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19"/>
  <workbookPr codeName="ThisWorkbook" defaultThemeVersion="124226"/>
  <mc:AlternateContent xmlns:mc="http://schemas.openxmlformats.org/markup-compatibility/2006">
    <mc:Choice Requires="x15">
      <x15ac:absPath xmlns:x15ac="http://schemas.microsoft.com/office/spreadsheetml/2010/11/ac" url="C:\Local\0_CBECC_Main\Documentation\T24N\"/>
    </mc:Choice>
  </mc:AlternateContent>
  <xr:revisionPtr revIDLastSave="0" documentId="13_ncr:1_{FDCAEF7B-383F-4422-8E73-766E88327774}" xr6:coauthVersionLast="47" xr6:coauthVersionMax="47" xr10:uidLastSave="{00000000-0000-0000-0000-000000000000}"/>
  <bookViews>
    <workbookView xWindow="4464" yWindow="612" windowWidth="18300" windowHeight="15780" tabRatio="821" firstSheet="5" activeTab="7" xr2:uid="{00000000-000D-0000-FFFF-FFFF00000000}"/>
  </bookViews>
  <sheets>
    <sheet name="Complete Building Method" sheetId="26" state="hidden" r:id="rId1"/>
    <sheet name="2022 Stds Ltg Table" sheetId="51" state="hidden" r:id="rId2"/>
    <sheet name="2025 Stds Ltg Table" sheetId="64" r:id="rId3"/>
    <sheet name="2022 SpaceFuncData-Input" sheetId="52" r:id="rId4"/>
    <sheet name="2025 SpaceFuncData-Input" sheetId="65" r:id="rId5"/>
    <sheet name="For CSV - 2025 SpcFuncData" sheetId="53" r:id="rId6"/>
    <sheet name="For CSV - 2019 VentSpcFuncData" sheetId="42" state="hidden" r:id="rId7"/>
    <sheet name="For CSV - 2025 VentSpcFuncData" sheetId="57" r:id="rId8"/>
    <sheet name="19 SpcFunc &amp; VentSpcFunc combos" sheetId="45" state="hidden" r:id="rId9"/>
    <sheet name="25 SpcFunc &amp; VentSpcFunc combos" sheetId="58" r:id="rId10"/>
    <sheet name="ForCSV-19ValidVentSpcFuncEnums" sheetId="46" state="hidden" r:id="rId11"/>
    <sheet name="ForCSV-22ValidVentSpcFuncEnums" sheetId="59" state="hidden" r:id="rId12"/>
    <sheet name="FuncSchGrp Table" sheetId="30" r:id="rId13"/>
    <sheet name="CBC Table" sheetId="34" state="hidden" r:id="rId14"/>
    <sheet name="Comparison" sheetId="33" state="hidden" r:id="rId15"/>
    <sheet name="2019 Ventilation List" sheetId="39" state="hidden" r:id="rId16"/>
    <sheet name="2019 Ventilation List SORT" sheetId="40" state="hidden" r:id="rId17"/>
    <sheet name="2022 Ventilation List" sheetId="54" state="hidden" r:id="rId18"/>
    <sheet name="2022 Ventilation List SORT" sheetId="55" state="hidden" r:id="rId19"/>
    <sheet name="SpcFuncBkCompat 16-19" sheetId="48" state="hidden" r:id="rId20"/>
    <sheet name="SpcFuncBkCompat 22-25" sheetId="60" r:id="rId21"/>
    <sheet name="2016SpcFunc" sheetId="49" state="hidden" r:id="rId22"/>
    <sheet name="2019SpcFunc BEMEnums Gen" sheetId="50" state="hidden" r:id="rId23"/>
    <sheet name="2022SpcFunc BEMEnums Gen" sheetId="61" r:id="rId24"/>
    <sheet name="2025 Ventilation List" sheetId="62" r:id="rId25"/>
    <sheet name="2025 Ventilation List SORT" sheetId="63" r:id="rId26"/>
  </sheets>
  <definedNames>
    <definedName name="_xlnm._FilterDatabase" localSheetId="8" hidden="1">'19 SpcFunc &amp; VentSpcFunc combos'!$A$7:$J$7</definedName>
    <definedName name="_xlnm._FilterDatabase" localSheetId="3" hidden="1">'2022 SpaceFuncData-Input'!$A$2:$AD$86</definedName>
    <definedName name="_xlnm._FilterDatabase" localSheetId="4" hidden="1">'2025 SpaceFuncData-Input'!$A$3:$AR$87</definedName>
    <definedName name="_xlnm._FilterDatabase" localSheetId="9" hidden="1">'25 SpcFunc &amp; VentSpcFunc combos'!$A$7:$AO$353</definedName>
    <definedName name="_xlnm._FilterDatabase" localSheetId="6" hidden="1">'For CSV - 2019 VentSpcFuncData'!$B$5:$M$102</definedName>
    <definedName name="_xlnm._FilterDatabase" localSheetId="7" hidden="1">'For CSV - 2025 VentSpcFuncData'!$B$5:$J$102</definedName>
    <definedName name="_xlnm._FilterDatabase" localSheetId="10" hidden="1">'ForCSV-19ValidVentSpcFuncEnums'!$C$4:$CT$4</definedName>
    <definedName name="_xlnm._FilterDatabase" localSheetId="11" hidden="1">'ForCSV-22ValidVentSpcFuncEnums'!$C$4:$CT$4</definedName>
    <definedName name="_xlnm._FilterDatabase" localSheetId="19" hidden="1">'SpcFuncBkCompat 16-19'!$A$5:$E$66</definedName>
    <definedName name="_xlnm._FilterDatabase" localSheetId="20" hidden="1">'SpcFuncBkCompat 22-25'!$A$5:$E$66</definedName>
    <definedName name="CFM" localSheetId="8">#REF!</definedName>
    <definedName name="CFM" localSheetId="16">#REF!</definedName>
    <definedName name="CFM" localSheetId="18">#REF!</definedName>
    <definedName name="CFM" localSheetId="6">#REF!</definedName>
    <definedName name="CPD" localSheetId="8">#REF!</definedName>
    <definedName name="CPD" localSheetId="16">#REF!</definedName>
    <definedName name="CPD" localSheetId="18">#REF!</definedName>
    <definedName name="CPD" localSheetId="6">#REF!</definedName>
    <definedName name="ECB" localSheetId="8">#REF!</definedName>
    <definedName name="ECB" localSheetId="16">#REF!</definedName>
    <definedName name="ECB" localSheetId="18">#REF!</definedName>
    <definedName name="ECB" localSheetId="6">#REF!</definedName>
    <definedName name="ECBasic" localSheetId="8">#REF!</definedName>
    <definedName name="ECBasic" localSheetId="16">#REF!</definedName>
    <definedName name="ECBasic" localSheetId="18">#REF!</definedName>
    <definedName name="ECBasic" localSheetId="6">#REF!</definedName>
    <definedName name="GAS" localSheetId="8">#REF!</definedName>
    <definedName name="GAS" localSheetId="16">#REF!</definedName>
    <definedName name="GAS" localSheetId="18">#REF!</definedName>
    <definedName name="GAS" localSheetId="6">#REF!</definedName>
    <definedName name="NACM" localSheetId="8">#REF!</definedName>
    <definedName name="NACM" localSheetId="16">#REF!</definedName>
    <definedName name="NACM" localSheetId="18">#REF!</definedName>
    <definedName name="NACM" localSheetId="6">#REF!</definedName>
    <definedName name="NACMWB" localSheetId="8">#REF!</definedName>
    <definedName name="NACMWB" localSheetId="16">#REF!</definedName>
    <definedName name="NACMWB" localSheetId="18">#REF!</definedName>
    <definedName name="NACMWB" localSheetId="6">#REF!</definedName>
    <definedName name="NREL" localSheetId="8">#REF!</definedName>
    <definedName name="NREL" localSheetId="16">#REF!</definedName>
    <definedName name="NREL" localSheetId="18">#REF!</definedName>
    <definedName name="NREL" localSheetId="6">#REF!</definedName>
    <definedName name="NRELPBA" localSheetId="8">#REF!</definedName>
    <definedName name="NRELPBA" localSheetId="16">#REF!</definedName>
    <definedName name="NRELPBA" localSheetId="18">#REF!</definedName>
    <definedName name="NRELPBA" localSheetId="6">#REF!</definedName>
    <definedName name="NRELWB" localSheetId="8">#REF!</definedName>
    <definedName name="NRELWB" localSheetId="16">#REF!</definedName>
    <definedName name="NRELWB" localSheetId="18">#REF!</definedName>
    <definedName name="NRELWB" localSheetId="6">#REF!</definedName>
    <definedName name="PBAPLUS" localSheetId="8">#REF!</definedName>
    <definedName name="PBAPLUS" localSheetId="16">#REF!</definedName>
    <definedName name="PBAPLUS" localSheetId="18">#REF!</definedName>
    <definedName name="PBAPLUS" localSheetId="6">#REF!</definedName>
    <definedName name="SDF" localSheetId="8">#REF!</definedName>
    <definedName name="SDF" localSheetId="16">#REF!</definedName>
    <definedName name="SDF" localSheetId="18">#REF!</definedName>
    <definedName name="SDF" localSheetId="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1" i="57" l="1"/>
  <c r="G111" i="57"/>
  <c r="F111" i="57"/>
  <c r="E111" i="57"/>
  <c r="H110" i="57"/>
  <c r="G110" i="57"/>
  <c r="F110" i="57"/>
  <c r="E110" i="57"/>
  <c r="H109" i="57"/>
  <c r="G109" i="57"/>
  <c r="F109" i="57"/>
  <c r="E109" i="57"/>
  <c r="H108" i="57"/>
  <c r="G108" i="57"/>
  <c r="F108" i="57"/>
  <c r="E108" i="57"/>
  <c r="H107" i="57"/>
  <c r="G107" i="57"/>
  <c r="F107" i="57"/>
  <c r="E107" i="57"/>
  <c r="H106" i="57"/>
  <c r="G106" i="57"/>
  <c r="F106" i="57"/>
  <c r="E106" i="57"/>
  <c r="H105" i="57"/>
  <c r="G105" i="57"/>
  <c r="F105" i="57"/>
  <c r="E105" i="57"/>
  <c r="H104" i="57"/>
  <c r="G104" i="57"/>
  <c r="F104" i="57"/>
  <c r="E104" i="57"/>
  <c r="H103" i="57"/>
  <c r="G103" i="57"/>
  <c r="F103" i="57"/>
  <c r="E103" i="57"/>
  <c r="H102" i="57"/>
  <c r="G102" i="57"/>
  <c r="F102" i="57"/>
  <c r="E102" i="57"/>
  <c r="H101" i="57"/>
  <c r="G101" i="57"/>
  <c r="F101" i="57"/>
  <c r="E101" i="57"/>
  <c r="H100" i="57"/>
  <c r="G100" i="57"/>
  <c r="F100" i="57"/>
  <c r="E100" i="57"/>
  <c r="H99" i="57"/>
  <c r="G99" i="57"/>
  <c r="F99" i="57"/>
  <c r="E99" i="57"/>
  <c r="H98" i="57"/>
  <c r="G98" i="57"/>
  <c r="F98" i="57"/>
  <c r="E98" i="57"/>
  <c r="H97" i="57"/>
  <c r="G97" i="57"/>
  <c r="F97" i="57"/>
  <c r="E97" i="57"/>
  <c r="H96" i="57"/>
  <c r="G96" i="57"/>
  <c r="F96" i="57"/>
  <c r="E96" i="57"/>
  <c r="H95" i="57"/>
  <c r="G95" i="57"/>
  <c r="F95" i="57"/>
  <c r="E95" i="57"/>
  <c r="H94" i="57"/>
  <c r="G94" i="57"/>
  <c r="F94" i="57"/>
  <c r="E94" i="57"/>
  <c r="H93" i="57"/>
  <c r="G93" i="57"/>
  <c r="F93" i="57"/>
  <c r="E93" i="57"/>
  <c r="H92" i="57"/>
  <c r="G92" i="57"/>
  <c r="F92" i="57"/>
  <c r="E92" i="57"/>
  <c r="H91" i="57"/>
  <c r="G91" i="57"/>
  <c r="F91" i="57"/>
  <c r="E91" i="57"/>
  <c r="H90" i="57"/>
  <c r="G90" i="57"/>
  <c r="F90" i="57"/>
  <c r="E90" i="57"/>
  <c r="H89" i="57"/>
  <c r="G89" i="57"/>
  <c r="F89" i="57"/>
  <c r="E89" i="57"/>
  <c r="H88" i="57"/>
  <c r="G88" i="57"/>
  <c r="F88" i="57"/>
  <c r="E88" i="57"/>
  <c r="H87" i="57"/>
  <c r="G87" i="57"/>
  <c r="F87" i="57"/>
  <c r="E87" i="57"/>
  <c r="H86" i="57"/>
  <c r="G86" i="57"/>
  <c r="F86" i="57"/>
  <c r="E86" i="57"/>
  <c r="H85" i="57"/>
  <c r="G85" i="57"/>
  <c r="F85" i="57"/>
  <c r="E85" i="57"/>
  <c r="H84" i="57"/>
  <c r="G84" i="57"/>
  <c r="F84" i="57"/>
  <c r="E84" i="57"/>
  <c r="H83" i="57"/>
  <c r="G83" i="57"/>
  <c r="F83" i="57"/>
  <c r="E83" i="57"/>
  <c r="H82" i="57"/>
  <c r="G82" i="57"/>
  <c r="F82" i="57"/>
  <c r="E82" i="57"/>
  <c r="H81" i="57"/>
  <c r="G81" i="57"/>
  <c r="F81" i="57"/>
  <c r="E81" i="57"/>
  <c r="H80" i="57"/>
  <c r="G80" i="57"/>
  <c r="F80" i="57"/>
  <c r="E80" i="57"/>
  <c r="H79" i="57"/>
  <c r="G79" i="57"/>
  <c r="F79" i="57"/>
  <c r="E79" i="57"/>
  <c r="H78" i="57"/>
  <c r="G78" i="57"/>
  <c r="F78" i="57"/>
  <c r="E78" i="57"/>
  <c r="H77" i="57"/>
  <c r="G77" i="57"/>
  <c r="F77" i="57"/>
  <c r="E77" i="57"/>
  <c r="H76" i="57"/>
  <c r="G76" i="57"/>
  <c r="F76" i="57"/>
  <c r="E76" i="57"/>
  <c r="H75" i="57"/>
  <c r="G75" i="57"/>
  <c r="F75" i="57"/>
  <c r="E75" i="57"/>
  <c r="H74" i="57"/>
  <c r="G74" i="57"/>
  <c r="F74" i="57"/>
  <c r="E74" i="57"/>
  <c r="H73" i="57"/>
  <c r="G73" i="57"/>
  <c r="F73" i="57"/>
  <c r="E73" i="57"/>
  <c r="H72" i="57"/>
  <c r="G72" i="57"/>
  <c r="F72" i="57"/>
  <c r="E72" i="57"/>
  <c r="H71" i="57"/>
  <c r="G71" i="57"/>
  <c r="F71" i="57"/>
  <c r="E71" i="57"/>
  <c r="H70" i="57"/>
  <c r="G70" i="57"/>
  <c r="F70" i="57"/>
  <c r="E70" i="57"/>
  <c r="H69" i="57"/>
  <c r="G69" i="57"/>
  <c r="F69" i="57"/>
  <c r="E69" i="57"/>
  <c r="H68" i="57"/>
  <c r="G68" i="57"/>
  <c r="F68" i="57"/>
  <c r="E68" i="57"/>
  <c r="H67" i="57"/>
  <c r="G67" i="57"/>
  <c r="F67" i="57"/>
  <c r="E67" i="57"/>
  <c r="H66" i="57"/>
  <c r="G66" i="57"/>
  <c r="F66" i="57"/>
  <c r="E66" i="57"/>
  <c r="H65" i="57"/>
  <c r="G65" i="57"/>
  <c r="F65" i="57"/>
  <c r="E65" i="57"/>
  <c r="H64" i="57"/>
  <c r="G64" i="57"/>
  <c r="F64" i="57"/>
  <c r="E64" i="57"/>
  <c r="H63" i="57"/>
  <c r="G63" i="57"/>
  <c r="F63" i="57"/>
  <c r="E63" i="57"/>
  <c r="H62" i="57"/>
  <c r="G62" i="57"/>
  <c r="F62" i="57"/>
  <c r="E62" i="57"/>
  <c r="H61" i="57"/>
  <c r="G61" i="57"/>
  <c r="F61" i="57"/>
  <c r="E61" i="57"/>
  <c r="H60" i="57"/>
  <c r="G60" i="57"/>
  <c r="F60" i="57"/>
  <c r="E60" i="57"/>
  <c r="H59" i="57"/>
  <c r="G59" i="57"/>
  <c r="F59" i="57"/>
  <c r="E59" i="57"/>
  <c r="H58" i="57"/>
  <c r="G58" i="57"/>
  <c r="F58" i="57"/>
  <c r="E58" i="57"/>
  <c r="H57" i="57"/>
  <c r="G57" i="57"/>
  <c r="F57" i="57"/>
  <c r="E57" i="57"/>
  <c r="H56" i="57"/>
  <c r="G56" i="57"/>
  <c r="F56" i="57"/>
  <c r="E56" i="57"/>
  <c r="H55" i="57"/>
  <c r="G55" i="57"/>
  <c r="F55" i="57"/>
  <c r="E55" i="57"/>
  <c r="H54" i="57"/>
  <c r="G54" i="57"/>
  <c r="F54" i="57"/>
  <c r="E54" i="57"/>
  <c r="H53" i="57"/>
  <c r="G53" i="57"/>
  <c r="F53" i="57"/>
  <c r="E53" i="57"/>
  <c r="H52" i="57"/>
  <c r="G52" i="57"/>
  <c r="F52" i="57"/>
  <c r="E52" i="57"/>
  <c r="H51" i="57"/>
  <c r="G51" i="57"/>
  <c r="F51" i="57"/>
  <c r="E51" i="57"/>
  <c r="H50" i="57"/>
  <c r="G50" i="57"/>
  <c r="F50" i="57"/>
  <c r="E50" i="57"/>
  <c r="H49" i="57"/>
  <c r="G49" i="57"/>
  <c r="F49" i="57"/>
  <c r="E49" i="57"/>
  <c r="H48" i="57"/>
  <c r="G48" i="57"/>
  <c r="F48" i="57"/>
  <c r="E48" i="57"/>
  <c r="H47" i="57"/>
  <c r="G47" i="57"/>
  <c r="F47" i="57"/>
  <c r="E47" i="57"/>
  <c r="H46" i="57"/>
  <c r="G46" i="57"/>
  <c r="F46" i="57"/>
  <c r="E46" i="57"/>
  <c r="H45" i="57"/>
  <c r="G45" i="57"/>
  <c r="F45" i="57"/>
  <c r="E45" i="57"/>
  <c r="H44" i="57"/>
  <c r="G44" i="57"/>
  <c r="F44" i="57"/>
  <c r="E44" i="57"/>
  <c r="H43" i="57"/>
  <c r="G43" i="57"/>
  <c r="F43" i="57"/>
  <c r="E43" i="57"/>
  <c r="H42" i="57"/>
  <c r="G42" i="57"/>
  <c r="F42" i="57"/>
  <c r="E42" i="57"/>
  <c r="H41" i="57"/>
  <c r="G41" i="57"/>
  <c r="F41" i="57"/>
  <c r="E41" i="57"/>
  <c r="H40" i="57"/>
  <c r="G40" i="57"/>
  <c r="F40" i="57"/>
  <c r="E40" i="57"/>
  <c r="H39" i="57"/>
  <c r="G39" i="57"/>
  <c r="F39" i="57"/>
  <c r="E39" i="57"/>
  <c r="H38" i="57"/>
  <c r="G38" i="57"/>
  <c r="F38" i="57"/>
  <c r="E38" i="57"/>
  <c r="H37" i="57"/>
  <c r="G37" i="57"/>
  <c r="F37" i="57"/>
  <c r="E37" i="57"/>
  <c r="H36" i="57"/>
  <c r="G36" i="57"/>
  <c r="F36" i="57"/>
  <c r="E36" i="57"/>
  <c r="H35" i="57"/>
  <c r="G35" i="57"/>
  <c r="F35" i="57"/>
  <c r="E35" i="57"/>
  <c r="H34" i="57"/>
  <c r="G34" i="57"/>
  <c r="F34" i="57"/>
  <c r="E34" i="57"/>
  <c r="H33" i="57"/>
  <c r="G33" i="57"/>
  <c r="F33" i="57"/>
  <c r="E33" i="57"/>
  <c r="H32" i="57"/>
  <c r="G32" i="57"/>
  <c r="F32" i="57"/>
  <c r="E32" i="57"/>
  <c r="H31" i="57"/>
  <c r="G31" i="57"/>
  <c r="F31" i="57"/>
  <c r="E31" i="57"/>
  <c r="H30" i="57"/>
  <c r="G30" i="57"/>
  <c r="F30" i="57"/>
  <c r="E30" i="57"/>
  <c r="H29" i="57"/>
  <c r="G29" i="57"/>
  <c r="F29" i="57"/>
  <c r="E29" i="57"/>
  <c r="H28" i="57"/>
  <c r="G28" i="57"/>
  <c r="F28" i="57"/>
  <c r="E28" i="57"/>
  <c r="H27" i="57"/>
  <c r="G27" i="57"/>
  <c r="F27" i="57"/>
  <c r="E27" i="57"/>
  <c r="H26" i="57"/>
  <c r="G26" i="57"/>
  <c r="F26" i="57"/>
  <c r="E26" i="57"/>
  <c r="H25" i="57"/>
  <c r="G25" i="57"/>
  <c r="F25" i="57"/>
  <c r="E25" i="57"/>
  <c r="H24" i="57"/>
  <c r="G24" i="57"/>
  <c r="F24" i="57"/>
  <c r="E24" i="57"/>
  <c r="H23" i="57"/>
  <c r="G23" i="57"/>
  <c r="F23" i="57"/>
  <c r="E23" i="57"/>
  <c r="H22" i="57"/>
  <c r="G22" i="57"/>
  <c r="F22" i="57"/>
  <c r="E22" i="57"/>
  <c r="H21" i="57"/>
  <c r="G21" i="57"/>
  <c r="F21" i="57"/>
  <c r="E21" i="57"/>
  <c r="H20" i="57"/>
  <c r="G20" i="57"/>
  <c r="F20" i="57"/>
  <c r="E20" i="57"/>
  <c r="H19" i="57"/>
  <c r="G19" i="57"/>
  <c r="F19" i="57"/>
  <c r="E19" i="57"/>
  <c r="H18" i="57"/>
  <c r="G18" i="57"/>
  <c r="F18" i="57"/>
  <c r="E18" i="57"/>
  <c r="H17" i="57"/>
  <c r="G17" i="57"/>
  <c r="F17" i="57"/>
  <c r="E17" i="57"/>
  <c r="H16" i="57"/>
  <c r="G16" i="57"/>
  <c r="F16" i="57"/>
  <c r="E16" i="57"/>
  <c r="H15" i="57"/>
  <c r="G15" i="57"/>
  <c r="F15" i="57"/>
  <c r="E15" i="57"/>
  <c r="H14" i="57"/>
  <c r="G14" i="57"/>
  <c r="F14" i="57"/>
  <c r="E14" i="57"/>
  <c r="H13" i="57"/>
  <c r="G13" i="57"/>
  <c r="F13" i="57"/>
  <c r="E13" i="57"/>
  <c r="H12" i="57"/>
  <c r="G12" i="57"/>
  <c r="F12" i="57"/>
  <c r="E12" i="57"/>
  <c r="H11" i="57"/>
  <c r="G11" i="57"/>
  <c r="F11" i="57"/>
  <c r="E11" i="57"/>
  <c r="H10" i="57"/>
  <c r="G10" i="57"/>
  <c r="F10" i="57"/>
  <c r="E10" i="57"/>
  <c r="H9" i="57"/>
  <c r="G9" i="57"/>
  <c r="F9" i="57"/>
  <c r="E9" i="57"/>
  <c r="H8" i="57"/>
  <c r="G8" i="57"/>
  <c r="F8" i="57"/>
  <c r="E8" i="57"/>
  <c r="H7" i="57"/>
  <c r="G7" i="57"/>
  <c r="F7" i="57"/>
  <c r="E7" i="57"/>
  <c r="D111" i="57"/>
  <c r="D110" i="57"/>
  <c r="D109" i="57"/>
  <c r="D108" i="57"/>
  <c r="D107" i="57"/>
  <c r="D106" i="57"/>
  <c r="D105" i="57"/>
  <c r="D104" i="57"/>
  <c r="D103" i="57"/>
  <c r="D102" i="57"/>
  <c r="D101" i="57"/>
  <c r="D100" i="57"/>
  <c r="D99" i="57"/>
  <c r="D98" i="57"/>
  <c r="D97" i="57"/>
  <c r="D96" i="57"/>
  <c r="D95" i="57"/>
  <c r="D94" i="57"/>
  <c r="D93" i="57"/>
  <c r="D92" i="57"/>
  <c r="D91" i="57"/>
  <c r="D90" i="57"/>
  <c r="D89" i="57"/>
  <c r="D88" i="57"/>
  <c r="D87" i="57"/>
  <c r="D86" i="57"/>
  <c r="D85" i="57"/>
  <c r="D84" i="57"/>
  <c r="D83" i="57"/>
  <c r="D82" i="57"/>
  <c r="D81" i="57"/>
  <c r="D80" i="57"/>
  <c r="D79" i="57"/>
  <c r="D78" i="57"/>
  <c r="D77" i="57"/>
  <c r="D76" i="57"/>
  <c r="D75" i="57"/>
  <c r="D74" i="57"/>
  <c r="D73" i="57"/>
  <c r="D72" i="57"/>
  <c r="D71" i="57"/>
  <c r="D70" i="57"/>
  <c r="D69" i="57"/>
  <c r="D68" i="57"/>
  <c r="D67" i="57"/>
  <c r="D66" i="57"/>
  <c r="D65" i="57"/>
  <c r="D64" i="57"/>
  <c r="D63" i="57"/>
  <c r="D62" i="57"/>
  <c r="D61" i="57"/>
  <c r="D60" i="57"/>
  <c r="D59" i="57"/>
  <c r="D58" i="57"/>
  <c r="D57" i="57"/>
  <c r="D56" i="57"/>
  <c r="D55" i="57"/>
  <c r="D54" i="57"/>
  <c r="D53" i="57"/>
  <c r="D52" i="57"/>
  <c r="D51" i="57"/>
  <c r="D50" i="57"/>
  <c r="D49" i="57"/>
  <c r="D48" i="57"/>
  <c r="D47" i="57"/>
  <c r="D46" i="57"/>
  <c r="D45" i="57"/>
  <c r="D44" i="57"/>
  <c r="D43" i="57"/>
  <c r="D42" i="57"/>
  <c r="D41" i="57"/>
  <c r="D40" i="57"/>
  <c r="D39" i="57"/>
  <c r="D38" i="57"/>
  <c r="D37" i="57"/>
  <c r="D36" i="57"/>
  <c r="D35" i="57"/>
  <c r="D34" i="57"/>
  <c r="D33" i="57"/>
  <c r="D32" i="57"/>
  <c r="D31" i="57"/>
  <c r="D30" i="57"/>
  <c r="D29" i="57"/>
  <c r="D28" i="57"/>
  <c r="D27" i="57"/>
  <c r="D26" i="57"/>
  <c r="D25" i="57"/>
  <c r="D24" i="57"/>
  <c r="D23" i="57"/>
  <c r="D22" i="57"/>
  <c r="D21" i="57"/>
  <c r="D20" i="57"/>
  <c r="D19" i="57"/>
  <c r="D18" i="57"/>
  <c r="D17" i="57"/>
  <c r="D16" i="57"/>
  <c r="D15" i="57"/>
  <c r="D14" i="57"/>
  <c r="D13" i="57"/>
  <c r="D12" i="57"/>
  <c r="D11" i="57"/>
  <c r="D10" i="57"/>
  <c r="D9" i="57"/>
  <c r="D8" i="57"/>
  <c r="D7" i="57"/>
  <c r="C111" i="57"/>
  <c r="C110" i="57"/>
  <c r="C109" i="57"/>
  <c r="C108" i="57"/>
  <c r="C107" i="57"/>
  <c r="C106" i="57"/>
  <c r="C105" i="57"/>
  <c r="C104" i="57"/>
  <c r="C103" i="57"/>
  <c r="C102" i="57"/>
  <c r="C101" i="57"/>
  <c r="C100" i="57"/>
  <c r="C99" i="57"/>
  <c r="C98" i="57"/>
  <c r="C97" i="57"/>
  <c r="C96" i="57"/>
  <c r="C95" i="57"/>
  <c r="C94" i="57"/>
  <c r="C93" i="57"/>
  <c r="C92" i="57"/>
  <c r="C91" i="57"/>
  <c r="C90" i="57"/>
  <c r="C89" i="57"/>
  <c r="C88" i="57"/>
  <c r="C87" i="57"/>
  <c r="C86" i="57"/>
  <c r="C85" i="57"/>
  <c r="C84" i="57"/>
  <c r="C83" i="57"/>
  <c r="C82" i="57"/>
  <c r="C81" i="57"/>
  <c r="C80" i="57"/>
  <c r="C79" i="57"/>
  <c r="C78" i="57"/>
  <c r="C77" i="57"/>
  <c r="C76" i="57"/>
  <c r="C75" i="57"/>
  <c r="C74" i="57"/>
  <c r="C73" i="57"/>
  <c r="C72" i="57"/>
  <c r="C71" i="57"/>
  <c r="C70" i="57"/>
  <c r="C69" i="57"/>
  <c r="C68" i="57"/>
  <c r="C67" i="57"/>
  <c r="C66" i="57"/>
  <c r="C65" i="57"/>
  <c r="C64" i="57"/>
  <c r="C63" i="57"/>
  <c r="C62" i="57"/>
  <c r="C61" i="57"/>
  <c r="C60" i="57"/>
  <c r="C59" i="57"/>
  <c r="C58" i="57"/>
  <c r="C57" i="57"/>
  <c r="C56" i="57"/>
  <c r="C55" i="57"/>
  <c r="C54" i="57"/>
  <c r="C53" i="57"/>
  <c r="C52" i="57"/>
  <c r="C51" i="57"/>
  <c r="C50" i="57"/>
  <c r="C49" i="57"/>
  <c r="C48" i="57"/>
  <c r="C47" i="57"/>
  <c r="C46" i="57"/>
  <c r="C45" i="57"/>
  <c r="C44" i="57"/>
  <c r="C43" i="57"/>
  <c r="C42" i="57"/>
  <c r="C41" i="57"/>
  <c r="C40" i="57"/>
  <c r="C39" i="57"/>
  <c r="C38" i="57"/>
  <c r="C37" i="57"/>
  <c r="C36" i="57"/>
  <c r="C35" i="57"/>
  <c r="C34" i="57"/>
  <c r="C33" i="57"/>
  <c r="C32" i="57"/>
  <c r="C31" i="57"/>
  <c r="C30" i="57"/>
  <c r="C29" i="57"/>
  <c r="C28" i="57"/>
  <c r="C27" i="57"/>
  <c r="C26" i="57"/>
  <c r="C25" i="57"/>
  <c r="C24" i="57"/>
  <c r="C23" i="57"/>
  <c r="C22" i="57"/>
  <c r="C21" i="57"/>
  <c r="C20" i="57"/>
  <c r="C19" i="57"/>
  <c r="C18" i="57"/>
  <c r="C17" i="57"/>
  <c r="C16" i="57"/>
  <c r="C15" i="57"/>
  <c r="C14" i="57"/>
  <c r="C13" i="57"/>
  <c r="C12" i="57"/>
  <c r="C11" i="57"/>
  <c r="C10" i="57"/>
  <c r="C9" i="57"/>
  <c r="C8" i="57"/>
  <c r="C7" i="57"/>
  <c r="Q152" i="58"/>
  <c r="R152" i="58"/>
  <c r="S152" i="58"/>
  <c r="T152" i="58"/>
  <c r="Q153" i="58"/>
  <c r="R153" i="58"/>
  <c r="S153" i="58"/>
  <c r="T153" i="58"/>
  <c r="V152" i="58"/>
  <c r="V153" i="58"/>
  <c r="R136" i="58"/>
  <c r="S136" i="58"/>
  <c r="T136" i="58"/>
  <c r="V136" i="58"/>
  <c r="R137" i="58"/>
  <c r="S137" i="58"/>
  <c r="T137" i="58"/>
  <c r="V137" i="58"/>
  <c r="Q136" i="58"/>
  <c r="Q137" i="58"/>
  <c r="D5" i="65"/>
  <c r="E5" i="65"/>
  <c r="F5" i="65"/>
  <c r="G5" i="65"/>
  <c r="H5" i="65"/>
  <c r="I5" i="65"/>
  <c r="D6" i="65"/>
  <c r="E6" i="65"/>
  <c r="F6" i="65"/>
  <c r="G6" i="65"/>
  <c r="H6" i="65"/>
  <c r="I6" i="65"/>
  <c r="D7" i="65"/>
  <c r="E7" i="65"/>
  <c r="F7" i="65"/>
  <c r="G7" i="65"/>
  <c r="H7" i="65"/>
  <c r="I7" i="65"/>
  <c r="D8" i="65"/>
  <c r="E8" i="65"/>
  <c r="F8" i="65"/>
  <c r="G8" i="65"/>
  <c r="H8" i="65"/>
  <c r="I8" i="65"/>
  <c r="D9" i="65"/>
  <c r="E9" i="65"/>
  <c r="F9" i="65"/>
  <c r="G9" i="65"/>
  <c r="H9" i="65"/>
  <c r="I9" i="65"/>
  <c r="D10" i="65"/>
  <c r="E10" i="65"/>
  <c r="F10" i="65"/>
  <c r="G10" i="65"/>
  <c r="H10" i="65"/>
  <c r="I10" i="65"/>
  <c r="D11" i="65"/>
  <c r="E11" i="65"/>
  <c r="F11" i="65"/>
  <c r="G11" i="65"/>
  <c r="H11" i="65"/>
  <c r="I11" i="65"/>
  <c r="D12" i="65"/>
  <c r="E12" i="65"/>
  <c r="F12" i="65"/>
  <c r="G12" i="65"/>
  <c r="H12" i="65"/>
  <c r="I12" i="65"/>
  <c r="D13" i="65"/>
  <c r="E13" i="65"/>
  <c r="F13" i="65"/>
  <c r="G13" i="65"/>
  <c r="H13" i="65"/>
  <c r="I13" i="65"/>
  <c r="D14" i="65"/>
  <c r="E14" i="65"/>
  <c r="F14" i="65"/>
  <c r="G14" i="65"/>
  <c r="H14" i="65"/>
  <c r="I14" i="65"/>
  <c r="D15" i="65"/>
  <c r="E15" i="65"/>
  <c r="F15" i="65"/>
  <c r="G15" i="65"/>
  <c r="H15" i="65"/>
  <c r="I15" i="65"/>
  <c r="D16" i="65"/>
  <c r="E16" i="65"/>
  <c r="F16" i="65"/>
  <c r="G16" i="65"/>
  <c r="H16" i="65"/>
  <c r="I16" i="65"/>
  <c r="D17" i="65"/>
  <c r="E17" i="65"/>
  <c r="F17" i="65"/>
  <c r="G17" i="65"/>
  <c r="H17" i="65"/>
  <c r="I17" i="65"/>
  <c r="D18" i="65"/>
  <c r="E18" i="65"/>
  <c r="F18" i="65"/>
  <c r="G18" i="65"/>
  <c r="H18" i="65"/>
  <c r="I18" i="65"/>
  <c r="D19" i="65"/>
  <c r="E19" i="65"/>
  <c r="F19" i="65"/>
  <c r="G19" i="65"/>
  <c r="H19" i="65"/>
  <c r="I19" i="65"/>
  <c r="D20" i="65"/>
  <c r="E20" i="65"/>
  <c r="F20" i="65"/>
  <c r="G20" i="65"/>
  <c r="H20" i="65"/>
  <c r="I20" i="65"/>
  <c r="D21" i="65"/>
  <c r="E21" i="65"/>
  <c r="F21" i="65"/>
  <c r="G21" i="65"/>
  <c r="H21" i="65"/>
  <c r="I21" i="65"/>
  <c r="D22" i="65"/>
  <c r="E22" i="65"/>
  <c r="F22" i="65"/>
  <c r="G22" i="65"/>
  <c r="H22" i="65"/>
  <c r="I22" i="65"/>
  <c r="D23" i="65"/>
  <c r="E23" i="65"/>
  <c r="F23" i="65"/>
  <c r="G23" i="65"/>
  <c r="H23" i="65"/>
  <c r="I23" i="65"/>
  <c r="D24" i="65"/>
  <c r="E24" i="65"/>
  <c r="F24" i="65"/>
  <c r="G24" i="65"/>
  <c r="H24" i="65"/>
  <c r="I24" i="65"/>
  <c r="D25" i="65"/>
  <c r="E25" i="65"/>
  <c r="F25" i="65"/>
  <c r="G25" i="65"/>
  <c r="H25" i="65"/>
  <c r="I25" i="65"/>
  <c r="D26" i="65"/>
  <c r="E26" i="65"/>
  <c r="F26" i="65"/>
  <c r="G26" i="65"/>
  <c r="H26" i="65"/>
  <c r="I26" i="65"/>
  <c r="D27" i="65"/>
  <c r="E27" i="65"/>
  <c r="F27" i="65"/>
  <c r="G27" i="65"/>
  <c r="H27" i="65"/>
  <c r="I27" i="65"/>
  <c r="D28" i="65"/>
  <c r="E28" i="65"/>
  <c r="F28" i="65"/>
  <c r="G28" i="65"/>
  <c r="H28" i="65"/>
  <c r="I28" i="65"/>
  <c r="D29" i="65"/>
  <c r="E29" i="65"/>
  <c r="F29" i="65"/>
  <c r="G29" i="65"/>
  <c r="H29" i="65"/>
  <c r="I29" i="65"/>
  <c r="D30" i="65"/>
  <c r="E30" i="65"/>
  <c r="F30" i="65"/>
  <c r="G30" i="65"/>
  <c r="H30" i="65"/>
  <c r="I30" i="65"/>
  <c r="D31" i="65"/>
  <c r="E31" i="65"/>
  <c r="F31" i="65"/>
  <c r="G31" i="65"/>
  <c r="H31" i="65"/>
  <c r="I31" i="65"/>
  <c r="D32" i="65"/>
  <c r="E32" i="65"/>
  <c r="F32" i="65"/>
  <c r="G32" i="65"/>
  <c r="H32" i="65"/>
  <c r="I32" i="65"/>
  <c r="D33" i="65"/>
  <c r="E33" i="65"/>
  <c r="F33" i="65"/>
  <c r="G33" i="65"/>
  <c r="H33" i="65"/>
  <c r="I33" i="65"/>
  <c r="D34" i="65"/>
  <c r="E34" i="65"/>
  <c r="F34" i="65"/>
  <c r="G34" i="65"/>
  <c r="H34" i="65"/>
  <c r="I34" i="65"/>
  <c r="D35" i="65"/>
  <c r="E35" i="65"/>
  <c r="F35" i="65"/>
  <c r="G35" i="65"/>
  <c r="H35" i="65"/>
  <c r="I35" i="65"/>
  <c r="D36" i="65"/>
  <c r="E36" i="65"/>
  <c r="F36" i="65"/>
  <c r="G36" i="65"/>
  <c r="H36" i="65"/>
  <c r="I36" i="65"/>
  <c r="D37" i="65"/>
  <c r="E37" i="65"/>
  <c r="F37" i="65"/>
  <c r="G37" i="65"/>
  <c r="H37" i="65"/>
  <c r="I37" i="65"/>
  <c r="D38" i="65"/>
  <c r="E38" i="65"/>
  <c r="F38" i="65"/>
  <c r="G38" i="65"/>
  <c r="H38" i="65"/>
  <c r="I38" i="65"/>
  <c r="D39" i="65"/>
  <c r="E39" i="65"/>
  <c r="F39" i="65"/>
  <c r="G39" i="65"/>
  <c r="H39" i="65"/>
  <c r="I39" i="65"/>
  <c r="D40" i="65"/>
  <c r="E40" i="65"/>
  <c r="F40" i="65"/>
  <c r="G40" i="65"/>
  <c r="H40" i="65"/>
  <c r="I40" i="65"/>
  <c r="D41" i="65"/>
  <c r="E41" i="65"/>
  <c r="F41" i="65"/>
  <c r="G41" i="65"/>
  <c r="H41" i="65"/>
  <c r="I41" i="65"/>
  <c r="D42" i="65"/>
  <c r="E42" i="65"/>
  <c r="F42" i="65"/>
  <c r="G42" i="65"/>
  <c r="H42" i="65"/>
  <c r="I42" i="65"/>
  <c r="D43" i="65"/>
  <c r="E43" i="65"/>
  <c r="F43" i="65"/>
  <c r="G43" i="65"/>
  <c r="H43" i="65"/>
  <c r="I43" i="65"/>
  <c r="D44" i="65"/>
  <c r="E44" i="65"/>
  <c r="F44" i="65"/>
  <c r="G44" i="65"/>
  <c r="H44" i="65"/>
  <c r="I44" i="65"/>
  <c r="D45" i="65"/>
  <c r="E45" i="65"/>
  <c r="F45" i="65"/>
  <c r="G45" i="65"/>
  <c r="H45" i="65"/>
  <c r="I45" i="65"/>
  <c r="D46" i="65"/>
  <c r="E46" i="65"/>
  <c r="F46" i="65"/>
  <c r="G46" i="65"/>
  <c r="H46" i="65"/>
  <c r="I46" i="65"/>
  <c r="D47" i="65"/>
  <c r="E47" i="65"/>
  <c r="F47" i="65"/>
  <c r="G47" i="65"/>
  <c r="H47" i="65"/>
  <c r="I47" i="65"/>
  <c r="D48" i="65"/>
  <c r="E48" i="65"/>
  <c r="F48" i="65"/>
  <c r="G48" i="65"/>
  <c r="H48" i="65"/>
  <c r="I48" i="65"/>
  <c r="D49" i="65"/>
  <c r="E49" i="65"/>
  <c r="F49" i="65"/>
  <c r="G49" i="65"/>
  <c r="H49" i="65"/>
  <c r="I49" i="65"/>
  <c r="D50" i="65"/>
  <c r="E50" i="65"/>
  <c r="F50" i="65"/>
  <c r="G50" i="65"/>
  <c r="H50" i="65"/>
  <c r="I50" i="65"/>
  <c r="D51" i="65"/>
  <c r="E51" i="65"/>
  <c r="F51" i="65"/>
  <c r="G51" i="65"/>
  <c r="H51" i="65"/>
  <c r="I51" i="65"/>
  <c r="D52" i="65"/>
  <c r="E52" i="65"/>
  <c r="F52" i="65"/>
  <c r="G52" i="65"/>
  <c r="H52" i="65"/>
  <c r="I52" i="65"/>
  <c r="D53" i="65"/>
  <c r="E53" i="65"/>
  <c r="F53" i="65"/>
  <c r="G53" i="65"/>
  <c r="H53" i="65"/>
  <c r="I53" i="65"/>
  <c r="D54" i="65"/>
  <c r="E54" i="65"/>
  <c r="F54" i="65"/>
  <c r="G54" i="65"/>
  <c r="H54" i="65"/>
  <c r="I54" i="65"/>
  <c r="D55" i="65"/>
  <c r="E55" i="65"/>
  <c r="F55" i="65"/>
  <c r="G55" i="65"/>
  <c r="H55" i="65"/>
  <c r="I55" i="65"/>
  <c r="D56" i="65"/>
  <c r="E56" i="65"/>
  <c r="F56" i="65"/>
  <c r="G56" i="65"/>
  <c r="H56" i="65"/>
  <c r="I56" i="65"/>
  <c r="D57" i="65"/>
  <c r="E57" i="65"/>
  <c r="F57" i="65"/>
  <c r="G57" i="65"/>
  <c r="H57" i="65"/>
  <c r="I57" i="65"/>
  <c r="D58" i="65"/>
  <c r="E58" i="65"/>
  <c r="F58" i="65"/>
  <c r="G58" i="65"/>
  <c r="H58" i="65"/>
  <c r="I58" i="65"/>
  <c r="D59" i="65"/>
  <c r="E59" i="65"/>
  <c r="F59" i="65"/>
  <c r="G59" i="65"/>
  <c r="H59" i="65"/>
  <c r="I59" i="65"/>
  <c r="D60" i="65"/>
  <c r="E60" i="65"/>
  <c r="F60" i="65"/>
  <c r="G60" i="65"/>
  <c r="H60" i="65"/>
  <c r="I60" i="65"/>
  <c r="D61" i="65"/>
  <c r="E61" i="65"/>
  <c r="F61" i="65"/>
  <c r="G61" i="65"/>
  <c r="H61" i="65"/>
  <c r="I61" i="65"/>
  <c r="D62" i="65"/>
  <c r="E62" i="65"/>
  <c r="F62" i="65"/>
  <c r="G62" i="65"/>
  <c r="H62" i="65"/>
  <c r="I62" i="65"/>
  <c r="D63" i="65"/>
  <c r="E63" i="65"/>
  <c r="F63" i="65"/>
  <c r="G63" i="65"/>
  <c r="H63" i="65"/>
  <c r="I63" i="65"/>
  <c r="D64" i="65"/>
  <c r="E64" i="65"/>
  <c r="F64" i="65"/>
  <c r="G64" i="65"/>
  <c r="H64" i="65"/>
  <c r="I64" i="65"/>
  <c r="D65" i="65"/>
  <c r="E65" i="65"/>
  <c r="F65" i="65"/>
  <c r="G65" i="65"/>
  <c r="H65" i="65"/>
  <c r="I65" i="65"/>
  <c r="D66" i="65"/>
  <c r="E66" i="65"/>
  <c r="F66" i="65"/>
  <c r="G66" i="65"/>
  <c r="H66" i="65"/>
  <c r="I66" i="65"/>
  <c r="D67" i="65"/>
  <c r="E67" i="65"/>
  <c r="F67" i="65"/>
  <c r="G67" i="65"/>
  <c r="H67" i="65"/>
  <c r="I67" i="65"/>
  <c r="D68" i="65"/>
  <c r="E68" i="65"/>
  <c r="F68" i="65"/>
  <c r="G68" i="65"/>
  <c r="H68" i="65"/>
  <c r="I68" i="65"/>
  <c r="D69" i="65"/>
  <c r="E69" i="65"/>
  <c r="F69" i="65"/>
  <c r="G69" i="65"/>
  <c r="H69" i="65"/>
  <c r="I69" i="65"/>
  <c r="D70" i="65"/>
  <c r="E70" i="65"/>
  <c r="F70" i="65"/>
  <c r="G70" i="65"/>
  <c r="H70" i="65"/>
  <c r="I70" i="65"/>
  <c r="D71" i="65"/>
  <c r="E71" i="65"/>
  <c r="F71" i="65"/>
  <c r="G71" i="65"/>
  <c r="H71" i="65"/>
  <c r="I71" i="65"/>
  <c r="D72" i="65"/>
  <c r="E72" i="65"/>
  <c r="F72" i="65"/>
  <c r="G72" i="65"/>
  <c r="H72" i="65"/>
  <c r="I72" i="65"/>
  <c r="D73" i="65"/>
  <c r="E73" i="65"/>
  <c r="F73" i="65"/>
  <c r="G73" i="65"/>
  <c r="H73" i="65"/>
  <c r="I73" i="65"/>
  <c r="D74" i="65"/>
  <c r="E74" i="65"/>
  <c r="F74" i="65"/>
  <c r="G74" i="65"/>
  <c r="H74" i="65"/>
  <c r="I74" i="65"/>
  <c r="D75" i="65"/>
  <c r="E75" i="65"/>
  <c r="F75" i="65"/>
  <c r="G75" i="65"/>
  <c r="H75" i="65"/>
  <c r="I75" i="65"/>
  <c r="D76" i="65"/>
  <c r="E76" i="65"/>
  <c r="F76" i="65"/>
  <c r="G76" i="65"/>
  <c r="H76" i="65"/>
  <c r="I76" i="65"/>
  <c r="D77" i="65"/>
  <c r="E77" i="65"/>
  <c r="F77" i="65"/>
  <c r="G77" i="65"/>
  <c r="H77" i="65"/>
  <c r="I77" i="65"/>
  <c r="D78" i="65"/>
  <c r="E78" i="65"/>
  <c r="F78" i="65"/>
  <c r="G78" i="65"/>
  <c r="H78" i="65"/>
  <c r="I78" i="65"/>
  <c r="D79" i="65"/>
  <c r="E79" i="65"/>
  <c r="F79" i="65"/>
  <c r="G79" i="65"/>
  <c r="H79" i="65"/>
  <c r="I79" i="65"/>
  <c r="D80" i="65"/>
  <c r="E80" i="65"/>
  <c r="F80" i="65"/>
  <c r="G80" i="65"/>
  <c r="H80" i="65"/>
  <c r="I80" i="65"/>
  <c r="D81" i="65"/>
  <c r="E81" i="65"/>
  <c r="F81" i="65"/>
  <c r="G81" i="65"/>
  <c r="H81" i="65"/>
  <c r="I81" i="65"/>
  <c r="D82" i="65"/>
  <c r="E82" i="65"/>
  <c r="F82" i="65"/>
  <c r="G82" i="65"/>
  <c r="H82" i="65"/>
  <c r="I82" i="65"/>
  <c r="D83" i="65"/>
  <c r="E83" i="65"/>
  <c r="F83" i="65"/>
  <c r="G83" i="65"/>
  <c r="H83" i="65"/>
  <c r="I83" i="65"/>
  <c r="D84" i="65"/>
  <c r="E84" i="65"/>
  <c r="F84" i="65"/>
  <c r="G84" i="65"/>
  <c r="H84" i="65"/>
  <c r="I84" i="65"/>
  <c r="D85" i="65"/>
  <c r="E85" i="65"/>
  <c r="F85" i="65"/>
  <c r="G85" i="65"/>
  <c r="H85" i="65"/>
  <c r="I85" i="65"/>
  <c r="D86" i="65"/>
  <c r="E86" i="65"/>
  <c r="F86" i="65"/>
  <c r="G86" i="65"/>
  <c r="H86" i="65"/>
  <c r="I86" i="65"/>
  <c r="I4" i="65"/>
  <c r="H4" i="65"/>
  <c r="G4" i="65"/>
  <c r="F4" i="65"/>
  <c r="E4" i="65"/>
  <c r="D4" i="65"/>
  <c r="C16" i="65"/>
  <c r="C17" i="65"/>
  <c r="C18" i="65"/>
  <c r="C19" i="65"/>
  <c r="C20" i="65"/>
  <c r="C21" i="65"/>
  <c r="C22" i="65"/>
  <c r="C23" i="65"/>
  <c r="C24" i="65"/>
  <c r="C25" i="65"/>
  <c r="C26" i="65"/>
  <c r="C27" i="65"/>
  <c r="C28" i="65"/>
  <c r="C29" i="65"/>
  <c r="C30" i="65"/>
  <c r="C31" i="65"/>
  <c r="C32" i="65"/>
  <c r="C33" i="65"/>
  <c r="C34" i="65"/>
  <c r="C35" i="65"/>
  <c r="C36" i="65"/>
  <c r="C37" i="65"/>
  <c r="C38" i="65"/>
  <c r="C39" i="65"/>
  <c r="C40" i="65"/>
  <c r="C41" i="65"/>
  <c r="C42" i="65"/>
  <c r="C43" i="65"/>
  <c r="C44" i="65"/>
  <c r="C45" i="65"/>
  <c r="C46" i="65"/>
  <c r="C47" i="65"/>
  <c r="C48" i="65"/>
  <c r="C49" i="65"/>
  <c r="C50" i="65"/>
  <c r="C51" i="65"/>
  <c r="C52" i="65"/>
  <c r="C53" i="65"/>
  <c r="C54" i="65"/>
  <c r="C55" i="65"/>
  <c r="C56" i="65"/>
  <c r="C57" i="65"/>
  <c r="C58" i="65"/>
  <c r="C59" i="65"/>
  <c r="C60" i="65"/>
  <c r="C61" i="65"/>
  <c r="C62" i="65"/>
  <c r="C63" i="65"/>
  <c r="C64" i="65"/>
  <c r="C65" i="65"/>
  <c r="C66" i="65"/>
  <c r="C67" i="65"/>
  <c r="C68" i="65"/>
  <c r="C69" i="65"/>
  <c r="C70" i="65"/>
  <c r="C71" i="65"/>
  <c r="C72" i="65"/>
  <c r="C73" i="65"/>
  <c r="C74" i="65"/>
  <c r="C75" i="65"/>
  <c r="C76" i="65"/>
  <c r="C77" i="65"/>
  <c r="C78" i="65"/>
  <c r="C79" i="65"/>
  <c r="C80" i="65"/>
  <c r="C81" i="65"/>
  <c r="C82" i="65"/>
  <c r="C83" i="65"/>
  <c r="C84" i="65"/>
  <c r="C85" i="65"/>
  <c r="C86" i="65"/>
  <c r="C5" i="65"/>
  <c r="C6" i="65"/>
  <c r="C7" i="65"/>
  <c r="C8" i="65"/>
  <c r="C9" i="65"/>
  <c r="C10" i="65"/>
  <c r="C11" i="65"/>
  <c r="C12" i="65"/>
  <c r="C13" i="65"/>
  <c r="C14" i="65"/>
  <c r="C15" i="65"/>
  <c r="C4" i="65"/>
  <c r="B82" i="65"/>
  <c r="B83" i="65"/>
  <c r="B84" i="65"/>
  <c r="B85" i="65"/>
  <c r="B86" i="65"/>
  <c r="B81" i="65"/>
  <c r="B79" i="65"/>
  <c r="B80" i="65"/>
  <c r="B50" i="65"/>
  <c r="B51" i="65"/>
  <c r="B52" i="65"/>
  <c r="B53" i="65"/>
  <c r="B54" i="65"/>
  <c r="B55" i="65"/>
  <c r="B56" i="65"/>
  <c r="B57" i="65"/>
  <c r="B58" i="65"/>
  <c r="B59" i="65"/>
  <c r="B60" i="65"/>
  <c r="B61" i="65"/>
  <c r="B62" i="65"/>
  <c r="B63" i="65"/>
  <c r="B64" i="65"/>
  <c r="B65" i="65"/>
  <c r="B66" i="65"/>
  <c r="B67" i="65"/>
  <c r="B68" i="65"/>
  <c r="B69" i="65"/>
  <c r="B70" i="65"/>
  <c r="B71" i="65"/>
  <c r="B72" i="65"/>
  <c r="B73" i="65"/>
  <c r="B74" i="65"/>
  <c r="B75" i="65"/>
  <c r="B76" i="65"/>
  <c r="B77" i="65"/>
  <c r="B78" i="65"/>
  <c r="B29" i="65"/>
  <c r="B30" i="65"/>
  <c r="B31" i="65"/>
  <c r="B32" i="65"/>
  <c r="B33" i="65"/>
  <c r="B34" i="65"/>
  <c r="B35" i="65"/>
  <c r="B36" i="65"/>
  <c r="B37" i="65"/>
  <c r="B38" i="65"/>
  <c r="B39" i="65"/>
  <c r="B40" i="65"/>
  <c r="B41" i="65"/>
  <c r="B42" i="65"/>
  <c r="B43" i="65"/>
  <c r="B44" i="65"/>
  <c r="B45" i="65"/>
  <c r="B46" i="65"/>
  <c r="B47" i="65"/>
  <c r="B48" i="65"/>
  <c r="B49" i="65"/>
  <c r="B16" i="65"/>
  <c r="B17" i="65"/>
  <c r="B18" i="65"/>
  <c r="B19" i="65"/>
  <c r="B20" i="65"/>
  <c r="B21" i="65"/>
  <c r="B22" i="65"/>
  <c r="B23" i="65"/>
  <c r="B24" i="65"/>
  <c r="B25" i="65"/>
  <c r="B26" i="65"/>
  <c r="B27" i="65"/>
  <c r="B28" i="65"/>
  <c r="B5" i="65"/>
  <c r="B6" i="65"/>
  <c r="B7" i="65"/>
  <c r="B8" i="65"/>
  <c r="B9" i="65"/>
  <c r="B10" i="65"/>
  <c r="B11" i="65"/>
  <c r="B12" i="65"/>
  <c r="B13" i="65"/>
  <c r="B14" i="65"/>
  <c r="B15" i="65"/>
  <c r="AE69" i="65"/>
  <c r="AF69" i="65"/>
  <c r="AG69" i="65"/>
  <c r="AH69" i="65"/>
  <c r="AI69" i="65"/>
  <c r="AJ69" i="65"/>
  <c r="AK69" i="65"/>
  <c r="AL69" i="65"/>
  <c r="AM69" i="65"/>
  <c r="AE83" i="65"/>
  <c r="AF83" i="65"/>
  <c r="AG83" i="65"/>
  <c r="AH83" i="65"/>
  <c r="AI83" i="65"/>
  <c r="AJ83" i="65"/>
  <c r="AK83" i="65"/>
  <c r="AL83" i="65"/>
  <c r="AM83" i="65"/>
  <c r="AN85" i="53"/>
  <c r="AN86" i="53"/>
  <c r="AN87" i="53"/>
  <c r="AD2" i="65"/>
  <c r="L1" i="65"/>
  <c r="K69" i="65"/>
  <c r="L70" i="53"/>
  <c r="K70" i="65"/>
  <c r="L71" i="53"/>
  <c r="K71" i="65"/>
  <c r="L72" i="53"/>
  <c r="K72" i="65"/>
  <c r="L73" i="53"/>
  <c r="K73" i="65"/>
  <c r="L74" i="53"/>
  <c r="K74" i="65"/>
  <c r="L75" i="53"/>
  <c r="K75" i="65"/>
  <c r="L76" i="53"/>
  <c r="K76" i="65"/>
  <c r="L77" i="53"/>
  <c r="K77" i="65"/>
  <c r="L78" i="53"/>
  <c r="K78" i="65"/>
  <c r="L79" i="53"/>
  <c r="K79" i="65"/>
  <c r="L80" i="53"/>
  <c r="K80" i="65"/>
  <c r="L81" i="53"/>
  <c r="K81" i="65"/>
  <c r="L82" i="53"/>
  <c r="K82" i="65"/>
  <c r="L83" i="53"/>
  <c r="K83" i="65"/>
  <c r="L84" i="53"/>
  <c r="K84" i="65"/>
  <c r="L85" i="53"/>
  <c r="K85" i="65"/>
  <c r="L86" i="53"/>
  <c r="K86" i="65"/>
  <c r="L87" i="53"/>
  <c r="L2" i="65"/>
  <c r="M2" i="65"/>
  <c r="N2" i="65"/>
  <c r="O2" i="65"/>
  <c r="P2" i="65"/>
  <c r="Q2" i="65"/>
  <c r="R2" i="65"/>
  <c r="S2" i="65"/>
  <c r="T2" i="65"/>
  <c r="U2" i="65"/>
  <c r="V2" i="65"/>
  <c r="W2" i="65"/>
  <c r="X2" i="65"/>
  <c r="Y2" i="65"/>
  <c r="Z2" i="65"/>
  <c r="AA2" i="65"/>
  <c r="AB2" i="65"/>
  <c r="AC2" i="65"/>
  <c r="K2" i="65"/>
  <c r="C156" i="58"/>
  <c r="D156" i="58"/>
  <c r="E156" i="58"/>
  <c r="F156" i="58"/>
  <c r="G156" i="58"/>
  <c r="H156" i="58"/>
  <c r="I156" i="58"/>
  <c r="J156" i="58"/>
  <c r="Q156" i="58"/>
  <c r="C157" i="58"/>
  <c r="D157" i="58"/>
  <c r="E157" i="58"/>
  <c r="F157" i="58"/>
  <c r="G157" i="58"/>
  <c r="H157" i="58"/>
  <c r="I157" i="58"/>
  <c r="J157" i="58"/>
  <c r="Q157" i="58"/>
  <c r="C158" i="58"/>
  <c r="D158" i="58"/>
  <c r="E158" i="58"/>
  <c r="F158" i="58"/>
  <c r="G158" i="58"/>
  <c r="H158" i="58"/>
  <c r="I158" i="58"/>
  <c r="J158" i="58"/>
  <c r="Q158" i="58"/>
  <c r="C152" i="58"/>
  <c r="D152" i="58"/>
  <c r="E152" i="58"/>
  <c r="F152" i="58"/>
  <c r="G152" i="58"/>
  <c r="H152" i="58"/>
  <c r="I152" i="58"/>
  <c r="J152" i="58"/>
  <c r="C153" i="58"/>
  <c r="D153" i="58"/>
  <c r="E153" i="58"/>
  <c r="F153" i="58"/>
  <c r="G153" i="58"/>
  <c r="H153" i="58"/>
  <c r="I153" i="58"/>
  <c r="J153" i="58"/>
  <c r="C163" i="58"/>
  <c r="D163" i="58"/>
  <c r="E163" i="58"/>
  <c r="F163" i="58"/>
  <c r="G163" i="58"/>
  <c r="H163" i="58"/>
  <c r="I163" i="58"/>
  <c r="J163" i="58"/>
  <c r="Q163" i="58"/>
  <c r="C151" i="58"/>
  <c r="D151" i="58"/>
  <c r="E151" i="58"/>
  <c r="F151" i="58"/>
  <c r="G151" i="58"/>
  <c r="H151" i="58"/>
  <c r="I151" i="58"/>
  <c r="J151" i="58"/>
  <c r="Q151" i="58"/>
  <c r="I140" i="58"/>
  <c r="J140" i="58"/>
  <c r="Q140" i="58"/>
  <c r="C140" i="58"/>
  <c r="D140" i="58"/>
  <c r="E140" i="58"/>
  <c r="F140" i="58"/>
  <c r="G140" i="58"/>
  <c r="H140" i="58"/>
  <c r="J353" i="58"/>
  <c r="I353" i="58"/>
  <c r="H353" i="58"/>
  <c r="G353" i="58"/>
  <c r="F353" i="58"/>
  <c r="E353" i="58"/>
  <c r="D353" i="58"/>
  <c r="C353" i="58"/>
  <c r="J352" i="58"/>
  <c r="I352" i="58"/>
  <c r="H352" i="58"/>
  <c r="G352" i="58"/>
  <c r="F352" i="58"/>
  <c r="E352" i="58"/>
  <c r="D352" i="58"/>
  <c r="C352" i="58"/>
  <c r="J351" i="58"/>
  <c r="I351" i="58"/>
  <c r="H351" i="58"/>
  <c r="G351" i="58"/>
  <c r="F351" i="58"/>
  <c r="E351" i="58"/>
  <c r="D351" i="58"/>
  <c r="C351" i="58"/>
  <c r="J350" i="58"/>
  <c r="I350" i="58"/>
  <c r="H350" i="58"/>
  <c r="G350" i="58"/>
  <c r="F350" i="58"/>
  <c r="E350" i="58"/>
  <c r="D350" i="58"/>
  <c r="C350" i="58"/>
  <c r="J349" i="58"/>
  <c r="I349" i="58"/>
  <c r="H349" i="58"/>
  <c r="G349" i="58"/>
  <c r="F349" i="58"/>
  <c r="E349" i="58"/>
  <c r="D349" i="58"/>
  <c r="C349" i="58"/>
  <c r="J348" i="58"/>
  <c r="I348" i="58"/>
  <c r="H348" i="58"/>
  <c r="G348" i="58"/>
  <c r="F348" i="58"/>
  <c r="E348" i="58"/>
  <c r="D348" i="58"/>
  <c r="C348" i="58"/>
  <c r="J347" i="58"/>
  <c r="I347" i="58"/>
  <c r="H347" i="58"/>
  <c r="G347" i="58"/>
  <c r="F347" i="58"/>
  <c r="E347" i="58"/>
  <c r="D347" i="58"/>
  <c r="C347" i="58"/>
  <c r="J346" i="58"/>
  <c r="I346" i="58"/>
  <c r="H346" i="58"/>
  <c r="G346" i="58"/>
  <c r="F346" i="58"/>
  <c r="E346" i="58"/>
  <c r="D346" i="58"/>
  <c r="C346" i="58"/>
  <c r="J341" i="58"/>
  <c r="I341" i="58"/>
  <c r="H341" i="58"/>
  <c r="G341" i="58"/>
  <c r="F341" i="58"/>
  <c r="E341" i="58"/>
  <c r="D341" i="58"/>
  <c r="C341" i="58"/>
  <c r="J340" i="58"/>
  <c r="I340" i="58"/>
  <c r="H340" i="58"/>
  <c r="G340" i="58"/>
  <c r="F340" i="58"/>
  <c r="E340" i="58"/>
  <c r="D340" i="58"/>
  <c r="C340" i="58"/>
  <c r="J339" i="58"/>
  <c r="I339" i="58"/>
  <c r="H339" i="58"/>
  <c r="G339" i="58"/>
  <c r="F339" i="58"/>
  <c r="E339" i="58"/>
  <c r="D339" i="58"/>
  <c r="C339" i="58"/>
  <c r="J338" i="58"/>
  <c r="I338" i="58"/>
  <c r="H338" i="58"/>
  <c r="G338" i="58"/>
  <c r="F338" i="58"/>
  <c r="E338" i="58"/>
  <c r="D338" i="58"/>
  <c r="C338" i="58"/>
  <c r="J337" i="58"/>
  <c r="I337" i="58"/>
  <c r="H337" i="58"/>
  <c r="G337" i="58"/>
  <c r="F337" i="58"/>
  <c r="E337" i="58"/>
  <c r="D337" i="58"/>
  <c r="C337" i="58"/>
  <c r="J336" i="58"/>
  <c r="I336" i="58"/>
  <c r="H336" i="58"/>
  <c r="G336" i="58"/>
  <c r="F336" i="58"/>
  <c r="E336" i="58"/>
  <c r="D336" i="58"/>
  <c r="C336" i="58"/>
  <c r="J335" i="58"/>
  <c r="I335" i="58"/>
  <c r="H335" i="58"/>
  <c r="G335" i="58"/>
  <c r="F335" i="58"/>
  <c r="E335" i="58"/>
  <c r="D335" i="58"/>
  <c r="C335" i="58"/>
  <c r="J334" i="58"/>
  <c r="I334" i="58"/>
  <c r="H334" i="58"/>
  <c r="G334" i="58"/>
  <c r="F334" i="58"/>
  <c r="E334" i="58"/>
  <c r="D334" i="58"/>
  <c r="C334" i="58"/>
  <c r="J333" i="58"/>
  <c r="I333" i="58"/>
  <c r="H333" i="58"/>
  <c r="G333" i="58"/>
  <c r="F333" i="58"/>
  <c r="E333" i="58"/>
  <c r="D333" i="58"/>
  <c r="C333" i="58"/>
  <c r="J332" i="58"/>
  <c r="I332" i="58"/>
  <c r="H332" i="58"/>
  <c r="G332" i="58"/>
  <c r="F332" i="58"/>
  <c r="E332" i="58"/>
  <c r="D332" i="58"/>
  <c r="C332" i="58"/>
  <c r="J331" i="58"/>
  <c r="I331" i="58"/>
  <c r="H331" i="58"/>
  <c r="G331" i="58"/>
  <c r="F331" i="58"/>
  <c r="E331" i="58"/>
  <c r="D331" i="58"/>
  <c r="C331" i="58"/>
  <c r="J330" i="58"/>
  <c r="I330" i="58"/>
  <c r="H330" i="58"/>
  <c r="G330" i="58"/>
  <c r="F330" i="58"/>
  <c r="E330" i="58"/>
  <c r="D330" i="58"/>
  <c r="C330" i="58"/>
  <c r="J329" i="58"/>
  <c r="I329" i="58"/>
  <c r="H329" i="58"/>
  <c r="G329" i="58"/>
  <c r="F329" i="58"/>
  <c r="E329" i="58"/>
  <c r="D329" i="58"/>
  <c r="C329" i="58"/>
  <c r="J328" i="58"/>
  <c r="I328" i="58"/>
  <c r="H328" i="58"/>
  <c r="G328" i="58"/>
  <c r="F328" i="58"/>
  <c r="E328" i="58"/>
  <c r="D328" i="58"/>
  <c r="C328" i="58"/>
  <c r="J327" i="58"/>
  <c r="I327" i="58"/>
  <c r="H327" i="58"/>
  <c r="G327" i="58"/>
  <c r="F327" i="58"/>
  <c r="E327" i="58"/>
  <c r="D327" i="58"/>
  <c r="C327" i="58"/>
  <c r="J326" i="58"/>
  <c r="I326" i="58"/>
  <c r="H326" i="58"/>
  <c r="G326" i="58"/>
  <c r="F326" i="58"/>
  <c r="E326" i="58"/>
  <c r="D326" i="58"/>
  <c r="C326" i="58"/>
  <c r="J325" i="58"/>
  <c r="I325" i="58"/>
  <c r="H325" i="58"/>
  <c r="G325" i="58"/>
  <c r="F325" i="58"/>
  <c r="E325" i="58"/>
  <c r="D325" i="58"/>
  <c r="C325" i="58"/>
  <c r="J324" i="58"/>
  <c r="I324" i="58"/>
  <c r="H324" i="58"/>
  <c r="G324" i="58"/>
  <c r="F324" i="58"/>
  <c r="E324" i="58"/>
  <c r="D324" i="58"/>
  <c r="C324" i="58"/>
  <c r="J323" i="58"/>
  <c r="I323" i="58"/>
  <c r="H323" i="58"/>
  <c r="G323" i="58"/>
  <c r="F323" i="58"/>
  <c r="E323" i="58"/>
  <c r="D323" i="58"/>
  <c r="C323" i="58"/>
  <c r="J322" i="58"/>
  <c r="I322" i="58"/>
  <c r="H322" i="58"/>
  <c r="G322" i="58"/>
  <c r="F322" i="58"/>
  <c r="E322" i="58"/>
  <c r="D322" i="58"/>
  <c r="C322" i="58"/>
  <c r="J321" i="58"/>
  <c r="I321" i="58"/>
  <c r="H321" i="58"/>
  <c r="G321" i="58"/>
  <c r="F321" i="58"/>
  <c r="E321" i="58"/>
  <c r="D321" i="58"/>
  <c r="C321" i="58"/>
  <c r="J320" i="58"/>
  <c r="I320" i="58"/>
  <c r="H320" i="58"/>
  <c r="G320" i="58"/>
  <c r="F320" i="58"/>
  <c r="E320" i="58"/>
  <c r="D320" i="58"/>
  <c r="C320" i="58"/>
  <c r="J319" i="58"/>
  <c r="I319" i="58"/>
  <c r="H319" i="58"/>
  <c r="G319" i="58"/>
  <c r="F319" i="58"/>
  <c r="E319" i="58"/>
  <c r="D319" i="58"/>
  <c r="C319" i="58"/>
  <c r="J318" i="58"/>
  <c r="I318" i="58"/>
  <c r="H318" i="58"/>
  <c r="G318" i="58"/>
  <c r="F318" i="58"/>
  <c r="E318" i="58"/>
  <c r="D318" i="58"/>
  <c r="C318" i="58"/>
  <c r="J317" i="58"/>
  <c r="I317" i="58"/>
  <c r="H317" i="58"/>
  <c r="G317" i="58"/>
  <c r="F317" i="58"/>
  <c r="E317" i="58"/>
  <c r="D317" i="58"/>
  <c r="C317" i="58"/>
  <c r="J316" i="58"/>
  <c r="I316" i="58"/>
  <c r="H316" i="58"/>
  <c r="G316" i="58"/>
  <c r="F316" i="58"/>
  <c r="E316" i="58"/>
  <c r="D316" i="58"/>
  <c r="C316" i="58"/>
  <c r="J315" i="58"/>
  <c r="I315" i="58"/>
  <c r="H315" i="58"/>
  <c r="G315" i="58"/>
  <c r="F315" i="58"/>
  <c r="E315" i="58"/>
  <c r="D315" i="58"/>
  <c r="C315" i="58"/>
  <c r="J314" i="58"/>
  <c r="I314" i="58"/>
  <c r="H314" i="58"/>
  <c r="G314" i="58"/>
  <c r="F314" i="58"/>
  <c r="E314" i="58"/>
  <c r="D314" i="58"/>
  <c r="C314" i="58"/>
  <c r="J313" i="58"/>
  <c r="I313" i="58"/>
  <c r="H313" i="58"/>
  <c r="G313" i="58"/>
  <c r="F313" i="58"/>
  <c r="E313" i="58"/>
  <c r="D313" i="58"/>
  <c r="C313" i="58"/>
  <c r="J312" i="58"/>
  <c r="I312" i="58"/>
  <c r="H312" i="58"/>
  <c r="G312" i="58"/>
  <c r="F312" i="58"/>
  <c r="E312" i="58"/>
  <c r="D312" i="58"/>
  <c r="C312" i="58"/>
  <c r="J311" i="58"/>
  <c r="I311" i="58"/>
  <c r="H311" i="58"/>
  <c r="G311" i="58"/>
  <c r="F311" i="58"/>
  <c r="E311" i="58"/>
  <c r="D311" i="58"/>
  <c r="C311" i="58"/>
  <c r="J310" i="58"/>
  <c r="I310" i="58"/>
  <c r="H310" i="58"/>
  <c r="G310" i="58"/>
  <c r="F310" i="58"/>
  <c r="E310" i="58"/>
  <c r="D310" i="58"/>
  <c r="C310" i="58"/>
  <c r="J309" i="58"/>
  <c r="I309" i="58"/>
  <c r="H309" i="58"/>
  <c r="G309" i="58"/>
  <c r="F309" i="58"/>
  <c r="E309" i="58"/>
  <c r="D309" i="58"/>
  <c r="C309" i="58"/>
  <c r="J308" i="58"/>
  <c r="I308" i="58"/>
  <c r="H308" i="58"/>
  <c r="G308" i="58"/>
  <c r="F308" i="58"/>
  <c r="E308" i="58"/>
  <c r="D308" i="58"/>
  <c r="C308" i="58"/>
  <c r="J307" i="58"/>
  <c r="I307" i="58"/>
  <c r="H307" i="58"/>
  <c r="G307" i="58"/>
  <c r="F307" i="58"/>
  <c r="E307" i="58"/>
  <c r="D307" i="58"/>
  <c r="C307" i="58"/>
  <c r="J306" i="58"/>
  <c r="I306" i="58"/>
  <c r="H306" i="58"/>
  <c r="G306" i="58"/>
  <c r="F306" i="58"/>
  <c r="E306" i="58"/>
  <c r="D306" i="58"/>
  <c r="C306" i="58"/>
  <c r="J305" i="58"/>
  <c r="I305" i="58"/>
  <c r="H305" i="58"/>
  <c r="G305" i="58"/>
  <c r="F305" i="58"/>
  <c r="E305" i="58"/>
  <c r="D305" i="58"/>
  <c r="C305" i="58"/>
  <c r="J304" i="58"/>
  <c r="I304" i="58"/>
  <c r="H304" i="58"/>
  <c r="G304" i="58"/>
  <c r="F304" i="58"/>
  <c r="E304" i="58"/>
  <c r="D304" i="58"/>
  <c r="C304" i="58"/>
  <c r="J303" i="58"/>
  <c r="I303" i="58"/>
  <c r="H303" i="58"/>
  <c r="G303" i="58"/>
  <c r="F303" i="58"/>
  <c r="E303" i="58"/>
  <c r="D303" i="58"/>
  <c r="C303" i="58"/>
  <c r="J302" i="58"/>
  <c r="I302" i="58"/>
  <c r="H302" i="58"/>
  <c r="G302" i="58"/>
  <c r="F302" i="58"/>
  <c r="E302" i="58"/>
  <c r="D302" i="58"/>
  <c r="C302" i="58"/>
  <c r="J301" i="58"/>
  <c r="I301" i="58"/>
  <c r="H301" i="58"/>
  <c r="G301" i="58"/>
  <c r="F301" i="58"/>
  <c r="E301" i="58"/>
  <c r="D301" i="58"/>
  <c r="C301" i="58"/>
  <c r="J300" i="58"/>
  <c r="I300" i="58"/>
  <c r="H300" i="58"/>
  <c r="G300" i="58"/>
  <c r="F300" i="58"/>
  <c r="E300" i="58"/>
  <c r="D300" i="58"/>
  <c r="C300" i="58"/>
  <c r="J299" i="58"/>
  <c r="I299" i="58"/>
  <c r="H299" i="58"/>
  <c r="G299" i="58"/>
  <c r="F299" i="58"/>
  <c r="E299" i="58"/>
  <c r="D299" i="58"/>
  <c r="C299" i="58"/>
  <c r="J298" i="58"/>
  <c r="I298" i="58"/>
  <c r="H298" i="58"/>
  <c r="G298" i="58"/>
  <c r="F298" i="58"/>
  <c r="E298" i="58"/>
  <c r="D298" i="58"/>
  <c r="C298" i="58"/>
  <c r="J297" i="58"/>
  <c r="I297" i="58"/>
  <c r="H297" i="58"/>
  <c r="G297" i="58"/>
  <c r="F297" i="58"/>
  <c r="E297" i="58"/>
  <c r="D297" i="58"/>
  <c r="C297" i="58"/>
  <c r="J296" i="58"/>
  <c r="I296" i="58"/>
  <c r="H296" i="58"/>
  <c r="G296" i="58"/>
  <c r="F296" i="58"/>
  <c r="E296" i="58"/>
  <c r="D296" i="58"/>
  <c r="C296" i="58"/>
  <c r="J292" i="58"/>
  <c r="I292" i="58"/>
  <c r="H292" i="58"/>
  <c r="G292" i="58"/>
  <c r="F292" i="58"/>
  <c r="E292" i="58"/>
  <c r="D292" i="58"/>
  <c r="C292" i="58"/>
  <c r="J290" i="58"/>
  <c r="I290" i="58"/>
  <c r="H290" i="58"/>
  <c r="G290" i="58"/>
  <c r="F290" i="58"/>
  <c r="E290" i="58"/>
  <c r="D290" i="58"/>
  <c r="C290" i="58"/>
  <c r="J289" i="58"/>
  <c r="I289" i="58"/>
  <c r="H289" i="58"/>
  <c r="G289" i="58"/>
  <c r="F289" i="58"/>
  <c r="E289" i="58"/>
  <c r="D289" i="58"/>
  <c r="C289" i="58"/>
  <c r="J288" i="58"/>
  <c r="I288" i="58"/>
  <c r="H288" i="58"/>
  <c r="G288" i="58"/>
  <c r="F288" i="58"/>
  <c r="E288" i="58"/>
  <c r="D288" i="58"/>
  <c r="C288" i="58"/>
  <c r="J287" i="58"/>
  <c r="I287" i="58"/>
  <c r="H287" i="58"/>
  <c r="G287" i="58"/>
  <c r="F287" i="58"/>
  <c r="E287" i="58"/>
  <c r="D287" i="58"/>
  <c r="C287" i="58"/>
  <c r="J286" i="58"/>
  <c r="I286" i="58"/>
  <c r="H286" i="58"/>
  <c r="G286" i="58"/>
  <c r="F286" i="58"/>
  <c r="E286" i="58"/>
  <c r="D286" i="58"/>
  <c r="C286" i="58"/>
  <c r="J285" i="58"/>
  <c r="I285" i="58"/>
  <c r="H285" i="58"/>
  <c r="G285" i="58"/>
  <c r="F285" i="58"/>
  <c r="E285" i="58"/>
  <c r="D285" i="58"/>
  <c r="C285" i="58"/>
  <c r="J284" i="58"/>
  <c r="I284" i="58"/>
  <c r="H284" i="58"/>
  <c r="G284" i="58"/>
  <c r="F284" i="58"/>
  <c r="E284" i="58"/>
  <c r="D284" i="58"/>
  <c r="C284" i="58"/>
  <c r="J283" i="58"/>
  <c r="I283" i="58"/>
  <c r="H283" i="58"/>
  <c r="G283" i="58"/>
  <c r="F283" i="58"/>
  <c r="E283" i="58"/>
  <c r="D283" i="58"/>
  <c r="C283" i="58"/>
  <c r="J282" i="58"/>
  <c r="I282" i="58"/>
  <c r="H282" i="58"/>
  <c r="G282" i="58"/>
  <c r="F282" i="58"/>
  <c r="E282" i="58"/>
  <c r="D282" i="58"/>
  <c r="C282" i="58"/>
  <c r="J281" i="58"/>
  <c r="I281" i="58"/>
  <c r="H281" i="58"/>
  <c r="G281" i="58"/>
  <c r="F281" i="58"/>
  <c r="E281" i="58"/>
  <c r="D281" i="58"/>
  <c r="C281" i="58"/>
  <c r="J280" i="58"/>
  <c r="I280" i="58"/>
  <c r="H280" i="58"/>
  <c r="G280" i="58"/>
  <c r="F280" i="58"/>
  <c r="E280" i="58"/>
  <c r="D280" i="58"/>
  <c r="C280" i="58"/>
  <c r="J279" i="58"/>
  <c r="I279" i="58"/>
  <c r="H279" i="58"/>
  <c r="G279" i="58"/>
  <c r="F279" i="58"/>
  <c r="E279" i="58"/>
  <c r="D279" i="58"/>
  <c r="C279" i="58"/>
  <c r="J278" i="58"/>
  <c r="I278" i="58"/>
  <c r="H278" i="58"/>
  <c r="G278" i="58"/>
  <c r="F278" i="58"/>
  <c r="E278" i="58"/>
  <c r="D278" i="58"/>
  <c r="C278" i="58"/>
  <c r="J277" i="58"/>
  <c r="I277" i="58"/>
  <c r="H277" i="58"/>
  <c r="G277" i="58"/>
  <c r="F277" i="58"/>
  <c r="E277" i="58"/>
  <c r="D277" i="58"/>
  <c r="C277" i="58"/>
  <c r="J276" i="58"/>
  <c r="I276" i="58"/>
  <c r="H276" i="58"/>
  <c r="G276" i="58"/>
  <c r="F276" i="58"/>
  <c r="E276" i="58"/>
  <c r="D276" i="58"/>
  <c r="C276" i="58"/>
  <c r="J275" i="58"/>
  <c r="I275" i="58"/>
  <c r="H275" i="58"/>
  <c r="G275" i="58"/>
  <c r="F275" i="58"/>
  <c r="E275" i="58"/>
  <c r="D275" i="58"/>
  <c r="C275" i="58"/>
  <c r="J274" i="58"/>
  <c r="I274" i="58"/>
  <c r="H274" i="58"/>
  <c r="G274" i="58"/>
  <c r="F274" i="58"/>
  <c r="E274" i="58"/>
  <c r="D274" i="58"/>
  <c r="C274" i="58"/>
  <c r="J273" i="58"/>
  <c r="I273" i="58"/>
  <c r="H273" i="58"/>
  <c r="G273" i="58"/>
  <c r="F273" i="58"/>
  <c r="E273" i="58"/>
  <c r="D273" i="58"/>
  <c r="C273" i="58"/>
  <c r="J272" i="58"/>
  <c r="I272" i="58"/>
  <c r="H272" i="58"/>
  <c r="G272" i="58"/>
  <c r="F272" i="58"/>
  <c r="E272" i="58"/>
  <c r="D272" i="58"/>
  <c r="C272" i="58"/>
  <c r="J271" i="58"/>
  <c r="I271" i="58"/>
  <c r="H271" i="58"/>
  <c r="G271" i="58"/>
  <c r="F271" i="58"/>
  <c r="E271" i="58"/>
  <c r="D271" i="58"/>
  <c r="C271" i="58"/>
  <c r="J270" i="58"/>
  <c r="I270" i="58"/>
  <c r="H270" i="58"/>
  <c r="G270" i="58"/>
  <c r="F270" i="58"/>
  <c r="E270" i="58"/>
  <c r="D270" i="58"/>
  <c r="C270" i="58"/>
  <c r="J269" i="58"/>
  <c r="I269" i="58"/>
  <c r="H269" i="58"/>
  <c r="G269" i="58"/>
  <c r="F269" i="58"/>
  <c r="E269" i="58"/>
  <c r="D269" i="58"/>
  <c r="C269" i="58"/>
  <c r="J268" i="58"/>
  <c r="I268" i="58"/>
  <c r="H268" i="58"/>
  <c r="G268" i="58"/>
  <c r="F268" i="58"/>
  <c r="E268" i="58"/>
  <c r="D268" i="58"/>
  <c r="C268" i="58"/>
  <c r="J267" i="58"/>
  <c r="I267" i="58"/>
  <c r="H267" i="58"/>
  <c r="G267" i="58"/>
  <c r="F267" i="58"/>
  <c r="E267" i="58"/>
  <c r="D267" i="58"/>
  <c r="C267" i="58"/>
  <c r="J266" i="58"/>
  <c r="I266" i="58"/>
  <c r="H266" i="58"/>
  <c r="G266" i="58"/>
  <c r="F266" i="58"/>
  <c r="E266" i="58"/>
  <c r="D266" i="58"/>
  <c r="C266" i="58"/>
  <c r="J265" i="58"/>
  <c r="I265" i="58"/>
  <c r="H265" i="58"/>
  <c r="G265" i="58"/>
  <c r="F265" i="58"/>
  <c r="E265" i="58"/>
  <c r="D265" i="58"/>
  <c r="C265" i="58"/>
  <c r="J264" i="58"/>
  <c r="I264" i="58"/>
  <c r="H264" i="58"/>
  <c r="G264" i="58"/>
  <c r="F264" i="58"/>
  <c r="E264" i="58"/>
  <c r="D264" i="58"/>
  <c r="C264" i="58"/>
  <c r="J263" i="58"/>
  <c r="I263" i="58"/>
  <c r="H263" i="58"/>
  <c r="G263" i="58"/>
  <c r="F263" i="58"/>
  <c r="E263" i="58"/>
  <c r="D263" i="58"/>
  <c r="C263" i="58"/>
  <c r="J262" i="58"/>
  <c r="I262" i="58"/>
  <c r="H262" i="58"/>
  <c r="G262" i="58"/>
  <c r="F262" i="58"/>
  <c r="E262" i="58"/>
  <c r="D262" i="58"/>
  <c r="C262" i="58"/>
  <c r="J261" i="58"/>
  <c r="I261" i="58"/>
  <c r="H261" i="58"/>
  <c r="G261" i="58"/>
  <c r="F261" i="58"/>
  <c r="E261" i="58"/>
  <c r="D261" i="58"/>
  <c r="C261" i="58"/>
  <c r="J260" i="58"/>
  <c r="I260" i="58"/>
  <c r="H260" i="58"/>
  <c r="G260" i="58"/>
  <c r="F260" i="58"/>
  <c r="E260" i="58"/>
  <c r="D260" i="58"/>
  <c r="C260" i="58"/>
  <c r="J259" i="58"/>
  <c r="I259" i="58"/>
  <c r="H259" i="58"/>
  <c r="G259" i="58"/>
  <c r="F259" i="58"/>
  <c r="E259" i="58"/>
  <c r="D259" i="58"/>
  <c r="C259" i="58"/>
  <c r="J258" i="58"/>
  <c r="I258" i="58"/>
  <c r="H258" i="58"/>
  <c r="G258" i="58"/>
  <c r="F258" i="58"/>
  <c r="E258" i="58"/>
  <c r="D258" i="58"/>
  <c r="C258" i="58"/>
  <c r="J257" i="58"/>
  <c r="I257" i="58"/>
  <c r="H257" i="58"/>
  <c r="G257" i="58"/>
  <c r="F257" i="58"/>
  <c r="E257" i="58"/>
  <c r="D257" i="58"/>
  <c r="C257" i="58"/>
  <c r="J256" i="58"/>
  <c r="I256" i="58"/>
  <c r="H256" i="58"/>
  <c r="G256" i="58"/>
  <c r="F256" i="58"/>
  <c r="E256" i="58"/>
  <c r="D256" i="58"/>
  <c r="C256" i="58"/>
  <c r="J255" i="58"/>
  <c r="I255" i="58"/>
  <c r="H255" i="58"/>
  <c r="G255" i="58"/>
  <c r="F255" i="58"/>
  <c r="E255" i="58"/>
  <c r="D255" i="58"/>
  <c r="C255" i="58"/>
  <c r="J254" i="58"/>
  <c r="I254" i="58"/>
  <c r="H254" i="58"/>
  <c r="G254" i="58"/>
  <c r="F254" i="58"/>
  <c r="E254" i="58"/>
  <c r="D254" i="58"/>
  <c r="C254" i="58"/>
  <c r="J253" i="58"/>
  <c r="I253" i="58"/>
  <c r="H253" i="58"/>
  <c r="G253" i="58"/>
  <c r="F253" i="58"/>
  <c r="E253" i="58"/>
  <c r="D253" i="58"/>
  <c r="C253" i="58"/>
  <c r="J252" i="58"/>
  <c r="I252" i="58"/>
  <c r="H252" i="58"/>
  <c r="G252" i="58"/>
  <c r="F252" i="58"/>
  <c r="E252" i="58"/>
  <c r="D252" i="58"/>
  <c r="C252" i="58"/>
  <c r="J251" i="58"/>
  <c r="I251" i="58"/>
  <c r="H251" i="58"/>
  <c r="G251" i="58"/>
  <c r="F251" i="58"/>
  <c r="E251" i="58"/>
  <c r="D251" i="58"/>
  <c r="C251" i="58"/>
  <c r="J250" i="58"/>
  <c r="I250" i="58"/>
  <c r="H250" i="58"/>
  <c r="G250" i="58"/>
  <c r="F250" i="58"/>
  <c r="E250" i="58"/>
  <c r="D250" i="58"/>
  <c r="C250" i="58"/>
  <c r="J249" i="58"/>
  <c r="I249" i="58"/>
  <c r="H249" i="58"/>
  <c r="G249" i="58"/>
  <c r="F249" i="58"/>
  <c r="E249" i="58"/>
  <c r="D249" i="58"/>
  <c r="C249" i="58"/>
  <c r="J248" i="58"/>
  <c r="I248" i="58"/>
  <c r="H248" i="58"/>
  <c r="G248" i="58"/>
  <c r="F248" i="58"/>
  <c r="E248" i="58"/>
  <c r="D248" i="58"/>
  <c r="C248" i="58"/>
  <c r="J247" i="58"/>
  <c r="I247" i="58"/>
  <c r="H247" i="58"/>
  <c r="G247" i="58"/>
  <c r="F247" i="58"/>
  <c r="E247" i="58"/>
  <c r="D247" i="58"/>
  <c r="C247" i="58"/>
  <c r="J246" i="58"/>
  <c r="I246" i="58"/>
  <c r="H246" i="58"/>
  <c r="G246" i="58"/>
  <c r="F246" i="58"/>
  <c r="E246" i="58"/>
  <c r="D246" i="58"/>
  <c r="C246" i="58"/>
  <c r="J245" i="58"/>
  <c r="I245" i="58"/>
  <c r="H245" i="58"/>
  <c r="G245" i="58"/>
  <c r="F245" i="58"/>
  <c r="E245" i="58"/>
  <c r="D245" i="58"/>
  <c r="C245" i="58"/>
  <c r="J244" i="58"/>
  <c r="I244" i="58"/>
  <c r="H244" i="58"/>
  <c r="G244" i="58"/>
  <c r="F244" i="58"/>
  <c r="E244" i="58"/>
  <c r="D244" i="58"/>
  <c r="C244" i="58"/>
  <c r="J243" i="58"/>
  <c r="I243" i="58"/>
  <c r="H243" i="58"/>
  <c r="G243" i="58"/>
  <c r="F243" i="58"/>
  <c r="E243" i="58"/>
  <c r="D243" i="58"/>
  <c r="C243" i="58"/>
  <c r="J242" i="58"/>
  <c r="I242" i="58"/>
  <c r="H242" i="58"/>
  <c r="G242" i="58"/>
  <c r="F242" i="58"/>
  <c r="E242" i="58"/>
  <c r="D242" i="58"/>
  <c r="C242" i="58"/>
  <c r="J241" i="58"/>
  <c r="I241" i="58"/>
  <c r="H241" i="58"/>
  <c r="G241" i="58"/>
  <c r="F241" i="58"/>
  <c r="E241" i="58"/>
  <c r="D241" i="58"/>
  <c r="C241" i="58"/>
  <c r="J240" i="58"/>
  <c r="I240" i="58"/>
  <c r="H240" i="58"/>
  <c r="G240" i="58"/>
  <c r="F240" i="58"/>
  <c r="E240" i="58"/>
  <c r="D240" i="58"/>
  <c r="C240" i="58"/>
  <c r="J239" i="58"/>
  <c r="I239" i="58"/>
  <c r="H239" i="58"/>
  <c r="G239" i="58"/>
  <c r="F239" i="58"/>
  <c r="E239" i="58"/>
  <c r="D239" i="58"/>
  <c r="C239" i="58"/>
  <c r="J238" i="58"/>
  <c r="I238" i="58"/>
  <c r="H238" i="58"/>
  <c r="G238" i="58"/>
  <c r="F238" i="58"/>
  <c r="E238" i="58"/>
  <c r="D238" i="58"/>
  <c r="C238" i="58"/>
  <c r="J237" i="58"/>
  <c r="I237" i="58"/>
  <c r="H237" i="58"/>
  <c r="G237" i="58"/>
  <c r="F237" i="58"/>
  <c r="E237" i="58"/>
  <c r="D237" i="58"/>
  <c r="C237" i="58"/>
  <c r="J236" i="58"/>
  <c r="I236" i="58"/>
  <c r="H236" i="58"/>
  <c r="G236" i="58"/>
  <c r="F236" i="58"/>
  <c r="E236" i="58"/>
  <c r="D236" i="58"/>
  <c r="C236" i="58"/>
  <c r="J235" i="58"/>
  <c r="I235" i="58"/>
  <c r="H235" i="58"/>
  <c r="G235" i="58"/>
  <c r="F235" i="58"/>
  <c r="E235" i="58"/>
  <c r="D235" i="58"/>
  <c r="C235" i="58"/>
  <c r="J234" i="58"/>
  <c r="I234" i="58"/>
  <c r="H234" i="58"/>
  <c r="G234" i="58"/>
  <c r="F234" i="58"/>
  <c r="E234" i="58"/>
  <c r="D234" i="58"/>
  <c r="C234" i="58"/>
  <c r="J233" i="58"/>
  <c r="I233" i="58"/>
  <c r="H233" i="58"/>
  <c r="G233" i="58"/>
  <c r="F233" i="58"/>
  <c r="E233" i="58"/>
  <c r="D233" i="58"/>
  <c r="C233" i="58"/>
  <c r="J232" i="58"/>
  <c r="I232" i="58"/>
  <c r="H232" i="58"/>
  <c r="G232" i="58"/>
  <c r="F232" i="58"/>
  <c r="E232" i="58"/>
  <c r="D232" i="58"/>
  <c r="C232" i="58"/>
  <c r="J231" i="58"/>
  <c r="I231" i="58"/>
  <c r="H231" i="58"/>
  <c r="G231" i="58"/>
  <c r="F231" i="58"/>
  <c r="E231" i="58"/>
  <c r="D231" i="58"/>
  <c r="C231" i="58"/>
  <c r="J230" i="58"/>
  <c r="I230" i="58"/>
  <c r="H230" i="58"/>
  <c r="G230" i="58"/>
  <c r="F230" i="58"/>
  <c r="E230" i="58"/>
  <c r="D230" i="58"/>
  <c r="C230" i="58"/>
  <c r="J229" i="58"/>
  <c r="I229" i="58"/>
  <c r="H229" i="58"/>
  <c r="G229" i="58"/>
  <c r="F229" i="58"/>
  <c r="E229" i="58"/>
  <c r="D229" i="58"/>
  <c r="C229" i="58"/>
  <c r="J228" i="58"/>
  <c r="I228" i="58"/>
  <c r="H228" i="58"/>
  <c r="G228" i="58"/>
  <c r="F228" i="58"/>
  <c r="E228" i="58"/>
  <c r="D228" i="58"/>
  <c r="C228" i="58"/>
  <c r="J227" i="58"/>
  <c r="I227" i="58"/>
  <c r="H227" i="58"/>
  <c r="G227" i="58"/>
  <c r="F227" i="58"/>
  <c r="E227" i="58"/>
  <c r="D227" i="58"/>
  <c r="C227" i="58"/>
  <c r="J226" i="58"/>
  <c r="I226" i="58"/>
  <c r="H226" i="58"/>
  <c r="G226" i="58"/>
  <c r="F226" i="58"/>
  <c r="E226" i="58"/>
  <c r="D226" i="58"/>
  <c r="C226" i="58"/>
  <c r="J225" i="58"/>
  <c r="I225" i="58"/>
  <c r="H225" i="58"/>
  <c r="G225" i="58"/>
  <c r="F225" i="58"/>
  <c r="E225" i="58"/>
  <c r="D225" i="58"/>
  <c r="C225" i="58"/>
  <c r="J224" i="58"/>
  <c r="I224" i="58"/>
  <c r="H224" i="58"/>
  <c r="G224" i="58"/>
  <c r="F224" i="58"/>
  <c r="E224" i="58"/>
  <c r="D224" i="58"/>
  <c r="C224" i="58"/>
  <c r="J223" i="58"/>
  <c r="I223" i="58"/>
  <c r="H223" i="58"/>
  <c r="G223" i="58"/>
  <c r="F223" i="58"/>
  <c r="E223" i="58"/>
  <c r="D223" i="58"/>
  <c r="C223" i="58"/>
  <c r="J222" i="58"/>
  <c r="I222" i="58"/>
  <c r="H222" i="58"/>
  <c r="G222" i="58"/>
  <c r="F222" i="58"/>
  <c r="E222" i="58"/>
  <c r="D222" i="58"/>
  <c r="C222" i="58"/>
  <c r="J221" i="58"/>
  <c r="I221" i="58"/>
  <c r="H221" i="58"/>
  <c r="G221" i="58"/>
  <c r="F221" i="58"/>
  <c r="E221" i="58"/>
  <c r="D221" i="58"/>
  <c r="C221" i="58"/>
  <c r="J220" i="58"/>
  <c r="I220" i="58"/>
  <c r="H220" i="58"/>
  <c r="G220" i="58"/>
  <c r="F220" i="58"/>
  <c r="E220" i="58"/>
  <c r="D220" i="58"/>
  <c r="C220" i="58"/>
  <c r="J219" i="58"/>
  <c r="I219" i="58"/>
  <c r="H219" i="58"/>
  <c r="G219" i="58"/>
  <c r="F219" i="58"/>
  <c r="E219" i="58"/>
  <c r="D219" i="58"/>
  <c r="C219" i="58"/>
  <c r="J218" i="58"/>
  <c r="I218" i="58"/>
  <c r="H218" i="58"/>
  <c r="G218" i="58"/>
  <c r="F218" i="58"/>
  <c r="E218" i="58"/>
  <c r="D218" i="58"/>
  <c r="C218" i="58"/>
  <c r="J217" i="58"/>
  <c r="I217" i="58"/>
  <c r="H217" i="58"/>
  <c r="G217" i="58"/>
  <c r="F217" i="58"/>
  <c r="E217" i="58"/>
  <c r="D217" i="58"/>
  <c r="C217" i="58"/>
  <c r="J216" i="58"/>
  <c r="I216" i="58"/>
  <c r="H216" i="58"/>
  <c r="G216" i="58"/>
  <c r="F216" i="58"/>
  <c r="E216" i="58"/>
  <c r="D216" i="58"/>
  <c r="C216" i="58"/>
  <c r="J215" i="58"/>
  <c r="I215" i="58"/>
  <c r="H215" i="58"/>
  <c r="G215" i="58"/>
  <c r="F215" i="58"/>
  <c r="E215" i="58"/>
  <c r="D215" i="58"/>
  <c r="C215" i="58"/>
  <c r="J214" i="58"/>
  <c r="I214" i="58"/>
  <c r="H214" i="58"/>
  <c r="G214" i="58"/>
  <c r="F214" i="58"/>
  <c r="E214" i="58"/>
  <c r="D214" i="58"/>
  <c r="C214" i="58"/>
  <c r="J213" i="58"/>
  <c r="I213" i="58"/>
  <c r="H213" i="58"/>
  <c r="G213" i="58"/>
  <c r="F213" i="58"/>
  <c r="E213" i="58"/>
  <c r="D213" i="58"/>
  <c r="C213" i="58"/>
  <c r="J212" i="58"/>
  <c r="I212" i="58"/>
  <c r="H212" i="58"/>
  <c r="G212" i="58"/>
  <c r="F212" i="58"/>
  <c r="E212" i="58"/>
  <c r="D212" i="58"/>
  <c r="C212" i="58"/>
  <c r="J211" i="58"/>
  <c r="I211" i="58"/>
  <c r="H211" i="58"/>
  <c r="G211" i="58"/>
  <c r="F211" i="58"/>
  <c r="E211" i="58"/>
  <c r="D211" i="58"/>
  <c r="C211" i="58"/>
  <c r="J210" i="58"/>
  <c r="I210" i="58"/>
  <c r="H210" i="58"/>
  <c r="G210" i="58"/>
  <c r="F210" i="58"/>
  <c r="E210" i="58"/>
  <c r="D210" i="58"/>
  <c r="C210" i="58"/>
  <c r="J209" i="58"/>
  <c r="I209" i="58"/>
  <c r="H209" i="58"/>
  <c r="G209" i="58"/>
  <c r="F209" i="58"/>
  <c r="E209" i="58"/>
  <c r="D209" i="58"/>
  <c r="C209" i="58"/>
  <c r="J208" i="58"/>
  <c r="I208" i="58"/>
  <c r="H208" i="58"/>
  <c r="G208" i="58"/>
  <c r="F208" i="58"/>
  <c r="E208" i="58"/>
  <c r="D208" i="58"/>
  <c r="C208" i="58"/>
  <c r="J207" i="58"/>
  <c r="I207" i="58"/>
  <c r="H207" i="58"/>
  <c r="G207" i="58"/>
  <c r="F207" i="58"/>
  <c r="E207" i="58"/>
  <c r="D207" i="58"/>
  <c r="C207" i="58"/>
  <c r="J206" i="58"/>
  <c r="I206" i="58"/>
  <c r="H206" i="58"/>
  <c r="G206" i="58"/>
  <c r="F206" i="58"/>
  <c r="E206" i="58"/>
  <c r="D206" i="58"/>
  <c r="C206" i="58"/>
  <c r="J205" i="58"/>
  <c r="I205" i="58"/>
  <c r="H205" i="58"/>
  <c r="G205" i="58"/>
  <c r="F205" i="58"/>
  <c r="E205" i="58"/>
  <c r="D205" i="58"/>
  <c r="C205" i="58"/>
  <c r="J204" i="58"/>
  <c r="I204" i="58"/>
  <c r="H204" i="58"/>
  <c r="G204" i="58"/>
  <c r="F204" i="58"/>
  <c r="E204" i="58"/>
  <c r="D204" i="58"/>
  <c r="C204" i="58"/>
  <c r="J203" i="58"/>
  <c r="I203" i="58"/>
  <c r="H203" i="58"/>
  <c r="G203" i="58"/>
  <c r="F203" i="58"/>
  <c r="E203" i="58"/>
  <c r="D203" i="58"/>
  <c r="C203" i="58"/>
  <c r="J202" i="58"/>
  <c r="I202" i="58"/>
  <c r="H202" i="58"/>
  <c r="G202" i="58"/>
  <c r="F202" i="58"/>
  <c r="E202" i="58"/>
  <c r="D202" i="58"/>
  <c r="C202" i="58"/>
  <c r="J201" i="58"/>
  <c r="I201" i="58"/>
  <c r="H201" i="58"/>
  <c r="G201" i="58"/>
  <c r="F201" i="58"/>
  <c r="E201" i="58"/>
  <c r="D201" i="58"/>
  <c r="C201" i="58"/>
  <c r="J200" i="58"/>
  <c r="I200" i="58"/>
  <c r="H200" i="58"/>
  <c r="G200" i="58"/>
  <c r="F200" i="58"/>
  <c r="E200" i="58"/>
  <c r="D200" i="58"/>
  <c r="C200" i="58"/>
  <c r="J199" i="58"/>
  <c r="I199" i="58"/>
  <c r="H199" i="58"/>
  <c r="G199" i="58"/>
  <c r="F199" i="58"/>
  <c r="E199" i="58"/>
  <c r="D199" i="58"/>
  <c r="C199" i="58"/>
  <c r="J198" i="58"/>
  <c r="I198" i="58"/>
  <c r="H198" i="58"/>
  <c r="G198" i="58"/>
  <c r="F198" i="58"/>
  <c r="E198" i="58"/>
  <c r="D198" i="58"/>
  <c r="C198" i="58"/>
  <c r="J197" i="58"/>
  <c r="I197" i="58"/>
  <c r="H197" i="58"/>
  <c r="G197" i="58"/>
  <c r="F197" i="58"/>
  <c r="E197" i="58"/>
  <c r="D197" i="58"/>
  <c r="C197" i="58"/>
  <c r="J196" i="58"/>
  <c r="I196" i="58"/>
  <c r="H196" i="58"/>
  <c r="G196" i="58"/>
  <c r="F196" i="58"/>
  <c r="E196" i="58"/>
  <c r="D196" i="58"/>
  <c r="C196" i="58"/>
  <c r="J195" i="58"/>
  <c r="I195" i="58"/>
  <c r="H195" i="58"/>
  <c r="G195" i="58"/>
  <c r="F195" i="58"/>
  <c r="E195" i="58"/>
  <c r="D195" i="58"/>
  <c r="C195" i="58"/>
  <c r="J194" i="58"/>
  <c r="I194" i="58"/>
  <c r="H194" i="58"/>
  <c r="G194" i="58"/>
  <c r="F194" i="58"/>
  <c r="E194" i="58"/>
  <c r="D194" i="58"/>
  <c r="C194" i="58"/>
  <c r="J193" i="58"/>
  <c r="I193" i="58"/>
  <c r="H193" i="58"/>
  <c r="G193" i="58"/>
  <c r="F193" i="58"/>
  <c r="E193" i="58"/>
  <c r="D193" i="58"/>
  <c r="C193" i="58"/>
  <c r="J192" i="58"/>
  <c r="I192" i="58"/>
  <c r="H192" i="58"/>
  <c r="G192" i="58"/>
  <c r="F192" i="58"/>
  <c r="E192" i="58"/>
  <c r="D192" i="58"/>
  <c r="C192" i="58"/>
  <c r="J191" i="58"/>
  <c r="I191" i="58"/>
  <c r="H191" i="58"/>
  <c r="G191" i="58"/>
  <c r="F191" i="58"/>
  <c r="E191" i="58"/>
  <c r="D191" i="58"/>
  <c r="C191" i="58"/>
  <c r="J190" i="58"/>
  <c r="I190" i="58"/>
  <c r="H190" i="58"/>
  <c r="G190" i="58"/>
  <c r="F190" i="58"/>
  <c r="E190" i="58"/>
  <c r="D190" i="58"/>
  <c r="C190" i="58"/>
  <c r="J189" i="58"/>
  <c r="I189" i="58"/>
  <c r="H189" i="58"/>
  <c r="G189" i="58"/>
  <c r="F189" i="58"/>
  <c r="E189" i="58"/>
  <c r="D189" i="58"/>
  <c r="C189" i="58"/>
  <c r="J188" i="58"/>
  <c r="I188" i="58"/>
  <c r="H188" i="58"/>
  <c r="G188" i="58"/>
  <c r="F188" i="58"/>
  <c r="E188" i="58"/>
  <c r="D188" i="58"/>
  <c r="C188" i="58"/>
  <c r="J187" i="58"/>
  <c r="I187" i="58"/>
  <c r="H187" i="58"/>
  <c r="G187" i="58"/>
  <c r="F187" i="58"/>
  <c r="E187" i="58"/>
  <c r="D187" i="58"/>
  <c r="C187" i="58"/>
  <c r="J186" i="58"/>
  <c r="I186" i="58"/>
  <c r="H186" i="58"/>
  <c r="G186" i="58"/>
  <c r="F186" i="58"/>
  <c r="E186" i="58"/>
  <c r="D186" i="58"/>
  <c r="C186" i="58"/>
  <c r="J185" i="58"/>
  <c r="I185" i="58"/>
  <c r="H185" i="58"/>
  <c r="G185" i="58"/>
  <c r="F185" i="58"/>
  <c r="E185" i="58"/>
  <c r="D185" i="58"/>
  <c r="C185" i="58"/>
  <c r="J184" i="58"/>
  <c r="I184" i="58"/>
  <c r="H184" i="58"/>
  <c r="G184" i="58"/>
  <c r="F184" i="58"/>
  <c r="E184" i="58"/>
  <c r="D184" i="58"/>
  <c r="C184" i="58"/>
  <c r="J183" i="58"/>
  <c r="I183" i="58"/>
  <c r="H183" i="58"/>
  <c r="G183" i="58"/>
  <c r="F183" i="58"/>
  <c r="E183" i="58"/>
  <c r="D183" i="58"/>
  <c r="C183" i="58"/>
  <c r="J182" i="58"/>
  <c r="I182" i="58"/>
  <c r="H182" i="58"/>
  <c r="G182" i="58"/>
  <c r="F182" i="58"/>
  <c r="E182" i="58"/>
  <c r="D182" i="58"/>
  <c r="C182" i="58"/>
  <c r="J181" i="58"/>
  <c r="I181" i="58"/>
  <c r="H181" i="58"/>
  <c r="G181" i="58"/>
  <c r="F181" i="58"/>
  <c r="E181" i="58"/>
  <c r="D181" i="58"/>
  <c r="C181" i="58"/>
  <c r="J180" i="58"/>
  <c r="I180" i="58"/>
  <c r="H180" i="58"/>
  <c r="G180" i="58"/>
  <c r="F180" i="58"/>
  <c r="E180" i="58"/>
  <c r="D180" i="58"/>
  <c r="C180" i="58"/>
  <c r="J179" i="58"/>
  <c r="I179" i="58"/>
  <c r="H179" i="58"/>
  <c r="G179" i="58"/>
  <c r="F179" i="58"/>
  <c r="E179" i="58"/>
  <c r="D179" i="58"/>
  <c r="C179" i="58"/>
  <c r="J178" i="58"/>
  <c r="I178" i="58"/>
  <c r="H178" i="58"/>
  <c r="G178" i="58"/>
  <c r="F178" i="58"/>
  <c r="E178" i="58"/>
  <c r="D178" i="58"/>
  <c r="C178" i="58"/>
  <c r="J177" i="58"/>
  <c r="I177" i="58"/>
  <c r="H177" i="58"/>
  <c r="G177" i="58"/>
  <c r="F177" i="58"/>
  <c r="E177" i="58"/>
  <c r="D177" i="58"/>
  <c r="C177" i="58"/>
  <c r="J176" i="58"/>
  <c r="I176" i="58"/>
  <c r="H176" i="58"/>
  <c r="G176" i="58"/>
  <c r="F176" i="58"/>
  <c r="E176" i="58"/>
  <c r="D176" i="58"/>
  <c r="C176" i="58"/>
  <c r="J175" i="58"/>
  <c r="I175" i="58"/>
  <c r="H175" i="58"/>
  <c r="G175" i="58"/>
  <c r="F175" i="58"/>
  <c r="E175" i="58"/>
  <c r="D175" i="58"/>
  <c r="C175" i="58"/>
  <c r="J174" i="58"/>
  <c r="I174" i="58"/>
  <c r="H174" i="58"/>
  <c r="G174" i="58"/>
  <c r="F174" i="58"/>
  <c r="E174" i="58"/>
  <c r="D174" i="58"/>
  <c r="C174" i="58"/>
  <c r="J173" i="58"/>
  <c r="I173" i="58"/>
  <c r="H173" i="58"/>
  <c r="G173" i="58"/>
  <c r="F173" i="58"/>
  <c r="E173" i="58"/>
  <c r="D173" i="58"/>
  <c r="C173" i="58"/>
  <c r="J172" i="58"/>
  <c r="I172" i="58"/>
  <c r="H172" i="58"/>
  <c r="G172" i="58"/>
  <c r="F172" i="58"/>
  <c r="E172" i="58"/>
  <c r="D172" i="58"/>
  <c r="C172" i="58"/>
  <c r="J171" i="58"/>
  <c r="I171" i="58"/>
  <c r="H171" i="58"/>
  <c r="G171" i="58"/>
  <c r="F171" i="58"/>
  <c r="E171" i="58"/>
  <c r="D171" i="58"/>
  <c r="C171" i="58"/>
  <c r="J170" i="58"/>
  <c r="I170" i="58"/>
  <c r="H170" i="58"/>
  <c r="G170" i="58"/>
  <c r="F170" i="58"/>
  <c r="E170" i="58"/>
  <c r="D170" i="58"/>
  <c r="C170" i="58"/>
  <c r="J169" i="58"/>
  <c r="I169" i="58"/>
  <c r="H169" i="58"/>
  <c r="G169" i="58"/>
  <c r="F169" i="58"/>
  <c r="E169" i="58"/>
  <c r="D169" i="58"/>
  <c r="C169" i="58"/>
  <c r="J168" i="58"/>
  <c r="I168" i="58"/>
  <c r="H168" i="58"/>
  <c r="G168" i="58"/>
  <c r="F168" i="58"/>
  <c r="E168" i="58"/>
  <c r="D168" i="58"/>
  <c r="C168" i="58"/>
  <c r="J167" i="58"/>
  <c r="I167" i="58"/>
  <c r="H167" i="58"/>
  <c r="G167" i="58"/>
  <c r="F167" i="58"/>
  <c r="E167" i="58"/>
  <c r="D167" i="58"/>
  <c r="C167" i="58"/>
  <c r="J166" i="58"/>
  <c r="I166" i="58"/>
  <c r="H166" i="58"/>
  <c r="G166" i="58"/>
  <c r="F166" i="58"/>
  <c r="E166" i="58"/>
  <c r="D166" i="58"/>
  <c r="C166" i="58"/>
  <c r="J165" i="58"/>
  <c r="I165" i="58"/>
  <c r="H165" i="58"/>
  <c r="G165" i="58"/>
  <c r="F165" i="58"/>
  <c r="E165" i="58"/>
  <c r="D165" i="58"/>
  <c r="C165" i="58"/>
  <c r="J164" i="58"/>
  <c r="I164" i="58"/>
  <c r="H164" i="58"/>
  <c r="G164" i="58"/>
  <c r="F164" i="58"/>
  <c r="E164" i="58"/>
  <c r="D164" i="58"/>
  <c r="C164" i="58"/>
  <c r="J162" i="58"/>
  <c r="I162" i="58"/>
  <c r="H162" i="58"/>
  <c r="G162" i="58"/>
  <c r="F162" i="58"/>
  <c r="E162" i="58"/>
  <c r="D162" i="58"/>
  <c r="C162" i="58"/>
  <c r="J161" i="58"/>
  <c r="I161" i="58"/>
  <c r="H161" i="58"/>
  <c r="G161" i="58"/>
  <c r="F161" i="58"/>
  <c r="E161" i="58"/>
  <c r="D161" i="58"/>
  <c r="C161" i="58"/>
  <c r="J160" i="58"/>
  <c r="I160" i="58"/>
  <c r="H160" i="58"/>
  <c r="G160" i="58"/>
  <c r="F160" i="58"/>
  <c r="E160" i="58"/>
  <c r="D160" i="58"/>
  <c r="C160" i="58"/>
  <c r="J159" i="58"/>
  <c r="I159" i="58"/>
  <c r="H159" i="58"/>
  <c r="G159" i="58"/>
  <c r="F159" i="58"/>
  <c r="E159" i="58"/>
  <c r="D159" i="58"/>
  <c r="C159" i="58"/>
  <c r="J155" i="58"/>
  <c r="I155" i="58"/>
  <c r="H155" i="58"/>
  <c r="G155" i="58"/>
  <c r="F155" i="58"/>
  <c r="E155" i="58"/>
  <c r="D155" i="58"/>
  <c r="C155" i="58"/>
  <c r="J154" i="58"/>
  <c r="I154" i="58"/>
  <c r="H154" i="58"/>
  <c r="G154" i="58"/>
  <c r="F154" i="58"/>
  <c r="E154" i="58"/>
  <c r="D154" i="58"/>
  <c r="C154" i="58"/>
  <c r="J150" i="58"/>
  <c r="I150" i="58"/>
  <c r="H150" i="58"/>
  <c r="G150" i="58"/>
  <c r="F150" i="58"/>
  <c r="E150" i="58"/>
  <c r="D150" i="58"/>
  <c r="C150" i="58"/>
  <c r="J149" i="58"/>
  <c r="I149" i="58"/>
  <c r="H149" i="58"/>
  <c r="G149" i="58"/>
  <c r="F149" i="58"/>
  <c r="E149" i="58"/>
  <c r="D149" i="58"/>
  <c r="C149" i="58"/>
  <c r="J148" i="58"/>
  <c r="I148" i="58"/>
  <c r="H148" i="58"/>
  <c r="G148" i="58"/>
  <c r="F148" i="58"/>
  <c r="E148" i="58"/>
  <c r="D148" i="58"/>
  <c r="C148" i="58"/>
  <c r="J147" i="58"/>
  <c r="I147" i="58"/>
  <c r="H147" i="58"/>
  <c r="G147" i="58"/>
  <c r="F147" i="58"/>
  <c r="E147" i="58"/>
  <c r="D147" i="58"/>
  <c r="C147" i="58"/>
  <c r="J146" i="58"/>
  <c r="I146" i="58"/>
  <c r="H146" i="58"/>
  <c r="G146" i="58"/>
  <c r="F146" i="58"/>
  <c r="E146" i="58"/>
  <c r="D146" i="58"/>
  <c r="C146" i="58"/>
  <c r="J145" i="58"/>
  <c r="I145" i="58"/>
  <c r="H145" i="58"/>
  <c r="G145" i="58"/>
  <c r="F145" i="58"/>
  <c r="E145" i="58"/>
  <c r="D145" i="58"/>
  <c r="C145" i="58"/>
  <c r="J144" i="58"/>
  <c r="I144" i="58"/>
  <c r="H144" i="58"/>
  <c r="G144" i="58"/>
  <c r="F144" i="58"/>
  <c r="E144" i="58"/>
  <c r="D144" i="58"/>
  <c r="C144" i="58"/>
  <c r="J143" i="58"/>
  <c r="I143" i="58"/>
  <c r="H143" i="58"/>
  <c r="G143" i="58"/>
  <c r="F143" i="58"/>
  <c r="E143" i="58"/>
  <c r="D143" i="58"/>
  <c r="C143" i="58"/>
  <c r="J142" i="58"/>
  <c r="I142" i="58"/>
  <c r="H142" i="58"/>
  <c r="G142" i="58"/>
  <c r="F142" i="58"/>
  <c r="E142" i="58"/>
  <c r="D142" i="58"/>
  <c r="C142" i="58"/>
  <c r="J141" i="58"/>
  <c r="I141" i="58"/>
  <c r="H141" i="58"/>
  <c r="G141" i="58"/>
  <c r="F141" i="58"/>
  <c r="E141" i="58"/>
  <c r="D141" i="58"/>
  <c r="C141" i="58"/>
  <c r="J139" i="58"/>
  <c r="I139" i="58"/>
  <c r="H139" i="58"/>
  <c r="G139" i="58"/>
  <c r="F139" i="58"/>
  <c r="E139" i="58"/>
  <c r="D139" i="58"/>
  <c r="C139" i="58"/>
  <c r="J138" i="58"/>
  <c r="I138" i="58"/>
  <c r="H138" i="58"/>
  <c r="G138" i="58"/>
  <c r="F138" i="58"/>
  <c r="E138" i="58"/>
  <c r="D138" i="58"/>
  <c r="C138" i="58"/>
  <c r="J135" i="58"/>
  <c r="I135" i="58"/>
  <c r="H135" i="58"/>
  <c r="G135" i="58"/>
  <c r="F135" i="58"/>
  <c r="E135" i="58"/>
  <c r="D135" i="58"/>
  <c r="C135" i="58"/>
  <c r="J134" i="58"/>
  <c r="I134" i="58"/>
  <c r="H134" i="58"/>
  <c r="G134" i="58"/>
  <c r="F134" i="58"/>
  <c r="E134" i="58"/>
  <c r="D134" i="58"/>
  <c r="C134" i="58"/>
  <c r="J133" i="58"/>
  <c r="I133" i="58"/>
  <c r="H133" i="58"/>
  <c r="G133" i="58"/>
  <c r="F133" i="58"/>
  <c r="E133" i="58"/>
  <c r="D133" i="58"/>
  <c r="C133" i="58"/>
  <c r="J132" i="58"/>
  <c r="I132" i="58"/>
  <c r="H132" i="58"/>
  <c r="G132" i="58"/>
  <c r="F132" i="58"/>
  <c r="E132" i="58"/>
  <c r="D132" i="58"/>
  <c r="C132" i="58"/>
  <c r="J131" i="58"/>
  <c r="I131" i="58"/>
  <c r="H131" i="58"/>
  <c r="G131" i="58"/>
  <c r="F131" i="58"/>
  <c r="E131" i="58"/>
  <c r="D131" i="58"/>
  <c r="C131" i="58"/>
  <c r="J130" i="58"/>
  <c r="I130" i="58"/>
  <c r="H130" i="58"/>
  <c r="G130" i="58"/>
  <c r="F130" i="58"/>
  <c r="E130" i="58"/>
  <c r="D130" i="58"/>
  <c r="C130" i="58"/>
  <c r="J129" i="58"/>
  <c r="I129" i="58"/>
  <c r="H129" i="58"/>
  <c r="G129" i="58"/>
  <c r="F129" i="58"/>
  <c r="E129" i="58"/>
  <c r="D129" i="58"/>
  <c r="C129" i="58"/>
  <c r="J128" i="58"/>
  <c r="I128" i="58"/>
  <c r="H128" i="58"/>
  <c r="G128" i="58"/>
  <c r="F128" i="58"/>
  <c r="E128" i="58"/>
  <c r="D128" i="58"/>
  <c r="C128" i="58"/>
  <c r="J127" i="58"/>
  <c r="I127" i="58"/>
  <c r="H127" i="58"/>
  <c r="G127" i="58"/>
  <c r="F127" i="58"/>
  <c r="E127" i="58"/>
  <c r="D127" i="58"/>
  <c r="C127" i="58"/>
  <c r="J126" i="58"/>
  <c r="I126" i="58"/>
  <c r="H126" i="58"/>
  <c r="G126" i="58"/>
  <c r="F126" i="58"/>
  <c r="E126" i="58"/>
  <c r="D126" i="58"/>
  <c r="C126" i="58"/>
  <c r="J125" i="58"/>
  <c r="I125" i="58"/>
  <c r="H125" i="58"/>
  <c r="G125" i="58"/>
  <c r="F125" i="58"/>
  <c r="E125" i="58"/>
  <c r="D125" i="58"/>
  <c r="C125" i="58"/>
  <c r="J124" i="58"/>
  <c r="I124" i="58"/>
  <c r="H124" i="58"/>
  <c r="G124" i="58"/>
  <c r="F124" i="58"/>
  <c r="E124" i="58"/>
  <c r="D124" i="58"/>
  <c r="C124" i="58"/>
  <c r="J123" i="58"/>
  <c r="I123" i="58"/>
  <c r="H123" i="58"/>
  <c r="G123" i="58"/>
  <c r="F123" i="58"/>
  <c r="E123" i="58"/>
  <c r="D123" i="58"/>
  <c r="C123" i="58"/>
  <c r="J122" i="58"/>
  <c r="I122" i="58"/>
  <c r="H122" i="58"/>
  <c r="G122" i="58"/>
  <c r="F122" i="58"/>
  <c r="E122" i="58"/>
  <c r="D122" i="58"/>
  <c r="C122" i="58"/>
  <c r="J121" i="58"/>
  <c r="I121" i="58"/>
  <c r="H121" i="58"/>
  <c r="G121" i="58"/>
  <c r="F121" i="58"/>
  <c r="E121" i="58"/>
  <c r="D121" i="58"/>
  <c r="C121" i="58"/>
  <c r="J120" i="58"/>
  <c r="I120" i="58"/>
  <c r="H120" i="58"/>
  <c r="G120" i="58"/>
  <c r="F120" i="58"/>
  <c r="E120" i="58"/>
  <c r="D120" i="58"/>
  <c r="C120" i="58"/>
  <c r="J119" i="58"/>
  <c r="I119" i="58"/>
  <c r="H119" i="58"/>
  <c r="G119" i="58"/>
  <c r="F119" i="58"/>
  <c r="E119" i="58"/>
  <c r="D119" i="58"/>
  <c r="C119" i="58"/>
  <c r="J118" i="58"/>
  <c r="I118" i="58"/>
  <c r="H118" i="58"/>
  <c r="G118" i="58"/>
  <c r="F118" i="58"/>
  <c r="E118" i="58"/>
  <c r="D118" i="58"/>
  <c r="C118" i="58"/>
  <c r="J117" i="58"/>
  <c r="I117" i="58"/>
  <c r="H117" i="58"/>
  <c r="G117" i="58"/>
  <c r="F117" i="58"/>
  <c r="E117" i="58"/>
  <c r="D117" i="58"/>
  <c r="C117" i="58"/>
  <c r="J116" i="58"/>
  <c r="I116" i="58"/>
  <c r="H116" i="58"/>
  <c r="G116" i="58"/>
  <c r="F116" i="58"/>
  <c r="E116" i="58"/>
  <c r="D116" i="58"/>
  <c r="C116" i="58"/>
  <c r="J115" i="58"/>
  <c r="I115" i="58"/>
  <c r="H115" i="58"/>
  <c r="G115" i="58"/>
  <c r="F115" i="58"/>
  <c r="E115" i="58"/>
  <c r="D115" i="58"/>
  <c r="C115" i="58"/>
  <c r="J114" i="58"/>
  <c r="I114" i="58"/>
  <c r="H114" i="58"/>
  <c r="G114" i="58"/>
  <c r="F114" i="58"/>
  <c r="E114" i="58"/>
  <c r="D114" i="58"/>
  <c r="C114" i="58"/>
  <c r="J113" i="58"/>
  <c r="I113" i="58"/>
  <c r="H113" i="58"/>
  <c r="G113" i="58"/>
  <c r="F113" i="58"/>
  <c r="E113" i="58"/>
  <c r="D113" i="58"/>
  <c r="C113" i="58"/>
  <c r="J112" i="58"/>
  <c r="I112" i="58"/>
  <c r="H112" i="58"/>
  <c r="G112" i="58"/>
  <c r="F112" i="58"/>
  <c r="E112" i="58"/>
  <c r="D112" i="58"/>
  <c r="C112" i="58"/>
  <c r="J111" i="58"/>
  <c r="I111" i="58"/>
  <c r="H111" i="58"/>
  <c r="G111" i="58"/>
  <c r="F111" i="58"/>
  <c r="E111" i="58"/>
  <c r="D111" i="58"/>
  <c r="C111" i="58"/>
  <c r="J110" i="58"/>
  <c r="I110" i="58"/>
  <c r="H110" i="58"/>
  <c r="G110" i="58"/>
  <c r="F110" i="58"/>
  <c r="E110" i="58"/>
  <c r="D110" i="58"/>
  <c r="C110" i="58"/>
  <c r="J109" i="58"/>
  <c r="I109" i="58"/>
  <c r="H109" i="58"/>
  <c r="G109" i="58"/>
  <c r="F109" i="58"/>
  <c r="E109" i="58"/>
  <c r="D109" i="58"/>
  <c r="C109" i="58"/>
  <c r="J108" i="58"/>
  <c r="I108" i="58"/>
  <c r="H108" i="58"/>
  <c r="G108" i="58"/>
  <c r="F108" i="58"/>
  <c r="E108" i="58"/>
  <c r="D108" i="58"/>
  <c r="C108" i="58"/>
  <c r="J107" i="58"/>
  <c r="I107" i="58"/>
  <c r="H107" i="58"/>
  <c r="G107" i="58"/>
  <c r="F107" i="58"/>
  <c r="E107" i="58"/>
  <c r="D107" i="58"/>
  <c r="C107" i="58"/>
  <c r="J106" i="58"/>
  <c r="I106" i="58"/>
  <c r="H106" i="58"/>
  <c r="G106" i="58"/>
  <c r="F106" i="58"/>
  <c r="E106" i="58"/>
  <c r="D106" i="58"/>
  <c r="C106" i="58"/>
  <c r="J105" i="58"/>
  <c r="I105" i="58"/>
  <c r="H105" i="58"/>
  <c r="G105" i="58"/>
  <c r="F105" i="58"/>
  <c r="E105" i="58"/>
  <c r="D105" i="58"/>
  <c r="C105" i="58"/>
  <c r="J104" i="58"/>
  <c r="I104" i="58"/>
  <c r="H104" i="58"/>
  <c r="G104" i="58"/>
  <c r="F104" i="58"/>
  <c r="E104" i="58"/>
  <c r="D104" i="58"/>
  <c r="C104" i="58"/>
  <c r="J103" i="58"/>
  <c r="I103" i="58"/>
  <c r="H103" i="58"/>
  <c r="G103" i="58"/>
  <c r="F103" i="58"/>
  <c r="E103" i="58"/>
  <c r="D103" i="58"/>
  <c r="C103" i="58"/>
  <c r="J102" i="58"/>
  <c r="I102" i="58"/>
  <c r="H102" i="58"/>
  <c r="G102" i="58"/>
  <c r="F102" i="58"/>
  <c r="E102" i="58"/>
  <c r="D102" i="58"/>
  <c r="C102" i="58"/>
  <c r="J101" i="58"/>
  <c r="I101" i="58"/>
  <c r="H101" i="58"/>
  <c r="G101" i="58"/>
  <c r="F101" i="58"/>
  <c r="E101" i="58"/>
  <c r="D101" i="58"/>
  <c r="C101" i="58"/>
  <c r="J100" i="58"/>
  <c r="I100" i="58"/>
  <c r="H100" i="58"/>
  <c r="G100" i="58"/>
  <c r="F100" i="58"/>
  <c r="E100" i="58"/>
  <c r="D100" i="58"/>
  <c r="C100" i="58"/>
  <c r="J99" i="58"/>
  <c r="I99" i="58"/>
  <c r="H99" i="58"/>
  <c r="G99" i="58"/>
  <c r="F99" i="58"/>
  <c r="E99" i="58"/>
  <c r="D99" i="58"/>
  <c r="C99" i="58"/>
  <c r="J98" i="58"/>
  <c r="I98" i="58"/>
  <c r="H98" i="58"/>
  <c r="G98" i="58"/>
  <c r="F98" i="58"/>
  <c r="E98" i="58"/>
  <c r="D98" i="58"/>
  <c r="C98" i="58"/>
  <c r="J97" i="58"/>
  <c r="I97" i="58"/>
  <c r="H97" i="58"/>
  <c r="G97" i="58"/>
  <c r="F97" i="58"/>
  <c r="E97" i="58"/>
  <c r="D97" i="58"/>
  <c r="C97" i="58"/>
  <c r="J96" i="58"/>
  <c r="I96" i="58"/>
  <c r="H96" i="58"/>
  <c r="G96" i="58"/>
  <c r="F96" i="58"/>
  <c r="E96" i="58"/>
  <c r="D96" i="58"/>
  <c r="C96" i="58"/>
  <c r="J95" i="58"/>
  <c r="I95" i="58"/>
  <c r="H95" i="58"/>
  <c r="G95" i="58"/>
  <c r="F95" i="58"/>
  <c r="E95" i="58"/>
  <c r="D95" i="58"/>
  <c r="C95" i="58"/>
  <c r="J94" i="58"/>
  <c r="I94" i="58"/>
  <c r="H94" i="58"/>
  <c r="G94" i="58"/>
  <c r="F94" i="58"/>
  <c r="E94" i="58"/>
  <c r="D94" i="58"/>
  <c r="C94" i="58"/>
  <c r="J93" i="58"/>
  <c r="I93" i="58"/>
  <c r="H93" i="58"/>
  <c r="G93" i="58"/>
  <c r="F93" i="58"/>
  <c r="E93" i="58"/>
  <c r="D93" i="58"/>
  <c r="C93" i="58"/>
  <c r="J92" i="58"/>
  <c r="I92" i="58"/>
  <c r="H92" i="58"/>
  <c r="G92" i="58"/>
  <c r="F92" i="58"/>
  <c r="E92" i="58"/>
  <c r="D92" i="58"/>
  <c r="C92" i="58"/>
  <c r="J91" i="58"/>
  <c r="I91" i="58"/>
  <c r="H91" i="58"/>
  <c r="G91" i="58"/>
  <c r="F91" i="58"/>
  <c r="E91" i="58"/>
  <c r="D91" i="58"/>
  <c r="C91" i="58"/>
  <c r="J90" i="58"/>
  <c r="I90" i="58"/>
  <c r="H90" i="58"/>
  <c r="G90" i="58"/>
  <c r="F90" i="58"/>
  <c r="E90" i="58"/>
  <c r="D90" i="58"/>
  <c r="C90" i="58"/>
  <c r="J89" i="58"/>
  <c r="I89" i="58"/>
  <c r="H89" i="58"/>
  <c r="G89" i="58"/>
  <c r="F89" i="58"/>
  <c r="E89" i="58"/>
  <c r="D89" i="58"/>
  <c r="C89" i="58"/>
  <c r="J88" i="58"/>
  <c r="I88" i="58"/>
  <c r="H88" i="58"/>
  <c r="G88" i="58"/>
  <c r="F88" i="58"/>
  <c r="E88" i="58"/>
  <c r="D88" i="58"/>
  <c r="C88" i="58"/>
  <c r="J87" i="58"/>
  <c r="I87" i="58"/>
  <c r="H87" i="58"/>
  <c r="G87" i="58"/>
  <c r="F87" i="58"/>
  <c r="E87" i="58"/>
  <c r="D87" i="58"/>
  <c r="C87" i="58"/>
  <c r="J86" i="58"/>
  <c r="I86" i="58"/>
  <c r="H86" i="58"/>
  <c r="G86" i="58"/>
  <c r="F86" i="58"/>
  <c r="E86" i="58"/>
  <c r="D86" i="58"/>
  <c r="C86" i="58"/>
  <c r="J85" i="58"/>
  <c r="I85" i="58"/>
  <c r="H85" i="58"/>
  <c r="G85" i="58"/>
  <c r="F85" i="58"/>
  <c r="E85" i="58"/>
  <c r="D85" i="58"/>
  <c r="C85" i="58"/>
  <c r="J84" i="58"/>
  <c r="I84" i="58"/>
  <c r="H84" i="58"/>
  <c r="G84" i="58"/>
  <c r="F84" i="58"/>
  <c r="E84" i="58"/>
  <c r="D84" i="58"/>
  <c r="C84" i="58"/>
  <c r="J83" i="58"/>
  <c r="I83" i="58"/>
  <c r="H83" i="58"/>
  <c r="G83" i="58"/>
  <c r="F83" i="58"/>
  <c r="E83" i="58"/>
  <c r="D83" i="58"/>
  <c r="C83" i="58"/>
  <c r="J82" i="58"/>
  <c r="I82" i="58"/>
  <c r="H82" i="58"/>
  <c r="G82" i="58"/>
  <c r="F82" i="58"/>
  <c r="E82" i="58"/>
  <c r="D82" i="58"/>
  <c r="C82" i="58"/>
  <c r="J81" i="58"/>
  <c r="I81" i="58"/>
  <c r="H81" i="58"/>
  <c r="G81" i="58"/>
  <c r="F81" i="58"/>
  <c r="E81" i="58"/>
  <c r="D81" i="58"/>
  <c r="C81" i="58"/>
  <c r="J80" i="58"/>
  <c r="I80" i="58"/>
  <c r="H80" i="58"/>
  <c r="G80" i="58"/>
  <c r="F80" i="58"/>
  <c r="E80" i="58"/>
  <c r="D80" i="58"/>
  <c r="C80" i="58"/>
  <c r="J79" i="58"/>
  <c r="I79" i="58"/>
  <c r="H79" i="58"/>
  <c r="G79" i="58"/>
  <c r="F79" i="58"/>
  <c r="E79" i="58"/>
  <c r="D79" i="58"/>
  <c r="C79" i="58"/>
  <c r="J78" i="58"/>
  <c r="I78" i="58"/>
  <c r="H78" i="58"/>
  <c r="G78" i="58"/>
  <c r="F78" i="58"/>
  <c r="E78" i="58"/>
  <c r="D78" i="58"/>
  <c r="C78" i="58"/>
  <c r="J77" i="58"/>
  <c r="I77" i="58"/>
  <c r="H77" i="58"/>
  <c r="G77" i="58"/>
  <c r="F77" i="58"/>
  <c r="E77" i="58"/>
  <c r="D77" i="58"/>
  <c r="C77" i="58"/>
  <c r="J76" i="58"/>
  <c r="I76" i="58"/>
  <c r="H76" i="58"/>
  <c r="G76" i="58"/>
  <c r="F76" i="58"/>
  <c r="E76" i="58"/>
  <c r="D76" i="58"/>
  <c r="C76" i="58"/>
  <c r="J75" i="58"/>
  <c r="I75" i="58"/>
  <c r="H75" i="58"/>
  <c r="G75" i="58"/>
  <c r="F75" i="58"/>
  <c r="E75" i="58"/>
  <c r="D75" i="58"/>
  <c r="C75" i="58"/>
  <c r="J74" i="58"/>
  <c r="I74" i="58"/>
  <c r="H74" i="58"/>
  <c r="G74" i="58"/>
  <c r="F74" i="58"/>
  <c r="E74" i="58"/>
  <c r="D74" i="58"/>
  <c r="C74" i="58"/>
  <c r="J73" i="58"/>
  <c r="I73" i="58"/>
  <c r="H73" i="58"/>
  <c r="G73" i="58"/>
  <c r="F73" i="58"/>
  <c r="E73" i="58"/>
  <c r="D73" i="58"/>
  <c r="C73" i="58"/>
  <c r="J72" i="58"/>
  <c r="I72" i="58"/>
  <c r="H72" i="58"/>
  <c r="G72" i="58"/>
  <c r="F72" i="58"/>
  <c r="E72" i="58"/>
  <c r="D72" i="58"/>
  <c r="C72" i="58"/>
  <c r="J71" i="58"/>
  <c r="I71" i="58"/>
  <c r="H71" i="58"/>
  <c r="G71" i="58"/>
  <c r="F71" i="58"/>
  <c r="E71" i="58"/>
  <c r="D71" i="58"/>
  <c r="C71" i="58"/>
  <c r="J70" i="58"/>
  <c r="I70" i="58"/>
  <c r="H70" i="58"/>
  <c r="G70" i="58"/>
  <c r="F70" i="58"/>
  <c r="E70" i="58"/>
  <c r="D70" i="58"/>
  <c r="C70" i="58"/>
  <c r="J69" i="58"/>
  <c r="I69" i="58"/>
  <c r="H69" i="58"/>
  <c r="G69" i="58"/>
  <c r="F69" i="58"/>
  <c r="E69" i="58"/>
  <c r="D69" i="58"/>
  <c r="C69" i="58"/>
  <c r="J68" i="58"/>
  <c r="I68" i="58"/>
  <c r="H68" i="58"/>
  <c r="G68" i="58"/>
  <c r="F68" i="58"/>
  <c r="E68" i="58"/>
  <c r="D68" i="58"/>
  <c r="C68" i="58"/>
  <c r="J67" i="58"/>
  <c r="I67" i="58"/>
  <c r="H67" i="58"/>
  <c r="G67" i="58"/>
  <c r="F67" i="58"/>
  <c r="E67" i="58"/>
  <c r="D67" i="58"/>
  <c r="C67" i="58"/>
  <c r="J66" i="58"/>
  <c r="I66" i="58"/>
  <c r="H66" i="58"/>
  <c r="G66" i="58"/>
  <c r="F66" i="58"/>
  <c r="E66" i="58"/>
  <c r="D66" i="58"/>
  <c r="C66" i="58"/>
  <c r="J65" i="58"/>
  <c r="I65" i="58"/>
  <c r="H65" i="58"/>
  <c r="G65" i="58"/>
  <c r="F65" i="58"/>
  <c r="E65" i="58"/>
  <c r="D65" i="58"/>
  <c r="C65" i="58"/>
  <c r="J64" i="58"/>
  <c r="I64" i="58"/>
  <c r="H64" i="58"/>
  <c r="G64" i="58"/>
  <c r="F64" i="58"/>
  <c r="E64" i="58"/>
  <c r="D64" i="58"/>
  <c r="C64" i="58"/>
  <c r="J63" i="58"/>
  <c r="I63" i="58"/>
  <c r="H63" i="58"/>
  <c r="G63" i="58"/>
  <c r="F63" i="58"/>
  <c r="E63" i="58"/>
  <c r="D63" i="58"/>
  <c r="C63" i="58"/>
  <c r="J62" i="58"/>
  <c r="I62" i="58"/>
  <c r="H62" i="58"/>
  <c r="G62" i="58"/>
  <c r="F62" i="58"/>
  <c r="E62" i="58"/>
  <c r="D62" i="58"/>
  <c r="C62" i="58"/>
  <c r="J61" i="58"/>
  <c r="I61" i="58"/>
  <c r="H61" i="58"/>
  <c r="G61" i="58"/>
  <c r="F61" i="58"/>
  <c r="E61" i="58"/>
  <c r="D61" i="58"/>
  <c r="C61" i="58"/>
  <c r="J60" i="58"/>
  <c r="I60" i="58"/>
  <c r="H60" i="58"/>
  <c r="G60" i="58"/>
  <c r="F60" i="58"/>
  <c r="E60" i="58"/>
  <c r="D60" i="58"/>
  <c r="C60" i="58"/>
  <c r="J59" i="58"/>
  <c r="I59" i="58"/>
  <c r="H59" i="58"/>
  <c r="G59" i="58"/>
  <c r="F59" i="58"/>
  <c r="E59" i="58"/>
  <c r="D59" i="58"/>
  <c r="C59" i="58"/>
  <c r="J58" i="58"/>
  <c r="I58" i="58"/>
  <c r="H58" i="58"/>
  <c r="G58" i="58"/>
  <c r="F58" i="58"/>
  <c r="E58" i="58"/>
  <c r="D58" i="58"/>
  <c r="C58" i="58"/>
  <c r="J57" i="58"/>
  <c r="I57" i="58"/>
  <c r="H57" i="58"/>
  <c r="G57" i="58"/>
  <c r="F57" i="58"/>
  <c r="E57" i="58"/>
  <c r="D57" i="58"/>
  <c r="C57" i="58"/>
  <c r="J56" i="58"/>
  <c r="I56" i="58"/>
  <c r="H56" i="58"/>
  <c r="G56" i="58"/>
  <c r="F56" i="58"/>
  <c r="E56" i="58"/>
  <c r="D56" i="58"/>
  <c r="C56" i="58"/>
  <c r="J55" i="58"/>
  <c r="I55" i="58"/>
  <c r="H55" i="58"/>
  <c r="G55" i="58"/>
  <c r="F55" i="58"/>
  <c r="E55" i="58"/>
  <c r="D55" i="58"/>
  <c r="C55" i="58"/>
  <c r="J54" i="58"/>
  <c r="I54" i="58"/>
  <c r="H54" i="58"/>
  <c r="G54" i="58"/>
  <c r="F54" i="58"/>
  <c r="E54" i="58"/>
  <c r="D54" i="58"/>
  <c r="C54" i="58"/>
  <c r="J53" i="58"/>
  <c r="I53" i="58"/>
  <c r="H53" i="58"/>
  <c r="G53" i="58"/>
  <c r="F53" i="58"/>
  <c r="E53" i="58"/>
  <c r="D53" i="58"/>
  <c r="C53" i="58"/>
  <c r="J52" i="58"/>
  <c r="I52" i="58"/>
  <c r="H52" i="58"/>
  <c r="G52" i="58"/>
  <c r="F52" i="58"/>
  <c r="E52" i="58"/>
  <c r="D52" i="58"/>
  <c r="C52" i="58"/>
  <c r="J51" i="58"/>
  <c r="I51" i="58"/>
  <c r="H51" i="58"/>
  <c r="G51" i="58"/>
  <c r="F51" i="58"/>
  <c r="E51" i="58"/>
  <c r="D51" i="58"/>
  <c r="C51" i="58"/>
  <c r="J50" i="58"/>
  <c r="I50" i="58"/>
  <c r="H50" i="58"/>
  <c r="G50" i="58"/>
  <c r="F50" i="58"/>
  <c r="E50" i="58"/>
  <c r="D50" i="58"/>
  <c r="C50" i="58"/>
  <c r="J49" i="58"/>
  <c r="I49" i="58"/>
  <c r="H49" i="58"/>
  <c r="G49" i="58"/>
  <c r="F49" i="58"/>
  <c r="E49" i="58"/>
  <c r="D49" i="58"/>
  <c r="C49" i="58"/>
  <c r="J48" i="58"/>
  <c r="I48" i="58"/>
  <c r="H48" i="58"/>
  <c r="G48" i="58"/>
  <c r="F48" i="58"/>
  <c r="E48" i="58"/>
  <c r="D48" i="58"/>
  <c r="C48" i="58"/>
  <c r="J47" i="58"/>
  <c r="I47" i="58"/>
  <c r="H47" i="58"/>
  <c r="G47" i="58"/>
  <c r="F47" i="58"/>
  <c r="E47" i="58"/>
  <c r="D47" i="58"/>
  <c r="C47" i="58"/>
  <c r="J46" i="58"/>
  <c r="I46" i="58"/>
  <c r="H46" i="58"/>
  <c r="G46" i="58"/>
  <c r="F46" i="58"/>
  <c r="E46" i="58"/>
  <c r="D46" i="58"/>
  <c r="C46" i="58"/>
  <c r="J45" i="58"/>
  <c r="I45" i="58"/>
  <c r="H45" i="58"/>
  <c r="G45" i="58"/>
  <c r="F45" i="58"/>
  <c r="E45" i="58"/>
  <c r="D45" i="58"/>
  <c r="C45" i="58"/>
  <c r="J44" i="58"/>
  <c r="I44" i="58"/>
  <c r="H44" i="58"/>
  <c r="G44" i="58"/>
  <c r="F44" i="58"/>
  <c r="E44" i="58"/>
  <c r="D44" i="58"/>
  <c r="C44" i="58"/>
  <c r="J43" i="58"/>
  <c r="I43" i="58"/>
  <c r="H43" i="58"/>
  <c r="G43" i="58"/>
  <c r="F43" i="58"/>
  <c r="E43" i="58"/>
  <c r="D43" i="58"/>
  <c r="C43" i="58"/>
  <c r="J42" i="58"/>
  <c r="I42" i="58"/>
  <c r="H42" i="58"/>
  <c r="G42" i="58"/>
  <c r="F42" i="58"/>
  <c r="E42" i="58"/>
  <c r="D42" i="58"/>
  <c r="C42" i="58"/>
  <c r="J41" i="58"/>
  <c r="I41" i="58"/>
  <c r="H41" i="58"/>
  <c r="G41" i="58"/>
  <c r="F41" i="58"/>
  <c r="E41" i="58"/>
  <c r="D41" i="58"/>
  <c r="C41" i="58"/>
  <c r="J40" i="58"/>
  <c r="I40" i="58"/>
  <c r="H40" i="58"/>
  <c r="G40" i="58"/>
  <c r="F40" i="58"/>
  <c r="E40" i="58"/>
  <c r="D40" i="58"/>
  <c r="C40" i="58"/>
  <c r="J39" i="58"/>
  <c r="I39" i="58"/>
  <c r="H39" i="58"/>
  <c r="G39" i="58"/>
  <c r="F39" i="58"/>
  <c r="E39" i="58"/>
  <c r="D39" i="58"/>
  <c r="C39" i="58"/>
  <c r="J38" i="58"/>
  <c r="I38" i="58"/>
  <c r="H38" i="58"/>
  <c r="G38" i="58"/>
  <c r="F38" i="58"/>
  <c r="E38" i="58"/>
  <c r="D38" i="58"/>
  <c r="C38" i="58"/>
  <c r="J37" i="58"/>
  <c r="I37" i="58"/>
  <c r="H37" i="58"/>
  <c r="G37" i="58"/>
  <c r="F37" i="58"/>
  <c r="E37" i="58"/>
  <c r="D37" i="58"/>
  <c r="C37" i="58"/>
  <c r="J36" i="58"/>
  <c r="I36" i="58"/>
  <c r="H36" i="58"/>
  <c r="G36" i="58"/>
  <c r="F36" i="58"/>
  <c r="E36" i="58"/>
  <c r="D36" i="58"/>
  <c r="C36" i="58"/>
  <c r="J35" i="58"/>
  <c r="I35" i="58"/>
  <c r="H35" i="58"/>
  <c r="G35" i="58"/>
  <c r="F35" i="58"/>
  <c r="E35" i="58"/>
  <c r="D35" i="58"/>
  <c r="C35" i="58"/>
  <c r="J34" i="58"/>
  <c r="I34" i="58"/>
  <c r="H34" i="58"/>
  <c r="G34" i="58"/>
  <c r="F34" i="58"/>
  <c r="E34" i="58"/>
  <c r="D34" i="58"/>
  <c r="C34" i="58"/>
  <c r="J33" i="58"/>
  <c r="I33" i="58"/>
  <c r="H33" i="58"/>
  <c r="G33" i="58"/>
  <c r="F33" i="58"/>
  <c r="E33" i="58"/>
  <c r="D33" i="58"/>
  <c r="C33" i="58"/>
  <c r="J32" i="58"/>
  <c r="I32" i="58"/>
  <c r="H32" i="58"/>
  <c r="G32" i="58"/>
  <c r="F32" i="58"/>
  <c r="E32" i="58"/>
  <c r="D32" i="58"/>
  <c r="C32" i="58"/>
  <c r="J31" i="58"/>
  <c r="I31" i="58"/>
  <c r="H31" i="58"/>
  <c r="G31" i="58"/>
  <c r="F31" i="58"/>
  <c r="E31" i="58"/>
  <c r="D31" i="58"/>
  <c r="C31" i="58"/>
  <c r="J30" i="58"/>
  <c r="I30" i="58"/>
  <c r="H30" i="58"/>
  <c r="G30" i="58"/>
  <c r="F30" i="58"/>
  <c r="E30" i="58"/>
  <c r="D30" i="58"/>
  <c r="C30" i="58"/>
  <c r="J29" i="58"/>
  <c r="I29" i="58"/>
  <c r="H29" i="58"/>
  <c r="G29" i="58"/>
  <c r="F29" i="58"/>
  <c r="E29" i="58"/>
  <c r="D29" i="58"/>
  <c r="C29" i="58"/>
  <c r="J28" i="58"/>
  <c r="I28" i="58"/>
  <c r="H28" i="58"/>
  <c r="G28" i="58"/>
  <c r="F28" i="58"/>
  <c r="E28" i="58"/>
  <c r="D28" i="58"/>
  <c r="C28" i="58"/>
  <c r="J27" i="58"/>
  <c r="I27" i="58"/>
  <c r="H27" i="58"/>
  <c r="G27" i="58"/>
  <c r="F27" i="58"/>
  <c r="E27" i="58"/>
  <c r="D27" i="58"/>
  <c r="C27" i="58"/>
  <c r="J26" i="58"/>
  <c r="I26" i="58"/>
  <c r="H26" i="58"/>
  <c r="G26" i="58"/>
  <c r="F26" i="58"/>
  <c r="E26" i="58"/>
  <c r="D26" i="58"/>
  <c r="C26" i="58"/>
  <c r="J25" i="58"/>
  <c r="I25" i="58"/>
  <c r="H25" i="58"/>
  <c r="G25" i="58"/>
  <c r="F25" i="58"/>
  <c r="E25" i="58"/>
  <c r="D25" i="58"/>
  <c r="C25" i="58"/>
  <c r="J24" i="58"/>
  <c r="I24" i="58"/>
  <c r="H24" i="58"/>
  <c r="G24" i="58"/>
  <c r="F24" i="58"/>
  <c r="E24" i="58"/>
  <c r="D24" i="58"/>
  <c r="C24" i="58"/>
  <c r="J23" i="58"/>
  <c r="I23" i="58"/>
  <c r="H23" i="58"/>
  <c r="G23" i="58"/>
  <c r="F23" i="58"/>
  <c r="E23" i="58"/>
  <c r="D23" i="58"/>
  <c r="C23" i="58"/>
  <c r="J22" i="58"/>
  <c r="I22" i="58"/>
  <c r="H22" i="58"/>
  <c r="G22" i="58"/>
  <c r="F22" i="58"/>
  <c r="E22" i="58"/>
  <c r="D22" i="58"/>
  <c r="C22" i="58"/>
  <c r="J21" i="58"/>
  <c r="I21" i="58"/>
  <c r="H21" i="58"/>
  <c r="G21" i="58"/>
  <c r="F21" i="58"/>
  <c r="E21" i="58"/>
  <c r="D21" i="58"/>
  <c r="C21" i="58"/>
  <c r="J20" i="58"/>
  <c r="I20" i="58"/>
  <c r="H20" i="58"/>
  <c r="G20" i="58"/>
  <c r="F20" i="58"/>
  <c r="E20" i="58"/>
  <c r="D20" i="58"/>
  <c r="C20" i="58"/>
  <c r="J19" i="58"/>
  <c r="I19" i="58"/>
  <c r="H19" i="58"/>
  <c r="G19" i="58"/>
  <c r="F19" i="58"/>
  <c r="E19" i="58"/>
  <c r="D19" i="58"/>
  <c r="C19" i="58"/>
  <c r="J18" i="58"/>
  <c r="I18" i="58"/>
  <c r="H18" i="58"/>
  <c r="G18" i="58"/>
  <c r="F18" i="58"/>
  <c r="E18" i="58"/>
  <c r="D18" i="58"/>
  <c r="C18" i="58"/>
  <c r="J17" i="58"/>
  <c r="I17" i="58"/>
  <c r="H17" i="58"/>
  <c r="G17" i="58"/>
  <c r="F17" i="58"/>
  <c r="E17" i="58"/>
  <c r="D17" i="58"/>
  <c r="C17" i="58"/>
  <c r="J16" i="58"/>
  <c r="I16" i="58"/>
  <c r="H16" i="58"/>
  <c r="G16" i="58"/>
  <c r="F16" i="58"/>
  <c r="E16" i="58"/>
  <c r="D16" i="58"/>
  <c r="C16" i="58"/>
  <c r="J15" i="58"/>
  <c r="I15" i="58"/>
  <c r="H15" i="58"/>
  <c r="G15" i="58"/>
  <c r="F15" i="58"/>
  <c r="E15" i="58"/>
  <c r="D15" i="58"/>
  <c r="C15" i="58"/>
  <c r="J14" i="58"/>
  <c r="I14" i="58"/>
  <c r="H14" i="58"/>
  <c r="G14" i="58"/>
  <c r="F14" i="58"/>
  <c r="E14" i="58"/>
  <c r="D14" i="58"/>
  <c r="C14" i="58"/>
  <c r="J13" i="58"/>
  <c r="I13" i="58"/>
  <c r="H13" i="58"/>
  <c r="G13" i="58"/>
  <c r="F13" i="58"/>
  <c r="E13" i="58"/>
  <c r="D13" i="58"/>
  <c r="C13" i="58"/>
  <c r="J12" i="58"/>
  <c r="I12" i="58"/>
  <c r="H12" i="58"/>
  <c r="G12" i="58"/>
  <c r="F12" i="58"/>
  <c r="E12" i="58"/>
  <c r="D12" i="58"/>
  <c r="C12" i="58"/>
  <c r="J11" i="58"/>
  <c r="I11" i="58"/>
  <c r="H11" i="58"/>
  <c r="G11" i="58"/>
  <c r="F11" i="58"/>
  <c r="E11" i="58"/>
  <c r="D11" i="58"/>
  <c r="C11" i="58"/>
  <c r="J10" i="58"/>
  <c r="I10" i="58"/>
  <c r="H10" i="58"/>
  <c r="G10" i="58"/>
  <c r="F10" i="58"/>
  <c r="E10" i="58"/>
  <c r="D10" i="58"/>
  <c r="C10" i="58"/>
  <c r="J9" i="58"/>
  <c r="I9" i="58"/>
  <c r="H9" i="58"/>
  <c r="G9" i="58"/>
  <c r="F9" i="58"/>
  <c r="E9" i="58"/>
  <c r="D9" i="58"/>
  <c r="C9" i="58"/>
  <c r="J8" i="58"/>
  <c r="I8" i="58"/>
  <c r="H8" i="58"/>
  <c r="G8" i="58"/>
  <c r="F8" i="58"/>
  <c r="E8" i="58"/>
  <c r="D8" i="58"/>
  <c r="C8" i="58"/>
  <c r="B101" i="57"/>
  <c r="B102" i="57"/>
  <c r="B103" i="57"/>
  <c r="B104" i="57"/>
  <c r="B105" i="57"/>
  <c r="B106" i="57"/>
  <c r="B107" i="57"/>
  <c r="B108" i="57"/>
  <c r="B109" i="57"/>
  <c r="B110" i="57"/>
  <c r="B100" i="57"/>
  <c r="B99" i="57"/>
  <c r="B98" i="57"/>
  <c r="B97" i="57"/>
  <c r="B96" i="57"/>
  <c r="B95" i="57"/>
  <c r="B94" i="57"/>
  <c r="B93" i="57"/>
  <c r="B92" i="57"/>
  <c r="B91" i="57"/>
  <c r="B90" i="57"/>
  <c r="B89" i="57"/>
  <c r="B88"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H6" i="57"/>
  <c r="G6" i="57"/>
  <c r="F6" i="57"/>
  <c r="E6" i="57"/>
  <c r="D6" i="57"/>
  <c r="C6" i="57"/>
  <c r="B6" i="57"/>
  <c r="C90" i="53"/>
  <c r="C89" i="53"/>
  <c r="B89" i="53"/>
  <c r="C88" i="53"/>
  <c r="BC87" i="53"/>
  <c r="BB87" i="53"/>
  <c r="C87" i="53"/>
  <c r="BC86" i="53"/>
  <c r="BB86" i="53"/>
  <c r="C86" i="53"/>
  <c r="BD85" i="53"/>
  <c r="BC85" i="53"/>
  <c r="BB85" i="53"/>
  <c r="I85" i="53"/>
  <c r="D85" i="53"/>
  <c r="C85" i="53"/>
  <c r="BB84" i="53"/>
  <c r="B84" i="53"/>
  <c r="BE83" i="53"/>
  <c r="BD83" i="53"/>
  <c r="BC83" i="53"/>
  <c r="BB83" i="53"/>
  <c r="BE82" i="53"/>
  <c r="BD82" i="53"/>
  <c r="BC82" i="53"/>
  <c r="BB82" i="53"/>
  <c r="BE81" i="53"/>
  <c r="BD81" i="53"/>
  <c r="BC81" i="53"/>
  <c r="BB81" i="53"/>
  <c r="BE80" i="53"/>
  <c r="BD80" i="53"/>
  <c r="BC80" i="53"/>
  <c r="BB80" i="53"/>
  <c r="BE79" i="53"/>
  <c r="BD79" i="53"/>
  <c r="BC79" i="53"/>
  <c r="BB79" i="53"/>
  <c r="BE78" i="53"/>
  <c r="BD78" i="53"/>
  <c r="BC78" i="53"/>
  <c r="BB78" i="53"/>
  <c r="BE77" i="53"/>
  <c r="BD77" i="53"/>
  <c r="BC77" i="53"/>
  <c r="BB77" i="53"/>
  <c r="BE76" i="53"/>
  <c r="BD76" i="53"/>
  <c r="BC76" i="53"/>
  <c r="BB76" i="53"/>
  <c r="BE75" i="53"/>
  <c r="BD75" i="53"/>
  <c r="BC75" i="53"/>
  <c r="BB75" i="53"/>
  <c r="BE74" i="53"/>
  <c r="BD74" i="53"/>
  <c r="BC74" i="53"/>
  <c r="BB74" i="53"/>
  <c r="BE73" i="53"/>
  <c r="BD73" i="53"/>
  <c r="BC73" i="53"/>
  <c r="BB73" i="53"/>
  <c r="BE72" i="53"/>
  <c r="BD72" i="53"/>
  <c r="BC72" i="53"/>
  <c r="BB72" i="53"/>
  <c r="BE71" i="53"/>
  <c r="BD71" i="53"/>
  <c r="BC71" i="53"/>
  <c r="BB71" i="53"/>
  <c r="BD70" i="53"/>
  <c r="BB70" i="53"/>
  <c r="C70" i="53"/>
  <c r="B70" i="53"/>
  <c r="BE69" i="53"/>
  <c r="BD69" i="53"/>
  <c r="BC69" i="53"/>
  <c r="BB69" i="53"/>
  <c r="BE68" i="53"/>
  <c r="BD68" i="53"/>
  <c r="BC68" i="53"/>
  <c r="BB68" i="53"/>
  <c r="BE67" i="53"/>
  <c r="BD67" i="53"/>
  <c r="BC67" i="53"/>
  <c r="BB67" i="53"/>
  <c r="BE66" i="53"/>
  <c r="BD66" i="53"/>
  <c r="BC66" i="53"/>
  <c r="BB66" i="53"/>
  <c r="BE65" i="53"/>
  <c r="BD65" i="53"/>
  <c r="BC65" i="53"/>
  <c r="BB65" i="53"/>
  <c r="BE64" i="53"/>
  <c r="BD64" i="53"/>
  <c r="BC64" i="53"/>
  <c r="BB64" i="53"/>
  <c r="BE63" i="53"/>
  <c r="BD63" i="53"/>
  <c r="BC63" i="53"/>
  <c r="BB63" i="53"/>
  <c r="BE62" i="53"/>
  <c r="BD62" i="53"/>
  <c r="BC62" i="53"/>
  <c r="BB62" i="53"/>
  <c r="BE61" i="53"/>
  <c r="BD61" i="53"/>
  <c r="BC61" i="53"/>
  <c r="BB61" i="53"/>
  <c r="BE60" i="53"/>
  <c r="BD60" i="53"/>
  <c r="BC60" i="53"/>
  <c r="BB60" i="53"/>
  <c r="BE59" i="53"/>
  <c r="BD59" i="53"/>
  <c r="BC59" i="53"/>
  <c r="BB59" i="53"/>
  <c r="BE58" i="53"/>
  <c r="BD58" i="53"/>
  <c r="BC58" i="53"/>
  <c r="BB58" i="53"/>
  <c r="BE57" i="53"/>
  <c r="BD57" i="53"/>
  <c r="BC57" i="53"/>
  <c r="BB57" i="53"/>
  <c r="BE56" i="53"/>
  <c r="BD56" i="53"/>
  <c r="BC56" i="53"/>
  <c r="BB56" i="53"/>
  <c r="BE55" i="53"/>
  <c r="BD55" i="53"/>
  <c r="BC55" i="53"/>
  <c r="BB55" i="53"/>
  <c r="BE54" i="53"/>
  <c r="BD54" i="53"/>
  <c r="BC54" i="53"/>
  <c r="BB54" i="53"/>
  <c r="BE53" i="53"/>
  <c r="BD53" i="53"/>
  <c r="BC53" i="53"/>
  <c r="BB53" i="53"/>
  <c r="BE52" i="53"/>
  <c r="BD52" i="53"/>
  <c r="BC52" i="53"/>
  <c r="BB52" i="53"/>
  <c r="BE51" i="53"/>
  <c r="BD51" i="53"/>
  <c r="BC51" i="53"/>
  <c r="BB51" i="53"/>
  <c r="BE50" i="53"/>
  <c r="BD50" i="53"/>
  <c r="BC50" i="53"/>
  <c r="BB50" i="53"/>
  <c r="BE49" i="53"/>
  <c r="BD49" i="53"/>
  <c r="BC49" i="53"/>
  <c r="BB49" i="53"/>
  <c r="BE48" i="53"/>
  <c r="BD48" i="53"/>
  <c r="BC48" i="53"/>
  <c r="BB48" i="53"/>
  <c r="BE47" i="53"/>
  <c r="BD47" i="53"/>
  <c r="BC47" i="53"/>
  <c r="BB47" i="53"/>
  <c r="BE46" i="53"/>
  <c r="BD46" i="53"/>
  <c r="BC46" i="53"/>
  <c r="BB46" i="53"/>
  <c r="BE45" i="53"/>
  <c r="BD45" i="53"/>
  <c r="BC45" i="53"/>
  <c r="BB45" i="53"/>
  <c r="BE44" i="53"/>
  <c r="BD44" i="53"/>
  <c r="BC44" i="53"/>
  <c r="BB44" i="53"/>
  <c r="BE43" i="53"/>
  <c r="BD43" i="53"/>
  <c r="BC43" i="53"/>
  <c r="BB43" i="53"/>
  <c r="BE42" i="53"/>
  <c r="BD42" i="53"/>
  <c r="BC42" i="53"/>
  <c r="BB42" i="53"/>
  <c r="BE41" i="53"/>
  <c r="BD41" i="53"/>
  <c r="BC41" i="53"/>
  <c r="BB41" i="53"/>
  <c r="BE40" i="53"/>
  <c r="BD40" i="53"/>
  <c r="BC40" i="53"/>
  <c r="BB40" i="53"/>
  <c r="BE39" i="53"/>
  <c r="BD39" i="53"/>
  <c r="BC39" i="53"/>
  <c r="BB39" i="53"/>
  <c r="BE38" i="53"/>
  <c r="BD38" i="53"/>
  <c r="BC38" i="53"/>
  <c r="BB38" i="53"/>
  <c r="BE37" i="53"/>
  <c r="BD37" i="53"/>
  <c r="BC37" i="53"/>
  <c r="BB37" i="53"/>
  <c r="BE36" i="53"/>
  <c r="BD36" i="53"/>
  <c r="BC36" i="53"/>
  <c r="BB36" i="53"/>
  <c r="BE35" i="53"/>
  <c r="BD35" i="53"/>
  <c r="BC35" i="53"/>
  <c r="BB35" i="53"/>
  <c r="BE34" i="53"/>
  <c r="BD34" i="53"/>
  <c r="BC34" i="53"/>
  <c r="BB34" i="53"/>
  <c r="BE33" i="53"/>
  <c r="BD33" i="53"/>
  <c r="BC33" i="53"/>
  <c r="BB33" i="53"/>
  <c r="BE32" i="53"/>
  <c r="BD32" i="53"/>
  <c r="BC32" i="53"/>
  <c r="BB32" i="53"/>
  <c r="BE31" i="53"/>
  <c r="BD31" i="53"/>
  <c r="BC31" i="53"/>
  <c r="BB31" i="53"/>
  <c r="BE30" i="53"/>
  <c r="BD30" i="53"/>
  <c r="BC30" i="53"/>
  <c r="BB30" i="53"/>
  <c r="BE29" i="53"/>
  <c r="BD29" i="53"/>
  <c r="BC29" i="53"/>
  <c r="BB29" i="53"/>
  <c r="BE28" i="53"/>
  <c r="BD28" i="53"/>
  <c r="BC28" i="53"/>
  <c r="BB28" i="53"/>
  <c r="BE27" i="53"/>
  <c r="BD27" i="53"/>
  <c r="BC27" i="53"/>
  <c r="BB27" i="53"/>
  <c r="BE26" i="53"/>
  <c r="BD26" i="53"/>
  <c r="BC26" i="53"/>
  <c r="BB26" i="53"/>
  <c r="BE25" i="53"/>
  <c r="BD25" i="53"/>
  <c r="BC25" i="53"/>
  <c r="BB25" i="53"/>
  <c r="BE24" i="53"/>
  <c r="BD24" i="53"/>
  <c r="BC24" i="53"/>
  <c r="BB24" i="53"/>
  <c r="BE23" i="53"/>
  <c r="BD23" i="53"/>
  <c r="BC23" i="53"/>
  <c r="BB23" i="53"/>
  <c r="BE22" i="53"/>
  <c r="BD22" i="53"/>
  <c r="BC22" i="53"/>
  <c r="BB22" i="53"/>
  <c r="BE21" i="53"/>
  <c r="BD21" i="53"/>
  <c r="BC21" i="53"/>
  <c r="BB21" i="53"/>
  <c r="BE20" i="53"/>
  <c r="BD20" i="53"/>
  <c r="BC20" i="53"/>
  <c r="BB20" i="53"/>
  <c r="BE19" i="53"/>
  <c r="BD19" i="53"/>
  <c r="BC19" i="53"/>
  <c r="BB19" i="53"/>
  <c r="BE18" i="53"/>
  <c r="BD18" i="53"/>
  <c r="BC18" i="53"/>
  <c r="BB18" i="53"/>
  <c r="BE17" i="53"/>
  <c r="BD17" i="53"/>
  <c r="BC17" i="53"/>
  <c r="BB17" i="53"/>
  <c r="BE16" i="53"/>
  <c r="BD16" i="53"/>
  <c r="BC16" i="53"/>
  <c r="BB16" i="53"/>
  <c r="BE15" i="53"/>
  <c r="BD15" i="53"/>
  <c r="BC15" i="53"/>
  <c r="BB15" i="53"/>
  <c r="BE14" i="53"/>
  <c r="BD14" i="53"/>
  <c r="BC14" i="53"/>
  <c r="BB14" i="53"/>
  <c r="BE13" i="53"/>
  <c r="BD13" i="53"/>
  <c r="BC13" i="53"/>
  <c r="BB13" i="53"/>
  <c r="BE12" i="53"/>
  <c r="BD12" i="53"/>
  <c r="BC12" i="53"/>
  <c r="BB12" i="53"/>
  <c r="BE11" i="53"/>
  <c r="BD11" i="53"/>
  <c r="BC11" i="53"/>
  <c r="BB11" i="53"/>
  <c r="BE10" i="53"/>
  <c r="BD10" i="53"/>
  <c r="BC10" i="53"/>
  <c r="BB10" i="53"/>
  <c r="BE9" i="53"/>
  <c r="BD9" i="53"/>
  <c r="BC9" i="53"/>
  <c r="BB9" i="53"/>
  <c r="BE8" i="53"/>
  <c r="BD8" i="53"/>
  <c r="BC8" i="53"/>
  <c r="BB8" i="53"/>
  <c r="BE7" i="53"/>
  <c r="BD7" i="53"/>
  <c r="BC7" i="53"/>
  <c r="BB7" i="53"/>
  <c r="BE6" i="53"/>
  <c r="BD6" i="53"/>
  <c r="BC6" i="53"/>
  <c r="BB6" i="53"/>
  <c r="BE5" i="53"/>
  <c r="BD5" i="53"/>
  <c r="BC5" i="53"/>
  <c r="BB5" i="53"/>
  <c r="J69" i="53"/>
  <c r="I69" i="53"/>
  <c r="H69" i="53"/>
  <c r="G69" i="53"/>
  <c r="F69" i="53"/>
  <c r="E69" i="53"/>
  <c r="D69" i="53"/>
  <c r="C69" i="53"/>
  <c r="J68" i="53"/>
  <c r="I68" i="53"/>
  <c r="H68" i="53"/>
  <c r="G68" i="53"/>
  <c r="F68" i="53"/>
  <c r="E68" i="53"/>
  <c r="D68" i="53"/>
  <c r="C68" i="53"/>
  <c r="I67" i="53"/>
  <c r="G67" i="53"/>
  <c r="F67" i="53"/>
  <c r="D67" i="53"/>
  <c r="C67" i="53"/>
  <c r="J58" i="53"/>
  <c r="I58" i="53"/>
  <c r="H58" i="53"/>
  <c r="G58" i="53"/>
  <c r="F58" i="53"/>
  <c r="E58" i="53"/>
  <c r="D58" i="53"/>
  <c r="C58" i="53"/>
  <c r="J53" i="53"/>
  <c r="I53" i="53"/>
  <c r="H53" i="53"/>
  <c r="G53" i="53"/>
  <c r="F53" i="53"/>
  <c r="E53" i="53"/>
  <c r="D53" i="53"/>
  <c r="C53" i="53"/>
  <c r="J52" i="53"/>
  <c r="I52" i="53"/>
  <c r="H52" i="53"/>
  <c r="G52" i="53"/>
  <c r="F52" i="53"/>
  <c r="E52" i="53"/>
  <c r="D52" i="53"/>
  <c r="C52" i="53"/>
  <c r="J51" i="53"/>
  <c r="I51" i="53"/>
  <c r="H51" i="53"/>
  <c r="G51" i="53"/>
  <c r="F51" i="53"/>
  <c r="E51" i="53"/>
  <c r="D51" i="53"/>
  <c r="C51" i="53"/>
  <c r="J48" i="53"/>
  <c r="I48" i="53"/>
  <c r="H48" i="53"/>
  <c r="G48" i="53"/>
  <c r="F48" i="53"/>
  <c r="E48" i="53"/>
  <c r="D48" i="53"/>
  <c r="C48" i="53"/>
  <c r="J44" i="53"/>
  <c r="I44" i="53"/>
  <c r="H44" i="53"/>
  <c r="G44" i="53"/>
  <c r="F44" i="53"/>
  <c r="E44" i="53"/>
  <c r="D44" i="53"/>
  <c r="C44" i="53"/>
  <c r="J16" i="53"/>
  <c r="I16" i="53"/>
  <c r="H16" i="53"/>
  <c r="G16" i="53"/>
  <c r="F16" i="53"/>
  <c r="E16" i="53"/>
  <c r="D16" i="53"/>
  <c r="C16" i="53"/>
  <c r="J7" i="53"/>
  <c r="I7" i="53"/>
  <c r="H7" i="53"/>
  <c r="G7" i="53"/>
  <c r="F7" i="53"/>
  <c r="E7" i="53"/>
  <c r="D7" i="53"/>
  <c r="C7" i="53"/>
  <c r="A86" i="65"/>
  <c r="A85" i="65"/>
  <c r="A84" i="65"/>
  <c r="J83" i="65"/>
  <c r="K84" i="53"/>
  <c r="A82" i="65"/>
  <c r="A81" i="65"/>
  <c r="A80" i="65"/>
  <c r="A79" i="65"/>
  <c r="A78" i="65"/>
  <c r="A77" i="65"/>
  <c r="A76" i="65"/>
  <c r="A75" i="65"/>
  <c r="A74" i="65"/>
  <c r="A73" i="65"/>
  <c r="A72" i="65"/>
  <c r="A71" i="65"/>
  <c r="A70" i="65"/>
  <c r="A68" i="65"/>
  <c r="K68" i="65"/>
  <c r="L69" i="53"/>
  <c r="A67" i="65"/>
  <c r="K67" i="65"/>
  <c r="L68" i="53"/>
  <c r="A66" i="65"/>
  <c r="K66" i="65"/>
  <c r="L67" i="53"/>
  <c r="A65" i="65"/>
  <c r="K65" i="65"/>
  <c r="L66" i="53"/>
  <c r="A64" i="65"/>
  <c r="K64" i="65"/>
  <c r="L65" i="53"/>
  <c r="A63" i="65"/>
  <c r="K63" i="65"/>
  <c r="L64" i="53"/>
  <c r="A62" i="65"/>
  <c r="K62" i="65"/>
  <c r="L63" i="53"/>
  <c r="A61" i="65"/>
  <c r="K61" i="65"/>
  <c r="L62" i="53"/>
  <c r="A60" i="65"/>
  <c r="K60" i="65"/>
  <c r="L61" i="53"/>
  <c r="A59" i="65"/>
  <c r="A58" i="65"/>
  <c r="K58" i="65"/>
  <c r="L59" i="53"/>
  <c r="A57" i="65"/>
  <c r="K57" i="65"/>
  <c r="L58" i="53"/>
  <c r="A56" i="65"/>
  <c r="K56" i="65"/>
  <c r="L57" i="53"/>
  <c r="A55" i="65"/>
  <c r="K55" i="65"/>
  <c r="L56" i="53"/>
  <c r="A54" i="65"/>
  <c r="K54" i="65"/>
  <c r="L55" i="53"/>
  <c r="A53" i="65"/>
  <c r="K53" i="65"/>
  <c r="L54" i="53"/>
  <c r="A52" i="65"/>
  <c r="K52" i="65"/>
  <c r="L53" i="53"/>
  <c r="A51" i="65"/>
  <c r="K51" i="65"/>
  <c r="L52" i="53"/>
  <c r="A50" i="65"/>
  <c r="K50" i="65"/>
  <c r="L51" i="53"/>
  <c r="A49" i="65"/>
  <c r="K49" i="65"/>
  <c r="L50" i="53"/>
  <c r="A48" i="65"/>
  <c r="K48" i="65"/>
  <c r="L49" i="53"/>
  <c r="A47" i="65"/>
  <c r="K47" i="65"/>
  <c r="L48" i="53"/>
  <c r="A46" i="65"/>
  <c r="K46" i="65"/>
  <c r="L47" i="53"/>
  <c r="A45" i="65"/>
  <c r="K45" i="65"/>
  <c r="L46" i="53"/>
  <c r="A44" i="65"/>
  <c r="K44" i="65"/>
  <c r="L45" i="53"/>
  <c r="A43" i="65"/>
  <c r="K43" i="65"/>
  <c r="L44" i="53"/>
  <c r="A42" i="65"/>
  <c r="K42" i="65"/>
  <c r="L43" i="53"/>
  <c r="A41" i="65"/>
  <c r="K41" i="65"/>
  <c r="L42" i="53"/>
  <c r="A40" i="65"/>
  <c r="K40" i="65"/>
  <c r="L41" i="53"/>
  <c r="A39" i="65"/>
  <c r="K39" i="65"/>
  <c r="L40" i="53"/>
  <c r="A38" i="65"/>
  <c r="K38" i="65"/>
  <c r="L39" i="53"/>
  <c r="A37" i="65"/>
  <c r="K37" i="65"/>
  <c r="L38" i="53"/>
  <c r="A36" i="65"/>
  <c r="K36" i="65"/>
  <c r="L37" i="53"/>
  <c r="A35" i="65"/>
  <c r="K35" i="65"/>
  <c r="L36" i="53"/>
  <c r="A34" i="65"/>
  <c r="K34" i="65"/>
  <c r="L35" i="53"/>
  <c r="A33" i="65"/>
  <c r="K33" i="65"/>
  <c r="L34" i="53"/>
  <c r="A32" i="65"/>
  <c r="K32" i="65"/>
  <c r="L33" i="53"/>
  <c r="A31" i="65"/>
  <c r="K31" i="65"/>
  <c r="L32" i="53"/>
  <c r="A30" i="65"/>
  <c r="K30" i="65"/>
  <c r="L31" i="53"/>
  <c r="A29" i="65"/>
  <c r="K29" i="65"/>
  <c r="L30" i="53"/>
  <c r="A28" i="65"/>
  <c r="K28" i="65"/>
  <c r="L29" i="53"/>
  <c r="A27" i="65"/>
  <c r="K27" i="65"/>
  <c r="L28" i="53"/>
  <c r="A26" i="65"/>
  <c r="K26" i="65"/>
  <c r="L27" i="53"/>
  <c r="A25" i="65"/>
  <c r="K25" i="65"/>
  <c r="L26" i="53"/>
  <c r="A24" i="65"/>
  <c r="K24" i="65"/>
  <c r="L25" i="53"/>
  <c r="A23" i="65"/>
  <c r="K23" i="65"/>
  <c r="L24" i="53"/>
  <c r="A22" i="65"/>
  <c r="K22" i="65"/>
  <c r="L23" i="53"/>
  <c r="A21" i="65"/>
  <c r="K21" i="65"/>
  <c r="L22" i="53"/>
  <c r="A20" i="65"/>
  <c r="K20" i="65"/>
  <c r="L21" i="53"/>
  <c r="A19" i="65"/>
  <c r="K19" i="65"/>
  <c r="L20" i="53"/>
  <c r="A18" i="65"/>
  <c r="K18" i="65"/>
  <c r="L19" i="53"/>
  <c r="A17" i="65"/>
  <c r="K17" i="65"/>
  <c r="L18" i="53"/>
  <c r="A16" i="65"/>
  <c r="K16" i="65"/>
  <c r="L17" i="53"/>
  <c r="A15" i="65"/>
  <c r="K15" i="65"/>
  <c r="L16" i="53"/>
  <c r="A14" i="65"/>
  <c r="K14" i="65"/>
  <c r="L15" i="53"/>
  <c r="A13" i="65"/>
  <c r="K13" i="65"/>
  <c r="L14" i="53"/>
  <c r="A12" i="65"/>
  <c r="K12" i="65"/>
  <c r="L13" i="53"/>
  <c r="A11" i="65"/>
  <c r="K11" i="65"/>
  <c r="L12" i="53"/>
  <c r="A10" i="65"/>
  <c r="K10" i="65"/>
  <c r="L11" i="53"/>
  <c r="A9" i="65"/>
  <c r="K9" i="65"/>
  <c r="L10" i="53"/>
  <c r="A8" i="65"/>
  <c r="K8" i="65"/>
  <c r="L9" i="53"/>
  <c r="A7" i="65"/>
  <c r="K7" i="65"/>
  <c r="L8" i="53"/>
  <c r="A6" i="65"/>
  <c r="K6" i="65"/>
  <c r="L7" i="53"/>
  <c r="A5" i="65"/>
  <c r="K5" i="65"/>
  <c r="L6" i="53"/>
  <c r="A4" i="65"/>
  <c r="K4" i="65"/>
  <c r="L5" i="53"/>
  <c r="AP86" i="65"/>
  <c r="BE87" i="53"/>
  <c r="AO86" i="65"/>
  <c r="BD87" i="53"/>
  <c r="AP85" i="65"/>
  <c r="BE86" i="53"/>
  <c r="AO85" i="65"/>
  <c r="BD86" i="53"/>
  <c r="AP84" i="65"/>
  <c r="BE85" i="53"/>
  <c r="AP83" i="65"/>
  <c r="BE84" i="53"/>
  <c r="AO83" i="65"/>
  <c r="BD84" i="53"/>
  <c r="AN83" i="65"/>
  <c r="BC84" i="53"/>
  <c r="AP69" i="65"/>
  <c r="BE70" i="53"/>
  <c r="AN69" i="65"/>
  <c r="BC70" i="53"/>
  <c r="I70" i="53"/>
  <c r="D70" i="53"/>
  <c r="C86" i="64"/>
  <c r="J69" i="65"/>
  <c r="K70" i="53"/>
  <c r="C85" i="64"/>
  <c r="C84" i="64"/>
  <c r="C80" i="64"/>
  <c r="C79" i="64"/>
  <c r="AM82" i="65"/>
  <c r="AH82" i="65"/>
  <c r="AE82" i="65"/>
  <c r="AF82" i="65"/>
  <c r="AG82" i="65"/>
  <c r="AI82" i="65"/>
  <c r="AJ82" i="65"/>
  <c r="AK82" i="65"/>
  <c r="AL82" i="65"/>
  <c r="AI81" i="65"/>
  <c r="AE81" i="65"/>
  <c r="AJ81" i="65"/>
  <c r="AH81" i="65"/>
  <c r="AG81" i="65"/>
  <c r="AF81" i="65"/>
  <c r="AK81" i="65"/>
  <c r="AM81" i="65"/>
  <c r="AL81" i="65"/>
  <c r="AF80" i="65"/>
  <c r="AI80" i="65"/>
  <c r="AE80" i="65"/>
  <c r="AG80" i="65"/>
  <c r="AH80" i="65"/>
  <c r="AJ80" i="65"/>
  <c r="AM80" i="65"/>
  <c r="AL80" i="65"/>
  <c r="AK80" i="65"/>
  <c r="AE79" i="65"/>
  <c r="AF79" i="65"/>
  <c r="AG79" i="65"/>
  <c r="AH79" i="65"/>
  <c r="AI79" i="65"/>
  <c r="AJ79" i="65"/>
  <c r="AK79" i="65"/>
  <c r="AL79" i="65"/>
  <c r="AM79" i="65"/>
  <c r="AH78" i="65"/>
  <c r="AG78" i="65"/>
  <c r="AF78" i="65"/>
  <c r="AL78" i="65"/>
  <c r="AK78" i="65"/>
  <c r="AE78" i="65"/>
  <c r="AJ78" i="65"/>
  <c r="AI78" i="65"/>
  <c r="AM78" i="65"/>
  <c r="AI77" i="65"/>
  <c r="AJ77" i="65"/>
  <c r="AK77" i="65"/>
  <c r="AL77" i="65"/>
  <c r="AM77" i="65"/>
  <c r="AE77" i="65"/>
  <c r="AF77" i="65"/>
  <c r="AG77" i="65"/>
  <c r="AH77" i="65"/>
  <c r="AM76" i="65"/>
  <c r="AE76" i="65"/>
  <c r="AF76" i="65"/>
  <c r="AG76" i="65"/>
  <c r="AH76" i="65"/>
  <c r="AL76" i="65"/>
  <c r="AI76" i="65"/>
  <c r="AJ76" i="65"/>
  <c r="AK76" i="65"/>
  <c r="AE75" i="65"/>
  <c r="AK75" i="65"/>
  <c r="AM75" i="65"/>
  <c r="AL75" i="65"/>
  <c r="AJ75" i="65"/>
  <c r="AH75" i="65"/>
  <c r="AG75" i="65"/>
  <c r="AF75" i="65"/>
  <c r="AI75" i="65"/>
  <c r="AM74" i="65"/>
  <c r="AL74" i="65"/>
  <c r="AK74" i="65"/>
  <c r="AJ74" i="65"/>
  <c r="AI74" i="65"/>
  <c r="AH74" i="65"/>
  <c r="AG74" i="65"/>
  <c r="AE74" i="65"/>
  <c r="AF74" i="65"/>
  <c r="AM73" i="65"/>
  <c r="AG73" i="65"/>
  <c r="AH73" i="65"/>
  <c r="AI73" i="65"/>
  <c r="AF73" i="65"/>
  <c r="AJ73" i="65"/>
  <c r="AL73" i="65"/>
  <c r="AE73" i="65"/>
  <c r="AK73" i="65"/>
  <c r="AF72" i="65"/>
  <c r="AG72" i="65"/>
  <c r="AH72" i="65"/>
  <c r="AI72" i="65"/>
  <c r="AJ72" i="65"/>
  <c r="AK72" i="65"/>
  <c r="AL72" i="65"/>
  <c r="AE72" i="65"/>
  <c r="AM72" i="65"/>
  <c r="AG71" i="65"/>
  <c r="AH72" i="53"/>
  <c r="AL71" i="65"/>
  <c r="AM72" i="53"/>
  <c r="AK71" i="65"/>
  <c r="AL72" i="53"/>
  <c r="AJ71" i="65"/>
  <c r="AK72" i="53"/>
  <c r="AI71" i="65"/>
  <c r="AH71" i="65"/>
  <c r="AF71" i="65"/>
  <c r="AG72" i="53"/>
  <c r="AM71" i="65"/>
  <c r="AN72" i="53"/>
  <c r="AW72" i="53"/>
  <c r="AE71" i="65"/>
  <c r="AF72" i="53"/>
  <c r="AJ70" i="65"/>
  <c r="AK71" i="53"/>
  <c r="AI70" i="65"/>
  <c r="AJ71" i="53"/>
  <c r="AM70" i="65"/>
  <c r="AN71" i="53"/>
  <c r="AP71" i="53"/>
  <c r="AL70" i="65"/>
  <c r="AM71" i="53"/>
  <c r="AG70" i="65"/>
  <c r="AF70" i="65"/>
  <c r="AG71" i="53"/>
  <c r="AK70" i="65"/>
  <c r="AL71" i="53"/>
  <c r="AE70" i="65"/>
  <c r="AH70" i="65"/>
  <c r="AI71" i="53"/>
  <c r="AI68" i="65"/>
  <c r="AJ69" i="53"/>
  <c r="AF68" i="65"/>
  <c r="AG69" i="53"/>
  <c r="AG68" i="65"/>
  <c r="AH69" i="53"/>
  <c r="AH68" i="65"/>
  <c r="AI69" i="53"/>
  <c r="AJ68" i="65"/>
  <c r="AK69" i="53"/>
  <c r="AL68" i="65"/>
  <c r="AM69" i="53"/>
  <c r="AM68" i="65"/>
  <c r="AN69" i="53"/>
  <c r="AE68" i="65"/>
  <c r="AF69" i="53"/>
  <c r="AK68" i="65"/>
  <c r="AL69" i="53"/>
  <c r="AK67" i="65"/>
  <c r="AL68" i="53"/>
  <c r="AI67" i="65"/>
  <c r="AJ68" i="53"/>
  <c r="AH67" i="65"/>
  <c r="AI68" i="53"/>
  <c r="AG67" i="65"/>
  <c r="AH68" i="53"/>
  <c r="AF67" i="65"/>
  <c r="AG68" i="53"/>
  <c r="AM67" i="65"/>
  <c r="AN68" i="53"/>
  <c r="AV68" i="53"/>
  <c r="AE67" i="65"/>
  <c r="AF68" i="53"/>
  <c r="AL67" i="65"/>
  <c r="AM68" i="53"/>
  <c r="AJ67" i="65"/>
  <c r="AK68" i="53"/>
  <c r="AJ66" i="65"/>
  <c r="AK67" i="53"/>
  <c r="AL66" i="65"/>
  <c r="AM67" i="53"/>
  <c r="AM66" i="65"/>
  <c r="AN67" i="53"/>
  <c r="AW67" i="53"/>
  <c r="AG66" i="65"/>
  <c r="AH67" i="53"/>
  <c r="AH66" i="65"/>
  <c r="AI67" i="53"/>
  <c r="AF66" i="65"/>
  <c r="AG67" i="53"/>
  <c r="AE66" i="65"/>
  <c r="AF67" i="53"/>
  <c r="AI66" i="65"/>
  <c r="AJ67" i="53"/>
  <c r="AK66" i="65"/>
  <c r="AL67" i="53"/>
  <c r="AE65" i="65"/>
  <c r="AF66" i="53"/>
  <c r="AJ65" i="65"/>
  <c r="AK66" i="53"/>
  <c r="AM65" i="65"/>
  <c r="AN66" i="53"/>
  <c r="AW66" i="53"/>
  <c r="AK65" i="65"/>
  <c r="AL66" i="53"/>
  <c r="AI65" i="65"/>
  <c r="AJ66" i="53"/>
  <c r="AH65" i="65"/>
  <c r="AG65" i="65"/>
  <c r="AH66" i="53"/>
  <c r="AF65" i="65"/>
  <c r="AG66" i="53"/>
  <c r="AL65" i="65"/>
  <c r="AM66" i="53"/>
  <c r="AM64" i="65"/>
  <c r="AN65" i="53"/>
  <c r="AL64" i="65"/>
  <c r="AM65" i="53"/>
  <c r="AJ64" i="65"/>
  <c r="AK65" i="53"/>
  <c r="AI64" i="65"/>
  <c r="AJ65" i="53"/>
  <c r="AH64" i="65"/>
  <c r="AI65" i="53"/>
  <c r="AG64" i="65"/>
  <c r="AH65" i="53"/>
  <c r="AF64" i="65"/>
  <c r="AG65" i="53"/>
  <c r="AE64" i="65"/>
  <c r="AF65" i="53"/>
  <c r="AK64" i="65"/>
  <c r="AL65" i="53"/>
  <c r="AK63" i="65"/>
  <c r="AL64" i="53"/>
  <c r="AE63" i="65"/>
  <c r="AF64" i="53"/>
  <c r="AF63" i="65"/>
  <c r="AG64" i="53"/>
  <c r="AG63" i="65"/>
  <c r="AH64" i="53"/>
  <c r="AH63" i="65"/>
  <c r="AI64" i="53"/>
  <c r="AI63" i="65"/>
  <c r="AJ64" i="53"/>
  <c r="AJ63" i="65"/>
  <c r="AK64" i="53"/>
  <c r="AL63" i="65"/>
  <c r="AM64" i="53"/>
  <c r="AM63" i="65"/>
  <c r="AN64" i="53"/>
  <c r="AE62" i="65"/>
  <c r="AF63" i="53"/>
  <c r="AF62" i="65"/>
  <c r="AG63" i="53"/>
  <c r="AM62" i="65"/>
  <c r="AN63" i="53"/>
  <c r="AL62" i="65"/>
  <c r="AM63" i="53"/>
  <c r="AK62" i="65"/>
  <c r="AL63" i="53"/>
  <c r="AJ62" i="65"/>
  <c r="AK63" i="53"/>
  <c r="AI62" i="65"/>
  <c r="AJ63" i="53"/>
  <c r="AH62" i="65"/>
  <c r="AI63" i="53"/>
  <c r="AG62" i="65"/>
  <c r="AH63" i="53"/>
  <c r="AE61" i="65"/>
  <c r="AF62" i="53"/>
  <c r="AF61" i="65"/>
  <c r="AG62" i="53"/>
  <c r="AM61" i="65"/>
  <c r="AN62" i="53"/>
  <c r="AP62" i="53"/>
  <c r="AL61" i="65"/>
  <c r="AM62" i="53"/>
  <c r="AK61" i="65"/>
  <c r="AL62" i="53"/>
  <c r="AJ61" i="65"/>
  <c r="AK62" i="53"/>
  <c r="AI61" i="65"/>
  <c r="AJ62" i="53"/>
  <c r="AH61" i="65"/>
  <c r="AI62" i="53"/>
  <c r="AG61" i="65"/>
  <c r="AH62" i="53"/>
  <c r="AL4" i="65"/>
  <c r="AK4" i="65"/>
  <c r="AM4" i="65"/>
  <c r="AN5" i="53"/>
  <c r="L4" i="65"/>
  <c r="M5" i="53"/>
  <c r="AE4" i="65"/>
  <c r="AG4" i="65"/>
  <c r="AH4" i="65"/>
  <c r="AI4" i="65"/>
  <c r="AJ4" i="65"/>
  <c r="AF4" i="65"/>
  <c r="AE60" i="65"/>
  <c r="AF61" i="53"/>
  <c r="AF60" i="65"/>
  <c r="AG61" i="53"/>
  <c r="AG60" i="65"/>
  <c r="AH61" i="53"/>
  <c r="AH60" i="65"/>
  <c r="AI61" i="53"/>
  <c r="AI60" i="65"/>
  <c r="AJ61" i="53"/>
  <c r="AJ60" i="65"/>
  <c r="AK61" i="53"/>
  <c r="AK60" i="65"/>
  <c r="AL61" i="53"/>
  <c r="AL60" i="65"/>
  <c r="AM61" i="53"/>
  <c r="AM60" i="65"/>
  <c r="AN61" i="53"/>
  <c r="AK59" i="65"/>
  <c r="AL59" i="65"/>
  <c r="AM59" i="65"/>
  <c r="K59" i="65"/>
  <c r="L60" i="53"/>
  <c r="AI59" i="65"/>
  <c r="AH59" i="65"/>
  <c r="AG59" i="65"/>
  <c r="AF59" i="65"/>
  <c r="AE59" i="65"/>
  <c r="AJ59" i="65"/>
  <c r="AM58" i="65"/>
  <c r="AL58" i="65"/>
  <c r="AJ58" i="65"/>
  <c r="AK58" i="65"/>
  <c r="AI58" i="65"/>
  <c r="AH58" i="65"/>
  <c r="AG58" i="65"/>
  <c r="AF58" i="65"/>
  <c r="AE58" i="65"/>
  <c r="AM57" i="65"/>
  <c r="AN58" i="53"/>
  <c r="AP58" i="53"/>
  <c r="AJ57" i="65"/>
  <c r="AK58" i="53"/>
  <c r="AL57" i="65"/>
  <c r="AM58" i="53"/>
  <c r="AK57" i="65"/>
  <c r="AL58" i="53"/>
  <c r="AI57" i="65"/>
  <c r="AJ58" i="53"/>
  <c r="AH57" i="65"/>
  <c r="AI58" i="53"/>
  <c r="AG57" i="65"/>
  <c r="AH58" i="53"/>
  <c r="AF57" i="65"/>
  <c r="AG58" i="53"/>
  <c r="AE57" i="65"/>
  <c r="AF58" i="53"/>
  <c r="AE56" i="65"/>
  <c r="AM56" i="65"/>
  <c r="AL56" i="65"/>
  <c r="AK56" i="65"/>
  <c r="AJ56" i="65"/>
  <c r="AI56" i="65"/>
  <c r="AH56" i="65"/>
  <c r="AG56" i="65"/>
  <c r="AF56" i="65"/>
  <c r="AM55" i="65"/>
  <c r="AE55" i="65"/>
  <c r="AF55" i="65"/>
  <c r="AG55" i="65"/>
  <c r="AH55" i="65"/>
  <c r="AI55" i="65"/>
  <c r="AJ55" i="65"/>
  <c r="AK55" i="65"/>
  <c r="AL55" i="65"/>
  <c r="AE54" i="65"/>
  <c r="AM54" i="65"/>
  <c r="AL54" i="65"/>
  <c r="AK54" i="65"/>
  <c r="AJ54" i="65"/>
  <c r="AI54" i="65"/>
  <c r="AH54" i="65"/>
  <c r="AG54" i="65"/>
  <c r="AF54" i="65"/>
  <c r="AG53" i="65"/>
  <c r="AH54" i="53"/>
  <c r="AM53" i="65"/>
  <c r="AN54" i="53"/>
  <c r="AL53" i="65"/>
  <c r="AM54" i="53"/>
  <c r="AK53" i="65"/>
  <c r="AL54" i="53"/>
  <c r="AJ53" i="65"/>
  <c r="AI53" i="65"/>
  <c r="AJ54" i="53"/>
  <c r="AH53" i="65"/>
  <c r="AE53" i="65"/>
  <c r="AF53" i="65"/>
  <c r="AG54" i="53"/>
  <c r="AM52" i="65"/>
  <c r="AN53" i="53"/>
  <c r="AL52" i="65"/>
  <c r="AM53" i="53"/>
  <c r="AK52" i="65"/>
  <c r="AL53" i="53"/>
  <c r="AJ52" i="65"/>
  <c r="AK53" i="53"/>
  <c r="AI52" i="65"/>
  <c r="AJ53" i="53"/>
  <c r="AG52" i="65"/>
  <c r="AH53" i="53"/>
  <c r="AH52" i="65"/>
  <c r="AI53" i="53"/>
  <c r="AF52" i="65"/>
  <c r="AG53" i="53"/>
  <c r="AE52" i="65"/>
  <c r="AF53" i="53"/>
  <c r="AG51" i="65"/>
  <c r="AH52" i="53"/>
  <c r="AM51" i="65"/>
  <c r="AN52" i="53"/>
  <c r="AP52" i="53"/>
  <c r="AL51" i="65"/>
  <c r="AM52" i="53"/>
  <c r="AK51" i="65"/>
  <c r="AL52" i="53"/>
  <c r="AJ51" i="65"/>
  <c r="AK52" i="53"/>
  <c r="AI51" i="65"/>
  <c r="AJ52" i="53"/>
  <c r="AH51" i="65"/>
  <c r="AI52" i="53"/>
  <c r="AF51" i="65"/>
  <c r="AG52" i="53"/>
  <c r="AE51" i="65"/>
  <c r="AF52" i="53"/>
  <c r="AI50" i="65"/>
  <c r="AJ51" i="53"/>
  <c r="AH50" i="65"/>
  <c r="AI51" i="53"/>
  <c r="AG50" i="65"/>
  <c r="AH51" i="53"/>
  <c r="AF50" i="65"/>
  <c r="AG51" i="53"/>
  <c r="AE50" i="65"/>
  <c r="AF51" i="53"/>
  <c r="AM50" i="65"/>
  <c r="AN51" i="53"/>
  <c r="AL50" i="65"/>
  <c r="AM51" i="53"/>
  <c r="AK50" i="65"/>
  <c r="AL51" i="53"/>
  <c r="AJ50" i="65"/>
  <c r="AK51" i="53"/>
  <c r="AI49" i="65"/>
  <c r="AJ50" i="53"/>
  <c r="AJ49" i="65"/>
  <c r="AK50" i="53"/>
  <c r="AK49" i="65"/>
  <c r="AL50" i="53"/>
  <c r="AL49" i="65"/>
  <c r="AM50" i="53"/>
  <c r="AM49" i="65"/>
  <c r="AN50" i="53"/>
  <c r="AE49" i="65"/>
  <c r="AF50" i="53"/>
  <c r="AF49" i="65"/>
  <c r="AG50" i="53"/>
  <c r="AG49" i="65"/>
  <c r="AH50" i="53"/>
  <c r="AH49" i="65"/>
  <c r="AI50" i="53"/>
  <c r="AM48" i="65"/>
  <c r="AL48" i="65"/>
  <c r="AK48" i="65"/>
  <c r="AJ48" i="65"/>
  <c r="AI48" i="65"/>
  <c r="AH48" i="65"/>
  <c r="AI49" i="53"/>
  <c r="AG48" i="65"/>
  <c r="AH49" i="53"/>
  <c r="AF48" i="65"/>
  <c r="AG49" i="53"/>
  <c r="AE48" i="65"/>
  <c r="AH47" i="65"/>
  <c r="AI48" i="53"/>
  <c r="AI47" i="65"/>
  <c r="AJ48" i="53"/>
  <c r="AJ47" i="65"/>
  <c r="AK48" i="53"/>
  <c r="AK47" i="65"/>
  <c r="AL48" i="53"/>
  <c r="AL47" i="65"/>
  <c r="AM48" i="53"/>
  <c r="AM47" i="65"/>
  <c r="AN48" i="53"/>
  <c r="AG47" i="65"/>
  <c r="AH48" i="53"/>
  <c r="AF47" i="65"/>
  <c r="AG48" i="53"/>
  <c r="AE47" i="65"/>
  <c r="AF48" i="53"/>
  <c r="AL46" i="65"/>
  <c r="AM47" i="53"/>
  <c r="AM46" i="65"/>
  <c r="AN47" i="53"/>
  <c r="AK46" i="65"/>
  <c r="AL47" i="53"/>
  <c r="AJ46" i="65"/>
  <c r="AK47" i="53"/>
  <c r="AI46" i="65"/>
  <c r="AJ47" i="53"/>
  <c r="AH46" i="65"/>
  <c r="AI47" i="53"/>
  <c r="AG46" i="65"/>
  <c r="AH47" i="53"/>
  <c r="AF46" i="65"/>
  <c r="AG47" i="53"/>
  <c r="AE46" i="65"/>
  <c r="AF47" i="53"/>
  <c r="AI45" i="65"/>
  <c r="AM45" i="65"/>
  <c r="AL45" i="65"/>
  <c r="AK45" i="65"/>
  <c r="AJ45" i="65"/>
  <c r="AH45" i="65"/>
  <c r="AI46" i="53"/>
  <c r="AG45" i="65"/>
  <c r="AH46" i="53"/>
  <c r="AF45" i="65"/>
  <c r="AE45" i="65"/>
  <c r="AK44" i="65"/>
  <c r="AJ44" i="65"/>
  <c r="AI44" i="65"/>
  <c r="AH44" i="65"/>
  <c r="AG44" i="65"/>
  <c r="AF44" i="65"/>
  <c r="AE44" i="65"/>
  <c r="AM44" i="65"/>
  <c r="AL44" i="65"/>
  <c r="AK43" i="65"/>
  <c r="AL44" i="53"/>
  <c r="AJ43" i="65"/>
  <c r="AK44" i="53"/>
  <c r="AI43" i="65"/>
  <c r="AJ44" i="53"/>
  <c r="AH43" i="65"/>
  <c r="AI44" i="53"/>
  <c r="AG43" i="65"/>
  <c r="AH44" i="53"/>
  <c r="AF43" i="65"/>
  <c r="AG44" i="53"/>
  <c r="AE43" i="65"/>
  <c r="AF44" i="53"/>
  <c r="AM43" i="65"/>
  <c r="AN44" i="53"/>
  <c r="AL43" i="65"/>
  <c r="AM44" i="53"/>
  <c r="AK42" i="65"/>
  <c r="AM42" i="65"/>
  <c r="AL42" i="65"/>
  <c r="AJ42" i="65"/>
  <c r="AI42" i="65"/>
  <c r="AH42" i="65"/>
  <c r="AG42" i="65"/>
  <c r="AF42" i="65"/>
  <c r="AE42" i="65"/>
  <c r="AG41" i="65"/>
  <c r="AE41" i="65"/>
  <c r="AM41" i="65"/>
  <c r="AF41" i="65"/>
  <c r="AL41" i="65"/>
  <c r="AK41" i="65"/>
  <c r="AJ41" i="65"/>
  <c r="AI41" i="65"/>
  <c r="AH41" i="65"/>
  <c r="AJ40" i="65"/>
  <c r="AK41" i="53"/>
  <c r="AK40" i="65"/>
  <c r="AL41" i="53"/>
  <c r="AL40" i="65"/>
  <c r="AM41" i="53"/>
  <c r="AM40" i="65"/>
  <c r="AN41" i="53"/>
  <c r="AI40" i="65"/>
  <c r="AJ41" i="53"/>
  <c r="AH40" i="65"/>
  <c r="AI41" i="53"/>
  <c r="AG40" i="65"/>
  <c r="AH41" i="53"/>
  <c r="AF40" i="65"/>
  <c r="AG41" i="53"/>
  <c r="AE40" i="65"/>
  <c r="AF41" i="53"/>
  <c r="AH39" i="65"/>
  <c r="AI40" i="53"/>
  <c r="AM39" i="65"/>
  <c r="AN40" i="53"/>
  <c r="AL39" i="65"/>
  <c r="AM40" i="53"/>
  <c r="AK39" i="65"/>
  <c r="AL40" i="53"/>
  <c r="AJ39" i="65"/>
  <c r="AK40" i="53"/>
  <c r="AI39" i="65"/>
  <c r="AJ40" i="53"/>
  <c r="AG39" i="65"/>
  <c r="AH40" i="53"/>
  <c r="AF39" i="65"/>
  <c r="AG40" i="53"/>
  <c r="AE39" i="65"/>
  <c r="AF40" i="53"/>
  <c r="AE38" i="65"/>
  <c r="AF39" i="53"/>
  <c r="AG38" i="65"/>
  <c r="AH39" i="53"/>
  <c r="AH38" i="65"/>
  <c r="AI39" i="53"/>
  <c r="AK38" i="65"/>
  <c r="AL39" i="53"/>
  <c r="AI38" i="65"/>
  <c r="AJ39" i="53"/>
  <c r="AJ38" i="65"/>
  <c r="AK39" i="53"/>
  <c r="AF38" i="65"/>
  <c r="AG39" i="53"/>
  <c r="AM38" i="65"/>
  <c r="AN39" i="53"/>
  <c r="AL38" i="65"/>
  <c r="AM39" i="53"/>
  <c r="AK37" i="65"/>
  <c r="AL38" i="53"/>
  <c r="AJ37" i="65"/>
  <c r="AK38" i="53"/>
  <c r="AI37" i="65"/>
  <c r="AJ38" i="53"/>
  <c r="AH37" i="65"/>
  <c r="AI38" i="53"/>
  <c r="AG37" i="65"/>
  <c r="AH38" i="53"/>
  <c r="AF37" i="65"/>
  <c r="AG38" i="53"/>
  <c r="AE37" i="65"/>
  <c r="AF38" i="53"/>
  <c r="AM37" i="65"/>
  <c r="AN38" i="53"/>
  <c r="AR38" i="53"/>
  <c r="AL37" i="65"/>
  <c r="AM38" i="53"/>
  <c r="AI36" i="65"/>
  <c r="AF36" i="65"/>
  <c r="AJ36" i="65"/>
  <c r="AE36" i="65"/>
  <c r="AH36" i="65"/>
  <c r="AG36" i="65"/>
  <c r="AK36" i="65"/>
  <c r="AM36" i="65"/>
  <c r="AN37" i="53"/>
  <c r="AL36" i="65"/>
  <c r="AK35" i="65"/>
  <c r="AL36" i="53"/>
  <c r="AJ35" i="65"/>
  <c r="AK36" i="53"/>
  <c r="AI35" i="65"/>
  <c r="AJ36" i="53"/>
  <c r="AH35" i="65"/>
  <c r="AI36" i="53"/>
  <c r="AF35" i="65"/>
  <c r="AG36" i="53"/>
  <c r="AE35" i="65"/>
  <c r="AF36" i="53"/>
  <c r="AG35" i="65"/>
  <c r="AH36" i="53"/>
  <c r="AM35" i="65"/>
  <c r="AN36" i="53"/>
  <c r="AL35" i="65"/>
  <c r="AM36" i="53"/>
  <c r="AM34" i="65"/>
  <c r="AN35" i="53"/>
  <c r="AL34" i="65"/>
  <c r="AM35" i="53"/>
  <c r="AK34" i="65"/>
  <c r="AL35" i="53"/>
  <c r="AJ34" i="65"/>
  <c r="AK35" i="53"/>
  <c r="AI34" i="65"/>
  <c r="AJ35" i="53"/>
  <c r="AH34" i="65"/>
  <c r="AI35" i="53"/>
  <c r="AG34" i="65"/>
  <c r="AH35" i="53"/>
  <c r="AF34" i="65"/>
  <c r="AG35" i="53"/>
  <c r="AE34" i="65"/>
  <c r="AF35" i="53"/>
  <c r="AK33" i="65"/>
  <c r="AJ33" i="65"/>
  <c r="AI33" i="65"/>
  <c r="AH33" i="65"/>
  <c r="AG33" i="65"/>
  <c r="AF33" i="65"/>
  <c r="AE33" i="65"/>
  <c r="AM33" i="65"/>
  <c r="AN34" i="53"/>
  <c r="AL33" i="65"/>
  <c r="AK32" i="65"/>
  <c r="AL33" i="53"/>
  <c r="AJ32" i="65"/>
  <c r="AK33" i="53"/>
  <c r="AI32" i="65"/>
  <c r="AJ33" i="53"/>
  <c r="AH32" i="65"/>
  <c r="AI33" i="53"/>
  <c r="AG32" i="65"/>
  <c r="AH33" i="53"/>
  <c r="AF32" i="65"/>
  <c r="AG33" i="53"/>
  <c r="AE32" i="65"/>
  <c r="AF33" i="53"/>
  <c r="AM32" i="65"/>
  <c r="AN33" i="53"/>
  <c r="AL32" i="65"/>
  <c r="AM33" i="53"/>
  <c r="AK31" i="65"/>
  <c r="AL32" i="53"/>
  <c r="AH31" i="65"/>
  <c r="AI32" i="53"/>
  <c r="AM31" i="65"/>
  <c r="AN32" i="53"/>
  <c r="AL31" i="65"/>
  <c r="AM32" i="53"/>
  <c r="AJ31" i="65"/>
  <c r="AK32" i="53"/>
  <c r="AI31" i="65"/>
  <c r="AJ32" i="53"/>
  <c r="AG31" i="65"/>
  <c r="AH32" i="53"/>
  <c r="AF31" i="65"/>
  <c r="AG32" i="53"/>
  <c r="AE31" i="65"/>
  <c r="AF32" i="53"/>
  <c r="AG30" i="65"/>
  <c r="AH31" i="53"/>
  <c r="AE30" i="65"/>
  <c r="AF31" i="53"/>
  <c r="AF30" i="65"/>
  <c r="AG31" i="53"/>
  <c r="AM30" i="65"/>
  <c r="AN31" i="53"/>
  <c r="AL30" i="65"/>
  <c r="AM31" i="53"/>
  <c r="AK30" i="65"/>
  <c r="AL31" i="53"/>
  <c r="AJ30" i="65"/>
  <c r="AK31" i="53"/>
  <c r="AI30" i="65"/>
  <c r="AJ31" i="53"/>
  <c r="AH30" i="65"/>
  <c r="AI31" i="53"/>
  <c r="AJ29" i="65"/>
  <c r="AK30" i="53"/>
  <c r="AK29" i="65"/>
  <c r="AL30" i="53"/>
  <c r="AL29" i="65"/>
  <c r="AM30" i="53"/>
  <c r="AM29" i="65"/>
  <c r="AN30" i="53"/>
  <c r="AI29" i="65"/>
  <c r="AJ30" i="53"/>
  <c r="AH29" i="65"/>
  <c r="AI30" i="53"/>
  <c r="AG29" i="65"/>
  <c r="AH30" i="53"/>
  <c r="AF29" i="65"/>
  <c r="AG30" i="53"/>
  <c r="AE29" i="65"/>
  <c r="AF30" i="53"/>
  <c r="AH28" i="65"/>
  <c r="AI29" i="53"/>
  <c r="AM28" i="65"/>
  <c r="AN29" i="53"/>
  <c r="AL28" i="65"/>
  <c r="AM29" i="53"/>
  <c r="AK28" i="65"/>
  <c r="AL29" i="53"/>
  <c r="AJ28" i="65"/>
  <c r="AK29" i="53"/>
  <c r="AI28" i="65"/>
  <c r="AJ29" i="53"/>
  <c r="AG28" i="65"/>
  <c r="AH29" i="53"/>
  <c r="AF28" i="65"/>
  <c r="AG29" i="53"/>
  <c r="AE28" i="65"/>
  <c r="AF29" i="53"/>
  <c r="AJ27" i="65"/>
  <c r="AK28" i="53"/>
  <c r="AE27" i="65"/>
  <c r="AF28" i="53"/>
  <c r="AF27" i="65"/>
  <c r="AG28" i="53"/>
  <c r="AI27" i="65"/>
  <c r="AJ28" i="53"/>
  <c r="AG27" i="65"/>
  <c r="AH28" i="53"/>
  <c r="AH27" i="65"/>
  <c r="AI28" i="53"/>
  <c r="AK27" i="65"/>
  <c r="AL28" i="53"/>
  <c r="AM27" i="65"/>
  <c r="AN28" i="53"/>
  <c r="AL27" i="65"/>
  <c r="AM28" i="53"/>
  <c r="AG26" i="65"/>
  <c r="AH27" i="53"/>
  <c r="AH26" i="65"/>
  <c r="AI27" i="53"/>
  <c r="AI26" i="65"/>
  <c r="AJ27" i="53"/>
  <c r="AJ26" i="65"/>
  <c r="AK27" i="53"/>
  <c r="AK26" i="65"/>
  <c r="AL27" i="53"/>
  <c r="AL26" i="65"/>
  <c r="AM27" i="53"/>
  <c r="AM26" i="65"/>
  <c r="AN27" i="53"/>
  <c r="AE26" i="65"/>
  <c r="AF27" i="53"/>
  <c r="AF26" i="65"/>
  <c r="AG27" i="53"/>
  <c r="AJ25" i="65"/>
  <c r="AK26" i="53"/>
  <c r="AM25" i="65"/>
  <c r="AN26" i="53"/>
  <c r="AW26" i="53"/>
  <c r="AL25" i="65"/>
  <c r="AM26" i="53"/>
  <c r="AK25" i="65"/>
  <c r="AL26" i="53"/>
  <c r="AI25" i="65"/>
  <c r="AJ26" i="53"/>
  <c r="AH25" i="65"/>
  <c r="AI26" i="53"/>
  <c r="AG25" i="65"/>
  <c r="AH26" i="53"/>
  <c r="AF25" i="65"/>
  <c r="AG26" i="53"/>
  <c r="AE25" i="65"/>
  <c r="AF26" i="53"/>
  <c r="AF24" i="65"/>
  <c r="AG25" i="53"/>
  <c r="AM24" i="65"/>
  <c r="AN25" i="53"/>
  <c r="AL24" i="65"/>
  <c r="AM25" i="53"/>
  <c r="AK24" i="65"/>
  <c r="AL25" i="53"/>
  <c r="AJ24" i="65"/>
  <c r="AK25" i="53"/>
  <c r="AI24" i="65"/>
  <c r="AJ25" i="53"/>
  <c r="AH24" i="65"/>
  <c r="AI25" i="53"/>
  <c r="AG24" i="65"/>
  <c r="AH25" i="53"/>
  <c r="AE24" i="65"/>
  <c r="AF25" i="53"/>
  <c r="AK23" i="65"/>
  <c r="AL24" i="53"/>
  <c r="AJ23" i="65"/>
  <c r="AK24" i="53"/>
  <c r="AI23" i="65"/>
  <c r="AJ24" i="53"/>
  <c r="AH23" i="65"/>
  <c r="AI24" i="53"/>
  <c r="AG23" i="65"/>
  <c r="AH24" i="53"/>
  <c r="AF23" i="65"/>
  <c r="AG24" i="53"/>
  <c r="AE23" i="65"/>
  <c r="AF24" i="53"/>
  <c r="AM23" i="65"/>
  <c r="AN24" i="53"/>
  <c r="AL23" i="65"/>
  <c r="AM24" i="53"/>
  <c r="AK22" i="65"/>
  <c r="AL23" i="53"/>
  <c r="AJ22" i="65"/>
  <c r="AK23" i="53"/>
  <c r="AI22" i="65"/>
  <c r="AJ23" i="53"/>
  <c r="AH22" i="65"/>
  <c r="AI23" i="53"/>
  <c r="AG22" i="65"/>
  <c r="AH23" i="53"/>
  <c r="AF22" i="65"/>
  <c r="AG23" i="53"/>
  <c r="AE22" i="65"/>
  <c r="AF23" i="53"/>
  <c r="AM22" i="65"/>
  <c r="AN23" i="53"/>
  <c r="AL22" i="65"/>
  <c r="AM23" i="53"/>
  <c r="AM21" i="65"/>
  <c r="AN22" i="53"/>
  <c r="AP22" i="53"/>
  <c r="AL21" i="65"/>
  <c r="AM22" i="53"/>
  <c r="AK21" i="65"/>
  <c r="AL22" i="53"/>
  <c r="AJ21" i="65"/>
  <c r="AK22" i="53"/>
  <c r="AI21" i="65"/>
  <c r="AJ22" i="53"/>
  <c r="AH21" i="65"/>
  <c r="AI22" i="53"/>
  <c r="AG21" i="65"/>
  <c r="AH22" i="53"/>
  <c r="AF21" i="65"/>
  <c r="AG22" i="53"/>
  <c r="AE21" i="65"/>
  <c r="AF22" i="53"/>
  <c r="AE20" i="65"/>
  <c r="AG20" i="65"/>
  <c r="AM20" i="65"/>
  <c r="AF20" i="65"/>
  <c r="AL20" i="65"/>
  <c r="AK20" i="65"/>
  <c r="AJ20" i="65"/>
  <c r="AI20" i="65"/>
  <c r="AH20" i="65"/>
  <c r="AJ19" i="65"/>
  <c r="AK20" i="53"/>
  <c r="AK19" i="65"/>
  <c r="AL20" i="53"/>
  <c r="AL19" i="65"/>
  <c r="AM20" i="53"/>
  <c r="AM19" i="65"/>
  <c r="AN20" i="53"/>
  <c r="AI19" i="65"/>
  <c r="AJ20" i="53"/>
  <c r="AH19" i="65"/>
  <c r="AI20" i="53"/>
  <c r="AG19" i="65"/>
  <c r="AH20" i="53"/>
  <c r="AF19" i="65"/>
  <c r="AG20" i="53"/>
  <c r="AE19" i="65"/>
  <c r="AF20" i="53"/>
  <c r="AH18" i="65"/>
  <c r="AI19" i="53"/>
  <c r="AM18" i="65"/>
  <c r="AN19" i="53"/>
  <c r="AL18" i="65"/>
  <c r="AM19" i="53"/>
  <c r="AK18" i="65"/>
  <c r="AL19" i="53"/>
  <c r="AJ18" i="65"/>
  <c r="AK19" i="53"/>
  <c r="AI18" i="65"/>
  <c r="AJ19" i="53"/>
  <c r="AG18" i="65"/>
  <c r="AH19" i="53"/>
  <c r="AF18" i="65"/>
  <c r="AG19" i="53"/>
  <c r="AE18" i="65"/>
  <c r="AF19" i="53"/>
  <c r="AG17" i="65"/>
  <c r="AH18" i="53"/>
  <c r="AH17" i="65"/>
  <c r="AI18" i="53"/>
  <c r="AI17" i="65"/>
  <c r="AJ18" i="53"/>
  <c r="AF17" i="65"/>
  <c r="AG18" i="53"/>
  <c r="AJ17" i="65"/>
  <c r="AK18" i="53"/>
  <c r="AK17" i="65"/>
  <c r="AL18" i="53"/>
  <c r="AE17" i="65"/>
  <c r="AF18" i="53"/>
  <c r="AM17" i="65"/>
  <c r="AN18" i="53"/>
  <c r="AL17" i="65"/>
  <c r="AM18" i="53"/>
  <c r="AK16" i="65"/>
  <c r="AL17" i="53"/>
  <c r="AJ16" i="65"/>
  <c r="AK17" i="53"/>
  <c r="AI16" i="65"/>
  <c r="AJ17" i="53"/>
  <c r="AH16" i="65"/>
  <c r="AI17" i="53"/>
  <c r="AG16" i="65"/>
  <c r="AH17" i="53"/>
  <c r="AF16" i="65"/>
  <c r="AG17" i="53"/>
  <c r="AE16" i="65"/>
  <c r="AF17" i="53"/>
  <c r="AM16" i="65"/>
  <c r="AN17" i="53"/>
  <c r="AL16" i="65"/>
  <c r="AM17" i="53"/>
  <c r="AH15" i="65"/>
  <c r="AI16" i="53"/>
  <c r="AK15" i="65"/>
  <c r="AL16" i="53"/>
  <c r="AJ15" i="65"/>
  <c r="AK16" i="53"/>
  <c r="AF15" i="65"/>
  <c r="AG16" i="53"/>
  <c r="AE15" i="65"/>
  <c r="AF16" i="53"/>
  <c r="AG15" i="65"/>
  <c r="AH16" i="53"/>
  <c r="AI15" i="65"/>
  <c r="AJ16" i="53"/>
  <c r="AM15" i="65"/>
  <c r="AN16" i="53"/>
  <c r="AL15" i="65"/>
  <c r="AM16" i="53"/>
  <c r="AK14" i="65"/>
  <c r="AL15" i="53"/>
  <c r="AJ14" i="65"/>
  <c r="AK15" i="53"/>
  <c r="AI14" i="65"/>
  <c r="AJ15" i="53"/>
  <c r="AH14" i="65"/>
  <c r="AI15" i="53"/>
  <c r="AG14" i="65"/>
  <c r="AH15" i="53"/>
  <c r="AF14" i="65"/>
  <c r="AG15" i="53"/>
  <c r="AE14" i="65"/>
  <c r="AF15" i="53"/>
  <c r="AM14" i="65"/>
  <c r="AN15" i="53"/>
  <c r="AL14" i="65"/>
  <c r="AM15" i="53"/>
  <c r="AM13" i="65"/>
  <c r="AN14" i="53"/>
  <c r="AL13" i="65"/>
  <c r="AM14" i="53"/>
  <c r="AK13" i="65"/>
  <c r="AL14" i="53"/>
  <c r="AJ13" i="65"/>
  <c r="AK14" i="53"/>
  <c r="AI13" i="65"/>
  <c r="AJ14" i="53"/>
  <c r="AH13" i="65"/>
  <c r="AI14" i="53"/>
  <c r="AG13" i="65"/>
  <c r="AH14" i="53"/>
  <c r="AF13" i="65"/>
  <c r="AG14" i="53"/>
  <c r="AE13" i="65"/>
  <c r="AF14" i="53"/>
  <c r="AK12" i="65"/>
  <c r="AL13" i="53"/>
  <c r="AJ12" i="65"/>
  <c r="AK13" i="53"/>
  <c r="AI12" i="65"/>
  <c r="AJ13" i="53"/>
  <c r="AH12" i="65"/>
  <c r="AI13" i="53"/>
  <c r="AG12" i="65"/>
  <c r="AH13" i="53"/>
  <c r="AF12" i="65"/>
  <c r="AG13" i="53"/>
  <c r="AE12" i="65"/>
  <c r="AF13" i="53"/>
  <c r="AM12" i="65"/>
  <c r="AL12" i="65"/>
  <c r="AM13" i="53"/>
  <c r="AK11" i="65"/>
  <c r="AL12" i="53"/>
  <c r="AJ11" i="65"/>
  <c r="AK12" i="53"/>
  <c r="AI11" i="65"/>
  <c r="AJ12" i="53"/>
  <c r="AH11" i="65"/>
  <c r="AI12" i="53"/>
  <c r="AG11" i="65"/>
  <c r="AH12" i="53"/>
  <c r="AF11" i="65"/>
  <c r="AG12" i="53"/>
  <c r="AE11" i="65"/>
  <c r="AF12" i="53"/>
  <c r="AM11" i="65"/>
  <c r="AN12" i="53"/>
  <c r="AL11" i="65"/>
  <c r="AM12" i="53"/>
  <c r="AI10" i="65"/>
  <c r="AJ11" i="53"/>
  <c r="AL10" i="65"/>
  <c r="AM11" i="53"/>
  <c r="AK10" i="65"/>
  <c r="AL11" i="53"/>
  <c r="AJ10" i="65"/>
  <c r="AK11" i="53"/>
  <c r="AE10" i="65"/>
  <c r="AF11" i="53"/>
  <c r="AH10" i="65"/>
  <c r="AI11" i="53"/>
  <c r="AF10" i="65"/>
  <c r="AG11" i="53"/>
  <c r="AG10" i="65"/>
  <c r="AH11" i="53"/>
  <c r="AM10" i="65"/>
  <c r="AN11" i="53"/>
  <c r="AK9" i="65"/>
  <c r="AL10" i="53"/>
  <c r="AJ9" i="65"/>
  <c r="AK10" i="53"/>
  <c r="AI9" i="65"/>
  <c r="AJ10" i="53"/>
  <c r="AH9" i="65"/>
  <c r="AI10" i="53"/>
  <c r="AG9" i="65"/>
  <c r="AH10" i="53"/>
  <c r="AF9" i="65"/>
  <c r="AG10" i="53"/>
  <c r="AE9" i="65"/>
  <c r="AF10" i="53"/>
  <c r="AM9" i="65"/>
  <c r="AN10" i="53"/>
  <c r="AL9" i="65"/>
  <c r="AM10" i="53"/>
  <c r="AE8" i="65"/>
  <c r="AF9" i="53"/>
  <c r="AF8" i="65"/>
  <c r="AG9" i="53"/>
  <c r="AG8" i="65"/>
  <c r="AH9" i="53"/>
  <c r="AH8" i="65"/>
  <c r="AI9" i="53"/>
  <c r="AI8" i="65"/>
  <c r="AJ9" i="53"/>
  <c r="AK8" i="65"/>
  <c r="AL9" i="53"/>
  <c r="AJ8" i="65"/>
  <c r="AK9" i="53"/>
  <c r="AM8" i="65"/>
  <c r="AN9" i="53"/>
  <c r="AL8" i="65"/>
  <c r="AM9" i="53"/>
  <c r="AM7" i="65"/>
  <c r="AN8" i="53"/>
  <c r="AL7" i="65"/>
  <c r="AM8" i="53"/>
  <c r="AK7" i="65"/>
  <c r="AL8" i="53"/>
  <c r="AJ7" i="65"/>
  <c r="AK8" i="53"/>
  <c r="AI7" i="65"/>
  <c r="AJ8" i="53"/>
  <c r="AH7" i="65"/>
  <c r="AI8" i="53"/>
  <c r="AG7" i="65"/>
  <c r="AH8" i="53"/>
  <c r="AF7" i="65"/>
  <c r="AG8" i="53"/>
  <c r="AE7" i="65"/>
  <c r="AF8" i="53"/>
  <c r="AI6" i="65"/>
  <c r="AJ7" i="53"/>
  <c r="AM6" i="65"/>
  <c r="AN7" i="53"/>
  <c r="AY7" i="53"/>
  <c r="AL6" i="65"/>
  <c r="AM7" i="53"/>
  <c r="AK6" i="65"/>
  <c r="AL7" i="53"/>
  <c r="AJ6" i="65"/>
  <c r="AK7" i="53"/>
  <c r="AH6" i="65"/>
  <c r="AI7" i="53"/>
  <c r="AG6" i="65"/>
  <c r="AH7" i="53"/>
  <c r="AF6" i="65"/>
  <c r="AG7" i="53"/>
  <c r="AE6" i="65"/>
  <c r="AF7" i="53"/>
  <c r="AH5" i="65"/>
  <c r="AI6" i="53"/>
  <c r="AF5" i="65"/>
  <c r="AG6" i="53"/>
  <c r="AG5" i="65"/>
  <c r="AH6" i="53"/>
  <c r="AE5" i="65"/>
  <c r="AF6" i="53"/>
  <c r="AK5" i="65"/>
  <c r="AL6" i="53"/>
  <c r="AJ5" i="65"/>
  <c r="AK6" i="53"/>
  <c r="AI5" i="65"/>
  <c r="AJ6" i="53"/>
  <c r="AM5" i="65"/>
  <c r="AN6" i="53"/>
  <c r="AL5" i="65"/>
  <c r="AM6" i="53"/>
  <c r="L63" i="65"/>
  <c r="M64" i="53"/>
  <c r="L59" i="65"/>
  <c r="M60" i="53"/>
  <c r="L54" i="65"/>
  <c r="M55" i="53"/>
  <c r="L49" i="65"/>
  <c r="M50" i="53"/>
  <c r="L43" i="65"/>
  <c r="M44" i="53"/>
  <c r="L77" i="65"/>
  <c r="M78" i="53"/>
  <c r="L41" i="65"/>
  <c r="M42" i="53"/>
  <c r="L39" i="65"/>
  <c r="M40" i="53"/>
  <c r="L38" i="65"/>
  <c r="M39" i="53"/>
  <c r="L85" i="65"/>
  <c r="M86" i="53"/>
  <c r="L73" i="65"/>
  <c r="M74" i="53"/>
  <c r="L71" i="65"/>
  <c r="M72" i="53"/>
  <c r="L44" i="65"/>
  <c r="M45" i="53"/>
  <c r="L51" i="65"/>
  <c r="M52" i="53"/>
  <c r="L70" i="65"/>
  <c r="M71" i="53"/>
  <c r="L56" i="65"/>
  <c r="M57" i="53"/>
  <c r="L52" i="65"/>
  <c r="M53" i="53"/>
  <c r="L42" i="65"/>
  <c r="M43" i="53"/>
  <c r="M1" i="65"/>
  <c r="L78" i="65"/>
  <c r="M79" i="53"/>
  <c r="L74" i="65"/>
  <c r="M75" i="53"/>
  <c r="L66" i="65"/>
  <c r="M67" i="53"/>
  <c r="L86" i="65"/>
  <c r="M87" i="53"/>
  <c r="L81" i="65"/>
  <c r="M82" i="53"/>
  <c r="L72" i="65"/>
  <c r="M73" i="53"/>
  <c r="L69" i="65"/>
  <c r="M70" i="53"/>
  <c r="L64" i="65"/>
  <c r="M65" i="53"/>
  <c r="L50" i="65"/>
  <c r="M51" i="53"/>
  <c r="L48" i="65"/>
  <c r="M49" i="53"/>
  <c r="L36" i="65"/>
  <c r="M37" i="53"/>
  <c r="L83" i="65"/>
  <c r="M84" i="53"/>
  <c r="L75" i="65"/>
  <c r="M76" i="53"/>
  <c r="L67" i="65"/>
  <c r="M68" i="53"/>
  <c r="L57" i="65"/>
  <c r="M58" i="53"/>
  <c r="L53" i="65"/>
  <c r="M54" i="53"/>
  <c r="L47" i="65"/>
  <c r="M48" i="53"/>
  <c r="L45" i="65"/>
  <c r="M46" i="53"/>
  <c r="L80" i="65"/>
  <c r="M81" i="53"/>
  <c r="L40" i="65"/>
  <c r="M41" i="53"/>
  <c r="L61" i="65"/>
  <c r="M62" i="53"/>
  <c r="L79" i="65"/>
  <c r="M80" i="53"/>
  <c r="L84" i="65"/>
  <c r="M85" i="53"/>
  <c r="L37" i="65"/>
  <c r="M38" i="53"/>
  <c r="L46" i="65"/>
  <c r="M47" i="53"/>
  <c r="L60" i="65"/>
  <c r="M61" i="53"/>
  <c r="L58" i="65"/>
  <c r="M59" i="53"/>
  <c r="L62" i="65"/>
  <c r="M63" i="53"/>
  <c r="L76" i="65"/>
  <c r="M77" i="53"/>
  <c r="L82" i="65"/>
  <c r="M83" i="53"/>
  <c r="L55" i="65"/>
  <c r="M56" i="53"/>
  <c r="L65" i="65"/>
  <c r="M66" i="53"/>
  <c r="L68" i="65"/>
  <c r="M69" i="53"/>
  <c r="M35" i="65"/>
  <c r="N36" i="53"/>
  <c r="L35" i="65"/>
  <c r="M36" i="53"/>
  <c r="L34" i="65"/>
  <c r="M35" i="53"/>
  <c r="M34" i="65"/>
  <c r="N35" i="53"/>
  <c r="M33" i="65"/>
  <c r="N34" i="53"/>
  <c r="L33" i="65"/>
  <c r="M34" i="53"/>
  <c r="M32" i="65"/>
  <c r="N33" i="53"/>
  <c r="L32" i="65"/>
  <c r="M33" i="53"/>
  <c r="M31" i="65"/>
  <c r="N32" i="53"/>
  <c r="L31" i="65"/>
  <c r="M32" i="53"/>
  <c r="M30" i="65"/>
  <c r="N31" i="53"/>
  <c r="L30" i="65"/>
  <c r="M31" i="53"/>
  <c r="M29" i="65"/>
  <c r="N30" i="53"/>
  <c r="L29" i="65"/>
  <c r="M30" i="53"/>
  <c r="M28" i="65"/>
  <c r="N29" i="53"/>
  <c r="L28" i="65"/>
  <c r="M29" i="53"/>
  <c r="M27" i="65"/>
  <c r="N28" i="53"/>
  <c r="L27" i="65"/>
  <c r="M28" i="53"/>
  <c r="M26" i="65"/>
  <c r="N27" i="53"/>
  <c r="L26" i="65"/>
  <c r="M27" i="53"/>
  <c r="M25" i="65"/>
  <c r="N26" i="53"/>
  <c r="L25" i="65"/>
  <c r="M26" i="53"/>
  <c r="M24" i="65"/>
  <c r="N25" i="53"/>
  <c r="L24" i="65"/>
  <c r="M25" i="53"/>
  <c r="M23" i="65"/>
  <c r="N24" i="53"/>
  <c r="L23" i="65"/>
  <c r="M24" i="53"/>
  <c r="M22" i="65"/>
  <c r="N23" i="53"/>
  <c r="L22" i="65"/>
  <c r="M23" i="53"/>
  <c r="L21" i="65"/>
  <c r="M22" i="53"/>
  <c r="M21" i="65"/>
  <c r="N22" i="53"/>
  <c r="M20" i="65"/>
  <c r="N21" i="53"/>
  <c r="L20" i="65"/>
  <c r="M21" i="53"/>
  <c r="M19" i="65"/>
  <c r="N20" i="53"/>
  <c r="L19" i="65"/>
  <c r="M20" i="53"/>
  <c r="L18" i="65"/>
  <c r="M19" i="53"/>
  <c r="M18" i="65"/>
  <c r="N19" i="53"/>
  <c r="L17" i="65"/>
  <c r="M18" i="53"/>
  <c r="M17" i="65"/>
  <c r="N18" i="53"/>
  <c r="M16" i="65"/>
  <c r="N17" i="53"/>
  <c r="L16" i="65"/>
  <c r="M17" i="53"/>
  <c r="M15" i="65"/>
  <c r="N16" i="53"/>
  <c r="L15" i="65"/>
  <c r="M16" i="53"/>
  <c r="M14" i="65"/>
  <c r="N15" i="53"/>
  <c r="L14" i="65"/>
  <c r="M15" i="53"/>
  <c r="M13" i="65"/>
  <c r="N14" i="53"/>
  <c r="L13" i="65"/>
  <c r="M14" i="53"/>
  <c r="M12" i="65"/>
  <c r="N13" i="53"/>
  <c r="L12" i="65"/>
  <c r="M13" i="53"/>
  <c r="M11" i="65"/>
  <c r="N12" i="53"/>
  <c r="L11" i="65"/>
  <c r="M12" i="53"/>
  <c r="M10" i="65"/>
  <c r="N11" i="53"/>
  <c r="L10" i="65"/>
  <c r="M11" i="53"/>
  <c r="M9" i="65"/>
  <c r="N10" i="53"/>
  <c r="L9" i="65"/>
  <c r="M10" i="53"/>
  <c r="M8" i="65"/>
  <c r="N9" i="53"/>
  <c r="L8" i="65"/>
  <c r="M9" i="53"/>
  <c r="M7" i="65"/>
  <c r="N8" i="53"/>
  <c r="L7" i="65"/>
  <c r="M8" i="53"/>
  <c r="M6" i="65"/>
  <c r="N7" i="53"/>
  <c r="L6" i="65"/>
  <c r="M7" i="53"/>
  <c r="M5" i="65"/>
  <c r="N6" i="53"/>
  <c r="L5" i="65"/>
  <c r="M6" i="53"/>
  <c r="B87" i="53"/>
  <c r="B87" i="59"/>
  <c r="B86" i="53"/>
  <c r="B86" i="59"/>
  <c r="B85" i="53"/>
  <c r="B85" i="59"/>
  <c r="B68" i="53"/>
  <c r="B68" i="59"/>
  <c r="B67" i="53"/>
  <c r="B67" i="59"/>
  <c r="B53" i="53"/>
  <c r="B53" i="59"/>
  <c r="B52" i="53"/>
  <c r="B52" i="59"/>
  <c r="B51" i="53"/>
  <c r="B48" i="53"/>
  <c r="B48" i="59"/>
  <c r="B44" i="53"/>
  <c r="B44" i="59"/>
  <c r="B58" i="53"/>
  <c r="B58" i="59"/>
  <c r="B16" i="53"/>
  <c r="B16" i="59"/>
  <c r="B7" i="53"/>
  <c r="B7" i="59"/>
  <c r="AN70" i="53"/>
  <c r="J67" i="53"/>
  <c r="H67" i="53"/>
  <c r="E67" i="53"/>
  <c r="AK83" i="53"/>
  <c r="C83" i="53"/>
  <c r="AG83" i="53"/>
  <c r="I83" i="53"/>
  <c r="AJ83" i="53"/>
  <c r="AI83" i="53"/>
  <c r="AN83" i="53"/>
  <c r="AU83" i="53"/>
  <c r="AL83" i="53"/>
  <c r="J83" i="53"/>
  <c r="E83" i="53"/>
  <c r="B83" i="53"/>
  <c r="B82" i="59"/>
  <c r="AF83" i="53"/>
  <c r="D83" i="53"/>
  <c r="H83" i="53"/>
  <c r="AH83" i="53"/>
  <c r="AM83" i="53"/>
  <c r="AL82" i="53"/>
  <c r="AF82" i="53"/>
  <c r="H82" i="53"/>
  <c r="AG82" i="53"/>
  <c r="AJ82" i="53"/>
  <c r="AM82" i="53"/>
  <c r="AN82" i="53"/>
  <c r="E82" i="53"/>
  <c r="B82" i="53"/>
  <c r="B81" i="59"/>
  <c r="AH82" i="53"/>
  <c r="AK82" i="53"/>
  <c r="G82" i="53"/>
  <c r="C82" i="53"/>
  <c r="J82" i="53"/>
  <c r="I82" i="53"/>
  <c r="AI82" i="53"/>
  <c r="F82" i="53"/>
  <c r="D82" i="53"/>
  <c r="J81" i="53"/>
  <c r="AL81" i="53"/>
  <c r="AN81" i="53"/>
  <c r="F81" i="53"/>
  <c r="AK81" i="53"/>
  <c r="H81" i="53"/>
  <c r="AF81" i="53"/>
  <c r="E81" i="53"/>
  <c r="C81" i="53"/>
  <c r="B81" i="53"/>
  <c r="B80" i="59"/>
  <c r="AG81" i="53"/>
  <c r="AH81" i="53"/>
  <c r="AM81" i="53"/>
  <c r="AI81" i="53"/>
  <c r="I81" i="53"/>
  <c r="G81" i="53"/>
  <c r="D81" i="53"/>
  <c r="AJ81" i="53"/>
  <c r="F80" i="53"/>
  <c r="H80" i="53"/>
  <c r="AG80" i="53"/>
  <c r="AI80" i="53"/>
  <c r="AK80" i="53"/>
  <c r="I80" i="53"/>
  <c r="C80" i="53"/>
  <c r="J80" i="53"/>
  <c r="AH80" i="53"/>
  <c r="AM80" i="53"/>
  <c r="E80" i="53"/>
  <c r="AN80" i="53"/>
  <c r="AL80" i="53"/>
  <c r="AJ80" i="53"/>
  <c r="AF80" i="53"/>
  <c r="B80" i="53"/>
  <c r="B79" i="59"/>
  <c r="G80" i="53"/>
  <c r="D80" i="53"/>
  <c r="AJ79" i="53"/>
  <c r="AF79" i="53"/>
  <c r="AL79" i="53"/>
  <c r="AI79" i="53"/>
  <c r="AH79" i="53"/>
  <c r="AG79" i="53"/>
  <c r="I79" i="53"/>
  <c r="B79" i="53"/>
  <c r="B78" i="59"/>
  <c r="J79" i="53"/>
  <c r="H79" i="53"/>
  <c r="E79" i="53"/>
  <c r="G79" i="53"/>
  <c r="D79" i="53"/>
  <c r="C79" i="53"/>
  <c r="F79" i="53"/>
  <c r="AM79" i="53"/>
  <c r="AN79" i="53"/>
  <c r="AK79" i="53"/>
  <c r="H78" i="53"/>
  <c r="B78" i="53"/>
  <c r="AK78" i="53"/>
  <c r="AH78" i="53"/>
  <c r="J78" i="53"/>
  <c r="E78" i="53"/>
  <c r="AL78" i="53"/>
  <c r="AI78" i="53"/>
  <c r="AG78" i="53"/>
  <c r="I78" i="53"/>
  <c r="G78" i="53"/>
  <c r="F78" i="53"/>
  <c r="C78" i="53"/>
  <c r="AF78" i="53"/>
  <c r="AN78" i="53"/>
  <c r="AJ78" i="53"/>
  <c r="AM78" i="53"/>
  <c r="D78" i="53"/>
  <c r="AK77" i="53"/>
  <c r="J77" i="53"/>
  <c r="F77" i="53"/>
  <c r="AG77" i="53"/>
  <c r="AJ77" i="53"/>
  <c r="AN77" i="53"/>
  <c r="H77" i="53"/>
  <c r="AF77" i="53"/>
  <c r="AI77" i="53"/>
  <c r="AM77" i="53"/>
  <c r="I77" i="53"/>
  <c r="D77" i="53"/>
  <c r="C77" i="53"/>
  <c r="AL77" i="53"/>
  <c r="B77" i="53"/>
  <c r="B76" i="59"/>
  <c r="AH77" i="53"/>
  <c r="G77" i="53"/>
  <c r="E77" i="53"/>
  <c r="AF76" i="53"/>
  <c r="B76" i="53"/>
  <c r="B75" i="59"/>
  <c r="C76" i="53"/>
  <c r="I76" i="53"/>
  <c r="H76" i="53"/>
  <c r="AN76" i="53"/>
  <c r="E76" i="53"/>
  <c r="J76" i="53"/>
  <c r="AL76" i="53"/>
  <c r="AJ76" i="53"/>
  <c r="AG76" i="53"/>
  <c r="G76" i="53"/>
  <c r="AH76" i="53"/>
  <c r="D76" i="53"/>
  <c r="AK76" i="53"/>
  <c r="F76" i="53"/>
  <c r="AM76" i="53"/>
  <c r="AI76" i="53"/>
  <c r="AF75" i="53"/>
  <c r="C75" i="53"/>
  <c r="AN75" i="53"/>
  <c r="AG75" i="53"/>
  <c r="E75" i="53"/>
  <c r="AI75" i="53"/>
  <c r="I75" i="53"/>
  <c r="D75" i="53"/>
  <c r="G75" i="53"/>
  <c r="J75" i="53"/>
  <c r="AM75" i="53"/>
  <c r="AJ75" i="53"/>
  <c r="F75" i="53"/>
  <c r="AH75" i="53"/>
  <c r="B75" i="53"/>
  <c r="B74" i="59"/>
  <c r="AL75" i="53"/>
  <c r="H75" i="53"/>
  <c r="AK75" i="53"/>
  <c r="C74" i="53"/>
  <c r="F74" i="53"/>
  <c r="I74" i="53"/>
  <c r="G74" i="53"/>
  <c r="D74" i="53"/>
  <c r="H74" i="53"/>
  <c r="AF74" i="53"/>
  <c r="AL74" i="53"/>
  <c r="AJ74" i="53"/>
  <c r="AG74" i="53"/>
  <c r="B74" i="53"/>
  <c r="B73" i="59"/>
  <c r="E74" i="53"/>
  <c r="J74" i="53"/>
  <c r="AN74" i="53"/>
  <c r="AO74" i="53"/>
  <c r="AK74" i="53"/>
  <c r="AH74" i="53"/>
  <c r="AI74" i="53"/>
  <c r="AM74" i="53"/>
  <c r="AI73" i="53"/>
  <c r="AN73" i="53"/>
  <c r="AU73" i="53"/>
  <c r="C73" i="53"/>
  <c r="F73" i="53"/>
  <c r="B73" i="53"/>
  <c r="B72" i="59"/>
  <c r="AM73" i="53"/>
  <c r="AG73" i="53"/>
  <c r="H73" i="53"/>
  <c r="AF73" i="53"/>
  <c r="AH73" i="53"/>
  <c r="D73" i="53"/>
  <c r="AK73" i="53"/>
  <c r="AL73" i="53"/>
  <c r="J73" i="53"/>
  <c r="AJ73" i="53"/>
  <c r="I73" i="53"/>
  <c r="G73" i="53"/>
  <c r="E73" i="53"/>
  <c r="AI72" i="53"/>
  <c r="AJ72" i="53"/>
  <c r="H72" i="53"/>
  <c r="G72" i="53"/>
  <c r="D72" i="53"/>
  <c r="B72" i="53"/>
  <c r="E72" i="53"/>
  <c r="J72" i="53"/>
  <c r="F72" i="53"/>
  <c r="I72" i="53"/>
  <c r="C72" i="53"/>
  <c r="E71" i="53"/>
  <c r="I71" i="53"/>
  <c r="J71" i="53"/>
  <c r="G71" i="53"/>
  <c r="B71" i="53"/>
  <c r="B70" i="59"/>
  <c r="F71" i="53"/>
  <c r="C71" i="53"/>
  <c r="H71" i="53"/>
  <c r="AF71" i="53"/>
  <c r="D71" i="53"/>
  <c r="AH71" i="53"/>
  <c r="B69" i="53"/>
  <c r="B69" i="59"/>
  <c r="AI66" i="53"/>
  <c r="I66" i="53"/>
  <c r="H66" i="53"/>
  <c r="B66" i="53"/>
  <c r="B66" i="59"/>
  <c r="C66" i="53"/>
  <c r="E66" i="53"/>
  <c r="F66" i="53"/>
  <c r="J66" i="53"/>
  <c r="G66" i="53"/>
  <c r="D66" i="53"/>
  <c r="I65" i="53"/>
  <c r="F65" i="53"/>
  <c r="D65" i="53"/>
  <c r="B65" i="53"/>
  <c r="B65" i="59"/>
  <c r="G65" i="53"/>
  <c r="C65" i="53"/>
  <c r="J65" i="53"/>
  <c r="H65" i="53"/>
  <c r="E65" i="53"/>
  <c r="I64" i="53"/>
  <c r="J64" i="53"/>
  <c r="G64" i="53"/>
  <c r="B64" i="53"/>
  <c r="B64" i="59"/>
  <c r="D64" i="53"/>
  <c r="H64" i="53"/>
  <c r="E64" i="53"/>
  <c r="F64" i="53"/>
  <c r="C64" i="53"/>
  <c r="G63" i="53"/>
  <c r="D63" i="53"/>
  <c r="F63" i="53"/>
  <c r="I63" i="53"/>
  <c r="C63" i="53"/>
  <c r="H63" i="53"/>
  <c r="B63" i="53"/>
  <c r="B63" i="59"/>
  <c r="E63" i="53"/>
  <c r="J63" i="53"/>
  <c r="J62" i="53"/>
  <c r="F62" i="53"/>
  <c r="B62" i="53"/>
  <c r="B62" i="59"/>
  <c r="E62" i="53"/>
  <c r="H62" i="53"/>
  <c r="D62" i="53"/>
  <c r="C62" i="53"/>
  <c r="I62" i="53"/>
  <c r="G62" i="53"/>
  <c r="H61" i="53"/>
  <c r="B61" i="53"/>
  <c r="B61" i="59"/>
  <c r="C61" i="53"/>
  <c r="E61" i="53"/>
  <c r="J61" i="53"/>
  <c r="D61" i="53"/>
  <c r="G61" i="53"/>
  <c r="I61" i="53"/>
  <c r="F61" i="53"/>
  <c r="C60" i="53"/>
  <c r="AF60" i="53"/>
  <c r="AM60" i="53"/>
  <c r="H60" i="53"/>
  <c r="AH60" i="53"/>
  <c r="F60" i="53"/>
  <c r="AN60" i="53"/>
  <c r="D60" i="53"/>
  <c r="G60" i="53"/>
  <c r="J60" i="53"/>
  <c r="AG60" i="53"/>
  <c r="B60" i="53"/>
  <c r="B60" i="59"/>
  <c r="I60" i="53"/>
  <c r="AL60" i="53"/>
  <c r="AI60" i="53"/>
  <c r="AJ60" i="53"/>
  <c r="E60" i="53"/>
  <c r="AK60" i="53"/>
  <c r="AG59" i="53"/>
  <c r="C59" i="53"/>
  <c r="AN59" i="53"/>
  <c r="AH59" i="53"/>
  <c r="F59" i="53"/>
  <c r="E59" i="53"/>
  <c r="AF59" i="53"/>
  <c r="D59" i="53"/>
  <c r="AM59" i="53"/>
  <c r="I59" i="53"/>
  <c r="AJ59" i="53"/>
  <c r="J59" i="53"/>
  <c r="G59" i="53"/>
  <c r="H59" i="53"/>
  <c r="AL59" i="53"/>
  <c r="AI59" i="53"/>
  <c r="B59" i="53"/>
  <c r="B59" i="59"/>
  <c r="AK59" i="53"/>
  <c r="AI57" i="53"/>
  <c r="F57" i="53"/>
  <c r="AH57" i="53"/>
  <c r="J57" i="53"/>
  <c r="E57" i="53"/>
  <c r="B57" i="53"/>
  <c r="B57" i="59"/>
  <c r="C57" i="53"/>
  <c r="I57" i="53"/>
  <c r="AJ57" i="53"/>
  <c r="AM57" i="53"/>
  <c r="AN57" i="53"/>
  <c r="H57" i="53"/>
  <c r="AG57" i="53"/>
  <c r="AF57" i="53"/>
  <c r="G57" i="53"/>
  <c r="D57" i="53"/>
  <c r="AK57" i="53"/>
  <c r="AL57" i="53"/>
  <c r="H56" i="53"/>
  <c r="C56" i="53"/>
  <c r="AI56" i="53"/>
  <c r="F56" i="53"/>
  <c r="AG56" i="53"/>
  <c r="AL56" i="53"/>
  <c r="B56" i="53"/>
  <c r="B56" i="59"/>
  <c r="G56" i="53"/>
  <c r="AK56" i="53"/>
  <c r="AF56" i="53"/>
  <c r="E56" i="53"/>
  <c r="I56" i="53"/>
  <c r="AN56" i="53"/>
  <c r="J56" i="53"/>
  <c r="AH56" i="53"/>
  <c r="AM56" i="53"/>
  <c r="D56" i="53"/>
  <c r="AJ56" i="53"/>
  <c r="AL55" i="53"/>
  <c r="AH55" i="53"/>
  <c r="AM55" i="53"/>
  <c r="G55" i="53"/>
  <c r="I55" i="53"/>
  <c r="AF55" i="53"/>
  <c r="AG55" i="53"/>
  <c r="F55" i="53"/>
  <c r="AK55" i="53"/>
  <c r="AI55" i="53"/>
  <c r="D55" i="53"/>
  <c r="AJ55" i="53"/>
  <c r="AN55" i="53"/>
  <c r="B55" i="53"/>
  <c r="B55" i="59"/>
  <c r="J55" i="53"/>
  <c r="E55" i="53"/>
  <c r="C55" i="53"/>
  <c r="H55" i="53"/>
  <c r="AF54" i="53"/>
  <c r="AK54" i="53"/>
  <c r="AI54" i="53"/>
  <c r="C54" i="53"/>
  <c r="J54" i="53"/>
  <c r="I54" i="53"/>
  <c r="D54" i="53"/>
  <c r="H54" i="53"/>
  <c r="G54" i="53"/>
  <c r="E54" i="53"/>
  <c r="F54" i="53"/>
  <c r="B54" i="53"/>
  <c r="B54" i="59"/>
  <c r="H50" i="53"/>
  <c r="C50" i="53"/>
  <c r="B50" i="53"/>
  <c r="B50" i="59"/>
  <c r="G50" i="53"/>
  <c r="E50" i="53"/>
  <c r="F50" i="53"/>
  <c r="I50" i="53"/>
  <c r="J50" i="53"/>
  <c r="D50" i="53"/>
  <c r="E49" i="53"/>
  <c r="G49" i="53"/>
  <c r="I49" i="53"/>
  <c r="B49" i="53"/>
  <c r="B49" i="59"/>
  <c r="D49" i="53"/>
  <c r="AM49" i="53"/>
  <c r="AL49" i="53"/>
  <c r="J49" i="53"/>
  <c r="F49" i="53"/>
  <c r="AK49" i="53"/>
  <c r="AN49" i="53"/>
  <c r="AF49" i="53"/>
  <c r="AJ49" i="53"/>
  <c r="H49" i="53"/>
  <c r="C49" i="53"/>
  <c r="C47" i="53"/>
  <c r="E47" i="53"/>
  <c r="D47" i="53"/>
  <c r="B47" i="53"/>
  <c r="B47" i="59"/>
  <c r="G47" i="53"/>
  <c r="I47" i="53"/>
  <c r="F47" i="53"/>
  <c r="H47" i="53"/>
  <c r="J47" i="53"/>
  <c r="D46" i="53"/>
  <c r="C46" i="53"/>
  <c r="AM46" i="53"/>
  <c r="J46" i="53"/>
  <c r="F46" i="53"/>
  <c r="G46" i="53"/>
  <c r="H46" i="53"/>
  <c r="B46" i="53"/>
  <c r="B46" i="59"/>
  <c r="AK46" i="53"/>
  <c r="AF46" i="53"/>
  <c r="I46" i="53"/>
  <c r="AJ46" i="53"/>
  <c r="AN46" i="53"/>
  <c r="AU46" i="53"/>
  <c r="AL46" i="53"/>
  <c r="AG46" i="53"/>
  <c r="E46" i="53"/>
  <c r="AL45" i="53"/>
  <c r="G45" i="53"/>
  <c r="C45" i="53"/>
  <c r="D45" i="53"/>
  <c r="AG45" i="53"/>
  <c r="AN45" i="53"/>
  <c r="AS45" i="53"/>
  <c r="I45" i="53"/>
  <c r="AF45" i="53"/>
  <c r="B45" i="53"/>
  <c r="B45" i="59"/>
  <c r="AI45" i="53"/>
  <c r="AJ45" i="53"/>
  <c r="AK45" i="53"/>
  <c r="H45" i="53"/>
  <c r="AH45" i="53"/>
  <c r="J45" i="53"/>
  <c r="E45" i="53"/>
  <c r="AM45" i="53"/>
  <c r="F45" i="53"/>
  <c r="I43" i="53"/>
  <c r="AN43" i="53"/>
  <c r="F43" i="53"/>
  <c r="AH43" i="53"/>
  <c r="J43" i="53"/>
  <c r="H43" i="53"/>
  <c r="AL43" i="53"/>
  <c r="B43" i="53"/>
  <c r="B43" i="59"/>
  <c r="E43" i="53"/>
  <c r="AM43" i="53"/>
  <c r="AF43" i="53"/>
  <c r="AJ43" i="53"/>
  <c r="D43" i="53"/>
  <c r="AK43" i="53"/>
  <c r="AG43" i="53"/>
  <c r="C43" i="53"/>
  <c r="AI43" i="53"/>
  <c r="G43" i="53"/>
  <c r="G42" i="53"/>
  <c r="C42" i="53"/>
  <c r="AI42" i="53"/>
  <c r="B42" i="53"/>
  <c r="B42" i="59"/>
  <c r="F42" i="53"/>
  <c r="E42" i="53"/>
  <c r="AH42" i="53"/>
  <c r="AL42" i="53"/>
  <c r="AM42" i="53"/>
  <c r="AG42" i="53"/>
  <c r="H42" i="53"/>
  <c r="AF42" i="53"/>
  <c r="J42" i="53"/>
  <c r="D42" i="53"/>
  <c r="AJ42" i="53"/>
  <c r="I42" i="53"/>
  <c r="AN42" i="53"/>
  <c r="AK42" i="53"/>
  <c r="F41" i="53"/>
  <c r="G41" i="53"/>
  <c r="H41" i="53"/>
  <c r="C41" i="53"/>
  <c r="B41" i="53"/>
  <c r="D41" i="53"/>
  <c r="J41" i="53"/>
  <c r="I41" i="53"/>
  <c r="E41" i="53"/>
  <c r="G40" i="53"/>
  <c r="I40" i="53"/>
  <c r="F40" i="53"/>
  <c r="J40" i="53"/>
  <c r="H40" i="53"/>
  <c r="C40" i="53"/>
  <c r="D40" i="53"/>
  <c r="E40" i="53"/>
  <c r="B40" i="53"/>
  <c r="G39" i="53"/>
  <c r="D39" i="53"/>
  <c r="C39" i="53"/>
  <c r="H39" i="53"/>
  <c r="E39" i="53"/>
  <c r="B39" i="53"/>
  <c r="B39" i="59"/>
  <c r="F39" i="53"/>
  <c r="J39" i="53"/>
  <c r="I39" i="53"/>
  <c r="G38" i="53"/>
  <c r="B38" i="53"/>
  <c r="B38" i="59"/>
  <c r="E38" i="53"/>
  <c r="H38" i="53"/>
  <c r="F38" i="53"/>
  <c r="C38" i="53"/>
  <c r="J38" i="53"/>
  <c r="D38" i="53"/>
  <c r="I38" i="53"/>
  <c r="C37" i="53"/>
  <c r="B37" i="53"/>
  <c r="B37" i="59"/>
  <c r="J36" i="53"/>
  <c r="G36" i="53"/>
  <c r="I36" i="53"/>
  <c r="C36" i="53"/>
  <c r="B36" i="53"/>
  <c r="B36" i="59"/>
  <c r="D36" i="53"/>
  <c r="E36" i="53"/>
  <c r="H36" i="53"/>
  <c r="F36" i="53"/>
  <c r="H35" i="53"/>
  <c r="E35" i="53"/>
  <c r="G35" i="53"/>
  <c r="F35" i="53"/>
  <c r="C35" i="53"/>
  <c r="I35" i="53"/>
  <c r="D35" i="53"/>
  <c r="B35" i="53"/>
  <c r="B35" i="59"/>
  <c r="J35" i="53"/>
  <c r="C34" i="53"/>
  <c r="B34" i="53"/>
  <c r="B34" i="59"/>
  <c r="E33" i="53"/>
  <c r="F33" i="53"/>
  <c r="H33" i="53"/>
  <c r="D33" i="53"/>
  <c r="I33" i="53"/>
  <c r="G33" i="53"/>
  <c r="C33" i="53"/>
  <c r="B33" i="53"/>
  <c r="B33" i="59"/>
  <c r="J33" i="53"/>
  <c r="F32" i="53"/>
  <c r="D32" i="53"/>
  <c r="B32" i="53"/>
  <c r="B32" i="59"/>
  <c r="C32" i="53"/>
  <c r="J32" i="53"/>
  <c r="I32" i="53"/>
  <c r="G32" i="53"/>
  <c r="E32" i="53"/>
  <c r="H32" i="53"/>
  <c r="E31" i="53"/>
  <c r="D31" i="53"/>
  <c r="B31" i="53"/>
  <c r="B31" i="59"/>
  <c r="J31" i="53"/>
  <c r="C31" i="53"/>
  <c r="H31" i="53"/>
  <c r="I31" i="53"/>
  <c r="G31" i="53"/>
  <c r="F31" i="53"/>
  <c r="F30" i="53"/>
  <c r="I30" i="53"/>
  <c r="E30" i="53"/>
  <c r="G30" i="53"/>
  <c r="J30" i="53"/>
  <c r="C30" i="53"/>
  <c r="H30" i="53"/>
  <c r="D30" i="53"/>
  <c r="B30" i="53"/>
  <c r="B30" i="59"/>
  <c r="B29" i="53"/>
  <c r="B29" i="59"/>
  <c r="F29" i="53"/>
  <c r="G29" i="53"/>
  <c r="C29" i="53"/>
  <c r="I29" i="53"/>
  <c r="E29" i="53"/>
  <c r="D29" i="53"/>
  <c r="H29" i="53"/>
  <c r="J29" i="53"/>
  <c r="B28" i="53"/>
  <c r="B28" i="59"/>
  <c r="I28" i="53"/>
  <c r="H28" i="53"/>
  <c r="F28" i="53"/>
  <c r="G28" i="53"/>
  <c r="E28" i="53"/>
  <c r="J28" i="53"/>
  <c r="C28" i="53"/>
  <c r="D28" i="53"/>
  <c r="D27" i="53"/>
  <c r="C27" i="53"/>
  <c r="G27" i="53"/>
  <c r="F27" i="53"/>
  <c r="I27" i="53"/>
  <c r="B27" i="53"/>
  <c r="B27" i="59"/>
  <c r="E27" i="53"/>
  <c r="J27" i="53"/>
  <c r="H27" i="53"/>
  <c r="E26" i="53"/>
  <c r="I26" i="53"/>
  <c r="H26" i="53"/>
  <c r="D26" i="53"/>
  <c r="B26" i="53"/>
  <c r="B26" i="59"/>
  <c r="F26" i="53"/>
  <c r="C26" i="53"/>
  <c r="G26" i="53"/>
  <c r="J26" i="53"/>
  <c r="J25" i="53"/>
  <c r="H25" i="53"/>
  <c r="B25" i="53"/>
  <c r="F25" i="53"/>
  <c r="C25" i="53"/>
  <c r="E25" i="53"/>
  <c r="G25" i="53"/>
  <c r="I25" i="53"/>
  <c r="D25" i="53"/>
  <c r="J24" i="53"/>
  <c r="D24" i="53"/>
  <c r="B24" i="53"/>
  <c r="B24" i="59"/>
  <c r="H24" i="53"/>
  <c r="G24" i="53"/>
  <c r="C24" i="53"/>
  <c r="I24" i="53"/>
  <c r="F24" i="53"/>
  <c r="E24" i="53"/>
  <c r="D23" i="53"/>
  <c r="I23" i="53"/>
  <c r="G23" i="53"/>
  <c r="B23" i="53"/>
  <c r="B23" i="59"/>
  <c r="C23" i="53"/>
  <c r="F23" i="53"/>
  <c r="J23" i="53"/>
  <c r="H23" i="53"/>
  <c r="E23" i="53"/>
  <c r="D22" i="53"/>
  <c r="I22" i="53"/>
  <c r="B22" i="53"/>
  <c r="B22" i="59"/>
  <c r="J22" i="53"/>
  <c r="C22" i="53"/>
  <c r="E22" i="53"/>
  <c r="G22" i="53"/>
  <c r="F22" i="53"/>
  <c r="H22" i="53"/>
  <c r="B21" i="53"/>
  <c r="B21" i="59"/>
  <c r="G20" i="53"/>
  <c r="E20" i="53"/>
  <c r="J20" i="53"/>
  <c r="B20" i="53"/>
  <c r="B20" i="59"/>
  <c r="F20" i="53"/>
  <c r="I20" i="53"/>
  <c r="C20" i="53"/>
  <c r="H20" i="53"/>
  <c r="D20" i="53"/>
  <c r="I19" i="53"/>
  <c r="F19" i="53"/>
  <c r="G19" i="53"/>
  <c r="D19" i="53"/>
  <c r="H19" i="53"/>
  <c r="B19" i="53"/>
  <c r="J19" i="53"/>
  <c r="C19" i="53"/>
  <c r="E19" i="53"/>
  <c r="I18" i="53"/>
  <c r="G18" i="53"/>
  <c r="B18" i="53"/>
  <c r="B18" i="59"/>
  <c r="J18" i="53"/>
  <c r="F18" i="53"/>
  <c r="C18" i="53"/>
  <c r="E18" i="53"/>
  <c r="H18" i="53"/>
  <c r="D18" i="53"/>
  <c r="D17" i="53"/>
  <c r="H17" i="53"/>
  <c r="I17" i="53"/>
  <c r="E17" i="53"/>
  <c r="G17" i="53"/>
  <c r="B17" i="53"/>
  <c r="B17" i="59"/>
  <c r="F17" i="53"/>
  <c r="J17" i="53"/>
  <c r="C17" i="53"/>
  <c r="J15" i="53"/>
  <c r="G15" i="53"/>
  <c r="F15" i="53"/>
  <c r="E15" i="53"/>
  <c r="H15" i="53"/>
  <c r="D15" i="53"/>
  <c r="I15" i="53"/>
  <c r="B15" i="53"/>
  <c r="B15" i="59"/>
  <c r="C15" i="53"/>
  <c r="D14" i="53"/>
  <c r="I14" i="53"/>
  <c r="B14" i="53"/>
  <c r="B14" i="59"/>
  <c r="G14" i="53"/>
  <c r="F14" i="53"/>
  <c r="E14" i="53"/>
  <c r="H14" i="53"/>
  <c r="J14" i="53"/>
  <c r="C14" i="53"/>
  <c r="AN13" i="53"/>
  <c r="J13" i="53"/>
  <c r="E13" i="53"/>
  <c r="F13" i="53"/>
  <c r="C13" i="53"/>
  <c r="G13" i="53"/>
  <c r="B13" i="53"/>
  <c r="B13" i="59"/>
  <c r="H13" i="53"/>
  <c r="I13" i="53"/>
  <c r="D13" i="53"/>
  <c r="B12" i="53"/>
  <c r="B12" i="59"/>
  <c r="H12" i="53"/>
  <c r="E12" i="53"/>
  <c r="J12" i="53"/>
  <c r="C12" i="53"/>
  <c r="I12" i="53"/>
  <c r="G12" i="53"/>
  <c r="D12" i="53"/>
  <c r="F12" i="53"/>
  <c r="F11" i="53"/>
  <c r="C11" i="53"/>
  <c r="E11" i="53"/>
  <c r="I11" i="53"/>
  <c r="H11" i="53"/>
  <c r="G11" i="53"/>
  <c r="J11" i="53"/>
  <c r="B11" i="53"/>
  <c r="B11" i="59"/>
  <c r="D11" i="53"/>
  <c r="E10" i="53"/>
  <c r="H10" i="53"/>
  <c r="I10" i="53"/>
  <c r="D10" i="53"/>
  <c r="C10" i="53"/>
  <c r="F10" i="53"/>
  <c r="G10" i="53"/>
  <c r="J10" i="53"/>
  <c r="B10" i="53"/>
  <c r="B10" i="59"/>
  <c r="C9" i="53"/>
  <c r="B9" i="53"/>
  <c r="B9" i="59"/>
  <c r="J9" i="53"/>
  <c r="D9" i="53"/>
  <c r="G9" i="53"/>
  <c r="F9" i="53"/>
  <c r="H9" i="53"/>
  <c r="I9" i="53"/>
  <c r="E9" i="53"/>
  <c r="E8" i="53"/>
  <c r="B8" i="53"/>
  <c r="B8" i="59"/>
  <c r="I8" i="53"/>
  <c r="D8" i="53"/>
  <c r="F8" i="53"/>
  <c r="J8" i="53"/>
  <c r="C8" i="53"/>
  <c r="G8" i="53"/>
  <c r="H8" i="53"/>
  <c r="I6" i="53"/>
  <c r="E6" i="53"/>
  <c r="B6" i="53"/>
  <c r="B6" i="59"/>
  <c r="H6" i="53"/>
  <c r="C6" i="53"/>
  <c r="G6" i="53"/>
  <c r="J6" i="53"/>
  <c r="D6" i="53"/>
  <c r="F6" i="53"/>
  <c r="F5" i="53"/>
  <c r="AG5" i="53"/>
  <c r="I5" i="53"/>
  <c r="E5" i="53"/>
  <c r="AK5" i="53"/>
  <c r="AI5" i="53"/>
  <c r="H5" i="53"/>
  <c r="AL5" i="53"/>
  <c r="D5" i="53"/>
  <c r="AJ5" i="53"/>
  <c r="G5" i="53"/>
  <c r="AM5" i="53"/>
  <c r="AF5" i="53"/>
  <c r="B4" i="65"/>
  <c r="C5" i="53"/>
  <c r="J5" i="53"/>
  <c r="AH5" i="53"/>
  <c r="B5" i="53"/>
  <c r="N156" i="58"/>
  <c r="L156" i="58"/>
  <c r="M156" i="58"/>
  <c r="N158" i="58"/>
  <c r="N153" i="58"/>
  <c r="N163" i="58"/>
  <c r="N151" i="58"/>
  <c r="L140" i="58"/>
  <c r="L152" i="58"/>
  <c r="M152" i="58" s="1"/>
  <c r="O152" i="58" s="1"/>
  <c r="P152" i="58" s="1"/>
  <c r="L151" i="58"/>
  <c r="N157" i="58"/>
  <c r="N152" i="58"/>
  <c r="N140" i="58"/>
  <c r="L157" i="58"/>
  <c r="M157" i="58"/>
  <c r="L158" i="58"/>
  <c r="M158" i="58"/>
  <c r="L153" i="58"/>
  <c r="M153" i="58"/>
  <c r="L163" i="58"/>
  <c r="M163" i="58"/>
  <c r="M151" i="58"/>
  <c r="M140" i="58"/>
  <c r="L292" i="58"/>
  <c r="M292" i="58" s="1"/>
  <c r="J86" i="65"/>
  <c r="K87" i="53"/>
  <c r="J85" i="65"/>
  <c r="K86" i="53"/>
  <c r="J84" i="65"/>
  <c r="K85" i="53"/>
  <c r="J82" i="65"/>
  <c r="K83" i="53"/>
  <c r="J81" i="65"/>
  <c r="K82" i="53"/>
  <c r="J80" i="65"/>
  <c r="K81" i="53"/>
  <c r="J79" i="65"/>
  <c r="K80" i="53"/>
  <c r="J78" i="65"/>
  <c r="K79" i="53"/>
  <c r="J77" i="65"/>
  <c r="K78" i="53"/>
  <c r="J76" i="65"/>
  <c r="K77" i="53"/>
  <c r="J75" i="65"/>
  <c r="K76" i="53"/>
  <c r="J74" i="65"/>
  <c r="K75" i="53"/>
  <c r="J73" i="65"/>
  <c r="K74" i="53"/>
  <c r="J72" i="65"/>
  <c r="K73" i="53"/>
  <c r="J71" i="65"/>
  <c r="K72" i="53"/>
  <c r="J70" i="65"/>
  <c r="K71" i="53"/>
  <c r="J68" i="65"/>
  <c r="K69" i="53"/>
  <c r="J67" i="65"/>
  <c r="K68" i="53"/>
  <c r="J66" i="65"/>
  <c r="K67" i="53"/>
  <c r="J65" i="65"/>
  <c r="K66" i="53"/>
  <c r="J64" i="65"/>
  <c r="K65" i="53"/>
  <c r="J63" i="65"/>
  <c r="K64" i="53"/>
  <c r="J62" i="65"/>
  <c r="K63" i="53"/>
  <c r="J61" i="65"/>
  <c r="K62" i="53"/>
  <c r="J60" i="65"/>
  <c r="K61" i="53"/>
  <c r="J59" i="65"/>
  <c r="K60" i="53"/>
  <c r="J58" i="65"/>
  <c r="K59" i="53"/>
  <c r="J57" i="65"/>
  <c r="K58" i="53"/>
  <c r="J56" i="65"/>
  <c r="K57" i="53"/>
  <c r="J55" i="65"/>
  <c r="K56" i="53"/>
  <c r="J54" i="65"/>
  <c r="K55" i="53"/>
  <c r="J53" i="65"/>
  <c r="K54" i="53"/>
  <c r="J52" i="65"/>
  <c r="K53" i="53"/>
  <c r="J51" i="65"/>
  <c r="K52" i="53"/>
  <c r="J50" i="65"/>
  <c r="K51" i="53"/>
  <c r="J49" i="65"/>
  <c r="K50" i="53"/>
  <c r="J48" i="65"/>
  <c r="K49" i="53"/>
  <c r="J47" i="65"/>
  <c r="K48" i="53"/>
  <c r="J46" i="65"/>
  <c r="K47" i="53"/>
  <c r="J45" i="65"/>
  <c r="K46" i="53"/>
  <c r="J44" i="65"/>
  <c r="K45" i="53"/>
  <c r="J43" i="65"/>
  <c r="K44" i="53"/>
  <c r="J42" i="65"/>
  <c r="K43" i="53"/>
  <c r="J41" i="65"/>
  <c r="K42" i="53"/>
  <c r="J40" i="65"/>
  <c r="K41" i="53"/>
  <c r="J39" i="65"/>
  <c r="K40" i="53"/>
  <c r="J38" i="65"/>
  <c r="K39" i="53"/>
  <c r="J37" i="65"/>
  <c r="K38" i="53"/>
  <c r="J36" i="65"/>
  <c r="K37" i="53"/>
  <c r="J35" i="65"/>
  <c r="K36" i="53"/>
  <c r="J34" i="65"/>
  <c r="K35" i="53"/>
  <c r="J33" i="65"/>
  <c r="K34" i="53"/>
  <c r="J32" i="65"/>
  <c r="K33" i="53"/>
  <c r="J31" i="65"/>
  <c r="K32" i="53"/>
  <c r="J30" i="65"/>
  <c r="K31" i="53"/>
  <c r="J29" i="65"/>
  <c r="K30" i="53"/>
  <c r="J28" i="65"/>
  <c r="K29" i="53"/>
  <c r="J27" i="65"/>
  <c r="K28" i="53"/>
  <c r="J26" i="65"/>
  <c r="K27" i="53"/>
  <c r="J25" i="65"/>
  <c r="K26" i="53"/>
  <c r="J24" i="65"/>
  <c r="K25" i="53"/>
  <c r="J23" i="65"/>
  <c r="K24" i="53"/>
  <c r="J22" i="65"/>
  <c r="K23" i="53"/>
  <c r="J21" i="65"/>
  <c r="K22" i="53"/>
  <c r="J20" i="65"/>
  <c r="K21" i="53"/>
  <c r="J19" i="65"/>
  <c r="K20" i="53"/>
  <c r="J18" i="65"/>
  <c r="K19" i="53"/>
  <c r="J17" i="65"/>
  <c r="K18" i="53"/>
  <c r="J16" i="65"/>
  <c r="K17" i="53"/>
  <c r="J15" i="65"/>
  <c r="K16" i="53"/>
  <c r="J14" i="65"/>
  <c r="K15" i="53"/>
  <c r="J13" i="65"/>
  <c r="K14" i="53"/>
  <c r="J12" i="65"/>
  <c r="K13" i="53"/>
  <c r="J11" i="65"/>
  <c r="K12" i="53"/>
  <c r="J10" i="65"/>
  <c r="K11" i="53"/>
  <c r="J9" i="65"/>
  <c r="K10" i="53"/>
  <c r="J8" i="65"/>
  <c r="K9" i="53"/>
  <c r="J7" i="65"/>
  <c r="K8" i="53"/>
  <c r="J6" i="65"/>
  <c r="K7" i="53"/>
  <c r="J5" i="65"/>
  <c r="K6" i="53"/>
  <c r="J4" i="65"/>
  <c r="K5" i="53"/>
  <c r="AM85" i="53"/>
  <c r="AM70" i="53"/>
  <c r="AL85" i="53"/>
  <c r="AL70" i="53"/>
  <c r="AK85" i="53"/>
  <c r="AK70" i="53"/>
  <c r="AJ85" i="53"/>
  <c r="AJ70" i="53"/>
  <c r="AI85" i="53"/>
  <c r="AI70" i="53"/>
  <c r="AH70" i="53"/>
  <c r="AH85" i="53"/>
  <c r="AG70" i="53"/>
  <c r="AG85" i="53"/>
  <c r="AF70" i="53"/>
  <c r="AF85" i="53"/>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L210" i="58"/>
  <c r="C41" i="55"/>
  <c r="L211" i="58"/>
  <c r="C42" i="55"/>
  <c r="L212" i="58"/>
  <c r="C43" i="55"/>
  <c r="C44" i="55"/>
  <c r="C45" i="55"/>
  <c r="C46" i="55"/>
  <c r="L213" i="58"/>
  <c r="C47" i="55"/>
  <c r="C48" i="55"/>
  <c r="C49" i="55"/>
  <c r="C50" i="55"/>
  <c r="C51" i="55"/>
  <c r="C52" i="55"/>
  <c r="C53" i="55"/>
  <c r="C54" i="55"/>
  <c r="C55" i="55"/>
  <c r="C56" i="55"/>
  <c r="L214" i="58"/>
  <c r="C57" i="55"/>
  <c r="C58" i="55"/>
  <c r="C59" i="55"/>
  <c r="C60" i="55"/>
  <c r="C61" i="55"/>
  <c r="C63" i="55"/>
  <c r="C64" i="55"/>
  <c r="C65" i="55"/>
  <c r="C66" i="55"/>
  <c r="C67" i="55"/>
  <c r="C68" i="55"/>
  <c r="C69" i="55"/>
  <c r="C70" i="55"/>
  <c r="C71" i="55"/>
  <c r="C72" i="55"/>
  <c r="C73" i="55"/>
  <c r="C74" i="55"/>
  <c r="C75" i="55"/>
  <c r="C76" i="55"/>
  <c r="C77" i="55"/>
  <c r="C78" i="55"/>
  <c r="C79" i="55"/>
  <c r="C80" i="55"/>
  <c r="C81" i="55"/>
  <c r="C82" i="55"/>
  <c r="L206" i="58"/>
  <c r="M206" i="58"/>
  <c r="C86" i="55"/>
  <c r="N207" i="58"/>
  <c r="L207" i="58"/>
  <c r="M207" i="58"/>
  <c r="C87" i="55"/>
  <c r="C88" i="55"/>
  <c r="C89" i="55"/>
  <c r="C90" i="55"/>
  <c r="N208" i="58"/>
  <c r="L208" i="58"/>
  <c r="C91" i="55"/>
  <c r="C92" i="55"/>
  <c r="C93" i="55"/>
  <c r="C94" i="55"/>
  <c r="C95" i="55"/>
  <c r="C96" i="55"/>
  <c r="C97" i="55"/>
  <c r="C98" i="55"/>
  <c r="C99" i="55"/>
  <c r="C100" i="55"/>
  <c r="L9" i="58"/>
  <c r="L11" i="58"/>
  <c r="L12" i="58"/>
  <c r="M12" i="58"/>
  <c r="N12" i="58"/>
  <c r="L17" i="58"/>
  <c r="M17" i="58" s="1"/>
  <c r="N17" i="58"/>
  <c r="L18" i="58"/>
  <c r="M18" i="58"/>
  <c r="N18" i="58"/>
  <c r="L19" i="58"/>
  <c r="M19" i="58" s="1"/>
  <c r="N19" i="58"/>
  <c r="L20" i="58"/>
  <c r="M20" i="58" s="1"/>
  <c r="N20" i="58"/>
  <c r="N21" i="58"/>
  <c r="N22" i="58"/>
  <c r="L23" i="58"/>
  <c r="M23" i="58" s="1"/>
  <c r="N23" i="58"/>
  <c r="L24" i="58"/>
  <c r="M24" i="58"/>
  <c r="N24" i="58"/>
  <c r="L25" i="58"/>
  <c r="L26" i="58"/>
  <c r="L29" i="58"/>
  <c r="M29" i="58"/>
  <c r="N29" i="58"/>
  <c r="L30" i="58"/>
  <c r="M30" i="58" s="1"/>
  <c r="N30" i="58"/>
  <c r="L31" i="58"/>
  <c r="M31" i="58" s="1"/>
  <c r="O31" i="58" s="1"/>
  <c r="P31" i="58" s="1"/>
  <c r="N31" i="58"/>
  <c r="L32" i="58"/>
  <c r="M32" i="58"/>
  <c r="N32" i="58"/>
  <c r="L33" i="58"/>
  <c r="L36" i="58"/>
  <c r="M36" i="58" s="1"/>
  <c r="N36" i="58"/>
  <c r="L37" i="58"/>
  <c r="M37" i="58"/>
  <c r="N37" i="58"/>
  <c r="L38" i="58"/>
  <c r="M38" i="58"/>
  <c r="N38" i="58"/>
  <c r="L39" i="58"/>
  <c r="M39" i="58" s="1"/>
  <c r="N39" i="58"/>
  <c r="L40" i="58"/>
  <c r="M40" i="58" s="1"/>
  <c r="N40" i="58"/>
  <c r="L41" i="58"/>
  <c r="L43" i="58"/>
  <c r="N43" i="58"/>
  <c r="L44" i="58"/>
  <c r="N44" i="58"/>
  <c r="L45" i="58"/>
  <c r="N45" i="58"/>
  <c r="L46" i="58"/>
  <c r="N46" i="58"/>
  <c r="L47" i="58"/>
  <c r="N47" i="58"/>
  <c r="L48" i="58"/>
  <c r="M48" i="58"/>
  <c r="N48" i="58"/>
  <c r="L49" i="58"/>
  <c r="M49" i="58" s="1"/>
  <c r="O49" i="58" s="1"/>
  <c r="N49" i="58"/>
  <c r="L50" i="58"/>
  <c r="M50" i="58" s="1"/>
  <c r="N50" i="58"/>
  <c r="L51" i="58"/>
  <c r="M51" i="58" s="1"/>
  <c r="N51" i="58"/>
  <c r="N52" i="58"/>
  <c r="L54" i="58"/>
  <c r="M54" i="58" s="1"/>
  <c r="N54" i="58"/>
  <c r="N55" i="58"/>
  <c r="L56" i="58"/>
  <c r="M56" i="58" s="1"/>
  <c r="N56" i="58"/>
  <c r="L57" i="58"/>
  <c r="M57" i="58" s="1"/>
  <c r="N57" i="58"/>
  <c r="N58" i="58"/>
  <c r="L59" i="58"/>
  <c r="M59" i="58" s="1"/>
  <c r="N59" i="58"/>
  <c r="L60" i="58"/>
  <c r="N60" i="58"/>
  <c r="N61" i="58"/>
  <c r="L62" i="58"/>
  <c r="M62" i="58" s="1"/>
  <c r="O62" i="58" s="1"/>
  <c r="P62" i="58" s="1"/>
  <c r="N62" i="58"/>
  <c r="N63" i="58"/>
  <c r="L64" i="58"/>
  <c r="M64" i="58" s="1"/>
  <c r="N64" i="58"/>
  <c r="L65" i="58"/>
  <c r="M65" i="58" s="1"/>
  <c r="N65" i="58"/>
  <c r="N66" i="58"/>
  <c r="N68" i="58"/>
  <c r="L69" i="58"/>
  <c r="N69" i="58"/>
  <c r="L70" i="58"/>
  <c r="N70" i="58"/>
  <c r="L71" i="58"/>
  <c r="N71" i="58"/>
  <c r="L74" i="58"/>
  <c r="N74" i="58"/>
  <c r="L75" i="58"/>
  <c r="N75" i="58"/>
  <c r="L76" i="58"/>
  <c r="N9" i="58"/>
  <c r="N76" i="58"/>
  <c r="N77" i="58"/>
  <c r="N78" i="58"/>
  <c r="L80" i="58"/>
  <c r="M80" i="58" s="1"/>
  <c r="O80" i="58" s="1"/>
  <c r="P80" i="58" s="1"/>
  <c r="N80" i="58"/>
  <c r="L81" i="58"/>
  <c r="N81" i="58"/>
  <c r="L83" i="58"/>
  <c r="M83" i="58" s="1"/>
  <c r="O83" i="58" s="1"/>
  <c r="P83" i="58" s="1"/>
  <c r="N83" i="58"/>
  <c r="L87" i="58"/>
  <c r="M87" i="58" s="1"/>
  <c r="N87" i="58"/>
  <c r="L88" i="58"/>
  <c r="M88" i="58" s="1"/>
  <c r="N88" i="58"/>
  <c r="N90" i="58"/>
  <c r="L91" i="58"/>
  <c r="M91" i="58" s="1"/>
  <c r="O91" i="58" s="1"/>
  <c r="P91" i="58" s="1"/>
  <c r="N91" i="58"/>
  <c r="L92" i="58"/>
  <c r="M92" i="58" s="1"/>
  <c r="O92" i="58" s="1"/>
  <c r="N92" i="58"/>
  <c r="L93" i="58"/>
  <c r="M93" i="58" s="1"/>
  <c r="O93" i="58" s="1"/>
  <c r="P93" i="58" s="1"/>
  <c r="N93" i="58"/>
  <c r="N94" i="58"/>
  <c r="L95" i="58"/>
  <c r="M95" i="58" s="1"/>
  <c r="O95" i="58" s="1"/>
  <c r="N95" i="58"/>
  <c r="N96" i="58"/>
  <c r="L97" i="58"/>
  <c r="M97" i="58" s="1"/>
  <c r="O97" i="58" s="1"/>
  <c r="P97" i="58" s="1"/>
  <c r="N97" i="58"/>
  <c r="L99" i="58"/>
  <c r="M99" i="58" s="1"/>
  <c r="O99" i="58" s="1"/>
  <c r="P99" i="58" s="1"/>
  <c r="L100" i="58"/>
  <c r="L104" i="58"/>
  <c r="M104" i="58" s="1"/>
  <c r="O104" i="58" s="1"/>
  <c r="P104" i="58" s="1"/>
  <c r="N104" i="58"/>
  <c r="L105" i="58"/>
  <c r="M105" i="58" s="1"/>
  <c r="O105" i="58" s="1"/>
  <c r="P105" i="58" s="1"/>
  <c r="N105" i="58"/>
  <c r="L116" i="58"/>
  <c r="M116" i="58" s="1"/>
  <c r="O116" i="58" s="1"/>
  <c r="P116" i="58" s="1"/>
  <c r="N116" i="58"/>
  <c r="L117" i="58"/>
  <c r="N117" i="58"/>
  <c r="L118" i="58"/>
  <c r="M118" i="58" s="1"/>
  <c r="O118" i="58" s="1"/>
  <c r="P118" i="58" s="1"/>
  <c r="N118" i="58"/>
  <c r="N119" i="58"/>
  <c r="L120" i="58"/>
  <c r="M120" i="58" s="1"/>
  <c r="N120" i="58"/>
  <c r="L121" i="58"/>
  <c r="M121" i="58" s="1"/>
  <c r="O121" i="58" s="1"/>
  <c r="P121" i="58" s="1"/>
  <c r="N121" i="58"/>
  <c r="L122" i="58"/>
  <c r="M122" i="58" s="1"/>
  <c r="O122" i="58" s="1"/>
  <c r="P122" i="58" s="1"/>
  <c r="N122" i="58"/>
  <c r="L123" i="58"/>
  <c r="M123" i="58" s="1"/>
  <c r="N123" i="58"/>
  <c r="L124" i="58"/>
  <c r="M124" i="58" s="1"/>
  <c r="O124" i="58" s="1"/>
  <c r="P124" i="58" s="1"/>
  <c r="N124" i="58"/>
  <c r="L125" i="58"/>
  <c r="M125" i="58" s="1"/>
  <c r="N125" i="58"/>
  <c r="L126" i="58"/>
  <c r="M126" i="58" s="1"/>
  <c r="O126" i="58" s="1"/>
  <c r="P126" i="58" s="1"/>
  <c r="L188" i="58"/>
  <c r="M188" i="58" s="1"/>
  <c r="N126" i="58"/>
  <c r="L127" i="58"/>
  <c r="N127" i="58"/>
  <c r="L128" i="58"/>
  <c r="M128" i="58"/>
  <c r="N128" i="58"/>
  <c r="L129" i="58"/>
  <c r="M129" i="58" s="1"/>
  <c r="O129" i="58" s="1"/>
  <c r="P129" i="58" s="1"/>
  <c r="N129" i="58"/>
  <c r="L131" i="58"/>
  <c r="M131" i="58" s="1"/>
  <c r="N131" i="58"/>
  <c r="L133" i="58"/>
  <c r="M133" i="58" s="1"/>
  <c r="O133" i="58" s="1"/>
  <c r="P133" i="58" s="1"/>
  <c r="N133" i="58"/>
  <c r="N134" i="58"/>
  <c r="N135" i="58"/>
  <c r="N138" i="58"/>
  <c r="N139" i="58"/>
  <c r="N141" i="58"/>
  <c r="N142" i="58"/>
  <c r="N143" i="58"/>
  <c r="N144" i="58"/>
  <c r="N145" i="58"/>
  <c r="N146" i="58"/>
  <c r="N147" i="58"/>
  <c r="N148" i="58"/>
  <c r="N149" i="58"/>
  <c r="N150" i="58"/>
  <c r="N154" i="58"/>
  <c r="N155" i="58"/>
  <c r="N159" i="58"/>
  <c r="N160" i="58"/>
  <c r="N161" i="58"/>
  <c r="N162" i="58"/>
  <c r="L164" i="58"/>
  <c r="M164" i="58" s="1"/>
  <c r="O164" i="58" s="1"/>
  <c r="P164" i="58" s="1"/>
  <c r="N164" i="58"/>
  <c r="L165" i="58"/>
  <c r="M165" i="58" s="1"/>
  <c r="O165" i="58" s="1"/>
  <c r="P165" i="58" s="1"/>
  <c r="N165" i="58"/>
  <c r="L166" i="58"/>
  <c r="M166" i="58" s="1"/>
  <c r="O166" i="58" s="1"/>
  <c r="P166" i="58" s="1"/>
  <c r="N166" i="58"/>
  <c r="N167" i="58"/>
  <c r="L169" i="58"/>
  <c r="M169" i="58" s="1"/>
  <c r="N169" i="58"/>
  <c r="L170" i="58"/>
  <c r="M170" i="58" s="1"/>
  <c r="N170" i="58"/>
  <c r="L176" i="58"/>
  <c r="M176" i="58" s="1"/>
  <c r="O176" i="58" s="1"/>
  <c r="P176" i="58" s="1"/>
  <c r="L177" i="58"/>
  <c r="M177" i="58" s="1"/>
  <c r="N178" i="58"/>
  <c r="N179" i="58"/>
  <c r="N180" i="58"/>
  <c r="L186" i="58"/>
  <c r="M186" i="58" s="1"/>
  <c r="O186" i="58" s="1"/>
  <c r="N182" i="58"/>
  <c r="N183" i="58"/>
  <c r="L185" i="58"/>
  <c r="M185" i="58" s="1"/>
  <c r="O185" i="58" s="1"/>
  <c r="P185" i="58" s="1"/>
  <c r="N185" i="58"/>
  <c r="N186" i="58"/>
  <c r="N188" i="58"/>
  <c r="N189" i="58"/>
  <c r="N190" i="58"/>
  <c r="N191" i="58"/>
  <c r="N192" i="58"/>
  <c r="L193" i="58"/>
  <c r="M193" i="58" s="1"/>
  <c r="N193" i="58"/>
  <c r="L194" i="58"/>
  <c r="M194" i="58" s="1"/>
  <c r="O194" i="58" s="1"/>
  <c r="P194" i="58" s="1"/>
  <c r="N194" i="58"/>
  <c r="L197" i="58"/>
  <c r="M197" i="58" s="1"/>
  <c r="N197" i="58"/>
  <c r="L198" i="58"/>
  <c r="M198" i="58" s="1"/>
  <c r="N198" i="58"/>
  <c r="L199" i="58"/>
  <c r="M199" i="58" s="1"/>
  <c r="O199" i="58" s="1"/>
  <c r="P199" i="58" s="1"/>
  <c r="N199" i="58"/>
  <c r="L200" i="58"/>
  <c r="M200" i="58" s="1"/>
  <c r="N200" i="58"/>
  <c r="L201" i="58"/>
  <c r="M201" i="58" s="1"/>
  <c r="N201" i="58"/>
  <c r="L202" i="58"/>
  <c r="M202" i="58" s="1"/>
  <c r="N202" i="58"/>
  <c r="L203" i="58"/>
  <c r="M203" i="58" s="1"/>
  <c r="O203" i="58" s="1"/>
  <c r="P203" i="58" s="1"/>
  <c r="N203" i="58"/>
  <c r="L204" i="58"/>
  <c r="M204" i="58" s="1"/>
  <c r="O204" i="58" s="1"/>
  <c r="P204" i="58" s="1"/>
  <c r="N204" i="58"/>
  <c r="N206" i="58"/>
  <c r="L220" i="58"/>
  <c r="M220" i="58" s="1"/>
  <c r="L221" i="58"/>
  <c r="M221" i="58" s="1"/>
  <c r="O221" i="58" s="1"/>
  <c r="P221" i="58" s="1"/>
  <c r="L222" i="58"/>
  <c r="M222" i="58" s="1"/>
  <c r="O222" i="58" s="1"/>
  <c r="P222" i="58" s="1"/>
  <c r="L223" i="58"/>
  <c r="M223" i="58" s="1"/>
  <c r="L228" i="58"/>
  <c r="M228" i="58" s="1"/>
  <c r="O228" i="58" s="1"/>
  <c r="P228" i="58" s="1"/>
  <c r="L229" i="58"/>
  <c r="M229" i="58" s="1"/>
  <c r="O229" i="58" s="1"/>
  <c r="P229" i="58" s="1"/>
  <c r="L230" i="58"/>
  <c r="M230" i="58" s="1"/>
  <c r="O230" i="58" s="1"/>
  <c r="P230" i="58" s="1"/>
  <c r="L231" i="58"/>
  <c r="M231" i="58" s="1"/>
  <c r="N231" i="58"/>
  <c r="L235" i="58"/>
  <c r="M235" i="58"/>
  <c r="O235" i="58" s="1"/>
  <c r="P235" i="58" s="1"/>
  <c r="N235" i="58"/>
  <c r="L236" i="58"/>
  <c r="M236" i="58" s="1"/>
  <c r="N236" i="58"/>
  <c r="L237" i="58"/>
  <c r="M237" i="58" s="1"/>
  <c r="N237" i="58"/>
  <c r="N239" i="58"/>
  <c r="N240" i="58"/>
  <c r="N241" i="58"/>
  <c r="N242" i="58"/>
  <c r="L243" i="58"/>
  <c r="M243" i="58" s="1"/>
  <c r="O243" i="58" s="1"/>
  <c r="P243" i="58" s="1"/>
  <c r="N243" i="58"/>
  <c r="L244" i="58"/>
  <c r="M244" i="58" s="1"/>
  <c r="L245" i="58"/>
  <c r="M245" i="58" s="1"/>
  <c r="O245" i="58" s="1"/>
  <c r="P245" i="58" s="1"/>
  <c r="N245" i="58"/>
  <c r="N246" i="58"/>
  <c r="N247" i="58"/>
  <c r="L249" i="58"/>
  <c r="M249" i="58" s="1"/>
  <c r="O249" i="58" s="1"/>
  <c r="P249" i="58" s="1"/>
  <c r="N249" i="58"/>
  <c r="N250" i="58"/>
  <c r="L251" i="58"/>
  <c r="M251" i="58" s="1"/>
  <c r="O251" i="58" s="1"/>
  <c r="P251" i="58" s="1"/>
  <c r="N251" i="58"/>
  <c r="L252" i="58"/>
  <c r="M252" i="58" s="1"/>
  <c r="N252" i="58"/>
  <c r="L253" i="58"/>
  <c r="M253" i="58" s="1"/>
  <c r="O253" i="58" s="1"/>
  <c r="P253" i="58" s="1"/>
  <c r="N253" i="58"/>
  <c r="L254" i="58"/>
  <c r="M254" i="58" s="1"/>
  <c r="O254" i="58" s="1"/>
  <c r="P254" i="58" s="1"/>
  <c r="N254" i="58"/>
  <c r="L255" i="58"/>
  <c r="M255" i="58" s="1"/>
  <c r="N11" i="58"/>
  <c r="N255" i="58"/>
  <c r="L256" i="58"/>
  <c r="M256" i="58" s="1"/>
  <c r="N256" i="58"/>
  <c r="L257" i="58"/>
  <c r="M257" i="58" s="1"/>
  <c r="N257" i="58"/>
  <c r="L258" i="58"/>
  <c r="M258" i="58" s="1"/>
  <c r="O258" i="58" s="1"/>
  <c r="P258" i="58" s="1"/>
  <c r="N258" i="58"/>
  <c r="N259" i="58"/>
  <c r="N260" i="58"/>
  <c r="L261" i="58"/>
  <c r="M261" i="58" s="1"/>
  <c r="N261" i="58"/>
  <c r="L262" i="58"/>
  <c r="M262" i="58" s="1"/>
  <c r="O262" i="58" s="1"/>
  <c r="N262" i="58"/>
  <c r="L263" i="58"/>
  <c r="M263" i="58" s="1"/>
  <c r="O263" i="58" s="1"/>
  <c r="N263" i="58"/>
  <c r="L264" i="58"/>
  <c r="M264" i="58" s="1"/>
  <c r="O264" i="58" s="1"/>
  <c r="N264" i="58"/>
  <c r="L265" i="58"/>
  <c r="M265" i="58" s="1"/>
  <c r="N265" i="58"/>
  <c r="L266" i="58"/>
  <c r="M266" i="58" s="1"/>
  <c r="O266" i="58" s="1"/>
  <c r="P266" i="58" s="1"/>
  <c r="N266" i="58"/>
  <c r="L267" i="58"/>
  <c r="M267" i="58" s="1"/>
  <c r="N267" i="58"/>
  <c r="N268" i="58"/>
  <c r="L269" i="58"/>
  <c r="M269" i="58" s="1"/>
  <c r="N269" i="58"/>
  <c r="L270" i="58"/>
  <c r="M270" i="58" s="1"/>
  <c r="O270" i="58" s="1"/>
  <c r="N270" i="58"/>
  <c r="L271" i="58"/>
  <c r="M271" i="58" s="1"/>
  <c r="N271" i="58"/>
  <c r="L272" i="58"/>
  <c r="M272" i="58" s="1"/>
  <c r="N272" i="58"/>
  <c r="L273" i="58"/>
  <c r="M273" i="58" s="1"/>
  <c r="O273" i="58" s="1"/>
  <c r="P273" i="58" s="1"/>
  <c r="N273" i="58"/>
  <c r="L274" i="58"/>
  <c r="M274" i="58" s="1"/>
  <c r="O274" i="58" s="1"/>
  <c r="P274" i="58" s="1"/>
  <c r="N274" i="58"/>
  <c r="N275" i="58"/>
  <c r="N276" i="58"/>
  <c r="L277" i="58"/>
  <c r="M277" i="58" s="1"/>
  <c r="N277" i="58"/>
  <c r="L278" i="58"/>
  <c r="M278" i="58" s="1"/>
  <c r="N278" i="58"/>
  <c r="L279" i="58"/>
  <c r="M279" i="58" s="1"/>
  <c r="O279" i="58" s="1"/>
  <c r="P279" i="58" s="1"/>
  <c r="N279" i="58"/>
  <c r="L280" i="58"/>
  <c r="M280" i="58" s="1"/>
  <c r="O280" i="58" s="1"/>
  <c r="P280" i="58" s="1"/>
  <c r="N280" i="58"/>
  <c r="N281" i="58"/>
  <c r="N282" i="58"/>
  <c r="L283" i="58"/>
  <c r="M283" i="58" s="1"/>
  <c r="N283" i="58"/>
  <c r="L284" i="58"/>
  <c r="M284" i="58" s="1"/>
  <c r="O284" i="58" s="1"/>
  <c r="P284" i="58" s="1"/>
  <c r="N284" i="58"/>
  <c r="L285" i="58"/>
  <c r="M285" i="58" s="1"/>
  <c r="O285" i="58" s="1"/>
  <c r="P285" i="58" s="1"/>
  <c r="L286" i="58"/>
  <c r="M286" i="58" s="1"/>
  <c r="O286" i="58" s="1"/>
  <c r="P286" i="58" s="1"/>
  <c r="L288" i="58"/>
  <c r="M288" i="58" s="1"/>
  <c r="N289" i="58"/>
  <c r="N290" i="58"/>
  <c r="B291" i="58"/>
  <c r="B293" i="58"/>
  <c r="B294" i="58"/>
  <c r="L294" i="58" s="1"/>
  <c r="M294" i="58" s="1"/>
  <c r="B295" i="58"/>
  <c r="L296" i="58"/>
  <c r="M296" i="58" s="1"/>
  <c r="N296" i="58"/>
  <c r="L297" i="58"/>
  <c r="M297" i="58" s="1"/>
  <c r="N297" i="58"/>
  <c r="L298" i="58"/>
  <c r="M298" i="58" s="1"/>
  <c r="O298" i="58" s="1"/>
  <c r="P298" i="58" s="1"/>
  <c r="N298" i="58"/>
  <c r="L299" i="58"/>
  <c r="M299" i="58" s="1"/>
  <c r="N299" i="58"/>
  <c r="L300" i="58"/>
  <c r="M300" i="58" s="1"/>
  <c r="N300" i="58"/>
  <c r="L301" i="58"/>
  <c r="M301" i="58" s="1"/>
  <c r="N301" i="58"/>
  <c r="L302" i="58"/>
  <c r="M302" i="58" s="1"/>
  <c r="N302" i="58"/>
  <c r="L303" i="58"/>
  <c r="M303" i="58" s="1"/>
  <c r="N303" i="58"/>
  <c r="L304" i="58"/>
  <c r="M304" i="58" s="1"/>
  <c r="N304" i="58"/>
  <c r="L305" i="58"/>
  <c r="M305" i="58" s="1"/>
  <c r="N305" i="58"/>
  <c r="L306" i="58"/>
  <c r="M306" i="58" s="1"/>
  <c r="N306" i="58"/>
  <c r="L307" i="58"/>
  <c r="M307" i="58" s="1"/>
  <c r="O307" i="58" s="1"/>
  <c r="P307" i="58" s="1"/>
  <c r="N307" i="58"/>
  <c r="L308" i="58"/>
  <c r="M308" i="58" s="1"/>
  <c r="O308" i="58" s="1"/>
  <c r="P308" i="58" s="1"/>
  <c r="N308" i="58"/>
  <c r="L309" i="58"/>
  <c r="M309" i="58" s="1"/>
  <c r="O309" i="58" s="1"/>
  <c r="P309" i="58" s="1"/>
  <c r="N309" i="58"/>
  <c r="L310" i="58"/>
  <c r="M310" i="58" s="1"/>
  <c r="N310" i="58"/>
  <c r="L311" i="58"/>
  <c r="M311" i="58" s="1"/>
  <c r="O311" i="58" s="1"/>
  <c r="N311" i="58"/>
  <c r="L312" i="58"/>
  <c r="M312" i="58" s="1"/>
  <c r="O312" i="58" s="1"/>
  <c r="N312" i="58"/>
  <c r="L313" i="58"/>
  <c r="M313" i="58" s="1"/>
  <c r="O313" i="58" s="1"/>
  <c r="P313" i="58" s="1"/>
  <c r="N313" i="58"/>
  <c r="L314" i="58"/>
  <c r="M314" i="58" s="1"/>
  <c r="O314" i="58" s="1"/>
  <c r="P314" i="58" s="1"/>
  <c r="N314" i="58"/>
  <c r="L315" i="58"/>
  <c r="M315" i="58" s="1"/>
  <c r="N315" i="58"/>
  <c r="L316" i="58"/>
  <c r="M316" i="58" s="1"/>
  <c r="O316" i="58" s="1"/>
  <c r="P316" i="58" s="1"/>
  <c r="N316" i="58"/>
  <c r="L317" i="58"/>
  <c r="M317" i="58" s="1"/>
  <c r="N317" i="58"/>
  <c r="L318" i="58"/>
  <c r="M318" i="58" s="1"/>
  <c r="O318" i="58" s="1"/>
  <c r="P318" i="58" s="1"/>
  <c r="N318" i="58"/>
  <c r="L319" i="58"/>
  <c r="M319" i="58" s="1"/>
  <c r="N319" i="58"/>
  <c r="L320" i="58"/>
  <c r="M320" i="58" s="1"/>
  <c r="N320" i="58"/>
  <c r="N321" i="58"/>
  <c r="L322" i="58"/>
  <c r="M322" i="58" s="1"/>
  <c r="O322" i="58" s="1"/>
  <c r="P322" i="58" s="1"/>
  <c r="N322" i="58"/>
  <c r="L323" i="58"/>
  <c r="M323" i="58" s="1"/>
  <c r="N323" i="58"/>
  <c r="N324" i="58"/>
  <c r="L325" i="58"/>
  <c r="M325" i="58" s="1"/>
  <c r="N325" i="58"/>
  <c r="L326" i="58"/>
  <c r="M326" i="58" s="1"/>
  <c r="N326" i="58"/>
  <c r="L327" i="58"/>
  <c r="M327" i="58"/>
  <c r="O327" i="58" s="1"/>
  <c r="P327" i="58" s="1"/>
  <c r="N327" i="58"/>
  <c r="L328" i="58"/>
  <c r="M328" i="58" s="1"/>
  <c r="N328" i="58"/>
  <c r="L329" i="58"/>
  <c r="M329" i="58" s="1"/>
  <c r="O329" i="58" s="1"/>
  <c r="P329" i="58" s="1"/>
  <c r="N329" i="58"/>
  <c r="L330" i="58"/>
  <c r="M330" i="58" s="1"/>
  <c r="O330" i="58" s="1"/>
  <c r="P330" i="58" s="1"/>
  <c r="N330" i="58"/>
  <c r="N331" i="58"/>
  <c r="N332" i="58"/>
  <c r="N333" i="58"/>
  <c r="L334" i="58"/>
  <c r="M334" i="58" s="1"/>
  <c r="O334" i="58" s="1"/>
  <c r="P334" i="58" s="1"/>
  <c r="N334" i="58"/>
  <c r="L335" i="58"/>
  <c r="M335" i="58" s="1"/>
  <c r="N335" i="58"/>
  <c r="L336" i="58"/>
  <c r="M336" i="58" s="1"/>
  <c r="L337" i="58"/>
  <c r="M337" i="58" s="1"/>
  <c r="O337" i="58" s="1"/>
  <c r="P337" i="58" s="1"/>
  <c r="L338" i="58"/>
  <c r="M338" i="58" s="1"/>
  <c r="L339" i="58"/>
  <c r="M339" i="58" s="1"/>
  <c r="O339" i="58" s="1"/>
  <c r="P339" i="58" s="1"/>
  <c r="N340" i="58"/>
  <c r="N341" i="58"/>
  <c r="B342" i="58"/>
  <c r="S342" i="58" s="1"/>
  <c r="B343" i="58"/>
  <c r="S343" i="58" s="1"/>
  <c r="B344" i="58"/>
  <c r="B345" i="58"/>
  <c r="L345" i="58" s="1"/>
  <c r="M345" i="58" s="1"/>
  <c r="L347" i="58"/>
  <c r="M347" i="58" s="1"/>
  <c r="O347" i="58" s="1"/>
  <c r="P347" i="58" s="1"/>
  <c r="N350" i="58"/>
  <c r="N351" i="58"/>
  <c r="N352" i="58"/>
  <c r="N353" i="58"/>
  <c r="N8" i="58"/>
  <c r="BA70" i="53"/>
  <c r="I7" i="57"/>
  <c r="I8" i="57"/>
  <c r="C62" i="55"/>
  <c r="A342" i="58"/>
  <c r="A291" i="58"/>
  <c r="T291" i="58" s="1"/>
  <c r="J82" i="52"/>
  <c r="K82" i="52"/>
  <c r="L82" i="52"/>
  <c r="M82" i="52"/>
  <c r="N82" i="52"/>
  <c r="O82" i="52"/>
  <c r="P82" i="52"/>
  <c r="J68" i="52"/>
  <c r="K68" i="52"/>
  <c r="L68" i="52"/>
  <c r="M68" i="52"/>
  <c r="N68" i="52"/>
  <c r="O68" i="52"/>
  <c r="P68" i="52"/>
  <c r="Z68" i="52"/>
  <c r="AB68" i="52"/>
  <c r="Z82" i="52"/>
  <c r="AA82" i="52"/>
  <c r="AB82" i="52"/>
  <c r="H88" i="51"/>
  <c r="F88" i="51"/>
  <c r="D88" i="51"/>
  <c r="C86" i="51"/>
  <c r="C85" i="51"/>
  <c r="C84" i="51"/>
  <c r="C80" i="51"/>
  <c r="C79" i="51"/>
  <c r="Q350" i="58"/>
  <c r="Q351" i="58"/>
  <c r="Q352" i="58"/>
  <c r="Q353" i="58"/>
  <c r="AB83" i="52"/>
  <c r="AA84" i="52"/>
  <c r="AB84" i="52"/>
  <c r="AA85" i="52"/>
  <c r="AB85" i="52"/>
  <c r="O85" i="52"/>
  <c r="A84" i="52"/>
  <c r="A85" i="52"/>
  <c r="J85" i="52"/>
  <c r="A83" i="52"/>
  <c r="A81" i="52"/>
  <c r="O81" i="52"/>
  <c r="A41" i="52"/>
  <c r="P41" i="52"/>
  <c r="BJ81" i="53"/>
  <c r="BJ67" i="53"/>
  <c r="BJ64" i="53"/>
  <c r="BJ55" i="53"/>
  <c r="BJ54" i="53"/>
  <c r="BJ53" i="53"/>
  <c r="BJ48" i="53"/>
  <c r="BJ38" i="53"/>
  <c r="BJ32" i="53"/>
  <c r="BJ23" i="53"/>
  <c r="BJ16" i="53"/>
  <c r="N85" i="52"/>
  <c r="J41" i="52"/>
  <c r="J83" i="52"/>
  <c r="M85" i="52"/>
  <c r="A86" i="61"/>
  <c r="M41" i="52"/>
  <c r="N41" i="52"/>
  <c r="J81" i="52"/>
  <c r="K83" i="52"/>
  <c r="L83" i="52"/>
  <c r="K85" i="52"/>
  <c r="K41" i="52"/>
  <c r="L41" i="52"/>
  <c r="P81" i="52"/>
  <c r="M83" i="52"/>
  <c r="P83" i="52"/>
  <c r="L85" i="52"/>
  <c r="P84" i="52"/>
  <c r="O84" i="52"/>
  <c r="N84" i="52"/>
  <c r="L84" i="52"/>
  <c r="M84" i="52"/>
  <c r="K84" i="52"/>
  <c r="J84" i="52"/>
  <c r="O41" i="52"/>
  <c r="N83" i="52"/>
  <c r="P85" i="52"/>
  <c r="O83" i="52"/>
  <c r="K81" i="52"/>
  <c r="L81" i="52"/>
  <c r="M81" i="52"/>
  <c r="N81" i="52"/>
  <c r="A84" i="61"/>
  <c r="A85" i="61"/>
  <c r="B89" i="59"/>
  <c r="D4" i="59"/>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8" i="58"/>
  <c r="Q139" i="58"/>
  <c r="Q141" i="58"/>
  <c r="Q142" i="58"/>
  <c r="Q143" i="58"/>
  <c r="Q144" i="58"/>
  <c r="Q145" i="58"/>
  <c r="Q146" i="58"/>
  <c r="Q147" i="58"/>
  <c r="Q148" i="58"/>
  <c r="Q149" i="58"/>
  <c r="Q150" i="58"/>
  <c r="Q154" i="58"/>
  <c r="Q155" i="58"/>
  <c r="Q159" i="58"/>
  <c r="Q160" i="58"/>
  <c r="Q161" i="58"/>
  <c r="Q162" i="58"/>
  <c r="Q164" i="58"/>
  <c r="Q165" i="58"/>
  <c r="Q166" i="58"/>
  <c r="Q167" i="58"/>
  <c r="Q168" i="58"/>
  <c r="Q169" i="58"/>
  <c r="Q170" i="58"/>
  <c r="Q171" i="58"/>
  <c r="Q172" i="58"/>
  <c r="Q173" i="58"/>
  <c r="Q174" i="58"/>
  <c r="Q175" i="58"/>
  <c r="Q176" i="58"/>
  <c r="Q177" i="58"/>
  <c r="Q178" i="58"/>
  <c r="Q179" i="58"/>
  <c r="Q180" i="58"/>
  <c r="Q181" i="58"/>
  <c r="Q182" i="58"/>
  <c r="Q183" i="58"/>
  <c r="Q184" i="58"/>
  <c r="Q185" i="58"/>
  <c r="Q186"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1" i="58"/>
  <c r="Q282" i="58"/>
  <c r="Q283" i="58"/>
  <c r="Q284" i="58"/>
  <c r="Q285" i="58"/>
  <c r="Q286" i="58"/>
  <c r="Q287" i="58"/>
  <c r="Q288" i="58"/>
  <c r="Q289" i="58"/>
  <c r="Q290"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2" i="58"/>
  <c r="Q333" i="58"/>
  <c r="Q334" i="58"/>
  <c r="Q335" i="58"/>
  <c r="Q336" i="58"/>
  <c r="Q337" i="58"/>
  <c r="Q338" i="58"/>
  <c r="Q339" i="58"/>
  <c r="Q340" i="58"/>
  <c r="Q341" i="58"/>
  <c r="Q346" i="58"/>
  <c r="Q347" i="58"/>
  <c r="Q348" i="58"/>
  <c r="Q349" i="58"/>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c r="D1" i="59"/>
  <c r="S29" i="58"/>
  <c r="S30" i="58"/>
  <c r="V30" i="58"/>
  <c r="S31" i="58"/>
  <c r="V31" i="58"/>
  <c r="S37" i="58"/>
  <c r="S38" i="58"/>
  <c r="V38" i="58"/>
  <c r="S39" i="58"/>
  <c r="V39" i="58" s="1"/>
  <c r="S49" i="58"/>
  <c r="V49" i="58"/>
  <c r="S50" i="58"/>
  <c r="V50" i="58" s="1"/>
  <c r="S91" i="58"/>
  <c r="V91" i="58" s="1"/>
  <c r="S317" i="58"/>
  <c r="S318" i="58"/>
  <c r="V318" i="58"/>
  <c r="N285" i="58"/>
  <c r="N286" i="58"/>
  <c r="N287" i="58"/>
  <c r="N288" i="58"/>
  <c r="N336" i="58"/>
  <c r="N337" i="58"/>
  <c r="N338" i="58"/>
  <c r="N339" i="58"/>
  <c r="N346" i="58"/>
  <c r="N347" i="58"/>
  <c r="N348" i="58"/>
  <c r="N349" i="58"/>
  <c r="C84" i="55"/>
  <c r="C83" i="55"/>
  <c r="C85" i="55"/>
  <c r="A450" i="58"/>
  <c r="A449" i="58"/>
  <c r="A444" i="58"/>
  <c r="A431" i="58"/>
  <c r="A430" i="58"/>
  <c r="A429" i="58"/>
  <c r="A424" i="58"/>
  <c r="A411" i="58"/>
  <c r="A410" i="58"/>
  <c r="A409" i="58"/>
  <c r="A404" i="58"/>
  <c r="A391" i="58"/>
  <c r="A390" i="58"/>
  <c r="A389" i="58"/>
  <c r="A384" i="58"/>
  <c r="A382" i="58"/>
  <c r="A371" i="58"/>
  <c r="A370" i="58"/>
  <c r="A369" i="58"/>
  <c r="A364" i="58"/>
  <c r="A360" i="58"/>
  <c r="Y3" i="58"/>
  <c r="BJ44" i="53"/>
  <c r="B83" i="59"/>
  <c r="AL83" i="59" s="1"/>
  <c r="B84" i="59"/>
  <c r="B88" i="59"/>
  <c r="BJ69" i="53"/>
  <c r="BJ68" i="53"/>
  <c r="BJ58" i="53"/>
  <c r="BJ52" i="53"/>
  <c r="BJ51" i="53"/>
  <c r="A80" i="52"/>
  <c r="A78" i="52"/>
  <c r="A79" i="52"/>
  <c r="A77" i="52"/>
  <c r="A69" i="52"/>
  <c r="A70" i="52"/>
  <c r="A71" i="52"/>
  <c r="A72" i="52"/>
  <c r="A73" i="52"/>
  <c r="A74" i="52"/>
  <c r="A75" i="52"/>
  <c r="A76" i="52"/>
  <c r="A67" i="52"/>
  <c r="A66" i="52"/>
  <c r="A54" i="52"/>
  <c r="A55" i="52"/>
  <c r="A56" i="52"/>
  <c r="A57" i="52"/>
  <c r="A58" i="52"/>
  <c r="A59" i="52"/>
  <c r="A60" i="52"/>
  <c r="A61" i="52"/>
  <c r="A62" i="52"/>
  <c r="A63" i="52"/>
  <c r="A64" i="52"/>
  <c r="A65" i="52"/>
  <c r="A43" i="52"/>
  <c r="A44" i="52"/>
  <c r="A45" i="52"/>
  <c r="A46" i="52"/>
  <c r="A47" i="52"/>
  <c r="A48" i="52"/>
  <c r="A49" i="52"/>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A13" i="52"/>
  <c r="A14" i="52"/>
  <c r="A15" i="52"/>
  <c r="A16" i="52"/>
  <c r="A4" i="52"/>
  <c r="A5" i="52"/>
  <c r="A6" i="52"/>
  <c r="A7" i="52"/>
  <c r="A8" i="52"/>
  <c r="A9" i="52"/>
  <c r="A10" i="52"/>
  <c r="A11" i="52"/>
  <c r="A12" i="52"/>
  <c r="A3" i="52"/>
  <c r="C83" i="51"/>
  <c r="J24" i="52"/>
  <c r="P24" i="52"/>
  <c r="O24" i="52"/>
  <c r="N24" i="52"/>
  <c r="M24" i="52"/>
  <c r="L24" i="52"/>
  <c r="K24" i="52"/>
  <c r="L60" i="52"/>
  <c r="O60" i="52"/>
  <c r="P60" i="52"/>
  <c r="N60" i="52"/>
  <c r="M60" i="52"/>
  <c r="K60" i="52"/>
  <c r="J60" i="52"/>
  <c r="K59" i="52"/>
  <c r="J59" i="52"/>
  <c r="M59" i="52"/>
  <c r="P59" i="52"/>
  <c r="O59" i="52"/>
  <c r="N59" i="52"/>
  <c r="L59" i="52"/>
  <c r="M51" i="52"/>
  <c r="P51" i="52"/>
  <c r="K51" i="52"/>
  <c r="O51" i="52"/>
  <c r="N51" i="52"/>
  <c r="L51" i="52"/>
  <c r="J51" i="52"/>
  <c r="M79" i="52"/>
  <c r="L79" i="52"/>
  <c r="O79" i="52"/>
  <c r="K79" i="52"/>
  <c r="J79" i="52"/>
  <c r="P79" i="52"/>
  <c r="N79" i="52"/>
  <c r="P7" i="52"/>
  <c r="O7" i="52"/>
  <c r="N7" i="52"/>
  <c r="M7" i="52"/>
  <c r="L7" i="52"/>
  <c r="J7" i="52"/>
  <c r="K7" i="52"/>
  <c r="K5" i="52"/>
  <c r="O5" i="52"/>
  <c r="P5" i="52"/>
  <c r="N5" i="52"/>
  <c r="M5" i="52"/>
  <c r="L5" i="52"/>
  <c r="J5" i="52"/>
  <c r="O21" i="52"/>
  <c r="K21" i="52"/>
  <c r="P21" i="52"/>
  <c r="N21" i="52"/>
  <c r="M21" i="52"/>
  <c r="L21" i="52"/>
  <c r="J21" i="52"/>
  <c r="P58" i="52"/>
  <c r="O58" i="52"/>
  <c r="M58" i="52"/>
  <c r="J58" i="52"/>
  <c r="N58" i="52"/>
  <c r="L58" i="52"/>
  <c r="K58" i="52"/>
  <c r="J16" i="52"/>
  <c r="P16" i="52"/>
  <c r="O16" i="52"/>
  <c r="N16" i="52"/>
  <c r="M16" i="52"/>
  <c r="L16" i="52"/>
  <c r="K16" i="52"/>
  <c r="N20" i="52"/>
  <c r="M20" i="52"/>
  <c r="L20" i="52"/>
  <c r="K20" i="52"/>
  <c r="J20" i="52"/>
  <c r="P20" i="52"/>
  <c r="O20" i="52"/>
  <c r="J50" i="52"/>
  <c r="N50" i="52"/>
  <c r="O50" i="52"/>
  <c r="P50" i="52"/>
  <c r="M50" i="52"/>
  <c r="L50" i="52"/>
  <c r="K50" i="52"/>
  <c r="A60" i="61"/>
  <c r="M57" i="52"/>
  <c r="P57" i="52"/>
  <c r="N57" i="52"/>
  <c r="O57" i="52"/>
  <c r="L57" i="52"/>
  <c r="K57" i="52"/>
  <c r="J57" i="52"/>
  <c r="O78" i="52"/>
  <c r="P78" i="52"/>
  <c r="N78" i="52"/>
  <c r="M78" i="52"/>
  <c r="L78" i="52"/>
  <c r="K78" i="52"/>
  <c r="J78" i="52"/>
  <c r="M61" i="52"/>
  <c r="L61" i="52"/>
  <c r="K61" i="52"/>
  <c r="O61" i="52"/>
  <c r="J61" i="52"/>
  <c r="P61" i="52"/>
  <c r="N61" i="52"/>
  <c r="P6" i="52"/>
  <c r="O6" i="52"/>
  <c r="J6" i="52"/>
  <c r="N6" i="52"/>
  <c r="M6" i="52"/>
  <c r="L6" i="52"/>
  <c r="K6" i="52"/>
  <c r="P22" i="52"/>
  <c r="O22" i="52"/>
  <c r="J22" i="52"/>
  <c r="N22" i="52"/>
  <c r="M22" i="52"/>
  <c r="K22" i="52"/>
  <c r="L22" i="52"/>
  <c r="P19" i="52"/>
  <c r="O19" i="52"/>
  <c r="N19" i="52"/>
  <c r="M19" i="52"/>
  <c r="L19" i="52"/>
  <c r="K19" i="52"/>
  <c r="J19" i="52"/>
  <c r="P56" i="52"/>
  <c r="O56" i="52"/>
  <c r="N56" i="52"/>
  <c r="M56" i="52"/>
  <c r="L56" i="52"/>
  <c r="K56" i="52"/>
  <c r="J56" i="52"/>
  <c r="N80" i="52"/>
  <c r="P80" i="52"/>
  <c r="O80" i="52"/>
  <c r="M80" i="52"/>
  <c r="K80" i="52"/>
  <c r="J80" i="52"/>
  <c r="L80" i="52"/>
  <c r="P48" i="52"/>
  <c r="O48" i="52"/>
  <c r="L48" i="52"/>
  <c r="N48" i="52"/>
  <c r="M48" i="52"/>
  <c r="K48" i="52"/>
  <c r="J48" i="52"/>
  <c r="L52" i="52"/>
  <c r="K52" i="52"/>
  <c r="J52" i="52"/>
  <c r="P52" i="52"/>
  <c r="O52" i="52"/>
  <c r="N52" i="52"/>
  <c r="M52" i="52"/>
  <c r="N4" i="52"/>
  <c r="M4" i="52"/>
  <c r="L4" i="52"/>
  <c r="K4" i="52"/>
  <c r="J4" i="52"/>
  <c r="O4" i="52"/>
  <c r="P4" i="52"/>
  <c r="O55" i="52"/>
  <c r="P55" i="52"/>
  <c r="N55" i="52"/>
  <c r="K55" i="52"/>
  <c r="M55" i="52"/>
  <c r="L55" i="52"/>
  <c r="J55" i="52"/>
  <c r="O13" i="52"/>
  <c r="N13" i="52"/>
  <c r="J13" i="52"/>
  <c r="M13" i="52"/>
  <c r="L13" i="52"/>
  <c r="K13" i="52"/>
  <c r="P13" i="52"/>
  <c r="O47" i="52"/>
  <c r="N47" i="52"/>
  <c r="M47" i="52"/>
  <c r="L47" i="52"/>
  <c r="J47" i="52"/>
  <c r="K47" i="52"/>
  <c r="P47" i="52"/>
  <c r="N54" i="52"/>
  <c r="M54" i="52"/>
  <c r="P54" i="52"/>
  <c r="L54" i="52"/>
  <c r="K54" i="52"/>
  <c r="J54" i="52"/>
  <c r="O54" i="52"/>
  <c r="P66" i="52"/>
  <c r="O66" i="52"/>
  <c r="N66" i="52"/>
  <c r="L66" i="52"/>
  <c r="K66" i="52"/>
  <c r="M66" i="52"/>
  <c r="J66" i="52"/>
  <c r="N46" i="52"/>
  <c r="P46" i="52"/>
  <c r="O46" i="52"/>
  <c r="M46" i="52"/>
  <c r="K46" i="52"/>
  <c r="L46" i="52"/>
  <c r="J46" i="52"/>
  <c r="L18" i="52"/>
  <c r="K18" i="52"/>
  <c r="J18" i="52"/>
  <c r="P18" i="52"/>
  <c r="O18" i="52"/>
  <c r="N18" i="52"/>
  <c r="M18" i="52"/>
  <c r="J33" i="52"/>
  <c r="P33" i="52"/>
  <c r="O33" i="52"/>
  <c r="N33" i="52"/>
  <c r="M33" i="52"/>
  <c r="K33" i="52"/>
  <c r="L33" i="52"/>
  <c r="M45" i="52"/>
  <c r="L45" i="52"/>
  <c r="K45" i="52"/>
  <c r="J45" i="52"/>
  <c r="P45" i="52"/>
  <c r="O45" i="52"/>
  <c r="N45" i="52"/>
  <c r="J67" i="52"/>
  <c r="L67" i="52"/>
  <c r="O67" i="52"/>
  <c r="P67" i="52"/>
  <c r="N67" i="52"/>
  <c r="M67" i="52"/>
  <c r="K67" i="52"/>
  <c r="P49" i="52"/>
  <c r="O49" i="52"/>
  <c r="N49" i="52"/>
  <c r="L49" i="52"/>
  <c r="M49" i="52"/>
  <c r="K49" i="52"/>
  <c r="J49" i="52"/>
  <c r="L30" i="52"/>
  <c r="P30" i="52"/>
  <c r="O30" i="52"/>
  <c r="N30" i="52"/>
  <c r="M30" i="52"/>
  <c r="K30" i="52"/>
  <c r="J30" i="52"/>
  <c r="L44" i="52"/>
  <c r="P44" i="52"/>
  <c r="O44" i="52"/>
  <c r="N44" i="52"/>
  <c r="M44" i="52"/>
  <c r="K44" i="52"/>
  <c r="J44" i="52"/>
  <c r="M76" i="52"/>
  <c r="L76" i="52"/>
  <c r="P76" i="52"/>
  <c r="O76" i="52"/>
  <c r="J76" i="52"/>
  <c r="N76" i="52"/>
  <c r="K76" i="52"/>
  <c r="K77" i="52"/>
  <c r="J77" i="52"/>
  <c r="M77" i="52"/>
  <c r="P77" i="52"/>
  <c r="O77" i="52"/>
  <c r="N77" i="52"/>
  <c r="L77" i="52"/>
  <c r="P15" i="52"/>
  <c r="K15" i="52"/>
  <c r="O15" i="52"/>
  <c r="N15" i="52"/>
  <c r="L15" i="52"/>
  <c r="M15" i="52"/>
  <c r="J15" i="52"/>
  <c r="M3" i="52"/>
  <c r="P3" i="52"/>
  <c r="O3" i="52"/>
  <c r="N3" i="52"/>
  <c r="L3" i="52"/>
  <c r="K3" i="52"/>
  <c r="J3" i="52"/>
  <c r="N12" i="52"/>
  <c r="P12" i="52"/>
  <c r="O12" i="52"/>
  <c r="M12" i="52"/>
  <c r="L12" i="52"/>
  <c r="K12" i="52"/>
  <c r="J12" i="52"/>
  <c r="O29" i="52"/>
  <c r="N29" i="52"/>
  <c r="M29" i="52"/>
  <c r="L29" i="52"/>
  <c r="J29" i="52"/>
  <c r="K29" i="52"/>
  <c r="P29" i="52"/>
  <c r="P31" i="52"/>
  <c r="O31" i="52"/>
  <c r="N31" i="52"/>
  <c r="M31" i="52"/>
  <c r="L31" i="52"/>
  <c r="K31" i="52"/>
  <c r="J31" i="52"/>
  <c r="K43" i="52"/>
  <c r="J43" i="52"/>
  <c r="O43" i="52"/>
  <c r="P43" i="52"/>
  <c r="N43" i="52"/>
  <c r="M43" i="52"/>
  <c r="L43" i="52"/>
  <c r="M75" i="52"/>
  <c r="K75" i="52"/>
  <c r="P75" i="52"/>
  <c r="N75" i="52"/>
  <c r="O75" i="52"/>
  <c r="L75" i="52"/>
  <c r="J75" i="52"/>
  <c r="P42" i="52"/>
  <c r="O42" i="52"/>
  <c r="M42" i="52"/>
  <c r="J42" i="52"/>
  <c r="N42" i="52"/>
  <c r="L42" i="52"/>
  <c r="K42" i="52"/>
  <c r="M53" i="52"/>
  <c r="P53" i="52"/>
  <c r="O53" i="52"/>
  <c r="N53" i="52"/>
  <c r="L53" i="52"/>
  <c r="K53" i="52"/>
  <c r="J53" i="52"/>
  <c r="M34" i="52"/>
  <c r="P34" i="52"/>
  <c r="N34" i="52"/>
  <c r="K34" i="52"/>
  <c r="O34" i="52"/>
  <c r="L34" i="52"/>
  <c r="J34" i="52"/>
  <c r="M11" i="52"/>
  <c r="L11" i="52"/>
  <c r="K11" i="52"/>
  <c r="J11" i="52"/>
  <c r="P11" i="52"/>
  <c r="O11" i="52"/>
  <c r="N11" i="52"/>
  <c r="N28" i="52"/>
  <c r="P28" i="52"/>
  <c r="O28" i="52"/>
  <c r="M28" i="52"/>
  <c r="L28" i="52"/>
  <c r="K28" i="52"/>
  <c r="J28" i="52"/>
  <c r="M37" i="52"/>
  <c r="P37" i="52"/>
  <c r="O37" i="52"/>
  <c r="N37" i="52"/>
  <c r="L37" i="52"/>
  <c r="K37" i="52"/>
  <c r="J37" i="52"/>
  <c r="P74" i="52"/>
  <c r="O74" i="52"/>
  <c r="N74" i="52"/>
  <c r="M74" i="52"/>
  <c r="L74" i="52"/>
  <c r="K74" i="52"/>
  <c r="J74" i="52"/>
  <c r="A39" i="61"/>
  <c r="L36" i="52"/>
  <c r="K36" i="52"/>
  <c r="J36" i="52"/>
  <c r="P36" i="52"/>
  <c r="O36" i="52"/>
  <c r="N36" i="52"/>
  <c r="M36" i="52"/>
  <c r="N10" i="52"/>
  <c r="L10" i="52"/>
  <c r="P10" i="52"/>
  <c r="O10" i="52"/>
  <c r="M10" i="52"/>
  <c r="K10" i="52"/>
  <c r="J10" i="52"/>
  <c r="M27" i="52"/>
  <c r="L27" i="52"/>
  <c r="K27" i="52"/>
  <c r="J27" i="52"/>
  <c r="P27" i="52"/>
  <c r="N27" i="52"/>
  <c r="O27" i="52"/>
  <c r="N38" i="52"/>
  <c r="M38" i="52"/>
  <c r="L38" i="52"/>
  <c r="K38" i="52"/>
  <c r="J38" i="52"/>
  <c r="P38" i="52"/>
  <c r="O38" i="52"/>
  <c r="P64" i="52"/>
  <c r="L64" i="52"/>
  <c r="O64" i="52"/>
  <c r="N64" i="52"/>
  <c r="M64" i="52"/>
  <c r="K64" i="52"/>
  <c r="J64" i="52"/>
  <c r="O73" i="52"/>
  <c r="K73" i="52"/>
  <c r="P73" i="52"/>
  <c r="N73" i="52"/>
  <c r="L73" i="52"/>
  <c r="M73" i="52"/>
  <c r="J73" i="52"/>
  <c r="L70" i="52"/>
  <c r="K70" i="52"/>
  <c r="J70" i="52"/>
  <c r="P70" i="52"/>
  <c r="O70" i="52"/>
  <c r="M70" i="52"/>
  <c r="N70" i="52"/>
  <c r="P69" i="52"/>
  <c r="N69" i="52"/>
  <c r="K69" i="52"/>
  <c r="O69" i="52"/>
  <c r="M69" i="52"/>
  <c r="L69" i="52"/>
  <c r="J69" i="52"/>
  <c r="L14" i="52"/>
  <c r="P14" i="52"/>
  <c r="O14" i="52"/>
  <c r="N14" i="52"/>
  <c r="M14" i="52"/>
  <c r="K14" i="52"/>
  <c r="J14" i="52"/>
  <c r="K9" i="52"/>
  <c r="J9" i="52"/>
  <c r="O9" i="52"/>
  <c r="P9" i="52"/>
  <c r="N9" i="52"/>
  <c r="M9" i="52"/>
  <c r="L9" i="52"/>
  <c r="L26" i="52"/>
  <c r="P26" i="52"/>
  <c r="O26" i="52"/>
  <c r="N26" i="52"/>
  <c r="M26" i="52"/>
  <c r="K26" i="52"/>
  <c r="J26" i="52"/>
  <c r="O39" i="52"/>
  <c r="P39" i="52"/>
  <c r="N39" i="52"/>
  <c r="M39" i="52"/>
  <c r="L39" i="52"/>
  <c r="K39" i="52"/>
  <c r="J39" i="52"/>
  <c r="O63" i="52"/>
  <c r="N63" i="52"/>
  <c r="M63" i="52"/>
  <c r="L63" i="52"/>
  <c r="K63" i="52"/>
  <c r="J63" i="52"/>
  <c r="P63" i="52"/>
  <c r="N72" i="52"/>
  <c r="M72" i="52"/>
  <c r="L72" i="52"/>
  <c r="K72" i="52"/>
  <c r="J72" i="52"/>
  <c r="P72" i="52"/>
  <c r="O72" i="52"/>
  <c r="P23" i="52"/>
  <c r="O23" i="52"/>
  <c r="N23" i="52"/>
  <c r="M23" i="52"/>
  <c r="L23" i="52"/>
  <c r="J23" i="52"/>
  <c r="K23" i="52"/>
  <c r="N17" i="52"/>
  <c r="K17" i="52"/>
  <c r="P17" i="52"/>
  <c r="O17" i="52"/>
  <c r="M17" i="52"/>
  <c r="L17" i="52"/>
  <c r="J17" i="52"/>
  <c r="P8" i="52"/>
  <c r="O8" i="52"/>
  <c r="M8" i="52"/>
  <c r="N8" i="52"/>
  <c r="L8" i="52"/>
  <c r="K8" i="52"/>
  <c r="J8" i="52"/>
  <c r="K25" i="52"/>
  <c r="J25" i="52"/>
  <c r="O25" i="52"/>
  <c r="P25" i="52"/>
  <c r="N25" i="52"/>
  <c r="M25" i="52"/>
  <c r="L25" i="52"/>
  <c r="P40" i="52"/>
  <c r="O40" i="52"/>
  <c r="J40" i="52"/>
  <c r="N40" i="52"/>
  <c r="K40" i="52"/>
  <c r="M40" i="52"/>
  <c r="L40" i="52"/>
  <c r="P62" i="52"/>
  <c r="O62" i="52"/>
  <c r="N62" i="52"/>
  <c r="M62" i="52"/>
  <c r="K62" i="52"/>
  <c r="J62" i="52"/>
  <c r="L62" i="52"/>
  <c r="M71" i="52"/>
  <c r="P71" i="52"/>
  <c r="O71" i="52"/>
  <c r="N71" i="52"/>
  <c r="L71" i="52"/>
  <c r="J71" i="52"/>
  <c r="K71" i="52"/>
  <c r="J35" i="52"/>
  <c r="P35" i="52"/>
  <c r="O35" i="52"/>
  <c r="N35" i="52"/>
  <c r="M35" i="52"/>
  <c r="L35" i="52"/>
  <c r="K35" i="52"/>
  <c r="N32" i="52"/>
  <c r="M32" i="52"/>
  <c r="L32" i="52"/>
  <c r="K32" i="52"/>
  <c r="J32" i="52"/>
  <c r="O32" i="52"/>
  <c r="P32" i="52"/>
  <c r="A68" i="61"/>
  <c r="P65" i="52"/>
  <c r="O65" i="52"/>
  <c r="N65" i="52"/>
  <c r="M65" i="52"/>
  <c r="L65" i="52"/>
  <c r="J65" i="52"/>
  <c r="K65" i="52"/>
  <c r="A13" i="61"/>
  <c r="A41" i="61"/>
  <c r="A42" i="61"/>
  <c r="A30" i="61"/>
  <c r="A80" i="61"/>
  <c r="A29" i="61"/>
  <c r="A11" i="61"/>
  <c r="A16" i="61"/>
  <c r="A28" i="61"/>
  <c r="A38" i="61"/>
  <c r="A43" i="61"/>
  <c r="A51" i="61"/>
  <c r="A66" i="61"/>
  <c r="A58" i="61"/>
  <c r="A74" i="61"/>
  <c r="A83" i="61"/>
  <c r="A82" i="61"/>
  <c r="A10" i="61"/>
  <c r="A20" i="61"/>
  <c r="A27" i="61"/>
  <c r="A37" i="61"/>
  <c r="A44" i="61"/>
  <c r="A50" i="61"/>
  <c r="A65" i="61"/>
  <c r="A73" i="61"/>
  <c r="A18" i="61"/>
  <c r="A53" i="61"/>
  <c r="A75" i="61"/>
  <c r="A21" i="61"/>
  <c r="A72" i="61"/>
  <c r="A52" i="61"/>
  <c r="A48" i="61"/>
  <c r="A12" i="61"/>
  <c r="A67" i="61"/>
  <c r="A9" i="61"/>
  <c r="A36" i="61"/>
  <c r="A49" i="61"/>
  <c r="A69" i="61"/>
  <c r="A8" i="61"/>
  <c r="A25" i="61"/>
  <c r="A56" i="61"/>
  <c r="A63" i="61"/>
  <c r="A71" i="61"/>
  <c r="A32" i="61"/>
  <c r="A55" i="61"/>
  <c r="A79" i="61"/>
  <c r="A22" i="61"/>
  <c r="A76" i="61"/>
  <c r="A17" i="61"/>
  <c r="A59" i="61"/>
  <c r="A26" i="61"/>
  <c r="A45" i="61"/>
  <c r="A64" i="61"/>
  <c r="A6" i="61"/>
  <c r="A33" i="61"/>
  <c r="A35" i="61"/>
  <c r="A70" i="61"/>
  <c r="A15" i="61"/>
  <c r="A7" i="61"/>
  <c r="A24" i="61"/>
  <c r="A34" i="61"/>
  <c r="A47" i="61"/>
  <c r="A62" i="61"/>
  <c r="A78" i="61"/>
  <c r="A14" i="61"/>
  <c r="A19" i="61"/>
  <c r="A31" i="61"/>
  <c r="A23" i="61"/>
  <c r="A40" i="61"/>
  <c r="A54" i="61"/>
  <c r="A46" i="61"/>
  <c r="A61" i="61"/>
  <c r="A77" i="61"/>
  <c r="A81" i="61"/>
  <c r="A57" i="61"/>
  <c r="G1" i="59"/>
  <c r="H1" i="59"/>
  <c r="AW85" i="53"/>
  <c r="I1" i="59"/>
  <c r="AP86" i="53"/>
  <c r="AQ87" i="53"/>
  <c r="J1" i="59"/>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V1" i="59"/>
  <c r="W1" i="59"/>
  <c r="X1" i="59"/>
  <c r="Y1" i="59"/>
  <c r="A6" i="50"/>
  <c r="A7" i="50"/>
  <c r="A45" i="50"/>
  <c r="B9" i="46"/>
  <c r="W9" i="46"/>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B35" i="50"/>
  <c r="C35" i="50" s="1"/>
  <c r="A34" i="50"/>
  <c r="B34" i="50"/>
  <c r="C34" i="50" s="1"/>
  <c r="A33" i="50"/>
  <c r="B33" i="50"/>
  <c r="C33" i="50" s="1"/>
  <c r="A32" i="50"/>
  <c r="B32" i="50"/>
  <c r="C32" i="50" s="1"/>
  <c r="A31" i="50"/>
  <c r="B31" i="50"/>
  <c r="C31" i="50" s="1"/>
  <c r="A30" i="50"/>
  <c r="B30" i="50"/>
  <c r="C30" i="50" s="1"/>
  <c r="A29" i="50"/>
  <c r="B29" i="50"/>
  <c r="C29" i="50" s="1"/>
  <c r="A28" i="50"/>
  <c r="B28" i="50"/>
  <c r="C28" i="50" s="1"/>
  <c r="A27" i="50"/>
  <c r="B27" i="50"/>
  <c r="C27" i="50" s="1"/>
  <c r="A26" i="50"/>
  <c r="B26" i="50"/>
  <c r="C26" i="50" s="1"/>
  <c r="A25" i="50"/>
  <c r="B25" i="50"/>
  <c r="C25" i="50" s="1"/>
  <c r="A24" i="50"/>
  <c r="B24" i="50"/>
  <c r="C24" i="50" s="1"/>
  <c r="A23" i="50"/>
  <c r="B23" i="50"/>
  <c r="C23" i="50" s="1"/>
  <c r="A22" i="50"/>
  <c r="B22" i="50"/>
  <c r="C22" i="50" s="1"/>
  <c r="A21" i="50"/>
  <c r="B21" i="50"/>
  <c r="C21" i="50" s="1"/>
  <c r="A20" i="50"/>
  <c r="B20" i="50"/>
  <c r="C20" i="50" s="1"/>
  <c r="A19" i="50"/>
  <c r="B19" i="50"/>
  <c r="C19" i="50" s="1"/>
  <c r="A18" i="50"/>
  <c r="B18" i="50"/>
  <c r="C18" i="50" s="1"/>
  <c r="A17" i="50"/>
  <c r="B17" i="50"/>
  <c r="C17" i="50" s="1"/>
  <c r="A16" i="50"/>
  <c r="B16" i="50"/>
  <c r="C16" i="50" s="1"/>
  <c r="A15" i="50"/>
  <c r="B15" i="50"/>
  <c r="C15" i="50" s="1"/>
  <c r="A14" i="50"/>
  <c r="B14" i="50"/>
  <c r="C14" i="50" s="1"/>
  <c r="B5" i="46"/>
  <c r="BK15" i="53"/>
  <c r="BK14" i="53"/>
  <c r="BJ17" i="53"/>
  <c r="BJ18" i="53"/>
  <c r="Z1" i="59"/>
  <c r="B6" i="50"/>
  <c r="C6" i="50" s="1"/>
  <c r="B11" i="50"/>
  <c r="C11" i="50" s="1"/>
  <c r="B12" i="50"/>
  <c r="C12" i="50" s="1"/>
  <c r="B7" i="50"/>
  <c r="C7" i="50" s="1"/>
  <c r="B9" i="50"/>
  <c r="C9" i="50" s="1"/>
  <c r="B10" i="50"/>
  <c r="C10" i="50" s="1"/>
  <c r="B8" i="50"/>
  <c r="C8" i="50" s="1"/>
  <c r="B13" i="50"/>
  <c r="C13" i="50" s="1"/>
  <c r="B84" i="46"/>
  <c r="AC84" i="46"/>
  <c r="B83" i="46"/>
  <c r="B82" i="46"/>
  <c r="B81" i="46"/>
  <c r="B80" i="46"/>
  <c r="BW80" i="46"/>
  <c r="B79" i="46"/>
  <c r="B78" i="46"/>
  <c r="B77" i="46"/>
  <c r="B76" i="46"/>
  <c r="B75" i="46"/>
  <c r="B74" i="46"/>
  <c r="B73" i="46"/>
  <c r="B72" i="46"/>
  <c r="R72" i="46"/>
  <c r="B69" i="46"/>
  <c r="B68" i="46"/>
  <c r="B67" i="46"/>
  <c r="B66" i="46"/>
  <c r="H66" i="46"/>
  <c r="B65" i="46"/>
  <c r="B62" i="46"/>
  <c r="CK62" i="46"/>
  <c r="B61" i="46"/>
  <c r="B60" i="46"/>
  <c r="B59" i="46"/>
  <c r="B58" i="46"/>
  <c r="B57" i="46"/>
  <c r="B56" i="46"/>
  <c r="B55" i="46"/>
  <c r="M55" i="46"/>
  <c r="B54" i="46"/>
  <c r="B53" i="46"/>
  <c r="B52" i="46"/>
  <c r="D52" i="46"/>
  <c r="B51" i="46"/>
  <c r="B50" i="46"/>
  <c r="B49" i="46"/>
  <c r="B48" i="46"/>
  <c r="B47" i="46"/>
  <c r="B46" i="46"/>
  <c r="B45" i="46"/>
  <c r="B44" i="46"/>
  <c r="B43" i="46"/>
  <c r="B42" i="46"/>
  <c r="V42" i="46"/>
  <c r="B41" i="46"/>
  <c r="B40" i="46"/>
  <c r="B36" i="46"/>
  <c r="B35" i="46"/>
  <c r="B34" i="46"/>
  <c r="F34" i="46"/>
  <c r="B33" i="46"/>
  <c r="B32" i="46"/>
  <c r="B31" i="46"/>
  <c r="P31" i="46"/>
  <c r="B30" i="46"/>
  <c r="B29" i="46"/>
  <c r="B28" i="46"/>
  <c r="B26" i="46"/>
  <c r="B25" i="46"/>
  <c r="B24" i="46"/>
  <c r="B23" i="46"/>
  <c r="B22" i="46"/>
  <c r="B21" i="46"/>
  <c r="B20" i="46"/>
  <c r="B19" i="46"/>
  <c r="B18" i="46"/>
  <c r="B17" i="46"/>
  <c r="B16" i="46"/>
  <c r="B15" i="46"/>
  <c r="B13" i="46"/>
  <c r="BJ82" i="53"/>
  <c r="BJ20" i="53"/>
  <c r="BJ37" i="53"/>
  <c r="BJ46" i="53"/>
  <c r="BJ33" i="53"/>
  <c r="BJ49" i="53"/>
  <c r="BJ76" i="53"/>
  <c r="BJ31" i="53"/>
  <c r="BJ43" i="53"/>
  <c r="BJ36" i="53"/>
  <c r="BJ24" i="53"/>
  <c r="BJ56" i="53"/>
  <c r="BJ61" i="53"/>
  <c r="BJ26" i="53"/>
  <c r="BJ42" i="53"/>
  <c r="BJ59" i="53"/>
  <c r="BJ28" i="53"/>
  <c r="BJ57" i="53"/>
  <c r="BJ63" i="53"/>
  <c r="BJ45" i="53"/>
  <c r="BJ50" i="53"/>
  <c r="BJ65" i="53"/>
  <c r="B14" i="46"/>
  <c r="BJ30" i="53"/>
  <c r="BJ35" i="53"/>
  <c r="BJ80" i="53"/>
  <c r="BJ25" i="53"/>
  <c r="BJ62" i="53"/>
  <c r="BJ66" i="53"/>
  <c r="BJ75" i="53"/>
  <c r="BJ83" i="53"/>
  <c r="BJ21" i="53"/>
  <c r="BJ5" i="53"/>
  <c r="BJ79" i="53"/>
  <c r="BJ34" i="53"/>
  <c r="BJ27" i="53"/>
  <c r="BJ74" i="53"/>
  <c r="BJ47" i="53"/>
  <c r="BJ22" i="53"/>
  <c r="BJ60" i="53"/>
  <c r="BJ29" i="53"/>
  <c r="AA1" i="59"/>
  <c r="B57" i="42"/>
  <c r="C57" i="42"/>
  <c r="E57" i="42"/>
  <c r="F57" i="42"/>
  <c r="G57" i="42"/>
  <c r="H57" i="42"/>
  <c r="I57" i="42"/>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AE1" i="59"/>
  <c r="Y3" i="45"/>
  <c r="AF1" i="59"/>
  <c r="D1" i="46"/>
  <c r="E1" i="46"/>
  <c r="AG1" i="59"/>
  <c r="F1" i="46"/>
  <c r="AH1" i="59"/>
  <c r="G1" i="46"/>
  <c r="AI1" i="59"/>
  <c r="H1" i="46"/>
  <c r="AJ1" i="59"/>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K1" i="59"/>
  <c r="K1" i="46"/>
  <c r="AL1" i="59"/>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H14" i="42"/>
  <c r="G14" i="42"/>
  <c r="F14" i="42"/>
  <c r="E14" i="42"/>
  <c r="C14" i="42"/>
  <c r="B14" i="42"/>
  <c r="K4" i="46"/>
  <c r="H13" i="42"/>
  <c r="G13" i="42"/>
  <c r="F13" i="42"/>
  <c r="E13" i="42"/>
  <c r="D13" i="42"/>
  <c r="J13" i="42"/>
  <c r="C13" i="42"/>
  <c r="B13" i="42"/>
  <c r="J4" i="46"/>
  <c r="H12" i="42"/>
  <c r="G12" i="42"/>
  <c r="F12" i="42"/>
  <c r="E12" i="42"/>
  <c r="D12" i="42"/>
  <c r="J12" i="42"/>
  <c r="C12" i="42"/>
  <c r="B12" i="42"/>
  <c r="I4" i="46"/>
  <c r="H11" i="42"/>
  <c r="G11" i="42"/>
  <c r="F11" i="42"/>
  <c r="E11" i="42"/>
  <c r="D11" i="42"/>
  <c r="J11" i="42"/>
  <c r="C11" i="42"/>
  <c r="B11" i="42"/>
  <c r="H4" i="46"/>
  <c r="H10" i="42"/>
  <c r="G10" i="42"/>
  <c r="F10" i="42"/>
  <c r="E10" i="42"/>
  <c r="D10" i="42"/>
  <c r="J10" i="42"/>
  <c r="C10" i="42"/>
  <c r="B10" i="42"/>
  <c r="G4" i="46"/>
  <c r="H9" i="42"/>
  <c r="G9" i="42"/>
  <c r="F9" i="42"/>
  <c r="E9" i="42"/>
  <c r="C9" i="42"/>
  <c r="B9" i="42"/>
  <c r="F4" i="46"/>
  <c r="H8" i="42"/>
  <c r="G8" i="42"/>
  <c r="F8" i="42"/>
  <c r="E8" i="42"/>
  <c r="D8" i="42"/>
  <c r="J8" i="42"/>
  <c r="C8" i="42"/>
  <c r="B8" i="42"/>
  <c r="E4" i="46"/>
  <c r="H7" i="42"/>
  <c r="G7" i="42"/>
  <c r="F7" i="42"/>
  <c r="E7" i="42"/>
  <c r="D7" i="42"/>
  <c r="J7" i="42"/>
  <c r="C7" i="42"/>
  <c r="B7" i="42"/>
  <c r="D4" i="46"/>
  <c r="H6" i="42"/>
  <c r="G6" i="42"/>
  <c r="F6" i="42"/>
  <c r="E6" i="42"/>
  <c r="D6" i="42"/>
  <c r="J6" i="42"/>
  <c r="C6" i="42"/>
  <c r="B6" i="42"/>
  <c r="A388" i="45"/>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L134" i="45"/>
  <c r="N300" i="45"/>
  <c r="N314" i="45"/>
  <c r="N288" i="45"/>
  <c r="N272" i="45"/>
  <c r="N255" i="45"/>
  <c r="N239" i="45"/>
  <c r="N223" i="45"/>
  <c r="N207" i="45"/>
  <c r="N191" i="45"/>
  <c r="N143" i="45"/>
  <c r="N111" i="45"/>
  <c r="N95" i="45"/>
  <c r="N79" i="45"/>
  <c r="N15" i="45"/>
  <c r="L310" i="45"/>
  <c r="N313" i="45"/>
  <c r="N271" i="45"/>
  <c r="N254" i="45"/>
  <c r="N238" i="45"/>
  <c r="N142" i="45"/>
  <c r="N110" i="45"/>
  <c r="N78" i="45"/>
  <c r="N46" i="45"/>
  <c r="N14" i="45"/>
  <c r="L309" i="45"/>
  <c r="N266" i="45"/>
  <c r="N299" i="45"/>
  <c r="N281" i="45"/>
  <c r="N265" i="45"/>
  <c r="N248" i="45"/>
  <c r="N216" i="45"/>
  <c r="N200" i="45"/>
  <c r="N152" i="45"/>
  <c r="N120" i="45"/>
  <c r="N104" i="45"/>
  <c r="N88" i="45"/>
  <c r="N40" i="45"/>
  <c r="N24" i="45"/>
  <c r="N249" i="45"/>
  <c r="N217" i="45"/>
  <c r="N121" i="45"/>
  <c r="N89" i="45"/>
  <c r="N25" i="45"/>
  <c r="N241" i="45"/>
  <c r="L152" i="45"/>
  <c r="N225" i="45"/>
  <c r="L55" i="45"/>
  <c r="N290" i="45"/>
  <c r="N247" i="45"/>
  <c r="N215" i="45"/>
  <c r="N151" i="45"/>
  <c r="N119" i="45"/>
  <c r="N87" i="45"/>
  <c r="N55" i="45"/>
  <c r="N23" i="45"/>
  <c r="L225" i="45"/>
  <c r="L177" i="45"/>
  <c r="N17" i="45"/>
  <c r="N134" i="45"/>
  <c r="N298" i="45"/>
  <c r="N280" i="45"/>
  <c r="N246" i="45"/>
  <c r="N214" i="45"/>
  <c r="N182" i="45"/>
  <c r="N150" i="45"/>
  <c r="N118" i="45"/>
  <c r="N86" i="45"/>
  <c r="N54" i="45"/>
  <c r="N22" i="45"/>
  <c r="L176" i="45"/>
  <c r="N177" i="45"/>
  <c r="N113" i="45"/>
  <c r="N81" i="45"/>
  <c r="N49" i="45"/>
  <c r="L143" i="45"/>
  <c r="N201" i="45"/>
  <c r="N105" i="45"/>
  <c r="N41" i="45"/>
  <c r="N9" i="45"/>
  <c r="N102" i="45"/>
  <c r="N38" i="45"/>
  <c r="N257" i="45"/>
  <c r="N33" i="45"/>
  <c r="N199" i="45"/>
  <c r="N103" i="45"/>
  <c r="L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S11" i="45"/>
  <c r="V11" i="45"/>
  <c r="S12" i="45"/>
  <c r="V12" i="45"/>
  <c r="S53" i="45"/>
  <c r="V53" i="45"/>
  <c r="M4" i="46"/>
  <c r="K8" i="42"/>
  <c r="L32" i="45"/>
  <c r="K20" i="42"/>
  <c r="L90" i="45"/>
  <c r="K86" i="42"/>
  <c r="L85" i="45"/>
  <c r="M85" i="45"/>
  <c r="K94" i="42"/>
  <c r="L267" i="45"/>
  <c r="K90" i="42"/>
  <c r="L19" i="45"/>
  <c r="K16" i="42"/>
  <c r="L41" i="45"/>
  <c r="M41" i="45"/>
  <c r="K41" i="42"/>
  <c r="L202" i="45"/>
  <c r="K15" i="42"/>
  <c r="L38" i="45"/>
  <c r="M38" i="45"/>
  <c r="K21" i="42"/>
  <c r="L46" i="45"/>
  <c r="K32" i="42"/>
  <c r="L11" i="45"/>
  <c r="K40" i="42"/>
  <c r="L113" i="45"/>
  <c r="K6" i="42"/>
  <c r="L21" i="45"/>
  <c r="K13" i="42"/>
  <c r="L89" i="45"/>
  <c r="M89" i="45"/>
  <c r="K24" i="42"/>
  <c r="L48" i="45"/>
  <c r="M48" i="45"/>
  <c r="K29" i="42"/>
  <c r="L200" i="45"/>
  <c r="K37" i="42"/>
  <c r="L199" i="45"/>
  <c r="K45" i="42"/>
  <c r="L328" i="45"/>
  <c r="K53" i="42"/>
  <c r="L313" i="45"/>
  <c r="K36" i="42"/>
  <c r="L189" i="45"/>
  <c r="K44" i="42"/>
  <c r="L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V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V15" i="45"/>
  <c r="S23" i="45"/>
  <c r="V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V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V17" i="45"/>
  <c r="S25" i="45"/>
  <c r="V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K42" i="42"/>
  <c r="L191" i="45"/>
  <c r="K50" i="42"/>
  <c r="L103" i="45"/>
  <c r="M103" i="45"/>
  <c r="K56" i="42"/>
  <c r="L114" i="45"/>
  <c r="K88" i="42"/>
  <c r="K67" i="42"/>
  <c r="L63" i="45"/>
  <c r="K76" i="42"/>
  <c r="L208" i="45"/>
  <c r="M208" i="45"/>
  <c r="K92" i="42"/>
  <c r="L182" i="45"/>
  <c r="M182" i="45"/>
  <c r="K98" i="42"/>
  <c r="L295" i="45"/>
  <c r="M295" i="45"/>
  <c r="K33" i="42"/>
  <c r="L149" i="45"/>
  <c r="K87" i="42"/>
  <c r="K31" i="42"/>
  <c r="L28" i="45"/>
  <c r="K39" i="42"/>
  <c r="L238" i="45"/>
  <c r="K48" i="42"/>
  <c r="K77" i="42"/>
  <c r="L214" i="45"/>
  <c r="M214" i="45"/>
  <c r="K93" i="42"/>
  <c r="L12" i="45"/>
  <c r="K99" i="42"/>
  <c r="L278" i="45"/>
  <c r="M278" i="45"/>
  <c r="C4" i="46"/>
  <c r="C13" i="46"/>
  <c r="K7" i="42"/>
  <c r="L87" i="45"/>
  <c r="M87" i="45"/>
  <c r="K25" i="42"/>
  <c r="L293" i="45"/>
  <c r="K30" i="42"/>
  <c r="L266" i="45"/>
  <c r="K38" i="42"/>
  <c r="L151" i="45"/>
  <c r="K47" i="42"/>
  <c r="L104" i="45"/>
  <c r="M104" i="45"/>
  <c r="K91" i="42"/>
  <c r="L120" i="45"/>
  <c r="K97" i="42"/>
  <c r="L20" i="45"/>
  <c r="K12" i="42"/>
  <c r="L215" i="45"/>
  <c r="M215" i="45"/>
  <c r="K18" i="42"/>
  <c r="L43" i="45"/>
  <c r="M43" i="45"/>
  <c r="K11" i="42"/>
  <c r="L216" i="45"/>
  <c r="K35" i="42"/>
  <c r="L141" i="45"/>
  <c r="K43" i="42"/>
  <c r="L67" i="45"/>
  <c r="K51" i="42"/>
  <c r="L320" i="45"/>
  <c r="M320" i="45"/>
  <c r="K61" i="42"/>
  <c r="L99" i="45"/>
  <c r="M99" i="45"/>
  <c r="K74" i="42"/>
  <c r="L301" i="45"/>
  <c r="M301" i="45"/>
  <c r="K89" i="42"/>
  <c r="L255" i="45"/>
  <c r="M255" i="45"/>
  <c r="S8" i="45"/>
  <c r="J67" i="42"/>
  <c r="N63" i="45"/>
  <c r="N1" i="46"/>
  <c r="N4" i="46"/>
  <c r="AO1" i="59"/>
  <c r="L258" i="45"/>
  <c r="L132" i="45"/>
  <c r="L280" i="45"/>
  <c r="M280" i="45"/>
  <c r="L303" i="45"/>
  <c r="L257" i="45"/>
  <c r="M257" i="45"/>
  <c r="M19" i="45"/>
  <c r="M12" i="45"/>
  <c r="L79" i="45"/>
  <c r="M79" i="45"/>
  <c r="L288" i="45"/>
  <c r="L210" i="45"/>
  <c r="M210" i="45"/>
  <c r="L180" i="45"/>
  <c r="M180" i="45"/>
  <c r="M21" i="45"/>
  <c r="L96" i="45"/>
  <c r="L275" i="45"/>
  <c r="M275" i="45"/>
  <c r="L246" i="45"/>
  <c r="M246" i="45"/>
  <c r="L325" i="45"/>
  <c r="M325" i="45"/>
  <c r="L95" i="45"/>
  <c r="L224" i="45"/>
  <c r="L327" i="45"/>
  <c r="M20" i="45"/>
  <c r="L314" i="45"/>
  <c r="M314" i="45"/>
  <c r="L27" i="45"/>
  <c r="L321" i="45"/>
  <c r="M321" i="45"/>
  <c r="L45" i="45"/>
  <c r="N60" i="45"/>
  <c r="M32" i="45"/>
  <c r="L284" i="45"/>
  <c r="M284" i="45"/>
  <c r="L247" i="45"/>
  <c r="L109" i="45"/>
  <c r="M109" i="45"/>
  <c r="L54" i="45"/>
  <c r="M216" i="45"/>
  <c r="M293" i="45"/>
  <c r="M258" i="45"/>
  <c r="M267" i="45"/>
  <c r="M313" i="45"/>
  <c r="M120" i="45"/>
  <c r="M46" i="45"/>
  <c r="M303" i="45"/>
  <c r="L298" i="45"/>
  <c r="M298" i="45"/>
  <c r="L300" i="45"/>
  <c r="M300" i="45"/>
  <c r="L33" i="45"/>
  <c r="M33" i="45"/>
  <c r="L290" i="45"/>
  <c r="M290" i="45"/>
  <c r="L131" i="45"/>
  <c r="L60" i="45"/>
  <c r="L124" i="45"/>
  <c r="M124" i="45"/>
  <c r="L188" i="45"/>
  <c r="L317" i="45"/>
  <c r="M317" i="45"/>
  <c r="L254" i="45"/>
  <c r="M254" i="45"/>
  <c r="L319" i="45"/>
  <c r="M319" i="45"/>
  <c r="L17" i="45"/>
  <c r="L118" i="45"/>
  <c r="M118" i="45"/>
  <c r="L15" i="45"/>
  <c r="L276" i="45"/>
  <c r="L34" i="45"/>
  <c r="L9" i="45"/>
  <c r="L201" i="45"/>
  <c r="L24" i="45"/>
  <c r="M24" i="45"/>
  <c r="L203" i="45"/>
  <c r="M203" i="45"/>
  <c r="L240" i="45"/>
  <c r="L119" i="45"/>
  <c r="M119" i="45"/>
  <c r="L223" i="45"/>
  <c r="L322" i="45"/>
  <c r="M322" i="45"/>
  <c r="L35" i="45"/>
  <c r="M35" i="45"/>
  <c r="L292" i="45"/>
  <c r="M292" i="45"/>
  <c r="L106" i="45"/>
  <c r="L299" i="45"/>
  <c r="L140" i="45"/>
  <c r="L204" i="45"/>
  <c r="M204" i="45"/>
  <c r="L117" i="45"/>
  <c r="M117" i="45"/>
  <c r="L245" i="45"/>
  <c r="M245" i="45"/>
  <c r="L14" i="45"/>
  <c r="M14" i="45"/>
  <c r="L78" i="45"/>
  <c r="L142" i="45"/>
  <c r="L271" i="45"/>
  <c r="L291"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L318" i="45"/>
  <c r="M318" i="45"/>
  <c r="L22" i="45"/>
  <c r="L86" i="45"/>
  <c r="M86" i="45"/>
  <c r="L105" i="45"/>
  <c r="M105" i="45"/>
  <c r="L107" i="45"/>
  <c r="M107" i="45"/>
  <c r="L296" i="45"/>
  <c r="M296" i="45"/>
  <c r="L272" i="45"/>
  <c r="M272" i="45"/>
  <c r="L16" i="45"/>
  <c r="L273" i="45"/>
  <c r="M273" i="45"/>
  <c r="L304" i="45"/>
  <c r="M304" i="45"/>
  <c r="L324" i="45"/>
  <c r="M324" i="45"/>
  <c r="L250" i="45"/>
  <c r="L92" i="45"/>
  <c r="M92" i="45"/>
  <c r="L133" i="45"/>
  <c r="L326" i="45"/>
  <c r="M326" i="45"/>
  <c r="L49" i="45"/>
  <c r="M49" i="45"/>
  <c r="L237" i="45"/>
  <c r="L248" i="45"/>
  <c r="L251" i="45"/>
  <c r="M251" i="45"/>
  <c r="L241" i="45"/>
  <c r="L207" i="45"/>
  <c r="M207" i="45"/>
  <c r="L83" i="45"/>
  <c r="M83" i="45"/>
  <c r="L323" i="45"/>
  <c r="L36" i="45"/>
  <c r="L100" i="45"/>
  <c r="L13" i="45"/>
  <c r="L270" i="45"/>
  <c r="M270" i="45"/>
  <c r="L102" i="45"/>
  <c r="M102" i="45"/>
  <c r="L265" i="45"/>
  <c r="M265" i="45"/>
  <c r="L121" i="45"/>
  <c r="M121" i="45"/>
  <c r="L139" i="45"/>
  <c r="L268" i="45"/>
  <c r="M268" i="45"/>
  <c r="L239" i="45"/>
  <c r="L108" i="45"/>
  <c r="M108" i="45"/>
  <c r="L110" i="45"/>
  <c r="O1" i="46"/>
  <c r="O4" i="46"/>
  <c r="AP1" i="59"/>
  <c r="M13" i="45"/>
  <c r="M16" i="45"/>
  <c r="M23" i="45"/>
  <c r="M15" i="45"/>
  <c r="M22" i="45"/>
  <c r="M299" i="45"/>
  <c r="M36" i="45"/>
  <c r="M106" i="45"/>
  <c r="M100" i="45"/>
  <c r="M323" i="45"/>
  <c r="M88" i="45"/>
  <c r="M78" i="45"/>
  <c r="M291" i="45"/>
  <c r="M281" i="45"/>
  <c r="M34" i="45"/>
  <c r="M110" i="45"/>
  <c r="P1" i="46"/>
  <c r="P4" i="46"/>
  <c r="AQ1" i="59"/>
  <c r="Q1" i="46"/>
  <c r="Q4" i="46"/>
  <c r="AR1" i="59"/>
  <c r="R1" i="46"/>
  <c r="R4"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S1" i="46"/>
  <c r="S4" i="46"/>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AT1" i="59"/>
  <c r="D264" i="45"/>
  <c r="D253" i="45"/>
  <c r="D198" i="45"/>
  <c r="D196" i="45"/>
  <c r="D195" i="45"/>
  <c r="D197" i="45"/>
  <c r="D93" i="45"/>
  <c r="D178" i="45"/>
  <c r="D18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D68" i="45"/>
  <c r="D226" i="45"/>
  <c r="D213" i="45"/>
  <c r="D126" i="45"/>
  <c r="D128" i="45"/>
  <c r="D66" i="45"/>
  <c r="D70" i="45"/>
  <c r="D177" i="45"/>
  <c r="D309" i="45"/>
  <c r="D310" i="45"/>
  <c r="D306" i="45"/>
  <c r="D311" i="45"/>
  <c r="D176" i="45"/>
  <c r="D312" i="45"/>
  <c r="D101" i="45"/>
  <c r="D289" i="45"/>
  <c r="D47" i="45"/>
  <c r="D74" i="45"/>
  <c r="D72" i="45"/>
  <c r="D76" i="45"/>
  <c r="D30" i="45"/>
  <c r="D58" i="45"/>
  <c r="D183" i="45"/>
  <c r="D185" i="45"/>
  <c r="D130" i="45"/>
  <c r="D154" i="45"/>
  <c r="D228" i="45"/>
  <c r="D262" i="45"/>
  <c r="D218" i="45"/>
  <c r="D148" i="45"/>
  <c r="D136" i="45"/>
  <c r="D138" i="45"/>
  <c r="D146" i="45"/>
  <c r="D122" i="45"/>
  <c r="D282" i="45"/>
  <c r="D29" i="45"/>
  <c r="D31" i="45"/>
  <c r="D59" i="45"/>
  <c r="D23" i="42"/>
  <c r="K23" i="42"/>
  <c r="L53" i="45"/>
  <c r="D57" i="42"/>
  <c r="T1" i="46"/>
  <c r="T4" i="46"/>
  <c r="D9" i="42"/>
  <c r="K9" i="42"/>
  <c r="D28" i="42"/>
  <c r="K28" i="42"/>
  <c r="D71" i="42"/>
  <c r="K71" i="42"/>
  <c r="D79" i="42"/>
  <c r="K79" i="42"/>
  <c r="L308" i="45"/>
  <c r="D14" i="42"/>
  <c r="K14" i="42"/>
  <c r="D49" i="42"/>
  <c r="K49" i="42"/>
  <c r="D63" i="42"/>
  <c r="K63" i="42"/>
  <c r="D72" i="42"/>
  <c r="K72" i="42"/>
  <c r="D80" i="42"/>
  <c r="K80" i="42"/>
  <c r="L209" i="45"/>
  <c r="D17" i="42"/>
  <c r="K17" i="42"/>
  <c r="D54" i="42"/>
  <c r="K54" i="42"/>
  <c r="D64" i="42"/>
  <c r="K64" i="42"/>
  <c r="L127" i="45"/>
  <c r="D73" i="42"/>
  <c r="K73" i="42"/>
  <c r="D81" i="42"/>
  <c r="K81" i="42"/>
  <c r="L77" i="45"/>
  <c r="D19" i="42"/>
  <c r="K19" i="42"/>
  <c r="L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D69" i="42"/>
  <c r="K69" i="42"/>
  <c r="D96" i="42"/>
  <c r="K96" i="42"/>
  <c r="D27" i="42"/>
  <c r="K27" i="42"/>
  <c r="D60" i="42"/>
  <c r="K60" i="42"/>
  <c r="D70" i="42"/>
  <c r="K70" i="42"/>
  <c r="L229" i="45"/>
  <c r="D78" i="42"/>
  <c r="K78" i="42"/>
  <c r="L71" i="45"/>
  <c r="AU1" i="59"/>
  <c r="L264" i="45"/>
  <c r="L253" i="45"/>
  <c r="J23" i="42"/>
  <c r="N53" i="45"/>
  <c r="L123" i="45"/>
  <c r="L283" i="45"/>
  <c r="L76" i="45"/>
  <c r="L72" i="45"/>
  <c r="L116" i="45"/>
  <c r="L112" i="45"/>
  <c r="L39" i="45"/>
  <c r="L219" i="45"/>
  <c r="L98" i="45"/>
  <c r="L316" i="45"/>
  <c r="L329" i="45"/>
  <c r="L287" i="45"/>
  <c r="L315" i="45"/>
  <c r="L97" i="45"/>
  <c r="L330" i="45"/>
  <c r="L286" i="45"/>
  <c r="L80" i="45"/>
  <c r="L260" i="45"/>
  <c r="L220" i="45"/>
  <c r="L50" i="45"/>
  <c r="L263" i="45"/>
  <c r="L244" i="45"/>
  <c r="L243" i="45"/>
  <c r="L74" i="45"/>
  <c r="L47" i="45"/>
  <c r="L236" i="45"/>
  <c r="L129" i="45"/>
  <c r="L302" i="45"/>
  <c r="L232" i="45"/>
  <c r="L231" i="45"/>
  <c r="L235" i="45"/>
  <c r="L233" i="45"/>
  <c r="L307" i="45"/>
  <c r="L234" i="45"/>
  <c r="L289" i="45"/>
  <c r="L101" i="45"/>
  <c r="L70" i="45"/>
  <c r="L66" i="45"/>
  <c r="L306" i="45"/>
  <c r="L73" i="45"/>
  <c r="L42" i="45"/>
  <c r="L52" i="45"/>
  <c r="L222" i="45"/>
  <c r="L282" i="45"/>
  <c r="L122" i="45"/>
  <c r="L213" i="45"/>
  <c r="L128" i="45"/>
  <c r="L126" i="45"/>
  <c r="L197" i="45"/>
  <c r="L195" i="45"/>
  <c r="L198" i="45"/>
  <c r="L196" i="45"/>
  <c r="L138" i="45"/>
  <c r="L228" i="45"/>
  <c r="L130" i="45"/>
  <c r="L136" i="45"/>
  <c r="L148" i="45"/>
  <c r="L146" i="45"/>
  <c r="L262" i="45"/>
  <c r="L218" i="45"/>
  <c r="L154" i="45"/>
  <c r="L68" i="45"/>
  <c r="L226" i="45"/>
  <c r="L297" i="45"/>
  <c r="L155" i="45"/>
  <c r="L230" i="45"/>
  <c r="L137" i="45"/>
  <c r="L147" i="45"/>
  <c r="L144" i="45"/>
  <c r="L193" i="45"/>
  <c r="L190" i="45"/>
  <c r="L183" i="45"/>
  <c r="L185" i="45"/>
  <c r="L174" i="45"/>
  <c r="L172" i="45"/>
  <c r="L10" i="45"/>
  <c r="L227" i="45"/>
  <c r="L305" i="45"/>
  <c r="M305" i="45"/>
  <c r="L157" i="45"/>
  <c r="L82" i="45"/>
  <c r="L166" i="45"/>
  <c r="L164" i="45"/>
  <c r="L160" i="45"/>
  <c r="L135" i="45"/>
  <c r="L158" i="45"/>
  <c r="L94" i="45"/>
  <c r="L69" i="45"/>
  <c r="L156" i="45"/>
  <c r="L159" i="45"/>
  <c r="L168" i="45"/>
  <c r="L57" i="45"/>
  <c r="L173" i="45"/>
  <c r="L162" i="45"/>
  <c r="L175" i="45"/>
  <c r="L18" i="45"/>
  <c r="L167" i="45"/>
  <c r="L206" i="45"/>
  <c r="L170" i="45"/>
  <c r="L163" i="45"/>
  <c r="L8" i="45"/>
  <c r="L75" i="45"/>
  <c r="L145" i="45"/>
  <c r="L153" i="45"/>
  <c r="L115" i="45"/>
  <c r="L62" i="45"/>
  <c r="L294" i="45"/>
  <c r="L165" i="45"/>
  <c r="L37" i="45"/>
  <c r="L252" i="45"/>
  <c r="M252" i="45"/>
  <c r="L26" i="45"/>
  <c r="L161" i="45"/>
  <c r="L171" i="45"/>
  <c r="L169" i="45"/>
  <c r="L65" i="45"/>
  <c r="L64" i="45"/>
  <c r="L261" i="45"/>
  <c r="L51" i="45"/>
  <c r="L221" i="45"/>
  <c r="L259" i="45"/>
  <c r="L285" i="45"/>
  <c r="L274" i="45"/>
  <c r="L279" i="45"/>
  <c r="L125" i="45"/>
  <c r="L269" i="45"/>
  <c r="L56" i="45"/>
  <c r="L186" i="45"/>
  <c r="L187" i="45"/>
  <c r="K57" i="42"/>
  <c r="L184" i="45"/>
  <c r="J57" i="42"/>
  <c r="N184" i="45"/>
  <c r="J96" i="42"/>
  <c r="J100" i="42"/>
  <c r="J54" i="42"/>
  <c r="J78" i="42"/>
  <c r="N71" i="45"/>
  <c r="J83" i="42"/>
  <c r="J66" i="42"/>
  <c r="J82" i="42"/>
  <c r="J73" i="42"/>
  <c r="J81" i="42"/>
  <c r="N77" i="45"/>
  <c r="J65" i="42"/>
  <c r="J62" i="42"/>
  <c r="J55" i="42"/>
  <c r="J49" i="42"/>
  <c r="J70" i="42"/>
  <c r="N229" i="45"/>
  <c r="J84" i="42"/>
  <c r="J28" i="42"/>
  <c r="J85" i="42"/>
  <c r="J59" i="42"/>
  <c r="N192" i="45"/>
  <c r="J68" i="42"/>
  <c r="J75" i="42"/>
  <c r="J80" i="42"/>
  <c r="N209" i="45"/>
  <c r="J27" i="42"/>
  <c r="J72" i="42"/>
  <c r="J64" i="42"/>
  <c r="N127" i="45"/>
  <c r="J79" i="42"/>
  <c r="N308" i="45"/>
  <c r="J19" i="42"/>
  <c r="N44" i="45"/>
  <c r="J14" i="42"/>
  <c r="J71" i="42"/>
  <c r="J26" i="42"/>
  <c r="J69" i="42"/>
  <c r="J17" i="42"/>
  <c r="J60" i="42"/>
  <c r="J95" i="42"/>
  <c r="J58" i="42"/>
  <c r="J22" i="42"/>
  <c r="J63" i="42"/>
  <c r="J9" i="42"/>
  <c r="U1" i="46"/>
  <c r="U4" i="46"/>
  <c r="AV1" i="59"/>
  <c r="N264" i="45"/>
  <c r="N253" i="45"/>
  <c r="N282" i="45"/>
  <c r="N122" i="45"/>
  <c r="N129" i="45"/>
  <c r="N231" i="45"/>
  <c r="N307" i="45"/>
  <c r="N236" i="45"/>
  <c r="N232" i="45"/>
  <c r="N234" i="45"/>
  <c r="N302" i="45"/>
  <c r="N233" i="45"/>
  <c r="N235" i="45"/>
  <c r="K85" i="42"/>
  <c r="L194" i="45"/>
  <c r="N194" i="45"/>
  <c r="N283" i="45"/>
  <c r="N123" i="45"/>
  <c r="N190" i="45"/>
  <c r="N193" i="45"/>
  <c r="N144" i="45"/>
  <c r="N52" i="45"/>
  <c r="N222" i="45"/>
  <c r="N116" i="45"/>
  <c r="N112" i="45"/>
  <c r="N73" i="45"/>
  <c r="N42" i="45"/>
  <c r="N137" i="45"/>
  <c r="N155" i="45"/>
  <c r="N297" i="45"/>
  <c r="N230" i="45"/>
  <c r="N147" i="45"/>
  <c r="K84" i="42"/>
  <c r="N31" i="45"/>
  <c r="N29" i="45"/>
  <c r="N59" i="45"/>
  <c r="N289" i="45"/>
  <c r="N101" i="45"/>
  <c r="N244" i="45"/>
  <c r="N263" i="45"/>
  <c r="N243" i="45"/>
  <c r="N261" i="45"/>
  <c r="N221" i="45"/>
  <c r="N259" i="45"/>
  <c r="N51" i="45"/>
  <c r="N76" i="45"/>
  <c r="N72" i="45"/>
  <c r="N197" i="45"/>
  <c r="N195" i="45"/>
  <c r="N198" i="45"/>
  <c r="N196" i="45"/>
  <c r="N220" i="45"/>
  <c r="N50" i="45"/>
  <c r="N260" i="45"/>
  <c r="N187" i="45"/>
  <c r="N186" i="45"/>
  <c r="N56" i="45"/>
  <c r="K83" i="42"/>
  <c r="N58" i="45"/>
  <c r="N30" i="45"/>
  <c r="N69" i="45"/>
  <c r="N227" i="45"/>
  <c r="N163" i="45"/>
  <c r="N82" i="45"/>
  <c r="N18" i="45"/>
  <c r="N159" i="45"/>
  <c r="N206" i="45"/>
  <c r="N8" i="45"/>
  <c r="N57" i="45"/>
  <c r="N135" i="45"/>
  <c r="N157" i="45"/>
  <c r="N305" i="45"/>
  <c r="N172" i="45"/>
  <c r="N10" i="45"/>
  <c r="N62" i="45"/>
  <c r="N153" i="45"/>
  <c r="N145" i="45"/>
  <c r="N175" i="45"/>
  <c r="N94" i="45"/>
  <c r="N169" i="45"/>
  <c r="N164" i="45"/>
  <c r="N174" i="45"/>
  <c r="N173" i="45"/>
  <c r="N156" i="45"/>
  <c r="N75" i="45"/>
  <c r="N160" i="45"/>
  <c r="N158" i="45"/>
  <c r="N171" i="45"/>
  <c r="N167" i="45"/>
  <c r="N294" i="45"/>
  <c r="N165" i="45"/>
  <c r="N37" i="45"/>
  <c r="N161" i="45"/>
  <c r="N170" i="45"/>
  <c r="N115" i="45"/>
  <c r="N162" i="45"/>
  <c r="N168" i="45"/>
  <c r="N252" i="45"/>
  <c r="N26" i="45"/>
  <c r="N166" i="45"/>
  <c r="N64" i="45"/>
  <c r="N65" i="45"/>
  <c r="N66" i="45"/>
  <c r="N70" i="45"/>
  <c r="N306" i="45"/>
  <c r="N68" i="45"/>
  <c r="N226" i="45"/>
  <c r="N74" i="45"/>
  <c r="N47" i="45"/>
  <c r="N219" i="45"/>
  <c r="N39" i="45"/>
  <c r="N146" i="45"/>
  <c r="N136" i="45"/>
  <c r="N138" i="45"/>
  <c r="N262" i="45"/>
  <c r="N218" i="45"/>
  <c r="N228" i="45"/>
  <c r="N130" i="45"/>
  <c r="N154" i="45"/>
  <c r="N148" i="45"/>
  <c r="K62" i="42"/>
  <c r="N181" i="45"/>
  <c r="N93" i="45"/>
  <c r="N178" i="45"/>
  <c r="N80" i="45"/>
  <c r="N315" i="45"/>
  <c r="N287" i="45"/>
  <c r="N330" i="45"/>
  <c r="N329" i="45"/>
  <c r="N286" i="45"/>
  <c r="N98" i="45"/>
  <c r="N316" i="45"/>
  <c r="N97" i="45"/>
  <c r="N185" i="45"/>
  <c r="N183" i="45"/>
  <c r="N126" i="45"/>
  <c r="N128" i="45"/>
  <c r="N213" i="45"/>
  <c r="N125" i="45"/>
  <c r="N285" i="45"/>
  <c r="N279" i="45"/>
  <c r="N269" i="45"/>
  <c r="N274" i="45"/>
  <c r="V1" i="46"/>
  <c r="V4" i="46"/>
  <c r="AW1" i="59"/>
  <c r="L31" i="45"/>
  <c r="L59" i="45"/>
  <c r="L29" i="45"/>
  <c r="L93" i="45"/>
  <c r="M93" i="45"/>
  <c r="L178" i="45"/>
  <c r="L181" i="45"/>
  <c r="M181" i="45"/>
  <c r="L30" i="45"/>
  <c r="L58" i="45"/>
  <c r="W1" i="46"/>
  <c r="W4" i="46"/>
  <c r="J59" i="33"/>
  <c r="J58" i="33"/>
  <c r="AX1" i="59"/>
  <c r="M178" i="45"/>
  <c r="X1" i="46"/>
  <c r="X4" i="46"/>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Y1" i="46"/>
  <c r="Y4" i="46"/>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Z1" i="46"/>
  <c r="Z4" i="46"/>
  <c r="J43" i="33"/>
  <c r="J20" i="33"/>
  <c r="J31" i="33"/>
  <c r="J35" i="33"/>
  <c r="J40" i="33"/>
  <c r="J23" i="33"/>
  <c r="J47" i="33"/>
  <c r="BA1" i="59"/>
  <c r="AA1" i="46"/>
  <c r="AA4" i="46"/>
  <c r="BB1" i="59"/>
  <c r="B36" i="50"/>
  <c r="C36" i="50" s="1"/>
  <c r="AB1" i="46"/>
  <c r="BC1" i="59"/>
  <c r="B37" i="50"/>
  <c r="C37" i="50" s="1"/>
  <c r="AC1" i="46"/>
  <c r="BD1" i="59"/>
  <c r="B38" i="50"/>
  <c r="C38" i="50" s="1"/>
  <c r="AD1" i="46"/>
  <c r="BE1" i="59"/>
  <c r="B39" i="50"/>
  <c r="C39" i="50" s="1"/>
  <c r="AE1" i="46"/>
  <c r="BF1" i="59"/>
  <c r="B40" i="50"/>
  <c r="C40" i="50" s="1"/>
  <c r="AF1" i="46"/>
  <c r="BG1" i="59"/>
  <c r="B41" i="50"/>
  <c r="C41" i="50" s="1"/>
  <c r="AG1" i="46"/>
  <c r="BH1" i="59"/>
  <c r="B42" i="50"/>
  <c r="C42" i="50" s="1"/>
  <c r="AH1" i="46"/>
  <c r="BI1" i="59"/>
  <c r="B43" i="50"/>
  <c r="C43" i="50" s="1"/>
  <c r="AI1" i="46"/>
  <c r="BJ1" i="59"/>
  <c r="B44" i="50"/>
  <c r="C44" i="50" s="1"/>
  <c r="AJ1" i="46"/>
  <c r="BK1" i="59"/>
  <c r="B45" i="50"/>
  <c r="C45" i="50" s="1"/>
  <c r="AK1" i="46"/>
  <c r="BL1" i="59"/>
  <c r="B46" i="50"/>
  <c r="C46" i="50" s="1"/>
  <c r="AL1" i="46"/>
  <c r="BM1" i="59"/>
  <c r="B47" i="50"/>
  <c r="C47" i="50" s="1"/>
  <c r="AM1" i="46"/>
  <c r="BN1" i="59"/>
  <c r="B48" i="50"/>
  <c r="C48" i="50" s="1"/>
  <c r="AN1" i="46"/>
  <c r="BO1" i="59"/>
  <c r="B49" i="50"/>
  <c r="C49" i="50" s="1"/>
  <c r="AO1" i="46"/>
  <c r="B50" i="50"/>
  <c r="C50" i="50" s="1"/>
  <c r="BP1" i="59"/>
  <c r="AP1" i="46"/>
  <c r="BQ1" i="59"/>
  <c r="B51" i="50"/>
  <c r="C51" i="50" s="1"/>
  <c r="AQ1" i="46"/>
  <c r="B52" i="50"/>
  <c r="C52" i="50" s="1"/>
  <c r="BR1" i="59"/>
  <c r="AR1" i="46"/>
  <c r="BS1" i="59"/>
  <c r="B53" i="50"/>
  <c r="C53" i="50" s="1"/>
  <c r="AS1" i="46"/>
  <c r="BT1" i="59"/>
  <c r="B54" i="50"/>
  <c r="C54" i="50" s="1"/>
  <c r="AT1" i="46"/>
  <c r="BU1" i="59"/>
  <c r="B55" i="50"/>
  <c r="C55" i="50" s="1"/>
  <c r="AU1" i="46"/>
  <c r="BV1" i="59"/>
  <c r="B56" i="50"/>
  <c r="C56" i="50" s="1"/>
  <c r="AV1" i="46"/>
  <c r="B57" i="50"/>
  <c r="C57" i="50" s="1"/>
  <c r="BW1" i="59"/>
  <c r="AW1" i="46"/>
  <c r="BX1" i="59"/>
  <c r="B58" i="50"/>
  <c r="C58" i="50" s="1"/>
  <c r="AX1" i="46"/>
  <c r="B59" i="50"/>
  <c r="C59" i="50" s="1"/>
  <c r="BY1" i="59"/>
  <c r="AY1" i="46"/>
  <c r="B60" i="50"/>
  <c r="C60" i="50" s="1"/>
  <c r="BZ1" i="59"/>
  <c r="AZ1" i="46"/>
  <c r="CA1" i="59"/>
  <c r="B61" i="50"/>
  <c r="C61" i="50" s="1"/>
  <c r="BA1" i="46"/>
  <c r="CB1" i="59"/>
  <c r="B62" i="50"/>
  <c r="C62" i="50" s="1"/>
  <c r="BB1" i="46"/>
  <c r="CC1" i="59"/>
  <c r="B63" i="50"/>
  <c r="C63" i="50" s="1"/>
  <c r="BC1" i="46"/>
  <c r="B64" i="50"/>
  <c r="C64" i="50" s="1"/>
  <c r="CD1" i="59"/>
  <c r="BD1" i="46"/>
  <c r="B65" i="50"/>
  <c r="C65" i="50" s="1"/>
  <c r="CE1" i="59"/>
  <c r="BE1" i="46"/>
  <c r="B66" i="50"/>
  <c r="C66" i="50" s="1"/>
  <c r="CF1" i="59"/>
  <c r="BF1" i="46"/>
  <c r="CG1" i="59"/>
  <c r="B67" i="50"/>
  <c r="C67" i="50" s="1"/>
  <c r="BG1" i="46"/>
  <c r="B68" i="50"/>
  <c r="C68" i="50" s="1"/>
  <c r="CH1" i="59"/>
  <c r="BH1" i="46"/>
  <c r="CI1" i="59"/>
  <c r="B69" i="50"/>
  <c r="C69" i="50" s="1"/>
  <c r="BI1" i="46"/>
  <c r="CJ1" i="59"/>
  <c r="B70" i="50"/>
  <c r="C70" i="50" s="1"/>
  <c r="BJ1" i="46"/>
  <c r="CK1" i="59"/>
  <c r="B71" i="50"/>
  <c r="C71" i="50" s="1"/>
  <c r="BK1" i="46"/>
  <c r="CL1" i="59"/>
  <c r="B72" i="50"/>
  <c r="C72" i="50" s="1"/>
  <c r="BL1" i="46"/>
  <c r="CM1" i="59"/>
  <c r="B73" i="50"/>
  <c r="C73" i="50" s="1"/>
  <c r="BM1" i="46"/>
  <c r="CN1" i="59"/>
  <c r="B74" i="50"/>
  <c r="C74" i="50" s="1"/>
  <c r="BN1" i="46"/>
  <c r="CO1" i="59"/>
  <c r="B75" i="50"/>
  <c r="C75" i="50" s="1"/>
  <c r="BO1" i="46"/>
  <c r="CP1" i="59"/>
  <c r="B76" i="50"/>
  <c r="C76" i="50" s="1"/>
  <c r="BP1" i="46"/>
  <c r="CQ1" i="59"/>
  <c r="B77" i="50"/>
  <c r="C77" i="50" s="1"/>
  <c r="BQ1" i="46"/>
  <c r="CR1" i="59"/>
  <c r="B78" i="50"/>
  <c r="C78" i="50" s="1"/>
  <c r="BR1" i="46"/>
  <c r="CS1" i="59"/>
  <c r="B79" i="50"/>
  <c r="C79" i="50" s="1"/>
  <c r="BS1" i="46"/>
  <c r="CT1" i="59"/>
  <c r="B80" i="50"/>
  <c r="C80" i="50" s="1"/>
  <c r="BT1" i="46"/>
  <c r="B81" i="50"/>
  <c r="C81" i="50" s="1"/>
  <c r="BU1" i="46"/>
  <c r="B82" i="50"/>
  <c r="C82" i="50" s="1"/>
  <c r="BV1" i="46"/>
  <c r="B83" i="50"/>
  <c r="C83" i="50" s="1"/>
  <c r="BW1" i="46"/>
  <c r="B84" i="50"/>
  <c r="C84" i="50" s="1"/>
  <c r="BX1" i="46"/>
  <c r="B85" i="50"/>
  <c r="C85" i="50" s="1"/>
  <c r="BY1" i="46"/>
  <c r="B86" i="50"/>
  <c r="C86" i="50" s="1"/>
  <c r="BZ1" i="46"/>
  <c r="B87" i="50"/>
  <c r="C87" i="50" s="1"/>
  <c r="CA1" i="46"/>
  <c r="B89" i="50"/>
  <c r="C89" i="50" s="1"/>
  <c r="B88" i="50"/>
  <c r="C88" i="50" s="1"/>
  <c r="CB1" i="46"/>
  <c r="CC1" i="46"/>
  <c r="CD1" i="46"/>
  <c r="CE1" i="46"/>
  <c r="CF1" i="46"/>
  <c r="CG1" i="46"/>
  <c r="CH1" i="46"/>
  <c r="CI1" i="46"/>
  <c r="CJ1" i="46"/>
  <c r="CK1" i="46"/>
  <c r="CL1" i="46"/>
  <c r="CM1" i="46"/>
  <c r="CN1" i="46"/>
  <c r="CO1" i="46"/>
  <c r="CP1" i="46"/>
  <c r="CQ1" i="46"/>
  <c r="CR1" i="46"/>
  <c r="CS1" i="46"/>
  <c r="CT1" i="46"/>
  <c r="AV86" i="53"/>
  <c r="AS87" i="53"/>
  <c r="BA86" i="53"/>
  <c r="AR69" i="53"/>
  <c r="AZ69" i="53"/>
  <c r="G83" i="53"/>
  <c r="F83" i="53"/>
  <c r="AR58" i="53"/>
  <c r="AQ58" i="53"/>
  <c r="AZ58" i="53"/>
  <c r="AV58" i="53"/>
  <c r="AT58" i="53"/>
  <c r="AU58" i="53"/>
  <c r="AO58" i="53"/>
  <c r="BA58" i="53"/>
  <c r="AY58" i="53"/>
  <c r="AX58" i="53"/>
  <c r="AW58" i="53"/>
  <c r="AS58" i="53"/>
  <c r="BA53" i="53"/>
  <c r="AV53" i="53"/>
  <c r="AU53" i="53"/>
  <c r="AT53" i="53"/>
  <c r="AS53" i="53"/>
  <c r="AR53" i="53"/>
  <c r="AQ53" i="53"/>
  <c r="AX53" i="53"/>
  <c r="AP53" i="53"/>
  <c r="AO53" i="53"/>
  <c r="AZ53" i="53"/>
  <c r="AY53" i="53"/>
  <c r="AW53" i="53"/>
  <c r="AV51" i="53"/>
  <c r="AT51" i="53"/>
  <c r="AW48" i="53"/>
  <c r="AQ48" i="53"/>
  <c r="AU44" i="53"/>
  <c r="AP44" i="53"/>
  <c r="AV44" i="53"/>
  <c r="AV16" i="53"/>
  <c r="AQ16" i="53"/>
  <c r="AR16" i="53"/>
  <c r="M84" i="65"/>
  <c r="N85" i="53"/>
  <c r="M73" i="65"/>
  <c r="N74" i="53"/>
  <c r="M69" i="65"/>
  <c r="N70" i="53"/>
  <c r="M63" i="65"/>
  <c r="N64" i="53"/>
  <c r="M57" i="65"/>
  <c r="N58" i="53"/>
  <c r="M52" i="65"/>
  <c r="N53" i="53"/>
  <c r="M42" i="65"/>
  <c r="N43" i="53"/>
  <c r="M39" i="65"/>
  <c r="N40" i="53"/>
  <c r="M86" i="65"/>
  <c r="N87" i="53"/>
  <c r="M64" i="65"/>
  <c r="N65" i="53"/>
  <c r="M59" i="65"/>
  <c r="N60" i="53"/>
  <c r="M4" i="65"/>
  <c r="N5" i="53"/>
  <c r="M80" i="65"/>
  <c r="N81" i="53"/>
  <c r="M58" i="65"/>
  <c r="N59" i="53"/>
  <c r="M37" i="65"/>
  <c r="N38" i="53"/>
  <c r="M40" i="65"/>
  <c r="N41" i="53"/>
  <c r="M68" i="65"/>
  <c r="N69" i="53"/>
  <c r="M65" i="65"/>
  <c r="N66" i="53"/>
  <c r="M60" i="65"/>
  <c r="N61" i="53"/>
  <c r="M56" i="65"/>
  <c r="N57" i="53"/>
  <c r="M51" i="65"/>
  <c r="N52" i="53"/>
  <c r="M49" i="65"/>
  <c r="N50" i="53"/>
  <c r="M44" i="65"/>
  <c r="N45" i="53"/>
  <c r="M83" i="65"/>
  <c r="N84" i="53"/>
  <c r="M66" i="65"/>
  <c r="N67" i="53"/>
  <c r="M45" i="65"/>
  <c r="N46" i="53"/>
  <c r="M38" i="65"/>
  <c r="N39" i="53"/>
  <c r="M36" i="65"/>
  <c r="N37" i="53"/>
  <c r="M75" i="65"/>
  <c r="N76" i="53"/>
  <c r="M72" i="65"/>
  <c r="N73" i="53"/>
  <c r="M70" i="65"/>
  <c r="N71" i="53"/>
  <c r="M62" i="65"/>
  <c r="N63" i="53"/>
  <c r="M50" i="65"/>
  <c r="N51" i="53"/>
  <c r="M48" i="65"/>
  <c r="N49" i="53"/>
  <c r="M41" i="65"/>
  <c r="N42" i="53"/>
  <c r="M85" i="65"/>
  <c r="N86" i="53"/>
  <c r="M71" i="65"/>
  <c r="N72" i="53"/>
  <c r="M78" i="65"/>
  <c r="N79" i="53"/>
  <c r="M67" i="65"/>
  <c r="N68" i="53"/>
  <c r="M55" i="65"/>
  <c r="N56" i="53"/>
  <c r="M54" i="65"/>
  <c r="N55" i="53"/>
  <c r="M74" i="65"/>
  <c r="N75" i="53"/>
  <c r="M53" i="65"/>
  <c r="N54" i="53"/>
  <c r="M82" i="65"/>
  <c r="N83" i="53"/>
  <c r="M81" i="65"/>
  <c r="N82" i="53"/>
  <c r="M79" i="65"/>
  <c r="N80" i="53"/>
  <c r="M77" i="65"/>
  <c r="N78" i="53"/>
  <c r="M76" i="65"/>
  <c r="N77" i="53"/>
  <c r="M43" i="65"/>
  <c r="N44" i="53"/>
  <c r="M61" i="65"/>
  <c r="N62" i="53"/>
  <c r="M47" i="65"/>
  <c r="N48" i="53"/>
  <c r="M46" i="65"/>
  <c r="N47" i="53"/>
  <c r="N1" i="65"/>
  <c r="AF37" i="53"/>
  <c r="AF87" i="53"/>
  <c r="D37" i="53"/>
  <c r="K159" i="58"/>
  <c r="D87" i="53"/>
  <c r="K353" i="58"/>
  <c r="AG37" i="53"/>
  <c r="AG87" i="53"/>
  <c r="J37" i="53"/>
  <c r="J87" i="53"/>
  <c r="I37" i="53"/>
  <c r="I87" i="53"/>
  <c r="H37" i="53"/>
  <c r="H87" i="53"/>
  <c r="G37" i="53"/>
  <c r="G87" i="53"/>
  <c r="F37" i="53"/>
  <c r="F87" i="53"/>
  <c r="E37" i="53"/>
  <c r="E87" i="53"/>
  <c r="AH34" i="53"/>
  <c r="AH86" i="53"/>
  <c r="AJ34" i="53"/>
  <c r="AJ86" i="53"/>
  <c r="AF34" i="53"/>
  <c r="AF86" i="53"/>
  <c r="AI34" i="53"/>
  <c r="AI86" i="53"/>
  <c r="AG34" i="53"/>
  <c r="AG86" i="53"/>
  <c r="AK34" i="53"/>
  <c r="AK86" i="53"/>
  <c r="AM34" i="53"/>
  <c r="AM86" i="53"/>
  <c r="D34" i="53"/>
  <c r="D86" i="53"/>
  <c r="K350" i="58"/>
  <c r="I34" i="53"/>
  <c r="I86" i="53"/>
  <c r="E34" i="53"/>
  <c r="E86" i="53"/>
  <c r="AL34" i="53"/>
  <c r="AL86" i="53"/>
  <c r="J34" i="53"/>
  <c r="J86" i="53"/>
  <c r="F34" i="53"/>
  <c r="F86" i="53"/>
  <c r="H34" i="53"/>
  <c r="H86" i="53"/>
  <c r="G34" i="53"/>
  <c r="G86" i="53"/>
  <c r="D21" i="53"/>
  <c r="D84" i="53"/>
  <c r="G21" i="53"/>
  <c r="G84" i="53"/>
  <c r="J21" i="53"/>
  <c r="J84" i="53"/>
  <c r="C21" i="53"/>
  <c r="C84" i="53"/>
  <c r="AL21" i="53"/>
  <c r="AL84" i="53"/>
  <c r="AG21" i="53"/>
  <c r="AG84" i="53"/>
  <c r="I21" i="53"/>
  <c r="I84" i="53"/>
  <c r="AM21" i="53"/>
  <c r="AM84" i="53"/>
  <c r="AJ21" i="53"/>
  <c r="AJ84" i="53"/>
  <c r="AN21" i="53"/>
  <c r="AN84" i="53"/>
  <c r="BA84" i="53"/>
  <c r="B86" i="60"/>
  <c r="AH21" i="53"/>
  <c r="AH84" i="53"/>
  <c r="H21" i="53"/>
  <c r="H84" i="53"/>
  <c r="F21" i="53"/>
  <c r="F84" i="53"/>
  <c r="AI21" i="53"/>
  <c r="AI84" i="53"/>
  <c r="AK21" i="53"/>
  <c r="AK84" i="53"/>
  <c r="E21" i="53"/>
  <c r="E84" i="53"/>
  <c r="AF21" i="53"/>
  <c r="AF84" i="53"/>
  <c r="AW83" i="59"/>
  <c r="S83" i="59"/>
  <c r="C83" i="59"/>
  <c r="BY83" i="59"/>
  <c r="BU83" i="59"/>
  <c r="CI83" i="59"/>
  <c r="BW83" i="59"/>
  <c r="BI83" i="59"/>
  <c r="CS84" i="59"/>
  <c r="BM84" i="59"/>
  <c r="O84" i="59"/>
  <c r="CB84" i="59"/>
  <c r="AV84" i="59"/>
  <c r="N84" i="59"/>
  <c r="CQ84" i="59"/>
  <c r="BK84" i="59"/>
  <c r="AE84" i="59"/>
  <c r="BZ84" i="59"/>
  <c r="AT84" i="59"/>
  <c r="L84" i="59"/>
  <c r="BY84" i="59"/>
  <c r="AS84" i="59"/>
  <c r="K84" i="59"/>
  <c r="BX84" i="59"/>
  <c r="AR84" i="59"/>
  <c r="J84" i="59"/>
  <c r="Z84" i="59"/>
  <c r="BU84" i="59"/>
  <c r="CM84" i="59"/>
  <c r="BW84" i="59"/>
  <c r="BG84" i="59"/>
  <c r="AQ84" i="59"/>
  <c r="AA84" i="59"/>
  <c r="CL84" i="59"/>
  <c r="BV84" i="59"/>
  <c r="BF84" i="59"/>
  <c r="AP84" i="59"/>
  <c r="H84" i="59"/>
  <c r="G84" i="59"/>
  <c r="T84" i="59"/>
  <c r="CK84" i="59"/>
  <c r="BE84" i="59"/>
  <c r="AO84" i="59"/>
  <c r="Y84" i="59"/>
  <c r="F84" i="59"/>
  <c r="CJ84" i="59"/>
  <c r="BT84" i="59"/>
  <c r="BD84" i="59"/>
  <c r="AN84" i="59"/>
  <c r="X84" i="59"/>
  <c r="U84" i="59"/>
  <c r="E84" i="59"/>
  <c r="CI84" i="59"/>
  <c r="BS84" i="59"/>
  <c r="BC84" i="59"/>
  <c r="AM84" i="59"/>
  <c r="W84" i="59"/>
  <c r="D84" i="59"/>
  <c r="BR84" i="59"/>
  <c r="BB84" i="59"/>
  <c r="V84" i="59"/>
  <c r="C84" i="59"/>
  <c r="CG84" i="59"/>
  <c r="BA84" i="59"/>
  <c r="AK84" i="59"/>
  <c r="S84" i="59"/>
  <c r="CE84" i="59"/>
  <c r="AY84" i="59"/>
  <c r="Q84" i="59"/>
  <c r="CD84" i="59"/>
  <c r="AX84" i="59"/>
  <c r="AH84" i="59"/>
  <c r="AW84" i="59"/>
  <c r="AG84" i="59"/>
  <c r="CR84" i="59"/>
  <c r="BL84" i="59"/>
  <c r="AF84" i="59"/>
  <c r="CA84" i="59"/>
  <c r="AU84" i="59"/>
  <c r="M84" i="59"/>
  <c r="CP84" i="59"/>
  <c r="BJ84" i="59"/>
  <c r="AD84" i="59"/>
  <c r="CO84" i="59"/>
  <c r="BI84" i="59"/>
  <c r="AC84" i="59"/>
  <c r="CN84" i="59"/>
  <c r="BH84" i="59"/>
  <c r="AB84" i="59"/>
  <c r="CC84" i="59"/>
  <c r="CH84" i="59"/>
  <c r="AL84" i="59"/>
  <c r="BQ84" i="59"/>
  <c r="I84" i="59"/>
  <c r="CF84" i="59"/>
  <c r="BP84" i="59"/>
  <c r="AZ84" i="59"/>
  <c r="AJ84" i="59"/>
  <c r="R84" i="59"/>
  <c r="BO84" i="59"/>
  <c r="AI84" i="59"/>
  <c r="CT84" i="59"/>
  <c r="BN84" i="59"/>
  <c r="P84" i="59"/>
  <c r="CA88" i="59"/>
  <c r="AU88" i="59"/>
  <c r="O88" i="59"/>
  <c r="AI88" i="59"/>
  <c r="S88" i="59"/>
  <c r="BB88" i="59"/>
  <c r="CP88" i="59"/>
  <c r="BJ88" i="59"/>
  <c r="AD88" i="59"/>
  <c r="AL88" i="59"/>
  <c r="BQ88" i="59"/>
  <c r="BN88" i="59"/>
  <c r="BC88" i="59"/>
  <c r="BS88" i="59"/>
  <c r="CO88" i="59"/>
  <c r="BI88" i="59"/>
  <c r="AC88" i="59"/>
  <c r="AH88" i="59"/>
  <c r="R88" i="59"/>
  <c r="AK88" i="59"/>
  <c r="CI88" i="59"/>
  <c r="H88" i="59"/>
  <c r="CN88" i="59"/>
  <c r="X88" i="59"/>
  <c r="AB88" i="59"/>
  <c r="U88" i="59"/>
  <c r="V88" i="59"/>
  <c r="CS88" i="59"/>
  <c r="AN88" i="59"/>
  <c r="BD88" i="59"/>
  <c r="BT88" i="59"/>
  <c r="CJ88" i="59"/>
  <c r="I88" i="59"/>
  <c r="Y88" i="59"/>
  <c r="BE88" i="59"/>
  <c r="BU88" i="59"/>
  <c r="CK88" i="59"/>
  <c r="J88" i="59"/>
  <c r="Z88" i="59"/>
  <c r="AP88" i="59"/>
  <c r="BF88" i="59"/>
  <c r="BV88" i="59"/>
  <c r="CL88" i="59"/>
  <c r="BW88" i="59"/>
  <c r="CM88" i="59"/>
  <c r="K88" i="59"/>
  <c r="AA88" i="59"/>
  <c r="AQ88" i="59"/>
  <c r="BG88" i="59"/>
  <c r="AV88" i="59"/>
  <c r="L88" i="59"/>
  <c r="AR88" i="59"/>
  <c r="BX88" i="59"/>
  <c r="M88" i="59"/>
  <c r="AS88" i="59"/>
  <c r="BY88" i="59"/>
  <c r="N88" i="59"/>
  <c r="AT88" i="59"/>
  <c r="BZ88" i="59"/>
  <c r="BM88" i="59"/>
  <c r="AE88" i="59"/>
  <c r="BK88" i="59"/>
  <c r="CQ88" i="59"/>
  <c r="P88" i="59"/>
  <c r="CB88" i="59"/>
  <c r="AG88" i="59"/>
  <c r="CC88" i="59"/>
  <c r="AX88" i="59"/>
  <c r="CD88" i="59"/>
  <c r="CT88" i="59"/>
  <c r="C88" i="59"/>
  <c r="BO88" i="59"/>
  <c r="CE88" i="59"/>
  <c r="D88" i="59"/>
  <c r="T88" i="59"/>
  <c r="AJ88" i="59"/>
  <c r="AZ88" i="59"/>
  <c r="BP88" i="59"/>
  <c r="E88" i="59"/>
  <c r="BA88" i="59"/>
  <c r="CG88" i="59"/>
  <c r="AW88" i="59"/>
  <c r="Q88" i="59"/>
  <c r="AO88" i="59"/>
  <c r="F88" i="59"/>
  <c r="CH88" i="59"/>
  <c r="G88" i="59"/>
  <c r="CR88" i="59"/>
  <c r="BL88" i="59"/>
  <c r="AF88" i="59"/>
  <c r="BR88" i="59"/>
  <c r="CF88" i="59"/>
  <c r="AY88" i="59"/>
  <c r="W88" i="59"/>
  <c r="AM88" i="59"/>
  <c r="BH88" i="59"/>
  <c r="J85" i="53"/>
  <c r="J70" i="53"/>
  <c r="H85" i="53"/>
  <c r="H70" i="53"/>
  <c r="E85" i="53"/>
  <c r="E70" i="53"/>
  <c r="B19" i="59"/>
  <c r="BJ19" i="53"/>
  <c r="AI37" i="53"/>
  <c r="AI87" i="53"/>
  <c r="AM37" i="53"/>
  <c r="AM87" i="53"/>
  <c r="AK37" i="53"/>
  <c r="AK87" i="53"/>
  <c r="AH37" i="53"/>
  <c r="AH87" i="53"/>
  <c r="AJ37" i="53"/>
  <c r="AJ87" i="53"/>
  <c r="AL37" i="53"/>
  <c r="AL87" i="53"/>
  <c r="B57" i="60"/>
  <c r="B29" i="60"/>
  <c r="B56" i="60"/>
  <c r="D87" i="60"/>
  <c r="F87" i="60" s="1"/>
  <c r="T140" i="58"/>
  <c r="R140" i="58"/>
  <c r="K140" i="58"/>
  <c r="O140" i="58" s="1"/>
  <c r="T151" i="58"/>
  <c r="R151" i="58"/>
  <c r="K151" i="58"/>
  <c r="O151" i="58" s="1"/>
  <c r="T163" i="58"/>
  <c r="R163" i="58"/>
  <c r="K163" i="58"/>
  <c r="O163" i="58" s="1"/>
  <c r="K153" i="58"/>
  <c r="O153" i="58" s="1"/>
  <c r="K152" i="58"/>
  <c r="T158" i="58"/>
  <c r="R158" i="58"/>
  <c r="K158" i="58"/>
  <c r="O158" i="58" s="1"/>
  <c r="T157" i="58"/>
  <c r="R157" i="58"/>
  <c r="K157" i="58"/>
  <c r="O157" i="58" s="1"/>
  <c r="T156" i="58"/>
  <c r="R156" i="58"/>
  <c r="K156" i="58"/>
  <c r="AY80" i="53"/>
  <c r="AU80" i="53"/>
  <c r="AZ80" i="53"/>
  <c r="AS80" i="53"/>
  <c r="AT80" i="53"/>
  <c r="AV80" i="53"/>
  <c r="AR80" i="53"/>
  <c r="AQ80" i="53"/>
  <c r="AO80" i="53"/>
  <c r="AP80" i="53"/>
  <c r="BA80" i="53"/>
  <c r="D75" i="60"/>
  <c r="F75" i="60" s="1"/>
  <c r="BJ78" i="53"/>
  <c r="B77" i="59"/>
  <c r="AU77" i="53"/>
  <c r="AQ77" i="53"/>
  <c r="AW77" i="53"/>
  <c r="AR77" i="53"/>
  <c r="AS77" i="53"/>
  <c r="AO77" i="53"/>
  <c r="BA77" i="53"/>
  <c r="D72" i="60"/>
  <c r="F72" i="60" s="1"/>
  <c r="AT77" i="53"/>
  <c r="AV77" i="53"/>
  <c r="AY77" i="53"/>
  <c r="AP77" i="53"/>
  <c r="AP64" i="53"/>
  <c r="BA64" i="53"/>
  <c r="B59" i="60"/>
  <c r="AQ64" i="53"/>
  <c r="AW64" i="53"/>
  <c r="AX61" i="53"/>
  <c r="AW61" i="53"/>
  <c r="AV61" i="53"/>
  <c r="AT61" i="53"/>
  <c r="AP61" i="53"/>
  <c r="AU61" i="53"/>
  <c r="BA61" i="53"/>
  <c r="B62" i="61"/>
  <c r="C62" i="61" s="1"/>
  <c r="AZ61" i="53"/>
  <c r="AS61" i="53"/>
  <c r="AO61" i="53"/>
  <c r="AO60" i="53"/>
  <c r="AW60" i="53"/>
  <c r="BA59" i="53"/>
  <c r="B60" i="61"/>
  <c r="C60" i="61" s="1"/>
  <c r="AP59" i="53"/>
  <c r="AR59" i="53"/>
  <c r="AU56" i="53"/>
  <c r="AZ56" i="53"/>
  <c r="AY56" i="53"/>
  <c r="AV56" i="53"/>
  <c r="BA56" i="53"/>
  <c r="AW56" i="53"/>
  <c r="AS56" i="53"/>
  <c r="AP56" i="53"/>
  <c r="AO56" i="53"/>
  <c r="AT56" i="53"/>
  <c r="BJ41" i="53"/>
  <c r="B41" i="59"/>
  <c r="BJ40" i="53"/>
  <c r="B40" i="59"/>
  <c r="AT39" i="53"/>
  <c r="BA39" i="53"/>
  <c r="AS39" i="53"/>
  <c r="AY34" i="53"/>
  <c r="AS34" i="53"/>
  <c r="AZ34" i="53"/>
  <c r="AR33" i="53"/>
  <c r="AO33" i="53"/>
  <c r="AU33" i="53"/>
  <c r="AO31" i="53"/>
  <c r="AX31" i="53"/>
  <c r="AS31" i="53"/>
  <c r="AP31" i="53"/>
  <c r="BA31" i="53"/>
  <c r="B31" i="60"/>
  <c r="AV31" i="53"/>
  <c r="AZ31" i="53"/>
  <c r="AY31" i="53"/>
  <c r="AW31" i="53"/>
  <c r="AU31" i="53"/>
  <c r="AR31" i="53"/>
  <c r="AP29" i="53"/>
  <c r="AW29" i="53"/>
  <c r="AY29" i="53"/>
  <c r="AQ29" i="53"/>
  <c r="AV29" i="53"/>
  <c r="BA29" i="53"/>
  <c r="B30" i="61"/>
  <c r="C30" i="61" s="1"/>
  <c r="AU29" i="53"/>
  <c r="AS29" i="53"/>
  <c r="AO29" i="53"/>
  <c r="AZ29" i="53"/>
  <c r="AY27" i="53"/>
  <c r="BA27" i="53"/>
  <c r="B24" i="60"/>
  <c r="AQ13" i="53"/>
  <c r="AS13" i="53"/>
  <c r="AW13" i="53"/>
  <c r="AV13" i="53"/>
  <c r="AP13" i="53"/>
  <c r="AY13" i="53"/>
  <c r="AT13" i="53"/>
  <c r="AX13" i="53"/>
  <c r="BA13" i="53"/>
  <c r="B14" i="61"/>
  <c r="C14" i="61" s="1"/>
  <c r="AU13" i="53"/>
  <c r="AO13" i="53"/>
  <c r="AR13" i="53"/>
  <c r="AZ13" i="53"/>
  <c r="AU11" i="53"/>
  <c r="AS11" i="53"/>
  <c r="AQ11" i="53"/>
  <c r="AO11" i="53"/>
  <c r="AT11" i="53"/>
  <c r="BA11" i="53"/>
  <c r="AY11" i="53"/>
  <c r="AW11" i="53"/>
  <c r="AO5" i="53"/>
  <c r="AU5" i="53"/>
  <c r="AT5" i="53"/>
  <c r="AX5" i="53"/>
  <c r="AP5" i="53"/>
  <c r="AY5" i="53"/>
  <c r="AR5" i="53"/>
  <c r="AW5" i="53"/>
  <c r="BA5" i="53"/>
  <c r="AS5" i="53"/>
  <c r="AQ5" i="53"/>
  <c r="B5" i="59"/>
  <c r="R13" i="58"/>
  <c r="T16" i="58"/>
  <c r="T13" i="58"/>
  <c r="R16" i="58"/>
  <c r="R17" i="58"/>
  <c r="R14" i="58"/>
  <c r="R15" i="58"/>
  <c r="T14" i="58"/>
  <c r="T17" i="58"/>
  <c r="F70" i="53"/>
  <c r="F85" i="53"/>
  <c r="G70" i="53"/>
  <c r="G85" i="53"/>
  <c r="S48" i="58"/>
  <c r="I9" i="57"/>
  <c r="S32" i="58"/>
  <c r="V32" i="58" s="1"/>
  <c r="S92" i="58"/>
  <c r="V92" i="58" s="1"/>
  <c r="S51" i="58"/>
  <c r="V51" i="58" s="1"/>
  <c r="S40" i="58"/>
  <c r="V40" i="58" s="1"/>
  <c r="N223" i="58"/>
  <c r="N214" i="58"/>
  <c r="L96" i="58"/>
  <c r="M96" i="58" s="1"/>
  <c r="O96" i="58" s="1"/>
  <c r="P96" i="58" s="1"/>
  <c r="L340" i="58"/>
  <c r="M340" i="58" s="1"/>
  <c r="L341" i="58"/>
  <c r="M341" i="58" s="1"/>
  <c r="L52" i="58"/>
  <c r="M52" i="58" s="1"/>
  <c r="O52" i="58" s="1"/>
  <c r="L21" i="58"/>
  <c r="M21" i="58" s="1"/>
  <c r="O21" i="58" s="1"/>
  <c r="L167" i="58"/>
  <c r="M167" i="58" s="1"/>
  <c r="O167" i="58" s="1"/>
  <c r="P167" i="58" s="1"/>
  <c r="L90" i="58"/>
  <c r="M90" i="58" s="1"/>
  <c r="O90" i="58" s="1"/>
  <c r="L22" i="58"/>
  <c r="M22" i="58" s="1"/>
  <c r="L55" i="58"/>
  <c r="M55" i="58" s="1"/>
  <c r="L239" i="58"/>
  <c r="M239" i="58" s="1"/>
  <c r="L77" i="58"/>
  <c r="M77" i="58" s="1"/>
  <c r="L58" i="58"/>
  <c r="M58" i="58" s="1"/>
  <c r="L94" i="58"/>
  <c r="M94" i="58" s="1"/>
  <c r="O94" i="58" s="1"/>
  <c r="L61" i="58"/>
  <c r="M61" i="58" s="1"/>
  <c r="L78" i="58"/>
  <c r="M78" i="58" s="1"/>
  <c r="L63" i="58"/>
  <c r="M63" i="58" s="1"/>
  <c r="L66" i="58"/>
  <c r="M66" i="58" s="1"/>
  <c r="L179" i="58"/>
  <c r="M179" i="58" s="1"/>
  <c r="L240" i="58"/>
  <c r="M240" i="58" s="1"/>
  <c r="N67" i="58"/>
  <c r="L68" i="58"/>
  <c r="M68" i="58" s="1"/>
  <c r="L242" i="58"/>
  <c r="M242" i="58" s="1"/>
  <c r="N230" i="58"/>
  <c r="N213" i="58"/>
  <c r="N222" i="58"/>
  <c r="L289" i="58"/>
  <c r="M289" i="58" s="1"/>
  <c r="L290" i="58"/>
  <c r="M290" i="58" s="1"/>
  <c r="N234" i="58"/>
  <c r="N226" i="58"/>
  <c r="N218" i="58"/>
  <c r="N53" i="58"/>
  <c r="N42" i="58"/>
  <c r="N205" i="58"/>
  <c r="N216" i="58"/>
  <c r="N86" i="58"/>
  <c r="N232" i="58"/>
  <c r="N224" i="58"/>
  <c r="N98" i="58"/>
  <c r="N34" i="58"/>
  <c r="N73" i="58"/>
  <c r="N10" i="58"/>
  <c r="N79" i="58"/>
  <c r="N99" i="58"/>
  <c r="N220" i="58"/>
  <c r="N228" i="58"/>
  <c r="N210" i="58"/>
  <c r="N100" i="58"/>
  <c r="N106" i="58"/>
  <c r="N89" i="58"/>
  <c r="N82" i="58"/>
  <c r="L35" i="58"/>
  <c r="M35" i="58" s="1"/>
  <c r="N35" i="58"/>
  <c r="L348" i="58"/>
  <c r="M348" i="58" s="1"/>
  <c r="L281" i="58"/>
  <c r="M281" i="58" s="1"/>
  <c r="L246" i="58"/>
  <c r="M246" i="58" s="1"/>
  <c r="O246" i="58" s="1"/>
  <c r="P246" i="58" s="1"/>
  <c r="N13" i="58"/>
  <c r="N102" i="58"/>
  <c r="N27" i="58"/>
  <c r="N84" i="58"/>
  <c r="N101" i="58"/>
  <c r="N28" i="58"/>
  <c r="N14" i="58"/>
  <c r="L259" i="58"/>
  <c r="M259" i="58" s="1"/>
  <c r="L260" i="58"/>
  <c r="M260" i="58" s="1"/>
  <c r="L182" i="58"/>
  <c r="M182" i="58" s="1"/>
  <c r="N110" i="58"/>
  <c r="N112" i="58"/>
  <c r="N15" i="58"/>
  <c r="N114" i="58"/>
  <c r="N111" i="58"/>
  <c r="N16" i="58"/>
  <c r="N108" i="58"/>
  <c r="N113" i="58"/>
  <c r="N171" i="58"/>
  <c r="N173" i="58"/>
  <c r="N115" i="58"/>
  <c r="N109" i="58"/>
  <c r="N107" i="58"/>
  <c r="N212" i="58"/>
  <c r="N292" i="58"/>
  <c r="N72" i="58"/>
  <c r="N175" i="58"/>
  <c r="N174" i="58"/>
  <c r="L192" i="58"/>
  <c r="M192" i="58" s="1"/>
  <c r="L189" i="58"/>
  <c r="M189" i="58" s="1"/>
  <c r="L190" i="58"/>
  <c r="M190" i="58" s="1"/>
  <c r="O190" i="58" s="1"/>
  <c r="P190" i="58" s="1"/>
  <c r="L191" i="58"/>
  <c r="M191" i="58" s="1"/>
  <c r="N41" i="58"/>
  <c r="N33" i="58"/>
  <c r="N229" i="58"/>
  <c r="N244" i="58"/>
  <c r="N211" i="58"/>
  <c r="N221" i="58"/>
  <c r="N25" i="58"/>
  <c r="N26" i="58"/>
  <c r="N215" i="58"/>
  <c r="N187" i="58"/>
  <c r="N184" i="58"/>
  <c r="N130" i="58"/>
  <c r="N196" i="58"/>
  <c r="N132" i="58"/>
  <c r="N176" i="58"/>
  <c r="N177" i="58"/>
  <c r="N217" i="58"/>
  <c r="N209" i="58"/>
  <c r="N181" i="58"/>
  <c r="N233" i="58"/>
  <c r="N248" i="58"/>
  <c r="N238" i="58"/>
  <c r="N225" i="58"/>
  <c r="N227" i="58"/>
  <c r="N219" i="58"/>
  <c r="N168" i="58"/>
  <c r="N103" i="58"/>
  <c r="N195" i="58"/>
  <c r="N85" i="58"/>
  <c r="L172" i="58"/>
  <c r="M172" i="58" s="1"/>
  <c r="N172" i="58"/>
  <c r="S15" i="46"/>
  <c r="X5" i="46"/>
  <c r="B88" i="46"/>
  <c r="B86" i="46"/>
  <c r="B85" i="46"/>
  <c r="BL9" i="46"/>
  <c r="BJ9" i="46"/>
  <c r="B71" i="46"/>
  <c r="B70" i="46"/>
  <c r="B64" i="46"/>
  <c r="B63" i="46"/>
  <c r="AD54" i="46"/>
  <c r="AE88" i="46"/>
  <c r="AH9" i="46"/>
  <c r="AN81" i="46"/>
  <c r="AR79" i="46"/>
  <c r="AU59" i="46"/>
  <c r="AX33" i="46"/>
  <c r="BD80" i="46"/>
  <c r="BG45" i="46"/>
  <c r="BO43" i="46"/>
  <c r="BU43" i="46"/>
  <c r="CB86" i="46"/>
  <c r="CM45" i="46"/>
  <c r="CR88" i="46"/>
  <c r="AI43" i="46"/>
  <c r="AK32" i="46"/>
  <c r="AT72" i="46"/>
  <c r="BA78" i="46"/>
  <c r="BF15" i="46"/>
  <c r="BH34" i="46"/>
  <c r="BS88" i="46"/>
  <c r="BV52" i="46"/>
  <c r="CA51" i="46"/>
  <c r="CL85" i="46"/>
  <c r="AJ88" i="46"/>
  <c r="AM17" i="46"/>
  <c r="AS68" i="46"/>
  <c r="AY72" i="46"/>
  <c r="BE47" i="46"/>
  <c r="BZ16" i="46"/>
  <c r="CG59" i="46"/>
  <c r="CQ78" i="46"/>
  <c r="AB52" i="46"/>
  <c r="G13" i="46"/>
  <c r="Y5" i="46"/>
  <c r="T254" i="45"/>
  <c r="T250" i="45"/>
  <c r="T246" i="45"/>
  <c r="T242" i="45"/>
  <c r="T238" i="45"/>
  <c r="T234" i="45"/>
  <c r="T230" i="45"/>
  <c r="T226" i="45"/>
  <c r="T222" i="45"/>
  <c r="T218" i="45"/>
  <c r="T214" i="45"/>
  <c r="T210" i="45"/>
  <c r="T206" i="45"/>
  <c r="T202" i="45"/>
  <c r="T198" i="45"/>
  <c r="T194" i="45"/>
  <c r="T190" i="45"/>
  <c r="T186" i="45"/>
  <c r="T153" i="45"/>
  <c r="T149" i="45"/>
  <c r="T145" i="45"/>
  <c r="T141" i="45"/>
  <c r="T283" i="45"/>
  <c r="T52" i="45"/>
  <c r="T48" i="45"/>
  <c r="T137" i="45"/>
  <c r="T133" i="45"/>
  <c r="T262" i="45"/>
  <c r="T258" i="45"/>
  <c r="T129" i="45"/>
  <c r="T125" i="45"/>
  <c r="T121" i="45"/>
  <c r="T117" i="45"/>
  <c r="T113" i="45"/>
  <c r="T109" i="45"/>
  <c r="T105" i="45"/>
  <c r="T101" i="45"/>
  <c r="T97" i="45"/>
  <c r="R121" i="45"/>
  <c r="T93" i="45"/>
  <c r="T89" i="45"/>
  <c r="T85" i="45"/>
  <c r="T81" i="45"/>
  <c r="T77" i="45"/>
  <c r="T73" i="45"/>
  <c r="T69" i="45"/>
  <c r="T65" i="45"/>
  <c r="R123" i="45"/>
  <c r="R120" i="45"/>
  <c r="D9" i="48"/>
  <c r="F9" i="48" s="1"/>
  <c r="R117" i="45"/>
  <c r="V117" i="45"/>
  <c r="D19" i="48"/>
  <c r="F19" i="48" s="1"/>
  <c r="R119" i="45"/>
  <c r="R125" i="45"/>
  <c r="T61" i="45"/>
  <c r="T57" i="45"/>
  <c r="T279" i="45"/>
  <c r="T275" i="45"/>
  <c r="T271" i="45"/>
  <c r="T267" i="45"/>
  <c r="R124" i="45"/>
  <c r="R30" i="45"/>
  <c r="T310" i="45"/>
  <c r="T313" i="45"/>
  <c r="T307" i="45"/>
  <c r="T303" i="45"/>
  <c r="T299" i="45"/>
  <c r="T295" i="45"/>
  <c r="T291" i="45"/>
  <c r="T287" i="45"/>
  <c r="D22" i="48"/>
  <c r="F22" i="48" s="1"/>
  <c r="B6" i="46"/>
  <c r="R122" i="45"/>
  <c r="R118" i="45"/>
  <c r="R91" i="45"/>
  <c r="R67" i="45"/>
  <c r="B7" i="46"/>
  <c r="T21" i="45"/>
  <c r="T17" i="45"/>
  <c r="B8" i="46"/>
  <c r="T41" i="45"/>
  <c r="T29" i="45"/>
  <c r="T45" i="45"/>
  <c r="T37" i="45"/>
  <c r="T33" i="45"/>
  <c r="T25" i="45"/>
  <c r="T62" i="45"/>
  <c r="B10" i="46"/>
  <c r="T70" i="45"/>
  <c r="T66" i="45"/>
  <c r="T58" i="45"/>
  <c r="T54" i="45"/>
  <c r="T49" i="45"/>
  <c r="T78" i="45"/>
  <c r="T74" i="45"/>
  <c r="B11" i="46"/>
  <c r="T82" i="45"/>
  <c r="T86" i="45"/>
  <c r="B12" i="46"/>
  <c r="T102" i="45"/>
  <c r="T98" i="45"/>
  <c r="T94" i="45"/>
  <c r="T90" i="45"/>
  <c r="R280" i="45"/>
  <c r="V280" i="45"/>
  <c r="R299" i="45"/>
  <c r="V299" i="45"/>
  <c r="R302" i="45"/>
  <c r="V302" i="45"/>
  <c r="D33" i="48"/>
  <c r="F33" i="48" s="1"/>
  <c r="K298" i="45"/>
  <c r="K167" i="45"/>
  <c r="R213" i="45"/>
  <c r="R217" i="45"/>
  <c r="R225" i="45"/>
  <c r="R219" i="45"/>
  <c r="R228" i="45"/>
  <c r="R230" i="45"/>
  <c r="K197" i="45"/>
  <c r="K176" i="45"/>
  <c r="K118" i="45"/>
  <c r="K120" i="45"/>
  <c r="K98" i="45"/>
  <c r="K71" i="45"/>
  <c r="D14" i="48"/>
  <c r="F14" i="48" s="1"/>
  <c r="R275" i="45"/>
  <c r="V275" i="45"/>
  <c r="R235" i="45"/>
  <c r="V235" i="45"/>
  <c r="D54" i="48"/>
  <c r="F54" i="48" s="1"/>
  <c r="R240" i="45"/>
  <c r="R241" i="45"/>
  <c r="V241" i="45"/>
  <c r="R243" i="45"/>
  <c r="V243" i="45"/>
  <c r="R257" i="45"/>
  <c r="D61" i="48"/>
  <c r="F61" i="48" s="1"/>
  <c r="R268" i="45"/>
  <c r="R318" i="45"/>
  <c r="R295" i="45"/>
  <c r="R296" i="45"/>
  <c r="V296" i="45"/>
  <c r="R326" i="45"/>
  <c r="R308" i="45"/>
  <c r="D6" i="48"/>
  <c r="F6" i="48" s="1"/>
  <c r="R244" i="45"/>
  <c r="K297" i="45"/>
  <c r="K159" i="45"/>
  <c r="D52" i="48"/>
  <c r="F52" i="48" s="1"/>
  <c r="R216" i="45"/>
  <c r="R224" i="45"/>
  <c r="R227" i="45"/>
  <c r="R221" i="45"/>
  <c r="R223" i="45"/>
  <c r="K301" i="45"/>
  <c r="T181" i="45"/>
  <c r="T168" i="45"/>
  <c r="K227" i="45"/>
  <c r="K193" i="45"/>
  <c r="K270" i="45"/>
  <c r="D62" i="48"/>
  <c r="F62" i="48" s="1"/>
  <c r="R272" i="45"/>
  <c r="R285" i="45"/>
  <c r="R290" i="45"/>
  <c r="V290" i="45"/>
  <c r="R324" i="45"/>
  <c r="R306" i="45"/>
  <c r="R8" i="45"/>
  <c r="V8" i="45"/>
  <c r="R232" i="45"/>
  <c r="R233" i="45"/>
  <c r="V233" i="45"/>
  <c r="R238" i="45"/>
  <c r="R247" i="45"/>
  <c r="V247" i="45"/>
  <c r="R253" i="45"/>
  <c r="R259" i="45"/>
  <c r="V259" i="45"/>
  <c r="B87" i="46"/>
  <c r="R266" i="45"/>
  <c r="R279" i="45"/>
  <c r="R316" i="45"/>
  <c r="R319" i="45"/>
  <c r="V319" i="45"/>
  <c r="R321" i="45"/>
  <c r="V321" i="45"/>
  <c r="R303" i="45"/>
  <c r="R310" i="45"/>
  <c r="R9" i="45"/>
  <c r="R197" i="45"/>
  <c r="V197" i="45"/>
  <c r="K172" i="45"/>
  <c r="K69" i="45"/>
  <c r="K133" i="45"/>
  <c r="K138" i="45"/>
  <c r="T323" i="45"/>
  <c r="K139" i="45"/>
  <c r="K226" i="45"/>
  <c r="K135" i="45"/>
  <c r="R260" i="45"/>
  <c r="R273" i="45"/>
  <c r="R289" i="45"/>
  <c r="R292" i="45"/>
  <c r="V292" i="45"/>
  <c r="R322" i="45"/>
  <c r="R301" i="45"/>
  <c r="R305" i="45"/>
  <c r="R309" i="45"/>
  <c r="V309" i="45"/>
  <c r="R12" i="45"/>
  <c r="R314" i="45"/>
  <c r="K320" i="45"/>
  <c r="K252" i="45"/>
  <c r="T326" i="45"/>
  <c r="K250" i="45"/>
  <c r="K205" i="45"/>
  <c r="R294" i="45"/>
  <c r="R200" i="45"/>
  <c r="R202" i="45"/>
  <c r="R204" i="45"/>
  <c r="R209" i="45"/>
  <c r="R205" i="45"/>
  <c r="R208" i="45"/>
  <c r="R210" i="45"/>
  <c r="V210" i="45"/>
  <c r="R214" i="45"/>
  <c r="D53" i="48"/>
  <c r="F53" i="48" s="1"/>
  <c r="R246" i="45"/>
  <c r="R250" i="45"/>
  <c r="D57" i="48"/>
  <c r="F57" i="48" s="1"/>
  <c r="R263" i="45"/>
  <c r="R267" i="45"/>
  <c r="K261" i="45"/>
  <c r="K12" i="45"/>
  <c r="T172" i="45"/>
  <c r="K123" i="45"/>
  <c r="K141" i="45"/>
  <c r="D16" i="48"/>
  <c r="F16" i="48" s="1"/>
  <c r="R261" i="45"/>
  <c r="R270" i="45"/>
  <c r="V270" i="45"/>
  <c r="D65" i="48"/>
  <c r="F65" i="48" s="1"/>
  <c r="R287" i="45"/>
  <c r="R298" i="45"/>
  <c r="R328" i="45"/>
  <c r="R311" i="45"/>
  <c r="V311" i="45"/>
  <c r="R313" i="45"/>
  <c r="V313" i="45"/>
  <c r="R274" i="45"/>
  <c r="K75" i="45"/>
  <c r="K158" i="45"/>
  <c r="R226" i="45"/>
  <c r="K191" i="45"/>
  <c r="K169" i="45"/>
  <c r="K244" i="45"/>
  <c r="D17" i="48"/>
  <c r="F17" i="48" s="1"/>
  <c r="R278" i="45"/>
  <c r="R288" i="45"/>
  <c r="R293" i="45"/>
  <c r="R330" i="45"/>
  <c r="R231" i="45"/>
  <c r="V231" i="45"/>
  <c r="R234" i="45"/>
  <c r="R236" i="45"/>
  <c r="D55" i="48"/>
  <c r="F55" i="48" s="1"/>
  <c r="D56" i="48"/>
  <c r="F56" i="48" s="1"/>
  <c r="K287" i="45"/>
  <c r="K259" i="45"/>
  <c r="K180" i="45"/>
  <c r="R269" i="45"/>
  <c r="D64" i="48"/>
  <c r="F64" i="48" s="1"/>
  <c r="R284" i="45"/>
  <c r="R248" i="45"/>
  <c r="K222" i="45"/>
  <c r="T12" i="45"/>
  <c r="K122" i="45"/>
  <c r="K199" i="45"/>
  <c r="R315" i="45"/>
  <c r="V315" i="45"/>
  <c r="R254" i="45"/>
  <c r="V254" i="45"/>
  <c r="R256" i="45"/>
  <c r="V256" i="45"/>
  <c r="D59" i="48"/>
  <c r="F59" i="48" s="1"/>
  <c r="R320" i="45"/>
  <c r="K255" i="45"/>
  <c r="T318" i="45"/>
  <c r="K309" i="45"/>
  <c r="R277" i="45"/>
  <c r="R307" i="45"/>
  <c r="R312" i="45"/>
  <c r="R323" i="45"/>
  <c r="V323" i="45"/>
  <c r="R325" i="45"/>
  <c r="V325" i="45"/>
  <c r="R327" i="45"/>
  <c r="V327" i="45"/>
  <c r="K326" i="45"/>
  <c r="K238" i="45"/>
  <c r="K282" i="45"/>
  <c r="K230" i="45"/>
  <c r="R329" i="45"/>
  <c r="V329" i="45"/>
  <c r="R11" i="45"/>
  <c r="D25" i="48"/>
  <c r="F25" i="48" s="1"/>
  <c r="K94" i="45"/>
  <c r="T183" i="45"/>
  <c r="K289" i="45"/>
  <c r="K263" i="45"/>
  <c r="D15" i="48"/>
  <c r="F15" i="48" s="1"/>
  <c r="R265" i="45"/>
  <c r="V265" i="45"/>
  <c r="R276" i="45"/>
  <c r="R281" i="45"/>
  <c r="R291" i="45"/>
  <c r="D34" i="48"/>
  <c r="F34" i="48" s="1"/>
  <c r="R10" i="45"/>
  <c r="D49" i="48"/>
  <c r="F49" i="48" s="1"/>
  <c r="R198" i="45"/>
  <c r="D50" i="48"/>
  <c r="F50" i="48" s="1"/>
  <c r="R199" i="45"/>
  <c r="V199" i="45"/>
  <c r="R201" i="45"/>
  <c r="K127" i="45"/>
  <c r="T317" i="45"/>
  <c r="K116" i="45"/>
  <c r="D63" i="48"/>
  <c r="F63" i="48" s="1"/>
  <c r="D18" i="48"/>
  <c r="F18" i="48" s="1"/>
  <c r="D51" i="48"/>
  <c r="F51" i="48" s="1"/>
  <c r="R207" i="45"/>
  <c r="R206" i="45"/>
  <c r="R203" i="45"/>
  <c r="V203" i="45"/>
  <c r="R211" i="45"/>
  <c r="R212" i="45"/>
  <c r="R220" i="45"/>
  <c r="K296" i="45"/>
  <c r="K236" i="45"/>
  <c r="K184" i="45"/>
  <c r="K324" i="45"/>
  <c r="K322" i="45"/>
  <c r="K102" i="45"/>
  <c r="R282" i="45"/>
  <c r="R317" i="45"/>
  <c r="V317" i="45"/>
  <c r="R300" i="45"/>
  <c r="K166" i="45"/>
  <c r="D28" i="48"/>
  <c r="F28" i="48" s="1"/>
  <c r="R215" i="45"/>
  <c r="V215" i="45"/>
  <c r="R222" i="45"/>
  <c r="R229" i="45"/>
  <c r="R218" i="45"/>
  <c r="V218" i="45"/>
  <c r="R264" i="45"/>
  <c r="R237" i="45"/>
  <c r="V237" i="45"/>
  <c r="R239" i="45"/>
  <c r="V239" i="45"/>
  <c r="R251" i="45"/>
  <c r="V251" i="45"/>
  <c r="D58" i="48"/>
  <c r="F58" i="48" s="1"/>
  <c r="D60" i="48"/>
  <c r="F60" i="48" s="1"/>
  <c r="R271" i="45"/>
  <c r="R283" i="45"/>
  <c r="R286" i="45"/>
  <c r="V286" i="45"/>
  <c r="R297" i="45"/>
  <c r="R304" i="45"/>
  <c r="D29" i="48"/>
  <c r="F29" i="48" s="1"/>
  <c r="R242" i="45"/>
  <c r="R245" i="45"/>
  <c r="V245" i="45"/>
  <c r="R249" i="45"/>
  <c r="R252" i="45"/>
  <c r="R255" i="45"/>
  <c r="R258" i="45"/>
  <c r="R262" i="45"/>
  <c r="AA43" i="46"/>
  <c r="BN43" i="46"/>
  <c r="B39" i="46"/>
  <c r="B38" i="46"/>
  <c r="B37" i="46"/>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T209" i="45"/>
  <c r="T217" i="45"/>
  <c r="T229" i="45"/>
  <c r="T241" i="45"/>
  <c r="T253" i="45"/>
  <c r="T266" i="45"/>
  <c r="T278" i="45"/>
  <c r="T290" i="45"/>
  <c r="T302" i="45"/>
  <c r="R22" i="45"/>
  <c r="T8" i="45"/>
  <c r="R62" i="45"/>
  <c r="T10" i="45"/>
  <c r="T24" i="45"/>
  <c r="T36" i="45"/>
  <c r="K257" i="45"/>
  <c r="K258" i="45"/>
  <c r="K77" i="45"/>
  <c r="T201" i="45"/>
  <c r="T221" i="45"/>
  <c r="T233" i="45"/>
  <c r="T249" i="45"/>
  <c r="T261" i="45"/>
  <c r="T274" i="45"/>
  <c r="T286" i="45"/>
  <c r="T298" i="45"/>
  <c r="T311" i="45"/>
  <c r="R87" i="45"/>
  <c r="T20" i="45"/>
  <c r="T28" i="45"/>
  <c r="T40" i="45"/>
  <c r="K161" i="45"/>
  <c r="K295" i="45"/>
  <c r="K72" i="45"/>
  <c r="K76" i="45"/>
  <c r="D23" i="48"/>
  <c r="F23" i="48" s="1"/>
  <c r="D24" i="48"/>
  <c r="F24" i="48" s="1"/>
  <c r="K242" i="45"/>
  <c r="K47" i="45"/>
  <c r="K61" i="45"/>
  <c r="K50" i="45"/>
  <c r="K19" i="45"/>
  <c r="K42" i="45"/>
  <c r="K21" i="45"/>
  <c r="K30" i="45"/>
  <c r="R13" i="45"/>
  <c r="V13" i="45"/>
  <c r="K54" i="45"/>
  <c r="K44" i="45"/>
  <c r="K27" i="45"/>
  <c r="K26" i="45"/>
  <c r="K59" i="45"/>
  <c r="K22" i="45"/>
  <c r="K23" i="45"/>
  <c r="D11" i="48"/>
  <c r="F11" i="48" s="1"/>
  <c r="K63" i="45"/>
  <c r="K60" i="45"/>
  <c r="K20" i="45"/>
  <c r="K34" i="45"/>
  <c r="D26" i="48"/>
  <c r="F26" i="48" s="1"/>
  <c r="D27" i="48"/>
  <c r="F27" i="48" s="1"/>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5" i="45"/>
  <c r="T213" i="45"/>
  <c r="T225" i="45"/>
  <c r="T237" i="45"/>
  <c r="T245" i="45"/>
  <c r="T257" i="45"/>
  <c r="T270" i="45"/>
  <c r="T282" i="45"/>
  <c r="T294" i="45"/>
  <c r="T306" i="45"/>
  <c r="R59" i="45"/>
  <c r="R25" i="45"/>
  <c r="R88" i="45"/>
  <c r="T16" i="45"/>
  <c r="T32" i="45"/>
  <c r="T44" i="45"/>
  <c r="K256" i="45"/>
  <c r="K292" i="45"/>
  <c r="K294" i="45"/>
  <c r="K73" i="45"/>
  <c r="K24" i="45"/>
  <c r="K57" i="45"/>
  <c r="K51" i="45"/>
  <c r="T53" i="45"/>
  <c r="D46" i="48"/>
  <c r="F46" i="48" s="1"/>
  <c r="B27" i="46"/>
  <c r="K62" i="45"/>
  <c r="K53" i="45"/>
  <c r="K36" i="45"/>
  <c r="K35" i="45"/>
  <c r="K18" i="45"/>
  <c r="K17" i="45"/>
  <c r="K29" i="45"/>
  <c r="K41" i="45"/>
  <c r="D10" i="48"/>
  <c r="F10" i="48" s="1"/>
  <c r="K28" i="45"/>
  <c r="K16" i="45"/>
  <c r="K56" i="45"/>
  <c r="D7" i="48"/>
  <c r="F7" i="48" s="1"/>
  <c r="K38" i="45"/>
  <c r="K65" i="45"/>
  <c r="K32" i="45"/>
  <c r="K31" i="45"/>
  <c r="T13" i="45"/>
  <c r="K55" i="45"/>
  <c r="D12" i="48"/>
  <c r="F12" i="48" s="1"/>
  <c r="K45" i="45"/>
  <c r="K64" i="45"/>
  <c r="K33" i="45"/>
  <c r="K43" i="45"/>
  <c r="D8" i="48"/>
  <c r="F8" i="48" s="1"/>
  <c r="K15" i="45"/>
  <c r="K39" i="45"/>
  <c r="K37" i="45"/>
  <c r="K48" i="45"/>
  <c r="K40" i="45"/>
  <c r="K25" i="45"/>
  <c r="D13" i="48"/>
  <c r="F13" i="48" s="1"/>
  <c r="K46" i="45"/>
  <c r="K52" i="45"/>
  <c r="K49" i="45"/>
  <c r="K58" i="45"/>
  <c r="K13" i="45"/>
  <c r="K14" i="45"/>
  <c r="R53" i="45"/>
  <c r="K264" i="45"/>
  <c r="K328" i="45"/>
  <c r="T264" i="45"/>
  <c r="K280" i="45"/>
  <c r="K83" i="45"/>
  <c r="K114" i="45"/>
  <c r="K110" i="45"/>
  <c r="K85" i="45"/>
  <c r="K81" i="45"/>
  <c r="K93" i="45"/>
  <c r="K89" i="45"/>
  <c r="K68" i="45"/>
  <c r="K79" i="45"/>
  <c r="K124" i="45"/>
  <c r="K87" i="45"/>
  <c r="K152" i="45"/>
  <c r="K155" i="45"/>
  <c r="K305"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R38" i="45"/>
  <c r="V38" i="45"/>
  <c r="R46" i="45"/>
  <c r="R101" i="45"/>
  <c r="R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R81" i="45"/>
  <c r="K160" i="45"/>
  <c r="K293" i="45"/>
  <c r="K74"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D44" i="48"/>
  <c r="F44" i="48" s="1"/>
  <c r="R104" i="45"/>
  <c r="R103" i="45"/>
  <c r="V103" i="45"/>
  <c r="R105" i="45"/>
  <c r="R166" i="45"/>
  <c r="V166" i="45"/>
  <c r="R158" i="45"/>
  <c r="V158" i="45"/>
  <c r="R167" i="45"/>
  <c r="R159" i="45"/>
  <c r="R107" i="45"/>
  <c r="R106" i="45"/>
  <c r="V106" i="45"/>
  <c r="R160" i="45"/>
  <c r="V160" i="45"/>
  <c r="R161" i="45"/>
  <c r="R109" i="45"/>
  <c r="R110" i="45"/>
  <c r="R111" i="45"/>
  <c r="R108" i="45"/>
  <c r="V108" i="45"/>
  <c r="R162" i="45"/>
  <c r="V162" i="45"/>
  <c r="R163" i="45"/>
  <c r="R116" i="45"/>
  <c r="R114" i="45"/>
  <c r="R112" i="45"/>
  <c r="V112" i="45"/>
  <c r="R113" i="45"/>
  <c r="R115" i="45"/>
  <c r="R165" i="45"/>
  <c r="R164" i="45"/>
  <c r="V164" i="45"/>
  <c r="R175" i="45"/>
  <c r="R148" i="45"/>
  <c r="V148" i="45"/>
  <c r="R155" i="45"/>
  <c r="R149" i="45"/>
  <c r="R153" i="45"/>
  <c r="R154" i="45"/>
  <c r="R150" i="45"/>
  <c r="R176" i="45"/>
  <c r="V176" i="45"/>
  <c r="D30" i="48"/>
  <c r="F30" i="48" s="1"/>
  <c r="R156" i="45"/>
  <c r="V156" i="45"/>
  <c r="R157" i="45"/>
  <c r="R182" i="45"/>
  <c r="R179" i="45"/>
  <c r="R180" i="45"/>
  <c r="D38" i="48"/>
  <c r="F38" i="48" s="1"/>
  <c r="D42" i="48"/>
  <c r="F42" i="48" s="1"/>
  <c r="D43" i="48"/>
  <c r="F43" i="48" s="1"/>
  <c r="D40" i="48"/>
  <c r="F40" i="48" s="1"/>
  <c r="R185" i="45"/>
  <c r="R186" i="45"/>
  <c r="V186" i="45"/>
  <c r="R187" i="45"/>
  <c r="R188" i="45"/>
  <c r="V188" i="45"/>
  <c r="R192" i="45"/>
  <c r="R194" i="45"/>
  <c r="R193" i="45"/>
  <c r="R191" i="45"/>
  <c r="R196"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R127" i="45"/>
  <c r="R128" i="45"/>
  <c r="R171" i="45"/>
  <c r="R170" i="45"/>
  <c r="V170" i="45"/>
  <c r="R137" i="45"/>
  <c r="R133" i="45"/>
  <c r="R136" i="45"/>
  <c r="R131" i="45"/>
  <c r="R134" i="45"/>
  <c r="R132" i="45"/>
  <c r="R130" i="45"/>
  <c r="V130" i="45"/>
  <c r="R135" i="45"/>
  <c r="R172" i="45"/>
  <c r="V172" i="45"/>
  <c r="R173" i="45"/>
  <c r="R144" i="45"/>
  <c r="R147" i="45"/>
  <c r="R146" i="45"/>
  <c r="R140" i="45"/>
  <c r="R138" i="45"/>
  <c r="V138" i="45"/>
  <c r="R139" i="45"/>
  <c r="R142" i="45"/>
  <c r="R141" i="45"/>
  <c r="R143" i="45"/>
  <c r="R145" i="45"/>
  <c r="R174" i="45"/>
  <c r="V174" i="45"/>
  <c r="R152" i="45"/>
  <c r="R151" i="45"/>
  <c r="R181" i="45"/>
  <c r="R178" i="45"/>
  <c r="V178" i="45"/>
  <c r="D31" i="48"/>
  <c r="F31" i="48" s="1"/>
  <c r="R183" i="45"/>
  <c r="V183" i="45"/>
  <c r="D32" i="48"/>
  <c r="F32" i="48" s="1"/>
  <c r="D35" i="48"/>
  <c r="F35" i="48" s="1"/>
  <c r="D36" i="48"/>
  <c r="F36" i="48" s="1"/>
  <c r="D21" i="48"/>
  <c r="F21" i="48" s="1"/>
  <c r="D20" i="48"/>
  <c r="F20" i="48" s="1"/>
  <c r="D37" i="48"/>
  <c r="F37" i="48" s="1"/>
  <c r="D39" i="48"/>
  <c r="F39" i="48" s="1"/>
  <c r="D41" i="48"/>
  <c r="F41" i="48" s="1"/>
  <c r="D66" i="48"/>
  <c r="F66" i="48" s="1"/>
  <c r="D45" i="48"/>
  <c r="F45" i="48" s="1"/>
  <c r="R184" i="45"/>
  <c r="D47" i="48"/>
  <c r="F47" i="48" s="1"/>
  <c r="R189" i="45"/>
  <c r="R190" i="45"/>
  <c r="V190" i="45"/>
  <c r="D48" i="48"/>
  <c r="F48" i="48" s="1"/>
  <c r="R195" i="45"/>
  <c r="V195"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T106" i="45"/>
  <c r="T110" i="45"/>
  <c r="T114" i="45"/>
  <c r="T118" i="45"/>
  <c r="T122" i="45"/>
  <c r="T130" i="45"/>
  <c r="T134" i="45"/>
  <c r="T138" i="45"/>
  <c r="R168" i="45"/>
  <c r="V168" i="45"/>
  <c r="R169" i="45"/>
  <c r="R126" i="45"/>
  <c r="V126" i="45"/>
  <c r="R129" i="45"/>
  <c r="T142" i="45"/>
  <c r="T146" i="45"/>
  <c r="T150" i="45"/>
  <c r="T126" i="45"/>
  <c r="AO15" i="53"/>
  <c r="BA15" i="53"/>
  <c r="B16" i="61"/>
  <c r="C16" i="61" s="1"/>
  <c r="AR15" i="53"/>
  <c r="AV15" i="53"/>
  <c r="AT15" i="53"/>
  <c r="AU15" i="53"/>
  <c r="AQ15" i="53"/>
  <c r="AS15" i="53"/>
  <c r="AP15" i="53"/>
  <c r="AZ15" i="53"/>
  <c r="AY15" i="53"/>
  <c r="AQ8" i="53"/>
  <c r="AO8" i="53"/>
  <c r="AU8" i="53"/>
  <c r="AP33" i="53"/>
  <c r="AU62" i="53"/>
  <c r="AT33" i="53"/>
  <c r="AY71" i="53"/>
  <c r="AT29" i="53"/>
  <c r="AV5" i="53"/>
  <c r="AO52" i="53"/>
  <c r="T22" i="58"/>
  <c r="AO71" i="53"/>
  <c r="BJ73" i="53"/>
  <c r="R18" i="58"/>
  <c r="AS59" i="53"/>
  <c r="AW59" i="53"/>
  <c r="AW87" i="53"/>
  <c r="AQ71" i="53"/>
  <c r="AU71" i="53"/>
  <c r="T18" i="58"/>
  <c r="AV87" i="53"/>
  <c r="AT59" i="53"/>
  <c r="AR87" i="53"/>
  <c r="AV59" i="53"/>
  <c r="AU59" i="53"/>
  <c r="AZ59" i="53"/>
  <c r="AY59" i="53"/>
  <c r="AZ33" i="53"/>
  <c r="AX29" i="53"/>
  <c r="T15" i="58"/>
  <c r="AX59" i="53"/>
  <c r="AT23" i="53"/>
  <c r="AP23" i="53"/>
  <c r="AU23" i="53"/>
  <c r="AW23" i="53"/>
  <c r="AX23" i="53"/>
  <c r="AY23" i="53"/>
  <c r="BA23" i="53"/>
  <c r="AO23" i="53"/>
  <c r="AZ23" i="53"/>
  <c r="AQ23" i="53"/>
  <c r="AS23" i="53"/>
  <c r="AR23" i="53"/>
  <c r="AV23" i="53"/>
  <c r="AZ71" i="53"/>
  <c r="AO64" i="53"/>
  <c r="AR56" i="53"/>
  <c r="AX8" i="53"/>
  <c r="AZ64" i="53"/>
  <c r="AT71" i="53"/>
  <c r="AQ61" i="53"/>
  <c r="AR61" i="53"/>
  <c r="AV64" i="53"/>
  <c r="AQ56" i="53"/>
  <c r="AX15" i="53"/>
  <c r="AR64" i="53"/>
  <c r="AO59" i="53"/>
  <c r="AW15" i="53"/>
  <c r="AX77" i="53"/>
  <c r="AS60" i="53"/>
  <c r="AZ77" i="53"/>
  <c r="AP8" i="53"/>
  <c r="AS64" i="53"/>
  <c r="AX56" i="53"/>
  <c r="AX80" i="53"/>
  <c r="AX64" i="53"/>
  <c r="AS71" i="53"/>
  <c r="BA60" i="53"/>
  <c r="D58" i="60"/>
  <c r="F58" i="60" s="1"/>
  <c r="AW80" i="53"/>
  <c r="AV71" i="53"/>
  <c r="AW71" i="53"/>
  <c r="AZ5" i="53"/>
  <c r="AT64" i="53"/>
  <c r="AU45" i="53"/>
  <c r="AU64" i="53"/>
  <c r="AW8" i="53"/>
  <c r="AZ8" i="53"/>
  <c r="AR8" i="53"/>
  <c r="AV8" i="53"/>
  <c r="AY64" i="53"/>
  <c r="BA6" i="53"/>
  <c r="AQ6" i="53"/>
  <c r="AZ6" i="53"/>
  <c r="AV6" i="53"/>
  <c r="AR6" i="53"/>
  <c r="AS6" i="53"/>
  <c r="AO6" i="53"/>
  <c r="AO41" i="53"/>
  <c r="AZ41" i="53"/>
  <c r="AQ47" i="53"/>
  <c r="AX47" i="53"/>
  <c r="AO17" i="53"/>
  <c r="AZ17" i="53"/>
  <c r="AP17" i="53"/>
  <c r="AS17" i="53"/>
  <c r="AQ17" i="53"/>
  <c r="AX17" i="53"/>
  <c r="AV17" i="53"/>
  <c r="AT17" i="53"/>
  <c r="BA81" i="53"/>
  <c r="D76" i="60"/>
  <c r="F76" i="60" s="1"/>
  <c r="AX81" i="53"/>
  <c r="AY81" i="53"/>
  <c r="AO76" i="53"/>
  <c r="AX76" i="53"/>
  <c r="AS76" i="53"/>
  <c r="AY76" i="53"/>
  <c r="AW76" i="53"/>
  <c r="AP76" i="53"/>
  <c r="AZ76" i="53"/>
  <c r="BA76" i="53"/>
  <c r="AV76" i="53"/>
  <c r="AR76" i="53"/>
  <c r="AT76" i="53"/>
  <c r="AU76" i="53"/>
  <c r="AQ76" i="53"/>
  <c r="AT40" i="53"/>
  <c r="AP40" i="53"/>
  <c r="AX40" i="53"/>
  <c r="BA40" i="53"/>
  <c r="AV40" i="53"/>
  <c r="AQ40" i="53"/>
  <c r="AW40" i="53"/>
  <c r="AY40" i="53"/>
  <c r="AO40" i="53"/>
  <c r="AR40" i="53"/>
  <c r="AS40" i="53"/>
  <c r="AZ40" i="53"/>
  <c r="AU40" i="53"/>
  <c r="AP54" i="53"/>
  <c r="AW54" i="53"/>
  <c r="AP24" i="53"/>
  <c r="AT24" i="53"/>
  <c r="AQ24" i="53"/>
  <c r="AU24" i="53"/>
  <c r="AW24" i="53"/>
  <c r="AY24" i="53"/>
  <c r="AX24" i="53"/>
  <c r="AO24" i="53"/>
  <c r="AS24" i="53"/>
  <c r="AQ82" i="53"/>
  <c r="AS82" i="53"/>
  <c r="AW82" i="53"/>
  <c r="AV82" i="53"/>
  <c r="AZ82" i="53"/>
  <c r="AO82" i="53"/>
  <c r="AX82" i="53"/>
  <c r="AY82" i="53"/>
  <c r="BA82" i="53"/>
  <c r="B82" i="61"/>
  <c r="C82" i="61" s="1"/>
  <c r="AU82" i="53"/>
  <c r="AT82" i="53"/>
  <c r="AZ19" i="53"/>
  <c r="AY19" i="53"/>
  <c r="AQ19" i="53"/>
  <c r="AU19" i="53"/>
  <c r="AP35" i="53"/>
  <c r="BA35" i="53"/>
  <c r="AU35" i="53"/>
  <c r="AW35" i="53"/>
  <c r="AS35" i="53"/>
  <c r="AQ35" i="53"/>
  <c r="AZ35" i="53"/>
  <c r="BA75" i="53"/>
  <c r="AP75" i="53"/>
  <c r="AW75" i="53"/>
  <c r="AO75" i="53"/>
  <c r="AS75" i="53"/>
  <c r="AZ75" i="53"/>
  <c r="AY75" i="53"/>
  <c r="AT75" i="53"/>
  <c r="AO25" i="53"/>
  <c r="AW25" i="53"/>
  <c r="AS25" i="53"/>
  <c r="AZ25" i="53"/>
  <c r="AR25" i="53"/>
  <c r="AU25" i="53"/>
  <c r="AW78" i="53"/>
  <c r="AZ78" i="53"/>
  <c r="AU78" i="53"/>
  <c r="AV60" i="53"/>
  <c r="AT62" i="53"/>
  <c r="AY8" i="53"/>
  <c r="AS33" i="53"/>
  <c r="AR29" i="53"/>
  <c r="AO34" i="53"/>
  <c r="AQ34" i="53"/>
  <c r="AT8" i="53"/>
  <c r="AR34" i="53"/>
  <c r="AR62" i="53"/>
  <c r="AY60" i="53"/>
  <c r="AP34" i="53"/>
  <c r="AS8" i="53"/>
  <c r="AR60" i="53"/>
  <c r="AV34" i="53"/>
  <c r="AX62" i="53"/>
  <c r="AY62" i="53"/>
  <c r="AW62" i="53"/>
  <c r="AO62" i="53"/>
  <c r="AQ62" i="53"/>
  <c r="AR27" i="53"/>
  <c r="BA8" i="53"/>
  <c r="AT60" i="53"/>
  <c r="AZ60" i="53"/>
  <c r="AU60" i="53"/>
  <c r="AV62" i="53"/>
  <c r="AP60" i="53"/>
  <c r="AZ62" i="53"/>
  <c r="AO79" i="53"/>
  <c r="AP79" i="53"/>
  <c r="AZ79" i="53"/>
  <c r="BA79" i="53"/>
  <c r="AY79" i="53"/>
  <c r="AQ79" i="53"/>
  <c r="AV79" i="53"/>
  <c r="AW79" i="53"/>
  <c r="AT79" i="53"/>
  <c r="AR79" i="53"/>
  <c r="AS79" i="53"/>
  <c r="AX79" i="53"/>
  <c r="AU79" i="53"/>
  <c r="AX10" i="53"/>
  <c r="AR10" i="53"/>
  <c r="AY10" i="53"/>
  <c r="AQ10" i="53"/>
  <c r="AS10" i="53"/>
  <c r="AZ10" i="53"/>
  <c r="AU10" i="53"/>
  <c r="AT10" i="53"/>
  <c r="BA10" i="53"/>
  <c r="B11" i="61"/>
  <c r="C11" i="61" s="1"/>
  <c r="AP10" i="53"/>
  <c r="AV10" i="53"/>
  <c r="AW10" i="53"/>
  <c r="AO10" i="53"/>
  <c r="AV12" i="53"/>
  <c r="AW12" i="53"/>
  <c r="BA12" i="53"/>
  <c r="B13" i="61"/>
  <c r="C13" i="61" s="1"/>
  <c r="AT12" i="53"/>
  <c r="AZ12" i="53"/>
  <c r="AP12" i="53"/>
  <c r="AQ12" i="53"/>
  <c r="AO12" i="53"/>
  <c r="AX12" i="53"/>
  <c r="AT30" i="53"/>
  <c r="AW30" i="53"/>
  <c r="AQ14" i="53"/>
  <c r="AT14" i="53"/>
  <c r="AW14" i="53"/>
  <c r="AX14" i="53"/>
  <c r="AU14" i="53"/>
  <c r="AP14" i="53"/>
  <c r="AO14" i="53"/>
  <c r="AV14" i="53"/>
  <c r="AZ14" i="53"/>
  <c r="AY14" i="53"/>
  <c r="AR14" i="53"/>
  <c r="BA14" i="53"/>
  <c r="B15" i="61"/>
  <c r="C15" i="61" s="1"/>
  <c r="AS14" i="53"/>
  <c r="AX43" i="53"/>
  <c r="AQ43" i="53"/>
  <c r="AO43" i="53"/>
  <c r="BA43" i="53"/>
  <c r="AT43" i="53"/>
  <c r="AU43" i="53"/>
  <c r="AZ43" i="53"/>
  <c r="AV43" i="53"/>
  <c r="AP43" i="53"/>
  <c r="AS43" i="53"/>
  <c r="AR43" i="53"/>
  <c r="AW43" i="53"/>
  <c r="AY43" i="53"/>
  <c r="AO65" i="53"/>
  <c r="AW65" i="53"/>
  <c r="AV65" i="53"/>
  <c r="AU65" i="53"/>
  <c r="AZ65" i="53"/>
  <c r="AS65" i="53"/>
  <c r="AX65" i="53"/>
  <c r="AR65" i="53"/>
  <c r="AY65" i="53"/>
  <c r="AP65" i="53"/>
  <c r="BA65" i="53"/>
  <c r="B60" i="60"/>
  <c r="AQ65" i="53"/>
  <c r="AT65" i="53"/>
  <c r="AX32" i="53"/>
  <c r="AZ32" i="53"/>
  <c r="AU32" i="53"/>
  <c r="AY32" i="53"/>
  <c r="AW32" i="53"/>
  <c r="AS32" i="53"/>
  <c r="AR32" i="53"/>
  <c r="AP32" i="53"/>
  <c r="BA32" i="53"/>
  <c r="B33" i="61"/>
  <c r="C33" i="61" s="1"/>
  <c r="AV32" i="53"/>
  <c r="AT32" i="53"/>
  <c r="AQ32" i="53"/>
  <c r="AO32" i="53"/>
  <c r="AX49" i="53"/>
  <c r="AW49" i="53"/>
  <c r="AR49" i="53"/>
  <c r="AV49" i="53"/>
  <c r="AU49" i="53"/>
  <c r="BA49" i="53"/>
  <c r="AT49" i="53"/>
  <c r="AS49" i="53"/>
  <c r="AQ49" i="53"/>
  <c r="AY49" i="53"/>
  <c r="AP49" i="53"/>
  <c r="AZ49" i="53"/>
  <c r="AO49" i="53"/>
  <c r="AU63" i="53"/>
  <c r="AY63" i="53"/>
  <c r="AQ63" i="53"/>
  <c r="AX63" i="53"/>
  <c r="AT63" i="53"/>
  <c r="AO63" i="53"/>
  <c r="AS63" i="53"/>
  <c r="AW63" i="53"/>
  <c r="BA63" i="53"/>
  <c r="AV63" i="53"/>
  <c r="AP63" i="53"/>
  <c r="AR63" i="53"/>
  <c r="AZ63" i="53"/>
  <c r="AO37" i="53"/>
  <c r="AQ37" i="53"/>
  <c r="AZ37" i="53"/>
  <c r="AP37" i="53"/>
  <c r="AW37" i="53"/>
  <c r="AX37" i="53"/>
  <c r="AT37" i="53"/>
  <c r="AU37" i="53"/>
  <c r="AS37" i="53"/>
  <c r="AR18" i="53"/>
  <c r="AX18" i="53"/>
  <c r="AY18" i="53"/>
  <c r="AW18" i="53"/>
  <c r="AZ18" i="53"/>
  <c r="BA18" i="53"/>
  <c r="B12" i="60"/>
  <c r="AV18" i="53"/>
  <c r="AO18" i="53"/>
  <c r="AU18" i="53"/>
  <c r="AT18" i="53"/>
  <c r="AS18" i="53"/>
  <c r="AQ18" i="53"/>
  <c r="AP18" i="53"/>
  <c r="AV36" i="53"/>
  <c r="AR36" i="53"/>
  <c r="BA36" i="53"/>
  <c r="AZ36" i="53"/>
  <c r="AW36" i="53"/>
  <c r="AS36" i="53"/>
  <c r="AO36" i="53"/>
  <c r="AU36" i="53"/>
  <c r="AX36" i="53"/>
  <c r="AQ36" i="53"/>
  <c r="AY36" i="53"/>
  <c r="AT36" i="53"/>
  <c r="AP36" i="53"/>
  <c r="AZ28" i="53"/>
  <c r="AP28" i="53"/>
  <c r="AY28" i="53"/>
  <c r="AU28" i="53"/>
  <c r="AO28" i="53"/>
  <c r="AR28" i="53"/>
  <c r="AQ28" i="53"/>
  <c r="AT28" i="53"/>
  <c r="AW28" i="53"/>
  <c r="AS28" i="53"/>
  <c r="BA28" i="53"/>
  <c r="D25" i="60"/>
  <c r="F25" i="60" s="1"/>
  <c r="AX28" i="53"/>
  <c r="AT42" i="53"/>
  <c r="AZ42" i="53"/>
  <c r="AV42" i="53"/>
  <c r="AY55" i="53"/>
  <c r="AP55" i="53"/>
  <c r="AT55" i="53"/>
  <c r="AS55" i="53"/>
  <c r="AX55" i="53"/>
  <c r="AW55" i="53"/>
  <c r="AV55" i="53"/>
  <c r="AO55" i="53"/>
  <c r="AZ55" i="53"/>
  <c r="AU55" i="53"/>
  <c r="AR55" i="53"/>
  <c r="BA55" i="53"/>
  <c r="B56" i="61"/>
  <c r="C56" i="61" s="1"/>
  <c r="AQ55" i="53"/>
  <c r="AU57" i="53"/>
  <c r="AV57" i="53"/>
  <c r="BA57" i="53"/>
  <c r="D52" i="60"/>
  <c r="F52" i="60" s="1"/>
  <c r="AY57" i="53"/>
  <c r="AT57" i="53"/>
  <c r="AS57" i="53"/>
  <c r="AO57" i="53"/>
  <c r="AQ57" i="53"/>
  <c r="AX57" i="53"/>
  <c r="AZ57" i="53"/>
  <c r="AR57" i="53"/>
  <c r="AP57" i="53"/>
  <c r="AW57" i="53"/>
  <c r="AY20" i="53"/>
  <c r="AS20" i="53"/>
  <c r="AZ20" i="53"/>
  <c r="AR20" i="53"/>
  <c r="BA20" i="53"/>
  <c r="B17" i="60"/>
  <c r="AQ20" i="53"/>
  <c r="AT20" i="53"/>
  <c r="AW20" i="53"/>
  <c r="AU20" i="53"/>
  <c r="AX20" i="53"/>
  <c r="AV20" i="53"/>
  <c r="AO20" i="53"/>
  <c r="AP20" i="53"/>
  <c r="AS50" i="53"/>
  <c r="AX50" i="53"/>
  <c r="AY78" i="53"/>
  <c r="AR22" i="53"/>
  <c r="AQ22" i="53"/>
  <c r="AT78" i="53"/>
  <c r="AW86" i="53"/>
  <c r="AT22" i="53"/>
  <c r="AO83" i="53"/>
  <c r="AP50" i="53"/>
  <c r="AO78" i="53"/>
  <c r="BA22" i="53"/>
  <c r="B23" i="61"/>
  <c r="C23" i="61" s="1"/>
  <c r="AY35" i="53"/>
  <c r="AU26" i="53"/>
  <c r="AX22" i="53"/>
  <c r="AS41" i="53"/>
  <c r="AR50" i="53"/>
  <c r="AP78" i="53"/>
  <c r="AY25" i="53"/>
  <c r="AQ25" i="53"/>
  <c r="AY22" i="53"/>
  <c r="AT41" i="53"/>
  <c r="AT50" i="53"/>
  <c r="AO81" i="53"/>
  <c r="AY41" i="53"/>
  <c r="AT6" i="53"/>
  <c r="AY33" i="53"/>
  <c r="AZ22" i="53"/>
  <c r="AU81" i="53"/>
  <c r="AU41" i="53"/>
  <c r="AV50" i="53"/>
  <c r="AU34" i="53"/>
  <c r="AZ24" i="53"/>
  <c r="AO35" i="53"/>
  <c r="AV25" i="53"/>
  <c r="AT34" i="53"/>
  <c r="AU6" i="53"/>
  <c r="AX71" i="53"/>
  <c r="AX70" i="53"/>
  <c r="AZ70" i="53"/>
  <c r="AU70" i="53"/>
  <c r="AV70" i="53"/>
  <c r="AP70" i="53"/>
  <c r="AS70" i="53"/>
  <c r="AQ70" i="53"/>
  <c r="AO70" i="53"/>
  <c r="AV41" i="53"/>
  <c r="AQ50" i="53"/>
  <c r="AU50" i="53"/>
  <c r="BA78" i="53"/>
  <c r="AR78" i="53"/>
  <c r="AX78" i="53"/>
  <c r="AQ78" i="53"/>
  <c r="AU22" i="53"/>
  <c r="AP41" i="53"/>
  <c r="AZ50" i="53"/>
  <c r="AV27" i="53"/>
  <c r="AV22" i="53"/>
  <c r="AX33" i="53"/>
  <c r="AX60" i="53"/>
  <c r="AQ41" i="53"/>
  <c r="AT81" i="53"/>
  <c r="AV35" i="53"/>
  <c r="BA24" i="53"/>
  <c r="D21" i="60"/>
  <c r="F21" i="60" s="1"/>
  <c r="AW34" i="53"/>
  <c r="BA25" i="53"/>
  <c r="AR35" i="53"/>
  <c r="AX6" i="53"/>
  <c r="AS62" i="53"/>
  <c r="AW33" i="53"/>
  <c r="AR24" i="53"/>
  <c r="AZ81" i="53"/>
  <c r="BA41" i="53"/>
  <c r="B42" i="61"/>
  <c r="C42" i="61" s="1"/>
  <c r="AQ27" i="53"/>
  <c r="AY50" i="53"/>
  <c r="AT35" i="53"/>
  <c r="AX34" i="53"/>
  <c r="AP25" i="53"/>
  <c r="BA34" i="53"/>
  <c r="B34" i="60"/>
  <c r="AY61" i="53"/>
  <c r="BA62" i="53"/>
  <c r="D63" i="60"/>
  <c r="F63" i="60" s="1"/>
  <c r="AR41" i="53"/>
  <c r="AX86" i="53"/>
  <c r="AV24" i="53"/>
  <c r="AW41" i="53"/>
  <c r="AS22" i="53"/>
  <c r="AR17" i="53"/>
  <c r="BA83" i="53"/>
  <c r="B83" i="61"/>
  <c r="C83" i="61" s="1"/>
  <c r="AX25" i="53"/>
  <c r="BA71" i="53"/>
  <c r="AR71" i="53"/>
  <c r="AQ81" i="53"/>
  <c r="BA9" i="53"/>
  <c r="B10" i="61"/>
  <c r="C10" i="61" s="1"/>
  <c r="AQ9" i="53"/>
  <c r="AX84" i="53"/>
  <c r="AZ84" i="53"/>
  <c r="AT84" i="53"/>
  <c r="AR84" i="53"/>
  <c r="AQ84" i="53"/>
  <c r="AP84" i="53"/>
  <c r="AY84" i="53"/>
  <c r="AX27" i="53"/>
  <c r="AU27" i="53"/>
  <c r="AV33" i="53"/>
  <c r="AY6" i="53"/>
  <c r="AX41" i="53"/>
  <c r="AU17" i="53"/>
  <c r="AQ60" i="53"/>
  <c r="AO27" i="53"/>
  <c r="AT25" i="53"/>
  <c r="AW27" i="53"/>
  <c r="AO22" i="53"/>
  <c r="AW81" i="53"/>
  <c r="AT27" i="53"/>
  <c r="AO7" i="53"/>
  <c r="AX7" i="53"/>
  <c r="AO26" i="53"/>
  <c r="AW22" i="53"/>
  <c r="AZ11" i="53"/>
  <c r="AP11" i="53"/>
  <c r="AX11" i="53"/>
  <c r="AR11" i="53"/>
  <c r="AV11" i="53"/>
  <c r="AR81" i="53"/>
  <c r="AV81" i="53"/>
  <c r="AQ33" i="53"/>
  <c r="BA17" i="53"/>
  <c r="B18" i="61"/>
  <c r="C18" i="61" s="1"/>
  <c r="AP6" i="53"/>
  <c r="AY39" i="53"/>
  <c r="AP39" i="53"/>
  <c r="AQ39" i="53"/>
  <c r="AR39" i="53"/>
  <c r="AW39" i="53"/>
  <c r="AX39" i="53"/>
  <c r="AS86" i="53"/>
  <c r="AZ45" i="53"/>
  <c r="BA33" i="53"/>
  <c r="B34" i="61"/>
  <c r="C34" i="61" s="1"/>
  <c r="AW6" i="53"/>
  <c r="AY17" i="53"/>
  <c r="AX35" i="53"/>
  <c r="AW17" i="53"/>
  <c r="AZ27" i="53"/>
  <c r="AP81" i="53"/>
  <c r="AQ31" i="53"/>
  <c r="AT31" i="53"/>
  <c r="AP27" i="53"/>
  <c r="AY26" i="53"/>
  <c r="AS81" i="53"/>
  <c r="BJ71" i="53"/>
  <c r="AP69" i="53"/>
  <c r="AB55" i="46"/>
  <c r="AB21" i="46"/>
  <c r="AB78" i="46"/>
  <c r="AW13" i="46"/>
  <c r="AW9" i="46"/>
  <c r="CT62" i="46"/>
  <c r="CT72" i="46"/>
  <c r="BM26" i="46"/>
  <c r="BM44" i="46"/>
  <c r="BM62" i="46"/>
  <c r="AB72" i="46"/>
  <c r="AB9" i="46"/>
  <c r="AB40" i="46"/>
  <c r="AB82" i="46"/>
  <c r="AW23" i="46"/>
  <c r="AW19" i="46"/>
  <c r="AB54" i="46"/>
  <c r="AW14" i="46"/>
  <c r="AH65" i="46"/>
  <c r="AH52" i="46"/>
  <c r="AH29" i="46"/>
  <c r="AH55" i="46"/>
  <c r="AH54" i="46"/>
  <c r="AH51" i="46"/>
  <c r="AH17" i="46"/>
  <c r="AH25" i="46"/>
  <c r="AH50" i="46"/>
  <c r="AH77" i="46"/>
  <c r="AH61" i="46"/>
  <c r="AH49" i="46"/>
  <c r="AH20" i="46"/>
  <c r="AH30" i="46"/>
  <c r="AH53" i="46"/>
  <c r="AH26" i="46"/>
  <c r="AW33" i="46"/>
  <c r="AW15" i="46"/>
  <c r="AB57" i="46"/>
  <c r="AB31" i="46"/>
  <c r="AB88" i="46"/>
  <c r="AB35" i="46"/>
  <c r="AB69" i="46"/>
  <c r="AB15" i="46"/>
  <c r="AB43" i="46"/>
  <c r="AB26" i="46"/>
  <c r="AB48" i="46"/>
  <c r="AB17" i="46"/>
  <c r="AB86" i="46"/>
  <c r="AB50" i="46"/>
  <c r="AB58" i="46"/>
  <c r="AH41" i="46"/>
  <c r="CD55" i="46"/>
  <c r="CD35" i="46"/>
  <c r="AG50" i="46"/>
  <c r="AG44" i="46"/>
  <c r="AG61" i="46"/>
  <c r="AG49" i="46"/>
  <c r="BN72" i="46"/>
  <c r="BN73" i="46"/>
  <c r="BN53" i="46"/>
  <c r="AX35" i="46"/>
  <c r="AX79" i="46"/>
  <c r="AX14" i="46"/>
  <c r="AX13" i="46"/>
  <c r="AX63" i="46"/>
  <c r="AX61" i="46"/>
  <c r="AX65" i="46"/>
  <c r="AX44" i="46"/>
  <c r="AX54" i="46"/>
  <c r="AX40" i="46"/>
  <c r="AX66" i="46"/>
  <c r="AX25" i="46"/>
  <c r="AX22" i="46"/>
  <c r="AX82" i="46"/>
  <c r="AX45" i="46"/>
  <c r="AX67" i="46"/>
  <c r="AX58" i="46"/>
  <c r="AX43" i="46"/>
  <c r="AX53" i="46"/>
  <c r="AX88" i="46"/>
  <c r="AX70" i="46"/>
  <c r="AX16" i="46"/>
  <c r="CD41" i="46"/>
  <c r="CD60" i="46"/>
  <c r="CD32" i="46"/>
  <c r="CD81" i="46"/>
  <c r="CD16" i="46"/>
  <c r="CD83" i="46"/>
  <c r="BN55" i="46"/>
  <c r="BN83" i="46"/>
  <c r="BN14" i="46"/>
  <c r="BN75" i="46"/>
  <c r="BN41" i="46"/>
  <c r="BN77" i="46"/>
  <c r="BN80" i="46"/>
  <c r="BN26" i="46"/>
  <c r="BN70" i="46"/>
  <c r="BN18" i="46"/>
  <c r="BN54" i="46"/>
  <c r="BN66" i="46"/>
  <c r="CC67" i="46"/>
  <c r="AB24" i="46"/>
  <c r="AB66" i="46"/>
  <c r="AH66" i="46"/>
  <c r="AX15" i="46"/>
  <c r="BN58" i="46"/>
  <c r="CD76" i="46"/>
  <c r="BN21" i="46"/>
  <c r="CD59" i="46"/>
  <c r="CD30" i="46"/>
  <c r="BN60" i="46"/>
  <c r="CD21" i="46"/>
  <c r="AB68" i="46"/>
  <c r="CD19" i="46"/>
  <c r="AH68" i="46"/>
  <c r="AX59" i="46"/>
  <c r="BN35" i="46"/>
  <c r="CD80" i="46"/>
  <c r="AH78" i="46"/>
  <c r="AX41" i="46"/>
  <c r="BN51" i="46"/>
  <c r="AV45" i="53"/>
  <c r="AX66" i="53"/>
  <c r="AS19" i="53"/>
  <c r="AR9" i="53"/>
  <c r="AQ45" i="53"/>
  <c r="AY69" i="53"/>
  <c r="AU69" i="53"/>
  <c r="AX68" i="53"/>
  <c r="AT9" i="53"/>
  <c r="AO68" i="53"/>
  <c r="BA68" i="53"/>
  <c r="AB74" i="46"/>
  <c r="CD49" i="46"/>
  <c r="BN61" i="46"/>
  <c r="AX31" i="46"/>
  <c r="AX20" i="46"/>
  <c r="AH84" i="46"/>
  <c r="BN65" i="46"/>
  <c r="AB42" i="46"/>
  <c r="AH48" i="46"/>
  <c r="AB47" i="46"/>
  <c r="CD45" i="46"/>
  <c r="CD22" i="46"/>
  <c r="AB51" i="46"/>
  <c r="AH45" i="46"/>
  <c r="AX28" i="46"/>
  <c r="AX78" i="46"/>
  <c r="AB16" i="46"/>
  <c r="AW45" i="53"/>
  <c r="AW9" i="53"/>
  <c r="R25" i="58"/>
  <c r="AY66" i="53"/>
  <c r="AV19" i="53"/>
  <c r="AU67" i="53"/>
  <c r="AQ67" i="53"/>
  <c r="AQ69" i="53"/>
  <c r="AZ67" i="53"/>
  <c r="CD53" i="46"/>
  <c r="AX56" i="46"/>
  <c r="AB77" i="46"/>
  <c r="AB13" i="46"/>
  <c r="BN56" i="46"/>
  <c r="CD40" i="46"/>
  <c r="AB83" i="46"/>
  <c r="AX76" i="46"/>
  <c r="BN76" i="46"/>
  <c r="CD46" i="46"/>
  <c r="AB36" i="46"/>
  <c r="AB60" i="46"/>
  <c r="AX19" i="46"/>
  <c r="AX68" i="46"/>
  <c r="CD34" i="46"/>
  <c r="BN71" i="46"/>
  <c r="AB80" i="46"/>
  <c r="BN67" i="46"/>
  <c r="AB28" i="46"/>
  <c r="AX32" i="46"/>
  <c r="AX19" i="53"/>
  <c r="AY9" i="53"/>
  <c r="BA74" i="53"/>
  <c r="AU9" i="53"/>
  <c r="T47" i="58"/>
  <c r="AW68" i="53"/>
  <c r="AV67" i="53"/>
  <c r="AP68" i="53"/>
  <c r="CD14" i="46"/>
  <c r="CD56" i="46"/>
  <c r="BN40" i="46"/>
  <c r="AH60" i="46"/>
  <c r="CD13" i="46"/>
  <c r="AH58" i="46"/>
  <c r="BN59" i="46"/>
  <c r="AB76" i="46"/>
  <c r="AX60" i="46"/>
  <c r="BN30" i="46"/>
  <c r="AB30" i="46"/>
  <c r="AB20" i="46"/>
  <c r="CD18" i="46"/>
  <c r="BN44" i="46"/>
  <c r="CD44" i="46"/>
  <c r="AB34" i="46"/>
  <c r="AX29" i="46"/>
  <c r="AH32" i="46"/>
  <c r="CD75" i="46"/>
  <c r="AH16" i="46"/>
  <c r="CD51" i="46"/>
  <c r="AH80" i="46"/>
  <c r="AH72" i="46"/>
  <c r="AQ74" i="53"/>
  <c r="AP9" i="53"/>
  <c r="T52" i="58"/>
  <c r="AT68" i="53"/>
  <c r="AU68" i="53"/>
  <c r="AX9" i="46"/>
  <c r="AR74" i="53"/>
  <c r="AP19" i="53"/>
  <c r="AX9" i="53"/>
  <c r="R195" i="58"/>
  <c r="AS68" i="53"/>
  <c r="AT69" i="53"/>
  <c r="CF77" i="46"/>
  <c r="CD15" i="46"/>
  <c r="BN50" i="46"/>
  <c r="AH13" i="46"/>
  <c r="AX73" i="46"/>
  <c r="CD36" i="46"/>
  <c r="CD82" i="46"/>
  <c r="AH69" i="46"/>
  <c r="BN84" i="46"/>
  <c r="CD65" i="46"/>
  <c r="AB59" i="46"/>
  <c r="BN34" i="46"/>
  <c r="AB81" i="46"/>
  <c r="CD63" i="46"/>
  <c r="CD29" i="46"/>
  <c r="CD79" i="46"/>
  <c r="AB79" i="46"/>
  <c r="AB67" i="46"/>
  <c r="CD28" i="46"/>
  <c r="AT74" i="53"/>
  <c r="AZ9" i="53"/>
  <c r="AY67" i="53"/>
  <c r="AX69" i="53"/>
  <c r="AZ68" i="53"/>
  <c r="AX55" i="46"/>
  <c r="BN31" i="46"/>
  <c r="AH57" i="46"/>
  <c r="AX49" i="46"/>
  <c r="CD58" i="46"/>
  <c r="AX42" i="46"/>
  <c r="AH36" i="46"/>
  <c r="AX84" i="46"/>
  <c r="AH23" i="46"/>
  <c r="AH33" i="46"/>
  <c r="AB84" i="46"/>
  <c r="BN69" i="46"/>
  <c r="AH47" i="46"/>
  <c r="AH18" i="46"/>
  <c r="BN68" i="46"/>
  <c r="AX52" i="46"/>
  <c r="AX86" i="46"/>
  <c r="CD33" i="46"/>
  <c r="BN16" i="46"/>
  <c r="AX71" i="46"/>
  <c r="CD52" i="46"/>
  <c r="AB62" i="46"/>
  <c r="AH62" i="46"/>
  <c r="BA45" i="53"/>
  <c r="AU74" i="53"/>
  <c r="AO9" i="53"/>
  <c r="AV9" i="53"/>
  <c r="R23" i="58"/>
  <c r="AW69" i="53"/>
  <c r="AX26" i="46"/>
  <c r="CD66" i="46"/>
  <c r="CD57" i="46"/>
  <c r="AH24" i="46"/>
  <c r="AH15" i="46"/>
  <c r="AX50" i="46"/>
  <c r="AX23" i="46"/>
  <c r="CD84" i="46"/>
  <c r="AB18" i="46"/>
  <c r="CD70" i="46"/>
  <c r="AB70" i="46"/>
  <c r="AB64" i="46"/>
  <c r="AB44" i="46"/>
  <c r="AH71" i="46"/>
  <c r="BN52" i="46"/>
  <c r="AX47" i="46"/>
  <c r="AB65" i="46"/>
  <c r="AH75" i="46"/>
  <c r="AX17" i="46"/>
  <c r="AX75" i="46"/>
  <c r="AH43" i="46"/>
  <c r="CD62" i="46"/>
  <c r="AP45" i="53"/>
  <c r="AW74" i="53"/>
  <c r="AS9" i="53"/>
  <c r="R29" i="58"/>
  <c r="AS67" i="53"/>
  <c r="AT67" i="53"/>
  <c r="CD24" i="46"/>
  <c r="AH74" i="46"/>
  <c r="AX85" i="46"/>
  <c r="AH31" i="46"/>
  <c r="AB23" i="46"/>
  <c r="BN48" i="46"/>
  <c r="BN13" i="46"/>
  <c r="AH73" i="46"/>
  <c r="CD42" i="46"/>
  <c r="AX46" i="46"/>
  <c r="AB19" i="46"/>
  <c r="AB22" i="46"/>
  <c r="CD47" i="46"/>
  <c r="AH35" i="46"/>
  <c r="AH19" i="46"/>
  <c r="BN62" i="46"/>
  <c r="BN45" i="46"/>
  <c r="AH28" i="46"/>
  <c r="AX45" i="53"/>
  <c r="AP66" i="53"/>
  <c r="AP74" i="53"/>
  <c r="AR68" i="53"/>
  <c r="AS69" i="53"/>
  <c r="AB53" i="46"/>
  <c r="AH14" i="46"/>
  <c r="BN57" i="46"/>
  <c r="AH85" i="46"/>
  <c r="AB61" i="46"/>
  <c r="CD48" i="46"/>
  <c r="AH59" i="46"/>
  <c r="CD73" i="46"/>
  <c r="AX48" i="46"/>
  <c r="AX36" i="46"/>
  <c r="AX30" i="46"/>
  <c r="AB46" i="46"/>
  <c r="CD69" i="46"/>
  <c r="AX64" i="46"/>
  <c r="BN19" i="46"/>
  <c r="AB29" i="46"/>
  <c r="AX51" i="46"/>
  <c r="AB75" i="46"/>
  <c r="BN17" i="46"/>
  <c r="CD67" i="46"/>
  <c r="AX80" i="46"/>
  <c r="AT45" i="53"/>
  <c r="AX74" i="53"/>
  <c r="BA19" i="53"/>
  <c r="B16" i="60"/>
  <c r="AX67" i="53"/>
  <c r="AY68" i="53"/>
  <c r="AP67" i="53"/>
  <c r="R350" i="58"/>
  <c r="AB14" i="46"/>
  <c r="BN25" i="46"/>
  <c r="AX24" i="46"/>
  <c r="CD77" i="46"/>
  <c r="AX57" i="46"/>
  <c r="CD50" i="46"/>
  <c r="BN85" i="46"/>
  <c r="BN63" i="46"/>
  <c r="AH42" i="46"/>
  <c r="BN20" i="46"/>
  <c r="BN82" i="46"/>
  <c r="AH82" i="46"/>
  <c r="AX34" i="46"/>
  <c r="AX18" i="46"/>
  <c r="AH46" i="46"/>
  <c r="BN22" i="46"/>
  <c r="AX69" i="46"/>
  <c r="AH5" i="46"/>
  <c r="BN32" i="46"/>
  <c r="CD88" i="46"/>
  <c r="AB45" i="46"/>
  <c r="AX62" i="46"/>
  <c r="CD72" i="46"/>
  <c r="AY45" i="53"/>
  <c r="AZ74" i="53"/>
  <c r="AO19" i="53"/>
  <c r="AR19" i="53"/>
  <c r="AO67" i="53"/>
  <c r="BA67" i="53"/>
  <c r="AB25" i="46"/>
  <c r="CD25" i="46"/>
  <c r="AB85" i="46"/>
  <c r="AX74" i="46"/>
  <c r="BN49" i="46"/>
  <c r="AB49" i="46"/>
  <c r="CD61" i="46"/>
  <c r="AH21" i="46"/>
  <c r="AH76" i="46"/>
  <c r="AX83" i="46"/>
  <c r="AH83" i="46"/>
  <c r="AX81" i="46"/>
  <c r="BN81" i="46"/>
  <c r="AH34" i="46"/>
  <c r="BN29" i="46"/>
  <c r="AX5" i="46"/>
  <c r="AB5" i="46"/>
  <c r="BN33" i="46"/>
  <c r="AH67" i="46"/>
  <c r="AX72" i="46"/>
  <c r="CD78" i="46"/>
  <c r="AB41" i="46"/>
  <c r="CD9" i="46"/>
  <c r="AR45" i="53"/>
  <c r="AV74" i="53"/>
  <c r="AT19" i="53"/>
  <c r="BA69" i="53"/>
  <c r="B14" i="60"/>
  <c r="AV69" i="53"/>
  <c r="AO69" i="53"/>
  <c r="CD54" i="46"/>
  <c r="BN15" i="46"/>
  <c r="AH56" i="46"/>
  <c r="AB56" i="46"/>
  <c r="BN24" i="46"/>
  <c r="AX77" i="46"/>
  <c r="AH70" i="46"/>
  <c r="AB73" i="46"/>
  <c r="BN23" i="46"/>
  <c r="BN5" i="46"/>
  <c r="CD23" i="46"/>
  <c r="CD5" i="46"/>
  <c r="BN47" i="46"/>
  <c r="AH22" i="46"/>
  <c r="AH81" i="46"/>
  <c r="CD68" i="46"/>
  <c r="BN86" i="46"/>
  <c r="AB33" i="46"/>
  <c r="AH79" i="46"/>
  <c r="BN88" i="46"/>
  <c r="AB32" i="46"/>
  <c r="CD71" i="46"/>
  <c r="AO45" i="53"/>
  <c r="AS74" i="53"/>
  <c r="R27" i="58"/>
  <c r="AY74" i="53"/>
  <c r="AQ68" i="53"/>
  <c r="AR67" i="53"/>
  <c r="CD26" i="46"/>
  <c r="CD31" i="46"/>
  <c r="AH40" i="46"/>
  <c r="BN74" i="46"/>
  <c r="CD74" i="46"/>
  <c r="BN36" i="46"/>
  <c r="BN42" i="46"/>
  <c r="AX21" i="46"/>
  <c r="CD20" i="46"/>
  <c r="AH86" i="46"/>
  <c r="AH44" i="46"/>
  <c r="BN46" i="46"/>
  <c r="CD86" i="46"/>
  <c r="AB63" i="46"/>
  <c r="AH63" i="46"/>
  <c r="CD17" i="46"/>
  <c r="CD43" i="46"/>
  <c r="AW19" i="53"/>
  <c r="T353" i="58"/>
  <c r="AQ86" i="53"/>
  <c r="AO72" i="53"/>
  <c r="R133" i="58"/>
  <c r="T61" i="58"/>
  <c r="R51" i="58"/>
  <c r="R21" i="58"/>
  <c r="T165" i="58"/>
  <c r="R64" i="58"/>
  <c r="R46" i="58"/>
  <c r="T26" i="58"/>
  <c r="T107" i="58"/>
  <c r="R32" i="58"/>
  <c r="AS46" i="53"/>
  <c r="BA73" i="53"/>
  <c r="B67" i="60"/>
  <c r="R351" i="58"/>
  <c r="BJ77" i="53"/>
  <c r="AY86" i="53"/>
  <c r="AP47" i="53"/>
  <c r="T72" i="58"/>
  <c r="R75" i="58"/>
  <c r="T32" i="58"/>
  <c r="R348" i="58"/>
  <c r="T37" i="58"/>
  <c r="R26" i="58"/>
  <c r="T23" i="58"/>
  <c r="T94" i="58"/>
  <c r="T227" i="58"/>
  <c r="T43" i="58"/>
  <c r="R203" i="58"/>
  <c r="AQ46" i="53"/>
  <c r="AZ46" i="53"/>
  <c r="AR47" i="53"/>
  <c r="AV73" i="53"/>
  <c r="AR86" i="53"/>
  <c r="R82" i="58"/>
  <c r="T71" i="58"/>
  <c r="R28" i="58"/>
  <c r="T77" i="58"/>
  <c r="R105" i="58"/>
  <c r="T40" i="58"/>
  <c r="R89" i="58"/>
  <c r="T30" i="58"/>
  <c r="T25" i="58"/>
  <c r="R47" i="58"/>
  <c r="AT73" i="53"/>
  <c r="AZ73" i="53"/>
  <c r="AW73" i="53"/>
  <c r="AS72" i="53"/>
  <c r="R79" i="58"/>
  <c r="T93" i="58"/>
  <c r="R94" i="58"/>
  <c r="R44" i="58"/>
  <c r="R78" i="58"/>
  <c r="T34" i="58"/>
  <c r="T36" i="58"/>
  <c r="AX46" i="53"/>
  <c r="AS73" i="53"/>
  <c r="AY73" i="53"/>
  <c r="AZ26" i="53"/>
  <c r="AW70" i="53"/>
  <c r="AP87" i="53"/>
  <c r="AT72" i="53"/>
  <c r="AV72" i="53"/>
  <c r="AU72" i="53"/>
  <c r="R172" i="58"/>
  <c r="T83" i="58"/>
  <c r="T58" i="58"/>
  <c r="T63" i="58"/>
  <c r="T46" i="58"/>
  <c r="T112" i="58"/>
  <c r="R84" i="58"/>
  <c r="T27" i="58"/>
  <c r="AV46" i="53"/>
  <c r="AY47" i="53"/>
  <c r="AX73" i="53"/>
  <c r="AR72" i="53"/>
  <c r="T92" i="58"/>
  <c r="R88" i="58"/>
  <c r="T175" i="58"/>
  <c r="R97" i="58"/>
  <c r="T20" i="58"/>
  <c r="R45" i="58"/>
  <c r="T97" i="58"/>
  <c r="T203" i="58"/>
  <c r="AU47" i="53"/>
  <c r="AR73" i="53"/>
  <c r="T132" i="58"/>
  <c r="BJ72" i="53"/>
  <c r="BA46" i="53"/>
  <c r="BA72" i="53"/>
  <c r="AW47" i="53"/>
  <c r="AO47" i="53"/>
  <c r="AY46" i="53"/>
  <c r="T241" i="58"/>
  <c r="R24" i="58"/>
  <c r="R41" i="58"/>
  <c r="T85" i="58"/>
  <c r="T75" i="58"/>
  <c r="T29" i="58"/>
  <c r="T33" i="58"/>
  <c r="R112" i="58"/>
  <c r="AR70" i="53"/>
  <c r="AS84" i="53"/>
  <c r="AT46" i="53"/>
  <c r="T28" i="58"/>
  <c r="T39" i="58"/>
  <c r="T95" i="58"/>
  <c r="T182" i="58"/>
  <c r="T50" i="58"/>
  <c r="T38" i="58"/>
  <c r="T48" i="58"/>
  <c r="R31" i="58"/>
  <c r="AQ73" i="53"/>
  <c r="AY70" i="53"/>
  <c r="T141" i="58"/>
  <c r="R80" i="58"/>
  <c r="R77" i="58"/>
  <c r="R38" i="58"/>
  <c r="R35" i="58"/>
  <c r="T49" i="58"/>
  <c r="T67" i="58"/>
  <c r="T108" i="58"/>
  <c r="R93" i="58"/>
  <c r="R42" i="58"/>
  <c r="R22" i="58"/>
  <c r="T273" i="58"/>
  <c r="R146" i="58"/>
  <c r="T106" i="58"/>
  <c r="T45" i="58"/>
  <c r="R34" i="58"/>
  <c r="T44" i="58"/>
  <c r="AP73" i="53"/>
  <c r="BA47" i="53"/>
  <c r="B48" i="61"/>
  <c r="C48" i="61" s="1"/>
  <c r="AV47" i="53"/>
  <c r="AP72" i="53"/>
  <c r="T104" i="58"/>
  <c r="T109" i="58"/>
  <c r="R39" i="58"/>
  <c r="T54" i="58"/>
  <c r="T42" i="58"/>
  <c r="R87" i="58"/>
  <c r="R205" i="58"/>
  <c r="T35" i="58"/>
  <c r="R73" i="58"/>
  <c r="T352" i="58"/>
  <c r="AO46" i="53"/>
  <c r="R96" i="58"/>
  <c r="R74" i="58"/>
  <c r="R143" i="58"/>
  <c r="R33" i="58"/>
  <c r="T41" i="58"/>
  <c r="T31" i="58"/>
  <c r="R49" i="58"/>
  <c r="R36" i="58"/>
  <c r="AZ47" i="53"/>
  <c r="AO73" i="53"/>
  <c r="AS47" i="53"/>
  <c r="AW46" i="53"/>
  <c r="R40" i="58"/>
  <c r="T21" i="58"/>
  <c r="T64" i="58"/>
  <c r="T53" i="58"/>
  <c r="B86" i="61"/>
  <c r="C86" i="61" s="1"/>
  <c r="R353" i="58"/>
  <c r="AT47" i="53"/>
  <c r="AP46" i="53"/>
  <c r="R76" i="58"/>
  <c r="T24" i="58"/>
  <c r="R193" i="58"/>
  <c r="R43" i="58"/>
  <c r="R186" i="58"/>
  <c r="R30" i="58"/>
  <c r="AY72" i="53"/>
  <c r="AX72" i="53"/>
  <c r="R352" i="58"/>
  <c r="AO86" i="53"/>
  <c r="AR46" i="53"/>
  <c r="AZ72" i="53"/>
  <c r="AQ72" i="53"/>
  <c r="R37" i="58"/>
  <c r="T19" i="58"/>
  <c r="R86" i="58"/>
  <c r="T86" i="58"/>
  <c r="CQ70" i="46"/>
  <c r="CA81" i="46"/>
  <c r="AE67" i="46"/>
  <c r="CA32" i="46"/>
  <c r="AE48" i="46"/>
  <c r="AE24" i="46"/>
  <c r="CA36" i="46"/>
  <c r="AE22" i="46"/>
  <c r="AU57" i="46"/>
  <c r="AU61" i="46"/>
  <c r="AE72" i="46"/>
  <c r="AU54" i="46"/>
  <c r="CA82" i="46"/>
  <c r="CA83" i="46"/>
  <c r="CQ62" i="46"/>
  <c r="AE61" i="46"/>
  <c r="CQ77" i="46"/>
  <c r="BK59" i="46"/>
  <c r="CQ18" i="46"/>
  <c r="CA5" i="46"/>
  <c r="AU32" i="46"/>
  <c r="AE53" i="46"/>
  <c r="BK58" i="46"/>
  <c r="AE40" i="46"/>
  <c r="AU73" i="46"/>
  <c r="BK50" i="46"/>
  <c r="AU77" i="46"/>
  <c r="AU35" i="46"/>
  <c r="AU29" i="46"/>
  <c r="BK72" i="46"/>
  <c r="CQ55" i="46"/>
  <c r="CQ24" i="46"/>
  <c r="AE56" i="46"/>
  <c r="CQ73" i="46"/>
  <c r="AU23" i="46"/>
  <c r="CQ83" i="46"/>
  <c r="AE83" i="46"/>
  <c r="CQ46" i="46"/>
  <c r="CQ80" i="46"/>
  <c r="CQ9" i="46"/>
  <c r="BK31" i="46"/>
  <c r="AU84" i="46"/>
  <c r="AE44" i="46"/>
  <c r="CQ5" i="46"/>
  <c r="CQ69" i="46"/>
  <c r="CA69" i="46"/>
  <c r="AU47" i="46"/>
  <c r="AU33" i="46"/>
  <c r="AU75" i="46"/>
  <c r="CT33" i="46"/>
  <c r="CT69" i="46"/>
  <c r="CT36" i="46"/>
  <c r="CT23" i="46"/>
  <c r="CT42" i="46"/>
  <c r="CT29" i="46"/>
  <c r="CT79" i="46"/>
  <c r="CT35" i="46"/>
  <c r="CT78" i="46"/>
  <c r="AR9" i="46"/>
  <c r="CT52" i="46"/>
  <c r="CT66" i="46"/>
  <c r="CT70" i="46"/>
  <c r="CT71" i="46"/>
  <c r="CN19" i="46"/>
  <c r="CT31" i="46"/>
  <c r="BI88" i="46"/>
  <c r="AC49" i="46"/>
  <c r="CO21" i="46"/>
  <c r="BI17" i="46"/>
  <c r="BI74" i="46"/>
  <c r="CO54" i="46"/>
  <c r="AC85" i="46"/>
  <c r="BY74" i="46"/>
  <c r="AC70" i="46"/>
  <c r="BY50" i="46"/>
  <c r="CO24" i="46"/>
  <c r="BI81" i="46"/>
  <c r="AS31" i="46"/>
  <c r="BY70" i="46"/>
  <c r="BY69" i="46"/>
  <c r="BY53" i="46"/>
  <c r="BI31" i="46"/>
  <c r="CO60" i="46"/>
  <c r="BY61" i="46"/>
  <c r="AC15" i="46"/>
  <c r="AC66" i="46"/>
  <c r="BI20" i="46"/>
  <c r="CO42" i="46"/>
  <c r="BI21" i="46"/>
  <c r="BY82" i="46"/>
  <c r="BI68" i="46"/>
  <c r="BY51" i="46"/>
  <c r="CO62" i="46"/>
  <c r="BI14" i="46"/>
  <c r="AC61" i="46"/>
  <c r="AC24" i="46"/>
  <c r="CO74" i="46"/>
  <c r="BY20" i="46"/>
  <c r="BI36" i="46"/>
  <c r="CO82" i="46"/>
  <c r="BY60" i="46"/>
  <c r="AC54" i="46"/>
  <c r="AC55" i="46"/>
  <c r="BI49" i="46"/>
  <c r="AC40" i="46"/>
  <c r="CO49" i="46"/>
  <c r="BY24" i="46"/>
  <c r="BI56" i="46"/>
  <c r="BI82" i="46"/>
  <c r="AC23" i="46"/>
  <c r="CO23" i="46"/>
  <c r="AC76" i="46"/>
  <c r="CO73" i="46"/>
  <c r="BY63" i="46"/>
  <c r="AC64" i="46"/>
  <c r="BY75" i="46"/>
  <c r="AC79" i="46"/>
  <c r="AC72" i="46"/>
  <c r="CO55" i="46"/>
  <c r="BY77" i="46"/>
  <c r="CO31" i="46"/>
  <c r="BI70" i="46"/>
  <c r="CO59" i="46"/>
  <c r="BY83" i="46"/>
  <c r="AC86" i="46"/>
  <c r="CO36" i="46"/>
  <c r="BY43" i="46"/>
  <c r="AC78" i="46"/>
  <c r="AC26" i="46"/>
  <c r="BY55" i="46"/>
  <c r="BI54" i="46"/>
  <c r="CO56" i="46"/>
  <c r="CO77" i="46"/>
  <c r="BI23" i="46"/>
  <c r="AC21" i="46"/>
  <c r="BY65" i="46"/>
  <c r="BY48" i="46"/>
  <c r="AC60" i="46"/>
  <c r="CO47" i="46"/>
  <c r="BY54" i="46"/>
  <c r="BI66" i="46"/>
  <c r="CO85" i="46"/>
  <c r="BY56" i="46"/>
  <c r="BI85" i="46"/>
  <c r="BI65" i="46"/>
  <c r="BI73" i="46"/>
  <c r="BI44" i="46"/>
  <c r="AC52" i="46"/>
  <c r="CO26" i="46"/>
  <c r="BY57" i="46"/>
  <c r="BI77" i="46"/>
  <c r="BI57" i="46"/>
  <c r="AC30" i="46"/>
  <c r="BY40" i="46"/>
  <c r="BI60" i="46"/>
  <c r="BY22" i="46"/>
  <c r="CO28" i="46"/>
  <c r="BI72" i="46"/>
  <c r="BI55" i="46"/>
  <c r="CO25" i="46"/>
  <c r="CO58" i="46"/>
  <c r="CO57" i="46"/>
  <c r="BI50" i="46"/>
  <c r="CO61" i="46"/>
  <c r="BI30" i="46"/>
  <c r="BY13" i="46"/>
  <c r="BY42" i="46"/>
  <c r="BY44" i="46"/>
  <c r="AC63" i="46"/>
  <c r="BI35" i="46"/>
  <c r="CO51" i="46"/>
  <c r="AC53" i="46"/>
  <c r="BI15" i="46"/>
  <c r="CO84" i="46"/>
  <c r="AC20" i="46"/>
  <c r="BI13" i="46"/>
  <c r="BY30" i="46"/>
  <c r="CO78" i="46"/>
  <c r="BY14" i="46"/>
  <c r="BI53" i="46"/>
  <c r="BI25" i="46"/>
  <c r="CO53" i="46"/>
  <c r="AC56" i="46"/>
  <c r="AC74" i="46"/>
  <c r="CO66" i="46"/>
  <c r="BI84" i="46"/>
  <c r="AC65" i="46"/>
  <c r="AC5" i="46"/>
  <c r="CO86" i="46"/>
  <c r="CO33" i="46"/>
  <c r="BI33" i="46"/>
  <c r="BY25" i="46"/>
  <c r="BY85" i="46"/>
  <c r="BI58" i="46"/>
  <c r="CO70" i="46"/>
  <c r="CO83" i="46"/>
  <c r="CO30" i="46"/>
  <c r="BY29" i="46"/>
  <c r="CO14" i="46"/>
  <c r="CO76" i="46"/>
  <c r="BY58" i="46"/>
  <c r="BY31" i="46"/>
  <c r="AC31" i="46"/>
  <c r="CO50" i="46"/>
  <c r="AC50" i="46"/>
  <c r="CO20" i="46"/>
  <c r="AC48" i="46"/>
  <c r="BY23" i="46"/>
  <c r="BY21" i="46"/>
  <c r="CO41" i="46"/>
  <c r="CO67" i="46"/>
  <c r="BY26" i="46"/>
  <c r="AC77" i="46"/>
  <c r="AC57" i="46"/>
  <c r="BY66" i="46"/>
  <c r="BY15" i="46"/>
  <c r="CO15" i="46"/>
  <c r="CO64" i="46"/>
  <c r="BI76" i="46"/>
  <c r="BY84" i="46"/>
  <c r="CO48" i="46"/>
  <c r="BY28" i="46"/>
  <c r="BY80" i="46"/>
  <c r="AC25" i="46"/>
  <c r="AC14" i="46"/>
  <c r="BI26" i="46"/>
  <c r="BY49" i="46"/>
  <c r="BI61" i="46"/>
  <c r="AC58" i="46"/>
  <c r="BI24" i="46"/>
  <c r="BY73" i="46"/>
  <c r="BI48" i="46"/>
  <c r="BI83" i="46"/>
  <c r="BY76" i="46"/>
  <c r="BI42" i="46"/>
  <c r="CO13" i="46"/>
  <c r="CO88" i="46"/>
  <c r="AT31" i="46"/>
  <c r="BJ42" i="46"/>
  <c r="BJ23" i="46"/>
  <c r="AT64" i="46"/>
  <c r="CP86" i="46"/>
  <c r="AT14" i="46"/>
  <c r="AT56" i="46"/>
  <c r="BZ24" i="46"/>
  <c r="BZ54" i="46"/>
  <c r="BZ84" i="46"/>
  <c r="BZ59" i="46"/>
  <c r="BZ9" i="46"/>
  <c r="CP74" i="46"/>
  <c r="AT68" i="46"/>
  <c r="AT71" i="46"/>
  <c r="CN13" i="46"/>
  <c r="BJ41" i="46"/>
  <c r="BX20" i="46"/>
  <c r="BJ55" i="46"/>
  <c r="BJ21" i="46"/>
  <c r="AT9" i="46"/>
  <c r="AT55" i="46"/>
  <c r="CP54" i="46"/>
  <c r="CP56" i="46"/>
  <c r="BJ61" i="46"/>
  <c r="BZ36" i="46"/>
  <c r="AT48" i="46"/>
  <c r="AT76" i="46"/>
  <c r="BZ86" i="46"/>
  <c r="BJ46" i="46"/>
  <c r="BZ29" i="46"/>
  <c r="CP63" i="46"/>
  <c r="AT34" i="46"/>
  <c r="BJ63" i="46"/>
  <c r="CP44" i="46"/>
  <c r="BJ18" i="46"/>
  <c r="CP62" i="46"/>
  <c r="BZ41" i="46"/>
  <c r="AT26" i="46"/>
  <c r="BJ26" i="46"/>
  <c r="BZ77" i="46"/>
  <c r="BZ74" i="46"/>
  <c r="BZ57" i="46"/>
  <c r="BJ56" i="46"/>
  <c r="BZ83" i="46"/>
  <c r="BZ40" i="46"/>
  <c r="BZ60" i="46"/>
  <c r="BJ64" i="46"/>
  <c r="AT35" i="46"/>
  <c r="BJ28" i="46"/>
  <c r="CP41" i="46"/>
  <c r="AT32" i="46"/>
  <c r="BZ26" i="46"/>
  <c r="BJ54" i="46"/>
  <c r="BZ70" i="46"/>
  <c r="BZ58" i="46"/>
  <c r="AT66" i="46"/>
  <c r="CP73" i="46"/>
  <c r="AT20" i="46"/>
  <c r="BJ40" i="46"/>
  <c r="BJ5" i="46"/>
  <c r="CP59" i="46"/>
  <c r="CP35" i="46"/>
  <c r="CP28" i="46"/>
  <c r="BZ88" i="46"/>
  <c r="AT33" i="46"/>
  <c r="BJ88" i="46"/>
  <c r="AT70" i="46"/>
  <c r="CP23" i="46"/>
  <c r="BZ66" i="46"/>
  <c r="AT15" i="46"/>
  <c r="CP15" i="46"/>
  <c r="AD42" i="46"/>
  <c r="CP82" i="46"/>
  <c r="BZ20" i="46"/>
  <c r="AT73" i="46"/>
  <c r="AT13" i="46"/>
  <c r="BJ48" i="46"/>
  <c r="AT29" i="46"/>
  <c r="BZ68" i="46"/>
  <c r="BJ78" i="46"/>
  <c r="AT52" i="46"/>
  <c r="BZ19" i="46"/>
  <c r="BJ62" i="46"/>
  <c r="BZ17" i="46"/>
  <c r="CP78" i="46"/>
  <c r="CP33" i="46"/>
  <c r="BZ25" i="46"/>
  <c r="AD53" i="46"/>
  <c r="AT25" i="46"/>
  <c r="BZ53" i="46"/>
  <c r="BZ65" i="46"/>
  <c r="CP31" i="46"/>
  <c r="AT77" i="46"/>
  <c r="CP40" i="46"/>
  <c r="AT74" i="46"/>
  <c r="AT42" i="46"/>
  <c r="BJ30" i="46"/>
  <c r="CP13" i="46"/>
  <c r="BJ52" i="46"/>
  <c r="CP52" i="46"/>
  <c r="AT44" i="46"/>
  <c r="BJ29" i="46"/>
  <c r="BJ81" i="46"/>
  <c r="AT43" i="46"/>
  <c r="BZ79" i="46"/>
  <c r="AT45" i="46"/>
  <c r="CP25" i="46"/>
  <c r="AT40" i="46"/>
  <c r="BJ49" i="46"/>
  <c r="CP21" i="46"/>
  <c r="CP76" i="46"/>
  <c r="BZ21" i="46"/>
  <c r="BZ82" i="46"/>
  <c r="CP42" i="46"/>
  <c r="BJ84" i="46"/>
  <c r="CP17" i="46"/>
  <c r="CP81" i="46"/>
  <c r="AT69" i="46"/>
  <c r="BJ45" i="46"/>
  <c r="BJ16" i="46"/>
  <c r="AT62" i="46"/>
  <c r="CP16" i="46"/>
  <c r="BJ51" i="46"/>
  <c r="AT53" i="46"/>
  <c r="BJ25" i="46"/>
  <c r="CP14" i="46"/>
  <c r="BJ13" i="46"/>
  <c r="BJ15" i="46"/>
  <c r="BJ70" i="46"/>
  <c r="AD13" i="46"/>
  <c r="BJ20" i="46"/>
  <c r="BJ76" i="46"/>
  <c r="CP51" i="46"/>
  <c r="AT22" i="46"/>
  <c r="BJ44" i="46"/>
  <c r="CP22" i="46"/>
  <c r="BZ81" i="46"/>
  <c r="BZ44" i="46"/>
  <c r="BZ69" i="46"/>
  <c r="CP68" i="46"/>
  <c r="CP80" i="46"/>
  <c r="CP67" i="46"/>
  <c r="BZ28" i="46"/>
  <c r="BZ43" i="46"/>
  <c r="AT88" i="46"/>
  <c r="CP60" i="46"/>
  <c r="BZ50" i="46"/>
  <c r="AT46" i="46"/>
  <c r="AT83" i="46"/>
  <c r="BJ82" i="46"/>
  <c r="AT23" i="46"/>
  <c r="CP48" i="46"/>
  <c r="BZ22" i="46"/>
  <c r="AT19" i="46"/>
  <c r="BJ34" i="46"/>
  <c r="AT5" i="46"/>
  <c r="AT16" i="46"/>
  <c r="BZ80" i="46"/>
  <c r="BZ52" i="46"/>
  <c r="AT79" i="46"/>
  <c r="BJ67" i="46"/>
  <c r="CP9" i="46"/>
  <c r="CP55" i="46"/>
  <c r="BZ61" i="46"/>
  <c r="CP58" i="46"/>
  <c r="BZ15" i="46"/>
  <c r="BJ24" i="46"/>
  <c r="AT58" i="46"/>
  <c r="BJ57" i="46"/>
  <c r="BJ31" i="46"/>
  <c r="BZ48" i="46"/>
  <c r="BJ73" i="46"/>
  <c r="BJ65" i="46"/>
  <c r="AT47" i="46"/>
  <c r="BZ34" i="46"/>
  <c r="BZ75" i="46"/>
  <c r="CP75" i="46"/>
  <c r="CP45" i="46"/>
  <c r="BZ51" i="46"/>
  <c r="AT54" i="46"/>
  <c r="CP57" i="46"/>
  <c r="BJ50" i="46"/>
  <c r="AD15" i="46"/>
  <c r="BZ42" i="46"/>
  <c r="AT65" i="46"/>
  <c r="CP83" i="46"/>
  <c r="BZ23" i="46"/>
  <c r="BJ60" i="46"/>
  <c r="CP47" i="46"/>
  <c r="BZ67" i="46"/>
  <c r="BZ47" i="46"/>
  <c r="BJ32" i="46"/>
  <c r="BJ72" i="46"/>
  <c r="CP71" i="46"/>
  <c r="BJ75" i="46"/>
  <c r="AT51" i="46"/>
  <c r="BJ80" i="46"/>
  <c r="AT78" i="46"/>
  <c r="CP5" i="46"/>
  <c r="BZ55" i="46"/>
  <c r="CP50" i="46"/>
  <c r="BJ77" i="46"/>
  <c r="BJ74" i="46"/>
  <c r="CP66" i="46"/>
  <c r="BZ49" i="46"/>
  <c r="CP30" i="46"/>
  <c r="AT36" i="46"/>
  <c r="BZ30" i="46"/>
  <c r="BJ59" i="46"/>
  <c r="CP65" i="46"/>
  <c r="CP36" i="46"/>
  <c r="CP64" i="46"/>
  <c r="CP32" i="46"/>
  <c r="BZ45" i="46"/>
  <c r="CP88" i="46"/>
  <c r="BJ43" i="46"/>
  <c r="AT75" i="46"/>
  <c r="BJ79" i="46"/>
  <c r="BZ14" i="46"/>
  <c r="BJ53" i="46"/>
  <c r="BZ56" i="46"/>
  <c r="AT61" i="46"/>
  <c r="BJ58" i="46"/>
  <c r="AT24" i="46"/>
  <c r="BJ36" i="46"/>
  <c r="BZ18" i="46"/>
  <c r="AT21" i="46"/>
  <c r="BZ13" i="46"/>
  <c r="BJ47" i="46"/>
  <c r="BJ35" i="46"/>
  <c r="AT59" i="46"/>
  <c r="BZ46" i="46"/>
  <c r="BZ5" i="46"/>
  <c r="BJ69" i="46"/>
  <c r="CP34" i="46"/>
  <c r="BJ68" i="46"/>
  <c r="BZ32" i="46"/>
  <c r="CP79" i="46"/>
  <c r="BJ14" i="46"/>
  <c r="CP53" i="46"/>
  <c r="AT49" i="46"/>
  <c r="CP61" i="46"/>
  <c r="CP24" i="46"/>
  <c r="CP85" i="46"/>
  <c r="AT30" i="46"/>
  <c r="CP20" i="46"/>
  <c r="BJ19" i="46"/>
  <c r="CP19" i="46"/>
  <c r="CP29" i="46"/>
  <c r="AT81" i="46"/>
  <c r="CP46" i="46"/>
  <c r="CP69" i="46"/>
  <c r="AT18" i="46"/>
  <c r="AT63" i="46"/>
  <c r="BJ17" i="46"/>
  <c r="BJ33" i="46"/>
  <c r="CP72" i="46"/>
  <c r="AT67" i="46"/>
  <c r="BZ72" i="46"/>
  <c r="BJ71" i="46"/>
  <c r="AT17" i="46"/>
  <c r="CP43" i="46"/>
  <c r="CP26" i="46"/>
  <c r="BJ66" i="46"/>
  <c r="AT57" i="46"/>
  <c r="BJ85" i="46"/>
  <c r="AT85" i="46"/>
  <c r="AT50" i="46"/>
  <c r="BZ31" i="46"/>
  <c r="CP77" i="46"/>
  <c r="BZ73" i="46"/>
  <c r="AT82" i="46"/>
  <c r="BJ22" i="46"/>
  <c r="BZ63" i="46"/>
  <c r="AT28" i="46"/>
  <c r="BZ62" i="46"/>
  <c r="AT41" i="46"/>
  <c r="BZ71" i="46"/>
  <c r="BZ85" i="46"/>
  <c r="CP49" i="46"/>
  <c r="AT60" i="46"/>
  <c r="CP70" i="46"/>
  <c r="BZ76" i="46"/>
  <c r="CP84" i="46"/>
  <c r="AT84" i="46"/>
  <c r="BJ83" i="46"/>
  <c r="BZ35" i="46"/>
  <c r="BZ64" i="46"/>
  <c r="CP18" i="46"/>
  <c r="AT86" i="46"/>
  <c r="BJ86" i="46"/>
  <c r="BZ78" i="46"/>
  <c r="AT80" i="46"/>
  <c r="BZ33" i="46"/>
  <c r="AZ86" i="53"/>
  <c r="AT66" i="53"/>
  <c r="AY30" i="53"/>
  <c r="AU30" i="53"/>
  <c r="BA37" i="53"/>
  <c r="R98" i="58"/>
  <c r="T69" i="58"/>
  <c r="R196" i="58"/>
  <c r="R148" i="58"/>
  <c r="T121" i="58"/>
  <c r="T87" i="58"/>
  <c r="R91" i="58"/>
  <c r="T114" i="58"/>
  <c r="T184" i="58"/>
  <c r="T103" i="58"/>
  <c r="R62" i="58"/>
  <c r="R138" i="58"/>
  <c r="T302" i="58"/>
  <c r="T51" i="58"/>
  <c r="T80" i="58"/>
  <c r="R145" i="58"/>
  <c r="T130" i="58"/>
  <c r="R188" i="58"/>
  <c r="AR82" i="53"/>
  <c r="AV28" i="53"/>
  <c r="AX52" i="53"/>
  <c r="AR48" i="53"/>
  <c r="AP16" i="53"/>
  <c r="AQ7" i="53"/>
  <c r="AU87" i="53"/>
  <c r="AS66" i="53"/>
  <c r="AV66" i="53"/>
  <c r="AX54" i="53"/>
  <c r="BA26" i="53"/>
  <c r="B23" i="60"/>
  <c r="T164" i="58"/>
  <c r="R60" i="58"/>
  <c r="T249" i="58"/>
  <c r="R71" i="58"/>
  <c r="R90" i="58"/>
  <c r="T96" i="58"/>
  <c r="T118" i="58"/>
  <c r="R144" i="58"/>
  <c r="T110" i="58"/>
  <c r="R123" i="58"/>
  <c r="T176" i="58"/>
  <c r="T167" i="58"/>
  <c r="T90" i="58"/>
  <c r="R106" i="58"/>
  <c r="R126" i="58"/>
  <c r="T91" i="58"/>
  <c r="AR75" i="53"/>
  <c r="AZ52" i="53"/>
  <c r="AX44" i="53"/>
  <c r="AS48" i="53"/>
  <c r="AP7" i="53"/>
  <c r="AS7" i="53"/>
  <c r="BJ39" i="53"/>
  <c r="AO87" i="53"/>
  <c r="AZ66" i="53"/>
  <c r="T180" i="58"/>
  <c r="T119" i="58"/>
  <c r="T124" i="58"/>
  <c r="R57" i="58"/>
  <c r="R331" i="58"/>
  <c r="R261" i="58"/>
  <c r="T117" i="58"/>
  <c r="R61" i="58"/>
  <c r="T199" i="58"/>
  <c r="T172" i="58"/>
  <c r="T289" i="58"/>
  <c r="T102" i="58"/>
  <c r="R184" i="58"/>
  <c r="R102" i="58"/>
  <c r="T189" i="58"/>
  <c r="T145" i="58"/>
  <c r="D16" i="60"/>
  <c r="F16" i="60" s="1"/>
  <c r="T208" i="58"/>
  <c r="T79" i="58"/>
  <c r="B54" i="61"/>
  <c r="C54" i="61" s="1"/>
  <c r="AU12" i="53"/>
  <c r="AR12" i="53"/>
  <c r="AU66" i="53"/>
  <c r="AR52" i="53"/>
  <c r="AZ44" i="53"/>
  <c r="AV39" i="53"/>
  <c r="AT48" i="53"/>
  <c r="AO16" i="53"/>
  <c r="BA66" i="53"/>
  <c r="AR66" i="53"/>
  <c r="AY83" i="53"/>
  <c r="R132" i="58"/>
  <c r="R114" i="58"/>
  <c r="T160" i="58"/>
  <c r="T138" i="58"/>
  <c r="R180" i="58"/>
  <c r="R204" i="58"/>
  <c r="R56" i="58"/>
  <c r="T194" i="58"/>
  <c r="R269" i="58"/>
  <c r="R117" i="58"/>
  <c r="R227" i="58"/>
  <c r="R122" i="58"/>
  <c r="T84" i="58"/>
  <c r="R104" i="58"/>
  <c r="T155" i="58"/>
  <c r="R206" i="58"/>
  <c r="R69" i="58"/>
  <c r="T78" i="58"/>
  <c r="T134" i="58"/>
  <c r="B46" i="61"/>
  <c r="C46" i="61" s="1"/>
  <c r="R66" i="58"/>
  <c r="T66" i="58"/>
  <c r="AX51" i="53"/>
  <c r="AR51" i="53"/>
  <c r="AU48" i="53"/>
  <c r="AS16" i="53"/>
  <c r="AU52" i="53"/>
  <c r="AX85" i="53"/>
  <c r="D74" i="60"/>
  <c r="F74" i="60" s="1"/>
  <c r="AT83" i="53"/>
  <c r="AW83" i="53"/>
  <c r="AV54" i="53"/>
  <c r="R58" i="58"/>
  <c r="R185" i="58"/>
  <c r="R92" i="58"/>
  <c r="R201" i="58"/>
  <c r="T237" i="58"/>
  <c r="R134" i="58"/>
  <c r="R113" i="58"/>
  <c r="R135" i="58"/>
  <c r="T161" i="58"/>
  <c r="T197" i="58"/>
  <c r="T188" i="58"/>
  <c r="T76" i="58"/>
  <c r="R162" i="58"/>
  <c r="T168" i="58"/>
  <c r="R165" i="58"/>
  <c r="R68" i="58"/>
  <c r="T170" i="58"/>
  <c r="T70" i="58"/>
  <c r="T178" i="58"/>
  <c r="R154" i="58"/>
  <c r="AX75" i="53"/>
  <c r="BA54" i="53"/>
  <c r="D50" i="60"/>
  <c r="F50" i="60" s="1"/>
  <c r="AS27" i="53"/>
  <c r="AS78" i="53"/>
  <c r="AV37" i="53"/>
  <c r="AO50" i="53"/>
  <c r="AR44" i="53"/>
  <c r="AZ39" i="53"/>
  <c r="AV48" i="53"/>
  <c r="AT16" i="53"/>
  <c r="AR7" i="53"/>
  <c r="AZ51" i="53"/>
  <c r="R307" i="58"/>
  <c r="AV52" i="53"/>
  <c r="D70" i="60"/>
  <c r="F70" i="60" s="1"/>
  <c r="AS54" i="53"/>
  <c r="AQ83" i="53"/>
  <c r="T195" i="58"/>
  <c r="R149" i="58"/>
  <c r="R197" i="58"/>
  <c r="T169" i="58"/>
  <c r="R155" i="58"/>
  <c r="T207" i="58"/>
  <c r="D23" i="60"/>
  <c r="F23" i="60" s="1"/>
  <c r="R141" i="58"/>
  <c r="T279" i="58"/>
  <c r="D43" i="60"/>
  <c r="F43" i="60" s="1"/>
  <c r="R118" i="58"/>
  <c r="T162" i="58"/>
  <c r="B43" i="61"/>
  <c r="C43" i="61" s="1"/>
  <c r="T129" i="58"/>
  <c r="AU51" i="53"/>
  <c r="AX48" i="53"/>
  <c r="AU16" i="53"/>
  <c r="D54" i="60"/>
  <c r="F54" i="60" s="1"/>
  <c r="AU54" i="53"/>
  <c r="AP26" i="53"/>
  <c r="AV75" i="53"/>
  <c r="AU75" i="53"/>
  <c r="AR83" i="53"/>
  <c r="T147" i="58"/>
  <c r="T201" i="58"/>
  <c r="D42" i="60"/>
  <c r="F42" i="60" s="1"/>
  <c r="T202" i="58"/>
  <c r="D31" i="60"/>
  <c r="F31" i="60" s="1"/>
  <c r="R127" i="58"/>
  <c r="T192" i="58"/>
  <c r="T150" i="58"/>
  <c r="R50" i="58"/>
  <c r="D24" i="60"/>
  <c r="F24" i="60" s="1"/>
  <c r="T205" i="58"/>
  <c r="T144" i="58"/>
  <c r="T68" i="58"/>
  <c r="T154" i="58"/>
  <c r="T89" i="58"/>
  <c r="R111" i="58"/>
  <c r="T55" i="58"/>
  <c r="T99" i="58"/>
  <c r="T88" i="58"/>
  <c r="T65" i="58"/>
  <c r="AY37" i="53"/>
  <c r="AR30" i="53"/>
  <c r="AT52" i="53"/>
  <c r="AO44" i="53"/>
  <c r="AW52" i="53"/>
  <c r="AY48" i="53"/>
  <c r="AW16" i="53"/>
  <c r="AP51" i="53"/>
  <c r="AT70" i="53"/>
  <c r="AO84" i="53"/>
  <c r="AQ75" i="53"/>
  <c r="AS26" i="53"/>
  <c r="AO30" i="53"/>
  <c r="AX30" i="53"/>
  <c r="AQ30" i="53"/>
  <c r="AZ83" i="53"/>
  <c r="T146" i="58"/>
  <c r="R309" i="58"/>
  <c r="D39" i="60"/>
  <c r="F39" i="60" s="1"/>
  <c r="R173" i="58"/>
  <c r="B38" i="61"/>
  <c r="C38" i="61" s="1"/>
  <c r="R53" i="58"/>
  <c r="T128" i="58"/>
  <c r="T57" i="58"/>
  <c r="R194" i="58"/>
  <c r="R160" i="58"/>
  <c r="T206" i="58"/>
  <c r="T122" i="58"/>
  <c r="R116" i="58"/>
  <c r="R100" i="58"/>
  <c r="R142" i="58"/>
  <c r="T123" i="58"/>
  <c r="B39" i="61"/>
  <c r="C39" i="61" s="1"/>
  <c r="R301" i="58"/>
  <c r="T173" i="58"/>
  <c r="R103" i="58"/>
  <c r="T82" i="58"/>
  <c r="D38" i="60"/>
  <c r="F38" i="60" s="1"/>
  <c r="D22" i="60"/>
  <c r="F22" i="60" s="1"/>
  <c r="R101" i="58"/>
  <c r="AS12" i="53"/>
  <c r="AT44" i="53"/>
  <c r="AW44" i="53"/>
  <c r="AZ48" i="53"/>
  <c r="AY16" i="53"/>
  <c r="BA51" i="53"/>
  <c r="AO54" i="53"/>
  <c r="AV83" i="53"/>
  <c r="R129" i="58"/>
  <c r="R125" i="58"/>
  <c r="R178" i="58"/>
  <c r="R207" i="58"/>
  <c r="R131" i="58"/>
  <c r="T191" i="58"/>
  <c r="T251" i="58"/>
  <c r="R202" i="58"/>
  <c r="T179" i="58"/>
  <c r="T101" i="58"/>
  <c r="T59" i="58"/>
  <c r="B24" i="61"/>
  <c r="C24" i="61" s="1"/>
  <c r="R168" i="58"/>
  <c r="R175" i="58"/>
  <c r="R83" i="58"/>
  <c r="R187" i="58"/>
  <c r="T74" i="58"/>
  <c r="R72" i="58"/>
  <c r="R63" i="58"/>
  <c r="R181" i="58"/>
  <c r="AP82" i="53"/>
  <c r="AV78" i="53"/>
  <c r="B25" i="59"/>
  <c r="AY52" i="53"/>
  <c r="AU39" i="53"/>
  <c r="BA48" i="53"/>
  <c r="BA16" i="53"/>
  <c r="AZ54" i="53"/>
  <c r="R150" i="58"/>
  <c r="R161" i="58"/>
  <c r="T174" i="58"/>
  <c r="R283" i="58"/>
  <c r="R95" i="58"/>
  <c r="D36" i="60"/>
  <c r="F36" i="60" s="1"/>
  <c r="T186" i="58"/>
  <c r="T187" i="58"/>
  <c r="T105" i="58"/>
  <c r="R120" i="58"/>
  <c r="T98" i="58"/>
  <c r="T198" i="58"/>
  <c r="B20" i="61"/>
  <c r="C20" i="61" s="1"/>
  <c r="T143" i="58"/>
  <c r="R190" i="58"/>
  <c r="R174" i="58"/>
  <c r="T125" i="58"/>
  <c r="T120" i="58"/>
  <c r="AV26" i="53"/>
  <c r="BA30" i="53"/>
  <c r="D30" i="60"/>
  <c r="F30" i="60" s="1"/>
  <c r="AQ59" i="53"/>
  <c r="AQ52" i="53"/>
  <c r="BA52" i="53"/>
  <c r="B53" i="61"/>
  <c r="C53" i="61" s="1"/>
  <c r="AO51" i="53"/>
  <c r="AZ16" i="53"/>
  <c r="AU7" i="53"/>
  <c r="K10" i="58"/>
  <c r="AQ26" i="53"/>
  <c r="AR54" i="53"/>
  <c r="AT26" i="53"/>
  <c r="AP30" i="53"/>
  <c r="AP83" i="53"/>
  <c r="R55" i="58"/>
  <c r="R198" i="58"/>
  <c r="T56" i="58"/>
  <c r="R59" i="58"/>
  <c r="R48" i="58"/>
  <c r="R177" i="58"/>
  <c r="T185" i="58"/>
  <c r="T149" i="58"/>
  <c r="B28" i="61"/>
  <c r="C28" i="61" s="1"/>
  <c r="R182" i="58"/>
  <c r="T113" i="58"/>
  <c r="T177" i="58"/>
  <c r="T196" i="58"/>
  <c r="T159" i="58"/>
  <c r="D17" i="60"/>
  <c r="F17" i="60" s="1"/>
  <c r="T116" i="58"/>
  <c r="R139" i="58"/>
  <c r="R52" i="58"/>
  <c r="R85" i="58"/>
  <c r="R110" i="58"/>
  <c r="D35" i="60"/>
  <c r="F35" i="60" s="1"/>
  <c r="AR26" i="53"/>
  <c r="AR37" i="53"/>
  <c r="AY12" i="53"/>
  <c r="AW51" i="53"/>
  <c r="AQ51" i="53"/>
  <c r="AY44" i="53"/>
  <c r="AV7" i="53"/>
  <c r="AW7" i="53"/>
  <c r="AO66" i="53"/>
  <c r="AT54" i="53"/>
  <c r="AV30" i="53"/>
  <c r="AS83" i="53"/>
  <c r="AS30" i="53"/>
  <c r="T135" i="58"/>
  <c r="T127" i="58"/>
  <c r="T193" i="58"/>
  <c r="R115" i="58"/>
  <c r="R54" i="58"/>
  <c r="R341" i="58"/>
  <c r="R164" i="58"/>
  <c r="B52" i="61"/>
  <c r="C52" i="61" s="1"/>
  <c r="R183" i="58"/>
  <c r="D34" i="60"/>
  <c r="F34" i="60" s="1"/>
  <c r="T314" i="58"/>
  <c r="T148" i="58"/>
  <c r="R65" i="58"/>
  <c r="T139" i="58"/>
  <c r="R147" i="58"/>
  <c r="T200" i="58"/>
  <c r="AS52" i="53"/>
  <c r="AQ44" i="53"/>
  <c r="BA44" i="53"/>
  <c r="AX16" i="53"/>
  <c r="AY54" i="53"/>
  <c r="AX83" i="53"/>
  <c r="AZ30" i="53"/>
  <c r="R124" i="58"/>
  <c r="R199" i="58"/>
  <c r="R192" i="58"/>
  <c r="R159" i="58"/>
  <c r="T166" i="58"/>
  <c r="T190" i="58"/>
  <c r="R130" i="58"/>
  <c r="T204" i="58"/>
  <c r="D49" i="60"/>
  <c r="F49" i="60" s="1"/>
  <c r="T171" i="58"/>
  <c r="R67" i="58"/>
  <c r="B35" i="61"/>
  <c r="C35" i="61" s="1"/>
  <c r="T181" i="58"/>
  <c r="T81" i="58"/>
  <c r="T131" i="58"/>
  <c r="T73" i="58"/>
  <c r="R226" i="58"/>
  <c r="T126" i="58"/>
  <c r="B32" i="61"/>
  <c r="C32" i="61" s="1"/>
  <c r="AW50" i="53"/>
  <c r="BA50" i="53"/>
  <c r="AY51" i="53"/>
  <c r="AO39" i="53"/>
  <c r="AS51" i="53"/>
  <c r="AO48" i="53"/>
  <c r="AT7" i="53"/>
  <c r="AZ7" i="53"/>
  <c r="AQ66" i="53"/>
  <c r="AQ54" i="53"/>
  <c r="AX26" i="53"/>
  <c r="B27" i="61"/>
  <c r="C27" i="61" s="1"/>
  <c r="R252" i="58"/>
  <c r="T183" i="58"/>
  <c r="T256" i="58"/>
  <c r="R128" i="58"/>
  <c r="R179" i="58"/>
  <c r="R208" i="58"/>
  <c r="R176" i="58"/>
  <c r="R189" i="58"/>
  <c r="R216" i="58"/>
  <c r="R171" i="58"/>
  <c r="T111" i="58"/>
  <c r="T60" i="58"/>
  <c r="R191" i="58"/>
  <c r="R99" i="58"/>
  <c r="R119" i="58"/>
  <c r="B21" i="61"/>
  <c r="C21" i="61" s="1"/>
  <c r="R70" i="58"/>
  <c r="T62" i="58"/>
  <c r="D47" i="60"/>
  <c r="F47" i="60" s="1"/>
  <c r="AS44" i="53"/>
  <c r="AP48" i="53"/>
  <c r="BA7" i="53"/>
  <c r="R200" i="58"/>
  <c r="B47" i="61"/>
  <c r="C47" i="61" s="1"/>
  <c r="R121" i="58"/>
  <c r="T115" i="58"/>
  <c r="T142" i="58"/>
  <c r="R81" i="58"/>
  <c r="T133" i="58"/>
  <c r="T100" i="58"/>
  <c r="R169" i="58"/>
  <c r="R19" i="58"/>
  <c r="CN68" i="46"/>
  <c r="CN72" i="46"/>
  <c r="CN85" i="46"/>
  <c r="BX68" i="46"/>
  <c r="BX88" i="46"/>
  <c r="BX66" i="46"/>
  <c r="AR20" i="46"/>
  <c r="BX25" i="46"/>
  <c r="BX22" i="46"/>
  <c r="BX10" i="46"/>
  <c r="BX13" i="46"/>
  <c r="BX45" i="46"/>
  <c r="CN26" i="46"/>
  <c r="BX61" i="46"/>
  <c r="BX31" i="46"/>
  <c r="CN14" i="46"/>
  <c r="BX57" i="46"/>
  <c r="CN70" i="46"/>
  <c r="AR82" i="46"/>
  <c r="BX77" i="46"/>
  <c r="BX80" i="46"/>
  <c r="CN44" i="46"/>
  <c r="BX49" i="46"/>
  <c r="BX65" i="46"/>
  <c r="CN77" i="46"/>
  <c r="AR43" i="46"/>
  <c r="BX59" i="46"/>
  <c r="BX55" i="46"/>
  <c r="CN65" i="46"/>
  <c r="BX18" i="46"/>
  <c r="BH62" i="46"/>
  <c r="AR65" i="46"/>
  <c r="BX5" i="46"/>
  <c r="AR26" i="46"/>
  <c r="AR5" i="46"/>
  <c r="BX17" i="46"/>
  <c r="AR28" i="46"/>
  <c r="AP23" i="46"/>
  <c r="BF42" i="46"/>
  <c r="AP79" i="46"/>
  <c r="BF68" i="46"/>
  <c r="AP40" i="46"/>
  <c r="BF67" i="46"/>
  <c r="BF80" i="46"/>
  <c r="BF32" i="46"/>
  <c r="AP51" i="46"/>
  <c r="AP54" i="46"/>
  <c r="BF76" i="46"/>
  <c r="CL23" i="46"/>
  <c r="X81" i="46"/>
  <c r="AP85" i="46"/>
  <c r="AP71" i="46"/>
  <c r="X31" i="46"/>
  <c r="BF23" i="46"/>
  <c r="AP74" i="46"/>
  <c r="AP49" i="46"/>
  <c r="BF71" i="46"/>
  <c r="AP43" i="46"/>
  <c r="BF75" i="46"/>
  <c r="BF83" i="46"/>
  <c r="AP82" i="46"/>
  <c r="BF54" i="46"/>
  <c r="AP84" i="46"/>
  <c r="BF66" i="46"/>
  <c r="AP56" i="46"/>
  <c r="AP72" i="46"/>
  <c r="BF86" i="46"/>
  <c r="AP17" i="46"/>
  <c r="AP22" i="46"/>
  <c r="BF62" i="46"/>
  <c r="BF19" i="46"/>
  <c r="BF79" i="46"/>
  <c r="AP16" i="46"/>
  <c r="BF40" i="46"/>
  <c r="BF58" i="46"/>
  <c r="AP76" i="46"/>
  <c r="AP50" i="46"/>
  <c r="BF69" i="46"/>
  <c r="BF17" i="46"/>
  <c r="AP78" i="46"/>
  <c r="AP15" i="46"/>
  <c r="BF29" i="46"/>
  <c r="AP42" i="46"/>
  <c r="AP65" i="46"/>
  <c r="BF61" i="46"/>
  <c r="BF53" i="46"/>
  <c r="BF46" i="46"/>
  <c r="BF63" i="46"/>
  <c r="BF81" i="46"/>
  <c r="AP25" i="46"/>
  <c r="BF20" i="46"/>
  <c r="AP66" i="46"/>
  <c r="BF50" i="46"/>
  <c r="BF65" i="46"/>
  <c r="AP14" i="46"/>
  <c r="BF44" i="46"/>
  <c r="AP31" i="46"/>
  <c r="AP67" i="46"/>
  <c r="AP80" i="46"/>
  <c r="BF59" i="46"/>
  <c r="BF72" i="46"/>
  <c r="BF18" i="46"/>
  <c r="AP35" i="46"/>
  <c r="BV72" i="46"/>
  <c r="AP55" i="46"/>
  <c r="BF84" i="46"/>
  <c r="AP30" i="46"/>
  <c r="AP46" i="46"/>
  <c r="AP81" i="46"/>
  <c r="BF70" i="46"/>
  <c r="BF25" i="46"/>
  <c r="BF26" i="46"/>
  <c r="AP41" i="46"/>
  <c r="AP60" i="46"/>
  <c r="AP21" i="46"/>
  <c r="BV45" i="46"/>
  <c r="AP33" i="46"/>
  <c r="AP75" i="46"/>
  <c r="BF33" i="46"/>
  <c r="BF24" i="46"/>
  <c r="BF60" i="46"/>
  <c r="BF28" i="46"/>
  <c r="AP86" i="46"/>
  <c r="AP28" i="46"/>
  <c r="AP45" i="46"/>
  <c r="BF82" i="46"/>
  <c r="AP20" i="46"/>
  <c r="AP5" i="46"/>
  <c r="AP36" i="46"/>
  <c r="AP58" i="46"/>
  <c r="AP18" i="46"/>
  <c r="AP53" i="46"/>
  <c r="AP68" i="46"/>
  <c r="BF41" i="46"/>
  <c r="AP29" i="46"/>
  <c r="BV50" i="46"/>
  <c r="BF57" i="46"/>
  <c r="AP61" i="46"/>
  <c r="AP34" i="46"/>
  <c r="AP52" i="46"/>
  <c r="BF47" i="46"/>
  <c r="BF56" i="46"/>
  <c r="AP73" i="46"/>
  <c r="BF55" i="46"/>
  <c r="BF5" i="46"/>
  <c r="BF73" i="46"/>
  <c r="BF64" i="46"/>
  <c r="AP63" i="46"/>
  <c r="AP24" i="46"/>
  <c r="AP13" i="46"/>
  <c r="BF52" i="46"/>
  <c r="AP47" i="46"/>
  <c r="AP9" i="46"/>
  <c r="BF45" i="46"/>
  <c r="AP62" i="46"/>
  <c r="BF35" i="46"/>
  <c r="BF74" i="46"/>
  <c r="AP19" i="46"/>
  <c r="BF21" i="46"/>
  <c r="AP48" i="46"/>
  <c r="BF85" i="46"/>
  <c r="AP69" i="46"/>
  <c r="BF49" i="46"/>
  <c r="BF31" i="46"/>
  <c r="AP32" i="46"/>
  <c r="BF14" i="46"/>
  <c r="AP44" i="46"/>
  <c r="BF78" i="46"/>
  <c r="AP64" i="46"/>
  <c r="AP57" i="46"/>
  <c r="BF9" i="46"/>
  <c r="BF77" i="46"/>
  <c r="BF48" i="46"/>
  <c r="AP26" i="46"/>
  <c r="BF30" i="46"/>
  <c r="AP59" i="46"/>
  <c r="AP77" i="46"/>
  <c r="BF22" i="46"/>
  <c r="BF43" i="46"/>
  <c r="BF16" i="46"/>
  <c r="BF88" i="46"/>
  <c r="BF51" i="46"/>
  <c r="AP88" i="46"/>
  <c r="AP70" i="46"/>
  <c r="AP83" i="46"/>
  <c r="BF34" i="46"/>
  <c r="BF36" i="46"/>
  <c r="BF13" i="46"/>
  <c r="U25" i="46"/>
  <c r="U32" i="46"/>
  <c r="AQ81" i="46"/>
  <c r="CM57" i="46"/>
  <c r="BW16" i="46"/>
  <c r="AQ79" i="46"/>
  <c r="AQ23" i="46"/>
  <c r="BW84" i="46"/>
  <c r="BW48" i="46"/>
  <c r="BW62" i="46"/>
  <c r="AQ31" i="46"/>
  <c r="AQ20" i="46"/>
  <c r="CM60" i="46"/>
  <c r="AQ57" i="46"/>
  <c r="AQ68" i="46"/>
  <c r="AQ22" i="46"/>
  <c r="BW25" i="46"/>
  <c r="BW46" i="46"/>
  <c r="AQ49" i="46"/>
  <c r="CM19" i="46"/>
  <c r="BW72" i="46"/>
  <c r="BW34" i="46"/>
  <c r="CM63" i="46"/>
  <c r="BW67" i="46"/>
  <c r="BW64" i="46"/>
  <c r="BG16" i="46"/>
  <c r="CM51" i="46"/>
  <c r="AQ73" i="46"/>
  <c r="BW36" i="46"/>
  <c r="AQ40" i="46"/>
  <c r="BW60" i="46"/>
  <c r="BW56" i="46"/>
  <c r="BG58" i="46"/>
  <c r="AQ69" i="46"/>
  <c r="AQ13" i="46"/>
  <c r="BG72" i="46"/>
  <c r="BG29" i="46"/>
  <c r="BW79" i="46"/>
  <c r="BW5" i="46"/>
  <c r="BW75" i="46"/>
  <c r="CM44" i="46"/>
  <c r="BW41" i="46"/>
  <c r="CM82" i="46"/>
  <c r="BG42" i="46"/>
  <c r="BG20" i="46"/>
  <c r="CM33" i="46"/>
  <c r="BG73" i="46"/>
  <c r="BW15" i="46"/>
  <c r="CM15" i="46"/>
  <c r="BW42" i="46"/>
  <c r="AQ47" i="46"/>
  <c r="CM25" i="46"/>
  <c r="BG28" i="46"/>
  <c r="AQ16" i="46"/>
  <c r="CM16" i="46"/>
  <c r="CM35" i="46"/>
  <c r="CM86" i="46"/>
  <c r="AQ41" i="46"/>
  <c r="CM88" i="46"/>
  <c r="CM76" i="46"/>
  <c r="AQ66" i="46"/>
  <c r="BG77" i="46"/>
  <c r="CM64" i="46"/>
  <c r="CM21" i="46"/>
  <c r="BW77" i="46"/>
  <c r="CM29" i="46"/>
  <c r="BW21" i="46"/>
  <c r="BW20" i="46"/>
  <c r="CM14" i="46"/>
  <c r="BG59" i="46"/>
  <c r="BW50" i="46"/>
  <c r="BG24" i="46"/>
  <c r="BW45" i="46"/>
  <c r="AQ63" i="46"/>
  <c r="BW9" i="46"/>
  <c r="BW68" i="46"/>
  <c r="CM28" i="46"/>
  <c r="BG17" i="46"/>
  <c r="BW22" i="46"/>
  <c r="BW74" i="46"/>
  <c r="CM85" i="46"/>
  <c r="BW58" i="46"/>
  <c r="AQ76" i="46"/>
  <c r="AQ36" i="46"/>
  <c r="CM24" i="46"/>
  <c r="BW52" i="46"/>
  <c r="BG23" i="46"/>
  <c r="CM65" i="46"/>
  <c r="CM18" i="46"/>
  <c r="AQ25" i="46"/>
  <c r="BG53" i="46"/>
  <c r="BG34" i="46"/>
  <c r="CM5" i="46"/>
  <c r="BG88" i="46"/>
  <c r="AQ5" i="46"/>
  <c r="BW47" i="46"/>
  <c r="AQ32" i="46"/>
  <c r="BG35" i="46"/>
  <c r="AQ50" i="46"/>
  <c r="BW57" i="46"/>
  <c r="BW66" i="46"/>
  <c r="BG21" i="46"/>
  <c r="CM56" i="46"/>
  <c r="CM26" i="46"/>
  <c r="BG36" i="46"/>
  <c r="BW76" i="46"/>
  <c r="CM70" i="46"/>
  <c r="BW49" i="46"/>
  <c r="BG74" i="46"/>
  <c r="BG61" i="46"/>
  <c r="CM62" i="46"/>
  <c r="BG69" i="46"/>
  <c r="CM17" i="46"/>
  <c r="CM22" i="46"/>
  <c r="AQ19" i="46"/>
  <c r="BG41" i="46"/>
  <c r="AQ46" i="46"/>
  <c r="BW85" i="46"/>
  <c r="BG40" i="46"/>
  <c r="BW31" i="46"/>
  <c r="BW73" i="46"/>
  <c r="CM31" i="46"/>
  <c r="AQ53" i="46"/>
  <c r="BG82" i="46"/>
  <c r="CM50" i="46"/>
  <c r="BG65" i="46"/>
  <c r="AQ48" i="46"/>
  <c r="BW54" i="46"/>
  <c r="CM55" i="46"/>
  <c r="AQ54" i="46"/>
  <c r="CM69" i="46"/>
  <c r="BW44" i="46"/>
  <c r="BG67" i="46"/>
  <c r="BW13" i="46"/>
  <c r="AQ88" i="46"/>
  <c r="AQ43" i="46"/>
  <c r="AQ80" i="46"/>
  <c r="BW19" i="46"/>
  <c r="BG50" i="46"/>
  <c r="BG14" i="46"/>
  <c r="AQ34" i="46"/>
  <c r="BG84" i="46"/>
  <c r="AQ56" i="46"/>
  <c r="BW70" i="46"/>
  <c r="AQ61" i="46"/>
  <c r="BW24" i="46"/>
  <c r="CM36" i="46"/>
  <c r="CM53" i="46"/>
  <c r="BG26" i="46"/>
  <c r="BW43" i="46"/>
  <c r="BG5" i="46"/>
  <c r="BG51" i="46"/>
  <c r="CM79" i="46"/>
  <c r="BW35" i="46"/>
  <c r="AQ75" i="46"/>
  <c r="AQ17" i="46"/>
  <c r="AQ35" i="46"/>
  <c r="BG80" i="46"/>
  <c r="CM68" i="46"/>
  <c r="CM48" i="46"/>
  <c r="CM66" i="46"/>
  <c r="BG25" i="46"/>
  <c r="AQ82" i="46"/>
  <c r="BG75" i="46"/>
  <c r="BG15" i="46"/>
  <c r="BG60" i="46"/>
  <c r="BG54" i="46"/>
  <c r="AQ9" i="46"/>
  <c r="BW86" i="46"/>
  <c r="BG86" i="46"/>
  <c r="CM67" i="46"/>
  <c r="BG19" i="46"/>
  <c r="BG71" i="46"/>
  <c r="AQ70" i="46"/>
  <c r="AQ33" i="46"/>
  <c r="CM40" i="46"/>
  <c r="BG56" i="46"/>
  <c r="CM74" i="46"/>
  <c r="BG43" i="46"/>
  <c r="AQ42" i="46"/>
  <c r="BG47" i="46"/>
  <c r="AQ77" i="46"/>
  <c r="AQ24" i="46"/>
  <c r="CM84" i="46"/>
  <c r="AQ18" i="46"/>
  <c r="AQ59" i="46"/>
  <c r="CM9" i="46"/>
  <c r="AQ86" i="46"/>
  <c r="BW88" i="46"/>
  <c r="AQ64" i="46"/>
  <c r="BW17" i="46"/>
  <c r="CM72" i="46"/>
  <c r="AQ74" i="46"/>
  <c r="BG64" i="46"/>
  <c r="CM20" i="46"/>
  <c r="BG85" i="46"/>
  <c r="BW26" i="46"/>
  <c r="AQ51" i="46"/>
  <c r="AQ58" i="46"/>
  <c r="BW23" i="46"/>
  <c r="AQ65" i="46"/>
  <c r="BW40" i="46"/>
  <c r="BW14" i="46"/>
  <c r="CM59" i="46"/>
  <c r="AQ44" i="46"/>
  <c r="AQ78" i="46"/>
  <c r="CM43" i="46"/>
  <c r="AQ67" i="46"/>
  <c r="BG63" i="46"/>
  <c r="AQ71" i="46"/>
  <c r="BG33" i="46"/>
  <c r="CM58" i="46"/>
  <c r="AQ52" i="46"/>
  <c r="BW83" i="46"/>
  <c r="BG57" i="46"/>
  <c r="AQ28" i="46"/>
  <c r="BW63" i="46"/>
  <c r="CM23" i="46"/>
  <c r="AQ30" i="46"/>
  <c r="BW81" i="46"/>
  <c r="BW28" i="46"/>
  <c r="AQ72" i="46"/>
  <c r="BG44" i="46"/>
  <c r="CM80" i="46"/>
  <c r="AQ62" i="46"/>
  <c r="BG66" i="46"/>
  <c r="AQ84" i="46"/>
  <c r="BG30" i="46"/>
  <c r="AQ15" i="46"/>
  <c r="BG32" i="46"/>
  <c r="BG18" i="46"/>
  <c r="CM83" i="46"/>
  <c r="BG83" i="46"/>
  <c r="BW71" i="46"/>
  <c r="BW55" i="46"/>
  <c r="BW53" i="46"/>
  <c r="CM13" i="46"/>
  <c r="CM71" i="46"/>
  <c r="BW32" i="46"/>
  <c r="BW51" i="46"/>
  <c r="CM52" i="46"/>
  <c r="CM34" i="46"/>
  <c r="BW33" i="46"/>
  <c r="CM46" i="46"/>
  <c r="BW82" i="46"/>
  <c r="CM61" i="46"/>
  <c r="BG68" i="46"/>
  <c r="BW69" i="46"/>
  <c r="CM54" i="46"/>
  <c r="AQ60" i="46"/>
  <c r="BG13" i="46"/>
  <c r="AQ83" i="46"/>
  <c r="AQ45" i="46"/>
  <c r="BG79" i="46"/>
  <c r="BW78" i="46"/>
  <c r="CM41" i="46"/>
  <c r="BG22" i="46"/>
  <c r="BG62" i="46"/>
  <c r="BG46" i="46"/>
  <c r="AQ29" i="46"/>
  <c r="BW59" i="46"/>
  <c r="BG81" i="46"/>
  <c r="BG76" i="46"/>
  <c r="BG31" i="46"/>
  <c r="AQ55" i="46"/>
  <c r="CM30" i="46"/>
  <c r="BG48" i="46"/>
  <c r="CM49" i="46"/>
  <c r="BG49" i="46"/>
  <c r="AQ26" i="46"/>
  <c r="BG55" i="46"/>
  <c r="CM75" i="46"/>
  <c r="CM78" i="46"/>
  <c r="BG78" i="46"/>
  <c r="BG9" i="46"/>
  <c r="CM32" i="46"/>
  <c r="BG52" i="46"/>
  <c r="BW18" i="46"/>
  <c r="BW29" i="46"/>
  <c r="AQ21" i="46"/>
  <c r="CM47" i="46"/>
  <c r="BW65" i="46"/>
  <c r="AQ85" i="46"/>
  <c r="CM81" i="46"/>
  <c r="CM73" i="46"/>
  <c r="CM77" i="46"/>
  <c r="CM42" i="46"/>
  <c r="BW61" i="46"/>
  <c r="AQ14" i="46"/>
  <c r="BW30" i="46"/>
  <c r="Q57" i="46"/>
  <c r="E41" i="46"/>
  <c r="G69" i="46"/>
  <c r="E66" i="46"/>
  <c r="G60" i="46"/>
  <c r="U17" i="46"/>
  <c r="BP26" i="46"/>
  <c r="CF18" i="46"/>
  <c r="CF28" i="46"/>
  <c r="U79" i="46"/>
  <c r="U83" i="46"/>
  <c r="CF49" i="46"/>
  <c r="CF65" i="46"/>
  <c r="U29" i="46"/>
  <c r="AJ56" i="46"/>
  <c r="BP80" i="46"/>
  <c r="U30" i="46"/>
  <c r="U43" i="46"/>
  <c r="U40" i="46"/>
  <c r="U28" i="46"/>
  <c r="U44" i="46"/>
  <c r="U63" i="46"/>
  <c r="U74" i="46"/>
  <c r="U71" i="46"/>
  <c r="BP76" i="46"/>
  <c r="L29" i="46"/>
  <c r="U68" i="46"/>
  <c r="G45" i="46"/>
  <c r="G44" i="46"/>
  <c r="G33" i="46"/>
  <c r="Q20" i="46"/>
  <c r="Q47" i="46"/>
  <c r="G65" i="46"/>
  <c r="Q52" i="46"/>
  <c r="Q49" i="46"/>
  <c r="Q25" i="46"/>
  <c r="Q53" i="46"/>
  <c r="Q76" i="46"/>
  <c r="E81" i="46"/>
  <c r="G53" i="46"/>
  <c r="E42" i="46"/>
  <c r="Q82" i="46"/>
  <c r="E80" i="46"/>
  <c r="E61" i="46"/>
  <c r="E65" i="46"/>
  <c r="Q61" i="46"/>
  <c r="Q15" i="46"/>
  <c r="E35" i="46"/>
  <c r="E71" i="46"/>
  <c r="G22" i="46"/>
  <c r="U22" i="46"/>
  <c r="U57" i="46"/>
  <c r="U49" i="46"/>
  <c r="U77" i="46"/>
  <c r="U33" i="46"/>
  <c r="U60" i="46"/>
  <c r="U45" i="46"/>
  <c r="U69" i="46"/>
  <c r="U88" i="46"/>
  <c r="U16" i="46"/>
  <c r="U54" i="46"/>
  <c r="U81" i="46"/>
  <c r="U64" i="46"/>
  <c r="U34" i="46"/>
  <c r="U66" i="46"/>
  <c r="U59" i="46"/>
  <c r="J41" i="46"/>
  <c r="U47" i="46"/>
  <c r="U50" i="46"/>
  <c r="U48" i="46"/>
  <c r="U56" i="46"/>
  <c r="U31" i="46"/>
  <c r="U46" i="46"/>
  <c r="L70" i="46"/>
  <c r="U23" i="46"/>
  <c r="U36" i="46"/>
  <c r="U52" i="46"/>
  <c r="U78" i="46"/>
  <c r="U61" i="46"/>
  <c r="U65" i="46"/>
  <c r="U13" i="46"/>
  <c r="U72" i="46"/>
  <c r="U76" i="46"/>
  <c r="U42" i="46"/>
  <c r="U70" i="46"/>
  <c r="U15" i="46"/>
  <c r="U75" i="46"/>
  <c r="U14" i="46"/>
  <c r="U20" i="46"/>
  <c r="U35" i="46"/>
  <c r="U19" i="46"/>
  <c r="U24" i="46"/>
  <c r="J66" i="46"/>
  <c r="U21" i="46"/>
  <c r="U85" i="46"/>
  <c r="U18" i="46"/>
  <c r="U73" i="46"/>
  <c r="U51" i="46"/>
  <c r="U84" i="46"/>
  <c r="U80" i="46"/>
  <c r="U9" i="46"/>
  <c r="U58" i="46"/>
  <c r="U41" i="46"/>
  <c r="U53" i="46"/>
  <c r="U67" i="46"/>
  <c r="U26" i="46"/>
  <c r="U86" i="46"/>
  <c r="U62" i="46"/>
  <c r="U5" i="46"/>
  <c r="U82" i="46"/>
  <c r="U55" i="46"/>
  <c r="O74" i="46"/>
  <c r="AA26" i="46"/>
  <c r="AA47" i="46"/>
  <c r="BS19" i="46"/>
  <c r="Q84" i="46"/>
  <c r="Q5" i="46"/>
  <c r="E36" i="46"/>
  <c r="E30" i="46"/>
  <c r="Q32" i="46"/>
  <c r="E22" i="46"/>
  <c r="G56" i="46"/>
  <c r="G80" i="46"/>
  <c r="G5" i="46"/>
  <c r="Q88" i="46"/>
  <c r="Q69" i="46"/>
  <c r="E60" i="46"/>
  <c r="G66" i="46"/>
  <c r="G28" i="46"/>
  <c r="E46" i="46"/>
  <c r="G15" i="46"/>
  <c r="G40" i="46"/>
  <c r="G62" i="46"/>
  <c r="E25" i="46"/>
  <c r="E21" i="46"/>
  <c r="Q77" i="46"/>
  <c r="E28" i="46"/>
  <c r="G48" i="46"/>
  <c r="E32" i="46"/>
  <c r="G36" i="46"/>
  <c r="G59" i="46"/>
  <c r="G84" i="46"/>
  <c r="Q31" i="46"/>
  <c r="E69" i="46"/>
  <c r="Q54" i="46"/>
  <c r="E77" i="46"/>
  <c r="E33" i="46"/>
  <c r="Q26" i="46"/>
  <c r="Q56" i="46"/>
  <c r="Q18" i="46"/>
  <c r="Q45" i="46"/>
  <c r="Q46" i="46"/>
  <c r="E45" i="46"/>
  <c r="E16" i="46"/>
  <c r="E84" i="46"/>
  <c r="Q42" i="46"/>
  <c r="G68" i="46"/>
  <c r="G55" i="46"/>
  <c r="G81" i="46"/>
  <c r="Q72" i="46"/>
  <c r="E15" i="46"/>
  <c r="G86" i="46"/>
  <c r="E50" i="46"/>
  <c r="Q17" i="46"/>
  <c r="Q41" i="46"/>
  <c r="Q86" i="46"/>
  <c r="Q67" i="46"/>
  <c r="E58" i="46"/>
  <c r="E49" i="46"/>
  <c r="E9" i="46"/>
  <c r="G17" i="46"/>
  <c r="G75" i="46"/>
  <c r="G32" i="46"/>
  <c r="G77" i="46"/>
  <c r="E88" i="46"/>
  <c r="G25" i="46"/>
  <c r="E23" i="46"/>
  <c r="Q34" i="46"/>
  <c r="Q79" i="46"/>
  <c r="Q14" i="46"/>
  <c r="Q81" i="46"/>
  <c r="Q16" i="46"/>
  <c r="E17" i="46"/>
  <c r="E24" i="46"/>
  <c r="G29" i="46"/>
  <c r="G49" i="46"/>
  <c r="G30" i="46"/>
  <c r="G71" i="46"/>
  <c r="G19" i="46"/>
  <c r="G41" i="46"/>
  <c r="E52" i="46"/>
  <c r="Q73" i="46"/>
  <c r="Q60" i="46"/>
  <c r="Q66" i="46"/>
  <c r="Q43" i="46"/>
  <c r="Q68" i="46"/>
  <c r="E75" i="46"/>
  <c r="E62" i="46"/>
  <c r="E29" i="46"/>
  <c r="Q62" i="46"/>
  <c r="Q22" i="46"/>
  <c r="G85" i="46"/>
  <c r="G14" i="46"/>
  <c r="G57" i="46"/>
  <c r="G82" i="46"/>
  <c r="Q70" i="46"/>
  <c r="E67" i="46"/>
  <c r="Q55" i="46"/>
  <c r="Q44" i="46"/>
  <c r="Q50" i="46"/>
  <c r="E13" i="46"/>
  <c r="E47" i="46"/>
  <c r="E51" i="46"/>
  <c r="Q35" i="46"/>
  <c r="G51" i="46"/>
  <c r="G35" i="46"/>
  <c r="G79" i="46"/>
  <c r="G23" i="46"/>
  <c r="AK54" i="46"/>
  <c r="E31" i="46"/>
  <c r="E82" i="46"/>
  <c r="Q78" i="46"/>
  <c r="Q29" i="46"/>
  <c r="Q85" i="46"/>
  <c r="E34" i="46"/>
  <c r="E68" i="46"/>
  <c r="Q71" i="46"/>
  <c r="Q13" i="46"/>
  <c r="G47" i="46"/>
  <c r="G74" i="46"/>
  <c r="G54" i="46"/>
  <c r="E72" i="46"/>
  <c r="G42" i="46"/>
  <c r="G26" i="46"/>
  <c r="Q23" i="46"/>
  <c r="Q9" i="46"/>
  <c r="E56" i="46"/>
  <c r="E83" i="46"/>
  <c r="E53" i="46"/>
  <c r="G67" i="46"/>
  <c r="E20" i="46"/>
  <c r="G72" i="46"/>
  <c r="G20" i="46"/>
  <c r="G61" i="46"/>
  <c r="G46" i="46"/>
  <c r="AK14" i="46"/>
  <c r="AI69" i="46"/>
  <c r="E44" i="46"/>
  <c r="E59" i="46"/>
  <c r="Q74" i="46"/>
  <c r="Q40" i="46"/>
  <c r="Q28" i="46"/>
  <c r="E78" i="46"/>
  <c r="E26" i="46"/>
  <c r="Q75" i="46"/>
  <c r="E18" i="46"/>
  <c r="E19" i="46"/>
  <c r="G76" i="46"/>
  <c r="G16" i="46"/>
  <c r="G83" i="46"/>
  <c r="G64" i="46"/>
  <c r="E74" i="46"/>
  <c r="E5" i="46"/>
  <c r="Q58" i="46"/>
  <c r="Q59" i="46"/>
  <c r="Q63" i="46"/>
  <c r="E14" i="46"/>
  <c r="E43" i="46"/>
  <c r="E76" i="46"/>
  <c r="E79" i="46"/>
  <c r="Q51" i="46"/>
  <c r="G31" i="46"/>
  <c r="G58" i="46"/>
  <c r="G88" i="46"/>
  <c r="AK40" i="46"/>
  <c r="Q80" i="46"/>
  <c r="G18" i="46"/>
  <c r="Q24" i="46"/>
  <c r="Q19" i="46"/>
  <c r="Q30" i="46"/>
  <c r="E57" i="46"/>
  <c r="E85" i="46"/>
  <c r="E48" i="46"/>
  <c r="Q83" i="46"/>
  <c r="G34" i="46"/>
  <c r="G70" i="46"/>
  <c r="G78" i="46"/>
  <c r="E73" i="46"/>
  <c r="G24" i="46"/>
  <c r="E63" i="46"/>
  <c r="E55" i="46"/>
  <c r="G52" i="46"/>
  <c r="E54" i="46"/>
  <c r="Q36" i="46"/>
  <c r="Q21" i="46"/>
  <c r="Q65" i="46"/>
  <c r="Q48" i="46"/>
  <c r="E86" i="46"/>
  <c r="E70" i="46"/>
  <c r="Q33" i="46"/>
  <c r="G50" i="46"/>
  <c r="G9" i="46"/>
  <c r="G73" i="46"/>
  <c r="E40" i="46"/>
  <c r="G21" i="46"/>
  <c r="G43" i="46"/>
  <c r="AY69" i="46"/>
  <c r="AI60" i="46"/>
  <c r="CE13" i="46"/>
  <c r="AY57" i="46"/>
  <c r="AI18" i="46"/>
  <c r="M68" i="46"/>
  <c r="AI56" i="46"/>
  <c r="AI53" i="46"/>
  <c r="AY55" i="46"/>
  <c r="AI41" i="46"/>
  <c r="AY16" i="46"/>
  <c r="AY83" i="46"/>
  <c r="M14" i="46"/>
  <c r="AY56" i="46"/>
  <c r="CE83" i="46"/>
  <c r="Y50" i="46"/>
  <c r="AY54" i="46"/>
  <c r="AI24" i="46"/>
  <c r="CE58" i="46"/>
  <c r="AY50" i="46"/>
  <c r="CE66" i="46"/>
  <c r="CE56" i="46"/>
  <c r="AY74" i="46"/>
  <c r="AI48" i="46"/>
  <c r="CE65" i="46"/>
  <c r="AY34" i="46"/>
  <c r="CE43" i="46"/>
  <c r="AY26" i="46"/>
  <c r="AY58" i="46"/>
  <c r="AY59" i="46"/>
  <c r="CE71" i="46"/>
  <c r="CE18" i="46"/>
  <c r="Y21" i="46"/>
  <c r="Y52" i="46"/>
  <c r="CE31" i="46"/>
  <c r="AY66" i="46"/>
  <c r="CE74" i="46"/>
  <c r="AY76" i="46"/>
  <c r="AY70" i="46"/>
  <c r="CE35" i="46"/>
  <c r="AY40" i="46"/>
  <c r="AY77" i="46"/>
  <c r="AI19" i="46"/>
  <c r="CE20" i="46"/>
  <c r="CE70" i="46"/>
  <c r="AI52" i="46"/>
  <c r="AY48" i="46"/>
  <c r="AI35" i="46"/>
  <c r="AI46" i="46"/>
  <c r="AY86" i="46"/>
  <c r="Y34" i="46"/>
  <c r="CE55" i="46"/>
  <c r="CE14" i="46"/>
  <c r="CE61" i="46"/>
  <c r="AY31" i="46"/>
  <c r="AY82" i="46"/>
  <c r="CE48" i="46"/>
  <c r="CE84" i="46"/>
  <c r="AY65" i="46"/>
  <c r="AI63" i="46"/>
  <c r="CE28" i="46"/>
  <c r="AY75" i="46"/>
  <c r="AI66" i="46"/>
  <c r="AI50" i="46"/>
  <c r="CE49" i="46"/>
  <c r="AI15" i="46"/>
  <c r="AY42" i="46"/>
  <c r="CE30" i="46"/>
  <c r="AI44" i="46"/>
  <c r="V55" i="46"/>
  <c r="Y60" i="46"/>
  <c r="AI58" i="46"/>
  <c r="CE50" i="46"/>
  <c r="AY24" i="46"/>
  <c r="AI20" i="46"/>
  <c r="AY60" i="46"/>
  <c r="AI84" i="46"/>
  <c r="CE21" i="46"/>
  <c r="CE5" i="46"/>
  <c r="AY41" i="46"/>
  <c r="AY14" i="46"/>
  <c r="AI54" i="46"/>
  <c r="AI49" i="46"/>
  <c r="CE25" i="46"/>
  <c r="AI77" i="46"/>
  <c r="AY49" i="46"/>
  <c r="CE24" i="46"/>
  <c r="CE57" i="46"/>
  <c r="AI83" i="46"/>
  <c r="CE73" i="46"/>
  <c r="AI70" i="46"/>
  <c r="AY30" i="46"/>
  <c r="CE41" i="46"/>
  <c r="AI17" i="46"/>
  <c r="CE54" i="46"/>
  <c r="AI31" i="46"/>
  <c r="CE85" i="46"/>
  <c r="AI74" i="46"/>
  <c r="AI57" i="46"/>
  <c r="AY21" i="46"/>
  <c r="BO30" i="46"/>
  <c r="V26" i="46"/>
  <c r="AI55" i="46"/>
  <c r="AY25" i="46"/>
  <c r="AI26" i="46"/>
  <c r="CE77" i="46"/>
  <c r="AI85" i="46"/>
  <c r="BO57" i="46"/>
  <c r="AY13" i="46"/>
  <c r="AY44" i="46"/>
  <c r="CE80" i="46"/>
  <c r="AY19" i="46"/>
  <c r="V80" i="46"/>
  <c r="CE26" i="46"/>
  <c r="AY61" i="46"/>
  <c r="CE36" i="46"/>
  <c r="AI61" i="46"/>
  <c r="AI36" i="46"/>
  <c r="CE33" i="46"/>
  <c r="CE53" i="46"/>
  <c r="AY53" i="46"/>
  <c r="AI40" i="46"/>
  <c r="AI23" i="46"/>
  <c r="BO20" i="46"/>
  <c r="AY64" i="46"/>
  <c r="CE44" i="46"/>
  <c r="AI22" i="46"/>
  <c r="AI14" i="46"/>
  <c r="AI25" i="46"/>
  <c r="AY85" i="46"/>
  <c r="CE82" i="46"/>
  <c r="AY22" i="46"/>
  <c r="BS68" i="46"/>
  <c r="BS41" i="46"/>
  <c r="BC45" i="46"/>
  <c r="AM67" i="46"/>
  <c r="AM75" i="46"/>
  <c r="AM45" i="46"/>
  <c r="P72" i="46"/>
  <c r="BS79" i="46"/>
  <c r="BS77" i="46"/>
  <c r="K59" i="46"/>
  <c r="AM50" i="46"/>
  <c r="R50" i="46"/>
  <c r="BS51" i="46"/>
  <c r="AA33" i="46"/>
  <c r="AA58" i="46"/>
  <c r="AA14" i="46"/>
  <c r="AA57" i="46"/>
  <c r="I59" i="46"/>
  <c r="AA28" i="46"/>
  <c r="AA30" i="46"/>
  <c r="AA82" i="46"/>
  <c r="AM31" i="46"/>
  <c r="BC36" i="46"/>
  <c r="BS32" i="46"/>
  <c r="CI48" i="46"/>
  <c r="AM35" i="46"/>
  <c r="BC20" i="46"/>
  <c r="BC67" i="46"/>
  <c r="BS21" i="46"/>
  <c r="BS84" i="46"/>
  <c r="BS42" i="46"/>
  <c r="CI74" i="46"/>
  <c r="BC62" i="46"/>
  <c r="CI68" i="46"/>
  <c r="BS56" i="46"/>
  <c r="CI86" i="46"/>
  <c r="CI63" i="46"/>
  <c r="BS46" i="46"/>
  <c r="AM85" i="46"/>
  <c r="AM44" i="46"/>
  <c r="CI77" i="46"/>
  <c r="BC19" i="46"/>
  <c r="CI59" i="46"/>
  <c r="BS64" i="46"/>
  <c r="CI56" i="46"/>
  <c r="BC16" i="46"/>
  <c r="BC46" i="46"/>
  <c r="BS53" i="46"/>
  <c r="BC5" i="46"/>
  <c r="CI45" i="46"/>
  <c r="CI40" i="46"/>
  <c r="BS69" i="46"/>
  <c r="BS34" i="46"/>
  <c r="AM58" i="46"/>
  <c r="AM68" i="46"/>
  <c r="BS47" i="46"/>
  <c r="AM24" i="46"/>
  <c r="BC31" i="46"/>
  <c r="AM52" i="46"/>
  <c r="BS62" i="46"/>
  <c r="BC40" i="46"/>
  <c r="CI65" i="46"/>
  <c r="CI17" i="46"/>
  <c r="AM78" i="46"/>
  <c r="BT24" i="46"/>
  <c r="P21" i="46"/>
  <c r="R61" i="46"/>
  <c r="CI83" i="46"/>
  <c r="AM29" i="46"/>
  <c r="BS67" i="46"/>
  <c r="AM54" i="46"/>
  <c r="CI46" i="46"/>
  <c r="AM22" i="46"/>
  <c r="CI9" i="46"/>
  <c r="BC34" i="46"/>
  <c r="AM19" i="46"/>
  <c r="BC33" i="46"/>
  <c r="BS49" i="46"/>
  <c r="BC23" i="46"/>
  <c r="CI44" i="46"/>
  <c r="CI41" i="46"/>
  <c r="AM74" i="46"/>
  <c r="BS65" i="46"/>
  <c r="CI79" i="46"/>
  <c r="CI15" i="46"/>
  <c r="BC52" i="46"/>
  <c r="CI67" i="46"/>
  <c r="AM20" i="46"/>
  <c r="P46" i="46"/>
  <c r="R30" i="46"/>
  <c r="K54" i="46"/>
  <c r="K18" i="46"/>
  <c r="K85" i="46"/>
  <c r="BC65" i="46"/>
  <c r="AM79" i="46"/>
  <c r="BS72" i="46"/>
  <c r="BC53" i="46"/>
  <c r="BS23" i="46"/>
  <c r="BC47" i="46"/>
  <c r="CI82" i="46"/>
  <c r="AM69" i="46"/>
  <c r="BC51" i="46"/>
  <c r="BC60" i="46"/>
  <c r="BS22" i="46"/>
  <c r="BS78" i="46"/>
  <c r="BS24" i="46"/>
  <c r="AM36" i="46"/>
  <c r="AM41" i="46"/>
  <c r="BS57" i="46"/>
  <c r="BS29" i="46"/>
  <c r="BS5" i="46"/>
  <c r="N17" i="46"/>
  <c r="P65" i="46"/>
  <c r="R23" i="46"/>
  <c r="N56" i="46"/>
  <c r="P24" i="46"/>
  <c r="K66" i="46"/>
  <c r="I67" i="46"/>
  <c r="CI24" i="46"/>
  <c r="AM48" i="46"/>
  <c r="BS16" i="46"/>
  <c r="BS66" i="46"/>
  <c r="BC13" i="46"/>
  <c r="BC57" i="46"/>
  <c r="BS44" i="46"/>
  <c r="BC71" i="46"/>
  <c r="BS54" i="46"/>
  <c r="BS82" i="46"/>
  <c r="BC44" i="46"/>
  <c r="BC14" i="46"/>
  <c r="CI57" i="46"/>
  <c r="CI88" i="46"/>
  <c r="BC15" i="46"/>
  <c r="CI36" i="46"/>
  <c r="BC78" i="46"/>
  <c r="AM56" i="46"/>
  <c r="BC84" i="46"/>
  <c r="R49" i="46"/>
  <c r="I22" i="46"/>
  <c r="CI31" i="46"/>
  <c r="AM65" i="46"/>
  <c r="BC43" i="46"/>
  <c r="CI25" i="46"/>
  <c r="BC56" i="46"/>
  <c r="AM76" i="46"/>
  <c r="BS80" i="46"/>
  <c r="AM61" i="46"/>
  <c r="CI20" i="46"/>
  <c r="BS71" i="46"/>
  <c r="BS14" i="46"/>
  <c r="BS50" i="46"/>
  <c r="BC29" i="46"/>
  <c r="BC69" i="46"/>
  <c r="AM66" i="46"/>
  <c r="AM71" i="46"/>
  <c r="BS15" i="46"/>
  <c r="AM73" i="46"/>
  <c r="AO65" i="46"/>
  <c r="CI26" i="46"/>
  <c r="CI60" i="46"/>
  <c r="Z60" i="46"/>
  <c r="AM77" i="46"/>
  <c r="BS48" i="46"/>
  <c r="BC81" i="46"/>
  <c r="BS18" i="46"/>
  <c r="BC83" i="46"/>
  <c r="CI51" i="46"/>
  <c r="CI53" i="46"/>
  <c r="BS70" i="46"/>
  <c r="AM46" i="46"/>
  <c r="BS26" i="46"/>
  <c r="BS60" i="46"/>
  <c r="BS74" i="46"/>
  <c r="BC18" i="46"/>
  <c r="CI13" i="46"/>
  <c r="BC77" i="46"/>
  <c r="BC79" i="46"/>
  <c r="AM83" i="46"/>
  <c r="BS59" i="46"/>
  <c r="R57" i="46"/>
  <c r="K73" i="46"/>
  <c r="K50" i="46"/>
  <c r="BC55" i="46"/>
  <c r="AM84" i="46"/>
  <c r="CI22" i="46"/>
  <c r="AM88" i="46"/>
  <c r="CI58" i="46"/>
  <c r="BS63" i="46"/>
  <c r="BS33" i="46"/>
  <c r="CI35" i="46"/>
  <c r="CI14" i="46"/>
  <c r="BC61" i="46"/>
  <c r="BS85" i="46"/>
  <c r="CI64" i="46"/>
  <c r="BC82" i="46"/>
  <c r="CI72" i="46"/>
  <c r="BS36" i="46"/>
  <c r="BS9" i="46"/>
  <c r="R71" i="46"/>
  <c r="R75" i="46"/>
  <c r="K44" i="46"/>
  <c r="K88" i="46"/>
  <c r="CI43" i="46"/>
  <c r="BC26" i="46"/>
  <c r="CI30" i="46"/>
  <c r="AM63" i="46"/>
  <c r="CI33" i="46"/>
  <c r="AM55" i="46"/>
  <c r="BS83" i="46"/>
  <c r="BS28" i="46"/>
  <c r="CI5" i="46"/>
  <c r="BC73" i="46"/>
  <c r="AM5" i="46"/>
  <c r="BS31" i="46"/>
  <c r="BS40" i="46"/>
  <c r="AM81" i="46"/>
  <c r="CI32" i="46"/>
  <c r="CI69" i="46"/>
  <c r="AM82" i="46"/>
  <c r="R56" i="46"/>
  <c r="R85" i="46"/>
  <c r="K41" i="46"/>
  <c r="K22" i="46"/>
  <c r="BC72" i="46"/>
  <c r="BS25" i="46"/>
  <c r="CI84" i="46"/>
  <c r="AM18" i="46"/>
  <c r="CI16" i="46"/>
  <c r="AM9" i="46"/>
  <c r="CI42" i="46"/>
  <c r="BC75" i="46"/>
  <c r="CI76" i="46"/>
  <c r="CI66" i="46"/>
  <c r="CI50" i="46"/>
  <c r="CI34" i="46"/>
  <c r="BS45" i="46"/>
  <c r="AM26" i="46"/>
  <c r="BS86" i="46"/>
  <c r="CI18" i="46"/>
  <c r="CI70" i="46"/>
  <c r="R81" i="46"/>
  <c r="R59" i="46"/>
  <c r="CI71" i="46"/>
  <c r="AM30" i="46"/>
  <c r="BC35" i="46"/>
  <c r="AM28" i="46"/>
  <c r="CI75" i="46"/>
  <c r="BC24" i="46"/>
  <c r="AM62" i="46"/>
  <c r="BC48" i="46"/>
  <c r="BC42" i="46"/>
  <c r="AM14" i="46"/>
  <c r="AM53" i="46"/>
  <c r="BC50" i="46"/>
  <c r="AM21" i="46"/>
  <c r="AM43" i="46"/>
  <c r="BS35" i="46"/>
  <c r="BS81" i="46"/>
  <c r="AM23" i="46"/>
  <c r="AM59" i="46"/>
  <c r="R80" i="46"/>
  <c r="K29" i="46"/>
  <c r="K61" i="46"/>
  <c r="AM72" i="46"/>
  <c r="BS30" i="46"/>
  <c r="CI78" i="46"/>
  <c r="AM33" i="46"/>
  <c r="CI61" i="46"/>
  <c r="BC41" i="46"/>
  <c r="CI28" i="46"/>
  <c r="AM42" i="46"/>
  <c r="BC21" i="46"/>
  <c r="BC58" i="46"/>
  <c r="AM25" i="46"/>
  <c r="BC30" i="46"/>
  <c r="BC17" i="46"/>
  <c r="AM13" i="46"/>
  <c r="CI29" i="46"/>
  <c r="AM57" i="46"/>
  <c r="R26" i="46"/>
  <c r="K31" i="46"/>
  <c r="CI47" i="46"/>
  <c r="AM51" i="46"/>
  <c r="AM60" i="46"/>
  <c r="BS20" i="46"/>
  <c r="BS17" i="46"/>
  <c r="BS75" i="46"/>
  <c r="BS58" i="46"/>
  <c r="CI19" i="46"/>
  <c r="BC80" i="46"/>
  <c r="AM15" i="46"/>
  <c r="BC25" i="46"/>
  <c r="BC76" i="46"/>
  <c r="BS43" i="46"/>
  <c r="BC59" i="46"/>
  <c r="CI81" i="46"/>
  <c r="BC74" i="46"/>
  <c r="CI55" i="46"/>
  <c r="CI49" i="46"/>
  <c r="R46" i="46"/>
  <c r="CI52" i="46"/>
  <c r="AM34" i="46"/>
  <c r="BC85" i="46"/>
  <c r="CI85" i="46"/>
  <c r="AM16" i="46"/>
  <c r="BC32" i="46"/>
  <c r="BS61" i="46"/>
  <c r="BS13" i="46"/>
  <c r="BS76" i="46"/>
  <c r="CI80" i="46"/>
  <c r="AM86" i="46"/>
  <c r="AM49" i="46"/>
  <c r="CI54" i="46"/>
  <c r="BC49" i="46"/>
  <c r="N15" i="46"/>
  <c r="P19" i="46"/>
  <c r="P23" i="46"/>
  <c r="BC22" i="46"/>
  <c r="AM47" i="46"/>
  <c r="BC66" i="46"/>
  <c r="CI21" i="46"/>
  <c r="BC86" i="46"/>
  <c r="BC88" i="46"/>
  <c r="BS73" i="46"/>
  <c r="BC68" i="46"/>
  <c r="BC28" i="46"/>
  <c r="BC54" i="46"/>
  <c r="AM40" i="46"/>
  <c r="AM80" i="46"/>
  <c r="CI62" i="46"/>
  <c r="BS55" i="46"/>
  <c r="BC70" i="46"/>
  <c r="BS52" i="46"/>
  <c r="BC9" i="46"/>
  <c r="CI23" i="46"/>
  <c r="AM32" i="46"/>
  <c r="K42" i="46"/>
  <c r="CI73" i="46"/>
  <c r="BP24" i="46"/>
  <c r="CF83" i="46"/>
  <c r="O52" i="46"/>
  <c r="AJ31" i="46"/>
  <c r="CF59" i="46"/>
  <c r="BP77" i="46"/>
  <c r="BP71" i="46"/>
  <c r="BP49" i="46"/>
  <c r="BP58" i="46"/>
  <c r="CF74" i="46"/>
  <c r="CF24" i="46"/>
  <c r="BP70" i="46"/>
  <c r="BP82" i="46"/>
  <c r="CF21" i="46"/>
  <c r="BP36" i="46"/>
  <c r="BP73" i="46"/>
  <c r="BP22" i="46"/>
  <c r="AJ86" i="46"/>
  <c r="BP46" i="46"/>
  <c r="O13" i="46"/>
  <c r="CF26" i="46"/>
  <c r="AZ31" i="46"/>
  <c r="CF85" i="46"/>
  <c r="BP13" i="46"/>
  <c r="CF36" i="46"/>
  <c r="CF48" i="46"/>
  <c r="BP34" i="46"/>
  <c r="CF86" i="46"/>
  <c r="CF35" i="46"/>
  <c r="BP14" i="46"/>
  <c r="BP61" i="46"/>
  <c r="CF66" i="46"/>
  <c r="BP48" i="46"/>
  <c r="BP72" i="46"/>
  <c r="CF50" i="46"/>
  <c r="BP65" i="46"/>
  <c r="AZ48" i="46"/>
  <c r="CF23" i="46"/>
  <c r="CF34" i="46"/>
  <c r="CF14" i="46"/>
  <c r="BP54" i="46"/>
  <c r="CF25" i="46"/>
  <c r="BP31" i="46"/>
  <c r="CF57" i="46"/>
  <c r="BP50" i="46"/>
  <c r="CF71" i="46"/>
  <c r="BP16" i="46"/>
  <c r="BP25" i="46"/>
  <c r="BP55" i="46"/>
  <c r="BP56" i="46"/>
  <c r="BP74" i="46"/>
  <c r="BP68" i="46"/>
  <c r="CF54" i="46"/>
  <c r="BP53" i="46"/>
  <c r="BP85" i="46"/>
  <c r="CF61" i="46"/>
  <c r="BP83" i="46"/>
  <c r="CF20" i="46"/>
  <c r="CF42" i="46"/>
  <c r="BP30" i="46"/>
  <c r="BP23" i="46"/>
  <c r="O79" i="46"/>
  <c r="CF76" i="46"/>
  <c r="CF5" i="46"/>
  <c r="BE22" i="46"/>
  <c r="BP15" i="46"/>
  <c r="CF15" i="46"/>
  <c r="CF60" i="46"/>
  <c r="AZ76" i="46"/>
  <c r="CF84" i="46"/>
  <c r="CF41" i="46"/>
  <c r="AJ55" i="46"/>
  <c r="CF58" i="46"/>
  <c r="BP59" i="46"/>
  <c r="AJ67" i="46"/>
  <c r="CF53" i="46"/>
  <c r="BP66" i="46"/>
  <c r="AJ85" i="46"/>
  <c r="BP84" i="46"/>
  <c r="CF40" i="46"/>
  <c r="BP69" i="46"/>
  <c r="BP32" i="46"/>
  <c r="O78" i="46"/>
  <c r="CF55" i="46"/>
  <c r="BP57" i="46"/>
  <c r="CF56" i="46"/>
  <c r="CF31" i="46"/>
  <c r="AZ61" i="46"/>
  <c r="CF82" i="46"/>
  <c r="CF64" i="46"/>
  <c r="CF67" i="46"/>
  <c r="BE81" i="46"/>
  <c r="AO29" i="46"/>
  <c r="BU47" i="46"/>
  <c r="BU62" i="46"/>
  <c r="CK47" i="46"/>
  <c r="BU52" i="46"/>
  <c r="AO76" i="46"/>
  <c r="D9" i="46"/>
  <c r="D36" i="46"/>
  <c r="BE56" i="46"/>
  <c r="CK61" i="46"/>
  <c r="D15" i="46"/>
  <c r="BE26" i="46"/>
  <c r="CK26" i="46"/>
  <c r="BU55" i="46"/>
  <c r="CK65" i="46"/>
  <c r="CK45" i="46"/>
  <c r="CK75" i="46"/>
  <c r="BE79" i="46"/>
  <c r="AO68" i="46"/>
  <c r="BU67" i="46"/>
  <c r="AO52" i="46"/>
  <c r="BE80" i="46"/>
  <c r="BE46" i="46"/>
  <c r="AO44" i="46"/>
  <c r="BU46" i="46"/>
  <c r="CK59" i="46"/>
  <c r="AO30" i="46"/>
  <c r="CK60" i="46"/>
  <c r="BU58" i="46"/>
  <c r="CK31" i="46"/>
  <c r="AO26" i="46"/>
  <c r="CK54" i="46"/>
  <c r="BE25" i="46"/>
  <c r="BU53" i="46"/>
  <c r="CK84" i="46"/>
  <c r="AO49" i="46"/>
  <c r="CK51" i="46"/>
  <c r="AO81" i="46"/>
  <c r="CK19" i="46"/>
  <c r="AO64" i="46"/>
  <c r="CK81" i="46"/>
  <c r="CK33" i="46"/>
  <c r="BE63" i="46"/>
  <c r="BE86" i="46"/>
  <c r="BE70" i="46"/>
  <c r="BE21" i="46"/>
  <c r="CK20" i="46"/>
  <c r="BU50" i="46"/>
  <c r="CK77" i="46"/>
  <c r="BU14" i="46"/>
  <c r="BE14" i="46"/>
  <c r="BE53" i="46"/>
  <c r="BU54" i="46"/>
  <c r="BE36" i="46"/>
  <c r="AO79" i="46"/>
  <c r="BU19" i="46"/>
  <c r="BE75" i="46"/>
  <c r="AO35" i="46"/>
  <c r="BE78" i="46"/>
  <c r="BE69" i="46"/>
  <c r="BE18" i="46"/>
  <c r="BE44" i="46"/>
  <c r="BU42" i="46"/>
  <c r="CK70" i="46"/>
  <c r="BE60" i="46"/>
  <c r="BU26" i="46"/>
  <c r="AO83" i="46"/>
  <c r="AO46" i="46"/>
  <c r="AO14" i="46"/>
  <c r="CK23" i="46"/>
  <c r="BU56" i="46"/>
  <c r="AO40" i="46"/>
  <c r="AO45" i="46"/>
  <c r="BU86" i="46"/>
  <c r="BU9" i="46"/>
  <c r="BU41" i="46"/>
  <c r="CK9" i="46"/>
  <c r="CK18" i="46"/>
  <c r="BU35" i="46"/>
  <c r="BU81" i="46"/>
  <c r="BU70" i="46"/>
  <c r="AO23" i="46"/>
  <c r="BE66" i="46"/>
  <c r="CK55" i="46"/>
  <c r="AO82" i="46"/>
  <c r="BE23" i="46"/>
  <c r="CK48" i="46"/>
  <c r="CK50" i="46"/>
  <c r="BE76" i="46"/>
  <c r="AO47" i="46"/>
  <c r="BU44" i="46"/>
  <c r="AO51" i="46"/>
  <c r="BU45" i="46"/>
  <c r="BU32" i="46"/>
  <c r="BU88" i="46"/>
  <c r="BU76" i="46"/>
  <c r="BU74" i="46"/>
  <c r="CK36" i="46"/>
  <c r="AO58" i="46"/>
  <c r="CK73" i="46"/>
  <c r="AO24" i="46"/>
  <c r="CK83" i="46"/>
  <c r="BU65" i="46"/>
  <c r="AO36" i="46"/>
  <c r="CK52" i="46"/>
  <c r="AO43" i="46"/>
  <c r="CK16" i="46"/>
  <c r="BE16" i="46"/>
  <c r="BU34" i="46"/>
  <c r="CK69" i="46"/>
  <c r="BU68" i="46"/>
  <c r="AO19" i="46"/>
  <c r="AO54" i="46"/>
  <c r="BE20" i="46"/>
  <c r="AO74" i="46"/>
  <c r="AO48" i="46"/>
  <c r="BU83" i="46"/>
  <c r="CK15" i="46"/>
  <c r="BU57" i="46"/>
  <c r="CK21" i="46"/>
  <c r="CK35" i="46"/>
  <c r="CK71" i="46"/>
  <c r="AO41" i="46"/>
  <c r="AO71" i="46"/>
  <c r="AO63" i="46"/>
  <c r="BU59" i="46"/>
  <c r="BE35" i="46"/>
  <c r="BU29" i="46"/>
  <c r="AO18" i="46"/>
  <c r="BU84" i="46"/>
  <c r="BE40" i="46"/>
  <c r="BU13" i="46"/>
  <c r="BE59" i="46"/>
  <c r="CK13" i="46"/>
  <c r="AO66" i="46"/>
  <c r="BU82" i="46"/>
  <c r="AO32" i="46"/>
  <c r="CK88" i="46"/>
  <c r="CK67" i="46"/>
  <c r="BE62" i="46"/>
  <c r="BE67" i="46"/>
  <c r="CK44" i="46"/>
  <c r="AO9" i="46"/>
  <c r="CK79" i="46"/>
  <c r="BE29" i="46"/>
  <c r="BU5" i="46"/>
  <c r="CK64" i="46"/>
  <c r="BU40" i="46"/>
  <c r="BE30" i="46"/>
  <c r="AO77" i="46"/>
  <c r="AO21" i="46"/>
  <c r="AO13" i="46"/>
  <c r="BE73" i="46"/>
  <c r="AO15" i="46"/>
  <c r="BE48" i="46"/>
  <c r="AO42" i="46"/>
  <c r="BU71" i="46"/>
  <c r="CK41" i="46"/>
  <c r="BU80" i="46"/>
  <c r="BU51" i="46"/>
  <c r="BE88" i="46"/>
  <c r="BU69" i="46"/>
  <c r="AO59" i="46"/>
  <c r="AO34" i="46"/>
  <c r="BU78" i="46"/>
  <c r="BE5" i="46"/>
  <c r="BU23" i="46"/>
  <c r="BE84" i="46"/>
  <c r="CK58" i="46"/>
  <c r="CK57" i="46"/>
  <c r="AO73" i="46"/>
  <c r="BU73" i="46"/>
  <c r="BE65" i="46"/>
  <c r="CK76" i="46"/>
  <c r="BE77" i="46"/>
  <c r="BE52" i="46"/>
  <c r="BE34" i="46"/>
  <c r="BU16" i="46"/>
  <c r="BE45" i="46"/>
  <c r="BU72" i="46"/>
  <c r="BU28" i="46"/>
  <c r="BE19" i="46"/>
  <c r="CK68" i="46"/>
  <c r="BU48" i="46"/>
  <c r="BU20" i="46"/>
  <c r="CK30" i="46"/>
  <c r="AO53" i="46"/>
  <c r="CK25" i="46"/>
  <c r="CK40" i="46"/>
  <c r="AO50" i="46"/>
  <c r="BE42" i="46"/>
  <c r="AO85" i="46"/>
  <c r="CK86" i="46"/>
  <c r="CK80" i="46"/>
  <c r="BU33" i="46"/>
  <c r="CK5" i="46"/>
  <c r="BE72" i="46"/>
  <c r="CK43" i="46"/>
  <c r="BE68" i="46"/>
  <c r="CK82" i="46"/>
  <c r="AO31" i="46"/>
  <c r="BE13" i="46"/>
  <c r="AO69" i="46"/>
  <c r="BU25" i="46"/>
  <c r="BU77" i="46"/>
  <c r="BE85" i="46"/>
  <c r="BU36" i="46"/>
  <c r="AO20" i="46"/>
  <c r="BU30" i="46"/>
  <c r="BE58" i="46"/>
  <c r="CK72" i="46"/>
  <c r="BE9" i="46"/>
  <c r="BE28" i="46"/>
  <c r="BE32" i="46"/>
  <c r="BE51" i="46"/>
  <c r="AO16" i="46"/>
  <c r="AO72" i="46"/>
  <c r="BE71" i="46"/>
  <c r="CK29" i="46"/>
  <c r="AO5" i="46"/>
  <c r="BU63" i="46"/>
  <c r="AO84" i="46"/>
  <c r="CK56" i="46"/>
  <c r="AO57" i="46"/>
  <c r="BU60" i="46"/>
  <c r="BU31" i="46"/>
  <c r="CK24" i="46"/>
  <c r="AO60" i="46"/>
  <c r="BU49" i="46"/>
  <c r="CK14" i="46"/>
  <c r="CK17" i="46"/>
  <c r="BU75" i="46"/>
  <c r="AO28" i="46"/>
  <c r="AO78" i="46"/>
  <c r="BE17" i="46"/>
  <c r="CK22" i="46"/>
  <c r="CK46" i="46"/>
  <c r="AO88" i="46"/>
  <c r="CK34" i="46"/>
  <c r="BE82" i="46"/>
  <c r="BE74" i="46"/>
  <c r="BE57" i="46"/>
  <c r="BU21" i="46"/>
  <c r="CK42" i="46"/>
  <c r="CK49" i="46"/>
  <c r="BU66" i="46"/>
  <c r="BE24" i="46"/>
  <c r="AO61" i="46"/>
  <c r="AO80" i="46"/>
  <c r="BU79" i="46"/>
  <c r="AO75" i="46"/>
  <c r="BE43" i="46"/>
  <c r="AO67" i="46"/>
  <c r="AO33" i="46"/>
  <c r="CK32" i="46"/>
  <c r="AO62" i="46"/>
  <c r="BE64" i="46"/>
  <c r="CK28" i="46"/>
  <c r="AO22" i="46"/>
  <c r="BE83" i="46"/>
  <c r="BE61" i="46"/>
  <c r="BE49" i="46"/>
  <c r="BU15" i="46"/>
  <c r="CK85" i="46"/>
  <c r="CK66" i="46"/>
  <c r="CK53" i="46"/>
  <c r="BU24" i="46"/>
  <c r="BU61" i="46"/>
  <c r="BE54" i="46"/>
  <c r="BE33" i="46"/>
  <c r="BE41" i="46"/>
  <c r="BU17" i="46"/>
  <c r="BU18" i="46"/>
  <c r="CK78" i="46"/>
  <c r="AO17" i="46"/>
  <c r="AO86" i="46"/>
  <c r="BU22" i="46"/>
  <c r="AO55" i="46"/>
  <c r="BE50" i="46"/>
  <c r="BE31" i="46"/>
  <c r="AO56" i="46"/>
  <c r="BE55" i="46"/>
  <c r="BE15" i="46"/>
  <c r="AO25" i="46"/>
  <c r="CK74" i="46"/>
  <c r="R51" i="46"/>
  <c r="K52" i="46"/>
  <c r="K5" i="46"/>
  <c r="R44" i="46"/>
  <c r="K15" i="46"/>
  <c r="CN62" i="46"/>
  <c r="CN88" i="46"/>
  <c r="AR80" i="46"/>
  <c r="AR45" i="46"/>
  <c r="CN34" i="46"/>
  <c r="CN82" i="46"/>
  <c r="CN5" i="46"/>
  <c r="CT85" i="46"/>
  <c r="CT19" i="46"/>
  <c r="BX69" i="46"/>
  <c r="CT13" i="46"/>
  <c r="BX41" i="46"/>
  <c r="AR13" i="46"/>
  <c r="AR83" i="46"/>
  <c r="BH52" i="46"/>
  <c r="CT88" i="46"/>
  <c r="AR24" i="46"/>
  <c r="BX46" i="46"/>
  <c r="CT25" i="46"/>
  <c r="BH80" i="46"/>
  <c r="AK62" i="46"/>
  <c r="R86" i="46"/>
  <c r="R83" i="46"/>
  <c r="R54" i="46"/>
  <c r="P33" i="46"/>
  <c r="P9" i="46"/>
  <c r="P36" i="46"/>
  <c r="R35" i="46"/>
  <c r="M62" i="46"/>
  <c r="K33" i="46"/>
  <c r="K81" i="46"/>
  <c r="K21" i="46"/>
  <c r="K63" i="46"/>
  <c r="R77" i="46"/>
  <c r="K43" i="46"/>
  <c r="CN80" i="46"/>
  <c r="CN43" i="46"/>
  <c r="CT59" i="46"/>
  <c r="CN84" i="46"/>
  <c r="AR18" i="46"/>
  <c r="CN54" i="46"/>
  <c r="BX48" i="46"/>
  <c r="AR31" i="46"/>
  <c r="AR73" i="46"/>
  <c r="AR78" i="46"/>
  <c r="BX40" i="46"/>
  <c r="CN47" i="46"/>
  <c r="CT65" i="46"/>
  <c r="AK76" i="46"/>
  <c r="CO80" i="46"/>
  <c r="P50" i="46"/>
  <c r="P25" i="46"/>
  <c r="P61" i="46"/>
  <c r="R53" i="46"/>
  <c r="R76" i="46"/>
  <c r="R70" i="46"/>
  <c r="R43" i="46"/>
  <c r="R47" i="46"/>
  <c r="R55" i="46"/>
  <c r="P13" i="46"/>
  <c r="P26" i="46"/>
  <c r="P51" i="46"/>
  <c r="K49" i="46"/>
  <c r="P69" i="46"/>
  <c r="K28" i="46"/>
  <c r="K32" i="46"/>
  <c r="R69" i="46"/>
  <c r="K60" i="46"/>
  <c r="CT83" i="46"/>
  <c r="CN81" i="46"/>
  <c r="BX42" i="46"/>
  <c r="CT14" i="46"/>
  <c r="CN46" i="46"/>
  <c r="CN73" i="46"/>
  <c r="CT57" i="46"/>
  <c r="CT43" i="46"/>
  <c r="CN66" i="46"/>
  <c r="CT73" i="46"/>
  <c r="BX34" i="46"/>
  <c r="CN48" i="46"/>
  <c r="AR48" i="46"/>
  <c r="BX47" i="46"/>
  <c r="BX64" i="46"/>
  <c r="CT21" i="46"/>
  <c r="CN28" i="46"/>
  <c r="CT15" i="46"/>
  <c r="CO32" i="46"/>
  <c r="P66" i="46"/>
  <c r="K86" i="46"/>
  <c r="P17" i="46"/>
  <c r="P32" i="46"/>
  <c r="P77" i="46"/>
  <c r="P79" i="46"/>
  <c r="P63" i="46"/>
  <c r="R18" i="46"/>
  <c r="R20" i="46"/>
  <c r="R31" i="46"/>
  <c r="R36" i="46"/>
  <c r="R21" i="46"/>
  <c r="P47" i="46"/>
  <c r="P54" i="46"/>
  <c r="K64" i="46"/>
  <c r="K14" i="46"/>
  <c r="K57" i="46"/>
  <c r="K75" i="46"/>
  <c r="K24" i="46"/>
  <c r="CN75" i="46"/>
  <c r="AR19" i="46"/>
  <c r="BX84" i="46"/>
  <c r="AR84" i="46"/>
  <c r="CT41" i="46"/>
  <c r="AR54" i="46"/>
  <c r="AR25" i="46"/>
  <c r="CT40" i="46"/>
  <c r="AR68" i="46"/>
  <c r="BX74" i="46"/>
  <c r="AR57" i="46"/>
  <c r="CT18" i="46"/>
  <c r="BX82" i="46"/>
  <c r="AR42" i="46"/>
  <c r="CT22" i="46"/>
  <c r="CT81" i="46"/>
  <c r="CT53" i="46"/>
  <c r="P59" i="46"/>
  <c r="P49" i="46"/>
  <c r="P84" i="46"/>
  <c r="R82" i="46"/>
  <c r="R84" i="46"/>
  <c r="R88" i="46"/>
  <c r="R29" i="46"/>
  <c r="P67" i="46"/>
  <c r="P55" i="46"/>
  <c r="P88" i="46"/>
  <c r="K76" i="46"/>
  <c r="K35" i="46"/>
  <c r="K19" i="46"/>
  <c r="K69" i="46"/>
  <c r="X35" i="46"/>
  <c r="CN78" i="46"/>
  <c r="BX62" i="46"/>
  <c r="BX58" i="46"/>
  <c r="AR47" i="46"/>
  <c r="BX9" i="46"/>
  <c r="AR30" i="46"/>
  <c r="CT68" i="46"/>
  <c r="CT61" i="46"/>
  <c r="AR56" i="46"/>
  <c r="CN20" i="46"/>
  <c r="BX81" i="46"/>
  <c r="CN56" i="46"/>
  <c r="CN15" i="46"/>
  <c r="CN22" i="46"/>
  <c r="CT76" i="46"/>
  <c r="AR60" i="46"/>
  <c r="AR51" i="46"/>
  <c r="AK24" i="46"/>
  <c r="P42" i="46"/>
  <c r="P43" i="46"/>
  <c r="K48" i="46"/>
  <c r="K55" i="46"/>
  <c r="AR61" i="46"/>
  <c r="BX43" i="46"/>
  <c r="CN50" i="46"/>
  <c r="BX75" i="46"/>
  <c r="BX73" i="46"/>
  <c r="CT80" i="46"/>
  <c r="BX23" i="46"/>
  <c r="BX15" i="46"/>
  <c r="CT84" i="46"/>
  <c r="AR46" i="46"/>
  <c r="CN76" i="46"/>
  <c r="AR49" i="46"/>
  <c r="BX60" i="46"/>
  <c r="AR34" i="46"/>
  <c r="BA57" i="46"/>
  <c r="P22" i="46"/>
  <c r="P30" i="46"/>
  <c r="R34" i="46"/>
  <c r="R60" i="46"/>
  <c r="R67" i="46"/>
  <c r="P35" i="46"/>
  <c r="P14" i="46"/>
  <c r="R73" i="46"/>
  <c r="R17" i="46"/>
  <c r="R41" i="46"/>
  <c r="R48" i="46"/>
  <c r="P76" i="46"/>
  <c r="P40" i="46"/>
  <c r="P78" i="46"/>
  <c r="P81" i="46"/>
  <c r="P45" i="46"/>
  <c r="X47" i="46"/>
  <c r="R15" i="46"/>
  <c r="P83" i="46"/>
  <c r="K78" i="46"/>
  <c r="K67" i="46"/>
  <c r="K23" i="46"/>
  <c r="K47" i="46"/>
  <c r="K80" i="46"/>
  <c r="K46" i="46"/>
  <c r="K40" i="46"/>
  <c r="CT67" i="46"/>
  <c r="CT16" i="46"/>
  <c r="CT32" i="46"/>
  <c r="AR74" i="46"/>
  <c r="AR81" i="46"/>
  <c r="AR50" i="46"/>
  <c r="CN21" i="46"/>
  <c r="BX51" i="46"/>
  <c r="CN30" i="46"/>
  <c r="AR16" i="46"/>
  <c r="CT55" i="46"/>
  <c r="CT30" i="46"/>
  <c r="BX85" i="46"/>
  <c r="CN23" i="46"/>
  <c r="BX44" i="46"/>
  <c r="BX53" i="46"/>
  <c r="CN61" i="46"/>
  <c r="CN35" i="46"/>
  <c r="BX67" i="46"/>
  <c r="CT24" i="46"/>
  <c r="CT64" i="46"/>
  <c r="AK66" i="46"/>
  <c r="AK82" i="46"/>
  <c r="P86" i="46"/>
  <c r="P73" i="46"/>
  <c r="R14" i="46"/>
  <c r="R45" i="46"/>
  <c r="R79" i="46"/>
  <c r="R13" i="46"/>
  <c r="R33" i="46"/>
  <c r="P70" i="46"/>
  <c r="P85" i="46"/>
  <c r="P60" i="46"/>
  <c r="K26" i="46"/>
  <c r="P34" i="46"/>
  <c r="K83" i="46"/>
  <c r="K30" i="46"/>
  <c r="K25" i="46"/>
  <c r="R19" i="46"/>
  <c r="K9" i="46"/>
  <c r="K56" i="46"/>
  <c r="CN51" i="46"/>
  <c r="CT51" i="46"/>
  <c r="AR72" i="46"/>
  <c r="CT60" i="46"/>
  <c r="CN41" i="46"/>
  <c r="AR15" i="46"/>
  <c r="AR22" i="46"/>
  <c r="CN33" i="46"/>
  <c r="AR62" i="46"/>
  <c r="CN55" i="46"/>
  <c r="BX24" i="46"/>
  <c r="AR76" i="46"/>
  <c r="CT49" i="46"/>
  <c r="AR52" i="46"/>
  <c r="BX56" i="46"/>
  <c r="CT74" i="46"/>
  <c r="BX70" i="46"/>
  <c r="AK33" i="46"/>
  <c r="P58" i="46"/>
  <c r="P44" i="46"/>
  <c r="K20" i="46"/>
  <c r="K72" i="46"/>
  <c r="P71" i="46"/>
  <c r="AR67" i="46"/>
  <c r="CT45" i="46"/>
  <c r="AR41" i="46"/>
  <c r="CN58" i="46"/>
  <c r="AR29" i="46"/>
  <c r="CT82" i="46"/>
  <c r="BX72" i="46"/>
  <c r="CT44" i="46"/>
  <c r="AR77" i="46"/>
  <c r="CT17" i="46"/>
  <c r="BX36" i="46"/>
  <c r="CN45" i="46"/>
  <c r="CN64" i="46"/>
  <c r="CT54" i="46"/>
  <c r="CT28" i="46"/>
  <c r="CN83" i="46"/>
  <c r="CN31" i="46"/>
  <c r="CT47" i="46"/>
  <c r="R68" i="46"/>
  <c r="R78" i="46"/>
  <c r="P64" i="46"/>
  <c r="P80" i="46"/>
  <c r="K62" i="46"/>
  <c r="K13" i="46"/>
  <c r="K71" i="46"/>
  <c r="K36" i="46"/>
  <c r="P28" i="46"/>
  <c r="R28" i="46"/>
  <c r="R64" i="46"/>
  <c r="R74" i="46"/>
  <c r="R63" i="46"/>
  <c r="P56" i="46"/>
  <c r="K74" i="46"/>
  <c r="K34" i="46"/>
  <c r="K45" i="46"/>
  <c r="K51" i="46"/>
  <c r="K68" i="46"/>
  <c r="K79" i="46"/>
  <c r="K84" i="46"/>
  <c r="CT9" i="46"/>
  <c r="BX32" i="46"/>
  <c r="BX52" i="46"/>
  <c r="CN74" i="46"/>
  <c r="AR59" i="46"/>
  <c r="CN24" i="46"/>
  <c r="CN9" i="46"/>
  <c r="CT50" i="46"/>
  <c r="CN71" i="46"/>
  <c r="BX86" i="46"/>
  <c r="CT58" i="46"/>
  <c r="CN79" i="46"/>
  <c r="CT26" i="46"/>
  <c r="CT48" i="46"/>
  <c r="BX63" i="46"/>
  <c r="BX78" i="46"/>
  <c r="AR85" i="46"/>
  <c r="BX21" i="46"/>
  <c r="AR14" i="46"/>
  <c r="CN16" i="46"/>
  <c r="BX50" i="46"/>
  <c r="AR66" i="46"/>
  <c r="BX29" i="46"/>
  <c r="CT56" i="46"/>
  <c r="P5" i="46"/>
  <c r="P75" i="46"/>
  <c r="R66" i="46"/>
  <c r="R40" i="46"/>
  <c r="R16" i="46"/>
  <c r="R32" i="46"/>
  <c r="P15" i="46"/>
  <c r="P16" i="46"/>
  <c r="P52" i="46"/>
  <c r="P74" i="46"/>
  <c r="K65" i="46"/>
  <c r="K17" i="46"/>
  <c r="K82" i="46"/>
  <c r="BX79" i="46"/>
  <c r="AR88" i="46"/>
  <c r="AR33" i="46"/>
  <c r="BX14" i="46"/>
  <c r="CN18" i="46"/>
  <c r="AR23" i="46"/>
  <c r="CN17" i="46"/>
  <c r="CT63" i="46"/>
  <c r="BX30" i="46"/>
  <c r="AR35" i="46"/>
  <c r="AR40" i="46"/>
  <c r="AR86" i="46"/>
  <c r="CN53" i="46"/>
  <c r="CN60" i="46"/>
  <c r="CT46" i="46"/>
  <c r="BX83" i="46"/>
  <c r="BX54" i="46"/>
  <c r="CN29" i="46"/>
  <c r="CN25" i="46"/>
  <c r="BX26" i="46"/>
  <c r="CN40" i="46"/>
  <c r="P82" i="46"/>
  <c r="P62" i="46"/>
  <c r="R62" i="46"/>
  <c r="R9" i="46"/>
  <c r="R24" i="46"/>
  <c r="P68" i="46"/>
  <c r="P57" i="46"/>
  <c r="P29" i="46"/>
  <c r="P48" i="46"/>
  <c r="K77" i="46"/>
  <c r="K58" i="46"/>
  <c r="R25" i="46"/>
  <c r="CN67" i="46"/>
  <c r="AR32" i="46"/>
  <c r="BX16" i="46"/>
  <c r="AR71" i="46"/>
  <c r="AR69" i="46"/>
  <c r="CN86" i="46"/>
  <c r="AR55" i="46"/>
  <c r="BX71" i="46"/>
  <c r="AR44" i="46"/>
  <c r="BX19" i="46"/>
  <c r="CN52" i="46"/>
  <c r="CN36" i="46"/>
  <c r="AR36" i="46"/>
  <c r="CN57" i="46"/>
  <c r="CT34" i="46"/>
  <c r="CN42" i="46"/>
  <c r="BX76" i="46"/>
  <c r="AR53" i="46"/>
  <c r="AR58" i="46"/>
  <c r="P53" i="46"/>
  <c r="P41" i="46"/>
  <c r="R22" i="46"/>
  <c r="R52" i="46"/>
  <c r="R65" i="46"/>
  <c r="R5" i="46"/>
  <c r="P18" i="46"/>
  <c r="P20" i="46"/>
  <c r="K53" i="46"/>
  <c r="K70" i="46"/>
  <c r="R42" i="46"/>
  <c r="R58" i="46"/>
  <c r="K16" i="46"/>
  <c r="AR75" i="46"/>
  <c r="BX28" i="46"/>
  <c r="BX33" i="46"/>
  <c r="CN59" i="46"/>
  <c r="AR63" i="46"/>
  <c r="CT77" i="46"/>
  <c r="CT5" i="46"/>
  <c r="CT20" i="46"/>
  <c r="BX35" i="46"/>
  <c r="AR70" i="46"/>
  <c r="CT86" i="46"/>
  <c r="AR21" i="46"/>
  <c r="AR17" i="46"/>
  <c r="CN32" i="46"/>
  <c r="CN49" i="46"/>
  <c r="CT75" i="46"/>
  <c r="CN69" i="46"/>
  <c r="CS65" i="46"/>
  <c r="AW73" i="46"/>
  <c r="Y55" i="46"/>
  <c r="V77" i="46"/>
  <c r="V86" i="46"/>
  <c r="V48" i="46"/>
  <c r="V85" i="46"/>
  <c r="Y73" i="46"/>
  <c r="Y32" i="46"/>
  <c r="Y83" i="46"/>
  <c r="AG25" i="46"/>
  <c r="AG14" i="46"/>
  <c r="BM73" i="46"/>
  <c r="BM74" i="46"/>
  <c r="CC15" i="46"/>
  <c r="BM84" i="46"/>
  <c r="AG18" i="46"/>
  <c r="AW78" i="46"/>
  <c r="AG62" i="46"/>
  <c r="AG26" i="46"/>
  <c r="V53" i="46"/>
  <c r="V32" i="46"/>
  <c r="AW74" i="46"/>
  <c r="BM58" i="46"/>
  <c r="AG31" i="46"/>
  <c r="AW82" i="46"/>
  <c r="CS20" i="46"/>
  <c r="AG70" i="46"/>
  <c r="CC64" i="46"/>
  <c r="AG78" i="46"/>
  <c r="AG71" i="46"/>
  <c r="AG51" i="46"/>
  <c r="BM9" i="46"/>
  <c r="BM20" i="46"/>
  <c r="Y88" i="46"/>
  <c r="V19" i="46"/>
  <c r="Y65" i="46"/>
  <c r="Y54" i="46"/>
  <c r="AW53" i="46"/>
  <c r="BM25" i="46"/>
  <c r="AW21" i="46"/>
  <c r="AG74" i="46"/>
  <c r="AW49" i="46"/>
  <c r="AG40" i="46"/>
  <c r="BM23" i="46"/>
  <c r="AG83" i="46"/>
  <c r="BM60" i="46"/>
  <c r="AW76" i="46"/>
  <c r="BM45" i="46"/>
  <c r="AW86" i="46"/>
  <c r="BM69" i="46"/>
  <c r="AW46" i="46"/>
  <c r="AW34" i="46"/>
  <c r="AG22" i="46"/>
  <c r="AW79" i="46"/>
  <c r="BM51" i="46"/>
  <c r="AW16" i="46"/>
  <c r="AG41" i="46"/>
  <c r="BM41" i="46"/>
  <c r="AG80" i="46"/>
  <c r="V16" i="46"/>
  <c r="V57" i="46"/>
  <c r="V28" i="46"/>
  <c r="V22" i="46"/>
  <c r="V78" i="46"/>
  <c r="Y80" i="46"/>
  <c r="Y20" i="46"/>
  <c r="AW54" i="46"/>
  <c r="AG24" i="46"/>
  <c r="BM77" i="46"/>
  <c r="AG66" i="46"/>
  <c r="AG59" i="46"/>
  <c r="AG48" i="46"/>
  <c r="BM30" i="46"/>
  <c r="AG64" i="46"/>
  <c r="AG35" i="46"/>
  <c r="AG81" i="46"/>
  <c r="AW35" i="46"/>
  <c r="BM71" i="46"/>
  <c r="AG33" i="46"/>
  <c r="Y40" i="46"/>
  <c r="V5" i="46"/>
  <c r="Y56" i="46"/>
  <c r="AG85" i="46"/>
  <c r="AW43" i="46"/>
  <c r="V69" i="46"/>
  <c r="Y46" i="46"/>
  <c r="V33" i="46"/>
  <c r="V44" i="46"/>
  <c r="Y29" i="46"/>
  <c r="V54" i="46"/>
  <c r="V21" i="46"/>
  <c r="V70" i="46"/>
  <c r="V35" i="46"/>
  <c r="V52" i="46"/>
  <c r="V84" i="46"/>
  <c r="V63" i="46"/>
  <c r="Y77" i="46"/>
  <c r="Y66" i="46"/>
  <c r="Y14" i="46"/>
  <c r="Y18" i="46"/>
  <c r="Y82" i="46"/>
  <c r="AW66" i="46"/>
  <c r="AG23" i="46"/>
  <c r="AG60" i="46"/>
  <c r="AG84" i="46"/>
  <c r="BM22" i="46"/>
  <c r="BM75" i="46"/>
  <c r="BM79" i="46"/>
  <c r="AW28" i="46"/>
  <c r="BM17" i="46"/>
  <c r="AW20" i="46"/>
  <c r="V45" i="46"/>
  <c r="Y85" i="46"/>
  <c r="V9" i="46"/>
  <c r="Y25" i="46"/>
  <c r="Y16" i="46"/>
  <c r="Y72" i="46"/>
  <c r="Y78" i="46"/>
  <c r="AG54" i="46"/>
  <c r="BM54" i="46"/>
  <c r="AW26" i="46"/>
  <c r="BM49" i="46"/>
  <c r="AW61" i="46"/>
  <c r="AW48" i="46"/>
  <c r="CS77" i="46"/>
  <c r="AG76" i="46"/>
  <c r="BM34" i="46"/>
  <c r="BM18" i="46"/>
  <c r="AG63" i="46"/>
  <c r="AW18" i="46"/>
  <c r="CS5" i="46"/>
  <c r="BM29" i="46"/>
  <c r="AW64" i="46"/>
  <c r="AG67" i="46"/>
  <c r="BM33" i="46"/>
  <c r="V17" i="46"/>
  <c r="BM19" i="46"/>
  <c r="Y71" i="46"/>
  <c r="V60" i="46"/>
  <c r="V73" i="46"/>
  <c r="V66" i="46"/>
  <c r="V46" i="46"/>
  <c r="V36" i="46"/>
  <c r="V76" i="46"/>
  <c r="V41" i="46"/>
  <c r="V30" i="46"/>
  <c r="V13" i="46"/>
  <c r="V15" i="46"/>
  <c r="Y28" i="46"/>
  <c r="V83" i="46"/>
  <c r="Y33" i="46"/>
  <c r="Y36" i="46"/>
  <c r="Y57" i="46"/>
  <c r="Y53" i="46"/>
  <c r="AG53" i="46"/>
  <c r="BM53" i="46"/>
  <c r="AW85" i="46"/>
  <c r="BM15" i="46"/>
  <c r="CC36" i="46"/>
  <c r="AG86" i="46"/>
  <c r="AG5" i="46"/>
  <c r="AW63" i="46"/>
  <c r="BM52" i="46"/>
  <c r="AG43" i="46"/>
  <c r="BM16" i="46"/>
  <c r="AW45" i="46"/>
  <c r="V62" i="46"/>
  <c r="V31" i="46"/>
  <c r="V20" i="46"/>
  <c r="V14" i="46"/>
  <c r="V50" i="46"/>
  <c r="V34" i="46"/>
  <c r="Y61" i="46"/>
  <c r="V61" i="46"/>
  <c r="Y13" i="46"/>
  <c r="Y49" i="46"/>
  <c r="Y86" i="46"/>
  <c r="AW50" i="46"/>
  <c r="BM50" i="46"/>
  <c r="AW31" i="46"/>
  <c r="AW30" i="46"/>
  <c r="BM85" i="46"/>
  <c r="BM31" i="46"/>
  <c r="AW57" i="46"/>
  <c r="BM61" i="46"/>
  <c r="AW44" i="46"/>
  <c r="BM13" i="46"/>
  <c r="AW42" i="46"/>
  <c r="BM65" i="46"/>
  <c r="BM35" i="46"/>
  <c r="AW52" i="46"/>
  <c r="AW68" i="46"/>
  <c r="BM5" i="46"/>
  <c r="AW69" i="46"/>
  <c r="AW17" i="46"/>
  <c r="AW80" i="46"/>
  <c r="AW72" i="46"/>
  <c r="BM28" i="46"/>
  <c r="V47" i="46"/>
  <c r="V74" i="46"/>
  <c r="V88" i="46"/>
  <c r="V65" i="46"/>
  <c r="V23" i="46"/>
  <c r="Y62" i="46"/>
  <c r="Y9" i="46"/>
  <c r="Y47" i="46"/>
  <c r="Y69" i="46"/>
  <c r="Y41" i="46"/>
  <c r="Y17" i="46"/>
  <c r="AG15" i="46"/>
  <c r="BM57" i="46"/>
  <c r="AG56" i="46"/>
  <c r="BM82" i="46"/>
  <c r="AW29" i="46"/>
  <c r="AW81" i="46"/>
  <c r="AG32" i="46"/>
  <c r="AG79" i="46"/>
  <c r="AW75" i="46"/>
  <c r="AG58" i="46"/>
  <c r="BM83" i="46"/>
  <c r="BM68" i="46"/>
  <c r="V25" i="46"/>
  <c r="V79" i="46"/>
  <c r="V51" i="46"/>
  <c r="V75" i="46"/>
  <c r="V59" i="46"/>
  <c r="Y22" i="46"/>
  <c r="Y23" i="46"/>
  <c r="Y26" i="46"/>
  <c r="Y43" i="46"/>
  <c r="Y31" i="46"/>
  <c r="Y81" i="46"/>
  <c r="Y84" i="46"/>
  <c r="Y74" i="46"/>
  <c r="AG77" i="46"/>
  <c r="AW24" i="46"/>
  <c r="AG65" i="46"/>
  <c r="BM64" i="46"/>
  <c r="AG68" i="46"/>
  <c r="BM80" i="46"/>
  <c r="AG16" i="46"/>
  <c r="AW8" i="46"/>
  <c r="V67" i="46"/>
  <c r="Y68" i="46"/>
  <c r="AG21" i="46"/>
  <c r="BM78" i="46"/>
  <c r="V68" i="46"/>
  <c r="V29" i="46"/>
  <c r="V56" i="46"/>
  <c r="V43" i="46"/>
  <c r="Y42" i="46"/>
  <c r="Y30" i="46"/>
  <c r="Y64" i="46"/>
  <c r="Y51" i="46"/>
  <c r="Y45" i="46"/>
  <c r="Y48" i="46"/>
  <c r="Y44" i="46"/>
  <c r="AW25" i="46"/>
  <c r="AW58" i="46"/>
  <c r="AW40" i="46"/>
  <c r="AG13" i="46"/>
  <c r="AW83" i="46"/>
  <c r="BM42" i="46"/>
  <c r="BM36" i="46"/>
  <c r="BM21" i="46"/>
  <c r="AG52" i="46"/>
  <c r="AW22" i="46"/>
  <c r="AG46" i="46"/>
  <c r="AW41" i="46"/>
  <c r="AG75" i="46"/>
  <c r="AW32" i="46"/>
  <c r="BM43" i="46"/>
  <c r="AW62" i="46"/>
  <c r="V40" i="46"/>
  <c r="Y58" i="46"/>
  <c r="Y59" i="46"/>
  <c r="V71" i="46"/>
  <c r="AW56" i="46"/>
  <c r="BM40" i="46"/>
  <c r="BM76" i="46"/>
  <c r="AW65" i="46"/>
  <c r="AW36" i="46"/>
  <c r="AG36" i="46"/>
  <c r="AG20" i="46"/>
  <c r="AG73" i="46"/>
  <c r="AG29" i="46"/>
  <c r="AW47" i="46"/>
  <c r="BM86" i="46"/>
  <c r="AG47" i="46"/>
  <c r="BM47" i="46"/>
  <c r="AW59" i="46"/>
  <c r="AG34" i="46"/>
  <c r="BM32" i="46"/>
  <c r="AW71" i="46"/>
  <c r="BM67" i="46"/>
  <c r="V81" i="46"/>
  <c r="V72" i="46"/>
  <c r="V24" i="46"/>
  <c r="Y75" i="46"/>
  <c r="Y76" i="46"/>
  <c r="Y79" i="46"/>
  <c r="Y15" i="46"/>
  <c r="Y70" i="46"/>
  <c r="AG55" i="46"/>
  <c r="BM24" i="46"/>
  <c r="CC66" i="46"/>
  <c r="AG57" i="46"/>
  <c r="CC40" i="46"/>
  <c r="AW84" i="46"/>
  <c r="BM59" i="46"/>
  <c r="AW60" i="46"/>
  <c r="AW88" i="46"/>
  <c r="AG69" i="46"/>
  <c r="AG19" i="46"/>
  <c r="BM81" i="46"/>
  <c r="AG72" i="46"/>
  <c r="BM88" i="46"/>
  <c r="V18" i="46"/>
  <c r="V58" i="46"/>
  <c r="V49" i="46"/>
  <c r="V82" i="46"/>
  <c r="Y19" i="46"/>
  <c r="Y24" i="46"/>
  <c r="Y35" i="46"/>
  <c r="Y67" i="46"/>
  <c r="AW55" i="46"/>
  <c r="BM14" i="46"/>
  <c r="BM55" i="46"/>
  <c r="BM66" i="46"/>
  <c r="BM56" i="46"/>
  <c r="AW77" i="46"/>
  <c r="AG82" i="46"/>
  <c r="AW70" i="46"/>
  <c r="BM46" i="46"/>
  <c r="AG30" i="46"/>
  <c r="BM48" i="46"/>
  <c r="AG42" i="46"/>
  <c r="AW5" i="46"/>
  <c r="BM72" i="46"/>
  <c r="AW67" i="46"/>
  <c r="AG88" i="46"/>
  <c r="AW51" i="46"/>
  <c r="H65" i="46"/>
  <c r="X22" i="46"/>
  <c r="BD18" i="46"/>
  <c r="X51" i="46"/>
  <c r="X80" i="46"/>
  <c r="X77" i="46"/>
  <c r="X69" i="46"/>
  <c r="X33" i="46"/>
  <c r="X85" i="46"/>
  <c r="X15" i="46"/>
  <c r="X65" i="46"/>
  <c r="AN40" i="46"/>
  <c r="X57" i="46"/>
  <c r="X71" i="46"/>
  <c r="X43" i="46"/>
  <c r="AN9" i="46"/>
  <c r="X67" i="46"/>
  <c r="X56" i="46"/>
  <c r="X9" i="46"/>
  <c r="X14" i="46"/>
  <c r="X84" i="46"/>
  <c r="BD69" i="46"/>
  <c r="X16" i="46"/>
  <c r="X66" i="46"/>
  <c r="X24" i="46"/>
  <c r="X25" i="46"/>
  <c r="X45" i="46"/>
  <c r="X30" i="46"/>
  <c r="BD75" i="46"/>
  <c r="X83" i="46"/>
  <c r="X68" i="46"/>
  <c r="X34" i="46"/>
  <c r="CJ48" i="46"/>
  <c r="X17" i="46"/>
  <c r="X18" i="46"/>
  <c r="X42" i="46"/>
  <c r="X59" i="46"/>
  <c r="X48" i="46"/>
  <c r="Z23" i="46"/>
  <c r="X58" i="46"/>
  <c r="X73" i="46"/>
  <c r="X61" i="46"/>
  <c r="X64" i="46"/>
  <c r="X41" i="46"/>
  <c r="AN78" i="46"/>
  <c r="BD78" i="46"/>
  <c r="CJ68" i="46"/>
  <c r="X32" i="46"/>
  <c r="X70" i="46"/>
  <c r="Z9" i="46"/>
  <c r="X72" i="46"/>
  <c r="X75" i="46"/>
  <c r="X13" i="46"/>
  <c r="X78" i="46"/>
  <c r="X36" i="46"/>
  <c r="X49" i="46"/>
  <c r="CJ29" i="46"/>
  <c r="AN22" i="46"/>
  <c r="X86" i="46"/>
  <c r="X28" i="46"/>
  <c r="AN35" i="46"/>
  <c r="X26" i="46"/>
  <c r="Z68" i="46"/>
  <c r="X88" i="46"/>
  <c r="X29" i="46"/>
  <c r="X53" i="46"/>
  <c r="X82" i="46"/>
  <c r="X76" i="46"/>
  <c r="BD31" i="46"/>
  <c r="X63" i="46"/>
  <c r="BT13" i="46"/>
  <c r="X79" i="46"/>
  <c r="X44" i="46"/>
  <c r="X19" i="46"/>
  <c r="BT5" i="46"/>
  <c r="BT70" i="46"/>
  <c r="X21" i="46"/>
  <c r="X60" i="46"/>
  <c r="Z14" i="46"/>
  <c r="X54" i="46"/>
  <c r="BT19" i="46"/>
  <c r="X46" i="46"/>
  <c r="X40" i="46"/>
  <c r="X74" i="46"/>
  <c r="X20" i="46"/>
  <c r="X50" i="46"/>
  <c r="X55" i="46"/>
  <c r="X23" i="46"/>
  <c r="X62" i="46"/>
  <c r="X52" i="46"/>
  <c r="AN21" i="46"/>
  <c r="AA55" i="46"/>
  <c r="Z59" i="46"/>
  <c r="AA35" i="46"/>
  <c r="AA61" i="46"/>
  <c r="Z64"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AA74" i="46"/>
  <c r="Z82" i="46"/>
  <c r="AA60" i="46"/>
  <c r="AA16" i="46"/>
  <c r="AA79" i="46"/>
  <c r="AA20" i="46"/>
  <c r="Z42" i="46"/>
  <c r="AA48" i="46"/>
  <c r="AA52" i="46"/>
  <c r="Z79" i="46"/>
  <c r="Z66" i="46"/>
  <c r="CQ14" i="46"/>
  <c r="AE25" i="46"/>
  <c r="CA53" i="46"/>
  <c r="AE54" i="46"/>
  <c r="CA25" i="46"/>
  <c r="CA61" i="46"/>
  <c r="AE85" i="46"/>
  <c r="BK23" i="46"/>
  <c r="AE65" i="46"/>
  <c r="AE76" i="46"/>
  <c r="BK82" i="46"/>
  <c r="CA73" i="46"/>
  <c r="CO65" i="46"/>
  <c r="BK73" i="46"/>
  <c r="AU48" i="46"/>
  <c r="CQ20" i="46"/>
  <c r="AC13" i="46"/>
  <c r="BI47" i="46"/>
  <c r="BY36" i="46"/>
  <c r="CA22" i="46"/>
  <c r="BY18" i="46"/>
  <c r="CQ59" i="46"/>
  <c r="AU34" i="46"/>
  <c r="CA46" i="46"/>
  <c r="AE19" i="46"/>
  <c r="CQ33" i="46"/>
  <c r="AC35" i="46"/>
  <c r="CQ34" i="46"/>
  <c r="BY64" i="46"/>
  <c r="CQ44" i="46"/>
  <c r="CA19" i="46"/>
  <c r="AU72" i="46"/>
  <c r="CO71" i="46"/>
  <c r="AU78" i="46"/>
  <c r="BY67" i="46"/>
  <c r="CO43" i="46"/>
  <c r="AE28" i="46"/>
  <c r="AU16" i="46"/>
  <c r="CQ75" i="46"/>
  <c r="CQ79" i="46"/>
  <c r="CA43" i="46"/>
  <c r="BY79" i="46"/>
  <c r="AU45" i="46"/>
  <c r="BI9" i="46"/>
  <c r="AU19" i="46"/>
  <c r="AA78" i="46"/>
  <c r="AA76" i="46"/>
  <c r="AA18" i="46"/>
  <c r="AA40" i="46"/>
  <c r="Z74" i="46"/>
  <c r="Z47" i="46"/>
  <c r="Z52" i="46"/>
  <c r="Z20" i="46"/>
  <c r="Z18" i="46"/>
  <c r="CQ53" i="46"/>
  <c r="AU26" i="46"/>
  <c r="BK54" i="46"/>
  <c r="BK66" i="46"/>
  <c r="AU56" i="46"/>
  <c r="AU31" i="46"/>
  <c r="BK57" i="46"/>
  <c r="AU50" i="46"/>
  <c r="CQ15" i="46"/>
  <c r="AE49" i="46"/>
  <c r="AE20" i="46"/>
  <c r="AE60" i="46"/>
  <c r="CQ48" i="46"/>
  <c r="AU82" i="46"/>
  <c r="CO46" i="46"/>
  <c r="CA34" i="46"/>
  <c r="AE34" i="46"/>
  <c r="BY35" i="46"/>
  <c r="BY86" i="46"/>
  <c r="BI34" i="46"/>
  <c r="AE5" i="46"/>
  <c r="BY72" i="46"/>
  <c r="CA72" i="46"/>
  <c r="AC17" i="46"/>
  <c r="AC88" i="46"/>
  <c r="CA16" i="46"/>
  <c r="CO72" i="46"/>
  <c r="AE32" i="46"/>
  <c r="AC80" i="46"/>
  <c r="AE9" i="46"/>
  <c r="AA86" i="46"/>
  <c r="AA62" i="46"/>
  <c r="AA63" i="46"/>
  <c r="AA84" i="46"/>
  <c r="Z55" i="46"/>
  <c r="Z70" i="46"/>
  <c r="Z71"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I43" i="46"/>
  <c r="AC75" i="46"/>
  <c r="AC43" i="46"/>
  <c r="AC41" i="46"/>
  <c r="BI28" i="46"/>
  <c r="BI75" i="46"/>
  <c r="AA77" i="46"/>
  <c r="AA71" i="46"/>
  <c r="AA46" i="46"/>
  <c r="AA29" i="46"/>
  <c r="Z80" i="46"/>
  <c r="Z41" i="46"/>
  <c r="H54" i="46"/>
  <c r="CA55"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88" i="46"/>
  <c r="AC16" i="46"/>
  <c r="Z45" i="46"/>
  <c r="Z21" i="46"/>
  <c r="Z28" i="46"/>
  <c r="Z85" i="46"/>
  <c r="Z34" i="46"/>
  <c r="AA22" i="46"/>
  <c r="Z67" i="46"/>
  <c r="Z31" i="46"/>
  <c r="Z69" i="46"/>
  <c r="AU25"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Z15" i="46"/>
  <c r="Z32" i="46"/>
  <c r="Z46" i="46"/>
  <c r="CQ25" i="46"/>
  <c r="BK26" i="46"/>
  <c r="CA58" i="46"/>
  <c r="AU74" i="46"/>
  <c r="AE84" i="46"/>
  <c r="CQ58" i="46"/>
  <c r="CA56" i="46"/>
  <c r="AU40" i="46"/>
  <c r="BK30" i="46"/>
  <c r="CA84" i="46"/>
  <c r="CA21" i="46"/>
  <c r="AU76" i="46"/>
  <c r="CQ13" i="46"/>
  <c r="AE59" i="46"/>
  <c r="BK64" i="46"/>
  <c r="CQ35" i="46"/>
  <c r="BK46" i="46"/>
  <c r="BK62" i="46"/>
  <c r="CA45" i="46"/>
  <c r="AE16" i="46"/>
  <c r="CQ16" i="46"/>
  <c r="BK71" i="46"/>
  <c r="CA9"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BK65" i="46"/>
  <c r="CQ86" i="46"/>
  <c r="BK68" i="46"/>
  <c r="CQ19" i="46"/>
  <c r="CQ81" i="46"/>
  <c r="BK47" i="46"/>
  <c r="BI64" i="46"/>
  <c r="CO16" i="46"/>
  <c r="AE46" i="46"/>
  <c r="CO68" i="46"/>
  <c r="AC46" i="46"/>
  <c r="BI62" i="46"/>
  <c r="CO45" i="46"/>
  <c r="BK79" i="46"/>
  <c r="BK78" i="46"/>
  <c r="BY32" i="46"/>
  <c r="CA62" i="46"/>
  <c r="AS45" i="46"/>
  <c r="AC28" i="46"/>
  <c r="AE71" i="46"/>
  <c r="Z63" i="46"/>
  <c r="Z88" i="46"/>
  <c r="Z50" i="46"/>
  <c r="C49" i="46"/>
  <c r="AA81" i="46"/>
  <c r="AA42" i="46"/>
  <c r="Z56" i="46"/>
  <c r="Z16" i="46"/>
  <c r="AA24" i="46"/>
  <c r="Z51" i="46"/>
  <c r="Z48" i="46"/>
  <c r="Z78" i="46"/>
  <c r="AA49" i="46"/>
  <c r="CA26" i="46"/>
  <c r="AE55" i="46"/>
  <c r="BK74" i="46"/>
  <c r="BK85" i="46"/>
  <c r="BK49" i="46"/>
  <c r="CQ30" i="46"/>
  <c r="CA42" i="46"/>
  <c r="CA23" i="46"/>
  <c r="AU20" i="46"/>
  <c r="AE42" i="46"/>
  <c r="CA65" i="46"/>
  <c r="CQ65" i="46"/>
  <c r="BK22" i="46"/>
  <c r="CQ68" i="46"/>
  <c r="AC68" i="46"/>
  <c r="CO5" i="46"/>
  <c r="AU5" i="46"/>
  <c r="BY46" i="46"/>
  <c r="BK19" i="46"/>
  <c r="BY62" i="46"/>
  <c r="BK63" i="46"/>
  <c r="AC59" i="46"/>
  <c r="AC33" i="46"/>
  <c r="CQ45" i="46"/>
  <c r="AC51" i="46"/>
  <c r="BI6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19" i="46"/>
  <c r="AE14" i="46"/>
  <c r="BK25" i="46"/>
  <c r="AU15" i="46"/>
  <c r="CQ74" i="46"/>
  <c r="BK56" i="46"/>
  <c r="BK40" i="46"/>
  <c r="AU24" i="46"/>
  <c r="AU66" i="46"/>
  <c r="CA57" i="46"/>
  <c r="AU85" i="46"/>
  <c r="CA13" i="46"/>
  <c r="AU21" i="46"/>
  <c r="CQ76" i="46"/>
  <c r="CA30" i="46"/>
  <c r="AE82" i="46"/>
  <c r="BK5" i="46"/>
  <c r="CA59" i="46"/>
  <c r="BK52" i="46"/>
  <c r="BI22" i="46"/>
  <c r="BI46" i="46"/>
  <c r="CO19" i="46"/>
  <c r="BY59" i="46"/>
  <c r="AE17" i="46"/>
  <c r="BY78" i="46"/>
  <c r="AU79" i="46"/>
  <c r="CA17" i="46"/>
  <c r="CQ41" i="46"/>
  <c r="BK80" i="46"/>
  <c r="AU67" i="46"/>
  <c r="BY41" i="46"/>
  <c r="BK9" i="46"/>
  <c r="CA18" i="46"/>
  <c r="Z49" i="46"/>
  <c r="Z54" i="46"/>
  <c r="AA75" i="46"/>
  <c r="AA17" i="46"/>
  <c r="Z5" i="46"/>
  <c r="Z57" i="46"/>
  <c r="AA68" i="46"/>
  <c r="AA72" i="46"/>
  <c r="AE26" i="46"/>
  <c r="AE74" i="46"/>
  <c r="AE77" i="46"/>
  <c r="AE50" i="46"/>
  <c r="CQ66" i="46"/>
  <c r="AU42" i="46"/>
  <c r="AC36" i="46"/>
  <c r="BK42" i="46"/>
  <c r="AE47" i="46"/>
  <c r="AC69" i="46"/>
  <c r="AU52" i="46"/>
  <c r="BI29" i="46"/>
  <c r="CO35" i="46"/>
  <c r="BI86" i="46"/>
  <c r="BK34" i="46"/>
  <c r="AC47" i="46"/>
  <c r="CA29" i="46"/>
  <c r="AE35" i="46"/>
  <c r="CA47" i="46"/>
  <c r="AC29" i="46"/>
  <c r="CA71" i="46"/>
  <c r="AC62" i="46"/>
  <c r="BK43" i="46"/>
  <c r="CQ72" i="46"/>
  <c r="CA79" i="46"/>
  <c r="BI79" i="46"/>
  <c r="AU51" i="46"/>
  <c r="CQ51" i="46"/>
  <c r="AU9" i="46"/>
  <c r="BY9" i="46"/>
  <c r="BK14" i="46"/>
  <c r="Z61" i="46"/>
  <c r="AA80" i="46"/>
  <c r="Z65" i="46"/>
  <c r="Z17" i="46"/>
  <c r="Z58" i="46"/>
  <c r="Z29" i="46"/>
  <c r="AA88" i="46"/>
  <c r="AA32" i="46"/>
  <c r="Z73" i="46"/>
  <c r="AU53" i="46"/>
  <c r="CQ26" i="46"/>
  <c r="AU55" i="46"/>
  <c r="CA14" i="46"/>
  <c r="AE58" i="46"/>
  <c r="AU49" i="46"/>
  <c r="CQ31" i="46"/>
  <c r="BK20" i="46"/>
  <c r="AE30"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9" i="46"/>
  <c r="AA9" i="46"/>
  <c r="Z84" i="46"/>
  <c r="Z86" i="46"/>
  <c r="Z43" i="46"/>
  <c r="Z30" i="46"/>
  <c r="Z25" i="46"/>
  <c r="F59" i="46"/>
  <c r="Z77" i="46"/>
  <c r="BK53" i="46"/>
  <c r="CA15" i="46"/>
  <c r="AE66" i="46"/>
  <c r="CA74" i="46"/>
  <c r="CA31" i="46"/>
  <c r="CQ61" i="46"/>
  <c r="CA66"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76" i="46"/>
  <c r="BT61" i="46"/>
  <c r="AN53" i="46"/>
  <c r="BT77" i="46"/>
  <c r="BT48" i="46"/>
  <c r="BD82" i="46"/>
  <c r="CJ21" i="46"/>
  <c r="AN73" i="46"/>
  <c r="AN20" i="46"/>
  <c r="CJ49" i="46"/>
  <c r="BT40" i="46"/>
  <c r="CR48" i="46"/>
  <c r="AY84" i="46"/>
  <c r="AI42" i="46"/>
  <c r="AY36" i="46"/>
  <c r="CE47" i="46"/>
  <c r="AY28" i="46"/>
  <c r="CE78" i="46"/>
  <c r="AI75" i="46"/>
  <c r="AF43" i="46"/>
  <c r="AY32" i="46"/>
  <c r="AY15" i="46"/>
  <c r="C77" i="46"/>
  <c r="L82" i="46"/>
  <c r="CJ51" i="46"/>
  <c r="BT32" i="46"/>
  <c r="CJ62" i="46"/>
  <c r="AN16" i="46"/>
  <c r="BT44" i="46"/>
  <c r="AN86" i="46"/>
  <c r="BD63" i="46"/>
  <c r="BD47" i="46"/>
  <c r="BD51" i="46"/>
  <c r="CJ76" i="46"/>
  <c r="AN46" i="46"/>
  <c r="BT46" i="46"/>
  <c r="BD73" i="46"/>
  <c r="AN31" i="46"/>
  <c r="BD30" i="46"/>
  <c r="AN85" i="46"/>
  <c r="BD70" i="46"/>
  <c r="AN48" i="46"/>
  <c r="BD85" i="46"/>
  <c r="CJ61" i="46"/>
  <c r="CE46" i="46"/>
  <c r="AY63" i="46"/>
  <c r="AI86" i="46"/>
  <c r="AY47" i="46"/>
  <c r="AI79" i="46"/>
  <c r="BL75" i="46"/>
  <c r="CE15" i="46"/>
  <c r="C58" i="46"/>
  <c r="J13" i="46"/>
  <c r="BT67" i="46"/>
  <c r="BD41" i="46"/>
  <c r="AN13" i="46"/>
  <c r="CJ78" i="46"/>
  <c r="BT81" i="46"/>
  <c r="CJ73" i="46"/>
  <c r="CJ22" i="46"/>
  <c r="BT34" i="46"/>
  <c r="BD22" i="46"/>
  <c r="CJ70" i="46"/>
  <c r="BT30" i="46"/>
  <c r="BT66" i="46"/>
  <c r="CJ84" i="46"/>
  <c r="AN49" i="46"/>
  <c r="BT85" i="46"/>
  <c r="CJ66" i="46"/>
  <c r="AN47" i="46"/>
  <c r="AN56" i="46"/>
  <c r="AV70" i="46"/>
  <c r="AY29" i="46"/>
  <c r="AY35" i="46"/>
  <c r="AY52" i="46"/>
  <c r="AI68" i="46"/>
  <c r="CE29" i="46"/>
  <c r="AI64" i="46"/>
  <c r="AY68" i="46"/>
  <c r="AI71" i="46"/>
  <c r="CE45" i="46"/>
  <c r="AY71" i="46"/>
  <c r="AI88" i="46"/>
  <c r="AY43" i="46"/>
  <c r="AI32" i="46"/>
  <c r="AI80" i="46"/>
  <c r="C20" i="46"/>
  <c r="J70" i="46"/>
  <c r="AN80" i="46"/>
  <c r="BT71" i="46"/>
  <c r="BT9" i="46"/>
  <c r="AN32" i="46"/>
  <c r="CJ5" i="46"/>
  <c r="AN64" i="46"/>
  <c r="AN65" i="46"/>
  <c r="BD36" i="46"/>
  <c r="BT56" i="46"/>
  <c r="BD68" i="46"/>
  <c r="CJ52" i="46"/>
  <c r="BD15" i="46"/>
  <c r="CJ57" i="46"/>
  <c r="CJ56" i="46"/>
  <c r="BT42" i="46"/>
  <c r="BD48" i="46"/>
  <c r="CE40" i="46"/>
  <c r="AF68" i="46"/>
  <c r="AY81" i="46"/>
  <c r="AI28" i="46"/>
  <c r="BO88" i="46"/>
  <c r="CE79" i="46"/>
  <c r="CE9" i="46"/>
  <c r="BD29" i="46"/>
  <c r="AN79" i="46"/>
  <c r="BD66" i="46"/>
  <c r="BD83" i="46"/>
  <c r="BT15" i="46"/>
  <c r="BD57" i="46"/>
  <c r="AN50" i="46"/>
  <c r="BD56" i="46"/>
  <c r="BT60" i="46"/>
  <c r="BT84" i="46"/>
  <c r="AN15" i="46"/>
  <c r="C42" i="46"/>
  <c r="J62" i="46"/>
  <c r="C48" i="46"/>
  <c r="J43"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79" i="46"/>
  <c r="AY67" i="46"/>
  <c r="AN62" i="46"/>
  <c r="CJ36" i="46"/>
  <c r="CJ35" i="46"/>
  <c r="T15" i="46"/>
  <c r="C16" i="46"/>
  <c r="J57" i="46"/>
  <c r="T77" i="46"/>
  <c r="BD72" i="46"/>
  <c r="AN75" i="46"/>
  <c r="CJ67" i="46"/>
  <c r="BT33" i="46"/>
  <c r="BD17" i="46"/>
  <c r="CJ75" i="46"/>
  <c r="BT72" i="46"/>
  <c r="BT52" i="46"/>
  <c r="BD86" i="46"/>
  <c r="CJ50" i="46"/>
  <c r="AN42" i="46"/>
  <c r="AN54" i="46"/>
  <c r="CJ83" i="46"/>
  <c r="AN66" i="46"/>
  <c r="CJ15" i="46"/>
  <c r="CJ85" i="46"/>
  <c r="BT21" i="46"/>
  <c r="BD24" i="46"/>
  <c r="BT73" i="46"/>
  <c r="AN57" i="46"/>
  <c r="AI59" i="46"/>
  <c r="CE52" i="46"/>
  <c r="AI9" i="46"/>
  <c r="AY18" i="46"/>
  <c r="AN33" i="46"/>
  <c r="BT51" i="46"/>
  <c r="BD9" i="46"/>
  <c r="BT35" i="46"/>
  <c r="AN84" i="46"/>
  <c r="AN58" i="46"/>
  <c r="AN25" i="46"/>
  <c r="CJ82" i="46"/>
  <c r="AN55" i="46"/>
  <c r="CJ25" i="46"/>
  <c r="CJ24" i="46"/>
  <c r="CJ31" i="46"/>
  <c r="BD53" i="46"/>
  <c r="BD14" i="46"/>
  <c r="BL49" i="46"/>
  <c r="CE69" i="46"/>
  <c r="CE59" i="46"/>
  <c r="AI45" i="46"/>
  <c r="AN71" i="46"/>
  <c r="CJ72" i="46"/>
  <c r="CJ86" i="46"/>
  <c r="BT23" i="46"/>
  <c r="C32" i="46"/>
  <c r="C43" i="46"/>
  <c r="C28" i="46"/>
  <c r="CJ16" i="46"/>
  <c r="CJ41" i="46"/>
  <c r="CJ79" i="46"/>
  <c r="BT80" i="46"/>
  <c r="CJ47" i="46"/>
  <c r="BT43" i="46"/>
  <c r="BD5" i="46"/>
  <c r="AN83" i="46"/>
  <c r="BD23" i="46"/>
  <c r="CJ40" i="46"/>
  <c r="CJ60" i="46"/>
  <c r="BD25" i="46"/>
  <c r="BT53" i="46"/>
  <c r="CJ20" i="46"/>
  <c r="BD40" i="46"/>
  <c r="BT54" i="46"/>
  <c r="CB31" i="46"/>
  <c r="CE23" i="46"/>
  <c r="CE42" i="46"/>
  <c r="AI73" i="46"/>
  <c r="AI30" i="46"/>
  <c r="BO22" i="46"/>
  <c r="AI81" i="46"/>
  <c r="CE64" i="46"/>
  <c r="CE34" i="46"/>
  <c r="AI29" i="46"/>
  <c r="AI62" i="46"/>
  <c r="CE88" i="46"/>
  <c r="AY62" i="46"/>
  <c r="CE51" i="46"/>
  <c r="CE7" i="46"/>
  <c r="AI6" i="46"/>
  <c r="CJ59" i="46"/>
  <c r="AN30" i="46"/>
  <c r="C86" i="46"/>
  <c r="CJ33" i="46"/>
  <c r="BT16" i="46"/>
  <c r="AN88" i="46"/>
  <c r="BD62" i="46"/>
  <c r="CJ64" i="46"/>
  <c r="AN52" i="46"/>
  <c r="BD28" i="46"/>
  <c r="BT50" i="46"/>
  <c r="BT29" i="46"/>
  <c r="AN23" i="46"/>
  <c r="CJ13" i="46"/>
  <c r="BD77" i="46"/>
  <c r="CJ53" i="46"/>
  <c r="AN26" i="46"/>
  <c r="AI65" i="46"/>
  <c r="AY20" i="46"/>
  <c r="CE19" i="46"/>
  <c r="CE22" i="46"/>
  <c r="AY17" i="46"/>
  <c r="AY45" i="46"/>
  <c r="AY51" i="46"/>
  <c r="CE32" i="46"/>
  <c r="BT83"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T45" i="46"/>
  <c r="BT28" i="46"/>
  <c r="C85" i="46"/>
  <c r="L67" i="46"/>
  <c r="L53" i="46"/>
  <c r="CJ88" i="46"/>
  <c r="BD32" i="46"/>
  <c r="AN43" i="46"/>
  <c r="BT64" i="46"/>
  <c r="AN5" i="46"/>
  <c r="BT18" i="46"/>
  <c r="BT68" i="46"/>
  <c r="CJ45" i="46"/>
  <c r="C26" i="46"/>
  <c r="AN63" i="46"/>
  <c r="BD55" i="46"/>
  <c r="AN76" i="46"/>
  <c r="BT58" i="46"/>
  <c r="BT57" i="46"/>
  <c r="BD81" i="46"/>
  <c r="AN14" i="46"/>
  <c r="AN70" i="46"/>
  <c r="BD42" i="46"/>
  <c r="AN61" i="46"/>
  <c r="AI21" i="46"/>
  <c r="CE76" i="46"/>
  <c r="CE60" i="46"/>
  <c r="AY46" i="46"/>
  <c r="BL46" i="46"/>
  <c r="AI34" i="46"/>
  <c r="AI51" i="46"/>
  <c r="AV67" i="46"/>
  <c r="CE67" i="46"/>
  <c r="AI72" i="46"/>
  <c r="BL43" i="46"/>
  <c r="AY78" i="46"/>
  <c r="CE10" i="46"/>
  <c r="AY9" i="46"/>
  <c r="C4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BT20" i="46"/>
  <c r="BT65" i="46"/>
  <c r="AY23" i="46"/>
  <c r="CJ23" i="46"/>
  <c r="AY73" i="46"/>
  <c r="AI47" i="46"/>
  <c r="AI82" i="46"/>
  <c r="AY5" i="46"/>
  <c r="AY80" i="46"/>
  <c r="CE62" i="46"/>
  <c r="AF75" i="46"/>
  <c r="AI78" i="46"/>
  <c r="AI16" i="46"/>
  <c r="CE72" i="46"/>
  <c r="AY8" i="46"/>
  <c r="AN45" i="46"/>
  <c r="BT14" i="46"/>
  <c r="BD65" i="46"/>
  <c r="C81" i="46"/>
  <c r="L48" i="46"/>
  <c r="BT88" i="46"/>
  <c r="CJ17" i="46"/>
  <c r="BD79" i="46"/>
  <c r="BT63" i="46"/>
  <c r="BD44" i="46"/>
  <c r="AN19" i="46"/>
  <c r="BT17" i="46"/>
  <c r="BT47" i="46"/>
  <c r="BD52" i="46"/>
  <c r="BT22" i="46"/>
  <c r="BT75" i="46"/>
  <c r="CJ18" i="46"/>
  <c r="CJ44" i="46"/>
  <c r="BD76" i="46"/>
  <c r="BD58" i="46"/>
  <c r="BD59" i="46"/>
  <c r="BT69" i="46"/>
  <c r="CJ58" i="46"/>
  <c r="AN82" i="46"/>
  <c r="BD21" i="46"/>
  <c r="BD50" i="46"/>
  <c r="AI13" i="46"/>
  <c r="AI76" i="46"/>
  <c r="AI5" i="46"/>
  <c r="AY33" i="46"/>
  <c r="CE75" i="46"/>
  <c r="AI33" i="46"/>
  <c r="CE16" i="46"/>
  <c r="O56" i="46"/>
  <c r="O60" i="46"/>
  <c r="O47" i="46"/>
  <c r="O14" i="46"/>
  <c r="O66" i="46"/>
  <c r="O72" i="46"/>
  <c r="W88" i="46"/>
  <c r="C52" i="46"/>
  <c r="C15" i="46"/>
  <c r="C34" i="46"/>
  <c r="O23" i="46"/>
  <c r="O49" i="46"/>
  <c r="O88" i="46"/>
  <c r="O33" i="46"/>
  <c r="CG26" i="46"/>
  <c r="CF30" i="46"/>
  <c r="BA60" i="46"/>
  <c r="BP18" i="46"/>
  <c r="CF22" i="46"/>
  <c r="CF46" i="46"/>
  <c r="CF62" i="46"/>
  <c r="CG80" i="46"/>
  <c r="BP78" i="46"/>
  <c r="CF9" i="46"/>
  <c r="O84" i="46"/>
  <c r="O21" i="46"/>
  <c r="O86" i="46"/>
  <c r="C5" i="46"/>
  <c r="C17" i="46"/>
  <c r="O85" i="46"/>
  <c r="BA31" i="46"/>
  <c r="BQ61" i="46"/>
  <c r="CG47" i="46"/>
  <c r="CF51" i="46"/>
  <c r="O26" i="46"/>
  <c r="C55" i="46"/>
  <c r="C66" i="46"/>
  <c r="C24" i="46"/>
  <c r="C76" i="46"/>
  <c r="O83" i="46"/>
  <c r="O30" i="46"/>
  <c r="C75" i="46"/>
  <c r="C78" i="46"/>
  <c r="C57" i="46"/>
  <c r="O61" i="46"/>
  <c r="W20" i="46"/>
  <c r="CG55" i="46"/>
  <c r="BQ54" i="46"/>
  <c r="CF13" i="46"/>
  <c r="CF81" i="46"/>
  <c r="CF16" i="46"/>
  <c r="AZ80" i="46"/>
  <c r="CF32" i="46"/>
  <c r="CF43" i="46"/>
  <c r="O43" i="46"/>
  <c r="O58" i="46"/>
  <c r="C72" i="46"/>
  <c r="C46" i="46"/>
  <c r="C19" i="46"/>
  <c r="C25" i="46"/>
  <c r="O9" i="46"/>
  <c r="BA85" i="46"/>
  <c r="BP81" i="46"/>
  <c r="BP21" i="46"/>
  <c r="CF70" i="46"/>
  <c r="BP44" i="46"/>
  <c r="CF63" i="46"/>
  <c r="CF19" i="46"/>
  <c r="BQ72" i="46"/>
  <c r="AZ78" i="46"/>
  <c r="O35" i="46"/>
  <c r="O77" i="46"/>
  <c r="O76" i="46"/>
  <c r="O55" i="46"/>
  <c r="C71" i="46"/>
  <c r="C53" i="46"/>
  <c r="C30" i="46"/>
  <c r="C9" i="46"/>
  <c r="C56" i="46"/>
  <c r="O24" i="46"/>
  <c r="W26" i="46"/>
  <c r="O62" i="46"/>
  <c r="BA48" i="46"/>
  <c r="BA72" i="46"/>
  <c r="BP43" i="46"/>
  <c r="BP9" i="46"/>
  <c r="O73" i="46"/>
  <c r="C59" i="46"/>
  <c r="C14" i="46"/>
  <c r="C22" i="46"/>
  <c r="O65" i="46"/>
  <c r="C84" i="46"/>
  <c r="CF73" i="46"/>
  <c r="CG81" i="46"/>
  <c r="BP33" i="46"/>
  <c r="O45" i="46"/>
  <c r="O22" i="46"/>
  <c r="C74" i="46"/>
  <c r="C29" i="46"/>
  <c r="C69" i="46"/>
  <c r="C23" i="46"/>
  <c r="C63" i="46"/>
  <c r="C65" i="46"/>
  <c r="O69" i="46"/>
  <c r="O5" i="46"/>
  <c r="BP40" i="46"/>
  <c r="CF68" i="46"/>
  <c r="BP5" i="46"/>
  <c r="CG69" i="46"/>
  <c r="BP19" i="46"/>
  <c r="CF17" i="46"/>
  <c r="CF33" i="46"/>
  <c r="BP28" i="46"/>
  <c r="O15" i="46"/>
  <c r="O34" i="46"/>
  <c r="C82" i="46"/>
  <c r="C35" i="46"/>
  <c r="C83" i="46"/>
  <c r="C60" i="46"/>
  <c r="O57" i="46"/>
  <c r="O40" i="46"/>
  <c r="O28" i="46"/>
  <c r="C45" i="46"/>
  <c r="BP60" i="46"/>
  <c r="BP29" i="46"/>
  <c r="CF29" i="46"/>
  <c r="CF52" i="46"/>
  <c r="BQ16" i="46"/>
  <c r="BP51" i="46"/>
  <c r="AZ16" i="46"/>
  <c r="O32" i="46"/>
  <c r="W83" i="46"/>
  <c r="O81" i="46"/>
  <c r="O50" i="46"/>
  <c r="O67" i="46"/>
  <c r="BP42" i="46"/>
  <c r="CF45" i="46"/>
  <c r="BP52" i="46"/>
  <c r="CG17" i="46"/>
  <c r="BP45" i="46"/>
  <c r="O70" i="46"/>
  <c r="O17" i="46"/>
  <c r="O54" i="46"/>
  <c r="O42" i="46"/>
  <c r="O68" i="46"/>
  <c r="C40" i="46"/>
  <c r="C18" i="46"/>
  <c r="C33" i="46"/>
  <c r="C51" i="46"/>
  <c r="C31" i="46"/>
  <c r="O29" i="46"/>
  <c r="O46" i="46"/>
  <c r="W25" i="46"/>
  <c r="W71" i="46"/>
  <c r="BQ76" i="46"/>
  <c r="BP20" i="46"/>
  <c r="BP47" i="46"/>
  <c r="CG86" i="46"/>
  <c r="BP86" i="46"/>
  <c r="CF88" i="46"/>
  <c r="BP41" i="46"/>
  <c r="BP75" i="46"/>
  <c r="C50" i="46"/>
  <c r="C67" i="46"/>
  <c r="C70" i="46"/>
  <c r="C44" i="46"/>
  <c r="O51" i="46"/>
  <c r="O59" i="46"/>
  <c r="O82" i="46"/>
  <c r="C80" i="46"/>
  <c r="C61" i="46"/>
  <c r="C36" i="46"/>
  <c r="C88" i="46"/>
  <c r="O75" i="46"/>
  <c r="O44" i="46"/>
  <c r="O80" i="46"/>
  <c r="O53" i="46"/>
  <c r="CF78" i="46"/>
  <c r="CF80" i="46"/>
  <c r="O20" i="46"/>
  <c r="BQ36" i="46"/>
  <c r="O16" i="46"/>
  <c r="O25" i="46"/>
  <c r="C41" i="46"/>
  <c r="O48" i="46"/>
  <c r="C79" i="46"/>
  <c r="C73" i="46"/>
  <c r="C68" i="46"/>
  <c r="O71" i="46"/>
  <c r="O41" i="46"/>
  <c r="O19" i="46"/>
  <c r="O64" i="46"/>
  <c r="O31" i="46"/>
  <c r="O18" i="46"/>
  <c r="O36" i="46"/>
  <c r="BP64" i="46"/>
  <c r="CF47" i="46"/>
  <c r="CF79" i="46"/>
  <c r="BP67" i="46"/>
  <c r="CG79" i="46"/>
  <c r="CF72" i="46"/>
  <c r="BP62" i="46"/>
  <c r="CG53" i="46"/>
  <c r="BA58" i="46"/>
  <c r="BP79" i="46"/>
  <c r="CF69" i="46"/>
  <c r="BP35" i="46"/>
  <c r="CF44" i="46"/>
  <c r="BP17" i="46"/>
  <c r="CF75" i="46"/>
  <c r="N75" i="46"/>
  <c r="W5" i="46"/>
  <c r="W57" i="46"/>
  <c r="N79" i="46"/>
  <c r="N71" i="46"/>
  <c r="N72" i="46"/>
  <c r="W32" i="46"/>
  <c r="I31" i="46"/>
  <c r="I65" i="46"/>
  <c r="I51" i="46"/>
  <c r="I23" i="46"/>
  <c r="AF55" i="46"/>
  <c r="CR26"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W67" i="46"/>
  <c r="N26" i="46"/>
  <c r="W42" i="46"/>
  <c r="W47" i="46"/>
  <c r="N41" i="46"/>
  <c r="N63" i="46"/>
  <c r="I73" i="46"/>
  <c r="I43" i="46"/>
  <c r="I14" i="46"/>
  <c r="I82" i="46"/>
  <c r="I42" i="46"/>
  <c r="I66" i="46"/>
  <c r="CR53" i="46"/>
  <c r="AV26" i="46"/>
  <c r="CB50" i="46"/>
  <c r="AV61" i="46"/>
  <c r="AV56" i="46"/>
  <c r="AV77" i="46"/>
  <c r="AV66" i="46"/>
  <c r="CR20" i="46"/>
  <c r="AF42" i="46"/>
  <c r="AV86" i="46"/>
  <c r="CR19" i="46"/>
  <c r="AV64" i="46"/>
  <c r="CB68" i="46"/>
  <c r="AF45" i="46"/>
  <c r="CR33" i="46"/>
  <c r="CR67" i="46"/>
  <c r="CR51" i="46"/>
  <c r="AV43" i="46"/>
  <c r="BL78" i="46"/>
  <c r="CB88" i="46"/>
  <c r="AV28" i="46"/>
  <c r="N48" i="46"/>
  <c r="N50" i="46"/>
  <c r="W62" i="46"/>
  <c r="W68" i="46"/>
  <c r="N62" i="46"/>
  <c r="W72" i="46"/>
  <c r="W18" i="46"/>
  <c r="W24" i="46"/>
  <c r="I88" i="46"/>
  <c r="I50" i="46"/>
  <c r="I34" i="46"/>
  <c r="I57" i="46"/>
  <c r="W66" i="46"/>
  <c r="CR55" i="46"/>
  <c r="AV49" i="46"/>
  <c r="CR82" i="46"/>
  <c r="AV73" i="46"/>
  <c r="BL63" i="46"/>
  <c r="BL64" i="46"/>
  <c r="BL69" i="46"/>
  <c r="CB80" i="46"/>
  <c r="AV16" i="46"/>
  <c r="CB75" i="46"/>
  <c r="BL88" i="46"/>
  <c r="N40" i="46"/>
  <c r="N9" i="46"/>
  <c r="W52" i="46"/>
  <c r="N64" i="46"/>
  <c r="N52" i="46"/>
  <c r="N34" i="46"/>
  <c r="W36" i="46"/>
  <c r="W77" i="46"/>
  <c r="W79" i="46"/>
  <c r="W60" i="46"/>
  <c r="I76" i="46"/>
  <c r="I46" i="46"/>
  <c r="I20" i="46"/>
  <c r="I71" i="46"/>
  <c r="I29" i="46"/>
  <c r="AF25" i="46"/>
  <c r="BL55" i="46"/>
  <c r="CR57" i="46"/>
  <c r="CR76" i="46"/>
  <c r="AV15" i="46"/>
  <c r="AF50" i="46"/>
  <c r="CR31" i="46"/>
  <c r="CB21" i="46"/>
  <c r="AF31" i="46"/>
  <c r="AV36" i="46"/>
  <c r="AF69" i="46"/>
  <c r="CB69" i="46"/>
  <c r="BL68" i="46"/>
  <c r="CR52" i="46"/>
  <c r="CB64" i="46"/>
  <c r="AF67" i="46"/>
  <c r="CR80" i="46"/>
  <c r="CR72" i="46"/>
  <c r="AV52" i="46"/>
  <c r="N45" i="46"/>
  <c r="N81" i="46"/>
  <c r="N83" i="46"/>
  <c r="N69" i="46"/>
  <c r="W15" i="46"/>
  <c r="W48" i="46"/>
  <c r="W41" i="46"/>
  <c r="W44" i="46"/>
  <c r="I9" i="46"/>
  <c r="I49" i="46"/>
  <c r="I40" i="46"/>
  <c r="I86" i="46"/>
  <c r="I47" i="46"/>
  <c r="AV53" i="46"/>
  <c r="CB55" i="46"/>
  <c r="BL57" i="46"/>
  <c r="CB56" i="46"/>
  <c r="CB20" i="46"/>
  <c r="CB82" i="46"/>
  <c r="AF30" i="46"/>
  <c r="AV21" i="46"/>
  <c r="AF19" i="46"/>
  <c r="CR83" i="46"/>
  <c r="CB30" i="46"/>
  <c r="BL21" i="46"/>
  <c r="AV42" i="46"/>
  <c r="BL44" i="46"/>
  <c r="AF63" i="46"/>
  <c r="CR69" i="46"/>
  <c r="AV75" i="46"/>
  <c r="BL22" i="46"/>
  <c r="CB17" i="46"/>
  <c r="CB16" i="46"/>
  <c r="BL51" i="46"/>
  <c r="BL67" i="46"/>
  <c r="N42" i="46"/>
  <c r="W82" i="46"/>
  <c r="W85" i="46"/>
  <c r="N49" i="46"/>
  <c r="W70" i="46"/>
  <c r="N13" i="46"/>
  <c r="N16" i="46"/>
  <c r="I25" i="46"/>
  <c r="W74" i="46"/>
  <c r="I78" i="46"/>
  <c r="I55" i="46"/>
  <c r="I53" i="46"/>
  <c r="CR25" i="46"/>
  <c r="AF24" i="46"/>
  <c r="CB66" i="46"/>
  <c r="CR61" i="46"/>
  <c r="AF85" i="46"/>
  <c r="BL61" i="46"/>
  <c r="AF84" i="46"/>
  <c r="CB84" i="46"/>
  <c r="CR42" i="46"/>
  <c r="CB63" i="46"/>
  <c r="CR34" i="46"/>
  <c r="AF44" i="46"/>
  <c r="CB51" i="46"/>
  <c r="BL16" i="46"/>
  <c r="CR41" i="46"/>
  <c r="BL17" i="46"/>
  <c r="CB32"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W19" i="46"/>
  <c r="N61" i="46"/>
  <c r="N58" i="46"/>
  <c r="W46" i="46"/>
  <c r="W49" i="46"/>
  <c r="N73" i="46"/>
  <c r="W84" i="46"/>
  <c r="W40" i="46"/>
  <c r="W23" i="46"/>
  <c r="W43" i="46"/>
  <c r="N77" i="46"/>
  <c r="N74" i="46"/>
  <c r="N53" i="46"/>
  <c r="N55" i="46"/>
  <c r="I60" i="46"/>
  <c r="I16" i="46"/>
  <c r="I84" i="46"/>
  <c r="I62" i="46"/>
  <c r="AV14"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I44" i="46"/>
  <c r="I48" i="46"/>
  <c r="I5" i="46"/>
  <c r="I72" i="46"/>
  <c r="I35" i="46"/>
  <c r="BL14"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N33" i="46"/>
  <c r="W76" i="46"/>
  <c r="W30" i="46"/>
  <c r="W34" i="46"/>
  <c r="W81" i="46"/>
  <c r="N23" i="46"/>
  <c r="N47" i="46"/>
  <c r="N54" i="46"/>
  <c r="N86" i="46"/>
  <c r="N59" i="46"/>
  <c r="W31" i="46"/>
  <c r="I52" i="46"/>
  <c r="I21" i="46"/>
  <c r="W65" i="46"/>
  <c r="I19" i="46"/>
  <c r="AV55" i="46"/>
  <c r="CB26" i="46"/>
  <c r="CB25" i="46"/>
  <c r="AF66" i="46"/>
  <c r="CR56" i="46"/>
  <c r="CR60" i="46"/>
  <c r="BL65" i="46"/>
  <c r="AV23" i="46"/>
  <c r="CB70" i="46"/>
  <c r="CR32" i="46"/>
  <c r="CB44" i="46"/>
  <c r="CB34" i="46"/>
  <c r="CB43" i="46"/>
  <c r="AV35" i="46"/>
  <c r="CR16" i="46"/>
  <c r="CB79" i="46"/>
  <c r="CR71" i="46"/>
  <c r="CB72" i="46"/>
  <c r="CB71" i="46"/>
  <c r="CR75" i="46"/>
  <c r="CB45" i="46"/>
  <c r="N80" i="46"/>
  <c r="W45" i="46"/>
  <c r="N88" i="46"/>
  <c r="I26" i="46"/>
  <c r="I77" i="46"/>
  <c r="I80" i="46"/>
  <c r="I41" i="46"/>
  <c r="I83" i="46"/>
  <c r="CB54" i="46"/>
  <c r="AF54" i="46"/>
  <c r="AV25" i="46"/>
  <c r="CR50" i="46"/>
  <c r="AV31" i="46"/>
  <c r="AV85" i="46"/>
  <c r="BL58" i="46"/>
  <c r="CB85" i="46"/>
  <c r="BL66" i="46"/>
  <c r="CR74" i="46"/>
  <c r="CB36" i="46"/>
  <c r="BL70" i="46"/>
  <c r="AV69" i="46"/>
  <c r="BL35" i="46"/>
  <c r="CB28" i="46"/>
  <c r="AF29" i="46"/>
  <c r="AF18" i="46"/>
  <c r="CB41" i="46"/>
  <c r="CB78" i="46"/>
  <c r="W78" i="46"/>
  <c r="W80" i="46"/>
  <c r="N65" i="46"/>
  <c r="N5" i="46"/>
  <c r="N68" i="46"/>
  <c r="N20" i="46"/>
  <c r="I30" i="46"/>
  <c r="I13" i="46"/>
  <c r="I56" i="46"/>
  <c r="I15" i="46"/>
  <c r="I17" i="46"/>
  <c r="AF53" i="46"/>
  <c r="CB24" i="46"/>
  <c r="CB73" i="46"/>
  <c r="BL31" i="46"/>
  <c r="CB13" i="46"/>
  <c r="BL20" i="46"/>
  <c r="AF13" i="46"/>
  <c r="AF36" i="46"/>
  <c r="CR73" i="46"/>
  <c r="AF76" i="46"/>
  <c r="CB83" i="46"/>
  <c r="CB19" i="46"/>
  <c r="AV81" i="46"/>
  <c r="BL81" i="46"/>
  <c r="BL19" i="46"/>
  <c r="CB81" i="46"/>
  <c r="CR18" i="46"/>
  <c r="AV71" i="46"/>
  <c r="CR29" i="46"/>
  <c r="AV5" i="46"/>
  <c r="CB5" i="46"/>
  <c r="AV47" i="46"/>
  <c r="CB67" i="46"/>
  <c r="CR28" i="46"/>
  <c r="AV41" i="46"/>
  <c r="AV79" i="46"/>
  <c r="AV17" i="46"/>
  <c r="W55" i="46"/>
  <c r="W14" i="46"/>
  <c r="N43" i="46"/>
  <c r="N25" i="46"/>
  <c r="N31" i="46"/>
  <c r="W28" i="46"/>
  <c r="N51" i="46"/>
  <c r="W50" i="46"/>
  <c r="I61" i="46"/>
  <c r="I33" i="46"/>
  <c r="I18" i="46"/>
  <c r="I70" i="46"/>
  <c r="I79" i="46"/>
  <c r="BL25" i="46"/>
  <c r="AF58" i="46"/>
  <c r="BL24" i="46"/>
  <c r="CB77" i="46"/>
  <c r="AV74" i="46"/>
  <c r="AF47" i="46"/>
  <c r="AV82" i="46"/>
  <c r="BL30" i="46"/>
  <c r="CR30" i="46"/>
  <c r="AF21" i="46"/>
  <c r="AV83" i="46"/>
  <c r="CR23" i="46"/>
  <c r="AV63" i="46"/>
  <c r="AV19" i="46"/>
  <c r="AF64" i="46"/>
  <c r="BL45" i="46"/>
  <c r="BL52" i="46"/>
  <c r="AV80" i="46"/>
  <c r="AV9" i="46"/>
  <c r="N24" i="46"/>
  <c r="W69" i="46"/>
  <c r="W53" i="46"/>
  <c r="N28" i="46"/>
  <c r="W54" i="46"/>
  <c r="W21" i="46"/>
  <c r="N19" i="46"/>
  <c r="N60" i="46"/>
  <c r="N66" i="46"/>
  <c r="N70" i="46"/>
  <c r="N22" i="46"/>
  <c r="W73" i="46"/>
  <c r="N82" i="46"/>
  <c r="N21" i="46"/>
  <c r="W51" i="46"/>
  <c r="I24" i="46"/>
  <c r="I75" i="46"/>
  <c r="I45" i="46"/>
  <c r="I85" i="46"/>
  <c r="I54" i="46"/>
  <c r="AF14" i="46"/>
  <c r="BL26" i="46"/>
  <c r="AF61" i="46"/>
  <c r="CR65" i="46"/>
  <c r="BL74" i="46"/>
  <c r="CB61" i="46"/>
  <c r="AF5" i="46"/>
  <c r="BL23" i="46"/>
  <c r="AV76" i="46"/>
  <c r="CB23" i="46"/>
  <c r="BL82" i="46"/>
  <c r="AF60" i="46"/>
  <c r="CR84" i="46"/>
  <c r="AF48" i="46"/>
  <c r="BL73" i="46"/>
  <c r="BL5" i="46"/>
  <c r="CB59" i="46"/>
  <c r="CR68" i="46"/>
  <c r="CR81" i="46"/>
  <c r="BL71" i="46"/>
  <c r="AV22" i="46"/>
  <c r="AV68" i="46"/>
  <c r="AV72" i="46"/>
  <c r="AV88" i="46"/>
  <c r="AF28" i="46"/>
  <c r="BL28" i="46"/>
  <c r="S67" i="46"/>
  <c r="S66" i="46"/>
  <c r="S21" i="46"/>
  <c r="S81" i="46"/>
  <c r="S72" i="46"/>
  <c r="S42" i="46"/>
  <c r="S45" i="46"/>
  <c r="S17" i="46"/>
  <c r="S76" i="46"/>
  <c r="S63" i="46"/>
  <c r="S48" i="46"/>
  <c r="S46" i="46"/>
  <c r="S31" i="46"/>
  <c r="S84" i="46"/>
  <c r="S19" i="46"/>
  <c r="S26" i="46"/>
  <c r="S58" i="46"/>
  <c r="S43" i="46"/>
  <c r="S36" i="46"/>
  <c r="S51" i="46"/>
  <c r="S59" i="46"/>
  <c r="S70" i="46"/>
  <c r="S65" i="46"/>
  <c r="S57" i="46"/>
  <c r="S34" i="46"/>
  <c r="S22" i="46"/>
  <c r="S47" i="46"/>
  <c r="S49" i="46"/>
  <c r="S73" i="46"/>
  <c r="S16" i="46"/>
  <c r="S28" i="46"/>
  <c r="S80" i="46"/>
  <c r="S56" i="46"/>
  <c r="S75" i="46"/>
  <c r="S69" i="46"/>
  <c r="S83" i="46"/>
  <c r="S41" i="46"/>
  <c r="S54" i="46"/>
  <c r="S86" i="46"/>
  <c r="S88" i="46"/>
  <c r="S79" i="46"/>
  <c r="S77" i="46"/>
  <c r="S23" i="46"/>
  <c r="H30" i="46"/>
  <c r="H75" i="46"/>
  <c r="H57" i="46"/>
  <c r="F19" i="46"/>
  <c r="F85" i="46"/>
  <c r="F64" i="46"/>
  <c r="F84" i="46"/>
  <c r="F24" i="46"/>
  <c r="F74" i="46"/>
  <c r="F50" i="46"/>
  <c r="F31" i="46"/>
  <c r="F58" i="46"/>
  <c r="F53" i="46"/>
  <c r="F86" i="46"/>
  <c r="F83" i="46"/>
  <c r="F44" i="46"/>
  <c r="F67" i="46"/>
  <c r="F33" i="46"/>
  <c r="F68" i="46"/>
  <c r="F82" i="46"/>
  <c r="F69" i="46"/>
  <c r="F56" i="46"/>
  <c r="F14" i="46"/>
  <c r="F47" i="46"/>
  <c r="F62" i="46"/>
  <c r="F51" i="46"/>
  <c r="F66" i="46"/>
  <c r="F26" i="46"/>
  <c r="F42" i="46"/>
  <c r="F80" i="46"/>
  <c r="F35" i="46"/>
  <c r="F79" i="46"/>
  <c r="F46" i="46"/>
  <c r="F70" i="46"/>
  <c r="F23" i="46"/>
  <c r="F60" i="46"/>
  <c r="F16" i="46"/>
  <c r="F48" i="46"/>
  <c r="F40" i="46"/>
  <c r="F63" i="46"/>
  <c r="F20" i="46"/>
  <c r="F36" i="46"/>
  <c r="F72" i="46"/>
  <c r="F75" i="46"/>
  <c r="F25" i="46"/>
  <c r="F17" i="46"/>
  <c r="F54" i="46"/>
  <c r="F73" i="46"/>
  <c r="F88" i="46"/>
  <c r="F78" i="46"/>
  <c r="F15" i="46"/>
  <c r="F32" i="46"/>
  <c r="F49" i="46"/>
  <c r="F65" i="46"/>
  <c r="F76" i="46"/>
  <c r="F30" i="46"/>
  <c r="F41" i="46"/>
  <c r="F18" i="46"/>
  <c r="F55" i="46"/>
  <c r="F9" i="46"/>
  <c r="F22" i="46"/>
  <c r="F29" i="46"/>
  <c r="F5" i="46"/>
  <c r="F13" i="46"/>
  <c r="F28" i="46"/>
  <c r="F81" i="46"/>
  <c r="F52" i="46"/>
  <c r="F57" i="46"/>
  <c r="F21" i="46"/>
  <c r="F77" i="46"/>
  <c r="F43" i="46"/>
  <c r="F71" i="46"/>
  <c r="F61" i="46"/>
  <c r="H25" i="46"/>
  <c r="H47" i="46"/>
  <c r="H35" i="46"/>
  <c r="H23" i="46"/>
  <c r="H9" i="46"/>
  <c r="H43" i="46"/>
  <c r="H83" i="46"/>
  <c r="H59" i="46"/>
  <c r="H80" i="46"/>
  <c r="H55" i="46"/>
  <c r="H76" i="46"/>
  <c r="H73" i="46"/>
  <c r="H15" i="46"/>
  <c r="H31" i="46"/>
  <c r="H78" i="46"/>
  <c r="H84" i="46"/>
  <c r="H56" i="46"/>
  <c r="H53" i="46"/>
  <c r="H20" i="46"/>
  <c r="H74" i="46"/>
  <c r="H61" i="46"/>
  <c r="H42" i="46"/>
  <c r="H36" i="46"/>
  <c r="H85" i="46"/>
  <c r="H28" i="46"/>
  <c r="H48" i="46"/>
  <c r="H52" i="46"/>
  <c r="H40" i="46"/>
  <c r="H18" i="46"/>
  <c r="H14" i="46"/>
  <c r="H77" i="46"/>
  <c r="H5" i="46"/>
  <c r="H24" i="46"/>
  <c r="H32" i="46"/>
  <c r="H67" i="46"/>
  <c r="H62" i="46"/>
  <c r="H79" i="46"/>
  <c r="H51" i="46"/>
  <c r="H21" i="46"/>
  <c r="H46" i="46"/>
  <c r="H33" i="46"/>
  <c r="H81" i="46"/>
  <c r="H17" i="46"/>
  <c r="H45" i="46"/>
  <c r="H22" i="46"/>
  <c r="H13" i="46"/>
  <c r="H86" i="46"/>
  <c r="H58" i="46"/>
  <c r="H26" i="46"/>
  <c r="H71" i="46"/>
  <c r="H63" i="46"/>
  <c r="H19" i="46"/>
  <c r="H50" i="46"/>
  <c r="H41" i="46"/>
  <c r="H82" i="46"/>
  <c r="H64" i="46"/>
  <c r="H49" i="46"/>
  <c r="H60" i="46"/>
  <c r="H70" i="46"/>
  <c r="H34" i="46"/>
  <c r="H44" i="46"/>
  <c r="H88" i="46"/>
  <c r="H68" i="46"/>
  <c r="H72" i="46"/>
  <c r="H69" i="46"/>
  <c r="F45" i="46"/>
  <c r="H16" i="46"/>
  <c r="H29" i="46"/>
  <c r="AA15" i="46"/>
  <c r="AA53" i="46"/>
  <c r="AA70" i="46"/>
  <c r="AA45" i="46"/>
  <c r="AA31" i="46"/>
  <c r="AA5" i="46"/>
  <c r="AA67" i="46"/>
  <c r="AA64" i="46"/>
  <c r="AA23" i="46"/>
  <c r="AA41" i="46"/>
  <c r="AA59" i="46"/>
  <c r="AA19" i="46"/>
  <c r="AA85" i="46"/>
  <c r="AA65" i="46"/>
  <c r="AA36" i="46"/>
  <c r="AA56" i="46"/>
  <c r="AA25" i="46"/>
  <c r="AA73" i="46"/>
  <c r="AA13" i="46"/>
  <c r="AA69" i="46"/>
  <c r="AA51" i="46"/>
  <c r="AA50" i="46"/>
  <c r="AY87" i="53"/>
  <c r="AP85" i="53"/>
  <c r="AX38" i="53"/>
  <c r="T332" i="58"/>
  <c r="R209" i="58"/>
  <c r="T238" i="58"/>
  <c r="T255" i="58"/>
  <c r="T259" i="58"/>
  <c r="R302" i="58"/>
  <c r="R246" i="58"/>
  <c r="R263" i="58"/>
  <c r="T330" i="58"/>
  <c r="R254" i="58"/>
  <c r="T244" i="58"/>
  <c r="T243" i="58"/>
  <c r="T270" i="58"/>
  <c r="R225" i="58"/>
  <c r="R221" i="58"/>
  <c r="T9" i="58"/>
  <c r="R305" i="58"/>
  <c r="T215" i="58"/>
  <c r="T231" i="58"/>
  <c r="D29" i="60"/>
  <c r="F29" i="60" s="1"/>
  <c r="K336" i="58"/>
  <c r="K272" i="58"/>
  <c r="K231" i="58"/>
  <c r="K105" i="58"/>
  <c r="K62" i="58"/>
  <c r="K41" i="58"/>
  <c r="AZ87" i="53"/>
  <c r="AS38" i="53"/>
  <c r="AZ38" i="53"/>
  <c r="BA42" i="53"/>
  <c r="B42" i="60"/>
  <c r="R233" i="58"/>
  <c r="R304" i="58"/>
  <c r="T349" i="58"/>
  <c r="T228" i="58"/>
  <c r="R284" i="58"/>
  <c r="T258" i="58"/>
  <c r="T284" i="58"/>
  <c r="T234" i="58"/>
  <c r="T286" i="58"/>
  <c r="T319" i="58"/>
  <c r="R223" i="58"/>
  <c r="BA87" i="53"/>
  <c r="AQ85" i="53"/>
  <c r="AT38" i="53"/>
  <c r="T315" i="58"/>
  <c r="T210" i="58"/>
  <c r="R336" i="58"/>
  <c r="R250" i="58"/>
  <c r="T230" i="58"/>
  <c r="R211" i="58"/>
  <c r="T220" i="58"/>
  <c r="T340" i="58"/>
  <c r="T212" i="58"/>
  <c r="R230" i="58"/>
  <c r="T308" i="58"/>
  <c r="R308" i="58"/>
  <c r="T222" i="58"/>
  <c r="R109" i="58"/>
  <c r="R107" i="58"/>
  <c r="R337" i="58"/>
  <c r="T213" i="58"/>
  <c r="T338" i="58"/>
  <c r="T309" i="58"/>
  <c r="R242" i="58"/>
  <c r="R277" i="58"/>
  <c r="R265" i="58"/>
  <c r="T269" i="58"/>
  <c r="R248" i="58"/>
  <c r="R20" i="58"/>
  <c r="AU38" i="53"/>
  <c r="AP38" i="53"/>
  <c r="AT87" i="53"/>
  <c r="AY85" i="53"/>
  <c r="B85" i="61"/>
  <c r="C85" i="61" s="1"/>
  <c r="T312" i="58"/>
  <c r="AR42" i="53"/>
  <c r="T8" i="58"/>
  <c r="R273" i="58"/>
  <c r="R213" i="58"/>
  <c r="R215" i="58"/>
  <c r="T218" i="58"/>
  <c r="R287" i="58"/>
  <c r="T226" i="58"/>
  <c r="T336" i="58"/>
  <c r="R279" i="58"/>
  <c r="T240" i="58"/>
  <c r="R297" i="58"/>
  <c r="T304" i="58"/>
  <c r="R108" i="58"/>
  <c r="R256" i="58"/>
  <c r="T290" i="58"/>
  <c r="T275" i="58"/>
  <c r="AS42" i="53"/>
  <c r="BA38" i="53"/>
  <c r="B38" i="60"/>
  <c r="AP42" i="53"/>
  <c r="AV38" i="53"/>
  <c r="B51" i="59"/>
  <c r="K135" i="58"/>
  <c r="K154" i="58"/>
  <c r="T261" i="58"/>
  <c r="R275" i="58"/>
  <c r="T333" i="58"/>
  <c r="AQ42" i="53"/>
  <c r="AO38" i="53"/>
  <c r="AU42" i="53"/>
  <c r="B71" i="59"/>
  <c r="K9" i="58"/>
  <c r="K32" i="58"/>
  <c r="O32" i="58" s="1"/>
  <c r="K35" i="58"/>
  <c r="K71" i="58"/>
  <c r="K80" i="58"/>
  <c r="K83" i="58"/>
  <c r="K99" i="58"/>
  <c r="K102" i="58"/>
  <c r="K148" i="58"/>
  <c r="K171" i="58"/>
  <c r="K180" i="58"/>
  <c r="K225" i="58"/>
  <c r="K241" i="58"/>
  <c r="K266" i="58"/>
  <c r="K298" i="58"/>
  <c r="K314" i="58"/>
  <c r="K330" i="58"/>
  <c r="K349" i="58"/>
  <c r="K29" i="58"/>
  <c r="K74" i="58"/>
  <c r="K77" i="58"/>
  <c r="K124" i="58"/>
  <c r="K127" i="58"/>
  <c r="K168" i="58"/>
  <c r="K174" i="58"/>
  <c r="K177" i="58"/>
  <c r="K183" i="58"/>
  <c r="K198" i="58"/>
  <c r="K207" i="58"/>
  <c r="K210" i="58"/>
  <c r="K222" i="58"/>
  <c r="K238" i="58"/>
  <c r="K263" i="58"/>
  <c r="K311" i="58"/>
  <c r="K327" i="58"/>
  <c r="K23" i="58"/>
  <c r="K26" i="58"/>
  <c r="K54" i="58"/>
  <c r="K57" i="58"/>
  <c r="K60" i="58"/>
  <c r="K115" i="58"/>
  <c r="K121" i="58"/>
  <c r="K130" i="58"/>
  <c r="K142" i="58"/>
  <c r="K165" i="58"/>
  <c r="K186" i="58"/>
  <c r="K195" i="58"/>
  <c r="K201" i="58"/>
  <c r="K204" i="58"/>
  <c r="K213" i="58"/>
  <c r="K216" i="58"/>
  <c r="K219" i="58"/>
  <c r="K235" i="58"/>
  <c r="K260" i="58"/>
  <c r="K279" i="58"/>
  <c r="K308" i="58"/>
  <c r="K324" i="58"/>
  <c r="K337" i="58"/>
  <c r="K20" i="58"/>
  <c r="K42" i="58"/>
  <c r="K45" i="58"/>
  <c r="K51" i="58"/>
  <c r="K63" i="58"/>
  <c r="K66" i="58"/>
  <c r="K112" i="58"/>
  <c r="K118" i="58"/>
  <c r="K133" i="58"/>
  <c r="K138" i="58"/>
  <c r="K161" i="58"/>
  <c r="K189" i="58"/>
  <c r="K192" i="58"/>
  <c r="K232" i="58"/>
  <c r="K254" i="58"/>
  <c r="K257" i="58"/>
  <c r="K273" i="58"/>
  <c r="K276" i="58"/>
  <c r="K282" i="58"/>
  <c r="K285" i="58"/>
  <c r="K289" i="58"/>
  <c r="K305" i="58"/>
  <c r="K321" i="58"/>
  <c r="K341" i="58"/>
  <c r="K11" i="58"/>
  <c r="K17" i="58"/>
  <c r="K39" i="58"/>
  <c r="K48" i="58"/>
  <c r="K87" i="58"/>
  <c r="K109" i="58"/>
  <c r="K155" i="58"/>
  <c r="K229" i="58"/>
  <c r="K245" i="58"/>
  <c r="K248" i="58"/>
  <c r="K251" i="58"/>
  <c r="K270" i="58"/>
  <c r="K302" i="58"/>
  <c r="K318" i="58"/>
  <c r="K334" i="58"/>
  <c r="K346" i="58"/>
  <c r="K14" i="58"/>
  <c r="K33" i="58"/>
  <c r="K36" i="58"/>
  <c r="K69" i="58"/>
  <c r="K81" i="58"/>
  <c r="K84" i="58"/>
  <c r="K103" i="58"/>
  <c r="K106" i="58"/>
  <c r="K149" i="58"/>
  <c r="K181" i="58"/>
  <c r="K226" i="58"/>
  <c r="K242" i="58"/>
  <c r="K267" i="58"/>
  <c r="K299" i="58"/>
  <c r="K315" i="58"/>
  <c r="K331" i="58"/>
  <c r="K30" i="58"/>
  <c r="K72" i="58"/>
  <c r="K75" i="58"/>
  <c r="K78" i="58"/>
  <c r="K100" i="58"/>
  <c r="K125" i="58"/>
  <c r="K169" i="58"/>
  <c r="K172" i="58"/>
  <c r="K175" i="58"/>
  <c r="K178" i="58"/>
  <c r="K184" i="58"/>
  <c r="K208" i="58"/>
  <c r="K211" i="58"/>
  <c r="K223" i="58"/>
  <c r="K239" i="58"/>
  <c r="K264" i="58"/>
  <c r="K296" i="58"/>
  <c r="K312" i="58"/>
  <c r="K328" i="58"/>
  <c r="K338" i="58"/>
  <c r="K24" i="58"/>
  <c r="K27" i="58"/>
  <c r="K55" i="58"/>
  <c r="K58" i="58"/>
  <c r="K116" i="58"/>
  <c r="K122" i="58"/>
  <c r="K128" i="58"/>
  <c r="K143" i="58"/>
  <c r="K166" i="58"/>
  <c r="K196" i="58"/>
  <c r="K199" i="58"/>
  <c r="K205" i="58"/>
  <c r="K217" i="58"/>
  <c r="K220" i="58"/>
  <c r="K236" i="58"/>
  <c r="K261" i="58"/>
  <c r="K286" i="58"/>
  <c r="K309" i="58"/>
  <c r="K325" i="58"/>
  <c r="K21" i="58"/>
  <c r="K43" i="58"/>
  <c r="K52" i="58"/>
  <c r="K61" i="58"/>
  <c r="K113" i="58"/>
  <c r="K119" i="58"/>
  <c r="K131" i="58"/>
  <c r="K139" i="58"/>
  <c r="K162" i="58"/>
  <c r="K187" i="58"/>
  <c r="K193" i="58"/>
  <c r="K202" i="58"/>
  <c r="K214" i="58"/>
  <c r="K233" i="58"/>
  <c r="K255" i="58"/>
  <c r="K258" i="58"/>
  <c r="K277" i="58"/>
  <c r="K280" i="58"/>
  <c r="K283" i="58"/>
  <c r="K306" i="58"/>
  <c r="K322" i="58"/>
  <c r="K347" i="58"/>
  <c r="K8" i="58"/>
  <c r="K18" i="58"/>
  <c r="O18" i="58" s="1"/>
  <c r="P18" i="58" s="1"/>
  <c r="K40" i="58"/>
  <c r="K46" i="58"/>
  <c r="K49" i="58"/>
  <c r="K64" i="58"/>
  <c r="K67" i="58"/>
  <c r="K88" i="58"/>
  <c r="K110" i="58"/>
  <c r="K134" i="58"/>
  <c r="K190" i="58"/>
  <c r="K230" i="58"/>
  <c r="K246" i="58"/>
  <c r="K249" i="58"/>
  <c r="K252" i="58"/>
  <c r="K271" i="58"/>
  <c r="K274" i="58"/>
  <c r="K290" i="58"/>
  <c r="K303" i="58"/>
  <c r="K319" i="58"/>
  <c r="K335" i="58"/>
  <c r="K351" i="58"/>
  <c r="K12" i="58"/>
  <c r="O12" i="58" s="1"/>
  <c r="P12" i="58" s="1"/>
  <c r="K15" i="58"/>
  <c r="K37" i="58"/>
  <c r="O37" i="58" s="1"/>
  <c r="P37" i="58" s="1"/>
  <c r="K85" i="58"/>
  <c r="K104" i="58"/>
  <c r="K107" i="58"/>
  <c r="K150" i="58"/>
  <c r="K227" i="58"/>
  <c r="K243" i="58"/>
  <c r="K268" i="58"/>
  <c r="K300" i="58"/>
  <c r="K316" i="58"/>
  <c r="K332" i="58"/>
  <c r="K339" i="58"/>
  <c r="K31" i="58"/>
  <c r="K34" i="58"/>
  <c r="K70" i="58"/>
  <c r="K76" i="58"/>
  <c r="K79" i="58"/>
  <c r="K82" i="58"/>
  <c r="K101" i="58"/>
  <c r="K126" i="58"/>
  <c r="K147" i="58"/>
  <c r="K170" i="58"/>
  <c r="K176" i="58"/>
  <c r="K179" i="58"/>
  <c r="K182" i="58"/>
  <c r="K224" i="58"/>
  <c r="K240" i="58"/>
  <c r="K265" i="58"/>
  <c r="K287" i="58"/>
  <c r="K297" i="58"/>
  <c r="K313" i="58"/>
  <c r="K329" i="58"/>
  <c r="K25" i="58"/>
  <c r="K28" i="58"/>
  <c r="K73" i="58"/>
  <c r="K123" i="58"/>
  <c r="K129" i="58"/>
  <c r="K144" i="58"/>
  <c r="K167" i="58"/>
  <c r="K173" i="58"/>
  <c r="K185" i="58"/>
  <c r="K197" i="58"/>
  <c r="K206" i="58"/>
  <c r="O206" i="58" s="1"/>
  <c r="K209" i="58"/>
  <c r="K212" i="58"/>
  <c r="K218" i="58"/>
  <c r="K221" i="58"/>
  <c r="K237" i="58"/>
  <c r="K262" i="58"/>
  <c r="K310" i="58"/>
  <c r="K326" i="58"/>
  <c r="K348" i="58"/>
  <c r="K22" i="58"/>
  <c r="K53" i="58"/>
  <c r="K56" i="58"/>
  <c r="O56" i="58" s="1"/>
  <c r="P56" i="58" s="1"/>
  <c r="K59" i="58"/>
  <c r="O59" i="58" s="1"/>
  <c r="P59" i="58" s="1"/>
  <c r="K114" i="58"/>
  <c r="K117" i="58"/>
  <c r="K120" i="58"/>
  <c r="K141" i="58"/>
  <c r="K164" i="58"/>
  <c r="K188" i="58"/>
  <c r="K194" i="58"/>
  <c r="K200" i="58"/>
  <c r="K203" i="58"/>
  <c r="K215" i="58"/>
  <c r="K234" i="58"/>
  <c r="K259" i="58"/>
  <c r="K278" i="58"/>
  <c r="K284" i="58"/>
  <c r="K307" i="58"/>
  <c r="K323" i="58"/>
  <c r="K108" i="58"/>
  <c r="K50" i="58"/>
  <c r="K19" i="58"/>
  <c r="O19" i="58" s="1"/>
  <c r="P19" i="58" s="1"/>
  <c r="AU86" i="53"/>
  <c r="AT86" i="53"/>
  <c r="R286" i="58"/>
  <c r="AW42" i="53"/>
  <c r="AY42" i="53"/>
  <c r="R217" i="58"/>
  <c r="R232" i="58"/>
  <c r="T257" i="58"/>
  <c r="R249" i="58"/>
  <c r="T223" i="58"/>
  <c r="R306" i="58"/>
  <c r="R218" i="58"/>
  <c r="R253" i="58"/>
  <c r="T265" i="58"/>
  <c r="T317" i="58"/>
  <c r="T236" i="58"/>
  <c r="R260" i="58"/>
  <c r="R300" i="58"/>
  <c r="T300" i="58"/>
  <c r="T277" i="58"/>
  <c r="T271" i="58"/>
  <c r="T260" i="58"/>
  <c r="T264" i="58"/>
  <c r="AW38" i="53"/>
  <c r="AQ38" i="53"/>
  <c r="T350" i="58"/>
  <c r="AU84" i="53"/>
  <c r="K253" i="58"/>
  <c r="K247" i="58"/>
  <c r="K65" i="58"/>
  <c r="O65" i="58" s="1"/>
  <c r="P65" i="58" s="1"/>
  <c r="AR85" i="53"/>
  <c r="AO42" i="53"/>
  <c r="R327" i="58"/>
  <c r="T276" i="58"/>
  <c r="T297" i="58"/>
  <c r="T305" i="58"/>
  <c r="R311" i="58"/>
  <c r="R288" i="58"/>
  <c r="R236" i="58"/>
  <c r="T298" i="58"/>
  <c r="R349" i="58"/>
  <c r="R318" i="58"/>
  <c r="T248" i="58"/>
  <c r="R222" i="58"/>
  <c r="R258" i="58"/>
  <c r="T288" i="58"/>
  <c r="T274" i="58"/>
  <c r="R346" i="58"/>
  <c r="T310" i="58"/>
  <c r="T351" i="58"/>
  <c r="K333" i="58"/>
  <c r="K301" i="58"/>
  <c r="K228" i="58"/>
  <c r="AZ85" i="53"/>
  <c r="R268" i="58"/>
  <c r="T239" i="58"/>
  <c r="T348" i="58"/>
  <c r="T221" i="58"/>
  <c r="T246" i="58"/>
  <c r="T325" i="58"/>
  <c r="T282" i="58"/>
  <c r="R282" i="58"/>
  <c r="T285" i="58"/>
  <c r="T253" i="58"/>
  <c r="R245" i="58"/>
  <c r="T321" i="58"/>
  <c r="T12" i="58"/>
  <c r="T311" i="58"/>
  <c r="T224" i="58"/>
  <c r="R259" i="58"/>
  <c r="R280" i="58"/>
  <c r="T296" i="58"/>
  <c r="R237" i="58"/>
  <c r="T10" i="58"/>
  <c r="K352" i="58"/>
  <c r="K317" i="58"/>
  <c r="K281" i="58"/>
  <c r="K275" i="58"/>
  <c r="K86" i="58"/>
  <c r="K44" i="58"/>
  <c r="AS85" i="53"/>
  <c r="D57" i="60"/>
  <c r="F57" i="60" s="1"/>
  <c r="R323" i="58"/>
  <c r="R247" i="58"/>
  <c r="R229" i="58"/>
  <c r="T229" i="58"/>
  <c r="R325" i="58"/>
  <c r="T327" i="58"/>
  <c r="T307" i="58"/>
  <c r="R310" i="58"/>
  <c r="T281" i="58"/>
  <c r="R166" i="58"/>
  <c r="R315" i="58"/>
  <c r="R317" i="58"/>
  <c r="T320" i="58"/>
  <c r="T287" i="58"/>
  <c r="R267" i="58"/>
  <c r="T219" i="58"/>
  <c r="R338" i="58"/>
  <c r="R340" i="58"/>
  <c r="R257" i="58"/>
  <c r="K288" i="58"/>
  <c r="K269" i="58"/>
  <c r="K13" i="58"/>
  <c r="BA85" i="53"/>
  <c r="R339" i="58"/>
  <c r="AX42" i="53"/>
  <c r="R210" i="58"/>
  <c r="R231" i="58"/>
  <c r="R234" i="58"/>
  <c r="T316" i="58"/>
  <c r="R324" i="58"/>
  <c r="R312" i="58"/>
  <c r="T324" i="58"/>
  <c r="R239" i="58"/>
  <c r="R303" i="58"/>
  <c r="R10" i="58"/>
  <c r="T217" i="58"/>
  <c r="R276" i="58"/>
  <c r="T235" i="58"/>
  <c r="T242" i="58"/>
  <c r="T268" i="58"/>
  <c r="K38" i="58"/>
  <c r="O38" i="58" s="1"/>
  <c r="P38" i="58" s="1"/>
  <c r="AT85" i="53"/>
  <c r="D60" i="60"/>
  <c r="F60" i="60" s="1"/>
  <c r="B59" i="61"/>
  <c r="C59" i="61" s="1"/>
  <c r="T267" i="58"/>
  <c r="R271" i="58"/>
  <c r="R321" i="58"/>
  <c r="T245" i="58"/>
  <c r="R255" i="58"/>
  <c r="R328" i="58"/>
  <c r="R272" i="58"/>
  <c r="T334" i="58"/>
  <c r="T262" i="58"/>
  <c r="T214" i="58"/>
  <c r="R322" i="58"/>
  <c r="R319" i="58"/>
  <c r="R243" i="58"/>
  <c r="R316" i="58"/>
  <c r="T306" i="58"/>
  <c r="R240" i="58"/>
  <c r="K340" i="58"/>
  <c r="K191" i="58"/>
  <c r="K132" i="58"/>
  <c r="K111" i="58"/>
  <c r="K68" i="58"/>
  <c r="AU85" i="53"/>
  <c r="B66" i="61"/>
  <c r="C66" i="61" s="1"/>
  <c r="R289" i="58"/>
  <c r="R296" i="58"/>
  <c r="T346" i="58"/>
  <c r="T318" i="58"/>
  <c r="R244" i="58"/>
  <c r="T335" i="58"/>
  <c r="R270" i="58"/>
  <c r="T303" i="58"/>
  <c r="R220" i="58"/>
  <c r="R167" i="58"/>
  <c r="T337" i="58"/>
  <c r="T329" i="58"/>
  <c r="R262" i="58"/>
  <c r="T280" i="58"/>
  <c r="T252" i="58"/>
  <c r="R264" i="58"/>
  <c r="T283" i="58"/>
  <c r="R228" i="58"/>
  <c r="T250" i="58"/>
  <c r="AV85" i="53"/>
  <c r="D56" i="60"/>
  <c r="F56" i="60" s="1"/>
  <c r="R235" i="58"/>
  <c r="T247" i="58"/>
  <c r="T266" i="58"/>
  <c r="T323" i="58"/>
  <c r="R332" i="58"/>
  <c r="R347" i="58"/>
  <c r="R314" i="58"/>
  <c r="R8" i="58"/>
  <c r="R281" i="58"/>
  <c r="T347" i="58"/>
  <c r="T313" i="58"/>
  <c r="T299" i="58"/>
  <c r="T339" i="58"/>
  <c r="R266" i="58"/>
  <c r="R11" i="58"/>
  <c r="R238" i="58"/>
  <c r="B41" i="61"/>
  <c r="C41" i="61" s="1"/>
  <c r="T301" i="58"/>
  <c r="T225" i="58"/>
  <c r="R9" i="58"/>
  <c r="T278" i="58"/>
  <c r="T216" i="58"/>
  <c r="R241" i="58"/>
  <c r="T211" i="58"/>
  <c r="R320" i="58"/>
  <c r="K250" i="58"/>
  <c r="K160" i="58"/>
  <c r="AX87" i="53"/>
  <c r="AO85" i="53"/>
  <c r="D15" i="60"/>
  <c r="F15" i="60" s="1"/>
  <c r="B74" i="61"/>
  <c r="C74" i="61" s="1"/>
  <c r="AY38" i="53"/>
  <c r="AQ21" i="53"/>
  <c r="AR21" i="53"/>
  <c r="T326" i="58"/>
  <c r="R214" i="58"/>
  <c r="R285" i="58"/>
  <c r="R329" i="58"/>
  <c r="R313" i="58"/>
  <c r="T331" i="58"/>
  <c r="R170" i="58"/>
  <c r="R278" i="58"/>
  <c r="T11" i="58"/>
  <c r="R335" i="58"/>
  <c r="T232" i="58"/>
  <c r="R224" i="58"/>
  <c r="R326" i="58"/>
  <c r="T322" i="58"/>
  <c r="T341" i="58"/>
  <c r="T263" i="58"/>
  <c r="R219" i="58"/>
  <c r="K320" i="58"/>
  <c r="K304" i="58"/>
  <c r="K256" i="58"/>
  <c r="K47" i="58"/>
  <c r="T254" i="58"/>
  <c r="R290" i="58"/>
  <c r="R212" i="58"/>
  <c r="R330" i="58"/>
  <c r="R251" i="58"/>
  <c r="T209" i="58"/>
  <c r="R334" i="58"/>
  <c r="R299" i="58"/>
  <c r="R333" i="58"/>
  <c r="T328" i="58"/>
  <c r="R274" i="58"/>
  <c r="R298" i="58"/>
  <c r="T233" i="58"/>
  <c r="T272" i="58"/>
  <c r="R12" i="58"/>
  <c r="K244" i="58"/>
  <c r="K89" i="58"/>
  <c r="K16" i="58"/>
  <c r="BQ79" i="46"/>
  <c r="CH43" i="46"/>
  <c r="CH21" i="46"/>
  <c r="CH55" i="46"/>
  <c r="CH47" i="46"/>
  <c r="CH64" i="46"/>
  <c r="CH20" i="46"/>
  <c r="CH56" i="46"/>
  <c r="CH41" i="46"/>
  <c r="CH80" i="46"/>
  <c r="CH44" i="46"/>
  <c r="CH49" i="46"/>
  <c r="CH59" i="46"/>
  <c r="CH67" i="46"/>
  <c r="CH63" i="46"/>
  <c r="CH70" i="46"/>
  <c r="CH68" i="46"/>
  <c r="CH26" i="46"/>
  <c r="CH14" i="46"/>
  <c r="CH72" i="46"/>
  <c r="CH5" i="46"/>
  <c r="CH79" i="46"/>
  <c r="CH73" i="46"/>
  <c r="CH28" i="46"/>
  <c r="CH36" i="46"/>
  <c r="CH76" i="46"/>
  <c r="CH40" i="46"/>
  <c r="CH58" i="46"/>
  <c r="CH74" i="46"/>
  <c r="CH50" i="46"/>
  <c r="CH66" i="46"/>
  <c r="CH18" i="46"/>
  <c r="CH45" i="46"/>
  <c r="CH42" i="46"/>
  <c r="CH86" i="46"/>
  <c r="CH62" i="46"/>
  <c r="CH75" i="46"/>
  <c r="CH88" i="46"/>
  <c r="CH84" i="46"/>
  <c r="CH57" i="46"/>
  <c r="CH61" i="46"/>
  <c r="CH19" i="46"/>
  <c r="CH51" i="46"/>
  <c r="CH81" i="46"/>
  <c r="CH30" i="46"/>
  <c r="CH15" i="46"/>
  <c r="CH29" i="46"/>
  <c r="CH69" i="46"/>
  <c r="CH53" i="46"/>
  <c r="CH78" i="46"/>
  <c r="CH17" i="46"/>
  <c r="CH52" i="46"/>
  <c r="CH22" i="46"/>
  <c r="CH48" i="46"/>
  <c r="CH23" i="46"/>
  <c r="CH60" i="46"/>
  <c r="CH31" i="46"/>
  <c r="CH25" i="46"/>
  <c r="CH16" i="46"/>
  <c r="CH32" i="46"/>
  <c r="CH35" i="46"/>
  <c r="CH9" i="46"/>
  <c r="CH34" i="46"/>
  <c r="CH82" i="46"/>
  <c r="CH13" i="46"/>
  <c r="CH83" i="46"/>
  <c r="CH24" i="46"/>
  <c r="CH77" i="46"/>
  <c r="CH54" i="46"/>
  <c r="BR34" i="46"/>
  <c r="BR76" i="46"/>
  <c r="BR22" i="46"/>
  <c r="BR43" i="46"/>
  <c r="BR16" i="46"/>
  <c r="BR73" i="46"/>
  <c r="BR68" i="46"/>
  <c r="BR84" i="46"/>
  <c r="BR70" i="46"/>
  <c r="BR66" i="46"/>
  <c r="BR61" i="46"/>
  <c r="BR72" i="46"/>
  <c r="BR35" i="46"/>
  <c r="BR48" i="46"/>
  <c r="BR19" i="46"/>
  <c r="BR57" i="46"/>
  <c r="BR15" i="46"/>
  <c r="BR46" i="46"/>
  <c r="BR65" i="46"/>
  <c r="BR50" i="46"/>
  <c r="BR24" i="46"/>
  <c r="BR80" i="46"/>
  <c r="BR18" i="46"/>
  <c r="BR77" i="46"/>
  <c r="BR49" i="46"/>
  <c r="BR26" i="46"/>
  <c r="BR41" i="46"/>
  <c r="BR28" i="46"/>
  <c r="BR75" i="46"/>
  <c r="BR58" i="46"/>
  <c r="BR55" i="46"/>
  <c r="BR88" i="46"/>
  <c r="BR29" i="46"/>
  <c r="BR30" i="46"/>
  <c r="BR79" i="46"/>
  <c r="BR59" i="46"/>
  <c r="BR86" i="46"/>
  <c r="BR82" i="46"/>
  <c r="BR47" i="46"/>
  <c r="BR78" i="46"/>
  <c r="BR44" i="46"/>
  <c r="BR60" i="46"/>
  <c r="BR74" i="46"/>
  <c r="BR25" i="46"/>
  <c r="BR17" i="46"/>
  <c r="BR52" i="46"/>
  <c r="BR83" i="46"/>
  <c r="BR56" i="46"/>
  <c r="BR71" i="46"/>
  <c r="BR5" i="46"/>
  <c r="BR36" i="46"/>
  <c r="BR23" i="46"/>
  <c r="BR13" i="46"/>
  <c r="BR85" i="46"/>
  <c r="BR14" i="46"/>
  <c r="BR54" i="46"/>
  <c r="BR20"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44" i="46"/>
  <c r="BB83" i="46"/>
  <c r="BB58" i="46"/>
  <c r="BB15" i="46"/>
  <c r="BB35" i="46"/>
  <c r="BB64" i="46"/>
  <c r="BB29" i="46"/>
  <c r="BB84" i="46"/>
  <c r="BB66" i="46"/>
  <c r="BB28" i="46"/>
  <c r="BB60" i="46"/>
  <c r="BB42" i="46"/>
  <c r="BB65" i="46"/>
  <c r="BB49" i="46"/>
  <c r="BB25" i="46"/>
  <c r="BB67" i="46"/>
  <c r="BB82" i="46"/>
  <c r="BB20" i="46"/>
  <c r="BB80" i="46"/>
  <c r="BB74" i="46"/>
  <c r="BB14" i="46"/>
  <c r="BB16" i="46"/>
  <c r="BB71" i="46"/>
  <c r="BB63" i="46"/>
  <c r="BB36" i="46"/>
  <c r="BB56" i="46"/>
  <c r="BB52" i="46"/>
  <c r="BB17" i="46"/>
  <c r="BB68" i="46"/>
  <c r="BB23" i="46"/>
  <c r="BB53" i="46"/>
  <c r="BB26" i="46"/>
  <c r="BB51" i="46"/>
  <c r="BB79" i="46"/>
  <c r="BB40" i="46"/>
  <c r="BB54" i="46"/>
  <c r="BB47" i="46"/>
  <c r="BB19" i="46"/>
  <c r="BB21" i="46"/>
  <c r="BB57" i="46"/>
  <c r="BB22" i="46"/>
  <c r="BB18" i="46"/>
  <c r="BB33" i="46"/>
  <c r="BB69" i="46"/>
  <c r="BB43" i="46"/>
  <c r="BB81" i="46"/>
  <c r="BB76" i="46"/>
  <c r="BB70" i="46"/>
  <c r="BB59" i="46"/>
  <c r="BB77" i="46"/>
  <c r="AL32" i="46"/>
  <c r="AL9" i="46"/>
  <c r="AL83" i="46"/>
  <c r="AL85" i="46"/>
  <c r="AL56" i="46"/>
  <c r="AL63" i="46"/>
  <c r="AL67" i="46"/>
  <c r="AL44" i="46"/>
  <c r="AL29" i="46"/>
  <c r="AL51" i="46"/>
  <c r="AL68" i="46"/>
  <c r="AL84" i="46"/>
  <c r="AL13" i="46"/>
  <c r="AL54" i="46"/>
  <c r="AL79" i="46"/>
  <c r="AL16" i="46"/>
  <c r="AL46" i="46"/>
  <c r="AL30" i="46"/>
  <c r="AL18" i="46"/>
  <c r="AL69" i="46"/>
  <c r="AL28" i="46"/>
  <c r="AL81" i="46"/>
  <c r="AL36" i="46"/>
  <c r="AL23" i="46"/>
  <c r="AL70" i="46"/>
  <c r="AL49" i="46"/>
  <c r="AL14" i="46"/>
  <c r="AL80" i="46"/>
  <c r="AL5" i="46"/>
  <c r="AL73" i="46"/>
  <c r="AL58" i="46"/>
  <c r="AL43" i="46"/>
  <c r="AL52" i="46"/>
  <c r="AL41" i="46"/>
  <c r="AL76" i="46"/>
  <c r="AL82" i="46"/>
  <c r="AL42" i="46"/>
  <c r="AL15" i="46"/>
  <c r="AL71" i="46"/>
  <c r="AL75" i="46"/>
  <c r="AL61" i="46"/>
  <c r="AL78" i="46"/>
  <c r="AL35" i="46"/>
  <c r="AL19" i="46"/>
  <c r="AL20" i="46"/>
  <c r="AL65" i="46"/>
  <c r="AL40" i="46"/>
  <c r="AL57" i="46"/>
  <c r="AL22" i="46"/>
  <c r="AL72" i="46"/>
  <c r="AL86" i="46"/>
  <c r="AL48" i="46"/>
  <c r="AL66" i="46"/>
  <c r="AL17" i="46"/>
  <c r="AL45" i="46"/>
  <c r="AL31" i="46"/>
  <c r="AL55" i="46"/>
  <c r="AL25" i="46"/>
  <c r="AL26" i="46"/>
  <c r="AL62" i="46"/>
  <c r="AL21" i="46"/>
  <c r="AL64" i="46"/>
  <c r="AL33" i="46"/>
  <c r="AL60" i="46"/>
  <c r="AL74" i="46"/>
  <c r="AL77" i="46"/>
  <c r="AL50" i="46"/>
  <c r="CH46" i="46"/>
  <c r="BR63" i="46"/>
  <c r="AL53" i="46"/>
  <c r="CH65" i="46"/>
  <c r="AL47" i="46"/>
  <c r="BB62" i="46"/>
  <c r="AL34" i="46"/>
  <c r="AL24" i="46"/>
  <c r="BR62" i="46"/>
  <c r="BB50" i="46"/>
  <c r="AL88" i="46"/>
  <c r="BB46" i="46"/>
  <c r="CH33" i="46"/>
  <c r="AL59" i="46"/>
  <c r="BR64" i="46"/>
  <c r="BR33"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L81" i="46"/>
  <c r="L60" i="46"/>
  <c r="L44" i="46"/>
  <c r="J65" i="46"/>
  <c r="L5" i="46"/>
  <c r="L18" i="46"/>
  <c r="J33" i="46"/>
  <c r="BA26" i="46"/>
  <c r="BQ26" i="46"/>
  <c r="CG57" i="46"/>
  <c r="CG85" i="46"/>
  <c r="BA24" i="46"/>
  <c r="BQ60" i="46"/>
  <c r="BA42" i="46"/>
  <c r="CG36" i="46"/>
  <c r="AK65" i="46"/>
  <c r="CG40" i="46"/>
  <c r="BA68" i="46"/>
  <c r="AK34" i="46"/>
  <c r="BA19" i="46"/>
  <c r="BA47" i="46"/>
  <c r="BA67" i="46"/>
  <c r="BA71" i="46"/>
  <c r="CG72" i="46"/>
  <c r="BQ51" i="46"/>
  <c r="CG75" i="46"/>
  <c r="BA8" i="46"/>
  <c r="AK10" i="46"/>
  <c r="BQ7" i="46"/>
  <c r="BA7" i="46"/>
  <c r="J76" i="46"/>
  <c r="L65" i="46"/>
  <c r="L47" i="46"/>
  <c r="L25" i="46"/>
  <c r="J86" i="46"/>
  <c r="J30" i="46"/>
  <c r="L43" i="46"/>
  <c r="J6" i="46"/>
  <c r="L42" i="46"/>
  <c r="J15" i="46"/>
  <c r="J9" i="46"/>
  <c r="J53" i="46"/>
  <c r="BQ25" i="46"/>
  <c r="CG74" i="46"/>
  <c r="BQ85" i="46"/>
  <c r="BA50" i="46"/>
  <c r="CG77" i="46"/>
  <c r="CG32" i="46"/>
  <c r="CG21" i="46"/>
  <c r="BQ48" i="46"/>
  <c r="AK23" i="46"/>
  <c r="AK81" i="46"/>
  <c r="BQ41" i="46"/>
  <c r="BQ34" i="46"/>
  <c r="BA81" i="46"/>
  <c r="BQ47" i="46"/>
  <c r="AK67" i="46"/>
  <c r="CG28" i="46"/>
  <c r="CG41" i="46"/>
  <c r="AK78" i="46"/>
  <c r="AK7" i="46"/>
  <c r="BA10" i="46"/>
  <c r="J23" i="46"/>
  <c r="L35" i="46"/>
  <c r="L52" i="46"/>
  <c r="L28" i="46"/>
  <c r="L9" i="46"/>
  <c r="J67" i="46"/>
  <c r="J22" i="46"/>
  <c r="J85" i="46"/>
  <c r="L80" i="46"/>
  <c r="J50" i="46"/>
  <c r="L88" i="46"/>
  <c r="L68" i="46"/>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J47" i="46"/>
  <c r="J80" i="46"/>
  <c r="L72" i="46"/>
  <c r="L8" i="46"/>
  <c r="J11"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61" i="46"/>
  <c r="L51" i="46"/>
  <c r="J54" i="46"/>
  <c r="L30" i="46"/>
  <c r="J35" i="46"/>
  <c r="BA55"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28" i="46"/>
  <c r="L84" i="46"/>
  <c r="L16" i="46"/>
  <c r="J58" i="46"/>
  <c r="J18" i="46"/>
  <c r="L66" i="46"/>
  <c r="J75" i="46"/>
  <c r="CG56" i="46"/>
  <c r="BA66" i="46"/>
  <c r="BQ77" i="46"/>
  <c r="BA34" i="46"/>
  <c r="AK18" i="46"/>
  <c r="AK86" i="46"/>
  <c r="AK16" i="46"/>
  <c r="AK71" i="46"/>
  <c r="BA33" i="46"/>
  <c r="BQ45" i="46"/>
  <c r="BA75" i="46"/>
  <c r="J52" i="46"/>
  <c r="L46" i="46"/>
  <c r="L31" i="46"/>
  <c r="J83" i="46"/>
  <c r="J21" i="46"/>
  <c r="L40" i="46"/>
  <c r="L20" i="46"/>
  <c r="J68" i="46"/>
  <c r="L85" i="46"/>
  <c r="BA25" i="46"/>
  <c r="AK26" i="46"/>
  <c r="BA15" i="46"/>
  <c r="BA64" i="46"/>
  <c r="CG20" i="46"/>
  <c r="CG60" i="46"/>
  <c r="AK30" i="46"/>
  <c r="BQ33" i="46"/>
  <c r="AK69" i="46"/>
  <c r="CG45" i="46"/>
  <c r="BA32" i="46"/>
  <c r="J69" i="46"/>
  <c r="L50" i="46"/>
  <c r="L23" i="46"/>
  <c r="J64" i="46"/>
  <c r="J79" i="46"/>
  <c r="J42" i="46"/>
  <c r="L86" i="46"/>
  <c r="L41" i="46"/>
  <c r="L22" i="46"/>
  <c r="J26" i="46"/>
  <c r="BA13" i="46"/>
  <c r="CG24" i="46"/>
  <c r="BA70" i="46"/>
  <c r="BQ21" i="46"/>
  <c r="AK83" i="46"/>
  <c r="BA30" i="46"/>
  <c r="BQ64" i="46"/>
  <c r="CG22" i="46"/>
  <c r="BQ44" i="46"/>
  <c r="BQ29" i="46"/>
  <c r="CG63" i="46"/>
  <c r="AK51" i="46"/>
  <c r="BA16" i="46"/>
  <c r="CG71" i="46"/>
  <c r="BQ71" i="46"/>
  <c r="BA9" i="46"/>
  <c r="J32" i="46"/>
  <c r="J84" i="46"/>
  <c r="L32" i="46"/>
  <c r="J45" i="46"/>
  <c r="J59" i="46"/>
  <c r="L62" i="46"/>
  <c r="AK50" i="46"/>
  <c r="AK74" i="46"/>
  <c r="AK49" i="46"/>
  <c r="AK31" i="46"/>
  <c r="CG61" i="46"/>
  <c r="BA21" i="46"/>
  <c r="CG70" i="46"/>
  <c r="BA65" i="46"/>
  <c r="BA83" i="46"/>
  <c r="BA69" i="46"/>
  <c r="CG23" i="46"/>
  <c r="AK80" i="46"/>
  <c r="AK59" i="46"/>
  <c r="CG29" i="46"/>
  <c r="AK45" i="46"/>
  <c r="AK41" i="46"/>
  <c r="CG16" i="46"/>
  <c r="J44" i="46"/>
  <c r="L15" i="46"/>
  <c r="L74" i="46"/>
  <c r="J73" i="46"/>
  <c r="J25" i="46"/>
  <c r="J31" i="46"/>
  <c r="L24" i="46"/>
  <c r="AK53" i="46"/>
  <c r="BA53" i="46"/>
  <c r="BQ55"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BA56" i="46"/>
  <c r="CG58" i="46"/>
  <c r="BA61" i="46"/>
  <c r="BQ49" i="46"/>
  <c r="AK13" i="46"/>
  <c r="BQ30" i="46"/>
  <c r="BQ23" i="46"/>
  <c r="CG5" i="46"/>
  <c r="AK47" i="46"/>
  <c r="AK19" i="46"/>
  <c r="AK52" i="46"/>
  <c r="BA18" i="46"/>
  <c r="CG46" i="46"/>
  <c r="CG19" i="46"/>
  <c r="AK22" i="46"/>
  <c r="BQ52" i="46"/>
  <c r="BQ69" i="46"/>
  <c r="CG43" i="46"/>
  <c r="BQ75" i="46"/>
  <c r="AK88" i="46"/>
  <c r="BQ43" i="46"/>
  <c r="J77" i="46"/>
  <c r="L83" i="46"/>
  <c r="L61" i="46"/>
  <c r="L45" i="46"/>
  <c r="J36" i="46"/>
  <c r="J82" i="46"/>
  <c r="J63" i="46"/>
  <c r="J16" i="46"/>
  <c r="L14" i="46"/>
  <c r="AK85" i="46"/>
  <c r="CG66" i="46"/>
  <c r="BA49" i="46"/>
  <c r="BA74" i="46"/>
  <c r="BQ13" i="46"/>
  <c r="CG73" i="46"/>
  <c r="AK42" i="46"/>
  <c r="BQ20" i="46"/>
  <c r="AK46" i="46"/>
  <c r="AK64" i="46"/>
  <c r="BQ17" i="46"/>
  <c r="AK79" i="46"/>
  <c r="BQ80" i="46"/>
  <c r="BA51" i="46"/>
  <c r="BQ32" i="46"/>
  <c r="BQ9" i="46"/>
  <c r="T25" i="46"/>
  <c r="T78" i="46"/>
  <c r="T85" i="46"/>
  <c r="D63" i="46"/>
  <c r="D25" i="46"/>
  <c r="D71" i="46"/>
  <c r="T20" i="46"/>
  <c r="T32" i="46"/>
  <c r="CC25" i="46"/>
  <c r="BO53" i="46"/>
  <c r="AZ14" i="46"/>
  <c r="CS31" i="46"/>
  <c r="AZ49" i="46"/>
  <c r="BO50" i="46"/>
  <c r="AJ83" i="46"/>
  <c r="BO13" i="46"/>
  <c r="AJ23" i="46"/>
  <c r="AJ21" i="46"/>
  <c r="CC48" i="46"/>
  <c r="AJ69" i="46"/>
  <c r="AZ47" i="46"/>
  <c r="AJ64" i="46"/>
  <c r="AJ46" i="46"/>
  <c r="AZ17" i="46"/>
  <c r="CS41" i="46"/>
  <c r="CC79" i="46"/>
  <c r="AZ28" i="46"/>
  <c r="CS17" i="46"/>
  <c r="CS80" i="46"/>
  <c r="T50" i="46"/>
  <c r="T63" i="46"/>
  <c r="T62" i="46"/>
  <c r="D14" i="46"/>
  <c r="D83" i="46"/>
  <c r="D60" i="46"/>
  <c r="D76" i="46"/>
  <c r="D57" i="46"/>
  <c r="T49" i="46"/>
  <c r="T59" i="46"/>
  <c r="T72" i="46"/>
  <c r="T73" i="46"/>
  <c r="AZ54" i="46"/>
  <c r="BO55" i="46"/>
  <c r="AJ74" i="46"/>
  <c r="BO24" i="46"/>
  <c r="AJ66" i="46"/>
  <c r="BO61" i="46"/>
  <c r="AJ49" i="46"/>
  <c r="AZ15" i="46"/>
  <c r="CS21" i="46"/>
  <c r="AZ44" i="46"/>
  <c r="AZ20" i="46"/>
  <c r="CS42" i="46"/>
  <c r="AZ84" i="46"/>
  <c r="BO73" i="46"/>
  <c r="AJ82" i="46"/>
  <c r="AJ5" i="46"/>
  <c r="CS81" i="46"/>
  <c r="CC65" i="46"/>
  <c r="CC46" i="46"/>
  <c r="AJ32" i="46"/>
  <c r="BO72" i="46"/>
  <c r="AZ75" i="46"/>
  <c r="T75" i="46"/>
  <c r="T47" i="46"/>
  <c r="T54" i="46"/>
  <c r="D82" i="46"/>
  <c r="D5" i="46"/>
  <c r="D70" i="46"/>
  <c r="D46" i="46"/>
  <c r="D55" i="46"/>
  <c r="T83" i="46"/>
  <c r="T1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T31" i="46"/>
  <c r="D69" i="46"/>
  <c r="D23" i="46"/>
  <c r="D48" i="46"/>
  <c r="D62" i="46"/>
  <c r="D53" i="46"/>
  <c r="D19" i="46"/>
  <c r="T65" i="46"/>
  <c r="BO26" i="46"/>
  <c r="CS55" i="46"/>
  <c r="AZ57" i="46"/>
  <c r="AZ74" i="46"/>
  <c r="AZ24" i="46"/>
  <c r="CS85" i="46"/>
  <c r="CC77" i="46"/>
  <c r="BO36" i="46"/>
  <c r="CC83" i="46"/>
  <c r="AZ59" i="46"/>
  <c r="BO76" i="46"/>
  <c r="AZ65" i="46"/>
  <c r="CS83" i="46"/>
  <c r="BO82" i="46"/>
  <c r="CC23" i="46"/>
  <c r="CS18" i="46"/>
  <c r="AJ68" i="46"/>
  <c r="AJ81" i="46"/>
  <c r="AZ34" i="46"/>
  <c r="AJ35" i="46"/>
  <c r="AJ75" i="46"/>
  <c r="BO80" i="46"/>
  <c r="CC75" i="46"/>
  <c r="CS79" i="46"/>
  <c r="CS9" i="46"/>
  <c r="AZ9" i="46"/>
  <c r="T14" i="46"/>
  <c r="T22" i="46"/>
  <c r="D85" i="46"/>
  <c r="D17" i="46"/>
  <c r="D35" i="46"/>
  <c r="D28" i="46"/>
  <c r="T45" i="46"/>
  <c r="AZ26" i="46"/>
  <c r="AJ77" i="46"/>
  <c r="CS36" i="46"/>
  <c r="BO56" i="46"/>
  <c r="BO66" i="46"/>
  <c r="CS56" i="46"/>
  <c r="CC20" i="46"/>
  <c r="AZ40" i="46"/>
  <c r="AJ84" i="46"/>
  <c r="AZ73" i="46"/>
  <c r="AZ68" i="46"/>
  <c r="CC5" i="46"/>
  <c r="CS68" i="46"/>
  <c r="BO44" i="46"/>
  <c r="CC34" i="46"/>
  <c r="CS22" i="46"/>
  <c r="AZ64" i="46"/>
  <c r="BO69" i="46"/>
  <c r="CS33" i="46"/>
  <c r="BO16" i="46"/>
  <c r="AJ33" i="46"/>
  <c r="CC41" i="46"/>
  <c r="CC72" i="46"/>
  <c r="T76" i="46"/>
  <c r="T5" i="46"/>
  <c r="D41" i="46"/>
  <c r="D61" i="46"/>
  <c r="D24" i="46"/>
  <c r="D73" i="46"/>
  <c r="T57" i="46"/>
  <c r="T84" i="46"/>
  <c r="D78" i="46"/>
  <c r="CC55" i="46"/>
  <c r="AZ25" i="46"/>
  <c r="BO25" i="46"/>
  <c r="CC57" i="46"/>
  <c r="AZ58" i="46"/>
  <c r="AJ40" i="46"/>
  <c r="CS76" i="46"/>
  <c r="AJ30" i="46"/>
  <c r="CS70" i="46"/>
  <c r="AJ60" i="46"/>
  <c r="CC82" i="46"/>
  <c r="BO40" i="46"/>
  <c r="BO35" i="46"/>
  <c r="AJ47" i="46"/>
  <c r="BO41" i="46"/>
  <c r="AJ41" i="46"/>
  <c r="CS78" i="46"/>
  <c r="CS51" i="46"/>
  <c r="CS43" i="46"/>
  <c r="AZ45" i="46"/>
  <c r="CC88" i="46"/>
  <c r="CS71" i="46"/>
  <c r="AZ6" i="46"/>
  <c r="T58" i="46"/>
  <c r="T82" i="46"/>
  <c r="D26" i="46"/>
  <c r="D20" i="46"/>
  <c r="D81" i="46"/>
  <c r="D58" i="46"/>
  <c r="T29" i="46"/>
  <c r="T41" i="46"/>
  <c r="T53" i="46"/>
  <c r="CS14" i="46"/>
  <c r="CC54" i="46"/>
  <c r="CC58" i="46"/>
  <c r="CS74" i="46"/>
  <c r="CC61" i="46"/>
  <c r="CS50" i="46"/>
  <c r="AJ15" i="46"/>
  <c r="AZ85" i="46"/>
  <c r="BO70" i="46"/>
  <c r="CC30" i="46"/>
  <c r="AJ44" i="46"/>
  <c r="CS35" i="46"/>
  <c r="BO64" i="46"/>
  <c r="AZ86" i="46"/>
  <c r="AZ18" i="46"/>
  <c r="CC35" i="46"/>
  <c r="CC63" i="46"/>
  <c r="BO78" i="46"/>
  <c r="AJ79" i="46"/>
  <c r="CS72" i="46"/>
  <c r="BO75" i="46"/>
  <c r="AZ67" i="46"/>
  <c r="CS32" i="46"/>
  <c r="AJ8" i="46"/>
  <c r="T17" i="46"/>
  <c r="T43" i="46"/>
  <c r="T69" i="46"/>
  <c r="D77" i="46"/>
  <c r="D59" i="46"/>
  <c r="D68" i="46"/>
  <c r="D44" i="46"/>
  <c r="T42" i="46"/>
  <c r="T13" i="46"/>
  <c r="T33" i="46"/>
  <c r="CS25" i="46"/>
  <c r="CC26" i="46"/>
  <c r="AZ53" i="46"/>
  <c r="BO49" i="46"/>
  <c r="AZ21" i="46"/>
  <c r="CC74" i="46"/>
  <c r="CS49" i="46"/>
  <c r="AJ61" i="46"/>
  <c r="CS58" i="46"/>
  <c r="CC60" i="46"/>
  <c r="CC70" i="46"/>
  <c r="CC21" i="46"/>
  <c r="AZ42" i="46"/>
  <c r="BO65" i="46"/>
  <c r="BO18" i="46"/>
  <c r="BO68" i="46"/>
  <c r="CS46" i="46"/>
  <c r="BO86" i="46"/>
  <c r="CS88" i="46"/>
  <c r="AZ19" i="46"/>
  <c r="AJ63" i="46"/>
  <c r="CC86" i="46"/>
  <c r="CC43" i="46"/>
  <c r="AZ32" i="46"/>
  <c r="CS7" i="46"/>
  <c r="CC6" i="46"/>
  <c r="T40" i="46"/>
  <c r="T51" i="46"/>
  <c r="D47" i="46"/>
  <c r="D16" i="46"/>
  <c r="D51" i="46"/>
  <c r="D31" i="46"/>
  <c r="T26" i="46"/>
  <c r="T56" i="46"/>
  <c r="T64" i="46"/>
  <c r="T74" i="46"/>
  <c r="T36" i="46"/>
  <c r="AJ26" i="46"/>
  <c r="AJ58" i="46"/>
  <c r="AZ7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79" i="46"/>
  <c r="D75" i="46"/>
  <c r="T44" i="46"/>
  <c r="AJ54" i="46"/>
  <c r="CC53"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AJ45" i="46"/>
  <c r="CC16" i="46"/>
  <c r="AJ28" i="46"/>
  <c r="T48" i="46"/>
  <c r="D80" i="46"/>
  <c r="D34" i="46"/>
  <c r="D74" i="46"/>
  <c r="D49" i="46"/>
  <c r="D42" i="46"/>
  <c r="T67" i="46"/>
  <c r="T35" i="46"/>
  <c r="T46" i="46"/>
  <c r="T88" i="46"/>
  <c r="AJ25" i="46"/>
  <c r="CC50" i="46"/>
  <c r="AJ24" i="46"/>
  <c r="BO58" i="46"/>
  <c r="CC68" i="46"/>
  <c r="AJ65" i="46"/>
  <c r="CS13" i="46"/>
  <c r="CS84" i="46"/>
  <c r="BO19" i="46"/>
  <c r="AZ69" i="46"/>
  <c r="BO59" i="46"/>
  <c r="CC81" i="46"/>
  <c r="CC18" i="46"/>
  <c r="BO5" i="46"/>
  <c r="AJ80" i="46"/>
  <c r="AZ41" i="46"/>
  <c r="AZ43" i="46"/>
  <c r="AJ16" i="46"/>
  <c r="CS45" i="46"/>
  <c r="T16" i="46"/>
  <c r="T24" i="46"/>
  <c r="D30" i="46"/>
  <c r="D32" i="46"/>
  <c r="D43" i="46"/>
  <c r="D54" i="46"/>
  <c r="D18" i="46"/>
  <c r="D29" i="46"/>
  <c r="T60" i="46"/>
  <c r="T23" i="46"/>
  <c r="T80" i="46"/>
  <c r="CS54" i="46"/>
  <c r="CS26" i="46"/>
  <c r="CS53" i="46"/>
  <c r="BO14" i="46"/>
  <c r="CC85" i="46"/>
  <c r="AJ57" i="46"/>
  <c r="AZ30" i="46"/>
  <c r="CS60" i="46"/>
  <c r="AZ83" i="46"/>
  <c r="AJ20" i="46"/>
  <c r="AJ76" i="46"/>
  <c r="CC47" i="46"/>
  <c r="BO29" i="46"/>
  <c r="AJ52" i="46"/>
  <c r="CS59" i="46"/>
  <c r="BO28" i="46"/>
  <c r="AJ19" i="46"/>
  <c r="CC19" i="46"/>
  <c r="BO63" i="46"/>
  <c r="CC45" i="46"/>
  <c r="CC62" i="46"/>
  <c r="AZ71" i="46"/>
  <c r="AZ33" i="46"/>
  <c r="CC17" i="46"/>
  <c r="CS52" i="46"/>
  <c r="M22" i="46"/>
  <c r="M20" i="46"/>
  <c r="M67" i="46"/>
  <c r="M71" i="46"/>
  <c r="M43" i="46"/>
  <c r="M18" i="46"/>
  <c r="M25" i="46"/>
  <c r="M70" i="46"/>
  <c r="M13" i="46"/>
  <c r="M19" i="46"/>
  <c r="M29" i="46"/>
  <c r="M9" i="46"/>
  <c r="M45" i="46"/>
  <c r="M32" i="46"/>
  <c r="M74" i="46"/>
  <c r="M63" i="46"/>
  <c r="M44" i="46"/>
  <c r="M40" i="46"/>
  <c r="M49" i="46"/>
  <c r="M77" i="46"/>
  <c r="M36" i="46"/>
  <c r="M57" i="46"/>
  <c r="M76" i="46"/>
  <c r="M50" i="46"/>
  <c r="M86" i="46"/>
  <c r="M73" i="46"/>
  <c r="M42" i="46"/>
  <c r="M72" i="46"/>
  <c r="M84" i="46"/>
  <c r="M66" i="46"/>
  <c r="M17" i="46"/>
  <c r="M33" i="46"/>
  <c r="M48" i="46"/>
  <c r="M26" i="46"/>
  <c r="M34" i="46"/>
  <c r="M88" i="46"/>
  <c r="M53" i="46"/>
  <c r="M52" i="46"/>
  <c r="M46" i="46"/>
  <c r="M85" i="46"/>
  <c r="M80" i="46"/>
  <c r="M65" i="46"/>
  <c r="M59" i="46"/>
  <c r="M64" i="46"/>
  <c r="M60" i="46"/>
  <c r="M79" i="46"/>
  <c r="M54" i="46"/>
  <c r="M69" i="46"/>
  <c r="M81" i="46"/>
  <c r="M75" i="46"/>
  <c r="M47" i="46"/>
  <c r="M24" i="46"/>
  <c r="M58" i="46"/>
  <c r="M41" i="46"/>
  <c r="M51" i="46"/>
  <c r="M21" i="46"/>
  <c r="M16" i="46"/>
  <c r="M31" i="46"/>
  <c r="M78" i="46"/>
  <c r="M35" i="46"/>
  <c r="M23" i="46"/>
  <c r="M82" i="46"/>
  <c r="M15" i="46"/>
  <c r="M56" i="46"/>
  <c r="M5" i="46"/>
  <c r="M30" i="46"/>
  <c r="M83" i="46"/>
  <c r="M61" i="46"/>
  <c r="M28" i="46"/>
  <c r="AD88" i="46"/>
  <c r="AD63" i="46"/>
  <c r="AD45" i="46"/>
  <c r="AD35" i="46"/>
  <c r="AD68" i="46"/>
  <c r="AD50" i="46"/>
  <c r="AD79" i="46"/>
  <c r="AD36" i="46"/>
  <c r="AD73" i="46"/>
  <c r="AD62" i="46"/>
  <c r="AD18" i="46"/>
  <c r="AD82" i="46"/>
  <c r="AD83" i="46"/>
  <c r="AD85" i="46"/>
  <c r="AD26" i="46"/>
  <c r="AD9" i="46"/>
  <c r="AD71" i="46"/>
  <c r="AD86" i="46"/>
  <c r="AD14" i="46"/>
  <c r="AD31" i="46"/>
  <c r="AD77" i="46"/>
  <c r="AD80" i="46"/>
  <c r="AD59" i="46"/>
  <c r="AD29" i="46"/>
  <c r="AD40" i="46"/>
  <c r="AD21" i="46"/>
  <c r="AD55" i="46"/>
  <c r="AD78" i="46"/>
  <c r="AD41" i="46"/>
  <c r="AD20" i="46"/>
  <c r="AD49" i="46"/>
  <c r="AD46" i="46"/>
  <c r="AD81" i="46"/>
  <c r="AD23" i="46"/>
  <c r="AD65" i="46"/>
  <c r="AD66" i="46"/>
  <c r="AD58" i="46"/>
  <c r="AD75" i="46"/>
  <c r="AD47" i="46"/>
  <c r="AD60" i="46"/>
  <c r="AD74" i="46"/>
  <c r="AD16" i="46"/>
  <c r="AD44" i="46"/>
  <c r="AD30" i="46"/>
  <c r="AD61" i="46"/>
  <c r="AD56" i="46"/>
  <c r="AD24" i="46"/>
  <c r="AD57" i="46"/>
  <c r="AD17" i="46"/>
  <c r="AD43" i="46"/>
  <c r="AD67" i="46"/>
  <c r="AD33" i="46"/>
  <c r="AD64" i="46"/>
  <c r="AD48" i="46"/>
  <c r="AD72" i="46"/>
  <c r="AD34" i="46"/>
  <c r="AD51" i="46"/>
  <c r="AD25" i="46"/>
  <c r="AD28" i="46"/>
  <c r="AD22" i="46"/>
  <c r="AD69" i="46"/>
  <c r="AD5" i="46"/>
  <c r="AD70" i="46"/>
  <c r="AD32" i="46"/>
  <c r="AD19" i="46"/>
  <c r="AD52" i="46"/>
  <c r="AD84" i="46"/>
  <c r="AD76" i="46"/>
  <c r="CL84" i="46"/>
  <c r="CL45" i="46"/>
  <c r="CL51" i="46"/>
  <c r="CL9" i="46"/>
  <c r="CL65" i="46"/>
  <c r="CL21" i="46"/>
  <c r="CL57" i="46"/>
  <c r="CL14" i="46"/>
  <c r="CL71" i="46"/>
  <c r="CL22" i="46"/>
  <c r="CL76" i="46"/>
  <c r="CL52" i="46"/>
  <c r="CL59" i="46"/>
  <c r="CL74" i="46"/>
  <c r="CL73" i="46"/>
  <c r="CL20" i="46"/>
  <c r="CL33" i="46"/>
  <c r="CL49" i="46"/>
  <c r="CL41" i="46"/>
  <c r="CL43" i="46"/>
  <c r="CL70" i="46"/>
  <c r="CL40" i="46"/>
  <c r="CL24" i="46"/>
  <c r="CL67" i="46"/>
  <c r="CL26" i="46"/>
  <c r="CL30" i="46"/>
  <c r="CL58" i="46"/>
  <c r="CL5" i="46"/>
  <c r="CL36" i="46"/>
  <c r="CL25" i="46"/>
  <c r="CL31" i="46"/>
  <c r="CL78" i="46"/>
  <c r="CL60" i="46"/>
  <c r="CL47" i="46"/>
  <c r="CL50" i="46"/>
  <c r="CL62" i="46"/>
  <c r="CL28" i="46"/>
  <c r="CL56" i="46"/>
  <c r="CL53" i="46"/>
  <c r="CL18" i="46"/>
  <c r="CL44" i="46"/>
  <c r="CL81" i="46"/>
  <c r="CL46" i="46"/>
  <c r="CL66" i="46"/>
  <c r="CL42" i="46"/>
  <c r="CL54" i="46"/>
  <c r="CL32" i="46"/>
  <c r="CL80" i="46"/>
  <c r="CL63" i="46"/>
  <c r="CL86" i="46"/>
  <c r="CL72" i="46"/>
  <c r="CL19" i="46"/>
  <c r="CL75" i="46"/>
  <c r="CL79" i="46"/>
  <c r="CL83" i="46"/>
  <c r="CL88" i="46"/>
  <c r="CL13" i="46"/>
  <c r="CL48" i="46"/>
  <c r="CL34" i="46"/>
  <c r="CL61" i="46"/>
  <c r="CL69" i="46"/>
  <c r="CL55" i="46"/>
  <c r="CL82" i="46"/>
  <c r="CL15" i="46"/>
  <c r="CL64" i="46"/>
  <c r="CL17" i="46"/>
  <c r="CL16" i="46"/>
  <c r="CL77" i="46"/>
  <c r="CL68" i="46"/>
  <c r="CL35" i="46"/>
  <c r="CL29"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56" i="46"/>
  <c r="BV55" i="46"/>
  <c r="BV17" i="46"/>
  <c r="BV35" i="46"/>
  <c r="BV13" i="46"/>
  <c r="BV86" i="46"/>
  <c r="BV24" i="46"/>
  <c r="BV79" i="46"/>
  <c r="BV25" i="46"/>
  <c r="BV71" i="46"/>
  <c r="BV33" i="46"/>
  <c r="BV67" i="46"/>
  <c r="BV63" i="46"/>
  <c r="BV46" i="46"/>
  <c r="BV18" i="46"/>
  <c r="BV9" i="46"/>
  <c r="BV5" i="46"/>
  <c r="BV48" i="46"/>
  <c r="BV40" i="46"/>
  <c r="BV36" i="46"/>
  <c r="BV58" i="46"/>
  <c r="BV74" i="46"/>
  <c r="BV73" i="46"/>
  <c r="BV60" i="46"/>
  <c r="BV68" i="46"/>
  <c r="BV81" i="46"/>
  <c r="BV32" i="46"/>
  <c r="BH9" i="46"/>
  <c r="BH67" i="46"/>
  <c r="BH51" i="46"/>
  <c r="BH47" i="46"/>
  <c r="BH59" i="46"/>
  <c r="BH43" i="46"/>
  <c r="BH32" i="46"/>
  <c r="BH16" i="46"/>
  <c r="BH77" i="46"/>
  <c r="BH20" i="46"/>
  <c r="BH24" i="46"/>
  <c r="BH36" i="46"/>
  <c r="BH42" i="46"/>
  <c r="BH82" i="46"/>
  <c r="BH30" i="46"/>
  <c r="BH86" i="46"/>
  <c r="BH66" i="46"/>
  <c r="BH31" i="46"/>
  <c r="BH58" i="46"/>
  <c r="BH71" i="46"/>
  <c r="BH72" i="46"/>
  <c r="BH33" i="46"/>
  <c r="BH25" i="46"/>
  <c r="BH65" i="46"/>
  <c r="BH13" i="46"/>
  <c r="BH40" i="46"/>
  <c r="BH61" i="46"/>
  <c r="BH56" i="46"/>
  <c r="BH60" i="46"/>
  <c r="BH19" i="46"/>
  <c r="BH35" i="46"/>
  <c r="BH55" i="46"/>
  <c r="BH48" i="46"/>
  <c r="BH53" i="46"/>
  <c r="BH76" i="46"/>
  <c r="BH29" i="46"/>
  <c r="BH49" i="46"/>
  <c r="BH74" i="46"/>
  <c r="BH64" i="46"/>
  <c r="BH63" i="46"/>
  <c r="BH50" i="46"/>
  <c r="BH84" i="46"/>
  <c r="BH41" i="46"/>
  <c r="BH21" i="46"/>
  <c r="BH23" i="46"/>
  <c r="BH73" i="46"/>
  <c r="BH68" i="46"/>
  <c r="BH70" i="46"/>
  <c r="BH45" i="46"/>
  <c r="BH88" i="46"/>
  <c r="BH81" i="46"/>
  <c r="BH75" i="46"/>
  <c r="BH14" i="46"/>
  <c r="BH18" i="46"/>
  <c r="BH54" i="46"/>
  <c r="BH57" i="46"/>
  <c r="BH85" i="46"/>
  <c r="BH46" i="46"/>
  <c r="BH79" i="46"/>
  <c r="BH78" i="46"/>
  <c r="BH5" i="46"/>
  <c r="BH17" i="46"/>
  <c r="BH69" i="46"/>
  <c r="BH22" i="46"/>
  <c r="BH28" i="46"/>
  <c r="BH44" i="46"/>
  <c r="BH83" i="46"/>
  <c r="BH26"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73" i="46"/>
  <c r="AS5" i="46"/>
  <c r="AS29" i="46"/>
  <c r="AS30" i="46"/>
  <c r="AS48" i="46"/>
  <c r="AS24" i="46"/>
  <c r="AS7" i="46"/>
  <c r="AS78" i="46"/>
  <c r="AS32" i="46"/>
  <c r="AS47" i="46"/>
  <c r="AS74" i="46"/>
  <c r="AS77" i="46"/>
  <c r="AS8" i="46"/>
  <c r="AS12" i="46"/>
  <c r="AS52" i="46"/>
  <c r="AS57" i="46"/>
  <c r="AS49" i="46"/>
  <c r="AS25" i="46"/>
  <c r="AS51" i="46"/>
  <c r="AS71" i="46"/>
  <c r="AS67" i="46"/>
  <c r="AS70" i="46"/>
  <c r="AS76" i="46"/>
  <c r="S40" i="46"/>
  <c r="S20" i="46"/>
  <c r="S30" i="46"/>
  <c r="S62" i="46"/>
  <c r="S5" i="46"/>
  <c r="S71" i="46"/>
  <c r="S25" i="46"/>
  <c r="S50" i="46"/>
  <c r="S68" i="46"/>
  <c r="S74" i="46"/>
  <c r="S44" i="46"/>
  <c r="S85" i="46"/>
  <c r="S53" i="46"/>
  <c r="S12" i="46"/>
  <c r="S35" i="46"/>
  <c r="S24" i="46"/>
  <c r="S7" i="46"/>
  <c r="S14" i="46"/>
  <c r="S9" i="46"/>
  <c r="S55" i="46"/>
  <c r="S29" i="46"/>
  <c r="S13" i="46"/>
  <c r="S52" i="46"/>
  <c r="S64" i="46"/>
  <c r="S33" i="46"/>
  <c r="S60" i="46"/>
  <c r="S61" i="46"/>
  <c r="S32" i="46"/>
  <c r="S82" i="46"/>
  <c r="S78" i="46"/>
  <c r="S18" i="46"/>
  <c r="BN12" i="46"/>
  <c r="AG28" i="46"/>
  <c r="BO9" i="46"/>
  <c r="BN7" i="46"/>
  <c r="AF16" i="46"/>
  <c r="BO33" i="46"/>
  <c r="AG11" i="46"/>
  <c r="AF10" i="46"/>
  <c r="BN6" i="46"/>
  <c r="AF17" i="46"/>
  <c r="AG17" i="46"/>
  <c r="AG9" i="46"/>
  <c r="AF6" i="46"/>
  <c r="BO10" i="46"/>
  <c r="BN8" i="46"/>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K146" i="58"/>
  <c r="K145" i="58"/>
  <c r="K96" i="58"/>
  <c r="K94" i="58"/>
  <c r="K90" i="58"/>
  <c r="K95" i="58"/>
  <c r="K92" i="58"/>
  <c r="K93" i="58"/>
  <c r="K91" i="58"/>
  <c r="K98" i="58"/>
  <c r="K97" i="58"/>
  <c r="N18" i="65"/>
  <c r="O19" i="53"/>
  <c r="N24" i="65"/>
  <c r="O25" i="53"/>
  <c r="N27" i="65"/>
  <c r="O28" i="53"/>
  <c r="N28" i="65"/>
  <c r="O29" i="53"/>
  <c r="N29" i="65"/>
  <c r="O30" i="53"/>
  <c r="N5" i="65"/>
  <c r="O6" i="53"/>
  <c r="N9" i="65"/>
  <c r="O10" i="53"/>
  <c r="N11" i="65"/>
  <c r="O12" i="53"/>
  <c r="N16" i="65"/>
  <c r="O17" i="53"/>
  <c r="N19" i="65"/>
  <c r="O20" i="53"/>
  <c r="N20" i="65"/>
  <c r="O21" i="53"/>
  <c r="N25" i="65"/>
  <c r="O26" i="53"/>
  <c r="N26" i="65"/>
  <c r="O27" i="53"/>
  <c r="N33" i="65"/>
  <c r="O34" i="53"/>
  <c r="O1" i="65"/>
  <c r="N12" i="65"/>
  <c r="O13" i="53"/>
  <c r="N15" i="65"/>
  <c r="O16" i="53"/>
  <c r="N23" i="65"/>
  <c r="O24" i="53"/>
  <c r="N31" i="65"/>
  <c r="O32" i="53"/>
  <c r="N6" i="65"/>
  <c r="O7" i="53"/>
  <c r="N7" i="65"/>
  <c r="O8" i="53"/>
  <c r="N8" i="65"/>
  <c r="O9" i="53"/>
  <c r="N4" i="65"/>
  <c r="O5" i="53"/>
  <c r="N10" i="65"/>
  <c r="O11" i="53"/>
  <c r="N13" i="65"/>
  <c r="O14" i="53"/>
  <c r="N14" i="65"/>
  <c r="O15" i="53"/>
  <c r="N17" i="65"/>
  <c r="O18" i="53"/>
  <c r="N21" i="65"/>
  <c r="O22" i="53"/>
  <c r="N22" i="65"/>
  <c r="O23" i="53"/>
  <c r="N30" i="65"/>
  <c r="O31" i="53"/>
  <c r="N32" i="65"/>
  <c r="O33" i="53"/>
  <c r="N34" i="65"/>
  <c r="O35" i="53"/>
  <c r="N35" i="65"/>
  <c r="O36" i="53"/>
  <c r="N79" i="65"/>
  <c r="O80" i="53"/>
  <c r="N76" i="65"/>
  <c r="O77" i="53"/>
  <c r="N71" i="65"/>
  <c r="O72" i="53"/>
  <c r="N62" i="65"/>
  <c r="O63" i="53"/>
  <c r="N59" i="65"/>
  <c r="O60" i="53"/>
  <c r="N46" i="65"/>
  <c r="O47" i="53"/>
  <c r="N44" i="65"/>
  <c r="O45" i="53"/>
  <c r="N41" i="65"/>
  <c r="O42" i="53"/>
  <c r="N80" i="65"/>
  <c r="O81" i="53"/>
  <c r="N61" i="65"/>
  <c r="O62" i="53"/>
  <c r="N50" i="65"/>
  <c r="O51" i="53"/>
  <c r="N38" i="65"/>
  <c r="O39" i="53"/>
  <c r="N83" i="65"/>
  <c r="O84" i="53"/>
  <c r="N78" i="65"/>
  <c r="O79" i="53"/>
  <c r="N67" i="65"/>
  <c r="O68" i="53"/>
  <c r="N64" i="65"/>
  <c r="O65" i="53"/>
  <c r="N43" i="65"/>
  <c r="O44" i="53"/>
  <c r="N40" i="65"/>
  <c r="O41" i="53"/>
  <c r="N55" i="65"/>
  <c r="O56" i="53"/>
  <c r="N53" i="65"/>
  <c r="O54" i="53"/>
  <c r="N51" i="65"/>
  <c r="O52" i="53"/>
  <c r="N49" i="65"/>
  <c r="O50" i="53"/>
  <c r="N45" i="65"/>
  <c r="O46" i="53"/>
  <c r="N86" i="65"/>
  <c r="O87" i="53"/>
  <c r="N77" i="65"/>
  <c r="O78" i="53"/>
  <c r="N72" i="65"/>
  <c r="O73" i="53"/>
  <c r="N69" i="65"/>
  <c r="O70" i="53"/>
  <c r="N54" i="65"/>
  <c r="O55" i="53"/>
  <c r="N48" i="65"/>
  <c r="O49" i="53"/>
  <c r="N37" i="65"/>
  <c r="O38" i="53"/>
  <c r="N81" i="65"/>
  <c r="O82" i="53"/>
  <c r="N60" i="65"/>
  <c r="O61" i="53"/>
  <c r="N52" i="65"/>
  <c r="O53" i="53"/>
  <c r="N39" i="65"/>
  <c r="O40" i="53"/>
  <c r="N36" i="65"/>
  <c r="O37" i="53"/>
  <c r="N84" i="65"/>
  <c r="O85" i="53"/>
  <c r="N73" i="65"/>
  <c r="O74" i="53"/>
  <c r="N65" i="65"/>
  <c r="O66" i="53"/>
  <c r="N82" i="65"/>
  <c r="O83" i="53"/>
  <c r="N74" i="65"/>
  <c r="O75" i="53"/>
  <c r="N68" i="65"/>
  <c r="O69" i="53"/>
  <c r="N57" i="65"/>
  <c r="O58" i="53"/>
  <c r="N47" i="65"/>
  <c r="O48" i="53"/>
  <c r="N75" i="65"/>
  <c r="O76" i="53"/>
  <c r="N66" i="65"/>
  <c r="O67" i="53"/>
  <c r="N58" i="65"/>
  <c r="O59" i="53"/>
  <c r="N56" i="65"/>
  <c r="O57" i="53"/>
  <c r="N42" i="65"/>
  <c r="O43" i="53"/>
  <c r="N70" i="65"/>
  <c r="O71" i="53"/>
  <c r="N63" i="65"/>
  <c r="O64" i="53"/>
  <c r="N85" i="65"/>
  <c r="O86" i="53"/>
  <c r="B8" i="60"/>
  <c r="D8" i="60"/>
  <c r="F8" i="60" s="1"/>
  <c r="B37" i="60"/>
  <c r="D37" i="60"/>
  <c r="F37" i="60" s="1"/>
  <c r="B20" i="60"/>
  <c r="D20" i="60"/>
  <c r="F20" i="60" s="1"/>
  <c r="B84" i="61"/>
  <c r="C84" i="61" s="1"/>
  <c r="B87" i="60"/>
  <c r="B84" i="60"/>
  <c r="B12" i="61"/>
  <c r="C12" i="61" s="1"/>
  <c r="D84" i="60"/>
  <c r="F84" i="60" s="1"/>
  <c r="B9" i="60"/>
  <c r="D9" i="60"/>
  <c r="F9" i="60" s="1"/>
  <c r="B44" i="60"/>
  <c r="D44" i="60"/>
  <c r="F44" i="60" s="1"/>
  <c r="B70" i="60"/>
  <c r="B75" i="61"/>
  <c r="C75" i="61" s="1"/>
  <c r="AV84" i="53"/>
  <c r="AW84" i="53"/>
  <c r="B47" i="60"/>
  <c r="B50" i="61"/>
  <c r="C50" i="61" s="1"/>
  <c r="AY21" i="53"/>
  <c r="AT21" i="53"/>
  <c r="B85" i="60"/>
  <c r="D85" i="60"/>
  <c r="F85" i="60" s="1"/>
  <c r="B11" i="60"/>
  <c r="D11" i="60"/>
  <c r="F11" i="60" s="1"/>
  <c r="B61" i="61"/>
  <c r="C61" i="61" s="1"/>
  <c r="B58" i="60"/>
  <c r="B76" i="60"/>
  <c r="B81" i="61"/>
  <c r="C81" i="61" s="1"/>
  <c r="D71" i="60"/>
  <c r="F71" i="60" s="1"/>
  <c r="B76" i="61"/>
  <c r="C76" i="61" s="1"/>
  <c r="B71" i="60"/>
  <c r="B77" i="60"/>
  <c r="D77" i="60"/>
  <c r="F77" i="60" s="1"/>
  <c r="D83" i="60"/>
  <c r="F83" i="60" s="1"/>
  <c r="B83" i="60"/>
  <c r="B43" i="60"/>
  <c r="B44" i="61"/>
  <c r="C44" i="61" s="1"/>
  <c r="B52" i="60"/>
  <c r="B58" i="61"/>
  <c r="C58" i="61" s="1"/>
  <c r="B82" i="60"/>
  <c r="D82" i="60"/>
  <c r="F82" i="60" s="1"/>
  <c r="D68" i="60"/>
  <c r="F68" i="60" s="1"/>
  <c r="B68" i="60"/>
  <c r="B45" i="60"/>
  <c r="D45" i="60"/>
  <c r="F45" i="60" s="1"/>
  <c r="B80" i="61"/>
  <c r="C80" i="61" s="1"/>
  <c r="B75" i="60"/>
  <c r="B72" i="60"/>
  <c r="B77" i="61"/>
  <c r="C77" i="61" s="1"/>
  <c r="D59" i="60"/>
  <c r="F59" i="60" s="1"/>
  <c r="B65" i="61"/>
  <c r="C65" i="61" s="1"/>
  <c r="B62" i="60"/>
  <c r="D62" i="60"/>
  <c r="F62" i="60" s="1"/>
  <c r="D55" i="60"/>
  <c r="F55" i="60" s="1"/>
  <c r="B55" i="60"/>
  <c r="B54" i="60"/>
  <c r="B53" i="60"/>
  <c r="D78" i="60"/>
  <c r="F78" i="60" s="1"/>
  <c r="B6" i="61"/>
  <c r="C6" i="61" s="1"/>
  <c r="B78" i="60"/>
  <c r="B7" i="61"/>
  <c r="C7" i="61" s="1"/>
  <c r="B79" i="60"/>
  <c r="D79" i="60"/>
  <c r="F79" i="60" s="1"/>
  <c r="D40" i="60"/>
  <c r="F40" i="60" s="1"/>
  <c r="B40" i="60"/>
  <c r="B36" i="61"/>
  <c r="C36" i="61" s="1"/>
  <c r="B35" i="60"/>
  <c r="B9" i="61"/>
  <c r="C9" i="61" s="1"/>
  <c r="B80" i="60"/>
  <c r="D80" i="60"/>
  <c r="F80" i="60" s="1"/>
  <c r="D32" i="60"/>
  <c r="F32" i="60" s="1"/>
  <c r="B32" i="60"/>
  <c r="B19" i="61"/>
  <c r="C19" i="61" s="1"/>
  <c r="D12" i="60"/>
  <c r="F12" i="60" s="1"/>
  <c r="B25" i="60"/>
  <c r="B29" i="61"/>
  <c r="C29" i="61" s="1"/>
  <c r="D51" i="60"/>
  <c r="F51" i="60" s="1"/>
  <c r="B51" i="60"/>
  <c r="B19" i="60"/>
  <c r="D19" i="60"/>
  <c r="F19" i="60" s="1"/>
  <c r="B22" i="60"/>
  <c r="B26" i="61"/>
  <c r="C26" i="61" s="1"/>
  <c r="B41" i="60"/>
  <c r="D41" i="60"/>
  <c r="F41" i="60" s="1"/>
  <c r="B6" i="60"/>
  <c r="D6" i="60"/>
  <c r="F6" i="60" s="1"/>
  <c r="B33" i="60"/>
  <c r="D33" i="60"/>
  <c r="F33" i="60" s="1"/>
  <c r="D14" i="60"/>
  <c r="F14" i="60" s="1"/>
  <c r="B70" i="61"/>
  <c r="C70" i="61" s="1"/>
  <c r="D67" i="60"/>
  <c r="F67" i="60" s="1"/>
  <c r="B73" i="61"/>
  <c r="C73" i="61" s="1"/>
  <c r="B50" i="60"/>
  <c r="B55" i="61"/>
  <c r="C55" i="61" s="1"/>
  <c r="B49" i="60"/>
  <c r="B49" i="61"/>
  <c r="C49" i="61" s="1"/>
  <c r="B27" i="60"/>
  <c r="D27" i="60"/>
  <c r="F27" i="60" s="1"/>
  <c r="B51" i="61"/>
  <c r="C51" i="61" s="1"/>
  <c r="D48" i="60"/>
  <c r="F48" i="60" s="1"/>
  <c r="B48" i="60"/>
  <c r="D81" i="60"/>
  <c r="F81" i="60" s="1"/>
  <c r="B8" i="61"/>
  <c r="C8" i="61" s="1"/>
  <c r="B81" i="60"/>
  <c r="D53" i="60"/>
  <c r="F53" i="60" s="1"/>
  <c r="B57" i="61"/>
  <c r="C57" i="61" s="1"/>
  <c r="B39" i="60"/>
  <c r="B40" i="61"/>
  <c r="C40" i="61" s="1"/>
  <c r="B26" i="60"/>
  <c r="D26" i="60"/>
  <c r="F26" i="60" s="1"/>
  <c r="B7" i="60"/>
  <c r="D7" i="60"/>
  <c r="F7" i="60" s="1"/>
  <c r="B74" i="60"/>
  <c r="B79" i="61"/>
  <c r="C79" i="61" s="1"/>
  <c r="B61" i="60"/>
  <c r="D61" i="60"/>
  <c r="F61" i="60" s="1"/>
  <c r="B64" i="61"/>
  <c r="C64" i="61" s="1"/>
  <c r="B36" i="60"/>
  <c r="B37" i="61"/>
  <c r="C37" i="61" s="1"/>
  <c r="B73" i="60"/>
  <c r="B78" i="61"/>
  <c r="C78" i="61" s="1"/>
  <c r="D73" i="60"/>
  <c r="F73" i="60" s="1"/>
  <c r="B21" i="60"/>
  <c r="B25" i="61"/>
  <c r="C25" i="61" s="1"/>
  <c r="B63" i="60"/>
  <c r="B63" i="61"/>
  <c r="C63" i="61" s="1"/>
  <c r="B65" i="60"/>
  <c r="B71" i="61"/>
  <c r="C71" i="61" s="1"/>
  <c r="D65" i="60"/>
  <c r="F65" i="60" s="1"/>
  <c r="B69" i="61"/>
  <c r="C69" i="61" s="1"/>
  <c r="B13" i="60"/>
  <c r="D13" i="60"/>
  <c r="F13" i="60" s="1"/>
  <c r="B68" i="61"/>
  <c r="C68" i="61" s="1"/>
  <c r="B15" i="60"/>
  <c r="B66" i="60"/>
  <c r="D66" i="60"/>
  <c r="F66" i="60" s="1"/>
  <c r="B72" i="61"/>
  <c r="C72" i="61" s="1"/>
  <c r="B46" i="60"/>
  <c r="D46" i="60"/>
  <c r="F46" i="60" s="1"/>
  <c r="B67" i="61"/>
  <c r="C67" i="61" s="1"/>
  <c r="B69" i="60"/>
  <c r="D69" i="60"/>
  <c r="F69" i="60" s="1"/>
  <c r="B28" i="60"/>
  <c r="D28" i="60"/>
  <c r="F28" i="60" s="1"/>
  <c r="D10" i="60"/>
  <c r="F10" i="60" s="1"/>
  <c r="B10" i="60"/>
  <c r="B17" i="61"/>
  <c r="C17" i="61" s="1"/>
  <c r="B30" i="60"/>
  <c r="B31" i="61"/>
  <c r="C31" i="61" s="1"/>
  <c r="B64" i="60"/>
  <c r="B45" i="61"/>
  <c r="C45" i="61" s="1"/>
  <c r="D64" i="60"/>
  <c r="F64" i="60" s="1"/>
  <c r="S190" i="58"/>
  <c r="V190" i="58" s="1"/>
  <c r="S189" i="58"/>
  <c r="V189" i="58" s="1"/>
  <c r="S191" i="58"/>
  <c r="V191" i="58" s="1"/>
  <c r="I10" i="57"/>
  <c r="S192" i="58"/>
  <c r="V192" i="58" s="1"/>
  <c r="L178" i="58"/>
  <c r="M178" i="58" s="1"/>
  <c r="O178" i="58" s="1"/>
  <c r="L241" i="58"/>
  <c r="M241" i="58" s="1"/>
  <c r="O241" i="58" s="1"/>
  <c r="P241" i="58" s="1"/>
  <c r="L180" i="58"/>
  <c r="M180" i="58" s="1"/>
  <c r="O180" i="58" s="1"/>
  <c r="P180" i="58" s="1"/>
  <c r="L67" i="58"/>
  <c r="M67" i="58" s="1"/>
  <c r="O67" i="58" s="1"/>
  <c r="P67" i="58" s="1"/>
  <c r="L250" i="58"/>
  <c r="M250" i="58" s="1"/>
  <c r="O250" i="58" s="1"/>
  <c r="P250" i="58" s="1"/>
  <c r="L234" i="58"/>
  <c r="M234" i="58" s="1"/>
  <c r="L226" i="58"/>
  <c r="M226" i="58" s="1"/>
  <c r="L218" i="58"/>
  <c r="M218" i="58" s="1"/>
  <c r="O218" i="58" s="1"/>
  <c r="P218" i="58" s="1"/>
  <c r="L324" i="58"/>
  <c r="M324" i="58" s="1"/>
  <c r="L349" i="58"/>
  <c r="M349" i="58" s="1"/>
  <c r="O349" i="58" s="1"/>
  <c r="P349" i="58" s="1"/>
  <c r="L333" i="58"/>
  <c r="M333" i="58" s="1"/>
  <c r="O333" i="58" s="1"/>
  <c r="P333" i="58" s="1"/>
  <c r="L160" i="58"/>
  <c r="M160" i="58" s="1"/>
  <c r="L146" i="58"/>
  <c r="M146" i="58" s="1"/>
  <c r="L148" i="58"/>
  <c r="M148" i="58" s="1"/>
  <c r="O148" i="58" s="1"/>
  <c r="L154" i="58"/>
  <c r="M154" i="58" s="1"/>
  <c r="O154" i="58" s="1"/>
  <c r="P154" i="58" s="1"/>
  <c r="L141" i="58"/>
  <c r="M141" i="58" s="1"/>
  <c r="O141" i="58" s="1"/>
  <c r="P141" i="58" s="1"/>
  <c r="L42" i="58"/>
  <c r="M42" i="58" s="1"/>
  <c r="L351" i="58"/>
  <c r="M351" i="58" s="1"/>
  <c r="O351" i="58" s="1"/>
  <c r="P351" i="58" s="1"/>
  <c r="L287" i="58"/>
  <c r="M287" i="58" s="1"/>
  <c r="L183" i="58"/>
  <c r="M183" i="58" s="1"/>
  <c r="O183" i="58" s="1"/>
  <c r="P183" i="58" s="1"/>
  <c r="L147" i="58"/>
  <c r="M147" i="58" s="1"/>
  <c r="L119" i="58"/>
  <c r="M119" i="58" s="1"/>
  <c r="O119" i="58" s="1"/>
  <c r="P119" i="58" s="1"/>
  <c r="L353" i="58"/>
  <c r="M353" i="58" s="1"/>
  <c r="O353" i="58" s="1"/>
  <c r="P353" i="58" s="1"/>
  <c r="L346" i="58"/>
  <c r="M346" i="58" s="1"/>
  <c r="L144" i="58"/>
  <c r="M144" i="58" s="1"/>
  <c r="L98" i="58"/>
  <c r="M98" i="58" s="1"/>
  <c r="O98" i="58" s="1"/>
  <c r="P98" i="58" s="1"/>
  <c r="L291" i="58"/>
  <c r="M291" i="58" s="1"/>
  <c r="L159" i="58"/>
  <c r="M159" i="58" s="1"/>
  <c r="O159" i="58" s="1"/>
  <c r="P159" i="58" s="1"/>
  <c r="L139" i="58"/>
  <c r="M139" i="58" s="1"/>
  <c r="O139" i="58" s="1"/>
  <c r="P139" i="58" s="1"/>
  <c r="L53" i="58"/>
  <c r="M53" i="58" s="1"/>
  <c r="L352" i="58"/>
  <c r="M352" i="58" s="1"/>
  <c r="O352" i="58" s="1"/>
  <c r="P352" i="58" s="1"/>
  <c r="L34" i="58"/>
  <c r="M34" i="58" s="1"/>
  <c r="O34" i="58" s="1"/>
  <c r="P34" i="58" s="1"/>
  <c r="L8" i="58"/>
  <c r="M8" i="58" s="1"/>
  <c r="L321" i="58"/>
  <c r="M321" i="58" s="1"/>
  <c r="L282" i="58"/>
  <c r="M282" i="58" s="1"/>
  <c r="O282" i="58" s="1"/>
  <c r="P282" i="58" s="1"/>
  <c r="L161" i="58"/>
  <c r="M161" i="58" s="1"/>
  <c r="O161" i="58" s="1"/>
  <c r="P161" i="58" s="1"/>
  <c r="L145" i="58"/>
  <c r="M145" i="58" s="1"/>
  <c r="O145" i="58" s="1"/>
  <c r="P145" i="58" s="1"/>
  <c r="L135" i="58"/>
  <c r="M135" i="58" s="1"/>
  <c r="O135" i="58" s="1"/>
  <c r="L79" i="58"/>
  <c r="M79" i="58" s="1"/>
  <c r="L73" i="58"/>
  <c r="M73" i="58" s="1"/>
  <c r="O73" i="58" s="1"/>
  <c r="P73" i="58" s="1"/>
  <c r="L134" i="58"/>
  <c r="M134" i="58" s="1"/>
  <c r="O134" i="58" s="1"/>
  <c r="P134" i="58" s="1"/>
  <c r="L268" i="58"/>
  <c r="M268" i="58" s="1"/>
  <c r="O268" i="58" s="1"/>
  <c r="P268" i="58" s="1"/>
  <c r="L149" i="58"/>
  <c r="M149" i="58" s="1"/>
  <c r="O149" i="58" s="1"/>
  <c r="P149" i="58" s="1"/>
  <c r="L143" i="58"/>
  <c r="M143" i="58" s="1"/>
  <c r="O143" i="58" s="1"/>
  <c r="L162" i="58"/>
  <c r="M162" i="58" s="1"/>
  <c r="O162" i="58" s="1"/>
  <c r="P162" i="58" s="1"/>
  <c r="L150" i="58"/>
  <c r="M150" i="58" s="1"/>
  <c r="L138" i="58"/>
  <c r="M138" i="58" s="1"/>
  <c r="O138" i="58" s="1"/>
  <c r="P138" i="58" s="1"/>
  <c r="L247" i="58"/>
  <c r="M247" i="58" s="1"/>
  <c r="O247" i="58" s="1"/>
  <c r="P247" i="58" s="1"/>
  <c r="L232" i="58"/>
  <c r="M232" i="58" s="1"/>
  <c r="O232" i="58" s="1"/>
  <c r="P232" i="58" s="1"/>
  <c r="L224" i="58"/>
  <c r="M224" i="58" s="1"/>
  <c r="L216" i="58"/>
  <c r="M216" i="58" s="1"/>
  <c r="O216" i="58" s="1"/>
  <c r="P216" i="58" s="1"/>
  <c r="L205" i="58"/>
  <c r="M205" i="58" s="1"/>
  <c r="O205" i="58" s="1"/>
  <c r="L350" i="58"/>
  <c r="M350" i="58" s="1"/>
  <c r="O350" i="58" s="1"/>
  <c r="P350" i="58" s="1"/>
  <c r="L155" i="58"/>
  <c r="M155" i="58" s="1"/>
  <c r="O155" i="58" s="1"/>
  <c r="P155" i="58" s="1"/>
  <c r="L142" i="58"/>
  <c r="M142" i="58" s="1"/>
  <c r="O142" i="58" s="1"/>
  <c r="P142" i="58" s="1"/>
  <c r="L86" i="58"/>
  <c r="M86" i="58" s="1"/>
  <c r="O86" i="58" s="1"/>
  <c r="P86" i="58" s="1"/>
  <c r="L10" i="58"/>
  <c r="M10" i="58" s="1"/>
  <c r="L89" i="58"/>
  <c r="M89" i="58" s="1"/>
  <c r="O89" i="58" s="1"/>
  <c r="P89" i="58" s="1"/>
  <c r="L82" i="58"/>
  <c r="M82" i="58" s="1"/>
  <c r="O82" i="58" s="1"/>
  <c r="P82" i="58" s="1"/>
  <c r="L106" i="58"/>
  <c r="M106" i="58" s="1"/>
  <c r="O106" i="58" s="1"/>
  <c r="P106" i="58" s="1"/>
  <c r="L84" i="58"/>
  <c r="M84" i="58" s="1"/>
  <c r="L13" i="58"/>
  <c r="M13" i="58" s="1"/>
  <c r="L102" i="58"/>
  <c r="M102" i="58" s="1"/>
  <c r="L275" i="58"/>
  <c r="M275" i="58" s="1"/>
  <c r="O275" i="58" s="1"/>
  <c r="P275" i="58" s="1"/>
  <c r="L28" i="58"/>
  <c r="M28" i="58" s="1"/>
  <c r="O28" i="58" s="1"/>
  <c r="P28" i="58" s="1"/>
  <c r="L101" i="58"/>
  <c r="M101" i="58" s="1"/>
  <c r="L14" i="58"/>
  <c r="M14" i="58" s="1"/>
  <c r="O14" i="58" s="1"/>
  <c r="P14" i="58" s="1"/>
  <c r="L276" i="58"/>
  <c r="M276" i="58" s="1"/>
  <c r="L27" i="58"/>
  <c r="M27" i="58" s="1"/>
  <c r="L111" i="58"/>
  <c r="M111" i="58" s="1"/>
  <c r="O111" i="58" s="1"/>
  <c r="P111" i="58" s="1"/>
  <c r="L114" i="58"/>
  <c r="M114" i="58" s="1"/>
  <c r="O114" i="58" s="1"/>
  <c r="L110" i="58"/>
  <c r="M110" i="58" s="1"/>
  <c r="L15" i="58"/>
  <c r="M15" i="58" s="1"/>
  <c r="O15" i="58" s="1"/>
  <c r="P15" i="58" s="1"/>
  <c r="L331" i="58"/>
  <c r="M331" i="58" s="1"/>
  <c r="O331" i="58" s="1"/>
  <c r="P331" i="58" s="1"/>
  <c r="L16" i="58"/>
  <c r="M16" i="58" s="1"/>
  <c r="L112" i="58"/>
  <c r="M112" i="58" s="1"/>
  <c r="O112" i="58" s="1"/>
  <c r="P112" i="58" s="1"/>
  <c r="L113" i="58"/>
  <c r="M113" i="58" s="1"/>
  <c r="O113" i="58" s="1"/>
  <c r="P113" i="58" s="1"/>
  <c r="L108" i="58"/>
  <c r="M108" i="58" s="1"/>
  <c r="L171" i="58"/>
  <c r="M171" i="58" s="1"/>
  <c r="L173" i="58"/>
  <c r="M173" i="58" s="1"/>
  <c r="L332" i="58"/>
  <c r="M332" i="58" s="1"/>
  <c r="O332" i="58" s="1"/>
  <c r="P332" i="58" s="1"/>
  <c r="L107" i="58"/>
  <c r="M107" i="58" s="1"/>
  <c r="O107" i="58" s="1"/>
  <c r="P107" i="58" s="1"/>
  <c r="L115" i="58"/>
  <c r="M115" i="58" s="1"/>
  <c r="O115" i="58" s="1"/>
  <c r="P115" i="58" s="1"/>
  <c r="L109" i="58"/>
  <c r="M109" i="58" s="1"/>
  <c r="L72" i="58"/>
  <c r="M72" i="58" s="1"/>
  <c r="O72" i="58" s="1"/>
  <c r="P72" i="58" s="1"/>
  <c r="L174" i="58"/>
  <c r="M174" i="58" s="1"/>
  <c r="O174" i="58" s="1"/>
  <c r="P174" i="58" s="1"/>
  <c r="L175" i="58"/>
  <c r="M175" i="58" s="1"/>
  <c r="O175" i="58" s="1"/>
  <c r="P175" i="58" s="1"/>
  <c r="L184" i="58"/>
  <c r="M184" i="58" s="1"/>
  <c r="O184" i="58" s="1"/>
  <c r="P184" i="58" s="1"/>
  <c r="L187" i="58"/>
  <c r="M187" i="58" s="1"/>
  <c r="O187" i="58" s="1"/>
  <c r="P187" i="58" s="1"/>
  <c r="L215" i="58"/>
  <c r="M215" i="58" s="1"/>
  <c r="O215" i="58" s="1"/>
  <c r="P215" i="58" s="1"/>
  <c r="L196" i="58"/>
  <c r="M196" i="58" s="1"/>
  <c r="O196" i="58" s="1"/>
  <c r="P196" i="58" s="1"/>
  <c r="L130" i="58"/>
  <c r="M130" i="58" s="1"/>
  <c r="O130" i="58" s="1"/>
  <c r="P130" i="58" s="1"/>
  <c r="L132" i="58"/>
  <c r="M132" i="58" s="1"/>
  <c r="O132" i="58" s="1"/>
  <c r="P132" i="58" s="1"/>
  <c r="L181" i="58"/>
  <c r="M181" i="58" s="1"/>
  <c r="L248" i="58"/>
  <c r="M248" i="58" s="1"/>
  <c r="O248" i="58" s="1"/>
  <c r="P248" i="58" s="1"/>
  <c r="L238" i="58"/>
  <c r="M238" i="58" s="1"/>
  <c r="L233" i="58"/>
  <c r="M233" i="58" s="1"/>
  <c r="L227" i="58"/>
  <c r="M227" i="58" s="1"/>
  <c r="L225" i="58"/>
  <c r="M225" i="58" s="1"/>
  <c r="L219" i="58"/>
  <c r="M219" i="58" s="1"/>
  <c r="L217" i="58"/>
  <c r="M217" i="58" s="1"/>
  <c r="O217" i="58" s="1"/>
  <c r="P217" i="58" s="1"/>
  <c r="L209" i="58"/>
  <c r="M209" i="58" s="1"/>
  <c r="O209" i="58" s="1"/>
  <c r="P209" i="58" s="1"/>
  <c r="L168" i="58"/>
  <c r="M168" i="58" s="1"/>
  <c r="O168" i="58" s="1"/>
  <c r="P168" i="58" s="1"/>
  <c r="L85" i="58"/>
  <c r="M85" i="58" s="1"/>
  <c r="L195" i="58"/>
  <c r="M195" i="58" s="1"/>
  <c r="L103" i="58"/>
  <c r="M103" i="58" s="1"/>
  <c r="L295" i="58"/>
  <c r="M295" i="58" s="1"/>
  <c r="AH88" i="46"/>
  <c r="AY88" i="46"/>
  <c r="BP88" i="46"/>
  <c r="J88" i="46"/>
  <c r="CD85" i="46"/>
  <c r="BU85" i="46"/>
  <c r="CH85" i="46"/>
  <c r="CH71" i="46"/>
  <c r="J71" i="46"/>
  <c r="BG70" i="46"/>
  <c r="AO70" i="46"/>
  <c r="BK70" i="46"/>
  <c r="BN64" i="46"/>
  <c r="BU64" i="46"/>
  <c r="I63" i="46"/>
  <c r="CK63" i="46"/>
  <c r="BC6" i="46"/>
  <c r="BM6" i="46"/>
  <c r="Y6" i="46"/>
  <c r="CA6" i="46"/>
  <c r="P7" i="46"/>
  <c r="BY7" i="46"/>
  <c r="Z7" i="46"/>
  <c r="P8" i="46"/>
  <c r="AM8" i="46"/>
  <c r="AM10" i="46"/>
  <c r="R10" i="46"/>
  <c r="AA10" i="46"/>
  <c r="AM11" i="46"/>
  <c r="CI11" i="46"/>
  <c r="Y11" i="46"/>
  <c r="AB71" i="46"/>
  <c r="CC71" i="46"/>
  <c r="BO71" i="46"/>
  <c r="AM70" i="46"/>
  <c r="AE70" i="46"/>
  <c r="BM70" i="46"/>
  <c r="AE64" i="46"/>
  <c r="CD64" i="46"/>
  <c r="AH64" i="46"/>
  <c r="BC64" i="46"/>
  <c r="V64" i="46"/>
  <c r="D64" i="46"/>
  <c r="AM64" i="46"/>
  <c r="CQ64" i="46"/>
  <c r="E64" i="46"/>
  <c r="Q64" i="46"/>
  <c r="I64" i="46"/>
  <c r="AR64" i="46"/>
  <c r="C64" i="46"/>
  <c r="L63" i="46"/>
  <c r="G63" i="46"/>
  <c r="AU63" i="46"/>
  <c r="BC63" i="46"/>
  <c r="CS63" i="46"/>
  <c r="CA63" i="46"/>
  <c r="CN63" i="46"/>
  <c r="Y63" i="46"/>
  <c r="BM63" i="46"/>
  <c r="BI63" i="46"/>
  <c r="CO63" i="46"/>
  <c r="O63" i="46"/>
  <c r="BP63" i="46"/>
  <c r="BA63" i="46"/>
  <c r="AL6" i="46"/>
  <c r="AP6" i="46"/>
  <c r="CI6" i="46"/>
  <c r="BS6" i="46"/>
  <c r="BF6" i="46"/>
  <c r="CA7" i="46"/>
  <c r="CQ7" i="46"/>
  <c r="CT7" i="46"/>
  <c r="BJ7" i="46"/>
  <c r="BX7" i="46"/>
  <c r="G7" i="46"/>
  <c r="BF7" i="46"/>
  <c r="V7" i="46"/>
  <c r="BS7" i="46"/>
  <c r="AC7" i="46"/>
  <c r="AP7" i="46"/>
  <c r="CH8" i="46"/>
  <c r="CQ8" i="46"/>
  <c r="BF8" i="46"/>
  <c r="BS8" i="46"/>
  <c r="CA8" i="46"/>
  <c r="CO8" i="46"/>
  <c r="J8" i="46"/>
  <c r="AG8" i="46"/>
  <c r="G8" i="46"/>
  <c r="J10" i="46"/>
  <c r="BC10" i="46"/>
  <c r="CB10" i="46"/>
  <c r="CQ11" i="46"/>
  <c r="BK11" i="46"/>
  <c r="BS11" i="46"/>
  <c r="BK12" i="46"/>
  <c r="AM12" i="46"/>
  <c r="AK12" i="46"/>
  <c r="BA12" i="46"/>
  <c r="BS12" i="46"/>
  <c r="CA12" i="46"/>
  <c r="I12" i="46"/>
  <c r="BF12" i="46"/>
  <c r="BQ12" i="46"/>
  <c r="BH6" i="46"/>
  <c r="X6" i="46"/>
  <c r="O6" i="46"/>
  <c r="V6" i="46"/>
  <c r="CT6" i="46"/>
  <c r="BI6" i="46"/>
  <c r="BX6" i="46"/>
  <c r="AR6" i="46"/>
  <c r="AA6" i="46"/>
  <c r="AM6" i="46"/>
  <c r="BJ6" i="46"/>
  <c r="K6" i="46"/>
  <c r="CP6" i="46"/>
  <c r="CJ6" i="46"/>
  <c r="BV6" i="46"/>
  <c r="BU6" i="46"/>
  <c r="BE6" i="46"/>
  <c r="P6" i="46"/>
  <c r="E6" i="46"/>
  <c r="Z6" i="46"/>
  <c r="C6" i="46"/>
  <c r="T6" i="46"/>
  <c r="H6" i="46"/>
  <c r="AQ6" i="46"/>
  <c r="CR6" i="46"/>
  <c r="N6" i="46"/>
  <c r="BP6" i="46"/>
  <c r="CM7" i="46"/>
  <c r="C7" i="46"/>
  <c r="BC7" i="46"/>
  <c r="BP7" i="46"/>
  <c r="O7" i="46"/>
  <c r="AQ7" i="46"/>
  <c r="CN7" i="46"/>
  <c r="CI7" i="46"/>
  <c r="BW7" i="46"/>
  <c r="X7" i="46"/>
  <c r="BV7" i="46"/>
  <c r="BD7" i="46"/>
  <c r="CL7" i="46"/>
  <c r="BT7" i="46"/>
  <c r="Q7" i="46"/>
  <c r="D7" i="46"/>
  <c r="T7" i="46"/>
  <c r="BO7" i="46"/>
  <c r="AI7" i="46"/>
  <c r="AM7" i="46"/>
  <c r="K7" i="46"/>
  <c r="AA7" i="46"/>
  <c r="H7" i="46"/>
  <c r="N7" i="46"/>
  <c r="I7" i="46"/>
  <c r="AR7" i="46"/>
  <c r="CB7" i="46"/>
  <c r="BZ8" i="46"/>
  <c r="AA8" i="46"/>
  <c r="Z8" i="46"/>
  <c r="AP8" i="46"/>
  <c r="BC8" i="46"/>
  <c r="BH8" i="46"/>
  <c r="V8" i="46"/>
  <c r="CF8" i="46"/>
  <c r="BV8" i="46"/>
  <c r="BG8" i="46"/>
  <c r="H8" i="46"/>
  <c r="BQ8" i="46"/>
  <c r="AO8" i="46"/>
  <c r="AU8" i="46"/>
  <c r="Q8" i="46"/>
  <c r="K8" i="46"/>
  <c r="CJ8" i="46"/>
  <c r="X8" i="46"/>
  <c r="CP8" i="46"/>
  <c r="BE8" i="46"/>
  <c r="D8" i="46"/>
  <c r="AQ8" i="46"/>
  <c r="BD8" i="46"/>
  <c r="CI10" i="46"/>
  <c r="BF10" i="46"/>
  <c r="X10" i="46"/>
  <c r="C10" i="46"/>
  <c r="P10" i="46"/>
  <c r="BE10" i="46"/>
  <c r="CQ10" i="46"/>
  <c r="BL10" i="46"/>
  <c r="BM10" i="46"/>
  <c r="Y10" i="46"/>
  <c r="AI10" i="46"/>
  <c r="BH10" i="46"/>
  <c r="BD10" i="46"/>
  <c r="O10" i="46"/>
  <c r="I10" i="46"/>
  <c r="BV10" i="46"/>
  <c r="AZ10" i="46"/>
  <c r="AP10" i="46"/>
  <c r="BS10" i="46"/>
  <c r="AQ10" i="46"/>
  <c r="BT10" i="46"/>
  <c r="AU10" i="46"/>
  <c r="CM10" i="46"/>
  <c r="BZ10" i="46"/>
  <c r="AC10" i="46"/>
  <c r="CF10" i="46"/>
  <c r="CG10" i="46"/>
  <c r="CN10" i="46"/>
  <c r="CR11" i="46"/>
  <c r="CB11" i="46"/>
  <c r="CG11" i="46"/>
  <c r="AL11" i="46"/>
  <c r="AJ11" i="46"/>
  <c r="AS11" i="46"/>
  <c r="V11" i="46"/>
  <c r="AY11" i="46"/>
  <c r="CJ11" i="46"/>
  <c r="AW11" i="46"/>
  <c r="BF11" i="46"/>
  <c r="AP11" i="46"/>
  <c r="CM11" i="46"/>
  <c r="BI11" i="46"/>
  <c r="AR11" i="46"/>
  <c r="G11" i="46"/>
  <c r="AA11" i="46"/>
  <c r="BC11" i="46"/>
  <c r="CP11" i="46"/>
  <c r="R11" i="46"/>
  <c r="CF11" i="46"/>
  <c r="X11" i="46"/>
  <c r="BE11" i="46"/>
  <c r="C11" i="46"/>
  <c r="BA11" i="46"/>
  <c r="BU12" i="46"/>
  <c r="AO12" i="46"/>
  <c r="BG12" i="46"/>
  <c r="CK12" i="46"/>
  <c r="CI12" i="46"/>
  <c r="CM12" i="46"/>
  <c r="P12" i="46"/>
  <c r="E12" i="46"/>
  <c r="AC12" i="46"/>
  <c r="CF12" i="46"/>
  <c r="R12" i="46"/>
  <c r="AR12" i="46"/>
  <c r="W12" i="46"/>
  <c r="V12" i="46"/>
  <c r="BV12" i="46"/>
  <c r="CN12" i="46"/>
  <c r="J12" i="46"/>
  <c r="X12" i="46"/>
  <c r="BH12" i="46"/>
  <c r="CF87" i="46"/>
  <c r="C87" i="46"/>
  <c r="BP87" i="46"/>
  <c r="BS87" i="46"/>
  <c r="O87" i="46"/>
  <c r="CI87" i="46"/>
  <c r="BE87" i="46"/>
  <c r="BC87" i="46"/>
  <c r="BQ87" i="46"/>
  <c r="AM87" i="46"/>
  <c r="Z39" i="46"/>
  <c r="BX39" i="46"/>
  <c r="CF39" i="46"/>
  <c r="CK39" i="46"/>
  <c r="AI39" i="46"/>
  <c r="BU39" i="46"/>
  <c r="CE39" i="46"/>
  <c r="BC39" i="46"/>
  <c r="G39" i="46"/>
  <c r="AY39" i="46"/>
  <c r="Q39" i="46"/>
  <c r="AW39" i="46"/>
  <c r="U39" i="46"/>
  <c r="BE39" i="46"/>
  <c r="X39" i="46"/>
  <c r="AO39" i="46"/>
  <c r="BM39" i="46"/>
  <c r="V39" i="46"/>
  <c r="E39" i="46"/>
  <c r="BG39" i="46"/>
  <c r="AQ39" i="46"/>
  <c r="O39" i="46"/>
  <c r="AA39" i="46"/>
  <c r="CA39" i="46"/>
  <c r="BW39" i="46"/>
  <c r="BA39" i="46"/>
  <c r="CB39" i="46"/>
  <c r="I39" i="46"/>
  <c r="W39" i="46"/>
  <c r="BL39" i="46"/>
  <c r="AX39" i="46"/>
  <c r="C39" i="46"/>
  <c r="BQ39" i="46"/>
  <c r="AR39" i="46"/>
  <c r="AP39" i="46"/>
  <c r="BF39" i="46"/>
  <c r="Y39" i="46"/>
  <c r="BN39" i="46"/>
  <c r="AF39" i="46"/>
  <c r="CI39" i="46"/>
  <c r="BD39" i="46"/>
  <c r="AV39" i="46"/>
  <c r="S39" i="46"/>
  <c r="F39" i="46"/>
  <c r="H39" i="46"/>
  <c r="BT39" i="46"/>
  <c r="CJ39" i="46"/>
  <c r="AT39" i="46"/>
  <c r="CP39" i="46"/>
  <c r="BJ39" i="46"/>
  <c r="AK39" i="46"/>
  <c r="P39" i="46"/>
  <c r="BZ39" i="46"/>
  <c r="BR39" i="46"/>
  <c r="BB39" i="46"/>
  <c r="AL39" i="46"/>
  <c r="R39" i="46"/>
  <c r="CR39" i="46"/>
  <c r="CO39" i="46"/>
  <c r="AM39" i="46"/>
  <c r="CQ39" i="46"/>
  <c r="BO39" i="46"/>
  <c r="CC39" i="46"/>
  <c r="D39" i="46"/>
  <c r="AZ39" i="46"/>
  <c r="AC39" i="46"/>
  <c r="AE39" i="46"/>
  <c r="K39" i="46"/>
  <c r="AJ39" i="46"/>
  <c r="AG39" i="46"/>
  <c r="T39" i="46"/>
  <c r="CN39" i="46"/>
  <c r="M39" i="46"/>
  <c r="AD39" i="46"/>
  <c r="CL39" i="46"/>
  <c r="BY39" i="46"/>
  <c r="CG39" i="46"/>
  <c r="CT39" i="46"/>
  <c r="BV39" i="46"/>
  <c r="AU39" i="46"/>
  <c r="AB39" i="46"/>
  <c r="CD39" i="46"/>
  <c r="BP39" i="46"/>
  <c r="BH39" i="46"/>
  <c r="BI39" i="46"/>
  <c r="AN39" i="46"/>
  <c r="BS39" i="46"/>
  <c r="AS39" i="46"/>
  <c r="Q38" i="46"/>
  <c r="AY38" i="46"/>
  <c r="CE38" i="46"/>
  <c r="N38" i="46"/>
  <c r="AI38" i="46"/>
  <c r="AP38" i="46"/>
  <c r="P38" i="46"/>
  <c r="BC38" i="46"/>
  <c r="BS38" i="46"/>
  <c r="CI38" i="46"/>
  <c r="AM38" i="46"/>
  <c r="BP38" i="46"/>
  <c r="CF38" i="46"/>
  <c r="AF38" i="46"/>
  <c r="I38" i="46"/>
  <c r="BU38" i="46"/>
  <c r="AO38" i="46"/>
  <c r="S38" i="46"/>
  <c r="F38" i="46"/>
  <c r="CK38" i="46"/>
  <c r="CT38" i="46"/>
  <c r="H38" i="46"/>
  <c r="AR38" i="46"/>
  <c r="K38" i="46"/>
  <c r="BX38" i="46"/>
  <c r="CN38" i="46"/>
  <c r="Y38" i="46"/>
  <c r="AA38" i="46"/>
  <c r="AW38" i="46"/>
  <c r="J38" i="46"/>
  <c r="BA38" i="46"/>
  <c r="BM38" i="46"/>
  <c r="V38" i="46"/>
  <c r="CH38" i="46"/>
  <c r="AG38" i="46"/>
  <c r="BR38" i="46"/>
  <c r="BB38" i="46"/>
  <c r="X38" i="46"/>
  <c r="BK38" i="46"/>
  <c r="AL38" i="46"/>
  <c r="CA38" i="46"/>
  <c r="CQ38" i="46"/>
  <c r="Z38" i="46"/>
  <c r="AE38" i="46"/>
  <c r="BT38" i="46"/>
  <c r="AK38" i="46"/>
  <c r="AV38" i="46"/>
  <c r="CJ38" i="46"/>
  <c r="CS38" i="46"/>
  <c r="BO38" i="46"/>
  <c r="BD38" i="46"/>
  <c r="AN38" i="46"/>
  <c r="CR38" i="46"/>
  <c r="CC38" i="46"/>
  <c r="AX38" i="46"/>
  <c r="D38" i="46"/>
  <c r="BQ38" i="46"/>
  <c r="CD38" i="46"/>
  <c r="BN38" i="46"/>
  <c r="T38" i="46"/>
  <c r="AU38" i="46"/>
  <c r="CO38" i="46"/>
  <c r="AB38" i="46"/>
  <c r="AZ38" i="46"/>
  <c r="AJ38" i="46"/>
  <c r="BI38" i="46"/>
  <c r="M38" i="46"/>
  <c r="AD38" i="46"/>
  <c r="AC38" i="46"/>
  <c r="CL38" i="46"/>
  <c r="BY38" i="46"/>
  <c r="BZ38" i="46"/>
  <c r="CP38" i="46"/>
  <c r="BJ38" i="46"/>
  <c r="C38" i="46"/>
  <c r="BV38" i="46"/>
  <c r="AT38" i="46"/>
  <c r="BF38" i="46"/>
  <c r="BG38" i="46"/>
  <c r="O38" i="46"/>
  <c r="BH38" i="46"/>
  <c r="CM38" i="46"/>
  <c r="G38" i="46"/>
  <c r="CB38" i="46"/>
  <c r="U38" i="46"/>
  <c r="AS38" i="46"/>
  <c r="E38" i="46"/>
  <c r="AC37" i="46"/>
  <c r="BX37" i="46"/>
  <c r="AG37" i="46"/>
  <c r="BY37" i="46"/>
  <c r="BI37" i="46"/>
  <c r="AS37" i="46"/>
  <c r="BN37" i="46"/>
  <c r="CJ37" i="46"/>
  <c r="BM37" i="46"/>
  <c r="BD37" i="46"/>
  <c r="R37" i="46"/>
  <c r="CD37" i="46"/>
  <c r="BE37" i="46"/>
  <c r="BR37" i="46"/>
  <c r="CK37" i="46"/>
  <c r="BB37" i="46"/>
  <c r="X37" i="46"/>
  <c r="CS37" i="46"/>
  <c r="AL37" i="46"/>
  <c r="CF37" i="46"/>
  <c r="BP37" i="46"/>
  <c r="BC37" i="46"/>
  <c r="J37" i="46"/>
  <c r="L37" i="46"/>
  <c r="BQ37" i="46"/>
  <c r="AJ37" i="46"/>
  <c r="BS37" i="46"/>
  <c r="AM37" i="46"/>
  <c r="CI37" i="46"/>
  <c r="AA37" i="46"/>
  <c r="AW37" i="46"/>
  <c r="AI37" i="46"/>
  <c r="BA37" i="46"/>
  <c r="CG37" i="46"/>
  <c r="C37" i="46"/>
  <c r="CC37" i="46"/>
  <c r="D37" i="46"/>
  <c r="CE37" i="46"/>
  <c r="Y37" i="46"/>
  <c r="T37" i="46"/>
  <c r="CQ37" i="46"/>
  <c r="CA37" i="46"/>
  <c r="AF37" i="46"/>
  <c r="Z37" i="46"/>
  <c r="BK37" i="46"/>
  <c r="N37" i="46"/>
  <c r="V37" i="46"/>
  <c r="AV37" i="46"/>
  <c r="AR37" i="46"/>
  <c r="BO37" i="46"/>
  <c r="AY37" i="46"/>
  <c r="AE37" i="46"/>
  <c r="E37" i="46"/>
  <c r="AZ37" i="46"/>
  <c r="G37" i="46"/>
  <c r="CR37" i="46"/>
  <c r="M37" i="46"/>
  <c r="Q37" i="46"/>
  <c r="U37" i="46"/>
  <c r="CM37" i="46"/>
  <c r="AD37" i="46"/>
  <c r="BW37" i="46"/>
  <c r="P37" i="46"/>
  <c r="CL37" i="46"/>
  <c r="AQ37" i="46"/>
  <c r="CT37" i="46"/>
  <c r="K37" i="46"/>
  <c r="BL37" i="46"/>
  <c r="AN37" i="46"/>
  <c r="BF37" i="46"/>
  <c r="CN37" i="46"/>
  <c r="AO37" i="46"/>
  <c r="BV37" i="46"/>
  <c r="AP37" i="46"/>
  <c r="AT37" i="46"/>
  <c r="BT37" i="46"/>
  <c r="BZ37" i="46"/>
  <c r="BJ37" i="46"/>
  <c r="F37" i="46"/>
  <c r="BH37" i="46"/>
  <c r="CP37" i="46"/>
  <c r="H37" i="46"/>
  <c r="CO37" i="46"/>
  <c r="S37" i="46"/>
  <c r="CS6" i="46"/>
  <c r="CO6" i="46"/>
  <c r="U6" i="46"/>
  <c r="CJ7" i="46"/>
  <c r="CF7" i="46"/>
  <c r="AW7" i="46"/>
  <c r="CC8" i="46"/>
  <c r="BT8" i="46"/>
  <c r="BI8" i="46"/>
  <c r="AV8" i="46"/>
  <c r="CD8" i="46"/>
  <c r="BP8" i="46"/>
  <c r="BK8" i="46"/>
  <c r="CI8" i="46"/>
  <c r="O8" i="46"/>
  <c r="I8" i="46"/>
  <c r="AG10" i="46"/>
  <c r="BQ10" i="46"/>
  <c r="K10" i="46"/>
  <c r="CN11" i="46"/>
  <c r="AQ11" i="46"/>
  <c r="AO11" i="46"/>
  <c r="T11" i="46"/>
  <c r="E11" i="46"/>
  <c r="BC12" i="46"/>
  <c r="AP12" i="46"/>
  <c r="BX12" i="46"/>
  <c r="BM12" i="46"/>
  <c r="AZ12" i="46"/>
  <c r="AF12" i="46"/>
  <c r="CT12" i="46"/>
  <c r="CP12" i="46"/>
  <c r="BY12" i="46"/>
  <c r="O298" i="45"/>
  <c r="P298" i="45"/>
  <c r="O167" i="45"/>
  <c r="P167" i="45"/>
  <c r="M167" i="45"/>
  <c r="O197" i="45"/>
  <c r="P197" i="45"/>
  <c r="M197" i="45"/>
  <c r="M176" i="45"/>
  <c r="O176" i="45"/>
  <c r="P176" i="45"/>
  <c r="O118" i="45"/>
  <c r="P118" i="45"/>
  <c r="O120" i="45"/>
  <c r="P120" i="45"/>
  <c r="O98" i="45"/>
  <c r="P98" i="45"/>
  <c r="M98" i="45"/>
  <c r="O71" i="45"/>
  <c r="P71" i="45"/>
  <c r="M71" i="45"/>
  <c r="O297" i="45"/>
  <c r="P297" i="45"/>
  <c r="M297" i="45"/>
  <c r="O159" i="45"/>
  <c r="P159" i="45"/>
  <c r="M159" i="45"/>
  <c r="O301" i="45"/>
  <c r="P301" i="45"/>
  <c r="O227" i="45"/>
  <c r="P227" i="45"/>
  <c r="M227" i="45"/>
  <c r="O193" i="45"/>
  <c r="P193" i="45"/>
  <c r="M193" i="45"/>
  <c r="O270" i="45"/>
  <c r="P270" i="45"/>
  <c r="O172" i="45"/>
  <c r="P172" i="45"/>
  <c r="M172" i="45"/>
  <c r="O69" i="45"/>
  <c r="P69" i="45"/>
  <c r="M69" i="45"/>
  <c r="O133" i="45"/>
  <c r="P133" i="45"/>
  <c r="M133" i="45"/>
  <c r="O138" i="45"/>
  <c r="P138" i="45"/>
  <c r="M138" i="45"/>
  <c r="O139" i="45"/>
  <c r="P139" i="45"/>
  <c r="M139" i="45"/>
  <c r="O226" i="45"/>
  <c r="P226" i="45"/>
  <c r="M226" i="45"/>
  <c r="O135" i="45"/>
  <c r="P135" i="45"/>
  <c r="M135" i="45"/>
  <c r="O320" i="45"/>
  <c r="P320" i="45"/>
  <c r="O252" i="45"/>
  <c r="P252" i="45"/>
  <c r="O250" i="45"/>
  <c r="P250" i="45"/>
  <c r="M250" i="45"/>
  <c r="O205" i="45"/>
  <c r="P205" i="45"/>
  <c r="O261" i="45"/>
  <c r="P261" i="45"/>
  <c r="M261" i="45"/>
  <c r="O12" i="45"/>
  <c r="P12" i="45"/>
  <c r="O123" i="45"/>
  <c r="P123" i="45"/>
  <c r="M123" i="45"/>
  <c r="M141" i="45"/>
  <c r="O141" i="45"/>
  <c r="P141" i="45"/>
  <c r="O75" i="45"/>
  <c r="P75" i="45"/>
  <c r="M75" i="45"/>
  <c r="O158" i="45"/>
  <c r="P158" i="45"/>
  <c r="M158" i="45"/>
  <c r="M191" i="45"/>
  <c r="O191" i="45"/>
  <c r="P191" i="45"/>
  <c r="O169" i="45"/>
  <c r="P169" i="45"/>
  <c r="M169" i="45"/>
  <c r="O244" i="45"/>
  <c r="P244" i="45"/>
  <c r="M244" i="45"/>
  <c r="O287" i="45"/>
  <c r="P287" i="45"/>
  <c r="M287" i="45"/>
  <c r="O259" i="45"/>
  <c r="P259" i="45"/>
  <c r="M259" i="45"/>
  <c r="O180" i="45"/>
  <c r="P180" i="45"/>
  <c r="O222" i="45"/>
  <c r="P222" i="45"/>
  <c r="M222" i="45"/>
  <c r="O122" i="45"/>
  <c r="P122" i="45"/>
  <c r="M122" i="45"/>
  <c r="M199" i="45"/>
  <c r="O199" i="45"/>
  <c r="P199" i="45"/>
  <c r="O255" i="45"/>
  <c r="P255" i="45"/>
  <c r="M309" i="45"/>
  <c r="O309" i="45"/>
  <c r="P309" i="45"/>
  <c r="O326" i="45"/>
  <c r="P326" i="45"/>
  <c r="O238" i="45"/>
  <c r="P238" i="45"/>
  <c r="M238" i="45"/>
  <c r="O282" i="45"/>
  <c r="P282" i="45"/>
  <c r="M282" i="45"/>
  <c r="O230" i="45"/>
  <c r="P230" i="45"/>
  <c r="M230" i="45"/>
  <c r="O94" i="45"/>
  <c r="P94" i="45"/>
  <c r="M94" i="45"/>
  <c r="O289" i="45"/>
  <c r="P289" i="45"/>
  <c r="M289" i="45"/>
  <c r="O263" i="45"/>
  <c r="P263" i="45"/>
  <c r="M263" i="45"/>
  <c r="O127" i="45"/>
  <c r="P127" i="45"/>
  <c r="M127" i="45"/>
  <c r="O116" i="45"/>
  <c r="P116" i="45"/>
  <c r="M116" i="45"/>
  <c r="O296" i="45"/>
  <c r="P296" i="45"/>
  <c r="O236" i="45"/>
  <c r="P236" i="45"/>
  <c r="M236" i="45"/>
  <c r="O184" i="45"/>
  <c r="P184" i="45"/>
  <c r="M184" i="45"/>
  <c r="O324" i="45"/>
  <c r="P324" i="45"/>
  <c r="O322" i="45"/>
  <c r="P322" i="45"/>
  <c r="O102" i="45"/>
  <c r="P102" i="45"/>
  <c r="O166" i="45"/>
  <c r="P166" i="45"/>
  <c r="M166" i="45"/>
  <c r="N39" i="46"/>
  <c r="J39" i="46"/>
  <c r="O206" i="45"/>
  <c r="P206" i="45"/>
  <c r="M206" i="45"/>
  <c r="O271" i="45"/>
  <c r="P271" i="45"/>
  <c r="M271" i="45"/>
  <c r="O111" i="45"/>
  <c r="P111" i="45"/>
  <c r="O175" i="45"/>
  <c r="P175" i="45"/>
  <c r="M175" i="45"/>
  <c r="O239" i="45"/>
  <c r="P239" i="45"/>
  <c r="M239" i="45"/>
  <c r="O304" i="45"/>
  <c r="P304" i="45"/>
  <c r="O171" i="45"/>
  <c r="P171" i="45"/>
  <c r="M171" i="45"/>
  <c r="O314" i="45"/>
  <c r="P314" i="45"/>
  <c r="O209" i="45"/>
  <c r="P209" i="45"/>
  <c r="M209" i="45"/>
  <c r="O188" i="45"/>
  <c r="P188" i="45"/>
  <c r="M188" i="45"/>
  <c r="O213" i="45"/>
  <c r="P213" i="45"/>
  <c r="M213" i="45"/>
  <c r="O174" i="45"/>
  <c r="P174" i="45"/>
  <c r="M174" i="45"/>
  <c r="O211" i="45"/>
  <c r="P211" i="45"/>
  <c r="O179" i="45"/>
  <c r="P179" i="45"/>
  <c r="O192" i="45"/>
  <c r="P192" i="45"/>
  <c r="M192" i="45"/>
  <c r="O130" i="45"/>
  <c r="P130" i="45"/>
  <c r="M130" i="45"/>
  <c r="O325" i="45"/>
  <c r="P325" i="45"/>
  <c r="O182" i="45"/>
  <c r="P182" i="45"/>
  <c r="O215" i="45"/>
  <c r="P215" i="45"/>
  <c r="O105" i="45"/>
  <c r="P105" i="45"/>
  <c r="O195" i="45"/>
  <c r="P195" i="45"/>
  <c r="M195" i="45"/>
  <c r="O313" i="45"/>
  <c r="P313" i="45"/>
  <c r="O243" i="45"/>
  <c r="P243" i="45"/>
  <c r="M243" i="45"/>
  <c r="O217" i="45"/>
  <c r="P217" i="45"/>
  <c r="O200" i="45"/>
  <c r="P200" i="45"/>
  <c r="M200" i="45"/>
  <c r="O316" i="45"/>
  <c r="P316" i="45"/>
  <c r="M316" i="45"/>
  <c r="O90" i="45"/>
  <c r="P90" i="45"/>
  <c r="M90" i="45"/>
  <c r="O218" i="45"/>
  <c r="P218" i="45"/>
  <c r="M218" i="45"/>
  <c r="O128" i="45"/>
  <c r="P128" i="45"/>
  <c r="M128" i="45"/>
  <c r="O290" i="45"/>
  <c r="P290" i="45"/>
  <c r="O66" i="45"/>
  <c r="P66" i="45"/>
  <c r="M66" i="45"/>
  <c r="O194" i="45"/>
  <c r="P194" i="45"/>
  <c r="M194" i="45"/>
  <c r="O323" i="45"/>
  <c r="P323" i="45"/>
  <c r="O100" i="45"/>
  <c r="P100" i="45"/>
  <c r="O164" i="45"/>
  <c r="P164" i="45"/>
  <c r="M164" i="45"/>
  <c r="O228" i="45"/>
  <c r="P228" i="45"/>
  <c r="M228" i="45"/>
  <c r="O125" i="45"/>
  <c r="P125" i="45"/>
  <c r="M125" i="45"/>
  <c r="M189" i="45"/>
  <c r="O189" i="45"/>
  <c r="P189" i="45"/>
  <c r="O253" i="45"/>
  <c r="P253" i="45"/>
  <c r="M253" i="45"/>
  <c r="O318" i="45"/>
  <c r="P318" i="45"/>
  <c r="O86" i="45"/>
  <c r="P86" i="45"/>
  <c r="O150" i="45"/>
  <c r="P150" i="45"/>
  <c r="M150" i="45"/>
  <c r="O214" i="45"/>
  <c r="P214" i="45"/>
  <c r="O279" i="45"/>
  <c r="P279" i="45"/>
  <c r="M279" i="45"/>
  <c r="O119" i="45"/>
  <c r="P119" i="45"/>
  <c r="O183" i="45"/>
  <c r="P183" i="45"/>
  <c r="M183" i="45"/>
  <c r="O247" i="45"/>
  <c r="P247" i="45"/>
  <c r="M247" i="45"/>
  <c r="O312" i="45"/>
  <c r="M312" i="45"/>
  <c r="P312" i="45"/>
  <c r="O201" i="45"/>
  <c r="P201" i="45"/>
  <c r="M201" i="45"/>
  <c r="M149" i="45"/>
  <c r="O149" i="45"/>
  <c r="P149" i="45"/>
  <c r="O207" i="45"/>
  <c r="P207" i="45"/>
  <c r="O203" i="45"/>
  <c r="P203" i="45"/>
  <c r="O187" i="45"/>
  <c r="P187" i="45"/>
  <c r="M187" i="45"/>
  <c r="O321" i="45"/>
  <c r="P321" i="45"/>
  <c r="O260" i="45"/>
  <c r="P260" i="45"/>
  <c r="M260" i="45"/>
  <c r="O157" i="45"/>
  <c r="P157" i="45"/>
  <c r="M157" i="45"/>
  <c r="M151" i="45"/>
  <c r="O151" i="45"/>
  <c r="P151" i="45"/>
  <c r="O67" i="45"/>
  <c r="M67" i="45"/>
  <c r="P67" i="45"/>
  <c r="O137" i="45"/>
  <c r="P137" i="45"/>
  <c r="M137" i="45"/>
  <c r="O99" i="45"/>
  <c r="P99" i="45"/>
  <c r="O107" i="45"/>
  <c r="P107" i="45"/>
  <c r="O104" i="45"/>
  <c r="P104" i="45"/>
  <c r="O88" i="45"/>
  <c r="P88" i="45"/>
  <c r="O131" i="45"/>
  <c r="P131" i="45"/>
  <c r="M131" i="45"/>
  <c r="M249" i="45"/>
  <c r="O249" i="45"/>
  <c r="P249" i="45"/>
  <c r="O329" i="45"/>
  <c r="P329" i="45"/>
  <c r="M329" i="45"/>
  <c r="O91" i="45"/>
  <c r="P91" i="45"/>
  <c r="O8" i="45"/>
  <c r="P8" i="45"/>
  <c r="M8" i="45"/>
  <c r="O106" i="45"/>
  <c r="P106" i="45"/>
  <c r="O234" i="45"/>
  <c r="P234" i="45"/>
  <c r="M234" i="45"/>
  <c r="O144" i="45"/>
  <c r="P144" i="45"/>
  <c r="M144" i="45"/>
  <c r="O273" i="45"/>
  <c r="P273" i="45"/>
  <c r="O177" i="45"/>
  <c r="M177" i="45"/>
  <c r="P177" i="45"/>
  <c r="O306" i="45"/>
  <c r="P306" i="45"/>
  <c r="M306" i="45"/>
  <c r="O82" i="45"/>
  <c r="P82" i="45"/>
  <c r="M82" i="45"/>
  <c r="O210" i="45"/>
  <c r="P210" i="45"/>
  <c r="O108" i="45"/>
  <c r="P108" i="45"/>
  <c r="O257" i="45"/>
  <c r="P257" i="45"/>
  <c r="O258" i="45"/>
  <c r="P258" i="45"/>
  <c r="O77" i="45"/>
  <c r="P77" i="45"/>
  <c r="M77" i="45"/>
  <c r="O161" i="45"/>
  <c r="P161" i="45"/>
  <c r="M161" i="45"/>
  <c r="O295" i="45"/>
  <c r="P295" i="45"/>
  <c r="O72" i="45"/>
  <c r="P72" i="45"/>
  <c r="M72" i="45"/>
  <c r="O76" i="45"/>
  <c r="P76" i="45"/>
  <c r="M76" i="45"/>
  <c r="O242" i="45"/>
  <c r="P242" i="45"/>
  <c r="M242" i="45"/>
  <c r="O47" i="45"/>
  <c r="P47" i="45"/>
  <c r="M47" i="45"/>
  <c r="O61" i="45"/>
  <c r="P61" i="45"/>
  <c r="M61" i="45"/>
  <c r="O50" i="45"/>
  <c r="P50" i="45"/>
  <c r="M50" i="45"/>
  <c r="O19" i="45"/>
  <c r="P19" i="45"/>
  <c r="O42" i="45"/>
  <c r="P42" i="45"/>
  <c r="M42" i="45"/>
  <c r="O21" i="45"/>
  <c r="P21" i="45"/>
  <c r="O30" i="45"/>
  <c r="P30" i="45"/>
  <c r="M30" i="45"/>
  <c r="O54" i="45"/>
  <c r="P54" i="45"/>
  <c r="M54" i="45"/>
  <c r="O44" i="45"/>
  <c r="P44" i="45"/>
  <c r="M44" i="45"/>
  <c r="O27" i="45"/>
  <c r="P27" i="45"/>
  <c r="M27" i="45"/>
  <c r="O26" i="45"/>
  <c r="P26" i="45"/>
  <c r="M26" i="45"/>
  <c r="O59" i="45"/>
  <c r="P59" i="45"/>
  <c r="M59" i="45"/>
  <c r="O22" i="45"/>
  <c r="P22" i="45"/>
  <c r="O23" i="45"/>
  <c r="P23" i="45"/>
  <c r="O63" i="45"/>
  <c r="P63" i="45"/>
  <c r="M63" i="45"/>
  <c r="O60" i="45"/>
  <c r="P60" i="45"/>
  <c r="M60" i="45"/>
  <c r="O20" i="45"/>
  <c r="P20" i="45"/>
  <c r="O34" i="45"/>
  <c r="P34" i="45"/>
  <c r="O256" i="45"/>
  <c r="P256" i="45"/>
  <c r="O292" i="45"/>
  <c r="P292" i="45"/>
  <c r="O294" i="45"/>
  <c r="P294" i="45"/>
  <c r="M294" i="45"/>
  <c r="O73" i="45"/>
  <c r="P73" i="45"/>
  <c r="M73" i="45"/>
  <c r="O24" i="45"/>
  <c r="P24" i="45"/>
  <c r="O57" i="45"/>
  <c r="P57" i="45"/>
  <c r="M57" i="45"/>
  <c r="O51" i="45"/>
  <c r="P51" i="45"/>
  <c r="M51" i="45"/>
  <c r="CE27" i="46"/>
  <c r="Z27" i="46"/>
  <c r="Q27" i="46"/>
  <c r="O62" i="45"/>
  <c r="P62" i="45"/>
  <c r="M62" i="45"/>
  <c r="O53" i="45"/>
  <c r="P53" i="45"/>
  <c r="M53" i="45"/>
  <c r="O36" i="45"/>
  <c r="P36" i="45"/>
  <c r="O35" i="45"/>
  <c r="P35" i="45"/>
  <c r="O18" i="45"/>
  <c r="P18" i="45"/>
  <c r="M18" i="45"/>
  <c r="O17" i="45"/>
  <c r="P17" i="45"/>
  <c r="M17" i="45"/>
  <c r="O29" i="45"/>
  <c r="P29" i="45"/>
  <c r="M29" i="45"/>
  <c r="O41" i="45"/>
  <c r="P41" i="45"/>
  <c r="O28" i="45"/>
  <c r="P28" i="45"/>
  <c r="M28" i="45"/>
  <c r="O16" i="45"/>
  <c r="P16" i="45"/>
  <c r="O56" i="45"/>
  <c r="P56" i="45"/>
  <c r="M56" i="45"/>
  <c r="O38" i="45"/>
  <c r="P38" i="45"/>
  <c r="O65" i="45"/>
  <c r="P65" i="45"/>
  <c r="M65" i="45"/>
  <c r="O32" i="45"/>
  <c r="P32" i="45"/>
  <c r="O31" i="45"/>
  <c r="P31" i="45"/>
  <c r="M31" i="45"/>
  <c r="M55" i="45"/>
  <c r="O55" i="45"/>
  <c r="P55" i="45"/>
  <c r="O45" i="45"/>
  <c r="P45" i="45"/>
  <c r="M45" i="45"/>
  <c r="O64" i="45"/>
  <c r="P64" i="45"/>
  <c r="M64" i="45"/>
  <c r="O33" i="45"/>
  <c r="P33" i="45"/>
  <c r="O43" i="45"/>
  <c r="P43" i="45"/>
  <c r="O15" i="45"/>
  <c r="P15" i="45"/>
  <c r="O39" i="45"/>
  <c r="P39" i="45"/>
  <c r="M39" i="45"/>
  <c r="O37" i="45"/>
  <c r="P37" i="45"/>
  <c r="M37" i="45"/>
  <c r="O48" i="45"/>
  <c r="P48" i="45"/>
  <c r="O40" i="45"/>
  <c r="P40" i="45"/>
  <c r="O25" i="45"/>
  <c r="P25" i="45"/>
  <c r="M25" i="45"/>
  <c r="O46" i="45"/>
  <c r="P46" i="45"/>
  <c r="O52" i="45"/>
  <c r="P52" i="45"/>
  <c r="M52" i="45"/>
  <c r="O49" i="45"/>
  <c r="P49" i="45"/>
  <c r="O58" i="45"/>
  <c r="P58" i="45"/>
  <c r="M58" i="45"/>
  <c r="O13" i="45"/>
  <c r="P13" i="45"/>
  <c r="O14" i="45"/>
  <c r="P14" i="45"/>
  <c r="O264" i="45"/>
  <c r="P264" i="45"/>
  <c r="M264" i="45"/>
  <c r="M328" i="45"/>
  <c r="O328" i="45"/>
  <c r="P328" i="45"/>
  <c r="O280" i="45"/>
  <c r="P280" i="45"/>
  <c r="O83" i="45"/>
  <c r="P83" i="45"/>
  <c r="O114" i="45"/>
  <c r="P114" i="45"/>
  <c r="M114" i="45"/>
  <c r="O110" i="45"/>
  <c r="P110" i="45"/>
  <c r="O85" i="45"/>
  <c r="P85" i="45"/>
  <c r="O81" i="45"/>
  <c r="P81" i="45"/>
  <c r="O93" i="45"/>
  <c r="P93" i="45"/>
  <c r="O89" i="45"/>
  <c r="P89" i="45"/>
  <c r="O68" i="45"/>
  <c r="P68" i="45"/>
  <c r="M68" i="45"/>
  <c r="O79" i="45"/>
  <c r="P79" i="45"/>
  <c r="O124" i="45"/>
  <c r="P124" i="45"/>
  <c r="O87" i="45"/>
  <c r="P87" i="45"/>
  <c r="O152" i="45"/>
  <c r="P152" i="45"/>
  <c r="M152" i="45"/>
  <c r="O155" i="45"/>
  <c r="P155" i="45"/>
  <c r="M155" i="45"/>
  <c r="O305" i="45"/>
  <c r="P305" i="45"/>
  <c r="O278" i="45"/>
  <c r="P278" i="45"/>
  <c r="O303" i="45"/>
  <c r="P303" i="45"/>
  <c r="O232" i="45"/>
  <c r="P232" i="45"/>
  <c r="M232" i="45"/>
  <c r="O97" i="45"/>
  <c r="P97" i="45"/>
  <c r="M97" i="45"/>
  <c r="O196" i="45"/>
  <c r="P196" i="45"/>
  <c r="M196" i="45"/>
  <c r="O246" i="45"/>
  <c r="P246" i="45"/>
  <c r="O266" i="45"/>
  <c r="M266" i="45"/>
  <c r="P266" i="45"/>
  <c r="O9" i="45"/>
  <c r="P9" i="45"/>
  <c r="M9" i="45"/>
  <c r="O235" i="45"/>
  <c r="P235" i="45"/>
  <c r="M235" i="45"/>
  <c r="O276" i="45"/>
  <c r="P276" i="45"/>
  <c r="M276" i="45"/>
  <c r="O216" i="45"/>
  <c r="P216" i="45"/>
  <c r="O121" i="45"/>
  <c r="P121" i="45"/>
  <c r="O163" i="45"/>
  <c r="P163" i="45"/>
  <c r="M163" i="45"/>
  <c r="O308" i="45"/>
  <c r="P308" i="45"/>
  <c r="M308" i="45"/>
  <c r="O219" i="45"/>
  <c r="P219" i="45"/>
  <c r="M219" i="45"/>
  <c r="O170" i="45"/>
  <c r="P170" i="45"/>
  <c r="M170" i="45"/>
  <c r="O299" i="45"/>
  <c r="P299" i="45"/>
  <c r="O80" i="45"/>
  <c r="P80" i="45"/>
  <c r="M80" i="45"/>
  <c r="O208" i="45"/>
  <c r="P208" i="45"/>
  <c r="M11" i="45"/>
  <c r="O11" i="45"/>
  <c r="P11" i="45"/>
  <c r="M113" i="45"/>
  <c r="O113" i="45"/>
  <c r="P113" i="45"/>
  <c r="O241" i="45"/>
  <c r="P241" i="45"/>
  <c r="M241" i="45"/>
  <c r="O146" i="45"/>
  <c r="P146" i="45"/>
  <c r="M146" i="45"/>
  <c r="O275" i="45"/>
  <c r="P275" i="45"/>
  <c r="O140" i="45"/>
  <c r="P140" i="45"/>
  <c r="M140" i="45"/>
  <c r="O204" i="45"/>
  <c r="P204" i="45"/>
  <c r="O269" i="45"/>
  <c r="P269" i="45"/>
  <c r="M269" i="45"/>
  <c r="O101" i="45"/>
  <c r="P101" i="45"/>
  <c r="M101" i="45"/>
  <c r="O160" i="45"/>
  <c r="P160" i="45"/>
  <c r="M160" i="45"/>
  <c r="O293" i="45"/>
  <c r="P293" i="45"/>
  <c r="O74" i="45"/>
  <c r="P74" i="45"/>
  <c r="M74" i="45"/>
  <c r="O165" i="45"/>
  <c r="P165" i="45"/>
  <c r="M165" i="45"/>
  <c r="O229" i="45"/>
  <c r="P229" i="45"/>
  <c r="M229" i="45"/>
  <c r="O126" i="45"/>
  <c r="P126" i="45"/>
  <c r="M126" i="45"/>
  <c r="O190" i="45"/>
  <c r="P190" i="45"/>
  <c r="M190" i="45"/>
  <c r="O254" i="45"/>
  <c r="P254" i="45"/>
  <c r="O319" i="45"/>
  <c r="P319" i="45"/>
  <c r="O95" i="45"/>
  <c r="P95" i="45"/>
  <c r="M95" i="45"/>
  <c r="O223" i="45"/>
  <c r="P223" i="45"/>
  <c r="M223" i="45"/>
  <c r="O288" i="45"/>
  <c r="P288" i="45"/>
  <c r="M288" i="45"/>
  <c r="O147" i="45"/>
  <c r="P147" i="45"/>
  <c r="M147" i="45"/>
  <c r="O267" i="45"/>
  <c r="P267" i="45"/>
  <c r="O272" i="45"/>
  <c r="P272" i="45"/>
  <c r="O233" i="45"/>
  <c r="P233" i="45"/>
  <c r="M233" i="45"/>
  <c r="O283" i="45"/>
  <c r="P283" i="45"/>
  <c r="M283" i="45"/>
  <c r="M225" i="45"/>
  <c r="O225" i="45"/>
  <c r="P225" i="45"/>
  <c r="O132" i="45"/>
  <c r="P132" i="45"/>
  <c r="M132" i="45"/>
  <c r="O286" i="45"/>
  <c r="P286" i="45"/>
  <c r="M286" i="45"/>
  <c r="O268" i="45"/>
  <c r="P268" i="45"/>
  <c r="O248" i="45"/>
  <c r="P248" i="45"/>
  <c r="M248" i="45"/>
  <c r="O153" i="45"/>
  <c r="P153" i="45"/>
  <c r="M153" i="45"/>
  <c r="O251" i="45"/>
  <c r="P251" i="45"/>
  <c r="O186" i="45"/>
  <c r="P186" i="45"/>
  <c r="M186" i="45"/>
  <c r="O315" i="45"/>
  <c r="P315" i="45"/>
  <c r="M315" i="45"/>
  <c r="O96" i="45"/>
  <c r="P96" i="45"/>
  <c r="M96" i="45"/>
  <c r="M224" i="45"/>
  <c r="O224" i="45"/>
  <c r="P224" i="45"/>
  <c r="O129" i="45"/>
  <c r="P129" i="45"/>
  <c r="M129" i="45"/>
  <c r="O162" i="45"/>
  <c r="P162" i="45"/>
  <c r="M162" i="45"/>
  <c r="O291" i="45"/>
  <c r="P291" i="45"/>
  <c r="O84" i="45"/>
  <c r="P84" i="45"/>
  <c r="O148" i="45"/>
  <c r="P148" i="45"/>
  <c r="M148" i="45"/>
  <c r="O212" i="45"/>
  <c r="P212" i="45"/>
  <c r="O277" i="45"/>
  <c r="P277" i="45"/>
  <c r="O109" i="45"/>
  <c r="P109" i="45"/>
  <c r="O173" i="45"/>
  <c r="P173" i="45"/>
  <c r="M173" i="45"/>
  <c r="O237" i="45"/>
  <c r="P237" i="45"/>
  <c r="M237" i="45"/>
  <c r="O302" i="45"/>
  <c r="P302" i="45"/>
  <c r="M302" i="45"/>
  <c r="O70" i="45"/>
  <c r="P70" i="45"/>
  <c r="M70" i="45"/>
  <c r="M134" i="45"/>
  <c r="O134" i="45"/>
  <c r="P134" i="45"/>
  <c r="O198" i="45"/>
  <c r="P198" i="45"/>
  <c r="M198" i="45"/>
  <c r="O262" i="45"/>
  <c r="P262" i="45"/>
  <c r="M262" i="45"/>
  <c r="O327" i="45"/>
  <c r="P327" i="45"/>
  <c r="M327" i="45"/>
  <c r="O103" i="45"/>
  <c r="P103" i="45"/>
  <c r="O231" i="45"/>
  <c r="P231" i="45"/>
  <c r="M231" i="45"/>
  <c r="O136" i="45"/>
  <c r="P136" i="45"/>
  <c r="M136" i="45"/>
  <c r="O317" i="45"/>
  <c r="P317" i="45"/>
  <c r="O143" i="45"/>
  <c r="P143" i="45"/>
  <c r="M143" i="45"/>
  <c r="O265" i="45"/>
  <c r="P265" i="45"/>
  <c r="O168" i="45"/>
  <c r="P168" i="45"/>
  <c r="M168" i="45"/>
  <c r="O154" i="45"/>
  <c r="P154" i="45"/>
  <c r="M154" i="45"/>
  <c r="O221" i="45"/>
  <c r="P221" i="45"/>
  <c r="M221" i="45"/>
  <c r="O311" i="45"/>
  <c r="P311" i="45"/>
  <c r="M311" i="45"/>
  <c r="O330" i="45"/>
  <c r="P330" i="45"/>
  <c r="M330" i="45"/>
  <c r="O300" i="45"/>
  <c r="P300" i="45"/>
  <c r="O281" i="45"/>
  <c r="P281" i="45"/>
  <c r="O115" i="45"/>
  <c r="P115" i="45"/>
  <c r="M115" i="45"/>
  <c r="O185" i="45"/>
  <c r="P185" i="45"/>
  <c r="M185" i="45"/>
  <c r="O284" i="45"/>
  <c r="P284" i="45"/>
  <c r="O202" i="45"/>
  <c r="P202" i="45"/>
  <c r="M202" i="45"/>
  <c r="O10" i="45"/>
  <c r="P10" i="45"/>
  <c r="M10" i="45"/>
  <c r="O112" i="45"/>
  <c r="P112" i="45"/>
  <c r="M112" i="45"/>
  <c r="O240" i="45"/>
  <c r="P240" i="45"/>
  <c r="M240" i="45"/>
  <c r="O145" i="45"/>
  <c r="P145" i="45"/>
  <c r="M145" i="45"/>
  <c r="O274" i="45"/>
  <c r="P274" i="45"/>
  <c r="M274" i="45"/>
  <c r="O178" i="45"/>
  <c r="P178" i="45"/>
  <c r="O307" i="45"/>
  <c r="P307" i="45"/>
  <c r="M307" i="45"/>
  <c r="O92" i="45"/>
  <c r="P92" i="45"/>
  <c r="O156" i="45"/>
  <c r="P156" i="45"/>
  <c r="M156" i="45"/>
  <c r="O220" i="45"/>
  <c r="P220" i="45"/>
  <c r="M220" i="45"/>
  <c r="O285" i="45"/>
  <c r="P285" i="45"/>
  <c r="M285" i="45"/>
  <c r="O117" i="45"/>
  <c r="P117" i="45"/>
  <c r="O181" i="45"/>
  <c r="P181" i="45"/>
  <c r="O245" i="45"/>
  <c r="P245" i="45"/>
  <c r="M310" i="45"/>
  <c r="O310" i="45"/>
  <c r="P310" i="45"/>
  <c r="O78" i="45"/>
  <c r="P78" i="45"/>
  <c r="O142" i="45"/>
  <c r="P142" i="45"/>
  <c r="M142" i="45"/>
  <c r="BD6" i="46"/>
  <c r="AW6" i="46"/>
  <c r="BZ6" i="46"/>
  <c r="CN6" i="46"/>
  <c r="AJ6" i="46"/>
  <c r="BR6" i="46"/>
  <c r="CF6" i="46"/>
  <c r="AC6" i="46"/>
  <c r="CL6" i="46"/>
  <c r="S6" i="46"/>
  <c r="R6" i="46"/>
  <c r="CH6" i="46"/>
  <c r="I6" i="46"/>
  <c r="BG6" i="46"/>
  <c r="AO6" i="46"/>
  <c r="F6" i="46"/>
  <c r="AH6" i="46"/>
  <c r="CK6" i="46"/>
  <c r="W6" i="46"/>
  <c r="CQ6" i="46"/>
  <c r="AV6" i="46"/>
  <c r="BL6" i="46"/>
  <c r="BB6" i="46"/>
  <c r="AD6" i="46"/>
  <c r="CB6" i="46"/>
  <c r="G6" i="46"/>
  <c r="AE6" i="46"/>
  <c r="L6" i="46"/>
  <c r="CM6" i="46"/>
  <c r="M6" i="46"/>
  <c r="AU6" i="46"/>
  <c r="AT6" i="46"/>
  <c r="Q6" i="46"/>
  <c r="AY6" i="46"/>
  <c r="BT6" i="46"/>
  <c r="AN6" i="46"/>
  <c r="BW6" i="46"/>
  <c r="CD6" i="46"/>
  <c r="BY6" i="46"/>
  <c r="BK6" i="46"/>
  <c r="AB6" i="46"/>
  <c r="AX6" i="46"/>
  <c r="U7" i="46"/>
  <c r="E7" i="46"/>
  <c r="AZ7" i="46"/>
  <c r="CG7" i="46"/>
  <c r="AE7" i="46"/>
  <c r="L7" i="46"/>
  <c r="AX7" i="46"/>
  <c r="AH7" i="46"/>
  <c r="BL7" i="46"/>
  <c r="W7" i="46"/>
  <c r="BU7" i="46"/>
  <c r="AO7" i="46"/>
  <c r="AL7" i="46"/>
  <c r="BE7" i="46"/>
  <c r="AV7" i="46"/>
  <c r="AY7" i="46"/>
  <c r="BI7" i="46"/>
  <c r="AU7" i="46"/>
  <c r="BB7" i="46"/>
  <c r="BK7" i="46"/>
  <c r="AD7" i="46"/>
  <c r="M7" i="46"/>
  <c r="CP7" i="46"/>
  <c r="CK7" i="46"/>
  <c r="AT7" i="46"/>
  <c r="CD7" i="46"/>
  <c r="AJ7" i="46"/>
  <c r="Y7" i="46"/>
  <c r="BM7" i="46"/>
  <c r="BZ7" i="46"/>
  <c r="AB7" i="46"/>
  <c r="BR7" i="46"/>
  <c r="CH7" i="46"/>
  <c r="BG7" i="46"/>
  <c r="CC7" i="46"/>
  <c r="F7" i="46"/>
  <c r="R7" i="46"/>
  <c r="U8" i="46"/>
  <c r="BJ8" i="46"/>
  <c r="BL8" i="46"/>
  <c r="BM8" i="46"/>
  <c r="CK8" i="46"/>
  <c r="CE8" i="46"/>
  <c r="CM8" i="46"/>
  <c r="BX8" i="46"/>
  <c r="CT8" i="46"/>
  <c r="CL8" i="46"/>
  <c r="CR8" i="46"/>
  <c r="AD8" i="46"/>
  <c r="AX8" i="46"/>
  <c r="AH8" i="46"/>
  <c r="E8" i="46"/>
  <c r="AR8" i="46"/>
  <c r="BU8" i="46"/>
  <c r="M8" i="46"/>
  <c r="R8" i="46"/>
  <c r="BW8" i="46"/>
  <c r="C8" i="46"/>
  <c r="AB8" i="46"/>
  <c r="BR8" i="46"/>
  <c r="AI8" i="46"/>
  <c r="W8" i="46"/>
  <c r="CN8" i="46"/>
  <c r="AT8" i="46"/>
  <c r="CS8" i="46"/>
  <c r="Y8" i="46"/>
  <c r="S8" i="46"/>
  <c r="AN8" i="46"/>
  <c r="AL8" i="46"/>
  <c r="CB8" i="46"/>
  <c r="BB8" i="46"/>
  <c r="F8" i="46"/>
  <c r="AY10" i="46"/>
  <c r="AN10" i="46"/>
  <c r="CL10" i="46"/>
  <c r="BN10" i="46"/>
  <c r="Z10" i="46"/>
  <c r="AH10" i="46"/>
  <c r="AT10" i="46"/>
  <c r="CD10" i="46"/>
  <c r="L10" i="46"/>
  <c r="BI10" i="46"/>
  <c r="AD10" i="46"/>
  <c r="M10" i="46"/>
  <c r="CO10" i="46"/>
  <c r="AB10" i="46"/>
  <c r="AJ10" i="46"/>
  <c r="AX10" i="46"/>
  <c r="CC10" i="46"/>
  <c r="AL10" i="46"/>
  <c r="BJ10" i="46"/>
  <c r="CP10" i="46"/>
  <c r="Q10" i="46"/>
  <c r="AE10" i="46"/>
  <c r="BW10" i="46"/>
  <c r="G10" i="46"/>
  <c r="F10" i="46"/>
  <c r="AV10" i="46"/>
  <c r="BG10" i="46"/>
  <c r="AO10" i="46"/>
  <c r="N10" i="46"/>
  <c r="E10" i="46"/>
  <c r="H10" i="46"/>
  <c r="V10" i="46"/>
  <c r="CK10" i="46"/>
  <c r="W10" i="46"/>
  <c r="BU10" i="46"/>
  <c r="CH10" i="46"/>
  <c r="CT10" i="46"/>
  <c r="BK10" i="46"/>
  <c r="BR10" i="46"/>
  <c r="BP10" i="46"/>
  <c r="CJ10" i="46"/>
  <c r="BB10" i="46"/>
  <c r="AS10" i="46"/>
  <c r="U10" i="46"/>
  <c r="AR10" i="46"/>
  <c r="BY10" i="46"/>
  <c r="AW10" i="46"/>
  <c r="CA10" i="46"/>
  <c r="S10" i="46"/>
  <c r="BV11" i="46"/>
  <c r="CL11" i="46"/>
  <c r="CD11" i="46"/>
  <c r="AH11" i="46"/>
  <c r="AD11" i="46"/>
  <c r="AB11" i="46"/>
  <c r="AV11" i="46"/>
  <c r="CH11" i="46"/>
  <c r="I11" i="46"/>
  <c r="BH11" i="46"/>
  <c r="BG11" i="46"/>
  <c r="CK11" i="46"/>
  <c r="BW11" i="46"/>
  <c r="H11" i="46"/>
  <c r="N11" i="46"/>
  <c r="Q11" i="46"/>
  <c r="CT11" i="46"/>
  <c r="AT11" i="46"/>
  <c r="BD11" i="46"/>
  <c r="BL11" i="46"/>
  <c r="P11" i="46"/>
  <c r="M11" i="46"/>
  <c r="BX11" i="46"/>
  <c r="BT11" i="46"/>
  <c r="S11" i="46"/>
  <c r="AK11" i="46"/>
  <c r="BJ11" i="46"/>
  <c r="AI11" i="46"/>
  <c r="L11" i="46"/>
  <c r="BU11" i="46"/>
  <c r="BM11" i="46"/>
  <c r="F11" i="46"/>
  <c r="AZ11" i="46"/>
  <c r="AU11" i="46"/>
  <c r="AE11" i="46"/>
  <c r="BR11" i="46"/>
  <c r="U11" i="46"/>
  <c r="BB11" i="46"/>
  <c r="CS11" i="46"/>
  <c r="AX11" i="46"/>
  <c r="K11" i="46"/>
  <c r="AC11" i="46"/>
  <c r="CE11" i="46"/>
  <c r="BZ11" i="46"/>
  <c r="Z11" i="46"/>
  <c r="O11" i="46"/>
  <c r="CO11" i="46"/>
  <c r="BP11" i="46"/>
  <c r="AH12" i="46"/>
  <c r="AX12" i="46"/>
  <c r="AB12" i="46"/>
  <c r="CD12" i="46"/>
  <c r="AT12" i="46"/>
  <c r="BZ12" i="46"/>
  <c r="BJ12" i="46"/>
  <c r="BW12" i="46"/>
  <c r="AQ12" i="46"/>
  <c r="Q12" i="46"/>
  <c r="U12" i="46"/>
  <c r="G12" i="46"/>
  <c r="BE12" i="46"/>
  <c r="CO12" i="46"/>
  <c r="K12" i="46"/>
  <c r="Y12" i="46"/>
  <c r="AW12" i="46"/>
  <c r="BI12" i="46"/>
  <c r="AA12" i="46"/>
  <c r="CQ12" i="46"/>
  <c r="AU12" i="46"/>
  <c r="AE12" i="46"/>
  <c r="BT12" i="46"/>
  <c r="AI12" i="46"/>
  <c r="AN12" i="46"/>
  <c r="AY12" i="46"/>
  <c r="CJ12" i="46"/>
  <c r="CE12" i="46"/>
  <c r="O12" i="46"/>
  <c r="BP12" i="46"/>
  <c r="C12" i="46"/>
  <c r="AV12" i="46"/>
  <c r="N12" i="46"/>
  <c r="CR12" i="46"/>
  <c r="CB12" i="46"/>
  <c r="BL12" i="46"/>
  <c r="F12" i="46"/>
  <c r="H12" i="46"/>
  <c r="BB12" i="46"/>
  <c r="AL12" i="46"/>
  <c r="BR12" i="46"/>
  <c r="CH12" i="46"/>
  <c r="CG12" i="46"/>
  <c r="CS12" i="46"/>
  <c r="D12" i="46"/>
  <c r="T12" i="46"/>
  <c r="M12" i="46"/>
  <c r="AD12" i="46"/>
  <c r="CL12" i="46"/>
  <c r="AY87" i="46"/>
  <c r="CJ87" i="46"/>
  <c r="Y87" i="46"/>
  <c r="BF87" i="46"/>
  <c r="AW87" i="46"/>
  <c r="AA87" i="46"/>
  <c r="H87" i="46"/>
  <c r="BR87" i="46"/>
  <c r="CT87" i="46"/>
  <c r="BT87" i="46"/>
  <c r="AI87" i="46"/>
  <c r="BB87" i="46"/>
  <c r="BV87" i="46"/>
  <c r="S87" i="46"/>
  <c r="CM87" i="46"/>
  <c r="AS87" i="46"/>
  <c r="BH87" i="46"/>
  <c r="AX87" i="46"/>
  <c r="BN87" i="46"/>
  <c r="V87" i="46"/>
  <c r="CL87" i="46"/>
  <c r="AB87" i="46"/>
  <c r="AD87" i="46"/>
  <c r="BZ87" i="46"/>
  <c r="AN87" i="46"/>
  <c r="AP87" i="46"/>
  <c r="BJ87" i="46"/>
  <c r="AR87" i="46"/>
  <c r="CQ87" i="46"/>
  <c r="AG87" i="46"/>
  <c r="BG87" i="46"/>
  <c r="K87" i="46"/>
  <c r="M87" i="46"/>
  <c r="BK87" i="46"/>
  <c r="BD87" i="46"/>
  <c r="T87" i="46"/>
  <c r="R87" i="46"/>
  <c r="CN87" i="46"/>
  <c r="P87" i="46"/>
  <c r="P2" i="46"/>
  <c r="CS87" i="46"/>
  <c r="CC87" i="46"/>
  <c r="BX87" i="46"/>
  <c r="CK87" i="46"/>
  <c r="AZ87" i="46"/>
  <c r="AH87" i="46"/>
  <c r="BO87" i="46"/>
  <c r="CD87" i="46"/>
  <c r="AV87" i="46"/>
  <c r="AO87" i="46"/>
  <c r="AU87" i="46"/>
  <c r="BM87" i="46"/>
  <c r="BU87" i="46"/>
  <c r="AF87" i="46"/>
  <c r="AJ87" i="46"/>
  <c r="CO87" i="46"/>
  <c r="BY87" i="46"/>
  <c r="D87" i="46"/>
  <c r="CE87" i="46"/>
  <c r="BI87" i="46"/>
  <c r="BA87" i="46"/>
  <c r="CG87" i="46"/>
  <c r="CB87" i="46"/>
  <c r="W87" i="46"/>
  <c r="N87" i="46"/>
  <c r="CR87" i="46"/>
  <c r="AC87" i="46"/>
  <c r="CP87" i="46"/>
  <c r="E87" i="46"/>
  <c r="J87" i="46"/>
  <c r="L87" i="46"/>
  <c r="I87" i="46"/>
  <c r="AK87" i="46"/>
  <c r="BW87" i="46"/>
  <c r="X87" i="46"/>
  <c r="CA87" i="46"/>
  <c r="Z87" i="46"/>
  <c r="BL87" i="46"/>
  <c r="CH87" i="46"/>
  <c r="AT87" i="46"/>
  <c r="U87" i="46"/>
  <c r="Q87" i="46"/>
  <c r="G87" i="46"/>
  <c r="F87" i="46"/>
  <c r="AQ87" i="46"/>
  <c r="AL87" i="46"/>
  <c r="AE87" i="46"/>
  <c r="CM39" i="46"/>
  <c r="BK39" i="46"/>
  <c r="CS39" i="46"/>
  <c r="AH39" i="46"/>
  <c r="L39" i="46"/>
  <c r="CH39" i="46"/>
  <c r="L38" i="46"/>
  <c r="BW38" i="46"/>
  <c r="AQ38" i="46"/>
  <c r="BE38" i="46"/>
  <c r="CG38" i="46"/>
  <c r="AH38" i="46"/>
  <c r="R38" i="46"/>
  <c r="W38" i="46"/>
  <c r="BL38" i="46"/>
  <c r="BG37" i="46"/>
  <c r="CH37" i="46"/>
  <c r="CB37" i="46"/>
  <c r="W37" i="46"/>
  <c r="AK37" i="46"/>
  <c r="BU37" i="46"/>
  <c r="AX37" i="46"/>
  <c r="O37" i="46"/>
  <c r="AU37" i="46"/>
  <c r="AB37" i="46"/>
  <c r="AH37" i="46"/>
  <c r="I37" i="46"/>
  <c r="CI27" i="46"/>
  <c r="BR27" i="46"/>
  <c r="AA27" i="46"/>
  <c r="CM27" i="46"/>
  <c r="H27" i="46"/>
  <c r="CA27" i="46"/>
  <c r="F27" i="46"/>
  <c r="BI27" i="46"/>
  <c r="BJ27" i="46"/>
  <c r="BB27" i="46"/>
  <c r="AT27" i="46"/>
  <c r="BS27" i="46"/>
  <c r="AQ27" i="46"/>
  <c r="AL27" i="46"/>
  <c r="AM27" i="46"/>
  <c r="BG27" i="46"/>
  <c r="BZ27" i="46"/>
  <c r="U27" i="46"/>
  <c r="CH27" i="46"/>
  <c r="AV27" i="46"/>
  <c r="CG27" i="46"/>
  <c r="BA27" i="46"/>
  <c r="W27" i="46"/>
  <c r="J27" i="46"/>
  <c r="E27" i="46"/>
  <c r="L27" i="46"/>
  <c r="AC27" i="46"/>
  <c r="CB27" i="46"/>
  <c r="AU27" i="46"/>
  <c r="N27" i="46"/>
  <c r="AF27" i="46"/>
  <c r="G27" i="46"/>
  <c r="AG27" i="46"/>
  <c r="AO27" i="46"/>
  <c r="M27" i="46"/>
  <c r="BQ27" i="46"/>
  <c r="AI27" i="46"/>
  <c r="I27" i="46"/>
  <c r="BW27" i="46"/>
  <c r="BE27" i="46"/>
  <c r="BL27" i="46"/>
  <c r="CR27" i="46"/>
  <c r="Y27" i="46"/>
  <c r="V27" i="46"/>
  <c r="BU27" i="46"/>
  <c r="CQ27" i="46"/>
  <c r="CK27" i="46"/>
  <c r="AB27" i="46"/>
  <c r="AW27" i="46"/>
  <c r="X27" i="46"/>
  <c r="AZ27" i="46"/>
  <c r="CC27" i="46"/>
  <c r="CN27" i="46"/>
  <c r="CS27" i="46"/>
  <c r="T27" i="46"/>
  <c r="AK27" i="46"/>
  <c r="C27" i="46"/>
  <c r="D27" i="46"/>
  <c r="BO27" i="46"/>
  <c r="AX27" i="46"/>
  <c r="CF27" i="46"/>
  <c r="BP27" i="46"/>
  <c r="AJ27" i="46"/>
  <c r="AE27" i="46"/>
  <c r="AH27" i="46"/>
  <c r="BM27" i="46"/>
  <c r="BF27" i="46"/>
  <c r="CO27" i="46"/>
  <c r="P27" i="46"/>
  <c r="BC27" i="46"/>
  <c r="AR27" i="46"/>
  <c r="O27" i="46"/>
  <c r="BD27" i="46"/>
  <c r="CP27" i="46"/>
  <c r="CJ27" i="46"/>
  <c r="AN27" i="46"/>
  <c r="CD27" i="46"/>
  <c r="AD27" i="46"/>
  <c r="BK27" i="46"/>
  <c r="CL27" i="46"/>
  <c r="K27" i="46"/>
  <c r="BN27" i="46"/>
  <c r="AY27" i="46"/>
  <c r="CT27" i="46"/>
  <c r="R27" i="46"/>
  <c r="BX27" i="46"/>
  <c r="BV27" i="46"/>
  <c r="AP27" i="46"/>
  <c r="BH27" i="46"/>
  <c r="BT27" i="46"/>
  <c r="AS27" i="46"/>
  <c r="BY27" i="46"/>
  <c r="S27" i="46"/>
  <c r="AS21" i="53"/>
  <c r="AU21" i="53"/>
  <c r="AV21" i="53"/>
  <c r="AO21" i="53"/>
  <c r="AX21" i="53"/>
  <c r="AP21" i="53"/>
  <c r="AW21" i="53"/>
  <c r="AZ21" i="53"/>
  <c r="BA21" i="53"/>
  <c r="CV54" i="46"/>
  <c r="CV72" i="46"/>
  <c r="CV57" i="46"/>
  <c r="CV32" i="46"/>
  <c r="CV83" i="46"/>
  <c r="CV73" i="46"/>
  <c r="CV75" i="46"/>
  <c r="CV29" i="46"/>
  <c r="CV74" i="46"/>
  <c r="CV50" i="46"/>
  <c r="CV58" i="46"/>
  <c r="CV44" i="46"/>
  <c r="CV55" i="46"/>
  <c r="M211" i="58"/>
  <c r="M26" i="58"/>
  <c r="M208" i="58"/>
  <c r="M213" i="58"/>
  <c r="O213" i="58" s="1"/>
  <c r="M41" i="58"/>
  <c r="M25" i="58"/>
  <c r="M43" i="58"/>
  <c r="M74" i="58"/>
  <c r="O74" i="58" s="1"/>
  <c r="P74" i="58" s="1"/>
  <c r="M71" i="58"/>
  <c r="M44" i="58"/>
  <c r="O29" i="58"/>
  <c r="P29" i="58" s="1"/>
  <c r="M76" i="58"/>
  <c r="M212" i="58"/>
  <c r="M70" i="58"/>
  <c r="M9" i="58"/>
  <c r="O9" i="58" s="1"/>
  <c r="P9" i="58" s="1"/>
  <c r="M214" i="58"/>
  <c r="M45" i="58"/>
  <c r="M210" i="58"/>
  <c r="O210" i="58" s="1"/>
  <c r="P210" i="58" s="1"/>
  <c r="M117" i="58"/>
  <c r="O207" i="58"/>
  <c r="P207" i="58" s="1"/>
  <c r="M100" i="58"/>
  <c r="M46" i="58"/>
  <c r="M81" i="58"/>
  <c r="O81" i="58" s="1"/>
  <c r="P81" i="58" s="1"/>
  <c r="M69" i="58"/>
  <c r="O69" i="58" s="1"/>
  <c r="P69" i="58" s="1"/>
  <c r="M75" i="58"/>
  <c r="O75" i="58" s="1"/>
  <c r="P75" i="58" s="1"/>
  <c r="O48" i="58"/>
  <c r="P48" i="58" s="1"/>
  <c r="M33" i="58"/>
  <c r="M60" i="58"/>
  <c r="M47" i="58"/>
  <c r="O47" i="58"/>
  <c r="P47" i="58" s="1"/>
  <c r="M11" i="58"/>
  <c r="O11" i="58" s="1"/>
  <c r="P11" i="58" s="1"/>
  <c r="M127" i="58"/>
  <c r="CV13" i="46"/>
  <c r="CV34" i="46"/>
  <c r="CV31" i="46"/>
  <c r="CV30" i="46"/>
  <c r="CV47" i="46"/>
  <c r="CV41" i="46"/>
  <c r="CV65" i="46"/>
  <c r="CV23" i="46"/>
  <c r="CV42" i="46"/>
  <c r="CV26" i="46"/>
  <c r="CV69" i="46"/>
  <c r="CV14" i="46"/>
  <c r="CV77" i="46"/>
  <c r="CV67" i="46"/>
  <c r="CV24" i="46"/>
  <c r="CV35" i="46"/>
  <c r="CV66" i="46"/>
  <c r="CV20" i="46"/>
  <c r="CV53" i="46"/>
  <c r="CV49" i="46"/>
  <c r="CV82" i="46"/>
  <c r="CV33" i="46"/>
  <c r="CV80" i="46"/>
  <c r="CV16" i="46"/>
  <c r="CV43" i="46"/>
  <c r="CV40" i="46"/>
  <c r="CV68" i="46"/>
  <c r="CV86" i="46"/>
  <c r="CV61" i="46"/>
  <c r="CV5" i="46"/>
  <c r="CV56" i="46"/>
  <c r="CV19" i="46"/>
  <c r="CV15" i="46"/>
  <c r="CV22" i="46"/>
  <c r="CV60" i="46"/>
  <c r="CV84" i="46"/>
  <c r="CV21" i="46"/>
  <c r="CV79" i="46"/>
  <c r="CV25" i="46"/>
  <c r="CV76" i="46"/>
  <c r="CV36" i="46"/>
  <c r="CV59" i="46"/>
  <c r="CV48" i="46"/>
  <c r="CV51" i="46"/>
  <c r="CV81" i="46"/>
  <c r="CV78" i="46"/>
  <c r="CV18" i="46"/>
  <c r="CV52" i="46"/>
  <c r="CV46" i="46"/>
  <c r="CV62" i="46"/>
  <c r="CV9" i="46"/>
  <c r="CV17" i="46"/>
  <c r="CV28" i="46"/>
  <c r="CV45" i="46"/>
  <c r="O4" i="65"/>
  <c r="P5" i="53"/>
  <c r="P1" i="65"/>
  <c r="O6" i="65"/>
  <c r="P7" i="53"/>
  <c r="O13" i="65"/>
  <c r="P14" i="53"/>
  <c r="O18" i="65"/>
  <c r="P19" i="53"/>
  <c r="O22" i="65"/>
  <c r="P23" i="53"/>
  <c r="O5" i="65"/>
  <c r="P6" i="53"/>
  <c r="O7" i="65"/>
  <c r="P8" i="53"/>
  <c r="O8" i="65"/>
  <c r="P9" i="53"/>
  <c r="O12" i="65"/>
  <c r="P13" i="53"/>
  <c r="O14" i="65"/>
  <c r="P15" i="53"/>
  <c r="O16" i="65"/>
  <c r="P17" i="53"/>
  <c r="O20" i="65"/>
  <c r="P21" i="53"/>
  <c r="O23" i="65"/>
  <c r="P24" i="53"/>
  <c r="O24" i="65"/>
  <c r="P25" i="53"/>
  <c r="O25" i="65"/>
  <c r="P26" i="53"/>
  <c r="O28" i="65"/>
  <c r="P29" i="53"/>
  <c r="O29" i="65"/>
  <c r="P30" i="53"/>
  <c r="O74" i="65"/>
  <c r="P75" i="53"/>
  <c r="O73" i="65"/>
  <c r="P74" i="53"/>
  <c r="O56" i="65"/>
  <c r="P57" i="53"/>
  <c r="O54" i="65"/>
  <c r="P55" i="53"/>
  <c r="O48" i="65"/>
  <c r="P49" i="53"/>
  <c r="O36" i="65"/>
  <c r="P37" i="53"/>
  <c r="O67" i="65"/>
  <c r="P68" i="53"/>
  <c r="O57" i="65"/>
  <c r="P58" i="53"/>
  <c r="O44" i="65"/>
  <c r="P45" i="53"/>
  <c r="O43" i="65"/>
  <c r="P44" i="53"/>
  <c r="O78" i="65"/>
  <c r="P79" i="53"/>
  <c r="O75" i="65"/>
  <c r="P76" i="53"/>
  <c r="O70" i="65"/>
  <c r="P71" i="53"/>
  <c r="O63" i="65"/>
  <c r="P64" i="53"/>
  <c r="O58" i="65"/>
  <c r="P59" i="53"/>
  <c r="O53" i="65"/>
  <c r="P54" i="53"/>
  <c r="O47" i="65"/>
  <c r="P48" i="53"/>
  <c r="O41" i="65"/>
  <c r="P42" i="53"/>
  <c r="O38" i="65"/>
  <c r="P39" i="53"/>
  <c r="O82" i="65"/>
  <c r="P83" i="53"/>
  <c r="O61" i="65"/>
  <c r="P62" i="53"/>
  <c r="O52" i="65"/>
  <c r="P53" i="53"/>
  <c r="O50" i="65"/>
  <c r="P51" i="53"/>
  <c r="O39" i="65"/>
  <c r="P40" i="53"/>
  <c r="O85" i="65"/>
  <c r="P86" i="53"/>
  <c r="O84" i="65"/>
  <c r="P85" i="53"/>
  <c r="O46" i="65"/>
  <c r="P47" i="53"/>
  <c r="O42" i="65"/>
  <c r="P43" i="53"/>
  <c r="O79" i="65"/>
  <c r="P80" i="53"/>
  <c r="O76" i="65"/>
  <c r="P77" i="53"/>
  <c r="O68" i="65"/>
  <c r="P69" i="53"/>
  <c r="O60" i="65"/>
  <c r="P61" i="53"/>
  <c r="O55" i="65"/>
  <c r="P56" i="53"/>
  <c r="O80" i="65"/>
  <c r="P81" i="53"/>
  <c r="O59" i="65"/>
  <c r="P60" i="53"/>
  <c r="O40" i="65"/>
  <c r="P41" i="53"/>
  <c r="O37" i="65"/>
  <c r="P38" i="53"/>
  <c r="O81" i="65"/>
  <c r="P82" i="53"/>
  <c r="O51" i="65"/>
  <c r="P52" i="53"/>
  <c r="O49" i="65"/>
  <c r="P50" i="53"/>
  <c r="O45" i="65"/>
  <c r="P46" i="53"/>
  <c r="O86" i="65"/>
  <c r="P87" i="53"/>
  <c r="O64" i="65"/>
  <c r="P65" i="53"/>
  <c r="O71" i="65"/>
  <c r="P72" i="53"/>
  <c r="O69" i="65"/>
  <c r="P70" i="53"/>
  <c r="O65" i="65"/>
  <c r="P66" i="53"/>
  <c r="O62" i="65"/>
  <c r="P63" i="53"/>
  <c r="O83" i="65"/>
  <c r="P84" i="53"/>
  <c r="O66" i="65"/>
  <c r="P67" i="53"/>
  <c r="O77" i="65"/>
  <c r="P78" i="53"/>
  <c r="O72" i="65"/>
  <c r="P73" i="53"/>
  <c r="O9" i="65"/>
  <c r="P10" i="53"/>
  <c r="O10" i="65"/>
  <c r="P11" i="53"/>
  <c r="O15" i="65"/>
  <c r="P16" i="53"/>
  <c r="O17" i="65"/>
  <c r="P18" i="53"/>
  <c r="O19" i="65"/>
  <c r="P20" i="53"/>
  <c r="O21" i="65"/>
  <c r="P22" i="53"/>
  <c r="O26" i="65"/>
  <c r="P27" i="53"/>
  <c r="O30" i="65"/>
  <c r="P31" i="53"/>
  <c r="O33" i="65"/>
  <c r="P34" i="53"/>
  <c r="O34" i="65"/>
  <c r="P35" i="53"/>
  <c r="O35" i="65"/>
  <c r="P36" i="53"/>
  <c r="O11" i="65"/>
  <c r="P12" i="53"/>
  <c r="O27" i="65"/>
  <c r="P28" i="53"/>
  <c r="O31" i="65"/>
  <c r="P32" i="53"/>
  <c r="O32" i="65"/>
  <c r="P33" i="53"/>
  <c r="B18" i="60"/>
  <c r="D86" i="60"/>
  <c r="F86" i="60" s="1"/>
  <c r="B22" i="61"/>
  <c r="C22" i="61" s="1"/>
  <c r="D18" i="60"/>
  <c r="F18" i="60" s="1"/>
  <c r="S194" i="58"/>
  <c r="V194" i="58" s="1"/>
  <c r="I11" i="57"/>
  <c r="S327" i="58"/>
  <c r="V327" i="58" s="1"/>
  <c r="S83" i="58"/>
  <c r="V83" i="58" s="1"/>
  <c r="CV71" i="46"/>
  <c r="CV88" i="46"/>
  <c r="CV85" i="46"/>
  <c r="CV70" i="46"/>
  <c r="CV64" i="46"/>
  <c r="CV63" i="46"/>
  <c r="BC2" i="46"/>
  <c r="AM2" i="46"/>
  <c r="BF2" i="46"/>
  <c r="BS2" i="46"/>
  <c r="CF2" i="46"/>
  <c r="CI2" i="46"/>
  <c r="CV11" i="46"/>
  <c r="X2" i="46"/>
  <c r="O2" i="46"/>
  <c r="V2" i="46"/>
  <c r="BI2" i="46"/>
  <c r="AR2" i="46"/>
  <c r="AA2" i="46"/>
  <c r="K2" i="46"/>
  <c r="CJ2" i="46"/>
  <c r="BU2" i="46"/>
  <c r="BE2" i="46"/>
  <c r="Z2" i="46"/>
  <c r="C2" i="46"/>
  <c r="H2" i="46"/>
  <c r="CR2" i="46"/>
  <c r="N2" i="46"/>
  <c r="AQ2" i="46"/>
  <c r="CV37" i="46"/>
  <c r="CO2" i="46"/>
  <c r="U2" i="46"/>
  <c r="AG2" i="46"/>
  <c r="BQ2" i="46"/>
  <c r="BL2" i="46"/>
  <c r="BB2" i="46"/>
  <c r="CQ2" i="46"/>
  <c r="W2" i="46"/>
  <c r="AC2" i="46"/>
  <c r="R2" i="46"/>
  <c r="BG2" i="46"/>
  <c r="F2" i="46"/>
  <c r="CK2" i="46"/>
  <c r="CB2" i="46"/>
  <c r="BD2" i="46"/>
  <c r="AW2" i="46"/>
  <c r="BZ2" i="46"/>
  <c r="CN2" i="46"/>
  <c r="S2" i="46"/>
  <c r="I2" i="46"/>
  <c r="AO2" i="46"/>
  <c r="AH2" i="46"/>
  <c r="AV2" i="46"/>
  <c r="G2" i="46"/>
  <c r="AE2" i="46"/>
  <c r="L2" i="46"/>
  <c r="CM2" i="46"/>
  <c r="AU2" i="46"/>
  <c r="AT2" i="46"/>
  <c r="Q2" i="46"/>
  <c r="AY2" i="46"/>
  <c r="BT2" i="46"/>
  <c r="AN2" i="46"/>
  <c r="BW2" i="46"/>
  <c r="CD2" i="46"/>
  <c r="BY2" i="46"/>
  <c r="BK2" i="46"/>
  <c r="AB2" i="46"/>
  <c r="AX2" i="46"/>
  <c r="E2" i="46"/>
  <c r="AZ2" i="46"/>
  <c r="AL2" i="46"/>
  <c r="CP2" i="46"/>
  <c r="Y2" i="46"/>
  <c r="BM2" i="46"/>
  <c r="CC2" i="46"/>
  <c r="BJ2" i="46"/>
  <c r="CE2" i="46"/>
  <c r="BX2" i="46"/>
  <c r="CT2" i="46"/>
  <c r="CA2" i="46"/>
  <c r="AP2" i="46"/>
  <c r="BP2" i="46"/>
  <c r="AI2" i="46"/>
  <c r="D2" i="46"/>
  <c r="AF2" i="46"/>
  <c r="M2" i="46"/>
  <c r="CV7" i="46"/>
  <c r="CV6" i="46"/>
  <c r="CG2" i="46"/>
  <c r="AJ2" i="46"/>
  <c r="BR2" i="46"/>
  <c r="CL2" i="46"/>
  <c r="CH2" i="46"/>
  <c r="AD2" i="46"/>
  <c r="CS2" i="46"/>
  <c r="CV8" i="46"/>
  <c r="BN2" i="46"/>
  <c r="CV10" i="46"/>
  <c r="AS2" i="46"/>
  <c r="BV2" i="46"/>
  <c r="BH2" i="46"/>
  <c r="AK2" i="46"/>
  <c r="CV12" i="46"/>
  <c r="CV87" i="46"/>
  <c r="CV38" i="46"/>
  <c r="BA2" i="46"/>
  <c r="J2" i="46"/>
  <c r="CV27" i="46"/>
  <c r="BO2" i="46"/>
  <c r="CV39" i="46"/>
  <c r="T2" i="46"/>
  <c r="Q1" i="65"/>
  <c r="P4" i="65"/>
  <c r="Q5" i="53"/>
  <c r="P13" i="65"/>
  <c r="Q14" i="53"/>
  <c r="P14" i="65"/>
  <c r="Q15" i="53"/>
  <c r="P16" i="65"/>
  <c r="Q17" i="53"/>
  <c r="P22" i="65"/>
  <c r="Q23" i="53"/>
  <c r="P23" i="65"/>
  <c r="Q24" i="53"/>
  <c r="P25" i="65"/>
  <c r="Q26" i="53"/>
  <c r="P28" i="65"/>
  <c r="Q29" i="53"/>
  <c r="P31" i="65"/>
  <c r="Q32" i="53"/>
  <c r="P32" i="65"/>
  <c r="Q33" i="53"/>
  <c r="P35" i="65"/>
  <c r="Q36" i="53"/>
  <c r="P7" i="65"/>
  <c r="Q8" i="53"/>
  <c r="P10" i="65"/>
  <c r="Q11" i="53"/>
  <c r="P12" i="65"/>
  <c r="Q13" i="53"/>
  <c r="P15" i="65"/>
  <c r="Q16" i="53"/>
  <c r="P18" i="65"/>
  <c r="Q19" i="53"/>
  <c r="P20" i="65"/>
  <c r="Q21" i="53"/>
  <c r="P24" i="65"/>
  <c r="Q25" i="53"/>
  <c r="P29" i="65"/>
  <c r="Q30" i="53"/>
  <c r="P30" i="65"/>
  <c r="Q31" i="53"/>
  <c r="P34" i="65"/>
  <c r="Q35" i="53"/>
  <c r="P21" i="65"/>
  <c r="Q22" i="53"/>
  <c r="P27" i="65"/>
  <c r="Q28" i="53"/>
  <c r="P8" i="65"/>
  <c r="Q9" i="53"/>
  <c r="P6" i="65"/>
  <c r="Q7" i="53"/>
  <c r="P5" i="65"/>
  <c r="Q6" i="53"/>
  <c r="P9" i="65"/>
  <c r="Q10" i="53"/>
  <c r="P11" i="65"/>
  <c r="Q12" i="53"/>
  <c r="P17" i="65"/>
  <c r="Q18" i="53"/>
  <c r="P19" i="65"/>
  <c r="Q20" i="53"/>
  <c r="P26" i="65"/>
  <c r="Q27" i="53"/>
  <c r="P33" i="65"/>
  <c r="Q34" i="53"/>
  <c r="P86" i="65"/>
  <c r="Q87" i="53"/>
  <c r="P52" i="65"/>
  <c r="Q53" i="53"/>
  <c r="P50" i="65"/>
  <c r="Q51" i="53"/>
  <c r="P64" i="65"/>
  <c r="Q65" i="53"/>
  <c r="P36" i="65"/>
  <c r="Q37" i="53"/>
  <c r="P81" i="65"/>
  <c r="Q82" i="53"/>
  <c r="P42" i="65"/>
  <c r="Q43" i="53"/>
  <c r="P39" i="65"/>
  <c r="Q40" i="53"/>
  <c r="P37" i="65"/>
  <c r="Q38" i="53"/>
  <c r="P59" i="65"/>
  <c r="Q60" i="53"/>
  <c r="P57" i="65"/>
  <c r="Q58" i="53"/>
  <c r="P46" i="65"/>
  <c r="Q47" i="53"/>
  <c r="P83" i="65"/>
  <c r="Q84" i="53"/>
  <c r="P67" i="65"/>
  <c r="Q68" i="53"/>
  <c r="P44" i="65"/>
  <c r="Q45" i="53"/>
  <c r="P51" i="65"/>
  <c r="Q52" i="53"/>
  <c r="P48" i="65"/>
  <c r="Q49" i="53"/>
  <c r="P47" i="65"/>
  <c r="Q48" i="53"/>
  <c r="P85" i="65"/>
  <c r="Q86" i="53"/>
  <c r="P79" i="65"/>
  <c r="Q80" i="53"/>
  <c r="P73" i="65"/>
  <c r="Q74" i="53"/>
  <c r="P69" i="65"/>
  <c r="Q70" i="53"/>
  <c r="P60" i="65"/>
  <c r="Q61" i="53"/>
  <c r="P58" i="65"/>
  <c r="Q59" i="53"/>
  <c r="P56" i="65"/>
  <c r="Q57" i="53"/>
  <c r="P45" i="65"/>
  <c r="Q46" i="53"/>
  <c r="P43" i="65"/>
  <c r="Q44" i="53"/>
  <c r="P84" i="65"/>
  <c r="Q85" i="53"/>
  <c r="P68" i="65"/>
  <c r="Q69" i="53"/>
  <c r="P53" i="65"/>
  <c r="Q54" i="53"/>
  <c r="P38" i="65"/>
  <c r="Q39" i="53"/>
  <c r="P72" i="65"/>
  <c r="Q73" i="53"/>
  <c r="P78" i="65"/>
  <c r="Q79" i="53"/>
  <c r="P76" i="65"/>
  <c r="Q77" i="53"/>
  <c r="P65" i="65"/>
  <c r="Q66" i="53"/>
  <c r="P63" i="65"/>
  <c r="Q64" i="53"/>
  <c r="P41" i="65"/>
  <c r="Q42" i="53"/>
  <c r="P40" i="65"/>
  <c r="Q41" i="53"/>
  <c r="P74" i="65"/>
  <c r="Q75" i="53"/>
  <c r="P70" i="65"/>
  <c r="Q71" i="53"/>
  <c r="P55" i="65"/>
  <c r="Q56" i="53"/>
  <c r="P49" i="65"/>
  <c r="Q50" i="53"/>
  <c r="P62" i="65"/>
  <c r="Q63" i="53"/>
  <c r="P80" i="65"/>
  <c r="Q81" i="53"/>
  <c r="P77" i="65"/>
  <c r="Q78" i="53"/>
  <c r="P75" i="65"/>
  <c r="Q76" i="53"/>
  <c r="P71" i="65"/>
  <c r="Q72" i="53"/>
  <c r="P61" i="65"/>
  <c r="Q62" i="53"/>
  <c r="P54" i="65"/>
  <c r="Q55" i="53"/>
  <c r="P82" i="65"/>
  <c r="Q83" i="53"/>
  <c r="P66" i="65"/>
  <c r="Q67" i="53"/>
  <c r="S236" i="58"/>
  <c r="V236" i="58" s="1"/>
  <c r="I12" i="57"/>
  <c r="Q4" i="65"/>
  <c r="R5" i="53"/>
  <c r="R1" i="65"/>
  <c r="Q6" i="65"/>
  <c r="R7" i="53"/>
  <c r="Q7" i="65"/>
  <c r="R8" i="53"/>
  <c r="Q12" i="65"/>
  <c r="R13" i="53"/>
  <c r="Q23" i="65"/>
  <c r="R24" i="53"/>
  <c r="Q24" i="65"/>
  <c r="R25" i="53"/>
  <c r="Q25" i="65"/>
  <c r="R26" i="53"/>
  <c r="Q27" i="65"/>
  <c r="R28" i="53"/>
  <c r="Q29" i="65"/>
  <c r="R30" i="53"/>
  <c r="Q34" i="65"/>
  <c r="R35" i="53"/>
  <c r="Q8" i="65"/>
  <c r="R9" i="53"/>
  <c r="Q14" i="65"/>
  <c r="R15" i="53"/>
  <c r="Q16" i="65"/>
  <c r="R17" i="53"/>
  <c r="Q19" i="65"/>
  <c r="R20" i="53"/>
  <c r="Q20" i="65"/>
  <c r="R21" i="53"/>
  <c r="Q21" i="65"/>
  <c r="R22" i="53"/>
  <c r="Q22" i="65"/>
  <c r="R23" i="53"/>
  <c r="Q26" i="65"/>
  <c r="R27" i="53"/>
  <c r="Q30" i="65"/>
  <c r="R31" i="53"/>
  <c r="Q10" i="65"/>
  <c r="R11" i="53"/>
  <c r="Q11" i="65"/>
  <c r="R12" i="53"/>
  <c r="Q17" i="65"/>
  <c r="R18" i="53"/>
  <c r="Q33" i="65"/>
  <c r="R34" i="53"/>
  <c r="Q9" i="65"/>
  <c r="R10" i="53"/>
  <c r="Q5" i="65"/>
  <c r="R6" i="53"/>
  <c r="Q13" i="65"/>
  <c r="R14" i="53"/>
  <c r="Q15" i="65"/>
  <c r="R16" i="53"/>
  <c r="Q18" i="65"/>
  <c r="R19" i="53"/>
  <c r="Q28" i="65"/>
  <c r="R29" i="53"/>
  <c r="Q31" i="65"/>
  <c r="R32" i="53"/>
  <c r="Q32" i="65"/>
  <c r="R33" i="53"/>
  <c r="Q35" i="65"/>
  <c r="R36" i="53"/>
  <c r="Q84" i="65"/>
  <c r="R85" i="53"/>
  <c r="Q82" i="65"/>
  <c r="R83" i="53"/>
  <c r="Q61" i="65"/>
  <c r="R62" i="53"/>
  <c r="Q66" i="65"/>
  <c r="R67" i="53"/>
  <c r="Q47" i="65"/>
  <c r="R48" i="53"/>
  <c r="Q45" i="65"/>
  <c r="R46" i="53"/>
  <c r="Q38" i="65"/>
  <c r="R39" i="53"/>
  <c r="Q67" i="65"/>
  <c r="R68" i="53"/>
  <c r="Q79" i="65"/>
  <c r="R80" i="53"/>
  <c r="Q55" i="65"/>
  <c r="R56" i="53"/>
  <c r="Q40" i="65"/>
  <c r="R41" i="53"/>
  <c r="Q80" i="65"/>
  <c r="R81" i="53"/>
  <c r="Q77" i="65"/>
  <c r="R78" i="53"/>
  <c r="Q54" i="65"/>
  <c r="R55" i="53"/>
  <c r="Q81" i="65"/>
  <c r="R82" i="53"/>
  <c r="Q53" i="65"/>
  <c r="R54" i="53"/>
  <c r="Q86" i="65"/>
  <c r="R87" i="53"/>
  <c r="Q83" i="65"/>
  <c r="R84" i="53"/>
  <c r="Q75" i="65"/>
  <c r="R76" i="53"/>
  <c r="Q63" i="65"/>
  <c r="R64" i="53"/>
  <c r="Q50" i="65"/>
  <c r="R51" i="53"/>
  <c r="Q49" i="65"/>
  <c r="R50" i="53"/>
  <c r="Q46" i="65"/>
  <c r="R47" i="53"/>
  <c r="Q44" i="65"/>
  <c r="R45" i="53"/>
  <c r="Q36" i="65"/>
  <c r="R37" i="53"/>
  <c r="Q78" i="65"/>
  <c r="R79" i="53"/>
  <c r="Q70" i="65"/>
  <c r="R71" i="53"/>
  <c r="Q65" i="65"/>
  <c r="R66" i="53"/>
  <c r="Q39" i="65"/>
  <c r="R40" i="53"/>
  <c r="Q76" i="65"/>
  <c r="R77" i="53"/>
  <c r="Q64" i="65"/>
  <c r="R65" i="53"/>
  <c r="Q43" i="65"/>
  <c r="R44" i="53"/>
  <c r="Q73" i="65"/>
  <c r="R74" i="53"/>
  <c r="Q72" i="65"/>
  <c r="R73" i="53"/>
  <c r="Q60" i="65"/>
  <c r="R61" i="53"/>
  <c r="Q59" i="65"/>
  <c r="R60" i="53"/>
  <c r="Q58" i="65"/>
  <c r="R59" i="53"/>
  <c r="Q57" i="65"/>
  <c r="R58" i="53"/>
  <c r="Q56" i="65"/>
  <c r="R57" i="53"/>
  <c r="Q51" i="65"/>
  <c r="R52" i="53"/>
  <c r="Q41" i="65"/>
  <c r="R42" i="53"/>
  <c r="Q62" i="65"/>
  <c r="R63" i="53"/>
  <c r="Q68" i="65"/>
  <c r="R69" i="53"/>
  <c r="Q85" i="65"/>
  <c r="R86" i="53"/>
  <c r="Q74" i="65"/>
  <c r="R75" i="53"/>
  <c r="Q71" i="65"/>
  <c r="R72" i="53"/>
  <c r="Q69" i="65"/>
  <c r="R70" i="53"/>
  <c r="Q52" i="65"/>
  <c r="R53" i="53"/>
  <c r="Q48" i="65"/>
  <c r="R49" i="53"/>
  <c r="Q42" i="65"/>
  <c r="R43" i="53"/>
  <c r="Q37" i="65"/>
  <c r="R38" i="53"/>
  <c r="S235" i="58"/>
  <c r="I13" i="57"/>
  <c r="S237" i="58"/>
  <c r="V237" i="58" s="1"/>
  <c r="R4" i="65"/>
  <c r="S5" i="53"/>
  <c r="S1" i="65"/>
  <c r="R8" i="65"/>
  <c r="S9" i="53"/>
  <c r="R11" i="65"/>
  <c r="S12" i="53"/>
  <c r="R17" i="65"/>
  <c r="S18" i="53"/>
  <c r="R18" i="65"/>
  <c r="S19" i="53"/>
  <c r="R19" i="65"/>
  <c r="S20" i="53"/>
  <c r="R26" i="65"/>
  <c r="S27" i="53"/>
  <c r="R6" i="65"/>
  <c r="S7" i="53"/>
  <c r="R13" i="65"/>
  <c r="S14" i="53"/>
  <c r="R15" i="65"/>
  <c r="S16" i="53"/>
  <c r="R25" i="65"/>
  <c r="S26" i="53"/>
  <c r="R28" i="65"/>
  <c r="S29" i="53"/>
  <c r="R31" i="65"/>
  <c r="S32" i="53"/>
  <c r="R33" i="65"/>
  <c r="S34" i="53"/>
  <c r="R35" i="65"/>
  <c r="S36" i="53"/>
  <c r="R9" i="65"/>
  <c r="S10" i="53"/>
  <c r="R12" i="65"/>
  <c r="S13" i="53"/>
  <c r="R20" i="65"/>
  <c r="S21" i="53"/>
  <c r="R29" i="65"/>
  <c r="S30" i="53"/>
  <c r="R32" i="65"/>
  <c r="S33" i="53"/>
  <c r="R10" i="65"/>
  <c r="S11" i="53"/>
  <c r="R5" i="65"/>
  <c r="S6" i="53"/>
  <c r="R7" i="65"/>
  <c r="S8" i="53"/>
  <c r="R14" i="65"/>
  <c r="S15" i="53"/>
  <c r="R16" i="65"/>
  <c r="S17" i="53"/>
  <c r="R21" i="65"/>
  <c r="S22" i="53"/>
  <c r="R22" i="65"/>
  <c r="S23" i="53"/>
  <c r="R23" i="65"/>
  <c r="S24" i="53"/>
  <c r="R24" i="65"/>
  <c r="S25" i="53"/>
  <c r="R27" i="65"/>
  <c r="S28" i="53"/>
  <c r="R30" i="65"/>
  <c r="S31" i="53"/>
  <c r="R34" i="65"/>
  <c r="S35" i="53"/>
  <c r="R66" i="65"/>
  <c r="S67" i="53"/>
  <c r="R46" i="65"/>
  <c r="S47" i="53"/>
  <c r="R38" i="65"/>
  <c r="S39" i="53"/>
  <c r="R59" i="65"/>
  <c r="S60" i="53"/>
  <c r="R41" i="65"/>
  <c r="S42" i="53"/>
  <c r="R86" i="65"/>
  <c r="S87" i="53"/>
  <c r="R72" i="65"/>
  <c r="S73" i="53"/>
  <c r="R55" i="65"/>
  <c r="S56" i="53"/>
  <c r="R50" i="65"/>
  <c r="S51" i="53"/>
  <c r="R85" i="65"/>
  <c r="S86" i="53"/>
  <c r="R74" i="65"/>
  <c r="S75" i="53"/>
  <c r="R71" i="65"/>
  <c r="S72" i="53"/>
  <c r="R68" i="65"/>
  <c r="S69" i="53"/>
  <c r="R63" i="65"/>
  <c r="S64" i="53"/>
  <c r="R44" i="65"/>
  <c r="S45" i="53"/>
  <c r="R69" i="65"/>
  <c r="S70" i="53"/>
  <c r="R64" i="65"/>
  <c r="S65" i="53"/>
  <c r="R61" i="65"/>
  <c r="S62" i="53"/>
  <c r="R57" i="65"/>
  <c r="S58" i="53"/>
  <c r="R70" i="65"/>
  <c r="S71" i="53"/>
  <c r="R67" i="65"/>
  <c r="S68" i="53"/>
  <c r="R58" i="65"/>
  <c r="S59" i="53"/>
  <c r="R84" i="65"/>
  <c r="S85" i="53"/>
  <c r="R42" i="65"/>
  <c r="S43" i="53"/>
  <c r="R83" i="65"/>
  <c r="S84" i="53"/>
  <c r="R80" i="65"/>
  <c r="S81" i="53"/>
  <c r="R47" i="65"/>
  <c r="S48" i="53"/>
  <c r="R37" i="65"/>
  <c r="S38" i="53"/>
  <c r="R36" i="65"/>
  <c r="S37" i="53"/>
  <c r="R60" i="65"/>
  <c r="S61" i="53"/>
  <c r="R65" i="65"/>
  <c r="S66" i="53"/>
  <c r="R82" i="65"/>
  <c r="S83" i="53"/>
  <c r="R77" i="65"/>
  <c r="S78" i="53"/>
  <c r="R76" i="65"/>
  <c r="S77" i="53"/>
  <c r="R75" i="65"/>
  <c r="S76" i="53"/>
  <c r="R53" i="65"/>
  <c r="S54" i="53"/>
  <c r="R52" i="65"/>
  <c r="S53" i="53"/>
  <c r="R48" i="65"/>
  <c r="S49" i="53"/>
  <c r="R43" i="65"/>
  <c r="S44" i="53"/>
  <c r="R73" i="65"/>
  <c r="S74" i="53"/>
  <c r="R81" i="65"/>
  <c r="S82" i="53"/>
  <c r="R78" i="65"/>
  <c r="S79" i="53"/>
  <c r="R62" i="65"/>
  <c r="S63" i="53"/>
  <c r="R51" i="65"/>
  <c r="S52" i="53"/>
  <c r="R49" i="65"/>
  <c r="S50" i="53"/>
  <c r="R45" i="65"/>
  <c r="S46" i="53"/>
  <c r="R79" i="65"/>
  <c r="S80" i="53"/>
  <c r="R56" i="65"/>
  <c r="S57" i="53"/>
  <c r="R54" i="65"/>
  <c r="S55" i="53"/>
  <c r="R40" i="65"/>
  <c r="S41" i="53"/>
  <c r="R39" i="65"/>
  <c r="S40" i="53"/>
  <c r="S270" i="58"/>
  <c r="V270" i="58"/>
  <c r="S24" i="58"/>
  <c r="V24" i="58" s="1"/>
  <c r="S93" i="58"/>
  <c r="V93" i="58" s="1"/>
  <c r="S269" i="58"/>
  <c r="S23" i="58"/>
  <c r="I14" i="57"/>
  <c r="S4" i="65"/>
  <c r="T5" i="53"/>
  <c r="T1" i="65"/>
  <c r="S5" i="65"/>
  <c r="T6" i="53"/>
  <c r="S14" i="65"/>
  <c r="T15" i="53"/>
  <c r="S16" i="65"/>
  <c r="T17" i="53"/>
  <c r="S21" i="65"/>
  <c r="T22" i="53"/>
  <c r="S22" i="65"/>
  <c r="T23" i="53"/>
  <c r="S23" i="65"/>
  <c r="T24" i="53"/>
  <c r="S33" i="65"/>
  <c r="T34" i="53"/>
  <c r="S34" i="65"/>
  <c r="T35" i="53"/>
  <c r="S12" i="65"/>
  <c r="T13" i="53"/>
  <c r="S15" i="65"/>
  <c r="T16" i="53"/>
  <c r="S18" i="65"/>
  <c r="T19" i="53"/>
  <c r="S24" i="65"/>
  <c r="T25" i="53"/>
  <c r="S27" i="65"/>
  <c r="T28" i="53"/>
  <c r="S28" i="65"/>
  <c r="T29" i="53"/>
  <c r="S29" i="65"/>
  <c r="T30" i="53"/>
  <c r="S31" i="65"/>
  <c r="T32" i="53"/>
  <c r="S32" i="65"/>
  <c r="T33" i="53"/>
  <c r="S8" i="65"/>
  <c r="T9" i="53"/>
  <c r="S6" i="65"/>
  <c r="T7" i="53"/>
  <c r="S7" i="65"/>
  <c r="T8" i="53"/>
  <c r="S9" i="65"/>
  <c r="T10" i="53"/>
  <c r="S10" i="65"/>
  <c r="T11" i="53"/>
  <c r="S11" i="65"/>
  <c r="T12" i="53"/>
  <c r="S13" i="65"/>
  <c r="T14" i="53"/>
  <c r="S17" i="65"/>
  <c r="T18" i="53"/>
  <c r="S19" i="65"/>
  <c r="T20" i="53"/>
  <c r="S20" i="65"/>
  <c r="T21" i="53"/>
  <c r="S25" i="65"/>
  <c r="T26" i="53"/>
  <c r="S26" i="65"/>
  <c r="T27" i="53"/>
  <c r="S30" i="65"/>
  <c r="T31" i="53"/>
  <c r="S35" i="65"/>
  <c r="T36" i="53"/>
  <c r="S81" i="65"/>
  <c r="T82" i="53"/>
  <c r="S70" i="65"/>
  <c r="T71" i="53"/>
  <c r="S59" i="65"/>
  <c r="T60" i="53"/>
  <c r="S44" i="65"/>
  <c r="T45" i="53"/>
  <c r="S41" i="65"/>
  <c r="T42" i="53"/>
  <c r="S61" i="65"/>
  <c r="T62" i="53"/>
  <c r="S83" i="65"/>
  <c r="T84" i="53"/>
  <c r="S77" i="65"/>
  <c r="T78" i="53"/>
  <c r="S69" i="65"/>
  <c r="T70" i="53"/>
  <c r="S57" i="65"/>
  <c r="T58" i="53"/>
  <c r="S53" i="65"/>
  <c r="T54" i="53"/>
  <c r="S42" i="65"/>
  <c r="T43" i="53"/>
  <c r="S37" i="65"/>
  <c r="T38" i="53"/>
  <c r="S74" i="65"/>
  <c r="T75" i="53"/>
  <c r="S71" i="65"/>
  <c r="T72" i="53"/>
  <c r="S49" i="65"/>
  <c r="T50" i="53"/>
  <c r="S78" i="65"/>
  <c r="T79" i="53"/>
  <c r="S75" i="65"/>
  <c r="T76" i="53"/>
  <c r="S50" i="65"/>
  <c r="T51" i="53"/>
  <c r="S76" i="65"/>
  <c r="T77" i="53"/>
  <c r="S65" i="65"/>
  <c r="T66" i="53"/>
  <c r="S64" i="65"/>
  <c r="T65" i="53"/>
  <c r="S52" i="65"/>
  <c r="T53" i="53"/>
  <c r="S51" i="65"/>
  <c r="T52" i="53"/>
  <c r="S48" i="65"/>
  <c r="T49" i="53"/>
  <c r="S39" i="65"/>
  <c r="T40" i="53"/>
  <c r="S72" i="65"/>
  <c r="T73" i="53"/>
  <c r="S55" i="65"/>
  <c r="T56" i="53"/>
  <c r="S43" i="65"/>
  <c r="T44" i="53"/>
  <c r="S40" i="65"/>
  <c r="T41" i="53"/>
  <c r="S67" i="65"/>
  <c r="T68" i="53"/>
  <c r="S58" i="65"/>
  <c r="T59" i="53"/>
  <c r="S45" i="65"/>
  <c r="T46" i="53"/>
  <c r="S66" i="65"/>
  <c r="T67" i="53"/>
  <c r="S60" i="65"/>
  <c r="T61" i="53"/>
  <c r="S84" i="65"/>
  <c r="T85" i="53"/>
  <c r="S80" i="65"/>
  <c r="T81" i="53"/>
  <c r="S79" i="65"/>
  <c r="T80" i="53"/>
  <c r="S54" i="65"/>
  <c r="T55" i="53"/>
  <c r="S38" i="65"/>
  <c r="T39" i="53"/>
  <c r="S86" i="65"/>
  <c r="T87" i="53"/>
  <c r="S68" i="65"/>
  <c r="T69" i="53"/>
  <c r="S62" i="65"/>
  <c r="T63" i="53"/>
  <c r="S85" i="65"/>
  <c r="T86" i="53"/>
  <c r="S82" i="65"/>
  <c r="T83" i="53"/>
  <c r="S56" i="65"/>
  <c r="T57" i="53"/>
  <c r="S47" i="65"/>
  <c r="T48" i="53"/>
  <c r="S73" i="65"/>
  <c r="T74" i="53"/>
  <c r="S63" i="65"/>
  <c r="T64" i="53"/>
  <c r="S46" i="65"/>
  <c r="T47" i="53"/>
  <c r="S36" i="65"/>
  <c r="T37" i="53"/>
  <c r="I15" i="57"/>
  <c r="S55" i="58"/>
  <c r="V55" i="58" s="1"/>
  <c r="S239" i="58"/>
  <c r="V239" i="58" s="1"/>
  <c r="U1" i="65"/>
  <c r="T4" i="65"/>
  <c r="U5" i="53"/>
  <c r="T11" i="65"/>
  <c r="U12" i="53"/>
  <c r="T12" i="65"/>
  <c r="U13" i="53"/>
  <c r="T15" i="65"/>
  <c r="U16" i="53"/>
  <c r="T17" i="65"/>
  <c r="U18" i="53"/>
  <c r="T20" i="65"/>
  <c r="U21" i="53"/>
  <c r="T24" i="65"/>
  <c r="U25" i="53"/>
  <c r="T25" i="65"/>
  <c r="U26" i="53"/>
  <c r="T27" i="65"/>
  <c r="U28" i="53"/>
  <c r="T31" i="65"/>
  <c r="U32" i="53"/>
  <c r="T5" i="65"/>
  <c r="U6" i="53"/>
  <c r="T9" i="65"/>
  <c r="U10" i="53"/>
  <c r="T13" i="65"/>
  <c r="U14" i="53"/>
  <c r="T14" i="65"/>
  <c r="U15" i="53"/>
  <c r="T16" i="65"/>
  <c r="U17" i="53"/>
  <c r="T19" i="65"/>
  <c r="U20" i="53"/>
  <c r="T21" i="65"/>
  <c r="U22" i="53"/>
  <c r="T22" i="65"/>
  <c r="U23" i="53"/>
  <c r="T23" i="65"/>
  <c r="U24" i="53"/>
  <c r="T26" i="65"/>
  <c r="U27" i="53"/>
  <c r="T32" i="65"/>
  <c r="U33" i="53"/>
  <c r="T34" i="65"/>
  <c r="U35" i="53"/>
  <c r="T7" i="65"/>
  <c r="U8" i="53"/>
  <c r="T35" i="65"/>
  <c r="U36" i="53"/>
  <c r="T6" i="65"/>
  <c r="U7" i="53"/>
  <c r="T8" i="65"/>
  <c r="U9" i="53"/>
  <c r="T10" i="65"/>
  <c r="U11" i="53"/>
  <c r="T18" i="65"/>
  <c r="U19" i="53"/>
  <c r="T28" i="65"/>
  <c r="U29" i="53"/>
  <c r="T29" i="65"/>
  <c r="U30" i="53"/>
  <c r="T30" i="65"/>
  <c r="U31" i="53"/>
  <c r="T33" i="65"/>
  <c r="U34" i="53"/>
  <c r="T77" i="65"/>
  <c r="U78" i="53"/>
  <c r="T69" i="65"/>
  <c r="U70" i="53"/>
  <c r="T57" i="65"/>
  <c r="U58" i="53"/>
  <c r="T55" i="65"/>
  <c r="U56" i="53"/>
  <c r="T54" i="65"/>
  <c r="U55" i="53"/>
  <c r="T80" i="65"/>
  <c r="U81" i="53"/>
  <c r="T74" i="65"/>
  <c r="U75" i="53"/>
  <c r="T64" i="65"/>
  <c r="U65" i="53"/>
  <c r="T48" i="65"/>
  <c r="U49" i="53"/>
  <c r="T84" i="65"/>
  <c r="U85" i="53"/>
  <c r="T76" i="65"/>
  <c r="U77" i="53"/>
  <c r="T73" i="65"/>
  <c r="U74" i="53"/>
  <c r="T65" i="65"/>
  <c r="U66" i="53"/>
  <c r="T49" i="65"/>
  <c r="U50" i="53"/>
  <c r="T82" i="65"/>
  <c r="U83" i="53"/>
  <c r="T66" i="65"/>
  <c r="U67" i="53"/>
  <c r="T59" i="65"/>
  <c r="U60" i="53"/>
  <c r="T51" i="65"/>
  <c r="U52" i="53"/>
  <c r="T47" i="65"/>
  <c r="U48" i="53"/>
  <c r="T45" i="65"/>
  <c r="U46" i="53"/>
  <c r="T43" i="65"/>
  <c r="U44" i="53"/>
  <c r="T72" i="65"/>
  <c r="U73" i="53"/>
  <c r="T56" i="65"/>
  <c r="U57" i="53"/>
  <c r="T46" i="65"/>
  <c r="U47" i="53"/>
  <c r="T71" i="65"/>
  <c r="U72" i="53"/>
  <c r="T70" i="65"/>
  <c r="U71" i="53"/>
  <c r="T53" i="65"/>
  <c r="U54" i="53"/>
  <c r="T41" i="65"/>
  <c r="U42" i="53"/>
  <c r="T52" i="65"/>
  <c r="U53" i="53"/>
  <c r="T78" i="65"/>
  <c r="U79" i="53"/>
  <c r="T68" i="65"/>
  <c r="U69" i="53"/>
  <c r="T67" i="65"/>
  <c r="U68" i="53"/>
  <c r="T61" i="65"/>
  <c r="U62" i="53"/>
  <c r="T38" i="65"/>
  <c r="U39" i="53"/>
  <c r="T86" i="65"/>
  <c r="U87" i="53"/>
  <c r="T85" i="65"/>
  <c r="U86" i="53"/>
  <c r="T81" i="65"/>
  <c r="U82" i="53"/>
  <c r="T50" i="65"/>
  <c r="U51" i="53"/>
  <c r="T42" i="65"/>
  <c r="U43" i="53"/>
  <c r="T40" i="65"/>
  <c r="U41" i="53"/>
  <c r="T39" i="65"/>
  <c r="U40" i="53"/>
  <c r="T83" i="65"/>
  <c r="U84" i="53"/>
  <c r="T75" i="65"/>
  <c r="U76" i="53"/>
  <c r="T62" i="65"/>
  <c r="U63" i="53"/>
  <c r="T79" i="65"/>
  <c r="U80" i="53"/>
  <c r="T63" i="65"/>
  <c r="U64" i="53"/>
  <c r="T60" i="65"/>
  <c r="U61" i="53"/>
  <c r="T58" i="65"/>
  <c r="U59" i="53"/>
  <c r="T44" i="65"/>
  <c r="U45" i="53"/>
  <c r="T37" i="65"/>
  <c r="U38" i="53"/>
  <c r="T36" i="65"/>
  <c r="U37" i="53"/>
  <c r="I16" i="57"/>
  <c r="S54" i="58"/>
  <c r="S56" i="58"/>
  <c r="V56" i="58" s="1"/>
  <c r="V1" i="65"/>
  <c r="U4" i="65"/>
  <c r="V5" i="53"/>
  <c r="U9" i="65"/>
  <c r="V10" i="53"/>
  <c r="U10" i="65"/>
  <c r="V11" i="53"/>
  <c r="U19" i="65"/>
  <c r="V20" i="53"/>
  <c r="U29" i="65"/>
  <c r="V30" i="53"/>
  <c r="U30" i="65"/>
  <c r="V31" i="53"/>
  <c r="U32" i="65"/>
  <c r="V33" i="53"/>
  <c r="U34" i="65"/>
  <c r="V35" i="53"/>
  <c r="U13" i="65"/>
  <c r="V14" i="53"/>
  <c r="U18" i="65"/>
  <c r="V19" i="53"/>
  <c r="U25" i="65"/>
  <c r="V26" i="53"/>
  <c r="U33" i="65"/>
  <c r="V34" i="53"/>
  <c r="U5" i="65"/>
  <c r="V6" i="53"/>
  <c r="U11" i="65"/>
  <c r="V12" i="53"/>
  <c r="U24" i="65"/>
  <c r="V25" i="53"/>
  <c r="U26" i="65"/>
  <c r="V27" i="53"/>
  <c r="U28" i="65"/>
  <c r="V29" i="53"/>
  <c r="U8" i="65"/>
  <c r="V9" i="53"/>
  <c r="U6" i="65"/>
  <c r="V7" i="53"/>
  <c r="U7" i="65"/>
  <c r="V8" i="53"/>
  <c r="U12" i="65"/>
  <c r="V13" i="53"/>
  <c r="U14" i="65"/>
  <c r="V15" i="53"/>
  <c r="U15" i="65"/>
  <c r="V16" i="53"/>
  <c r="U16" i="65"/>
  <c r="V17" i="53"/>
  <c r="U17" i="65"/>
  <c r="V18" i="53"/>
  <c r="U20" i="65"/>
  <c r="V21" i="53"/>
  <c r="U21" i="65"/>
  <c r="V22" i="53"/>
  <c r="U22" i="65"/>
  <c r="V23" i="53"/>
  <c r="U23" i="65"/>
  <c r="V24" i="53"/>
  <c r="U27" i="65"/>
  <c r="V28" i="53"/>
  <c r="U31" i="65"/>
  <c r="V32" i="53"/>
  <c r="U35" i="65"/>
  <c r="V36" i="53"/>
  <c r="U85" i="65"/>
  <c r="V86" i="53"/>
  <c r="U79" i="65"/>
  <c r="V80" i="53"/>
  <c r="U75" i="65"/>
  <c r="V76" i="53"/>
  <c r="U71" i="65"/>
  <c r="V72" i="53"/>
  <c r="U63" i="65"/>
  <c r="V64" i="53"/>
  <c r="U53" i="65"/>
  <c r="V54" i="53"/>
  <c r="U42" i="65"/>
  <c r="V43" i="53"/>
  <c r="U69" i="65"/>
  <c r="V70" i="53"/>
  <c r="U56" i="65"/>
  <c r="V57" i="53"/>
  <c r="U50" i="65"/>
  <c r="V51" i="53"/>
  <c r="U48" i="65"/>
  <c r="V49" i="53"/>
  <c r="U52" i="65"/>
  <c r="V53" i="53"/>
  <c r="U43" i="65"/>
  <c r="V44" i="53"/>
  <c r="U81" i="65"/>
  <c r="V82" i="53"/>
  <c r="U60" i="65"/>
  <c r="V61" i="53"/>
  <c r="U51" i="65"/>
  <c r="V52" i="53"/>
  <c r="U47" i="65"/>
  <c r="V48" i="53"/>
  <c r="U73" i="65"/>
  <c r="V74" i="53"/>
  <c r="U40" i="65"/>
  <c r="V41" i="53"/>
  <c r="U38" i="65"/>
  <c r="V39" i="53"/>
  <c r="U86" i="65"/>
  <c r="V87" i="53"/>
  <c r="U83" i="65"/>
  <c r="V84" i="53"/>
  <c r="U80" i="65"/>
  <c r="V81" i="53"/>
  <c r="U64" i="65"/>
  <c r="V65" i="53"/>
  <c r="U61" i="65"/>
  <c r="V62" i="53"/>
  <c r="U45" i="65"/>
  <c r="V46" i="53"/>
  <c r="U66" i="65"/>
  <c r="V67" i="53"/>
  <c r="U37" i="65"/>
  <c r="V38" i="53"/>
  <c r="U82" i="65"/>
  <c r="V83" i="53"/>
  <c r="U77" i="65"/>
  <c r="V78" i="53"/>
  <c r="U74" i="65"/>
  <c r="V75" i="53"/>
  <c r="U67" i="65"/>
  <c r="V68" i="53"/>
  <c r="U57" i="65"/>
  <c r="V58" i="53"/>
  <c r="U46" i="65"/>
  <c r="V47" i="53"/>
  <c r="U59" i="65"/>
  <c r="V60" i="53"/>
  <c r="U58" i="65"/>
  <c r="V59" i="53"/>
  <c r="U55" i="65"/>
  <c r="V56" i="53"/>
  <c r="U54" i="65"/>
  <c r="V55" i="53"/>
  <c r="U44" i="65"/>
  <c r="V45" i="53"/>
  <c r="U39" i="65"/>
  <c r="V40" i="53"/>
  <c r="U78" i="65"/>
  <c r="V79" i="53"/>
  <c r="U36" i="65"/>
  <c r="V37" i="53"/>
  <c r="U72" i="65"/>
  <c r="V73" i="53"/>
  <c r="U70" i="65"/>
  <c r="V71" i="53"/>
  <c r="U62" i="65"/>
  <c r="V63" i="53"/>
  <c r="U65" i="65"/>
  <c r="V66" i="53"/>
  <c r="U41" i="65"/>
  <c r="V42" i="53"/>
  <c r="U84" i="65"/>
  <c r="V85" i="53"/>
  <c r="U76" i="65"/>
  <c r="V77" i="53"/>
  <c r="U68" i="65"/>
  <c r="V69" i="53"/>
  <c r="U49" i="65"/>
  <c r="V50" i="53"/>
  <c r="S57" i="58"/>
  <c r="V57" i="58" s="1"/>
  <c r="I17" i="57"/>
  <c r="V4" i="65"/>
  <c r="W5" i="53"/>
  <c r="W1" i="65"/>
  <c r="V13" i="65"/>
  <c r="W14" i="53"/>
  <c r="V16" i="65"/>
  <c r="W17" i="53"/>
  <c r="V18" i="65"/>
  <c r="W19" i="53"/>
  <c r="V19" i="65"/>
  <c r="W20" i="53"/>
  <c r="V20" i="65"/>
  <c r="W21" i="53"/>
  <c r="V21" i="65"/>
  <c r="W22" i="53"/>
  <c r="V22" i="65"/>
  <c r="W23" i="53"/>
  <c r="V23" i="65"/>
  <c r="W24" i="53"/>
  <c r="V27" i="65"/>
  <c r="W28" i="53"/>
  <c r="V28" i="65"/>
  <c r="W29" i="53"/>
  <c r="V31" i="65"/>
  <c r="W32" i="53"/>
  <c r="V33" i="65"/>
  <c r="W34" i="53"/>
  <c r="V35" i="65"/>
  <c r="W36" i="53"/>
  <c r="V7" i="65"/>
  <c r="W8" i="53"/>
  <c r="V11" i="65"/>
  <c r="W12" i="53"/>
  <c r="V12" i="65"/>
  <c r="W13" i="53"/>
  <c r="V14" i="65"/>
  <c r="W15" i="53"/>
  <c r="V15" i="65"/>
  <c r="W16" i="53"/>
  <c r="V17" i="65"/>
  <c r="W18" i="53"/>
  <c r="V29" i="65"/>
  <c r="W30" i="53"/>
  <c r="V6" i="65"/>
  <c r="W7" i="53"/>
  <c r="V10" i="65"/>
  <c r="W11" i="53"/>
  <c r="V30" i="65"/>
  <c r="W31" i="53"/>
  <c r="V9" i="65"/>
  <c r="W10" i="53"/>
  <c r="V5" i="65"/>
  <c r="W6" i="53"/>
  <c r="V8" i="65"/>
  <c r="W9" i="53"/>
  <c r="V24" i="65"/>
  <c r="W25" i="53"/>
  <c r="V25" i="65"/>
  <c r="W26" i="53"/>
  <c r="V26" i="65"/>
  <c r="W27" i="53"/>
  <c r="V32" i="65"/>
  <c r="W33" i="53"/>
  <c r="V34" i="65"/>
  <c r="W35" i="53"/>
  <c r="V49" i="65"/>
  <c r="W50" i="53"/>
  <c r="V45" i="65"/>
  <c r="W46" i="53"/>
  <c r="V39" i="65"/>
  <c r="W40" i="53"/>
  <c r="V37" i="65"/>
  <c r="W38" i="53"/>
  <c r="V63" i="65"/>
  <c r="W64" i="53"/>
  <c r="V52" i="65"/>
  <c r="W53" i="53"/>
  <c r="V42" i="65"/>
  <c r="W43" i="53"/>
  <c r="V82" i="65"/>
  <c r="W83" i="53"/>
  <c r="V73" i="65"/>
  <c r="W74" i="53"/>
  <c r="V71" i="65"/>
  <c r="W72" i="53"/>
  <c r="V59" i="65"/>
  <c r="W60" i="53"/>
  <c r="V46" i="65"/>
  <c r="W47" i="53"/>
  <c r="V75" i="65"/>
  <c r="W76" i="53"/>
  <c r="V67" i="65"/>
  <c r="W68" i="53"/>
  <c r="V79" i="65"/>
  <c r="W80" i="53"/>
  <c r="V53" i="65"/>
  <c r="W54" i="53"/>
  <c r="V41" i="65"/>
  <c r="W42" i="53"/>
  <c r="V69" i="65"/>
  <c r="W70" i="53"/>
  <c r="V72" i="65"/>
  <c r="W73" i="53"/>
  <c r="V68" i="65"/>
  <c r="W69" i="53"/>
  <c r="V61" i="65"/>
  <c r="W62" i="53"/>
  <c r="V55" i="65"/>
  <c r="W56" i="53"/>
  <c r="V54" i="65"/>
  <c r="W55" i="53"/>
  <c r="V86" i="65"/>
  <c r="W87" i="53"/>
  <c r="V50" i="65"/>
  <c r="W51" i="53"/>
  <c r="V48" i="65"/>
  <c r="W49" i="53"/>
  <c r="V44" i="65"/>
  <c r="W45" i="53"/>
  <c r="V66" i="65"/>
  <c r="W67" i="53"/>
  <c r="V57" i="65"/>
  <c r="W58" i="53"/>
  <c r="V56" i="65"/>
  <c r="W57" i="53"/>
  <c r="V36" i="65"/>
  <c r="W37" i="53"/>
  <c r="V83" i="65"/>
  <c r="W84" i="53"/>
  <c r="V85" i="65"/>
  <c r="W86" i="53"/>
  <c r="V80" i="65"/>
  <c r="W81" i="53"/>
  <c r="V77" i="65"/>
  <c r="W78" i="53"/>
  <c r="V64" i="65"/>
  <c r="W65" i="53"/>
  <c r="V62" i="65"/>
  <c r="W63" i="53"/>
  <c r="V84" i="65"/>
  <c r="W85" i="53"/>
  <c r="V76" i="65"/>
  <c r="W77" i="53"/>
  <c r="V74" i="65"/>
  <c r="W75" i="53"/>
  <c r="V70" i="65"/>
  <c r="W71" i="53"/>
  <c r="V60" i="65"/>
  <c r="W61" i="53"/>
  <c r="V58" i="65"/>
  <c r="W59" i="53"/>
  <c r="V43" i="65"/>
  <c r="W44" i="53"/>
  <c r="V40" i="65"/>
  <c r="W41" i="53"/>
  <c r="V38" i="65"/>
  <c r="W39" i="53"/>
  <c r="V81" i="65"/>
  <c r="W82" i="53"/>
  <c r="V78" i="65"/>
  <c r="W79" i="53"/>
  <c r="V65" i="65"/>
  <c r="W66" i="53"/>
  <c r="V51" i="65"/>
  <c r="W52" i="53"/>
  <c r="V47" i="65"/>
  <c r="W48" i="53"/>
  <c r="S77" i="58"/>
  <c r="V77" i="58" s="1"/>
  <c r="S58" i="58"/>
  <c r="V58" i="58" s="1"/>
  <c r="I18" i="57"/>
  <c r="W4" i="65"/>
  <c r="X5" i="53"/>
  <c r="X1" i="65"/>
  <c r="W11" i="65"/>
  <c r="X12" i="53"/>
  <c r="W12" i="65"/>
  <c r="X13" i="53"/>
  <c r="W6" i="65"/>
  <c r="X7" i="53"/>
  <c r="W8" i="65"/>
  <c r="X9" i="53"/>
  <c r="W10" i="65"/>
  <c r="X11" i="53"/>
  <c r="W13" i="65"/>
  <c r="X14" i="53"/>
  <c r="W20" i="65"/>
  <c r="X21" i="53"/>
  <c r="W21" i="65"/>
  <c r="X22" i="53"/>
  <c r="W22" i="65"/>
  <c r="X23" i="53"/>
  <c r="W24" i="65"/>
  <c r="X25" i="53"/>
  <c r="W26" i="65"/>
  <c r="X27" i="53"/>
  <c r="W27" i="65"/>
  <c r="X28" i="53"/>
  <c r="W30" i="65"/>
  <c r="X31" i="53"/>
  <c r="W31" i="65"/>
  <c r="X32" i="53"/>
  <c r="W34" i="65"/>
  <c r="X35" i="53"/>
  <c r="W14" i="65"/>
  <c r="X15" i="53"/>
  <c r="W16" i="65"/>
  <c r="X17" i="53"/>
  <c r="W19" i="65"/>
  <c r="X20" i="53"/>
  <c r="W23" i="65"/>
  <c r="X24" i="53"/>
  <c r="W25" i="65"/>
  <c r="X26" i="53"/>
  <c r="W28" i="65"/>
  <c r="X29" i="53"/>
  <c r="W7" i="65"/>
  <c r="X8" i="53"/>
  <c r="W5" i="65"/>
  <c r="X6" i="53"/>
  <c r="W9" i="65"/>
  <c r="X10" i="53"/>
  <c r="W15" i="65"/>
  <c r="X16" i="53"/>
  <c r="W17" i="65"/>
  <c r="X18" i="53"/>
  <c r="W18" i="65"/>
  <c r="X19" i="53"/>
  <c r="W29" i="65"/>
  <c r="X30" i="53"/>
  <c r="W32" i="65"/>
  <c r="X33" i="53"/>
  <c r="W33" i="65"/>
  <c r="X34" i="53"/>
  <c r="W35" i="65"/>
  <c r="X36" i="53"/>
  <c r="W83" i="65"/>
  <c r="X84" i="53"/>
  <c r="W72" i="65"/>
  <c r="X73" i="53"/>
  <c r="W65" i="65"/>
  <c r="X66" i="53"/>
  <c r="W47" i="65"/>
  <c r="X48" i="53"/>
  <c r="W43" i="65"/>
  <c r="X44" i="53"/>
  <c r="W46" i="65"/>
  <c r="X47" i="53"/>
  <c r="W39" i="65"/>
  <c r="X40" i="53"/>
  <c r="W85" i="65"/>
  <c r="X86" i="53"/>
  <c r="W60" i="65"/>
  <c r="X61" i="53"/>
  <c r="W54" i="65"/>
  <c r="X55" i="53"/>
  <c r="W44" i="65"/>
  <c r="X45" i="53"/>
  <c r="W41" i="65"/>
  <c r="X42" i="53"/>
  <c r="W40" i="65"/>
  <c r="X41" i="53"/>
  <c r="W37" i="65"/>
  <c r="X38" i="53"/>
  <c r="W78" i="65"/>
  <c r="X79" i="53"/>
  <c r="W64" i="65"/>
  <c r="X65" i="53"/>
  <c r="W58" i="65"/>
  <c r="X59" i="53"/>
  <c r="W36" i="65"/>
  <c r="X37" i="53"/>
  <c r="W86" i="65"/>
  <c r="X87" i="53"/>
  <c r="W76" i="65"/>
  <c r="X77" i="53"/>
  <c r="W63" i="65"/>
  <c r="X64" i="53"/>
  <c r="W56" i="65"/>
  <c r="X57" i="53"/>
  <c r="W77" i="65"/>
  <c r="X78" i="53"/>
  <c r="W74" i="65"/>
  <c r="X75" i="53"/>
  <c r="W66" i="65"/>
  <c r="X67" i="53"/>
  <c r="W59" i="65"/>
  <c r="X60" i="53"/>
  <c r="W57" i="65"/>
  <c r="X58" i="53"/>
  <c r="W52" i="65"/>
  <c r="X53" i="53"/>
  <c r="W73" i="65"/>
  <c r="X74" i="53"/>
  <c r="W42" i="65"/>
  <c r="X43" i="53"/>
  <c r="W38" i="65"/>
  <c r="X39" i="53"/>
  <c r="W79" i="65"/>
  <c r="X80" i="53"/>
  <c r="W71" i="65"/>
  <c r="X72" i="53"/>
  <c r="W69" i="65"/>
  <c r="X70" i="53"/>
  <c r="W61" i="65"/>
  <c r="X62" i="53"/>
  <c r="W55" i="65"/>
  <c r="X56" i="53"/>
  <c r="W84" i="65"/>
  <c r="X85" i="53"/>
  <c r="W80" i="65"/>
  <c r="X81" i="53"/>
  <c r="W68" i="65"/>
  <c r="X69" i="53"/>
  <c r="W51" i="65"/>
  <c r="X52" i="53"/>
  <c r="W50" i="65"/>
  <c r="X51" i="53"/>
  <c r="W49" i="65"/>
  <c r="X50" i="53"/>
  <c r="W48" i="65"/>
  <c r="X49" i="53"/>
  <c r="W82" i="65"/>
  <c r="X83" i="53"/>
  <c r="W62" i="65"/>
  <c r="X63" i="53"/>
  <c r="W81" i="65"/>
  <c r="X82" i="53"/>
  <c r="W67" i="65"/>
  <c r="X68" i="53"/>
  <c r="W53" i="65"/>
  <c r="X54" i="53"/>
  <c r="W75" i="65"/>
  <c r="X76" i="53"/>
  <c r="W70" i="65"/>
  <c r="X71" i="53"/>
  <c r="W45" i="65"/>
  <c r="X46" i="53"/>
  <c r="S59" i="58"/>
  <c r="V59" i="58" s="1"/>
  <c r="I19" i="57"/>
  <c r="X4" i="65"/>
  <c r="Y5" i="53"/>
  <c r="Y1" i="65"/>
  <c r="X6" i="65"/>
  <c r="Y7" i="53"/>
  <c r="X7" i="65"/>
  <c r="Y8" i="53"/>
  <c r="X8" i="65"/>
  <c r="Y9" i="53"/>
  <c r="X14" i="65"/>
  <c r="Y15" i="53"/>
  <c r="X15" i="65"/>
  <c r="Y16" i="53"/>
  <c r="X24" i="65"/>
  <c r="Y25" i="53"/>
  <c r="X25" i="65"/>
  <c r="Y26" i="53"/>
  <c r="X26" i="65"/>
  <c r="Y27" i="53"/>
  <c r="X27" i="65"/>
  <c r="Y28" i="53"/>
  <c r="X29" i="65"/>
  <c r="Y30" i="53"/>
  <c r="X16" i="65"/>
  <c r="Y17" i="53"/>
  <c r="X17" i="65"/>
  <c r="Y18" i="53"/>
  <c r="X23" i="65"/>
  <c r="Y24" i="53"/>
  <c r="X28" i="65"/>
  <c r="Y29" i="53"/>
  <c r="X30" i="65"/>
  <c r="Y31" i="53"/>
  <c r="X32" i="65"/>
  <c r="Y33" i="53"/>
  <c r="X33" i="65"/>
  <c r="Y34" i="53"/>
  <c r="X9" i="65"/>
  <c r="Y10" i="53"/>
  <c r="X18" i="65"/>
  <c r="Y19" i="53"/>
  <c r="X22" i="65"/>
  <c r="Y23" i="53"/>
  <c r="X31" i="65"/>
  <c r="Y32" i="53"/>
  <c r="X5" i="65"/>
  <c r="Y6" i="53"/>
  <c r="X10" i="65"/>
  <c r="Y11" i="53"/>
  <c r="X11" i="65"/>
  <c r="Y12" i="53"/>
  <c r="X12" i="65"/>
  <c r="Y13" i="53"/>
  <c r="X13" i="65"/>
  <c r="Y14" i="53"/>
  <c r="X19" i="65"/>
  <c r="Y20" i="53"/>
  <c r="X20" i="65"/>
  <c r="Y21" i="53"/>
  <c r="X21" i="65"/>
  <c r="Y22" i="53"/>
  <c r="X34" i="65"/>
  <c r="Y35" i="53"/>
  <c r="X35" i="65"/>
  <c r="Y36" i="53"/>
  <c r="X84" i="65"/>
  <c r="Y85" i="53"/>
  <c r="X51" i="65"/>
  <c r="Y52" i="53"/>
  <c r="X86" i="65"/>
  <c r="Y87" i="53"/>
  <c r="X65" i="65"/>
  <c r="Y66" i="53"/>
  <c r="X58" i="65"/>
  <c r="Y59" i="53"/>
  <c r="X44" i="65"/>
  <c r="Y45" i="53"/>
  <c r="X43" i="65"/>
  <c r="Y44" i="53"/>
  <c r="X37" i="65"/>
  <c r="Y38" i="53"/>
  <c r="X66" i="65"/>
  <c r="Y67" i="53"/>
  <c r="X61" i="65"/>
  <c r="Y62" i="53"/>
  <c r="X70" i="65"/>
  <c r="Y71" i="53"/>
  <c r="X56" i="65"/>
  <c r="Y57" i="53"/>
  <c r="X45" i="65"/>
  <c r="Y46" i="53"/>
  <c r="X38" i="65"/>
  <c r="Y39" i="53"/>
  <c r="X81" i="65"/>
  <c r="Y82" i="53"/>
  <c r="X68" i="65"/>
  <c r="Y69" i="53"/>
  <c r="X50" i="65"/>
  <c r="Y51" i="53"/>
  <c r="X71" i="65"/>
  <c r="Y72" i="53"/>
  <c r="X63" i="65"/>
  <c r="Y64" i="53"/>
  <c r="X54" i="65"/>
  <c r="Y55" i="53"/>
  <c r="X49" i="65"/>
  <c r="Y50" i="53"/>
  <c r="X85" i="65"/>
  <c r="Y86" i="53"/>
  <c r="X82" i="65"/>
  <c r="Y83" i="53"/>
  <c r="X79" i="65"/>
  <c r="Y80" i="53"/>
  <c r="X78" i="65"/>
  <c r="Y79" i="53"/>
  <c r="X77" i="65"/>
  <c r="Y78" i="53"/>
  <c r="X60" i="65"/>
  <c r="Y61" i="53"/>
  <c r="X40" i="65"/>
  <c r="Y41" i="53"/>
  <c r="X39" i="65"/>
  <c r="Y40" i="53"/>
  <c r="X76" i="65"/>
  <c r="Y77" i="53"/>
  <c r="X73" i="65"/>
  <c r="Y74" i="53"/>
  <c r="X42" i="65"/>
  <c r="Y43" i="53"/>
  <c r="X41" i="65"/>
  <c r="Y42" i="53"/>
  <c r="X36" i="65"/>
  <c r="Y37" i="53"/>
  <c r="X80" i="65"/>
  <c r="Y81" i="53"/>
  <c r="X59" i="65"/>
  <c r="Y60" i="53"/>
  <c r="X57" i="65"/>
  <c r="Y58" i="53"/>
  <c r="X47" i="65"/>
  <c r="Y48" i="53"/>
  <c r="X72" i="65"/>
  <c r="Y73" i="53"/>
  <c r="X69" i="65"/>
  <c r="Y70" i="53"/>
  <c r="X53" i="65"/>
  <c r="Y54" i="53"/>
  <c r="X52" i="65"/>
  <c r="Y53" i="53"/>
  <c r="X46" i="65"/>
  <c r="Y47" i="53"/>
  <c r="X83" i="65"/>
  <c r="Y84" i="53"/>
  <c r="X75" i="65"/>
  <c r="Y76" i="53"/>
  <c r="X74" i="65"/>
  <c r="Y75" i="53"/>
  <c r="X67" i="65"/>
  <c r="Y68" i="53"/>
  <c r="X62" i="65"/>
  <c r="Y63" i="53"/>
  <c r="X64" i="65"/>
  <c r="Y65" i="53"/>
  <c r="X55" i="65"/>
  <c r="Y56" i="53"/>
  <c r="X48" i="65"/>
  <c r="Y49" i="53"/>
  <c r="I20" i="57"/>
  <c r="S60" i="58"/>
  <c r="V60" i="58" s="1"/>
  <c r="Y4" i="65"/>
  <c r="Z5" i="53"/>
  <c r="Z1" i="65"/>
  <c r="Y5" i="65"/>
  <c r="Z6" i="53"/>
  <c r="Y11" i="65"/>
  <c r="Z12" i="53"/>
  <c r="Y13" i="65"/>
  <c r="Z14" i="53"/>
  <c r="Y14" i="65"/>
  <c r="Z15" i="53"/>
  <c r="Y17" i="65"/>
  <c r="Z18" i="53"/>
  <c r="Y20" i="65"/>
  <c r="Z21" i="53"/>
  <c r="Y23" i="65"/>
  <c r="Z24" i="53"/>
  <c r="Y33" i="65"/>
  <c r="Z34" i="53"/>
  <c r="Y34" i="65"/>
  <c r="Z35" i="53"/>
  <c r="Y9" i="65"/>
  <c r="Z10" i="53"/>
  <c r="Y18" i="65"/>
  <c r="Z19" i="53"/>
  <c r="Y19" i="65"/>
  <c r="Z20" i="53"/>
  <c r="Y25" i="65"/>
  <c r="Z26" i="53"/>
  <c r="Y29" i="65"/>
  <c r="Z30" i="53"/>
  <c r="Y32" i="65"/>
  <c r="Z33" i="53"/>
  <c r="Y8" i="65"/>
  <c r="Z9" i="53"/>
  <c r="Y10" i="65"/>
  <c r="Z11" i="53"/>
  <c r="Y12" i="65"/>
  <c r="Z13" i="53"/>
  <c r="Y21" i="65"/>
  <c r="Z22" i="53"/>
  <c r="Y30" i="65"/>
  <c r="Z31" i="53"/>
  <c r="Y6" i="65"/>
  <c r="Z7" i="53"/>
  <c r="Y7" i="65"/>
  <c r="Z8" i="53"/>
  <c r="Y15" i="65"/>
  <c r="Z16" i="53"/>
  <c r="Y16" i="65"/>
  <c r="Z17" i="53"/>
  <c r="Y22" i="65"/>
  <c r="Z23" i="53"/>
  <c r="Y24" i="65"/>
  <c r="Z25" i="53"/>
  <c r="Y26" i="65"/>
  <c r="Z27" i="53"/>
  <c r="Y27" i="65"/>
  <c r="Z28" i="53"/>
  <c r="Y28" i="65"/>
  <c r="Z29" i="53"/>
  <c r="Y31" i="65"/>
  <c r="Z32" i="53"/>
  <c r="Y35" i="65"/>
  <c r="Z36" i="53"/>
  <c r="Y81" i="65"/>
  <c r="Z82" i="53"/>
  <c r="Y76" i="65"/>
  <c r="Z77" i="53"/>
  <c r="Y73" i="65"/>
  <c r="Z74" i="53"/>
  <c r="Y60" i="65"/>
  <c r="Z61" i="53"/>
  <c r="Y40" i="65"/>
  <c r="Z41" i="53"/>
  <c r="Y79" i="65"/>
  <c r="Z80" i="53"/>
  <c r="Y68" i="65"/>
  <c r="Z69" i="53"/>
  <c r="Y49" i="65"/>
  <c r="Z50" i="53"/>
  <c r="Y54" i="65"/>
  <c r="Z55" i="53"/>
  <c r="Y75" i="65"/>
  <c r="Z76" i="53"/>
  <c r="Y70" i="65"/>
  <c r="Z71" i="53"/>
  <c r="Y65" i="65"/>
  <c r="Z66" i="53"/>
  <c r="Y48" i="65"/>
  <c r="Z49" i="53"/>
  <c r="Y42" i="65"/>
  <c r="Z43" i="53"/>
  <c r="Y85" i="65"/>
  <c r="Z86" i="53"/>
  <c r="Y82" i="65"/>
  <c r="Z83" i="53"/>
  <c r="Y83" i="65"/>
  <c r="Z84" i="53"/>
  <c r="Y80" i="65"/>
  <c r="Z81" i="53"/>
  <c r="Y69" i="65"/>
  <c r="Z70" i="53"/>
  <c r="Y67" i="65"/>
  <c r="Z68" i="53"/>
  <c r="Y64" i="65"/>
  <c r="Z65" i="53"/>
  <c r="Y59" i="65"/>
  <c r="Z60" i="53"/>
  <c r="Y58" i="65"/>
  <c r="Z59" i="53"/>
  <c r="Y57" i="65"/>
  <c r="Z58" i="53"/>
  <c r="Y56" i="65"/>
  <c r="Z57" i="53"/>
  <c r="Y46" i="65"/>
  <c r="Z47" i="53"/>
  <c r="Y43" i="65"/>
  <c r="Z44" i="53"/>
  <c r="Y51" i="65"/>
  <c r="Z52" i="53"/>
  <c r="Y37" i="65"/>
  <c r="Z38" i="53"/>
  <c r="Y47" i="65"/>
  <c r="Z48" i="53"/>
  <c r="Y45" i="65"/>
  <c r="Z46" i="53"/>
  <c r="Y84" i="65"/>
  <c r="Z85" i="53"/>
  <c r="Y77" i="65"/>
  <c r="Z78" i="53"/>
  <c r="Y74" i="65"/>
  <c r="Z75" i="53"/>
  <c r="Y71" i="65"/>
  <c r="Z72" i="53"/>
  <c r="Y66" i="65"/>
  <c r="Z67" i="53"/>
  <c r="Y63" i="65"/>
  <c r="Z64" i="53"/>
  <c r="Y62" i="65"/>
  <c r="Z63" i="53"/>
  <c r="Y86" i="65"/>
  <c r="Z87" i="53"/>
  <c r="Y78" i="65"/>
  <c r="Z79" i="53"/>
  <c r="Y72" i="65"/>
  <c r="Z73" i="53"/>
  <c r="Y52" i="65"/>
  <c r="Z53" i="53"/>
  <c r="Y50" i="65"/>
  <c r="Z51" i="53"/>
  <c r="Y44" i="65"/>
  <c r="Z45" i="53"/>
  <c r="Y39" i="65"/>
  <c r="Z40" i="53"/>
  <c r="Y61" i="65"/>
  <c r="Z62" i="53"/>
  <c r="Y55" i="65"/>
  <c r="Z56" i="53"/>
  <c r="Y53" i="65"/>
  <c r="Z54" i="53"/>
  <c r="Y41" i="65"/>
  <c r="Z42" i="53"/>
  <c r="Y38" i="65"/>
  <c r="Z39" i="53"/>
  <c r="Y36" i="65"/>
  <c r="Z37" i="53"/>
  <c r="S61" i="58"/>
  <c r="V61" i="58" s="1"/>
  <c r="I21" i="57"/>
  <c r="S94" i="58"/>
  <c r="V94" i="58" s="1"/>
  <c r="AA1" i="65"/>
  <c r="Z4" i="65"/>
  <c r="AA5" i="53"/>
  <c r="Z9" i="65"/>
  <c r="AA10" i="53"/>
  <c r="Z15" i="65"/>
  <c r="AA16" i="53"/>
  <c r="Z16" i="65"/>
  <c r="AA17" i="53"/>
  <c r="Z18" i="65"/>
  <c r="AA19" i="53"/>
  <c r="Z19" i="65"/>
  <c r="AA20" i="53"/>
  <c r="Z20" i="65"/>
  <c r="AA21" i="53"/>
  <c r="Z21" i="65"/>
  <c r="AA22" i="53"/>
  <c r="Z28" i="65"/>
  <c r="AA29" i="53"/>
  <c r="Z30" i="65"/>
  <c r="AA31" i="53"/>
  <c r="Z31" i="65"/>
  <c r="AA32" i="53"/>
  <c r="Z11" i="65"/>
  <c r="AA12" i="53"/>
  <c r="Z12" i="65"/>
  <c r="AA13" i="53"/>
  <c r="Z13" i="65"/>
  <c r="AA14" i="53"/>
  <c r="Z14" i="65"/>
  <c r="AA15" i="53"/>
  <c r="Z22" i="65"/>
  <c r="AA23" i="53"/>
  <c r="Z24" i="65"/>
  <c r="AA25" i="53"/>
  <c r="Z26" i="65"/>
  <c r="AA27" i="53"/>
  <c r="Z27" i="65"/>
  <c r="AA28" i="53"/>
  <c r="Z34" i="65"/>
  <c r="AA35" i="53"/>
  <c r="Z5" i="65"/>
  <c r="AA6" i="53"/>
  <c r="Z17" i="65"/>
  <c r="AA18" i="53"/>
  <c r="Z8" i="65"/>
  <c r="AA9" i="53"/>
  <c r="Z6" i="65"/>
  <c r="AA7" i="53"/>
  <c r="Z7" i="65"/>
  <c r="AA8" i="53"/>
  <c r="Z10" i="65"/>
  <c r="AA11" i="53"/>
  <c r="Z23" i="65"/>
  <c r="AA24" i="53"/>
  <c r="Z25" i="65"/>
  <c r="AA26" i="53"/>
  <c r="Z29" i="65"/>
  <c r="AA30" i="53"/>
  <c r="Z32" i="65"/>
  <c r="AA33" i="53"/>
  <c r="Z33" i="65"/>
  <c r="AA34" i="53"/>
  <c r="Z35" i="65"/>
  <c r="AA36" i="53"/>
  <c r="Z80" i="65"/>
  <c r="AA81" i="53"/>
  <c r="Z68" i="65"/>
  <c r="AA69" i="53"/>
  <c r="Z58" i="65"/>
  <c r="AA59" i="53"/>
  <c r="Z60" i="65"/>
  <c r="AA61" i="53"/>
  <c r="Z55" i="65"/>
  <c r="AA56" i="53"/>
  <c r="Z53" i="65"/>
  <c r="AA54" i="53"/>
  <c r="Z40" i="65"/>
  <c r="AA41" i="53"/>
  <c r="Z76" i="65"/>
  <c r="AA77" i="53"/>
  <c r="Z65" i="65"/>
  <c r="AA66" i="53"/>
  <c r="Z63" i="65"/>
  <c r="AA64" i="53"/>
  <c r="Z56" i="65"/>
  <c r="AA57" i="53"/>
  <c r="Z36" i="65"/>
  <c r="AA37" i="53"/>
  <c r="Z86" i="65"/>
  <c r="AA87" i="53"/>
  <c r="Z61" i="65"/>
  <c r="AA62" i="53"/>
  <c r="Z48" i="65"/>
  <c r="AA49" i="53"/>
  <c r="Z41" i="65"/>
  <c r="AA42" i="53"/>
  <c r="Z72" i="65"/>
  <c r="AA73" i="53"/>
  <c r="Z52" i="65"/>
  <c r="AA53" i="53"/>
  <c r="Z39" i="65"/>
  <c r="AA40" i="53"/>
  <c r="Z51" i="65"/>
  <c r="AA52" i="53"/>
  <c r="Z74" i="65"/>
  <c r="AA75" i="53"/>
  <c r="Z47" i="65"/>
  <c r="AA48" i="53"/>
  <c r="Z45" i="65"/>
  <c r="AA46" i="53"/>
  <c r="Z44" i="65"/>
  <c r="AA45" i="53"/>
  <c r="Z66" i="65"/>
  <c r="AA67" i="53"/>
  <c r="Z54" i="65"/>
  <c r="AA55" i="53"/>
  <c r="Z38" i="65"/>
  <c r="AA39" i="53"/>
  <c r="Z84" i="65"/>
  <c r="AA85" i="53"/>
  <c r="Z37" i="65"/>
  <c r="AA38" i="53"/>
  <c r="Z82" i="65"/>
  <c r="AA83" i="53"/>
  <c r="Z49" i="65"/>
  <c r="AA50" i="53"/>
  <c r="Z71" i="65"/>
  <c r="AA72" i="53"/>
  <c r="Z70" i="65"/>
  <c r="AA71" i="53"/>
  <c r="Z85" i="65"/>
  <c r="AA86" i="53"/>
  <c r="Z81" i="65"/>
  <c r="AA82" i="53"/>
  <c r="Z78" i="65"/>
  <c r="AA79" i="53"/>
  <c r="Z79" i="65"/>
  <c r="AA80" i="53"/>
  <c r="Z69" i="65"/>
  <c r="AA70" i="53"/>
  <c r="Z62" i="65"/>
  <c r="AA63" i="53"/>
  <c r="Z75" i="65"/>
  <c r="AA76" i="53"/>
  <c r="Z73" i="65"/>
  <c r="AA74" i="53"/>
  <c r="Z46" i="65"/>
  <c r="AA47" i="53"/>
  <c r="Z42" i="65"/>
  <c r="AA43" i="53"/>
  <c r="Z83" i="65"/>
  <c r="AA84" i="53"/>
  <c r="Z77" i="65"/>
  <c r="AA78" i="53"/>
  <c r="Z67" i="65"/>
  <c r="AA68" i="53"/>
  <c r="Z64" i="65"/>
  <c r="AA65" i="53"/>
  <c r="Z59" i="65"/>
  <c r="AA60" i="53"/>
  <c r="Z57" i="65"/>
  <c r="AA58" i="53"/>
  <c r="Z50" i="65"/>
  <c r="AA51" i="53"/>
  <c r="Z43" i="65"/>
  <c r="AA44" i="53"/>
  <c r="I22" i="57"/>
  <c r="S62" i="58"/>
  <c r="V62" i="58" s="1"/>
  <c r="AB1" i="65"/>
  <c r="AA4" i="65"/>
  <c r="AB5" i="53"/>
  <c r="AA12" i="65"/>
  <c r="AB13" i="53"/>
  <c r="AA22" i="65"/>
  <c r="AB23" i="53"/>
  <c r="AA24" i="65"/>
  <c r="AB25" i="53"/>
  <c r="AA25" i="65"/>
  <c r="AB26" i="53"/>
  <c r="AA26" i="65"/>
  <c r="AB27" i="53"/>
  <c r="AA32" i="65"/>
  <c r="AB33" i="53"/>
  <c r="AA10" i="65"/>
  <c r="AB11" i="53"/>
  <c r="AA16" i="65"/>
  <c r="AB17" i="53"/>
  <c r="AA21" i="65"/>
  <c r="AB22" i="53"/>
  <c r="AA23" i="65"/>
  <c r="AB24" i="53"/>
  <c r="AA28" i="65"/>
  <c r="AB29" i="53"/>
  <c r="AA11" i="65"/>
  <c r="AB12" i="53"/>
  <c r="AA15" i="65"/>
  <c r="AB16" i="53"/>
  <c r="AA20" i="65"/>
  <c r="AB21" i="53"/>
  <c r="AA27" i="65"/>
  <c r="AB28" i="53"/>
  <c r="AA29" i="65"/>
  <c r="AB30" i="53"/>
  <c r="AA33" i="65"/>
  <c r="AB34" i="53"/>
  <c r="AA5" i="65"/>
  <c r="AB6" i="53"/>
  <c r="AA8" i="65"/>
  <c r="AB9" i="53"/>
  <c r="AA9" i="65"/>
  <c r="AB10" i="53"/>
  <c r="AA6" i="65"/>
  <c r="AB7" i="53"/>
  <c r="AA7" i="65"/>
  <c r="AB8" i="53"/>
  <c r="AA13" i="65"/>
  <c r="AB14" i="53"/>
  <c r="AA14" i="65"/>
  <c r="AB15" i="53"/>
  <c r="AA17" i="65"/>
  <c r="AB18" i="53"/>
  <c r="AA18" i="65"/>
  <c r="AB19" i="53"/>
  <c r="AA19" i="65"/>
  <c r="AB20" i="53"/>
  <c r="AA30" i="65"/>
  <c r="AB31" i="53"/>
  <c r="AA31" i="65"/>
  <c r="AB32" i="53"/>
  <c r="AA34" i="65"/>
  <c r="AB35" i="53"/>
  <c r="AA35" i="65"/>
  <c r="AB36" i="53"/>
  <c r="AA78" i="65"/>
  <c r="AB79" i="53"/>
  <c r="AA74" i="65"/>
  <c r="AB75" i="53"/>
  <c r="AA70" i="65"/>
  <c r="AB71" i="53"/>
  <c r="AA64" i="65"/>
  <c r="AB65" i="53"/>
  <c r="AA54" i="65"/>
  <c r="AB55" i="53"/>
  <c r="AA68" i="65"/>
  <c r="AB69" i="53"/>
  <c r="AA51" i="65"/>
  <c r="AB52" i="53"/>
  <c r="AA49" i="65"/>
  <c r="AB50" i="53"/>
  <c r="AA84" i="65"/>
  <c r="AB85" i="53"/>
  <c r="AA75" i="65"/>
  <c r="AB76" i="53"/>
  <c r="AA47" i="65"/>
  <c r="AB48" i="53"/>
  <c r="AA42" i="65"/>
  <c r="AB43" i="53"/>
  <c r="AA38" i="65"/>
  <c r="AB39" i="53"/>
  <c r="AA83" i="65"/>
  <c r="AB84" i="53"/>
  <c r="AA77" i="65"/>
  <c r="AB78" i="53"/>
  <c r="AA72" i="65"/>
  <c r="AB73" i="53"/>
  <c r="AA66" i="65"/>
  <c r="AB67" i="53"/>
  <c r="AA52" i="65"/>
  <c r="AB53" i="53"/>
  <c r="AA50" i="65"/>
  <c r="AB51" i="53"/>
  <c r="AA43" i="65"/>
  <c r="AB44" i="53"/>
  <c r="AA39" i="65"/>
  <c r="AB40" i="53"/>
  <c r="AA36" i="65"/>
  <c r="AB37" i="53"/>
  <c r="AA60" i="65"/>
  <c r="AB61" i="53"/>
  <c r="AA58" i="65"/>
  <c r="AB59" i="53"/>
  <c r="AA46" i="65"/>
  <c r="AB47" i="53"/>
  <c r="AA37" i="65"/>
  <c r="AB38" i="53"/>
  <c r="AA79" i="65"/>
  <c r="AB80" i="53"/>
  <c r="AA76" i="65"/>
  <c r="AB77" i="53"/>
  <c r="AA65" i="65"/>
  <c r="AB66" i="53"/>
  <c r="AA55" i="65"/>
  <c r="AB56" i="53"/>
  <c r="AA63" i="65"/>
  <c r="AB64" i="53"/>
  <c r="AA48" i="65"/>
  <c r="AB49" i="53"/>
  <c r="AA41" i="65"/>
  <c r="AB42" i="53"/>
  <c r="AA85" i="65"/>
  <c r="AB86" i="53"/>
  <c r="AA81" i="65"/>
  <c r="AB82" i="53"/>
  <c r="AA56" i="65"/>
  <c r="AB57" i="53"/>
  <c r="AA40" i="65"/>
  <c r="AB41" i="53"/>
  <c r="AA45" i="65"/>
  <c r="AB46" i="53"/>
  <c r="AA73" i="65"/>
  <c r="AB74" i="53"/>
  <c r="AA71" i="65"/>
  <c r="AB72" i="53"/>
  <c r="AA53" i="65"/>
  <c r="AB54" i="53"/>
  <c r="AA67" i="65"/>
  <c r="AB68" i="53"/>
  <c r="AA44" i="65"/>
  <c r="AB45" i="53"/>
  <c r="AA82" i="65"/>
  <c r="AB83" i="53"/>
  <c r="AA80" i="65"/>
  <c r="AB81" i="53"/>
  <c r="AA62" i="65"/>
  <c r="AB63" i="53"/>
  <c r="AA69" i="65"/>
  <c r="AB70" i="53"/>
  <c r="AA61" i="65"/>
  <c r="AB62" i="53"/>
  <c r="AA59" i="65"/>
  <c r="AB60" i="53"/>
  <c r="AA57" i="65"/>
  <c r="AB58" i="53"/>
  <c r="AA86" i="65"/>
  <c r="AB87" i="53"/>
  <c r="I23" i="57"/>
  <c r="S78" i="58"/>
  <c r="V78" i="58" s="1"/>
  <c r="S63" i="58"/>
  <c r="V63" i="58" s="1"/>
  <c r="AC1" i="65"/>
  <c r="AD1" i="65"/>
  <c r="AB4" i="65"/>
  <c r="AC5" i="53"/>
  <c r="AB10" i="65"/>
  <c r="AC11" i="53"/>
  <c r="AB13" i="65"/>
  <c r="AC14" i="53"/>
  <c r="AB14" i="65"/>
  <c r="AC15" i="53"/>
  <c r="AB16" i="65"/>
  <c r="AC17" i="53"/>
  <c r="AB21" i="65"/>
  <c r="AC22" i="53"/>
  <c r="AB27" i="65"/>
  <c r="AC28" i="53"/>
  <c r="AB28" i="65"/>
  <c r="AC29" i="53"/>
  <c r="AB29" i="65"/>
  <c r="AC30" i="53"/>
  <c r="AB30" i="65"/>
  <c r="AC31" i="53"/>
  <c r="AB32" i="65"/>
  <c r="AC33" i="53"/>
  <c r="AB34" i="65"/>
  <c r="AC35" i="53"/>
  <c r="AB5" i="65"/>
  <c r="AC6" i="53"/>
  <c r="AB6" i="65"/>
  <c r="AC7" i="53"/>
  <c r="AB7" i="65"/>
  <c r="AC8" i="53"/>
  <c r="AB17" i="65"/>
  <c r="AC18" i="53"/>
  <c r="AB18" i="65"/>
  <c r="AC19" i="53"/>
  <c r="AB19" i="65"/>
  <c r="AC20" i="53"/>
  <c r="AB20" i="65"/>
  <c r="AC21" i="53"/>
  <c r="AB22" i="65"/>
  <c r="AC23" i="53"/>
  <c r="AB24" i="65"/>
  <c r="AC25" i="53"/>
  <c r="AB25" i="65"/>
  <c r="AC26" i="53"/>
  <c r="AB31" i="65"/>
  <c r="AC32" i="53"/>
  <c r="AB33" i="65"/>
  <c r="AC34" i="53"/>
  <c r="AB11" i="65"/>
  <c r="AC12" i="53"/>
  <c r="AB8" i="65"/>
  <c r="AC9" i="53"/>
  <c r="AB9" i="65"/>
  <c r="AC10" i="53"/>
  <c r="AB12" i="65"/>
  <c r="AC13" i="53"/>
  <c r="AB15" i="65"/>
  <c r="AC16" i="53"/>
  <c r="AB23" i="65"/>
  <c r="AC24" i="53"/>
  <c r="AB26" i="65"/>
  <c r="AC27" i="53"/>
  <c r="AB35" i="65"/>
  <c r="AC36" i="53"/>
  <c r="AB67" i="65"/>
  <c r="AC68" i="53"/>
  <c r="AB61" i="65"/>
  <c r="AC62" i="53"/>
  <c r="AB56" i="65"/>
  <c r="AC57" i="53"/>
  <c r="AB52" i="65"/>
  <c r="AC53" i="53"/>
  <c r="AB50" i="65"/>
  <c r="AC51" i="53"/>
  <c r="AB46" i="65"/>
  <c r="AC47" i="53"/>
  <c r="AB64" i="65"/>
  <c r="AC65" i="53"/>
  <c r="AB47" i="65"/>
  <c r="AC48" i="53"/>
  <c r="AB41" i="65"/>
  <c r="AC42" i="53"/>
  <c r="AB38" i="65"/>
  <c r="AC39" i="53"/>
  <c r="AB81" i="65"/>
  <c r="AC82" i="53"/>
  <c r="AB58" i="65"/>
  <c r="AC59" i="53"/>
  <c r="AB53" i="65"/>
  <c r="AC54" i="53"/>
  <c r="AB51" i="65"/>
  <c r="AC52" i="53"/>
  <c r="AB45" i="65"/>
  <c r="AC46" i="53"/>
  <c r="AB59" i="65"/>
  <c r="AC60" i="53"/>
  <c r="AB57" i="65"/>
  <c r="AC58" i="53"/>
  <c r="AB42" i="65"/>
  <c r="AC43" i="53"/>
  <c r="AB85" i="65"/>
  <c r="AC86" i="53"/>
  <c r="AB78" i="65"/>
  <c r="AC79" i="53"/>
  <c r="AB55" i="65"/>
  <c r="AC56" i="53"/>
  <c r="AB44" i="65"/>
  <c r="AC45" i="53"/>
  <c r="AB60" i="65"/>
  <c r="AC61" i="53"/>
  <c r="AB86" i="65"/>
  <c r="AC87" i="53"/>
  <c r="AB71" i="65"/>
  <c r="AC72" i="53"/>
  <c r="AB70" i="65"/>
  <c r="AC71" i="53"/>
  <c r="AB65" i="65"/>
  <c r="AC66" i="53"/>
  <c r="AB49" i="65"/>
  <c r="AC50" i="53"/>
  <c r="AB75" i="65"/>
  <c r="AC76" i="53"/>
  <c r="AB68" i="65"/>
  <c r="AC69" i="53"/>
  <c r="AB82" i="65"/>
  <c r="AC83" i="53"/>
  <c r="AB83" i="65"/>
  <c r="AC84" i="53"/>
  <c r="AB74" i="65"/>
  <c r="AC75" i="53"/>
  <c r="AB73" i="65"/>
  <c r="AC74" i="53"/>
  <c r="AB43" i="65"/>
  <c r="AC44" i="53"/>
  <c r="AB63" i="65"/>
  <c r="AC64" i="53"/>
  <c r="AB79" i="65"/>
  <c r="AC80" i="53"/>
  <c r="AB84" i="65"/>
  <c r="AC85" i="53"/>
  <c r="AB76" i="65"/>
  <c r="AC77" i="53"/>
  <c r="AB62" i="65"/>
  <c r="AC63" i="53"/>
  <c r="AB77" i="65"/>
  <c r="AC78" i="53"/>
  <c r="AB66" i="65"/>
  <c r="AC67" i="53"/>
  <c r="AB37" i="65"/>
  <c r="AC38" i="53"/>
  <c r="AB80" i="65"/>
  <c r="AC81" i="53"/>
  <c r="AB72" i="65"/>
  <c r="AC73" i="53"/>
  <c r="AB69" i="65"/>
  <c r="AC70" i="53"/>
  <c r="AB54" i="65"/>
  <c r="AC55" i="53"/>
  <c r="AB48" i="65"/>
  <c r="AC49" i="53"/>
  <c r="AB40" i="65"/>
  <c r="AC41" i="53"/>
  <c r="AB39" i="65"/>
  <c r="AC40" i="53"/>
  <c r="AB36" i="65"/>
  <c r="AC37" i="53"/>
  <c r="I24" i="57"/>
  <c r="S69" i="58"/>
  <c r="V69" i="58" s="1"/>
  <c r="AD4" i="65"/>
  <c r="AE5" i="53"/>
  <c r="AD5" i="65"/>
  <c r="AE6" i="53"/>
  <c r="AD6" i="65"/>
  <c r="AE7" i="53"/>
  <c r="AD7" i="65"/>
  <c r="AE8" i="53"/>
  <c r="AD81" i="65"/>
  <c r="AE82" i="53"/>
  <c r="AD74" i="65"/>
  <c r="AE75" i="53"/>
  <c r="AD62" i="65"/>
  <c r="AE63" i="53"/>
  <c r="AD52" i="65"/>
  <c r="AE53" i="53"/>
  <c r="AD43" i="65"/>
  <c r="AE44" i="53"/>
  <c r="AD32" i="65"/>
  <c r="AE33" i="53"/>
  <c r="AD16" i="65"/>
  <c r="AE17" i="53"/>
  <c r="AD76" i="65"/>
  <c r="AE77" i="53"/>
  <c r="AD68" i="65"/>
  <c r="AE69" i="53"/>
  <c r="AD57" i="65"/>
  <c r="AE58" i="53"/>
  <c r="AD40" i="65"/>
  <c r="AE41" i="53"/>
  <c r="AD31" i="65"/>
  <c r="AE32" i="53"/>
  <c r="AD20" i="65"/>
  <c r="AE21" i="53"/>
  <c r="AD10" i="65"/>
  <c r="AE11" i="53"/>
  <c r="AD83" i="65"/>
  <c r="AE84" i="53"/>
  <c r="AD66" i="65"/>
  <c r="AE67" i="53"/>
  <c r="AD51" i="65"/>
  <c r="AE52" i="53"/>
  <c r="AD39" i="65"/>
  <c r="AE40" i="53"/>
  <c r="AD25" i="65"/>
  <c r="AE26" i="53"/>
  <c r="AD11" i="65"/>
  <c r="AE12" i="53"/>
  <c r="AD79" i="65"/>
  <c r="AE80" i="53"/>
  <c r="AD67" i="65"/>
  <c r="AE68" i="53"/>
  <c r="AD53" i="65"/>
  <c r="AE54" i="53"/>
  <c r="AD44" i="65"/>
  <c r="AE45" i="53"/>
  <c r="AD33" i="65"/>
  <c r="AE34" i="53"/>
  <c r="AD18" i="65"/>
  <c r="AE19" i="53"/>
  <c r="AD77" i="65"/>
  <c r="AE78" i="53"/>
  <c r="AD64" i="65"/>
  <c r="AE65" i="53"/>
  <c r="AD54" i="65"/>
  <c r="AE55" i="53"/>
  <c r="AD45" i="65"/>
  <c r="AE46" i="53"/>
  <c r="AD34" i="65"/>
  <c r="AE35" i="53"/>
  <c r="AD24" i="65"/>
  <c r="AE25" i="53"/>
  <c r="AD14" i="65"/>
  <c r="AE15" i="53"/>
  <c r="AD85" i="65"/>
  <c r="AE86" i="53"/>
  <c r="AD73" i="65"/>
  <c r="AE74" i="53"/>
  <c r="AD63" i="65"/>
  <c r="AE64" i="53"/>
  <c r="AD55" i="65"/>
  <c r="AE56" i="53"/>
  <c r="AD38" i="65"/>
  <c r="AE39" i="53"/>
  <c r="AD28" i="65"/>
  <c r="AE29" i="53"/>
  <c r="AD15" i="65"/>
  <c r="AE16" i="53"/>
  <c r="AD78" i="65"/>
  <c r="AE79" i="53"/>
  <c r="AD70" i="65"/>
  <c r="AE71" i="53"/>
  <c r="AD59" i="65"/>
  <c r="AE60" i="53"/>
  <c r="AD49" i="65"/>
  <c r="AE50" i="53"/>
  <c r="AD41" i="65"/>
  <c r="AE42" i="53"/>
  <c r="AD30" i="65"/>
  <c r="AE31" i="53"/>
  <c r="AD21" i="65"/>
  <c r="AE22" i="53"/>
  <c r="AD9" i="65"/>
  <c r="AE10" i="53"/>
  <c r="AD82" i="65"/>
  <c r="AE83" i="53"/>
  <c r="AD69" i="65"/>
  <c r="AE70" i="53"/>
  <c r="AD60" i="65"/>
  <c r="AE61" i="53"/>
  <c r="AD47" i="65"/>
  <c r="AE48" i="53"/>
  <c r="AD26" i="65"/>
  <c r="AE27" i="53"/>
  <c r="AD75" i="65"/>
  <c r="AE76" i="53"/>
  <c r="AD84" i="65"/>
  <c r="AE85" i="53"/>
  <c r="AD65" i="65"/>
  <c r="AE66" i="53"/>
  <c r="AD48" i="65"/>
  <c r="AE49" i="53"/>
  <c r="AD35" i="65"/>
  <c r="AE36" i="53"/>
  <c r="AD22" i="65"/>
  <c r="AE23" i="53"/>
  <c r="AD17" i="65"/>
  <c r="AE18" i="53"/>
  <c r="AD86" i="65"/>
  <c r="AE87" i="53"/>
  <c r="AD61" i="65"/>
  <c r="AE62" i="53"/>
  <c r="AD42" i="65"/>
  <c r="AE43" i="53"/>
  <c r="AD27" i="65"/>
  <c r="AE28" i="53"/>
  <c r="AD13" i="65"/>
  <c r="AE14" i="53"/>
  <c r="AD71" i="65"/>
  <c r="AE72" i="53"/>
  <c r="AD56" i="65"/>
  <c r="AE57" i="53"/>
  <c r="AD37" i="65"/>
  <c r="AE38" i="53"/>
  <c r="AD23" i="65"/>
  <c r="AE24" i="53"/>
  <c r="AD12" i="65"/>
  <c r="AE13" i="53"/>
  <c r="AD50" i="65"/>
  <c r="AE51" i="53"/>
  <c r="AD80" i="65"/>
  <c r="AE81" i="53"/>
  <c r="AD72" i="65"/>
  <c r="AE73" i="53"/>
  <c r="AD58" i="65"/>
  <c r="AE59" i="53"/>
  <c r="AD46" i="65"/>
  <c r="AE47" i="53"/>
  <c r="AD36" i="65"/>
  <c r="AE37" i="53"/>
  <c r="AD29" i="65"/>
  <c r="AE30" i="53"/>
  <c r="AD19" i="65"/>
  <c r="AE20" i="53"/>
  <c r="AD8" i="65"/>
  <c r="AE9" i="53"/>
  <c r="AC6" i="65"/>
  <c r="AD7" i="53"/>
  <c r="AC8" i="65"/>
  <c r="AD9" i="53"/>
  <c r="AC9" i="65"/>
  <c r="AD10" i="53"/>
  <c r="AC19" i="65"/>
  <c r="AD20" i="53"/>
  <c r="AC31" i="65"/>
  <c r="AD32" i="53"/>
  <c r="AC33" i="65"/>
  <c r="AD34" i="53"/>
  <c r="AC14" i="65"/>
  <c r="AD15" i="53"/>
  <c r="AC15" i="65"/>
  <c r="AD16" i="53"/>
  <c r="AC18" i="65"/>
  <c r="AD19" i="53"/>
  <c r="AC23" i="65"/>
  <c r="AD24" i="53"/>
  <c r="AC28" i="65"/>
  <c r="AD29" i="53"/>
  <c r="AC30" i="65"/>
  <c r="AD31" i="53"/>
  <c r="AC34" i="65"/>
  <c r="AD35" i="53"/>
  <c r="AC7" i="65"/>
  <c r="AD8" i="53"/>
  <c r="AC12" i="65"/>
  <c r="AD13" i="53"/>
  <c r="AC13" i="65"/>
  <c r="AD14" i="53"/>
  <c r="AC32" i="65"/>
  <c r="AD33" i="53"/>
  <c r="AC5" i="65"/>
  <c r="AD6" i="53"/>
  <c r="AC10" i="65"/>
  <c r="AD11" i="53"/>
  <c r="AC11" i="65"/>
  <c r="AD12" i="53"/>
  <c r="AC16" i="65"/>
  <c r="AD17" i="53"/>
  <c r="AC17" i="65"/>
  <c r="AD18" i="53"/>
  <c r="AC20" i="65"/>
  <c r="AD21" i="53"/>
  <c r="AC21" i="65"/>
  <c r="AD22" i="53"/>
  <c r="AC22" i="65"/>
  <c r="AD23" i="53"/>
  <c r="AC24" i="65"/>
  <c r="AD25" i="53"/>
  <c r="AC25" i="65"/>
  <c r="AD26" i="53"/>
  <c r="AC26" i="65"/>
  <c r="AD27" i="53"/>
  <c r="AC27" i="65"/>
  <c r="AD28" i="53"/>
  <c r="AC29" i="65"/>
  <c r="AD30" i="53"/>
  <c r="AC71" i="65"/>
  <c r="AD72" i="53"/>
  <c r="AC59" i="65"/>
  <c r="AD60" i="53"/>
  <c r="AC48" i="65"/>
  <c r="AD49" i="53"/>
  <c r="AC44" i="65"/>
  <c r="AD45" i="53"/>
  <c r="AC41" i="65"/>
  <c r="AD42" i="53"/>
  <c r="AC38" i="65"/>
  <c r="AD39" i="53"/>
  <c r="AC85" i="65"/>
  <c r="AD86" i="53"/>
  <c r="AC84" i="65"/>
  <c r="AD85" i="53"/>
  <c r="AC67" i="65"/>
  <c r="AD68" i="53"/>
  <c r="AC57" i="65"/>
  <c r="AD58" i="53"/>
  <c r="AC72" i="65"/>
  <c r="AD73" i="53"/>
  <c r="AC70" i="65"/>
  <c r="AD71" i="53"/>
  <c r="AC80" i="65"/>
  <c r="AD81" i="53"/>
  <c r="AC74" i="65"/>
  <c r="AD75" i="53"/>
  <c r="AC69" i="65"/>
  <c r="AD70" i="53"/>
  <c r="AC63" i="65"/>
  <c r="AD64" i="53"/>
  <c r="AC55" i="65"/>
  <c r="AD56" i="53"/>
  <c r="AC46" i="65"/>
  <c r="AD47" i="53"/>
  <c r="AC40" i="65"/>
  <c r="AD41" i="53"/>
  <c r="AC73" i="65"/>
  <c r="AD74" i="53"/>
  <c r="AC68" i="65"/>
  <c r="AD69" i="53"/>
  <c r="AC56" i="65"/>
  <c r="AD57" i="53"/>
  <c r="AC75" i="65"/>
  <c r="AD76" i="53"/>
  <c r="AC61" i="65"/>
  <c r="AD62" i="53"/>
  <c r="AC60" i="65"/>
  <c r="AD61" i="53"/>
  <c r="AC53" i="65"/>
  <c r="AD54" i="53"/>
  <c r="AC52" i="65"/>
  <c r="AD53" i="53"/>
  <c r="AC51" i="65"/>
  <c r="AD52" i="53"/>
  <c r="AC50" i="65"/>
  <c r="AD51" i="53"/>
  <c r="AC78" i="65"/>
  <c r="AD79" i="53"/>
  <c r="AC58" i="65"/>
  <c r="AD59" i="53"/>
  <c r="AC49" i="65"/>
  <c r="AD50" i="53"/>
  <c r="AC47" i="65"/>
  <c r="AD48" i="53"/>
  <c r="AC45" i="65"/>
  <c r="AD46" i="53"/>
  <c r="AC39" i="65"/>
  <c r="AD40" i="53"/>
  <c r="AC36" i="65"/>
  <c r="AD37" i="53"/>
  <c r="AC86" i="65"/>
  <c r="AD87" i="53"/>
  <c r="AC37" i="65"/>
  <c r="AD38" i="53"/>
  <c r="AC82" i="65"/>
  <c r="AD83" i="53"/>
  <c r="AC79" i="65"/>
  <c r="AD80" i="53"/>
  <c r="AC77" i="65"/>
  <c r="AD78" i="53"/>
  <c r="AC66" i="65"/>
  <c r="AD67" i="53"/>
  <c r="AC65" i="65"/>
  <c r="AD66" i="53"/>
  <c r="AC64" i="65"/>
  <c r="AD65" i="53"/>
  <c r="AC62" i="65"/>
  <c r="AD63" i="53"/>
  <c r="AC43" i="65"/>
  <c r="AD44" i="53"/>
  <c r="AC76" i="65"/>
  <c r="AD77" i="53"/>
  <c r="AC81" i="65"/>
  <c r="AD82" i="53"/>
  <c r="AC83" i="65"/>
  <c r="AD84" i="53"/>
  <c r="AC54" i="65"/>
  <c r="AD55" i="53"/>
  <c r="AC42" i="65"/>
  <c r="AD43" i="53"/>
  <c r="AC35" i="65"/>
  <c r="AD36" i="53"/>
  <c r="AC4" i="65"/>
  <c r="AD5" i="53"/>
  <c r="I25" i="57"/>
  <c r="S122" i="58"/>
  <c r="V122" i="58" s="1"/>
  <c r="S64" i="58"/>
  <c r="V64" i="58" s="1"/>
  <c r="S95" i="58"/>
  <c r="V95" i="58" s="1"/>
  <c r="S123" i="58"/>
  <c r="V123" i="58" s="1"/>
  <c r="S320" i="58"/>
  <c r="V320" i="58" s="1"/>
  <c r="S65" i="58"/>
  <c r="V65" i="58" s="1"/>
  <c r="I26" i="57"/>
  <c r="S240" i="58"/>
  <c r="V240" i="58" s="1"/>
  <c r="S66" i="58"/>
  <c r="V66" i="58" s="1"/>
  <c r="S179" i="58"/>
  <c r="V179" i="58" s="1"/>
  <c r="I27" i="57"/>
  <c r="S180" i="58"/>
  <c r="V180" i="58" s="1"/>
  <c r="I28" i="57"/>
  <c r="S178" i="58"/>
  <c r="S241" i="58"/>
  <c r="V241" i="58" s="1"/>
  <c r="S67" i="58"/>
  <c r="V67" i="58" s="1"/>
  <c r="S68" i="58"/>
  <c r="V68" i="58" s="1"/>
  <c r="S242" i="58"/>
  <c r="V242" i="58" s="1"/>
  <c r="I29" i="57"/>
  <c r="I37" i="57"/>
  <c r="S199" i="58"/>
  <c r="V199" i="58" s="1"/>
  <c r="S41" i="58"/>
  <c r="V41" i="58" s="1"/>
  <c r="S33" i="58"/>
  <c r="V33" i="58" s="1"/>
  <c r="S297" i="58"/>
  <c r="V297" i="58" s="1"/>
  <c r="S307" i="58"/>
  <c r="V307" i="58" s="1"/>
  <c r="I38" i="57"/>
  <c r="S302" i="58"/>
  <c r="V302" i="58" s="1"/>
  <c r="I39" i="57"/>
  <c r="S43" i="58"/>
  <c r="S44" i="58"/>
  <c r="V44" i="58" s="1"/>
  <c r="S70" i="58"/>
  <c r="V70" i="58" s="1"/>
  <c r="S11" i="58"/>
  <c r="V11" i="58" s="1"/>
  <c r="I40" i="57"/>
  <c r="I41" i="57"/>
  <c r="S210" i="58"/>
  <c r="V210" i="58" s="1"/>
  <c r="S100" i="58"/>
  <c r="V100" i="58" s="1"/>
  <c r="S243" i="58"/>
  <c r="V243" i="58" s="1"/>
  <c r="S228" i="58"/>
  <c r="V228" i="58" s="1"/>
  <c r="S220" i="58"/>
  <c r="V220" i="58" s="1"/>
  <c r="S99" i="58"/>
  <c r="V99" i="58" s="1"/>
  <c r="S244" i="58"/>
  <c r="V244" i="58" s="1"/>
  <c r="S229" i="58"/>
  <c r="V229" i="58" s="1"/>
  <c r="S211" i="58"/>
  <c r="V211" i="58" s="1"/>
  <c r="I42" i="57"/>
  <c r="S221" i="58"/>
  <c r="V221" i="58" s="1"/>
  <c r="I43" i="57"/>
  <c r="S292" i="58"/>
  <c r="S212" i="58"/>
  <c r="V212" i="58" s="1"/>
  <c r="S177" i="58"/>
  <c r="V177" i="58" s="1"/>
  <c r="S176" i="58"/>
  <c r="I45" i="57"/>
  <c r="I46" i="57"/>
  <c r="S198" i="58"/>
  <c r="S200" i="58"/>
  <c r="V200" i="58" s="1"/>
  <c r="S213" i="58"/>
  <c r="V213" i="58" s="1"/>
  <c r="S222" i="58"/>
  <c r="V222" i="58" s="1"/>
  <c r="I47" i="57"/>
  <c r="S230" i="58"/>
  <c r="V230" i="58" s="1"/>
  <c r="S255" i="58"/>
  <c r="S256" i="58"/>
  <c r="V256" i="58" s="1"/>
  <c r="S257" i="58"/>
  <c r="S258" i="58"/>
  <c r="V258" i="58" s="1"/>
  <c r="I48" i="57"/>
  <c r="S286" i="58"/>
  <c r="V286" i="58" s="1"/>
  <c r="I49" i="57"/>
  <c r="S117" i="58"/>
  <c r="V117" i="58" s="1"/>
  <c r="S201" i="58"/>
  <c r="V201" i="58" s="1"/>
  <c r="S272" i="58"/>
  <c r="V272" i="58" s="1"/>
  <c r="I52" i="57"/>
  <c r="I53" i="57"/>
  <c r="S185" i="58"/>
  <c r="V185" i="58" s="1"/>
  <c r="I54" i="57"/>
  <c r="S280" i="58"/>
  <c r="V280" i="58" s="1"/>
  <c r="S347" i="58"/>
  <c r="V347" i="58" s="1"/>
  <c r="S293" i="58"/>
  <c r="I55" i="57"/>
  <c r="S273" i="58"/>
  <c r="V273" i="58" s="1"/>
  <c r="I56" i="57"/>
  <c r="S271" i="58"/>
  <c r="S274" i="58"/>
  <c r="V274" i="58" s="1"/>
  <c r="S25" i="58"/>
  <c r="S26" i="58"/>
  <c r="V26" i="58" s="1"/>
  <c r="S231" i="58"/>
  <c r="V231" i="58" s="1"/>
  <c r="S71" i="58"/>
  <c r="V71" i="58" s="1"/>
  <c r="S245" i="58"/>
  <c r="V245" i="58" s="1"/>
  <c r="S223" i="58"/>
  <c r="V223" i="58" s="1"/>
  <c r="S214" i="58"/>
  <c r="V214" i="58" s="1"/>
  <c r="I57" i="57"/>
  <c r="I58" i="57"/>
  <c r="S113" i="58"/>
  <c r="V113" i="58" s="1"/>
  <c r="S108" i="58"/>
  <c r="V108" i="58" s="1"/>
  <c r="S114" i="58"/>
  <c r="V114" i="58" s="1"/>
  <c r="S112" i="58"/>
  <c r="S111" i="58"/>
  <c r="V111" i="58" s="1"/>
  <c r="I59" i="57"/>
  <c r="S16" i="58"/>
  <c r="V16" i="58" s="1"/>
  <c r="S15" i="58"/>
  <c r="V15" i="58" s="1"/>
  <c r="S110" i="58"/>
  <c r="S331" i="58"/>
  <c r="V331" i="58" s="1"/>
  <c r="I60" i="57"/>
  <c r="S72" i="58"/>
  <c r="V72" i="58" s="1"/>
  <c r="S174" i="58"/>
  <c r="S175" i="58"/>
  <c r="V175" i="58" s="1"/>
  <c r="S115" i="58"/>
  <c r="V115" i="58" s="1"/>
  <c r="S107" i="58"/>
  <c r="I61" i="57"/>
  <c r="S332" i="58"/>
  <c r="V332" i="58" s="1"/>
  <c r="S109" i="58"/>
  <c r="V109" i="58" s="1"/>
  <c r="I62" i="57"/>
  <c r="S20" i="58"/>
  <c r="V20" i="58" s="1"/>
  <c r="S203" i="58"/>
  <c r="V203" i="58" s="1"/>
  <c r="S19" i="58"/>
  <c r="V19" i="58" s="1"/>
  <c r="S202" i="58"/>
  <c r="S204" i="58"/>
  <c r="V204" i="58" s="1"/>
  <c r="I63" i="57"/>
  <c r="S96" i="58"/>
  <c r="V96" i="58" s="1"/>
  <c r="S21" i="58"/>
  <c r="V21" i="58" s="1"/>
  <c r="S167" i="58"/>
  <c r="V167" i="58" s="1"/>
  <c r="I64" i="57"/>
  <c r="S52" i="58"/>
  <c r="V52" i="58" s="1"/>
  <c r="S340" i="58"/>
  <c r="V340" i="58" s="1"/>
  <c r="S90" i="58"/>
  <c r="S341" i="58"/>
  <c r="V341" i="58" s="1"/>
  <c r="S22" i="58"/>
  <c r="V22" i="58" s="1"/>
  <c r="S14" i="58"/>
  <c r="V14" i="58" s="1"/>
  <c r="S275" i="58"/>
  <c r="V275" i="58" s="1"/>
  <c r="S102" i="58"/>
  <c r="V102" i="58" s="1"/>
  <c r="S276" i="58"/>
  <c r="V276" i="58" s="1"/>
  <c r="I65" i="57"/>
  <c r="S101" i="58"/>
  <c r="S28" i="58"/>
  <c r="V28" i="58" s="1"/>
  <c r="S27" i="58"/>
  <c r="V27" i="58" s="1"/>
  <c r="S84" i="58"/>
  <c r="V84" i="58" s="1"/>
  <c r="S13" i="58"/>
  <c r="V13" i="58" s="1"/>
  <c r="S281" i="58"/>
  <c r="V281" i="58" s="1"/>
  <c r="I66" i="57"/>
  <c r="S246" i="58"/>
  <c r="V246" i="58" s="1"/>
  <c r="S294" i="58"/>
  <c r="S348" i="58"/>
  <c r="V348" i="58" s="1"/>
  <c r="S118" i="58"/>
  <c r="V118" i="58" s="1"/>
  <c r="S9" i="58"/>
  <c r="V9" i="58" s="1"/>
  <c r="I67" i="57"/>
  <c r="S277" i="58"/>
  <c r="V277" i="58" s="1"/>
  <c r="S172" i="58"/>
  <c r="V172" i="58" s="1"/>
  <c r="I68" i="57"/>
  <c r="S171" i="58"/>
  <c r="V171" i="58" s="1"/>
  <c r="S173" i="58"/>
  <c r="V173" i="58" s="1"/>
  <c r="I69" i="57"/>
  <c r="I70" i="57"/>
  <c r="S186" i="58"/>
  <c r="V186" i="58" s="1"/>
  <c r="I71" i="57"/>
  <c r="S187" i="58"/>
  <c r="V187" i="58" s="1"/>
  <c r="S215" i="58"/>
  <c r="V215" i="58" s="1"/>
  <c r="S184" i="58"/>
  <c r="S168" i="58"/>
  <c r="V168" i="58" s="1"/>
  <c r="S195" i="58"/>
  <c r="V195" i="58" s="1"/>
  <c r="S103" i="58"/>
  <c r="V103" i="58" s="1"/>
  <c r="S85" i="58"/>
  <c r="V85" i="58" s="1"/>
  <c r="I72" i="57"/>
  <c r="S166" i="58"/>
  <c r="S169" i="58"/>
  <c r="V169" i="58" s="1"/>
  <c r="I73" i="57"/>
  <c r="S344" i="58"/>
  <c r="S97" i="58"/>
  <c r="V97" i="58" s="1"/>
  <c r="S147" i="58"/>
  <c r="S98" i="58"/>
  <c r="V98" i="58" s="1"/>
  <c r="S134" i="58"/>
  <c r="S154" i="58"/>
  <c r="S268" i="58"/>
  <c r="V268" i="58" s="1"/>
  <c r="S161" i="58"/>
  <c r="S155" i="58"/>
  <c r="V155" i="58" s="1"/>
  <c r="S10" i="58"/>
  <c r="V10" i="58" s="1"/>
  <c r="S79" i="58"/>
  <c r="V79" i="58" s="1"/>
  <c r="S86" i="58"/>
  <c r="V86" i="58" s="1"/>
  <c r="S247" i="58"/>
  <c r="V247" i="58" s="1"/>
  <c r="S144" i="58"/>
  <c r="V144" i="58" s="1"/>
  <c r="S352" i="58"/>
  <c r="V352" i="58" s="1"/>
  <c r="S34" i="58"/>
  <c r="V34" i="58" s="1"/>
  <c r="S119" i="58"/>
  <c r="V119" i="58" s="1"/>
  <c r="S145" i="58"/>
  <c r="V145" i="58" s="1"/>
  <c r="S53" i="58"/>
  <c r="V53" i="58" s="1"/>
  <c r="S42" i="58"/>
  <c r="V42" i="58" s="1"/>
  <c r="S149" i="58"/>
  <c r="V149" i="58" s="1"/>
  <c r="S135" i="58"/>
  <c r="V135" i="58" s="1"/>
  <c r="S346" i="58"/>
  <c r="S159" i="58"/>
  <c r="S232" i="58"/>
  <c r="V232" i="58" s="1"/>
  <c r="S321" i="58"/>
  <c r="V321" i="58" s="1"/>
  <c r="S350" i="58"/>
  <c r="V350" i="58" s="1"/>
  <c r="S162" i="58"/>
  <c r="V162" i="58" s="1"/>
  <c r="S183" i="58"/>
  <c r="V183" i="58" s="1"/>
  <c r="S216" i="58"/>
  <c r="V216" i="58" s="1"/>
  <c r="S287" i="58"/>
  <c r="V287" i="58" s="1"/>
  <c r="S351" i="58"/>
  <c r="V351" i="58" s="1"/>
  <c r="S148" i="58"/>
  <c r="V148" i="58" s="1"/>
  <c r="S349" i="58"/>
  <c r="V349" i="58" s="1"/>
  <c r="S8" i="58"/>
  <c r="V8" i="58" s="1"/>
  <c r="S353" i="58"/>
  <c r="V353" i="58" s="1"/>
  <c r="S141" i="58"/>
  <c r="V141" i="58" s="1"/>
  <c r="S143" i="58"/>
  <c r="V143" i="58" s="1"/>
  <c r="S282" i="58"/>
  <c r="V282" i="58" s="1"/>
  <c r="S142" i="58"/>
  <c r="V142" i="58" s="1"/>
  <c r="S150" i="58"/>
  <c r="V150" i="58" s="1"/>
  <c r="S205" i="58"/>
  <c r="V205" i="58" s="1"/>
  <c r="S333" i="58"/>
  <c r="V333" i="58" s="1"/>
  <c r="I74" i="57"/>
  <c r="S146" i="58"/>
  <c r="V146" i="58" s="1"/>
  <c r="S138" i="58"/>
  <c r="V138" i="58" s="1"/>
  <c r="S160" i="58"/>
  <c r="V160" i="58" s="1"/>
  <c r="S295" i="58"/>
  <c r="S345" i="58"/>
  <c r="S291" i="58"/>
  <c r="S73" i="58"/>
  <c r="V73" i="58" s="1"/>
  <c r="S139" i="58"/>
  <c r="V139" i="58" s="1"/>
  <c r="S224" i="58"/>
  <c r="V224" i="58" s="1"/>
  <c r="I75" i="57"/>
  <c r="S131" i="58"/>
  <c r="V131" i="58" s="1"/>
  <c r="S132" i="58"/>
  <c r="V132" i="58" s="1"/>
  <c r="S196" i="58"/>
  <c r="V196" i="58" s="1"/>
  <c r="I76" i="57"/>
  <c r="S130" i="58"/>
  <c r="I77" i="57"/>
  <c r="S80" i="58"/>
  <c r="V80" i="58" s="1"/>
  <c r="S76" i="58"/>
  <c r="V76" i="58" s="1"/>
  <c r="I78" i="57"/>
  <c r="S288" i="58"/>
  <c r="V288" i="58" s="1"/>
  <c r="S285" i="58"/>
  <c r="V285" i="58" s="1"/>
  <c r="S233" i="58"/>
  <c r="V233" i="58" s="1"/>
  <c r="S217" i="58"/>
  <c r="V217" i="58" s="1"/>
  <c r="S209" i="58"/>
  <c r="V209" i="58" s="1"/>
  <c r="S248" i="58"/>
  <c r="V248" i="58" s="1"/>
  <c r="S219" i="58"/>
  <c r="V219" i="58" s="1"/>
  <c r="S238" i="58"/>
  <c r="S225" i="58"/>
  <c r="V225" i="58" s="1"/>
  <c r="I79" i="57"/>
  <c r="S181" i="58"/>
  <c r="V181" i="58" s="1"/>
  <c r="S227" i="58"/>
  <c r="V227" i="58" s="1"/>
  <c r="I80" i="57"/>
  <c r="S259" i="58"/>
  <c r="V259" i="58" s="1"/>
  <c r="S182" i="58"/>
  <c r="V182" i="58" s="1"/>
  <c r="S260" i="58"/>
  <c r="V260" i="58" s="1"/>
  <c r="I81" i="57"/>
  <c r="S249" i="58"/>
  <c r="V249" i="58" s="1"/>
  <c r="S289" i="58"/>
  <c r="V289" i="58" s="1"/>
  <c r="S290" i="58"/>
  <c r="V290" i="58" s="1"/>
  <c r="I82" i="57"/>
  <c r="S234" i="58"/>
  <c r="V234" i="58" s="1"/>
  <c r="I83" i="57"/>
  <c r="S324" i="58"/>
  <c r="V324" i="58" s="1"/>
  <c r="S250" i="58"/>
  <c r="V250" i="58" s="1"/>
  <c r="S218" i="58"/>
  <c r="V218" i="58" s="1"/>
  <c r="S226" i="58"/>
  <c r="V226" i="58" s="1"/>
  <c r="I84" i="57"/>
  <c r="S120" i="58"/>
  <c r="V120" i="58" s="1"/>
  <c r="S116" i="58"/>
  <c r="V116" i="58" s="1"/>
  <c r="S206" i="58"/>
  <c r="V206" i="58" s="1"/>
  <c r="S104" i="58"/>
  <c r="V104" i="58" s="1"/>
  <c r="S323" i="58"/>
  <c r="V323" i="58" s="1"/>
  <c r="S328" i="58"/>
  <c r="V328" i="58" s="1"/>
  <c r="S87" i="58"/>
  <c r="V87" i="58" s="1"/>
  <c r="S325" i="58"/>
  <c r="V325" i="58" s="1"/>
  <c r="S326" i="58"/>
  <c r="V326" i="58" s="1"/>
  <c r="I85" i="57"/>
  <c r="S279" i="58"/>
  <c r="V279" i="58" s="1"/>
  <c r="I86" i="57"/>
  <c r="S283" i="58"/>
  <c r="V283" i="58" s="1"/>
  <c r="S334" i="58"/>
  <c r="V334" i="58" s="1"/>
  <c r="S207" i="58"/>
  <c r="V207" i="58" s="1"/>
  <c r="I87" i="57"/>
  <c r="I88" i="57"/>
  <c r="S18" i="58"/>
  <c r="V18" i="58" s="1"/>
  <c r="S17" i="58"/>
  <c r="V17" i="58" s="1"/>
  <c r="S197" i="58"/>
  <c r="V197" i="58" s="1"/>
  <c r="S88" i="58"/>
  <c r="V88" i="58" s="1"/>
  <c r="S193" i="58"/>
  <c r="V193" i="58" s="1"/>
  <c r="I89" i="57"/>
  <c r="S284" i="58"/>
  <c r="V284" i="58" s="1"/>
  <c r="S329" i="58"/>
  <c r="S133" i="58"/>
  <c r="V133" i="58" s="1"/>
  <c r="S254" i="58"/>
  <c r="V254" i="58" s="1"/>
  <c r="S335" i="58"/>
  <c r="V335" i="58" s="1"/>
  <c r="S252" i="58"/>
  <c r="V252" i="58" s="1"/>
  <c r="S253" i="58"/>
  <c r="V253" i="58" s="1"/>
  <c r="I90" i="57"/>
  <c r="S251" i="58"/>
  <c r="V251" i="58" s="1"/>
  <c r="S208" i="58"/>
  <c r="V208" i="58" s="1"/>
  <c r="I91" i="57"/>
  <c r="S81" i="58"/>
  <c r="V81" i="58" s="1"/>
  <c r="I92" i="57"/>
  <c r="I93" i="57"/>
  <c r="S278" i="58"/>
  <c r="V278" i="58" s="1"/>
  <c r="S105" i="58"/>
  <c r="V105" i="58" s="1"/>
  <c r="I94" i="57"/>
  <c r="S46" i="58"/>
  <c r="V46" i="58" s="1"/>
  <c r="S74" i="58"/>
  <c r="V74" i="58" s="1"/>
  <c r="S45" i="58"/>
  <c r="V45" i="58" s="1"/>
  <c r="I95" i="57"/>
  <c r="S75" i="58"/>
  <c r="V75" i="58" s="1"/>
  <c r="S47" i="58"/>
  <c r="V47" i="58" s="1"/>
  <c r="S188" i="58"/>
  <c r="V188" i="58" s="1"/>
  <c r="I96" i="57"/>
  <c r="I97" i="57"/>
  <c r="S106" i="58"/>
  <c r="V106" i="58" s="1"/>
  <c r="S82" i="58"/>
  <c r="V82" i="58" s="1"/>
  <c r="S89" i="58"/>
  <c r="V89" i="58" s="1"/>
  <c r="I98" i="57"/>
  <c r="S265" i="58"/>
  <c r="V265" i="58" s="1"/>
  <c r="S266" i="58"/>
  <c r="S267" i="58"/>
  <c r="V267" i="58" s="1"/>
  <c r="I99" i="57"/>
  <c r="S264" i="58"/>
  <c r="V264" i="58" s="1"/>
  <c r="S330" i="58"/>
  <c r="V330" i="58" s="1"/>
  <c r="S263" i="58"/>
  <c r="V263" i="58" s="1"/>
  <c r="S262" i="58"/>
  <c r="V262" i="58" s="1"/>
  <c r="S261" i="58"/>
  <c r="V261" i="58" s="1"/>
  <c r="I100" i="57"/>
  <c r="S35" i="58"/>
  <c r="V35" i="58" s="1"/>
  <c r="I101" i="57"/>
  <c r="S124" i="58"/>
  <c r="V124" i="58" s="1"/>
  <c r="I102" i="57"/>
  <c r="S170" i="58"/>
  <c r="V170" i="58" s="1"/>
  <c r="I103" i="57"/>
  <c r="S12" i="58"/>
  <c r="V12" i="58" s="1"/>
  <c r="I104" i="57"/>
  <c r="S125" i="58"/>
  <c r="V125" i="58" s="1"/>
  <c r="S312" i="58"/>
  <c r="V312" i="58" s="1"/>
  <c r="S311" i="58"/>
  <c r="V311" i="58" s="1"/>
  <c r="S121" i="58"/>
  <c r="V121" i="58" s="1"/>
  <c r="S301" i="58"/>
  <c r="S306" i="58"/>
  <c r="V306" i="58" s="1"/>
  <c r="S308" i="58"/>
  <c r="V308" i="58" s="1"/>
  <c r="S298" i="58"/>
  <c r="V298" i="58" s="1"/>
  <c r="S303" i="58"/>
  <c r="V303" i="58" s="1"/>
  <c r="I105" i="57"/>
  <c r="S296" i="58"/>
  <c r="S126" i="58"/>
  <c r="V126" i="58" s="1"/>
  <c r="S313" i="58"/>
  <c r="V313" i="58" s="1"/>
  <c r="I106" i="57"/>
  <c r="S127" i="58"/>
  <c r="V127" i="58" s="1"/>
  <c r="S314" i="58"/>
  <c r="V314" i="58" s="1"/>
  <c r="I107" i="57"/>
  <c r="S36" i="58"/>
  <c r="V36" i="58" s="1"/>
  <c r="I108" i="57"/>
  <c r="S322" i="58"/>
  <c r="V322" i="58" s="1"/>
  <c r="S319" i="58"/>
  <c r="V319" i="58" s="1"/>
  <c r="I109" i="57"/>
  <c r="S309" i="58"/>
  <c r="V309" i="58" s="1"/>
  <c r="I110" i="57"/>
  <c r="S315" i="58"/>
  <c r="V315" i="58" s="1"/>
  <c r="S304" i="58"/>
  <c r="V304" i="58" s="1"/>
  <c r="S128" i="58"/>
  <c r="V128" i="58" s="1"/>
  <c r="S299" i="58"/>
  <c r="V299" i="58" s="1"/>
  <c r="S300" i="58"/>
  <c r="V300" i="58" s="1"/>
  <c r="S310" i="58"/>
  <c r="V310" i="58" s="1"/>
  <c r="S316" i="58"/>
  <c r="V316" i="58" s="1"/>
  <c r="S129" i="58"/>
  <c r="V129" i="58" s="1"/>
  <c r="S305" i="58"/>
  <c r="V305" i="58" s="1"/>
  <c r="I111" i="57"/>
  <c r="S165" i="58"/>
  <c r="V165" i="58" s="1"/>
  <c r="S339" i="58"/>
  <c r="V339" i="58" s="1"/>
  <c r="S336" i="58"/>
  <c r="V336" i="58" s="1"/>
  <c r="S164" i="58"/>
  <c r="V164" i="58" s="1"/>
  <c r="S337" i="58"/>
  <c r="V337" i="58" s="1"/>
  <c r="S338" i="58"/>
  <c r="V338" i="58" s="1"/>
  <c r="I30" i="57"/>
  <c r="I31" i="57"/>
  <c r="S140" i="58"/>
  <c r="V140" i="58" s="1"/>
  <c r="S151" i="58"/>
  <c r="V151" i="58" s="1"/>
  <c r="I32" i="57"/>
  <c r="S163" i="58"/>
  <c r="V163" i="58" s="1"/>
  <c r="I33" i="57"/>
  <c r="I34" i="57"/>
  <c r="I35" i="57"/>
  <c r="I36" i="57"/>
  <c r="I44" i="57"/>
  <c r="S156" i="58"/>
  <c r="V156" i="58" s="1"/>
  <c r="I50" i="57"/>
  <c r="I51" i="57"/>
  <c r="S158" i="58"/>
  <c r="V158" i="58" s="1"/>
  <c r="S157" i="58"/>
  <c r="V157" i="58" s="1"/>
  <c r="O17" i="58" l="1"/>
  <c r="P17" i="58" s="1"/>
  <c r="O20" i="58"/>
  <c r="P20" i="58" s="1"/>
  <c r="O30" i="58"/>
  <c r="P30" i="58" s="1"/>
  <c r="O36" i="58"/>
  <c r="P36" i="58" s="1"/>
  <c r="O50" i="58"/>
  <c r="O51" i="58"/>
  <c r="P51" i="58" s="1"/>
  <c r="O57" i="58"/>
  <c r="P57" i="58" s="1"/>
  <c r="O120" i="58"/>
  <c r="P120" i="58" s="1"/>
  <c r="O188" i="58"/>
  <c r="P188" i="58" s="1"/>
  <c r="O23" i="58"/>
  <c r="O39" i="58"/>
  <c r="P39" i="58" s="1"/>
  <c r="O54" i="58"/>
  <c r="P54" i="58" s="1"/>
  <c r="O87" i="58"/>
  <c r="P87" i="58" s="1"/>
  <c r="O244" i="58"/>
  <c r="P244" i="58" s="1"/>
  <c r="E13" i="59"/>
  <c r="F47" i="59"/>
  <c r="G20" i="59"/>
  <c r="H54" i="59"/>
  <c r="I54" i="59"/>
  <c r="K18" i="59"/>
  <c r="L18" i="59"/>
  <c r="M18" i="59"/>
  <c r="N18" i="59"/>
  <c r="O18" i="59"/>
  <c r="P18" i="59"/>
  <c r="Q18" i="59"/>
  <c r="R18" i="59"/>
  <c r="T18" i="59"/>
  <c r="U18" i="59"/>
  <c r="X44" i="59"/>
  <c r="Y18" i="59"/>
  <c r="Z49" i="59"/>
  <c r="AA31" i="59"/>
  <c r="AB35" i="59"/>
  <c r="AC38" i="59"/>
  <c r="AF35" i="59"/>
  <c r="AG35" i="59"/>
  <c r="AI15" i="59"/>
  <c r="AJ82" i="59"/>
  <c r="AK52" i="59"/>
  <c r="AM51" i="59"/>
  <c r="AN43" i="59"/>
  <c r="AO36" i="59"/>
  <c r="AP49" i="59"/>
  <c r="AU36" i="59"/>
  <c r="AV36" i="59"/>
  <c r="O22" i="58"/>
  <c r="P22" i="58" s="1"/>
  <c r="O55" i="58"/>
  <c r="P55" i="58" s="1"/>
  <c r="O77" i="58"/>
  <c r="P77" i="58" s="1"/>
  <c r="O58" i="58"/>
  <c r="P58" i="58" s="1"/>
  <c r="O63" i="58"/>
  <c r="P63" i="58" s="1"/>
  <c r="O66" i="58"/>
  <c r="P66" i="58" s="1"/>
  <c r="O179" i="58"/>
  <c r="P179" i="58" s="1"/>
  <c r="O68" i="58"/>
  <c r="P68" i="58" s="1"/>
  <c r="O242" i="58"/>
  <c r="P242" i="58" s="1"/>
  <c r="O289" i="58"/>
  <c r="P289" i="58" s="1"/>
  <c r="O290" i="58"/>
  <c r="P290" i="58" s="1"/>
  <c r="O35" i="58"/>
  <c r="P35" i="58" s="1"/>
  <c r="O348" i="58"/>
  <c r="P348" i="58" s="1"/>
  <c r="O281" i="58"/>
  <c r="P281" i="58" s="1"/>
  <c r="O259" i="58"/>
  <c r="P259" i="58" s="1"/>
  <c r="O260" i="58"/>
  <c r="P260" i="58" s="1"/>
  <c r="O191" i="58"/>
  <c r="P191" i="58" s="1"/>
  <c r="V25" i="58"/>
  <c r="V29" i="58"/>
  <c r="V37" i="58"/>
  <c r="V130" i="58"/>
  <c r="V198" i="58"/>
  <c r="V48" i="58"/>
  <c r="V110" i="58"/>
  <c r="O208" i="58"/>
  <c r="P208" i="58" s="1"/>
  <c r="O24" i="58"/>
  <c r="P24" i="58" s="1"/>
  <c r="O128" i="58"/>
  <c r="P128" i="58" s="1"/>
  <c r="O40" i="58"/>
  <c r="P40" i="58" s="1"/>
  <c r="O64" i="58"/>
  <c r="P64" i="58" s="1"/>
  <c r="O88" i="58"/>
  <c r="P88" i="58" s="1"/>
  <c r="O76" i="58"/>
  <c r="P76" i="58" s="1"/>
  <c r="V317" i="58"/>
  <c r="A395" i="58"/>
  <c r="A428" i="58"/>
  <c r="A408" i="58"/>
  <c r="A388" i="58"/>
  <c r="A368" i="58"/>
  <c r="A447" i="58"/>
  <c r="A427" i="58"/>
  <c r="A448" i="58"/>
  <c r="T342" i="58"/>
  <c r="R342" i="58"/>
  <c r="V342" i="58" s="1"/>
  <c r="AW45" i="59"/>
  <c r="AX67" i="59"/>
  <c r="AY65" i="59"/>
  <c r="BA53" i="59"/>
  <c r="BB26" i="59"/>
  <c r="BC25" i="59"/>
  <c r="BG50" i="59"/>
  <c r="BH21" i="59"/>
  <c r="BI20" i="59"/>
  <c r="BK82" i="59"/>
  <c r="BM41" i="59"/>
  <c r="BN45" i="59"/>
  <c r="BS29" i="59"/>
  <c r="BU19" i="59"/>
  <c r="BV68" i="59"/>
  <c r="BW55" i="59"/>
  <c r="BX60" i="59"/>
  <c r="BY55" i="59"/>
  <c r="BZ69" i="59"/>
  <c r="CA51" i="59"/>
  <c r="CB27" i="59"/>
  <c r="CD67" i="59"/>
  <c r="CE50" i="59"/>
  <c r="CF20" i="59"/>
  <c r="CG67" i="59"/>
  <c r="CH56" i="59"/>
  <c r="CI50" i="59"/>
  <c r="CJ19" i="59"/>
  <c r="CK23" i="59"/>
  <c r="CN45" i="59"/>
  <c r="CP62" i="59"/>
  <c r="CR61" i="59"/>
  <c r="CS13" i="59"/>
  <c r="CT28" i="59"/>
  <c r="C13" i="59"/>
  <c r="O195" i="58"/>
  <c r="P195" i="58" s="1"/>
  <c r="O192" i="58"/>
  <c r="P192" i="58" s="1"/>
  <c r="O233" i="58"/>
  <c r="P233" i="58" s="1"/>
  <c r="O171" i="58"/>
  <c r="P171" i="58" s="1"/>
  <c r="O226" i="58"/>
  <c r="P226" i="58" s="1"/>
  <c r="O227" i="58"/>
  <c r="P227" i="58" s="1"/>
  <c r="O297" i="58"/>
  <c r="P297" i="58" s="1"/>
  <c r="O53" i="58"/>
  <c r="P53" i="58" s="1"/>
  <c r="V107" i="58"/>
  <c r="O328" i="58"/>
  <c r="P328" i="58" s="1"/>
  <c r="O325" i="58"/>
  <c r="P325" i="58" s="1"/>
  <c r="O326" i="58"/>
  <c r="P326" i="58" s="1"/>
  <c r="V346" i="58"/>
  <c r="O13" i="58"/>
  <c r="P13" i="58" s="1"/>
  <c r="V238" i="58"/>
  <c r="O320" i="58"/>
  <c r="P320" i="58" s="1"/>
  <c r="O211" i="58"/>
  <c r="P211" i="58" s="1"/>
  <c r="O25" i="58"/>
  <c r="P25" i="58" s="1"/>
  <c r="O43" i="58"/>
  <c r="P43" i="58" s="1"/>
  <c r="O214" i="58"/>
  <c r="P214" i="58" s="1"/>
  <c r="O117" i="58"/>
  <c r="P117" i="58" s="1"/>
  <c r="O46" i="58"/>
  <c r="P46" i="58" s="1"/>
  <c r="V269" i="58"/>
  <c r="V23" i="58"/>
  <c r="V54" i="58"/>
  <c r="V43" i="58"/>
  <c r="V176" i="58"/>
  <c r="V174" i="58"/>
  <c r="V178" i="58"/>
  <c r="V255" i="58"/>
  <c r="V257" i="58"/>
  <c r="V271" i="58"/>
  <c r="V202" i="58"/>
  <c r="I291" i="58"/>
  <c r="A442" i="58"/>
  <c r="A358" i="58"/>
  <c r="A380" i="58"/>
  <c r="A400" i="58"/>
  <c r="A420" i="58"/>
  <c r="A440" i="58"/>
  <c r="A359" i="58"/>
  <c r="A381" i="58"/>
  <c r="A401" i="58"/>
  <c r="A407" i="58"/>
  <c r="A387" i="58"/>
  <c r="A367" i="58"/>
  <c r="F291" i="58"/>
  <c r="A445" i="58"/>
  <c r="J291" i="58"/>
  <c r="A421" i="58"/>
  <c r="A441" i="58"/>
  <c r="A402" i="58"/>
  <c r="G291" i="58"/>
  <c r="E291" i="58"/>
  <c r="D291" i="58"/>
  <c r="A446" i="58"/>
  <c r="A426" i="58"/>
  <c r="A406" i="58"/>
  <c r="A386" i="58"/>
  <c r="A366" i="58"/>
  <c r="A362" i="58"/>
  <c r="C291" i="58"/>
  <c r="A425" i="58"/>
  <c r="A405" i="58"/>
  <c r="A385" i="58"/>
  <c r="A365" i="58"/>
  <c r="A363" i="58"/>
  <c r="A416" i="58"/>
  <c r="A443" i="58"/>
  <c r="A423" i="58"/>
  <c r="H291" i="58"/>
  <c r="A422" i="58"/>
  <c r="N291" i="58"/>
  <c r="A403" i="58"/>
  <c r="A383" i="58"/>
  <c r="A372" i="58"/>
  <c r="A392" i="58"/>
  <c r="A412" i="58"/>
  <c r="A432" i="58"/>
  <c r="A361" i="58"/>
  <c r="A373" i="58"/>
  <c r="A393" i="58"/>
  <c r="A413" i="58"/>
  <c r="A433" i="58"/>
  <c r="A374" i="58"/>
  <c r="A394" i="58"/>
  <c r="A414" i="58"/>
  <c r="A434" i="58"/>
  <c r="A375" i="58"/>
  <c r="A415" i="58"/>
  <c r="A435" i="58"/>
  <c r="A376" i="58"/>
  <c r="A396" i="58"/>
  <c r="A436" i="58"/>
  <c r="A377" i="58"/>
  <c r="A397" i="58"/>
  <c r="A417" i="58"/>
  <c r="A437" i="58"/>
  <c r="A378" i="58"/>
  <c r="A398" i="58"/>
  <c r="A418" i="58"/>
  <c r="A438" i="58"/>
  <c r="A379" i="58"/>
  <c r="A399" i="58"/>
  <c r="A419" i="58"/>
  <c r="A439" i="58"/>
  <c r="J293" i="58"/>
  <c r="C293" i="58"/>
  <c r="L293" i="58"/>
  <c r="M293" i="58" s="1"/>
  <c r="E293" i="58"/>
  <c r="N293" i="58"/>
  <c r="G293" i="58"/>
  <c r="I293" i="58"/>
  <c r="H293" i="58"/>
  <c r="F293" i="58"/>
  <c r="D293" i="58"/>
  <c r="D294" i="58"/>
  <c r="C294" i="58"/>
  <c r="F294" i="58"/>
  <c r="I294" i="58"/>
  <c r="H294" i="58"/>
  <c r="N294" i="58"/>
  <c r="E294" i="58"/>
  <c r="G294" i="58"/>
  <c r="J294" i="58"/>
  <c r="C295" i="58"/>
  <c r="E295" i="58"/>
  <c r="H295" i="58"/>
  <c r="J295" i="58"/>
  <c r="D295" i="58"/>
  <c r="N295" i="58"/>
  <c r="G295" i="58"/>
  <c r="I295" i="58"/>
  <c r="F295" i="58"/>
  <c r="F342" i="58"/>
  <c r="E342" i="58"/>
  <c r="J342" i="58"/>
  <c r="C342" i="58"/>
  <c r="D342" i="58"/>
  <c r="I342" i="58"/>
  <c r="G342" i="58"/>
  <c r="H342" i="58"/>
  <c r="L342" i="58"/>
  <c r="M342" i="58" s="1"/>
  <c r="N342" i="58"/>
  <c r="J343" i="58"/>
  <c r="C343" i="58"/>
  <c r="N343" i="58"/>
  <c r="F343" i="58"/>
  <c r="E343" i="58"/>
  <c r="D343" i="58"/>
  <c r="I343" i="58"/>
  <c r="H343" i="58"/>
  <c r="L343" i="58"/>
  <c r="M343" i="58" s="1"/>
  <c r="G343" i="58"/>
  <c r="E344" i="58"/>
  <c r="F344" i="58"/>
  <c r="N344" i="58"/>
  <c r="G344" i="58"/>
  <c r="J344" i="58"/>
  <c r="H344" i="58"/>
  <c r="D344" i="58"/>
  <c r="C344" i="58"/>
  <c r="I344" i="58"/>
  <c r="L344" i="58"/>
  <c r="M344" i="58" s="1"/>
  <c r="I345" i="58"/>
  <c r="G345" i="58"/>
  <c r="H345" i="58"/>
  <c r="J345" i="58"/>
  <c r="E345" i="58"/>
  <c r="D345" i="58"/>
  <c r="C345" i="58"/>
  <c r="N345" i="58"/>
  <c r="F345" i="58"/>
  <c r="A343" i="58"/>
  <c r="K342" i="58"/>
  <c r="Q342" i="58"/>
  <c r="K291" i="58"/>
  <c r="O291" i="58" s="1"/>
  <c r="P291" i="58" s="1"/>
  <c r="Q291" i="58"/>
  <c r="A292" i="58"/>
  <c r="V292" i="58" s="1"/>
  <c r="R291" i="58"/>
  <c r="V291" i="58" s="1"/>
  <c r="D17" i="59"/>
  <c r="D21" i="59"/>
  <c r="D14" i="59"/>
  <c r="D13" i="59"/>
  <c r="J64" i="59"/>
  <c r="J10" i="59"/>
  <c r="J21" i="59"/>
  <c r="U28" i="59"/>
  <c r="U21" i="59"/>
  <c r="O267" i="58"/>
  <c r="P267" i="58"/>
  <c r="O236" i="58"/>
  <c r="P236" i="58" s="1"/>
  <c r="O170" i="58"/>
  <c r="P170" i="58"/>
  <c r="BL41" i="59"/>
  <c r="O299" i="58"/>
  <c r="P299" i="58" s="1"/>
  <c r="O125" i="58"/>
  <c r="P125" i="58" s="1"/>
  <c r="O261" i="58"/>
  <c r="P261" i="58" s="1"/>
  <c r="O303" i="58"/>
  <c r="P303" i="58" s="1"/>
  <c r="O319" i="58"/>
  <c r="P319" i="58" s="1"/>
  <c r="O265" i="58"/>
  <c r="P265" i="58" s="1"/>
  <c r="O301" i="58"/>
  <c r="P301" i="58" s="1"/>
  <c r="O317" i="58"/>
  <c r="P317" i="58" s="1"/>
  <c r="V296" i="58"/>
  <c r="O315" i="58"/>
  <c r="P315" i="58" s="1"/>
  <c r="O169" i="58"/>
  <c r="P169" i="58" s="1"/>
  <c r="O296" i="58"/>
  <c r="P296" i="58" s="1"/>
  <c r="O338" i="58"/>
  <c r="P338" i="58" s="1"/>
  <c r="O123" i="58"/>
  <c r="P123" i="58" s="1"/>
  <c r="O237" i="58"/>
  <c r="P237" i="58" s="1"/>
  <c r="O323" i="58"/>
  <c r="P323" i="58" s="1"/>
  <c r="O340" i="58"/>
  <c r="P340" i="58" s="1"/>
  <c r="O193" i="58"/>
  <c r="P193" i="58" s="1"/>
  <c r="O202" i="58"/>
  <c r="P202" i="58" s="1"/>
  <c r="O306" i="58"/>
  <c r="P306" i="58" s="1"/>
  <c r="O197" i="58"/>
  <c r="P197" i="58" s="1"/>
  <c r="O269" i="58"/>
  <c r="P269" i="58" s="1"/>
  <c r="V90" i="58"/>
  <c r="V101" i="58"/>
  <c r="V147" i="58"/>
  <c r="V134" i="58"/>
  <c r="V161" i="58"/>
  <c r="V18" i="59"/>
  <c r="V28" i="59"/>
  <c r="W44" i="59"/>
  <c r="W55" i="59"/>
  <c r="W18" i="59"/>
  <c r="S19" i="59"/>
  <c r="S18" i="59"/>
  <c r="AH13" i="59"/>
  <c r="AH14" i="59"/>
  <c r="AQ53" i="59"/>
  <c r="AQ51" i="59"/>
  <c r="AR59" i="59"/>
  <c r="AR58" i="59"/>
  <c r="AS27" i="59"/>
  <c r="AS68" i="59"/>
  <c r="AT49" i="59"/>
  <c r="AT65" i="59"/>
  <c r="AZ11" i="59"/>
  <c r="AZ65" i="59"/>
  <c r="BD18" i="59"/>
  <c r="BD42" i="59"/>
  <c r="BE24" i="59"/>
  <c r="BE26" i="59"/>
  <c r="BF8" i="59"/>
  <c r="BF50" i="59"/>
  <c r="BO45" i="59"/>
  <c r="BO51" i="59"/>
  <c r="BP40" i="59"/>
  <c r="BP20" i="59"/>
  <c r="BP23" i="59"/>
  <c r="BP48" i="59"/>
  <c r="BQ21" i="59"/>
  <c r="BQ40" i="59"/>
  <c r="BR27" i="59"/>
  <c r="BR68" i="59"/>
  <c r="BR14" i="59"/>
  <c r="BR37" i="59"/>
  <c r="BR50" i="59"/>
  <c r="BR18" i="59"/>
  <c r="BR44" i="59"/>
  <c r="BR82" i="59"/>
  <c r="BR17" i="59"/>
  <c r="BR52" i="59"/>
  <c r="BR32" i="59"/>
  <c r="BR38" i="59"/>
  <c r="BR13" i="59"/>
  <c r="BR67" i="59"/>
  <c r="BR30" i="59"/>
  <c r="BR36" i="59"/>
  <c r="BR31" i="59"/>
  <c r="BR33" i="59"/>
  <c r="BR19" i="59"/>
  <c r="BR34" i="59"/>
  <c r="BR53" i="59"/>
  <c r="BR35" i="59"/>
  <c r="BR20" i="59"/>
  <c r="BR55" i="59"/>
  <c r="BR51" i="59"/>
  <c r="BR63" i="59"/>
  <c r="BR21" i="59"/>
  <c r="BT29" i="59"/>
  <c r="BT48" i="59"/>
  <c r="CC50" i="59"/>
  <c r="CC23" i="59"/>
  <c r="CC20" i="59"/>
  <c r="CL16" i="59"/>
  <c r="CL18" i="59"/>
  <c r="CM18" i="59"/>
  <c r="CM16" i="59"/>
  <c r="CO23" i="59"/>
  <c r="CO20" i="59"/>
  <c r="CQ62" i="59"/>
  <c r="CQ63" i="59"/>
  <c r="BC6" i="59"/>
  <c r="CA52" i="59"/>
  <c r="CA55" i="59"/>
  <c r="BC26" i="59"/>
  <c r="CA53" i="59"/>
  <c r="C17" i="59"/>
  <c r="AQ52" i="59"/>
  <c r="BW52" i="59"/>
  <c r="BW53" i="59"/>
  <c r="X55" i="59"/>
  <c r="BW44" i="59"/>
  <c r="C14" i="59"/>
  <c r="BW51" i="59"/>
  <c r="CK66" i="59"/>
  <c r="X18" i="59"/>
  <c r="BB24" i="59"/>
  <c r="Q21" i="59"/>
  <c r="Y55" i="59"/>
  <c r="BH17" i="59"/>
  <c r="F46" i="59"/>
  <c r="BA18" i="59"/>
  <c r="E17" i="59"/>
  <c r="E14" i="59"/>
  <c r="E21" i="59"/>
  <c r="BA55" i="59"/>
  <c r="BA52" i="59"/>
  <c r="BA51" i="59"/>
  <c r="G48" i="59"/>
  <c r="AI18" i="59"/>
  <c r="K55" i="59"/>
  <c r="BK66" i="59"/>
  <c r="BX44" i="59"/>
  <c r="CF48" i="59"/>
  <c r="CF7" i="59"/>
  <c r="AK22" i="59"/>
  <c r="BH40" i="59"/>
  <c r="BH9" i="59"/>
  <c r="BK27" i="59"/>
  <c r="BI12" i="59"/>
  <c r="BI66" i="59"/>
  <c r="BI5" i="59"/>
  <c r="AK55" i="59"/>
  <c r="AK53" i="59"/>
  <c r="AK51" i="59"/>
  <c r="BI23" i="59"/>
  <c r="V301" i="58"/>
  <c r="V154" i="58"/>
  <c r="CN83" i="59"/>
  <c r="R83" i="59"/>
  <c r="BH83" i="59"/>
  <c r="AI83" i="59"/>
  <c r="V166" i="58"/>
  <c r="O26" i="58"/>
  <c r="P26" i="58" s="1"/>
  <c r="O310" i="58"/>
  <c r="P310" i="58" s="1"/>
  <c r="O224" i="58"/>
  <c r="P224" i="58" s="1"/>
  <c r="O85" i="58"/>
  <c r="P85" i="58" s="1"/>
  <c r="O103" i="58"/>
  <c r="P103" i="58" s="1"/>
  <c r="O324" i="58"/>
  <c r="P324" i="58" s="1"/>
  <c r="P148" i="58"/>
  <c r="O272" i="58"/>
  <c r="P272" i="58" s="1"/>
  <c r="CM83" i="59"/>
  <c r="CO83" i="59"/>
  <c r="BO83" i="59"/>
  <c r="AX83" i="59"/>
  <c r="P94" i="58"/>
  <c r="V266" i="58"/>
  <c r="O84" i="58"/>
  <c r="P84" i="58" s="1"/>
  <c r="O305" i="58"/>
  <c r="P305" i="58" s="1"/>
  <c r="O102" i="58"/>
  <c r="P102" i="58" s="1"/>
  <c r="P157" i="58"/>
  <c r="CP83" i="59"/>
  <c r="CQ83" i="59"/>
  <c r="CD83" i="59"/>
  <c r="AV83" i="59"/>
  <c r="AQ83" i="59"/>
  <c r="BS83" i="59"/>
  <c r="BC83" i="59"/>
  <c r="CR83" i="59"/>
  <c r="P311" i="58"/>
  <c r="CE83" i="59"/>
  <c r="BX83" i="59"/>
  <c r="CC83" i="59"/>
  <c r="U83" i="59"/>
  <c r="E83" i="59"/>
  <c r="Y83" i="59"/>
  <c r="P83" i="59"/>
  <c r="Q83" i="59"/>
  <c r="O146" i="58"/>
  <c r="P146" i="58" s="1"/>
  <c r="O276" i="58"/>
  <c r="P276" i="58" s="1"/>
  <c r="O219" i="58"/>
  <c r="P219" i="58" s="1"/>
  <c r="BD83" i="59"/>
  <c r="BL83" i="59"/>
  <c r="AC83" i="59"/>
  <c r="CJ83" i="59"/>
  <c r="O200" i="58"/>
  <c r="P200" i="58" s="1"/>
  <c r="AH83" i="59"/>
  <c r="AZ83" i="59"/>
  <c r="BG83" i="59"/>
  <c r="CB83" i="59"/>
  <c r="G83" i="59"/>
  <c r="CF83" i="59"/>
  <c r="BA83" i="59"/>
  <c r="Z83" i="59"/>
  <c r="BZ83" i="59"/>
  <c r="T83" i="59"/>
  <c r="V83" i="59"/>
  <c r="CG83" i="59"/>
  <c r="O79" i="58"/>
  <c r="P79" i="58" s="1"/>
  <c r="AJ83" i="59"/>
  <c r="AT83" i="59"/>
  <c r="BK83" i="59"/>
  <c r="D83" i="59"/>
  <c r="O240" i="58"/>
  <c r="P240" i="58" s="1"/>
  <c r="AN83" i="59"/>
  <c r="CL83" i="59"/>
  <c r="AP83" i="59"/>
  <c r="CA83" i="59"/>
  <c r="O160" i="58"/>
  <c r="P160" i="58" s="1"/>
  <c r="O144" i="58"/>
  <c r="P144" i="58" s="1"/>
  <c r="CV88" i="59"/>
  <c r="CK83" i="59"/>
  <c r="J83" i="59"/>
  <c r="AY83" i="59"/>
  <c r="AF83" i="59"/>
  <c r="M83" i="59"/>
  <c r="BF83" i="59"/>
  <c r="BN83" i="59"/>
  <c r="K83" i="59"/>
  <c r="O173" i="58"/>
  <c r="P173" i="58" s="1"/>
  <c r="AO83" i="59"/>
  <c r="W83" i="59"/>
  <c r="AR83" i="59"/>
  <c r="BB83" i="59"/>
  <c r="O45" i="58"/>
  <c r="P45" i="58" s="1"/>
  <c r="P21" i="58"/>
  <c r="P50" i="58"/>
  <c r="BR83" i="59"/>
  <c r="BQ83" i="59"/>
  <c r="CS83" i="59"/>
  <c r="H83" i="59"/>
  <c r="P264" i="58"/>
  <c r="AU83" i="59"/>
  <c r="AD83" i="59"/>
  <c r="F83" i="59"/>
  <c r="AM83" i="59"/>
  <c r="O231" i="58"/>
  <c r="P231" i="58" s="1"/>
  <c r="O61" i="58"/>
  <c r="P61" i="58" s="1"/>
  <c r="AK83" i="59"/>
  <c r="AE83" i="59"/>
  <c r="N83" i="59"/>
  <c r="BE83" i="59"/>
  <c r="P163" i="58"/>
  <c r="CH83" i="59"/>
  <c r="X83" i="59"/>
  <c r="BM83" i="59"/>
  <c r="AB83" i="59"/>
  <c r="BT83" i="59"/>
  <c r="AS83" i="59"/>
  <c r="BV83" i="59"/>
  <c r="BJ83" i="59"/>
  <c r="V112" i="58"/>
  <c r="O83" i="59"/>
  <c r="AA83" i="59"/>
  <c r="AG83" i="59"/>
  <c r="BP83" i="59"/>
  <c r="O42" i="58"/>
  <c r="P42" i="58" s="1"/>
  <c r="V184" i="58"/>
  <c r="L83" i="59"/>
  <c r="I83" i="59"/>
  <c r="CT83" i="59"/>
  <c r="P263" i="58"/>
  <c r="P114" i="58"/>
  <c r="O300" i="58"/>
  <c r="P300" i="58" s="1"/>
  <c r="O110" i="58"/>
  <c r="P110" i="58" s="1"/>
  <c r="O131" i="58"/>
  <c r="P131" i="58" s="1"/>
  <c r="O27" i="58"/>
  <c r="P27" i="58" s="1"/>
  <c r="O109" i="58"/>
  <c r="P109" i="58" s="1"/>
  <c r="O60" i="58"/>
  <c r="P60" i="58" s="1"/>
  <c r="P135" i="58"/>
  <c r="BJ67" i="59"/>
  <c r="AL53" i="59"/>
  <c r="O201" i="58"/>
  <c r="P201" i="58" s="1"/>
  <c r="O271" i="58"/>
  <c r="P271" i="58" s="1"/>
  <c r="O302" i="58"/>
  <c r="P302" i="58" s="1"/>
  <c r="O321" i="58"/>
  <c r="P321" i="58" s="1"/>
  <c r="O341" i="58"/>
  <c r="P341" i="58" s="1"/>
  <c r="O225" i="58"/>
  <c r="P225" i="58" s="1"/>
  <c r="P92" i="58"/>
  <c r="O239" i="58"/>
  <c r="P239" i="58" s="1"/>
  <c r="P262" i="58"/>
  <c r="O8" i="58"/>
  <c r="P8" i="58" s="1"/>
  <c r="O127" i="58"/>
  <c r="P127" i="58" s="1"/>
  <c r="P90" i="58"/>
  <c r="O182" i="58"/>
  <c r="P182" i="58" s="1"/>
  <c r="O336" i="58"/>
  <c r="P336" i="58" s="1"/>
  <c r="O255" i="58"/>
  <c r="P255" i="58" s="1"/>
  <c r="O198" i="58"/>
  <c r="P198" i="58" s="1"/>
  <c r="O223" i="58"/>
  <c r="P223" i="58" s="1"/>
  <c r="O234" i="58"/>
  <c r="P234" i="58" s="1"/>
  <c r="P206" i="58"/>
  <c r="O101" i="58"/>
  <c r="P101" i="58" s="1"/>
  <c r="O277" i="58"/>
  <c r="P277" i="58" s="1"/>
  <c r="P205" i="58"/>
  <c r="O172" i="58"/>
  <c r="P172" i="58" s="1"/>
  <c r="O346" i="58"/>
  <c r="P346" i="58" s="1"/>
  <c r="O257" i="58"/>
  <c r="P257" i="58" s="1"/>
  <c r="P213" i="58"/>
  <c r="O177" i="58"/>
  <c r="P177" i="58" s="1"/>
  <c r="O150" i="58"/>
  <c r="P150" i="58" s="1"/>
  <c r="O238" i="58"/>
  <c r="P238" i="58" s="1"/>
  <c r="O287" i="58"/>
  <c r="P287" i="58" s="1"/>
  <c r="CV84" i="59"/>
  <c r="O44" i="58"/>
  <c r="P44" i="58" s="1"/>
  <c r="O70" i="58"/>
  <c r="P70" i="58" s="1"/>
  <c r="O252" i="58"/>
  <c r="P252" i="58" s="1"/>
  <c r="O78" i="58"/>
  <c r="P78" i="58" s="1"/>
  <c r="O189" i="58"/>
  <c r="P189" i="58" s="1"/>
  <c r="P186" i="58"/>
  <c r="O100" i="58"/>
  <c r="P100" i="58" s="1"/>
  <c r="O16" i="58"/>
  <c r="P16" i="58" s="1"/>
  <c r="O288" i="58"/>
  <c r="P288" i="58" s="1"/>
  <c r="V159" i="58"/>
  <c r="O256" i="58"/>
  <c r="P256" i="58" s="1"/>
  <c r="O181" i="58"/>
  <c r="P181" i="58" s="1"/>
  <c r="V235" i="58"/>
  <c r="P140" i="58"/>
  <c r="V329" i="58"/>
  <c r="O108" i="58"/>
  <c r="P108" i="58" s="1"/>
  <c r="P158" i="58"/>
  <c r="BJ55" i="59"/>
  <c r="AL52" i="59"/>
  <c r="AL51" i="59"/>
  <c r="CH29" i="59"/>
  <c r="AL55" i="59"/>
  <c r="N19" i="59"/>
  <c r="CH57" i="59"/>
  <c r="O10" i="58"/>
  <c r="P10" i="58" s="1"/>
  <c r="O278" i="58"/>
  <c r="P278" i="58" s="1"/>
  <c r="O212" i="58"/>
  <c r="P212" i="58" s="1"/>
  <c r="O147" i="58"/>
  <c r="P147" i="58" s="1"/>
  <c r="O335" i="58"/>
  <c r="P335" i="58" s="1"/>
  <c r="O283" i="58"/>
  <c r="P283" i="58" s="1"/>
  <c r="O220" i="58"/>
  <c r="P220" i="58" s="1"/>
  <c r="P178" i="58"/>
  <c r="O33" i="58"/>
  <c r="P33" i="58" s="1"/>
  <c r="O71" i="58"/>
  <c r="P71" i="58" s="1"/>
  <c r="O304" i="58"/>
  <c r="P304" i="58" s="1"/>
  <c r="P143" i="58"/>
  <c r="O41" i="58"/>
  <c r="P41" i="58" s="1"/>
  <c r="O156" i="58"/>
  <c r="P156" i="58" s="1"/>
  <c r="P153" i="58"/>
  <c r="P32" i="58"/>
  <c r="P270" i="58"/>
  <c r="P151" i="58"/>
  <c r="P312" i="58"/>
  <c r="P23" i="58"/>
  <c r="P95" i="58"/>
  <c r="P49" i="58"/>
  <c r="P52" i="58"/>
  <c r="V343" i="58" l="1"/>
  <c r="R343" i="58"/>
  <c r="T343" i="58"/>
  <c r="Q343" i="58"/>
  <c r="A344" i="58"/>
  <c r="K343" i="58"/>
  <c r="O343" i="58" s="1"/>
  <c r="P343" i="58" s="1"/>
  <c r="K292" i="58"/>
  <c r="O292" i="58" s="1"/>
  <c r="P292" i="58" s="1"/>
  <c r="R292" i="58"/>
  <c r="Q292" i="58"/>
  <c r="T292" i="58"/>
  <c r="A293" i="58"/>
  <c r="O342" i="58"/>
  <c r="P342" i="58" s="1"/>
  <c r="CV83" i="59"/>
  <c r="T344" i="58" l="1"/>
  <c r="K344" i="58"/>
  <c r="O344" i="58" s="1"/>
  <c r="P344" i="58" s="1"/>
  <c r="Q344" i="58"/>
  <c r="V344" i="58"/>
  <c r="R344" i="58"/>
  <c r="A345" i="58"/>
  <c r="V345" i="58" s="1"/>
  <c r="T293" i="58"/>
  <c r="A294" i="58"/>
  <c r="V293" i="58"/>
  <c r="Q293" i="58"/>
  <c r="R293" i="58"/>
  <c r="K293" i="58"/>
  <c r="O293" i="58" s="1"/>
  <c r="P293" i="58" s="1"/>
  <c r="T345" i="58" l="1"/>
  <c r="R345" i="58"/>
  <c r="K345" i="58"/>
  <c r="O345" i="58" s="1"/>
  <c r="P345" i="58" s="1"/>
  <c r="Q345" i="58"/>
  <c r="Q294" i="58"/>
  <c r="R294" i="58"/>
  <c r="V294" i="58"/>
  <c r="K294" i="58"/>
  <c r="O294" i="58" s="1"/>
  <c r="P294" i="58" s="1"/>
  <c r="A295" i="58"/>
  <c r="T294" i="58"/>
  <c r="AA57" i="59" l="1"/>
  <c r="BF48" i="59"/>
  <c r="AI53" i="59"/>
  <c r="Q295" i="58"/>
  <c r="AE35" i="59" s="1"/>
  <c r="T295" i="58"/>
  <c r="K295" i="58"/>
  <c r="O295" i="58" s="1"/>
  <c r="P295" i="58" s="1"/>
  <c r="R295" i="58"/>
  <c r="V295" i="58"/>
  <c r="N68" i="59"/>
  <c r="P62" i="59"/>
  <c r="BX53" i="59"/>
  <c r="CO65" i="59"/>
  <c r="BL57" i="59"/>
  <c r="AJ34" i="59"/>
  <c r="CE37" i="59"/>
  <c r="AN20" i="59"/>
  <c r="L37" i="59"/>
  <c r="BY49" i="59"/>
  <c r="AE33" i="59"/>
  <c r="AZ81" i="59"/>
  <c r="CS57" i="59"/>
  <c r="AO62" i="59"/>
  <c r="Z60" i="59"/>
  <c r="AO18" i="59"/>
  <c r="CA82" i="59"/>
  <c r="BL49" i="59"/>
  <c r="AB80" i="59"/>
  <c r="CI23" i="59"/>
  <c r="Z40" i="59"/>
  <c r="AA86" i="59"/>
  <c r="Y13" i="59"/>
  <c r="CQ7" i="59" l="1"/>
  <c r="BC37" i="59"/>
  <c r="P32" i="59"/>
  <c r="CR74" i="59"/>
  <c r="AO61" i="59"/>
  <c r="F82" i="59"/>
  <c r="BU10" i="59"/>
  <c r="AI22" i="59"/>
  <c r="V34" i="59"/>
  <c r="CQ24" i="59"/>
  <c r="BZ59" i="59"/>
  <c r="S17" i="59"/>
  <c r="AV26" i="59"/>
  <c r="CG37" i="59"/>
  <c r="AB45" i="59"/>
  <c r="W79" i="59"/>
  <c r="AH16" i="59"/>
  <c r="AH38" i="59"/>
  <c r="CN29" i="59"/>
  <c r="AS18" i="59"/>
  <c r="V52" i="59"/>
  <c r="T54" i="59"/>
  <c r="BJ34" i="59"/>
  <c r="CO26" i="59"/>
  <c r="BD40" i="59"/>
  <c r="J72" i="59"/>
  <c r="BB16" i="59"/>
  <c r="U64" i="59"/>
  <c r="R37" i="59"/>
  <c r="AV48" i="59"/>
  <c r="L75" i="59"/>
  <c r="CG28" i="59"/>
  <c r="CE26" i="59"/>
  <c r="O70" i="59"/>
  <c r="BS41" i="59"/>
  <c r="BD27" i="59"/>
  <c r="J71" i="59"/>
  <c r="U49" i="59"/>
  <c r="D15" i="59"/>
  <c r="CS5" i="59"/>
  <c r="BL47" i="59"/>
  <c r="AM48" i="59"/>
  <c r="AC65" i="59"/>
  <c r="AJ37" i="59"/>
  <c r="K76" i="59"/>
  <c r="J55" i="59"/>
  <c r="CR51" i="59"/>
  <c r="BX47" i="59"/>
  <c r="H32" i="59"/>
  <c r="BH39" i="59"/>
  <c r="J40" i="59"/>
  <c r="AS69" i="59"/>
  <c r="CS31" i="59"/>
  <c r="BU81" i="59"/>
  <c r="AV44" i="59"/>
  <c r="AP56" i="59"/>
  <c r="BC70" i="59"/>
  <c r="CI9" i="59"/>
  <c r="CA25" i="59"/>
  <c r="C82" i="59"/>
  <c r="AY44" i="59"/>
  <c r="CI35" i="59"/>
  <c r="BQ49" i="59"/>
  <c r="BI47" i="59"/>
  <c r="AD56" i="59"/>
  <c r="O7" i="59"/>
  <c r="AH44" i="59"/>
  <c r="X75" i="59"/>
  <c r="CI64" i="59"/>
  <c r="I43" i="59"/>
  <c r="AO81" i="59"/>
  <c r="BN80" i="59"/>
  <c r="AT44" i="59"/>
  <c r="P25" i="59"/>
  <c r="BE21" i="59"/>
  <c r="CA21" i="59"/>
  <c r="AX52" i="59"/>
  <c r="AY71" i="59"/>
  <c r="BD15" i="59"/>
  <c r="CK79" i="59"/>
  <c r="K51" i="59"/>
  <c r="I74" i="59"/>
  <c r="BL69" i="59"/>
  <c r="M81" i="59"/>
  <c r="AN25" i="59"/>
  <c r="CP42" i="59"/>
  <c r="CI36" i="59"/>
  <c r="AL61" i="59"/>
  <c r="BG79" i="59"/>
  <c r="AK79" i="59"/>
  <c r="BG85" i="59"/>
  <c r="AX59" i="59"/>
  <c r="CP65" i="59"/>
  <c r="BQ26" i="59"/>
  <c r="G71" i="59"/>
  <c r="CN65" i="59"/>
  <c r="BN75" i="59"/>
  <c r="AH34" i="59"/>
  <c r="BB74" i="59"/>
  <c r="AI47" i="59"/>
  <c r="AY69" i="59"/>
  <c r="E64" i="59"/>
  <c r="BO86" i="59"/>
  <c r="CS32" i="59"/>
  <c r="H80" i="59"/>
  <c r="BH66" i="59"/>
  <c r="AZ52" i="59"/>
  <c r="H17" i="59"/>
  <c r="Z61" i="59"/>
  <c r="Y64" i="59"/>
  <c r="BH57" i="59"/>
  <c r="AQ45" i="59"/>
  <c r="AL44" i="59"/>
  <c r="AB53" i="59"/>
  <c r="S8" i="59"/>
  <c r="N64" i="59"/>
  <c r="AF17" i="59"/>
  <c r="AP72" i="59"/>
  <c r="AO30" i="59"/>
  <c r="AJ31" i="59"/>
  <c r="Z20" i="59"/>
  <c r="L54" i="59"/>
  <c r="BS79" i="59"/>
  <c r="AT82" i="59"/>
  <c r="CL65" i="59"/>
  <c r="CL74" i="59"/>
  <c r="V23" i="59"/>
  <c r="W71" i="59"/>
  <c r="CP68" i="59"/>
  <c r="BE55" i="59"/>
  <c r="BD73" i="59"/>
  <c r="CK75" i="59"/>
  <c r="CR46" i="59"/>
  <c r="CC65" i="59"/>
  <c r="AY80" i="59"/>
  <c r="AO76" i="59"/>
  <c r="J79" i="59"/>
  <c r="BS7" i="59"/>
  <c r="CB66" i="59"/>
  <c r="AV70" i="59"/>
  <c r="K30" i="59"/>
  <c r="AP51" i="59"/>
  <c r="CH58" i="59"/>
  <c r="W5" i="59"/>
  <c r="T29" i="59"/>
  <c r="BA28" i="59"/>
  <c r="CB26" i="59"/>
  <c r="T50" i="59"/>
  <c r="AX60" i="59"/>
  <c r="AZ38" i="59"/>
  <c r="AS10" i="59"/>
  <c r="Z54" i="59"/>
  <c r="E30" i="59"/>
  <c r="CB15" i="59"/>
  <c r="CH25" i="59"/>
  <c r="M74" i="59"/>
  <c r="CS59" i="59"/>
  <c r="M44" i="59"/>
  <c r="AI26" i="59"/>
  <c r="CF74" i="59"/>
  <c r="AM49" i="59"/>
  <c r="CM26" i="59"/>
  <c r="AY26" i="59"/>
  <c r="CT64" i="59"/>
  <c r="AJ47" i="59"/>
  <c r="BU49" i="59"/>
  <c r="O71" i="59"/>
  <c r="S69" i="59"/>
  <c r="AN54" i="59"/>
  <c r="H68" i="59"/>
  <c r="U74" i="59"/>
  <c r="AS28" i="59"/>
  <c r="X39" i="59"/>
  <c r="L47" i="59"/>
  <c r="K17" i="59"/>
  <c r="U54" i="59"/>
  <c r="G81" i="59"/>
  <c r="AI43" i="59"/>
  <c r="F26" i="59"/>
  <c r="BL14" i="59"/>
  <c r="AA33" i="59"/>
  <c r="I66" i="59"/>
  <c r="AV55" i="59"/>
  <c r="AR74" i="59"/>
  <c r="N61" i="59"/>
  <c r="BV74" i="59"/>
  <c r="AA15" i="59"/>
  <c r="CH78" i="59"/>
  <c r="L82" i="59"/>
  <c r="X59" i="59"/>
  <c r="CA75" i="59"/>
  <c r="BP70" i="59"/>
  <c r="CT20" i="59"/>
  <c r="AI49" i="59"/>
  <c r="O59" i="59"/>
  <c r="BW68" i="59"/>
  <c r="Y67" i="59"/>
  <c r="AC21" i="59"/>
  <c r="BI77" i="59"/>
  <c r="BU61" i="59"/>
  <c r="CI65" i="59"/>
  <c r="BP82" i="59"/>
  <c r="CL51" i="59"/>
  <c r="Z74" i="59"/>
  <c r="F10" i="59"/>
  <c r="CH16" i="59"/>
  <c r="BN42" i="59"/>
  <c r="AJ40" i="59"/>
  <c r="AV45" i="59"/>
  <c r="AW74" i="59"/>
  <c r="CD73" i="59"/>
  <c r="F51" i="59"/>
  <c r="V30" i="59"/>
  <c r="U82" i="59"/>
  <c r="BG74" i="59"/>
  <c r="BC21" i="59"/>
  <c r="R27" i="59"/>
  <c r="BH73" i="59"/>
  <c r="J70" i="59"/>
  <c r="CM8" i="59"/>
  <c r="BZ47" i="59"/>
  <c r="BC69" i="59"/>
  <c r="CP41" i="59"/>
  <c r="CM41" i="59"/>
  <c r="K21" i="59"/>
  <c r="BJ79" i="59"/>
  <c r="CG66" i="59"/>
  <c r="AY33" i="59"/>
  <c r="CQ17" i="59"/>
  <c r="AI27" i="59"/>
  <c r="R12" i="59"/>
  <c r="F48" i="59"/>
  <c r="O13" i="59"/>
  <c r="CI15" i="59"/>
  <c r="O79" i="59"/>
  <c r="AO77" i="59"/>
  <c r="BZ50" i="59"/>
  <c r="BA24" i="59"/>
  <c r="CE59" i="59"/>
  <c r="CP39" i="59"/>
  <c r="BD22" i="59"/>
  <c r="CD16" i="59"/>
  <c r="CR82" i="59"/>
  <c r="BW45" i="59"/>
  <c r="AX47" i="59"/>
  <c r="O49" i="59"/>
  <c r="CL80" i="59"/>
  <c r="T17" i="59"/>
  <c r="BN5" i="59"/>
  <c r="CP28" i="59"/>
  <c r="CB5" i="59"/>
  <c r="BC39" i="59"/>
  <c r="BP22" i="59"/>
  <c r="AZ12" i="59"/>
  <c r="AL39" i="59"/>
  <c r="BG53" i="59"/>
  <c r="V35" i="59"/>
  <c r="AS67" i="59"/>
  <c r="CI21" i="59"/>
  <c r="BO71" i="59"/>
  <c r="AQ61" i="59"/>
  <c r="CQ52" i="59"/>
  <c r="P46" i="59"/>
  <c r="AL45" i="59"/>
  <c r="CS79" i="59"/>
  <c r="BO57" i="59"/>
  <c r="N80" i="59"/>
  <c r="AA22" i="59"/>
  <c r="L48" i="59"/>
  <c r="CT71" i="59"/>
  <c r="AM70" i="59"/>
  <c r="BX43" i="59"/>
  <c r="AM47" i="59"/>
  <c r="BJ30" i="59"/>
  <c r="J31" i="59"/>
  <c r="BI31" i="59"/>
  <c r="AY82" i="59"/>
  <c r="AB67" i="59"/>
  <c r="AP15" i="59"/>
  <c r="AF86" i="59"/>
  <c r="BV57" i="59"/>
  <c r="BH65" i="59"/>
  <c r="X15" i="59"/>
  <c r="G34" i="59"/>
  <c r="U80" i="59"/>
  <c r="AB43" i="59"/>
  <c r="CL76" i="59"/>
  <c r="F11" i="59"/>
  <c r="AN73" i="59"/>
  <c r="CR45" i="59"/>
  <c r="I64" i="59"/>
  <c r="CD79" i="59"/>
  <c r="L6" i="59"/>
  <c r="AP26" i="59"/>
  <c r="T15" i="59"/>
  <c r="J60" i="59"/>
  <c r="CK73" i="59"/>
  <c r="BX29" i="59"/>
  <c r="BS66" i="59"/>
  <c r="CI48" i="59"/>
  <c r="CF68" i="59"/>
  <c r="BX26" i="59"/>
  <c r="CR69" i="59"/>
  <c r="AK29" i="59"/>
  <c r="AN5" i="59"/>
  <c r="CK60" i="59"/>
  <c r="CB67" i="59"/>
  <c r="CF32" i="59"/>
  <c r="CR59" i="59"/>
  <c r="BD77" i="59"/>
  <c r="G41" i="59"/>
  <c r="O74" i="59"/>
  <c r="CP49" i="59"/>
  <c r="AI67" i="59"/>
  <c r="E54" i="59"/>
  <c r="C22" i="59"/>
  <c r="AJ15" i="59"/>
  <c r="CG12" i="59"/>
  <c r="CH50" i="59"/>
  <c r="CR8" i="59"/>
  <c r="F40" i="59"/>
  <c r="CI41" i="59"/>
  <c r="AS44" i="59"/>
  <c r="AF25" i="59"/>
  <c r="G42" i="59"/>
  <c r="W62" i="59"/>
  <c r="BN66" i="59"/>
  <c r="BL56" i="59"/>
  <c r="BI58" i="59"/>
  <c r="BN25" i="59"/>
  <c r="AV82" i="59"/>
  <c r="AA21" i="59"/>
  <c r="D34" i="59"/>
  <c r="X12" i="59"/>
  <c r="AD30" i="59"/>
  <c r="BL6" i="59"/>
  <c r="BW16" i="59"/>
  <c r="CN25" i="59"/>
  <c r="K81" i="59"/>
  <c r="AT30" i="59"/>
  <c r="CI29" i="59"/>
  <c r="AL22" i="59"/>
  <c r="BB13" i="59"/>
  <c r="L27" i="59"/>
  <c r="AO8" i="59"/>
  <c r="AD15" i="59"/>
  <c r="AI29" i="59"/>
  <c r="R44" i="59"/>
  <c r="AD42" i="59"/>
  <c r="V25" i="59"/>
  <c r="AT51" i="59"/>
  <c r="BU82" i="59"/>
  <c r="AA59" i="59"/>
  <c r="CP31" i="59"/>
  <c r="BD50" i="59"/>
  <c r="G52" i="59"/>
  <c r="AJ61" i="59"/>
  <c r="AT40" i="59"/>
  <c r="AZ7" i="59"/>
  <c r="CP12" i="59"/>
  <c r="T79" i="59"/>
  <c r="AT72" i="59"/>
  <c r="T41" i="59"/>
  <c r="BX80" i="59"/>
  <c r="AZ17" i="59"/>
  <c r="CM61" i="59"/>
  <c r="E69" i="59"/>
  <c r="BL72" i="59"/>
  <c r="AK62" i="59"/>
  <c r="BJ57" i="59"/>
  <c r="E55" i="59"/>
  <c r="AL38" i="59"/>
  <c r="D80" i="59"/>
  <c r="BU25" i="59"/>
  <c r="S7" i="59"/>
  <c r="AT67" i="59"/>
  <c r="AV65" i="59"/>
  <c r="CL73" i="59"/>
  <c r="BJ28" i="59"/>
  <c r="E29" i="59"/>
  <c r="AZ70" i="59"/>
  <c r="AB8" i="59"/>
  <c r="CC68" i="59"/>
  <c r="C23" i="59"/>
  <c r="CG44" i="59"/>
  <c r="F53" i="59"/>
  <c r="AD24" i="59"/>
  <c r="CQ47" i="59"/>
  <c r="AX41" i="59"/>
  <c r="BG57" i="59"/>
  <c r="P38" i="59"/>
  <c r="AH86" i="59"/>
  <c r="CE54" i="59"/>
  <c r="BE77" i="59"/>
  <c r="CQ53" i="59"/>
  <c r="BG43" i="59"/>
  <c r="CR71" i="59"/>
  <c r="CF78" i="59"/>
  <c r="D65" i="59"/>
  <c r="U56" i="59"/>
  <c r="CP54" i="59"/>
  <c r="BW40" i="59"/>
  <c r="G68" i="59"/>
  <c r="CI66" i="59"/>
  <c r="CD21" i="59"/>
  <c r="AB51" i="59"/>
  <c r="AL35" i="59"/>
  <c r="CD54" i="59"/>
  <c r="AK82" i="59"/>
  <c r="AX8" i="59"/>
  <c r="BS55" i="59"/>
  <c r="R72" i="59"/>
  <c r="CH51" i="59"/>
  <c r="K57" i="59"/>
  <c r="AN34" i="59"/>
  <c r="BA71" i="59"/>
  <c r="H51" i="59"/>
  <c r="J49" i="59"/>
  <c r="CB13" i="59"/>
  <c r="BR11" i="59"/>
  <c r="E80" i="59"/>
  <c r="K59" i="59"/>
  <c r="CM36" i="59"/>
  <c r="Z44" i="59"/>
  <c r="BV29" i="59"/>
  <c r="AS54" i="59"/>
  <c r="R71" i="59"/>
  <c r="AC34" i="59"/>
  <c r="W26" i="59"/>
  <c r="CK47" i="59"/>
  <c r="BI67" i="59"/>
  <c r="AI71" i="59"/>
  <c r="V44" i="59"/>
  <c r="BA65" i="59"/>
  <c r="AS55" i="59"/>
  <c r="CG30" i="59"/>
  <c r="W49" i="59"/>
  <c r="BN21" i="59"/>
  <c r="BZ28" i="59"/>
  <c r="AV69" i="59"/>
  <c r="BL11" i="59"/>
  <c r="BL74" i="59"/>
  <c r="AD32" i="59"/>
  <c r="BO54" i="59"/>
  <c r="CT14" i="59"/>
  <c r="Y70" i="59"/>
  <c r="P66" i="59"/>
  <c r="BN63" i="59"/>
  <c r="H15" i="59"/>
  <c r="C33" i="59"/>
  <c r="CC13" i="59"/>
  <c r="S42" i="59"/>
  <c r="AH87" i="59"/>
  <c r="AB64" i="59"/>
  <c r="AY55" i="59"/>
  <c r="CC85" i="59"/>
  <c r="BN59" i="59"/>
  <c r="AO29" i="59"/>
  <c r="X63" i="59"/>
  <c r="H61" i="59"/>
  <c r="CM5" i="59"/>
  <c r="BI71" i="59"/>
  <c r="T39" i="59"/>
  <c r="BZ87" i="59"/>
  <c r="W13" i="59"/>
  <c r="BD79" i="59"/>
  <c r="BM57" i="59"/>
  <c r="AX29" i="59"/>
  <c r="W61" i="59"/>
  <c r="BS19" i="59"/>
  <c r="BI61" i="59"/>
  <c r="J86" i="59"/>
  <c r="G27" i="59"/>
  <c r="AB49" i="59"/>
  <c r="CG41" i="59"/>
  <c r="BL53" i="59"/>
  <c r="CF52" i="59"/>
  <c r="BE7" i="59"/>
  <c r="BN70" i="59"/>
  <c r="AV5" i="59"/>
  <c r="U67" i="59"/>
  <c r="G8" i="59"/>
  <c r="BS82" i="59"/>
  <c r="S29" i="59"/>
  <c r="AB82" i="59"/>
  <c r="CN49" i="59"/>
  <c r="M12" i="59"/>
  <c r="CB64" i="59"/>
  <c r="BH15" i="59"/>
  <c r="CF75" i="59"/>
  <c r="CN40" i="59"/>
  <c r="D55" i="59"/>
  <c r="CD37" i="59"/>
  <c r="BS64" i="59"/>
  <c r="CK30" i="59"/>
  <c r="AK49" i="59"/>
  <c r="R61" i="59"/>
  <c r="BQ17" i="59"/>
  <c r="AV80" i="59"/>
  <c r="X72" i="59"/>
  <c r="BF56" i="59"/>
  <c r="BD36" i="59"/>
  <c r="H48" i="59"/>
  <c r="Y10" i="59"/>
  <c r="E46" i="59"/>
  <c r="M70" i="59"/>
  <c r="BS40" i="59"/>
  <c r="CC21" i="59"/>
  <c r="BS44" i="59"/>
  <c r="L72" i="59"/>
  <c r="BS62" i="59"/>
  <c r="CC67" i="59"/>
  <c r="L52" i="59"/>
  <c r="K67" i="59"/>
  <c r="BB43" i="59"/>
  <c r="AK43" i="59"/>
  <c r="CC51" i="59"/>
  <c r="AJ49" i="59"/>
  <c r="AO51" i="59"/>
  <c r="AP29" i="59"/>
  <c r="AD59" i="59"/>
  <c r="AS48" i="59"/>
  <c r="T58" i="59"/>
  <c r="L24" i="59"/>
  <c r="AV51" i="59"/>
  <c r="AM15" i="59"/>
  <c r="N75" i="59"/>
  <c r="BX68" i="59"/>
  <c r="F35" i="59"/>
  <c r="AY30" i="59"/>
  <c r="AM19" i="59"/>
  <c r="BR48" i="59"/>
  <c r="AA79" i="59"/>
  <c r="V22" i="59"/>
  <c r="I49" i="59"/>
  <c r="AQ77" i="59"/>
  <c r="L16" i="59"/>
  <c r="BU71" i="59"/>
  <c r="L8" i="59"/>
  <c r="AM64" i="59"/>
  <c r="AU24" i="59"/>
  <c r="BP74" i="59"/>
  <c r="O24" i="59"/>
  <c r="Y40" i="59"/>
  <c r="O52" i="59"/>
  <c r="I70" i="59"/>
  <c r="CP59" i="59"/>
  <c r="BU40" i="59"/>
  <c r="T8" i="59"/>
  <c r="AW70" i="59"/>
  <c r="AV41" i="59"/>
  <c r="AQ79" i="59"/>
  <c r="AI55" i="59"/>
  <c r="U20" i="59"/>
  <c r="CK41" i="59"/>
  <c r="BG49" i="59"/>
  <c r="AS15" i="59"/>
  <c r="BM24" i="59"/>
  <c r="CI85" i="59"/>
  <c r="CI80" i="59"/>
  <c r="CE52" i="59"/>
  <c r="CA7" i="59"/>
  <c r="E59" i="59"/>
  <c r="N23" i="59"/>
  <c r="BD58" i="59"/>
  <c r="CL24" i="59"/>
  <c r="AP66" i="59"/>
  <c r="CA43" i="59"/>
  <c r="Z63" i="59"/>
  <c r="CQ34" i="59"/>
  <c r="H25" i="59"/>
  <c r="CQ77" i="59"/>
  <c r="I26" i="59"/>
  <c r="CT51" i="59"/>
  <c r="CK51" i="59"/>
  <c r="CS11" i="59"/>
  <c r="CO80" i="59"/>
  <c r="K79" i="59"/>
  <c r="AP74" i="59"/>
  <c r="AO34" i="59"/>
  <c r="BC71" i="59"/>
  <c r="CP73" i="59"/>
  <c r="BC16" i="59"/>
  <c r="BQ85" i="59"/>
  <c r="AY28" i="59"/>
  <c r="AC41" i="59"/>
  <c r="X21" i="59"/>
  <c r="U76" i="59"/>
  <c r="AM8" i="59"/>
  <c r="BV80" i="59"/>
  <c r="CP51" i="59"/>
  <c r="CN16" i="59"/>
  <c r="U57" i="59"/>
  <c r="AK64" i="59"/>
  <c r="D69" i="59"/>
  <c r="AZ40" i="59"/>
  <c r="AL70" i="59"/>
  <c r="CJ18" i="59"/>
  <c r="G43" i="59"/>
  <c r="T80" i="59"/>
  <c r="C41" i="59"/>
  <c r="CS81" i="59"/>
  <c r="BM11" i="59"/>
  <c r="BZ22" i="59"/>
  <c r="BO42" i="59"/>
  <c r="BP35" i="59"/>
  <c r="BC64" i="59"/>
  <c r="S75" i="59"/>
  <c r="CT45" i="59"/>
  <c r="BA10" i="59"/>
  <c r="CS12" i="59"/>
  <c r="M28" i="59"/>
  <c r="V14" i="59"/>
  <c r="AT79" i="59"/>
  <c r="BP41" i="59"/>
  <c r="CH34" i="59"/>
  <c r="AK31" i="59"/>
  <c r="CM40" i="59"/>
  <c r="AJ79" i="59"/>
  <c r="BR24" i="59"/>
  <c r="CC47" i="59"/>
  <c r="AB74" i="59"/>
  <c r="AH54" i="59"/>
  <c r="BI63" i="59"/>
  <c r="AF70" i="59"/>
  <c r="AX45" i="59"/>
  <c r="T44" i="59"/>
  <c r="AM58" i="59"/>
  <c r="BE9" i="59"/>
  <c r="C81" i="59"/>
  <c r="BW5" i="59"/>
  <c r="CL17" i="59"/>
  <c r="CL12" i="59"/>
  <c r="V80" i="59"/>
  <c r="V15" i="59"/>
  <c r="S38" i="59"/>
  <c r="BQ6" i="59"/>
  <c r="BP49" i="59"/>
  <c r="E78" i="59"/>
  <c r="L28" i="59"/>
  <c r="BG21" i="59"/>
  <c r="AI75" i="59"/>
  <c r="CG65" i="59"/>
  <c r="BU72" i="59"/>
  <c r="BB48" i="59"/>
  <c r="CN79" i="59"/>
  <c r="BV64" i="59"/>
  <c r="CT18" i="59"/>
  <c r="AD40" i="59"/>
  <c r="E10" i="59"/>
  <c r="BZ49" i="59"/>
  <c r="AH82" i="59"/>
  <c r="BB64" i="59"/>
  <c r="L64" i="59"/>
  <c r="AT81" i="59"/>
  <c r="CL38" i="59"/>
  <c r="AJ10" i="59"/>
  <c r="J44" i="59"/>
  <c r="S5" i="59"/>
  <c r="CF12" i="59"/>
  <c r="CH18" i="59"/>
  <c r="AQ47" i="59"/>
  <c r="M17" i="59"/>
  <c r="BL27" i="59"/>
  <c r="CC72" i="59"/>
  <c r="AN49" i="59"/>
  <c r="U19" i="59"/>
  <c r="BD64" i="59"/>
  <c r="CN5" i="59"/>
  <c r="BD10" i="59"/>
  <c r="CT49" i="59"/>
  <c r="BA38" i="59"/>
  <c r="BH71" i="59"/>
  <c r="CE19" i="59"/>
  <c r="AB23" i="59"/>
  <c r="AT39" i="59"/>
  <c r="W10" i="59"/>
  <c r="CH14" i="59"/>
  <c r="CD49" i="59"/>
  <c r="BA70" i="59"/>
  <c r="AQ8" i="59"/>
  <c r="CL33" i="59"/>
  <c r="P58" i="59"/>
  <c r="AQ59" i="59"/>
  <c r="F6" i="59"/>
  <c r="AJ21" i="59"/>
  <c r="W58" i="59"/>
  <c r="S67" i="59"/>
  <c r="AV49" i="59"/>
  <c r="I65" i="59"/>
  <c r="BW47" i="59"/>
  <c r="CK67" i="59"/>
  <c r="BJ43" i="59"/>
  <c r="CG31" i="59"/>
  <c r="BI10" i="59"/>
  <c r="BW71" i="59"/>
  <c r="CD38" i="59"/>
  <c r="BJ72" i="59"/>
  <c r="BJ64" i="59"/>
  <c r="AJ80" i="59"/>
  <c r="BJ16" i="59"/>
  <c r="AD25" i="59"/>
  <c r="AW39" i="59"/>
  <c r="C29" i="59"/>
  <c r="BR54" i="59"/>
  <c r="AD74" i="59"/>
  <c r="BU14" i="59"/>
  <c r="J58" i="59"/>
  <c r="AL56" i="59"/>
  <c r="AX55" i="59"/>
  <c r="BJ78" i="59"/>
  <c r="AY81" i="59"/>
  <c r="E15" i="59"/>
  <c r="BD65" i="59"/>
  <c r="CM69" i="59"/>
  <c r="AA69" i="59"/>
  <c r="AH81" i="59"/>
  <c r="CE5" i="59"/>
  <c r="BG26" i="59"/>
  <c r="AK30" i="59"/>
  <c r="G47" i="59"/>
  <c r="AY54" i="59"/>
  <c r="BG62" i="59"/>
  <c r="I5" i="59"/>
  <c r="BQ23" i="59"/>
  <c r="CT61" i="59"/>
  <c r="CH69" i="59"/>
  <c r="D26" i="59"/>
  <c r="I45" i="59"/>
  <c r="Y51" i="59"/>
  <c r="BL80" i="59"/>
  <c r="AX75" i="59"/>
  <c r="BY56" i="59"/>
  <c r="S86" i="59"/>
  <c r="V42" i="59"/>
  <c r="G49" i="59"/>
  <c r="AY86" i="59"/>
  <c r="BR26" i="59"/>
  <c r="AN12" i="59"/>
  <c r="BQ30" i="59"/>
  <c r="BQ72" i="59"/>
  <c r="CD12" i="59"/>
  <c r="BD87" i="59"/>
  <c r="F14" i="59"/>
  <c r="CE49" i="59"/>
  <c r="BV77" i="59"/>
  <c r="AX73" i="59"/>
  <c r="M35" i="59"/>
  <c r="AV19" i="59"/>
  <c r="BP61" i="59"/>
  <c r="BP28" i="59"/>
  <c r="CT58" i="59"/>
  <c r="CL10" i="59"/>
  <c r="AN71" i="59"/>
  <c r="CM45" i="59"/>
  <c r="BQ65" i="59"/>
  <c r="BC72" i="59"/>
  <c r="W30" i="59"/>
  <c r="AM32" i="59"/>
  <c r="V26" i="59"/>
  <c r="R7" i="59"/>
  <c r="CD11" i="59"/>
  <c r="AC10" i="59"/>
  <c r="AC86" i="59"/>
  <c r="BI21" i="59"/>
  <c r="V13" i="59"/>
  <c r="AZ54" i="59"/>
  <c r="I57" i="59"/>
  <c r="AO50" i="59"/>
  <c r="AH51" i="59"/>
  <c r="AM11" i="59"/>
  <c r="E57" i="59"/>
  <c r="AJ28" i="59"/>
  <c r="AY50" i="59"/>
  <c r="AI17" i="59"/>
  <c r="AS76" i="59"/>
  <c r="D54" i="59"/>
  <c r="BD75" i="59"/>
  <c r="C5" i="59"/>
  <c r="CB57" i="59"/>
  <c r="CP50" i="59"/>
  <c r="AD61" i="59"/>
  <c r="BN86" i="59"/>
  <c r="AI77" i="59"/>
  <c r="BQ75" i="59"/>
  <c r="K36" i="59"/>
  <c r="AF23" i="59"/>
  <c r="M32" i="59"/>
  <c r="AD49" i="59"/>
  <c r="BD38" i="59"/>
  <c r="BG30" i="59"/>
  <c r="BL38" i="59"/>
  <c r="AB48" i="59"/>
  <c r="BB5" i="59"/>
  <c r="AK74" i="59"/>
  <c r="BO76" i="59"/>
  <c r="BE39" i="59"/>
  <c r="BB57" i="59"/>
  <c r="X73" i="59"/>
  <c r="AO49" i="59"/>
  <c r="AF77" i="59"/>
  <c r="CT86" i="59"/>
  <c r="J69" i="59"/>
  <c r="CK65" i="59"/>
  <c r="J43" i="59"/>
  <c r="BH48" i="59"/>
  <c r="CM58" i="59"/>
  <c r="BB21" i="59"/>
  <c r="BL33" i="59"/>
  <c r="P80" i="59"/>
  <c r="BA8" i="59"/>
  <c r="CP61" i="59"/>
  <c r="AT45" i="59"/>
  <c r="H5" i="59"/>
  <c r="AJ16" i="59"/>
  <c r="AP47" i="59"/>
  <c r="AO44" i="59"/>
  <c r="AK20" i="59"/>
  <c r="S40" i="59"/>
  <c r="AY77" i="59"/>
  <c r="P82" i="59"/>
  <c r="C71" i="59"/>
  <c r="N10" i="59"/>
  <c r="BQ31" i="59"/>
  <c r="BM5" i="59"/>
  <c r="O10" i="59"/>
  <c r="CM77" i="59"/>
  <c r="V65" i="59"/>
  <c r="CN72" i="59"/>
  <c r="AZ57" i="59"/>
  <c r="BF66" i="59"/>
  <c r="CA72" i="59"/>
  <c r="CI8" i="59"/>
  <c r="CB12" i="59"/>
  <c r="AB10" i="59"/>
  <c r="CF5" i="59"/>
  <c r="AZ23" i="59"/>
  <c r="AM16" i="59"/>
  <c r="BE40" i="59"/>
  <c r="W54" i="59"/>
  <c r="CC12" i="59"/>
  <c r="BP59" i="59"/>
  <c r="BU79" i="59"/>
  <c r="BL44" i="59"/>
  <c r="CF21" i="59"/>
  <c r="AI13" i="59"/>
  <c r="CG68" i="59"/>
  <c r="BV79" i="59"/>
  <c r="F41" i="59"/>
  <c r="BZ81" i="59"/>
  <c r="AC76" i="59"/>
  <c r="BX69" i="59"/>
  <c r="BJ49" i="59"/>
  <c r="AQ82" i="59"/>
  <c r="CE57" i="59"/>
  <c r="CE46" i="59"/>
  <c r="AQ16" i="59"/>
  <c r="CL49" i="59"/>
  <c r="J23" i="59"/>
  <c r="CC41" i="59"/>
  <c r="AM34" i="59"/>
  <c r="AO15" i="59"/>
  <c r="M69" i="59"/>
  <c r="BS68" i="59"/>
  <c r="BE32" i="59"/>
  <c r="D19" i="59"/>
  <c r="CD58" i="59"/>
  <c r="AP53" i="59"/>
  <c r="AY75" i="59"/>
  <c r="BH23" i="59"/>
  <c r="AT11" i="59"/>
  <c r="BS14" i="59"/>
  <c r="BF24" i="59"/>
  <c r="G77" i="59"/>
  <c r="CF73" i="59"/>
  <c r="BF23" i="59"/>
  <c r="BP67" i="59"/>
  <c r="V75" i="59"/>
  <c r="U52" i="59"/>
  <c r="AP24" i="59"/>
  <c r="AP70" i="59"/>
  <c r="H74" i="59"/>
  <c r="AH68" i="59"/>
  <c r="BX55" i="59"/>
  <c r="BB17" i="59"/>
  <c r="BE45" i="59"/>
  <c r="BV61" i="59"/>
  <c r="P73" i="59"/>
  <c r="BB42" i="59"/>
  <c r="CD70" i="59"/>
  <c r="CJ28" i="59"/>
  <c r="AS63" i="59"/>
  <c r="BQ34" i="59"/>
  <c r="AV76" i="59"/>
  <c r="BP58" i="59"/>
  <c r="BN58" i="59"/>
  <c r="R42" i="59"/>
  <c r="O50" i="59"/>
  <c r="CF15" i="59"/>
  <c r="D82" i="59"/>
  <c r="CD17" i="59"/>
  <c r="M29" i="59"/>
  <c r="N25" i="59"/>
  <c r="AF40" i="59"/>
  <c r="W8" i="59"/>
  <c r="CT67" i="59"/>
  <c r="BZ57" i="59"/>
  <c r="AH66" i="59"/>
  <c r="AJ54" i="59"/>
  <c r="AJ43" i="59"/>
  <c r="CF67" i="59"/>
  <c r="BI19" i="59"/>
  <c r="AP43" i="59"/>
  <c r="Y21" i="59"/>
  <c r="CG54" i="59"/>
  <c r="CD34" i="59"/>
  <c r="BJ47" i="59"/>
  <c r="CI17" i="59"/>
  <c r="BD25" i="59"/>
  <c r="O57" i="59"/>
  <c r="CL25" i="59"/>
  <c r="BX15" i="59"/>
  <c r="AC57" i="59"/>
  <c r="X54" i="59"/>
  <c r="AZ49" i="59"/>
  <c r="N16" i="59"/>
  <c r="BR7" i="59"/>
  <c r="AJ57" i="59"/>
  <c r="CP10" i="59"/>
  <c r="AT58" i="59"/>
  <c r="BJ56" i="59"/>
  <c r="CH73" i="59"/>
  <c r="CD68" i="59"/>
  <c r="S63" i="59"/>
  <c r="CN61" i="59"/>
  <c r="BH46" i="59"/>
  <c r="CQ59" i="59"/>
  <c r="CD22" i="59"/>
  <c r="AK45" i="59"/>
  <c r="U43" i="59"/>
  <c r="AN61" i="59"/>
  <c r="AV47" i="59"/>
  <c r="AD73" i="59"/>
  <c r="T67" i="59"/>
  <c r="S73" i="59"/>
  <c r="AN63" i="59"/>
  <c r="AC61" i="59"/>
  <c r="AF51" i="59"/>
  <c r="AF57" i="59"/>
  <c r="W57" i="59"/>
  <c r="CB71" i="59"/>
  <c r="BN64" i="59"/>
  <c r="M25" i="59"/>
  <c r="I44" i="59"/>
  <c r="W11" i="59"/>
  <c r="AT74" i="59"/>
  <c r="AF73" i="59"/>
  <c r="AK15" i="59"/>
  <c r="AO39" i="59"/>
  <c r="BV55" i="59"/>
  <c r="BO17" i="59"/>
  <c r="AH6" i="59"/>
  <c r="CS25" i="59"/>
  <c r="CR67" i="59"/>
  <c r="BX82" i="59"/>
  <c r="AT76" i="59"/>
  <c r="AS50" i="59"/>
  <c r="BX72" i="59"/>
  <c r="BE47" i="59"/>
  <c r="CI10" i="59"/>
  <c r="BU42" i="59"/>
  <c r="BP52" i="59"/>
  <c r="E34" i="59"/>
  <c r="BN17" i="59"/>
  <c r="BX48" i="59"/>
  <c r="CS82" i="59"/>
  <c r="CN82" i="59"/>
  <c r="BD80" i="59"/>
  <c r="CF66" i="59"/>
  <c r="W38" i="59"/>
  <c r="BW80" i="59"/>
  <c r="AI45" i="59"/>
  <c r="AS64" i="59"/>
  <c r="AA77" i="59"/>
  <c r="AZ68" i="59"/>
  <c r="J30" i="59"/>
  <c r="AS12" i="59"/>
  <c r="CN21" i="59"/>
  <c r="N56" i="59"/>
  <c r="CC40" i="59"/>
  <c r="AK47" i="59"/>
  <c r="V5" i="59"/>
  <c r="BN76" i="59"/>
  <c r="CC57" i="59"/>
  <c r="BD19" i="59"/>
  <c r="BX25" i="59"/>
  <c r="CM60" i="59"/>
  <c r="BD57" i="59"/>
  <c r="AD68" i="59"/>
  <c r="CE31" i="59"/>
  <c r="CQ69" i="59"/>
  <c r="AN19" i="59"/>
  <c r="CS7" i="59"/>
  <c r="BY9" i="59"/>
  <c r="W15" i="59"/>
  <c r="AL11" i="59"/>
  <c r="G11" i="59"/>
  <c r="BV53" i="59"/>
  <c r="C86" i="59"/>
  <c r="BQ42" i="59"/>
  <c r="AL25" i="59"/>
  <c r="BQ44" i="59"/>
  <c r="BY10" i="59"/>
  <c r="T10" i="59"/>
  <c r="L73" i="59"/>
  <c r="BW50" i="59"/>
  <c r="P45" i="59"/>
  <c r="CK8" i="59"/>
  <c r="AL32" i="59"/>
  <c r="CI46" i="59"/>
  <c r="K56" i="59"/>
  <c r="BS49" i="59"/>
  <c r="CF38" i="59"/>
  <c r="AL71" i="59"/>
  <c r="BZ64" i="59"/>
  <c r="BU76" i="59"/>
  <c r="BD74" i="59"/>
  <c r="AO28" i="59"/>
  <c r="BU44" i="59"/>
  <c r="CF79" i="59"/>
  <c r="E77" i="59"/>
  <c r="BA40" i="59"/>
  <c r="O87" i="59"/>
  <c r="AB86" i="59"/>
  <c r="BB10" i="59"/>
  <c r="CR55" i="59"/>
  <c r="N30" i="59"/>
  <c r="BJ21" i="59"/>
  <c r="C65" i="59"/>
  <c r="CH64" i="59"/>
  <c r="CG58" i="59"/>
  <c r="BS81" i="59"/>
  <c r="AX37" i="59"/>
  <c r="CN64" i="59"/>
  <c r="BC68" i="59"/>
  <c r="L61" i="59"/>
  <c r="E28" i="59"/>
  <c r="CK29" i="59"/>
  <c r="CR18" i="59"/>
  <c r="AX11" i="59"/>
  <c r="CG76" i="59"/>
  <c r="BH16" i="59"/>
  <c r="CC8" i="59"/>
  <c r="CD82" i="59"/>
  <c r="AX80" i="59"/>
  <c r="BA7" i="59"/>
  <c r="V82" i="59"/>
  <c r="BG14" i="59"/>
  <c r="AO82" i="59"/>
  <c r="AJ73" i="59"/>
  <c r="S49" i="59"/>
  <c r="AT22" i="59"/>
  <c r="CL81" i="59"/>
  <c r="AI59" i="59"/>
  <c r="AM65" i="59"/>
  <c r="AT85" i="59"/>
  <c r="I76" i="59"/>
  <c r="Y41" i="59"/>
  <c r="CT17" i="59"/>
  <c r="AN31" i="59"/>
  <c r="BB34" i="59"/>
  <c r="P67" i="59"/>
  <c r="BE14" i="59"/>
  <c r="AX51" i="59"/>
  <c r="AL74" i="59"/>
  <c r="S45" i="59"/>
  <c r="AC85" i="59"/>
  <c r="X7" i="59"/>
  <c r="J25" i="59"/>
  <c r="CA42" i="59"/>
  <c r="P21" i="59"/>
  <c r="CN86" i="59"/>
  <c r="BG70" i="59"/>
  <c r="CD33" i="59"/>
  <c r="V41" i="59"/>
  <c r="BB59" i="59"/>
  <c r="BG42" i="59"/>
  <c r="J29" i="59"/>
  <c r="AN52" i="59"/>
  <c r="BC19" i="59"/>
  <c r="BU73" i="59"/>
  <c r="BS17" i="59"/>
  <c r="K6" i="59"/>
  <c r="W78" i="59"/>
  <c r="CH65" i="59"/>
  <c r="K43" i="59"/>
  <c r="AP32" i="59"/>
  <c r="CK17" i="59"/>
  <c r="AA37" i="59"/>
  <c r="H42" i="59"/>
  <c r="AQ64" i="59"/>
  <c r="AI70" i="59"/>
  <c r="BX35" i="59"/>
  <c r="BR43" i="59"/>
  <c r="BX30" i="59"/>
  <c r="CG34" i="59"/>
  <c r="CD55" i="59"/>
  <c r="V55" i="59"/>
  <c r="J17" i="59"/>
  <c r="AP10" i="59"/>
  <c r="CN87" i="59"/>
  <c r="AT78" i="59"/>
  <c r="I25" i="59"/>
  <c r="AM27" i="59"/>
  <c r="CF43" i="59"/>
  <c r="X43" i="59"/>
  <c r="N70" i="59"/>
  <c r="C6" i="59"/>
  <c r="CN46" i="59"/>
  <c r="BW29" i="59"/>
  <c r="BA77" i="59"/>
  <c r="E48" i="59"/>
  <c r="F74" i="59"/>
  <c r="BN15" i="59"/>
  <c r="AM14" i="59"/>
  <c r="CH38" i="59"/>
  <c r="BV22" i="59"/>
  <c r="BY33" i="59"/>
  <c r="AO45" i="59"/>
  <c r="Y19" i="59"/>
  <c r="BG29" i="59"/>
  <c r="CN80" i="59"/>
  <c r="BC62" i="59"/>
  <c r="BA57" i="59"/>
  <c r="BC49" i="59"/>
  <c r="BH81" i="59"/>
  <c r="H55" i="59"/>
  <c r="K64" i="59"/>
  <c r="Z29" i="59"/>
  <c r="AA45" i="59"/>
  <c r="BI72" i="59"/>
  <c r="AK28" i="59"/>
  <c r="AL12" i="59"/>
  <c r="H28" i="59"/>
  <c r="AF62" i="59"/>
  <c r="AJ11" i="59"/>
  <c r="AM25" i="59"/>
  <c r="W72" i="59"/>
  <c r="Z5" i="59"/>
  <c r="L19" i="59"/>
  <c r="AQ54" i="59"/>
  <c r="I51" i="59"/>
  <c r="BN72" i="59"/>
  <c r="BI7" i="59"/>
  <c r="CT42" i="59"/>
  <c r="AX65" i="59"/>
  <c r="CE11" i="59"/>
  <c r="CH28" i="59"/>
  <c r="AH64" i="59"/>
  <c r="V67" i="59"/>
  <c r="F18" i="59"/>
  <c r="BH41" i="59"/>
  <c r="CR12" i="59"/>
  <c r="AV16" i="59"/>
  <c r="U47" i="59"/>
  <c r="BC50" i="59"/>
  <c r="CB48" i="59"/>
  <c r="CL30" i="59"/>
  <c r="AN75" i="59"/>
  <c r="K46" i="59"/>
  <c r="CF65" i="59"/>
  <c r="AY76" i="59"/>
  <c r="C15" i="59"/>
  <c r="D73" i="59"/>
  <c r="BR29" i="59"/>
  <c r="BJ52" i="59"/>
  <c r="AK7" i="59"/>
  <c r="CM67" i="59"/>
  <c r="T23" i="59"/>
  <c r="CR65" i="59"/>
  <c r="CL56" i="59"/>
  <c r="BG38" i="59"/>
  <c r="AX57" i="59"/>
  <c r="CD19" i="59"/>
  <c r="AO55" i="59"/>
  <c r="CF70" i="59"/>
  <c r="H73" i="59"/>
  <c r="AZ47" i="59"/>
  <c r="G46" i="59"/>
  <c r="BB18" i="59"/>
  <c r="C9" i="59"/>
  <c r="CR49" i="59"/>
  <c r="CF76" i="59"/>
  <c r="BL16" i="59"/>
  <c r="CN42" i="59"/>
  <c r="K65" i="59"/>
  <c r="BU80" i="59"/>
  <c r="AX22" i="59"/>
  <c r="AY64" i="59"/>
  <c r="AI66" i="59"/>
  <c r="AX69" i="59"/>
  <c r="BD86" i="59"/>
  <c r="CT68" i="59"/>
  <c r="CL44" i="59"/>
  <c r="CG48" i="59"/>
  <c r="V69" i="59"/>
  <c r="CS41" i="59"/>
  <c r="BB44" i="59"/>
  <c r="BS57" i="59"/>
  <c r="BR64" i="59"/>
  <c r="CP16" i="59"/>
  <c r="AY45" i="59"/>
  <c r="BG28" i="59"/>
  <c r="CF64" i="59"/>
  <c r="BU74" i="59"/>
  <c r="AS19" i="59"/>
  <c r="N28" i="59"/>
  <c r="AS72" i="59"/>
  <c r="G22" i="59"/>
  <c r="BR15" i="59"/>
  <c r="CI55" i="59"/>
  <c r="T55" i="59"/>
  <c r="CN30" i="59"/>
  <c r="H50" i="59"/>
  <c r="M71" i="59"/>
  <c r="H65" i="59"/>
  <c r="I79" i="59"/>
  <c r="AT50" i="59"/>
  <c r="M80" i="59"/>
  <c r="BD17" i="59"/>
  <c r="AP25" i="59"/>
  <c r="AV17" i="59"/>
  <c r="BB79" i="59"/>
  <c r="CL47" i="59"/>
  <c r="AA65" i="59"/>
  <c r="BI82" i="59"/>
  <c r="H31" i="59"/>
  <c r="M82" i="59"/>
  <c r="BU85" i="59"/>
  <c r="BE64" i="59"/>
  <c r="CQ82" i="59"/>
  <c r="BV19" i="59"/>
  <c r="CG33" i="59"/>
  <c r="AH23" i="59"/>
  <c r="R70" i="59"/>
  <c r="AB56" i="59"/>
  <c r="BO67" i="59"/>
  <c r="BG15" i="59"/>
  <c r="BP17" i="59"/>
  <c r="CG20" i="59"/>
  <c r="CH17" i="59"/>
  <c r="BI74" i="59"/>
  <c r="BA42" i="59"/>
  <c r="AO52" i="59"/>
  <c r="BQ81" i="59"/>
  <c r="CR37" i="59"/>
  <c r="CB47" i="59"/>
  <c r="CT38" i="59"/>
  <c r="BV41" i="59"/>
  <c r="BB31" i="59"/>
  <c r="AM86" i="59"/>
  <c r="BA13" i="59"/>
  <c r="O85" i="59"/>
  <c r="CP57" i="59"/>
  <c r="CF25" i="59"/>
  <c r="O46" i="59"/>
  <c r="BZ35" i="59"/>
  <c r="CS30" i="59"/>
  <c r="AZ18" i="59"/>
  <c r="CT43" i="59"/>
  <c r="BI52" i="59"/>
  <c r="G69" i="59"/>
  <c r="AI46" i="59"/>
  <c r="W12" i="59"/>
  <c r="BD11" i="59"/>
  <c r="CK25" i="59"/>
  <c r="G82" i="59"/>
  <c r="AZ43" i="59"/>
  <c r="BL73" i="59"/>
  <c r="K12" i="59"/>
  <c r="CA16" i="59"/>
  <c r="O32" i="59"/>
  <c r="AA9" i="59"/>
  <c r="AQ71" i="59"/>
  <c r="V48" i="59"/>
  <c r="CI75" i="59"/>
  <c r="I47" i="59"/>
  <c r="BL48" i="59"/>
  <c r="CP5" i="59"/>
  <c r="AL64" i="59"/>
  <c r="BC81" i="59"/>
  <c r="CG86" i="59"/>
  <c r="AA34" i="59"/>
  <c r="CG57" i="59"/>
  <c r="AS29" i="59"/>
  <c r="CP63" i="59"/>
  <c r="BZ60" i="59"/>
  <c r="BA29" i="59"/>
  <c r="BC74" i="59"/>
  <c r="CB79" i="59"/>
  <c r="J81" i="59"/>
  <c r="BG81" i="59"/>
  <c r="CL57" i="59"/>
  <c r="AP40" i="59"/>
  <c r="S23" i="59"/>
  <c r="BD26" i="59"/>
  <c r="AO37" i="59"/>
  <c r="BU52" i="59"/>
  <c r="G16" i="59"/>
  <c r="S59" i="59"/>
  <c r="BN74" i="59"/>
  <c r="AA67" i="59"/>
  <c r="T32" i="59"/>
  <c r="CT23" i="59"/>
  <c r="CE75" i="59"/>
  <c r="R45" i="59"/>
  <c r="BG41" i="59"/>
  <c r="AK42" i="59"/>
  <c r="O12" i="59"/>
  <c r="BC76" i="59"/>
  <c r="AC56" i="59"/>
  <c r="AO74" i="59"/>
  <c r="BJ14" i="59"/>
  <c r="C52" i="59"/>
  <c r="BJ70" i="59"/>
  <c r="AJ67" i="59"/>
  <c r="I23" i="59"/>
  <c r="T65" i="59"/>
  <c r="L45" i="59"/>
  <c r="L71" i="59"/>
  <c r="R77" i="59"/>
  <c r="Y79" i="59"/>
  <c r="T56" i="59"/>
  <c r="BN61" i="59"/>
  <c r="H12" i="59"/>
  <c r="BW58" i="59"/>
  <c r="BQ11" i="59"/>
  <c r="AZ66" i="59"/>
  <c r="BN54" i="59"/>
  <c r="AY36" i="59"/>
  <c r="F61" i="59"/>
  <c r="AW49" i="59"/>
  <c r="CT21" i="59"/>
  <c r="CS10" i="59"/>
  <c r="CP26" i="59"/>
  <c r="AY43" i="59"/>
  <c r="BA81" i="59"/>
  <c r="BW64" i="59"/>
  <c r="AY35" i="59"/>
  <c r="J65" i="59"/>
  <c r="BA22" i="59"/>
  <c r="E23" i="59"/>
  <c r="CI57" i="59"/>
  <c r="K44" i="59"/>
  <c r="M19" i="59"/>
  <c r="BC11" i="59"/>
  <c r="AK69" i="59"/>
  <c r="BE18" i="59"/>
  <c r="AP71" i="59"/>
  <c r="BV70" i="59"/>
  <c r="BN43" i="59"/>
  <c r="U16" i="59"/>
  <c r="N57" i="59"/>
  <c r="CL48" i="59"/>
  <c r="AA74" i="59"/>
  <c r="AR34" i="59"/>
  <c r="CH72" i="59"/>
  <c r="CL40" i="59"/>
  <c r="AM12" i="59"/>
  <c r="G21" i="59"/>
  <c r="L66" i="59"/>
  <c r="W51" i="59"/>
  <c r="W76" i="59"/>
  <c r="CT47" i="59"/>
  <c r="X33" i="59"/>
  <c r="P70" i="59"/>
  <c r="AT73" i="59"/>
  <c r="S12" i="59"/>
  <c r="CT8" i="59"/>
  <c r="X87" i="59"/>
  <c r="AT64" i="59"/>
  <c r="AC35" i="59"/>
  <c r="V59" i="59"/>
  <c r="J74" i="59"/>
  <c r="AF27" i="59"/>
  <c r="BZ72" i="59"/>
  <c r="BO82" i="59"/>
  <c r="AT32" i="59"/>
  <c r="AH59" i="59"/>
  <c r="BG64" i="59"/>
  <c r="CG6" i="59"/>
  <c r="CE80" i="59"/>
  <c r="AC77" i="59"/>
  <c r="AK58" i="59"/>
  <c r="AN51" i="59"/>
  <c r="BH12" i="59"/>
  <c r="BL21" i="59"/>
  <c r="AA40" i="59"/>
  <c r="BZ53" i="59"/>
  <c r="V45" i="59"/>
  <c r="H82" i="59"/>
  <c r="O29" i="59"/>
  <c r="AD72" i="59"/>
  <c r="BW41" i="59"/>
  <c r="E8" i="59"/>
  <c r="AL21" i="59"/>
  <c r="AI23" i="59"/>
  <c r="BE58" i="59"/>
  <c r="AN65" i="59"/>
  <c r="BL65" i="59"/>
  <c r="X64" i="59"/>
  <c r="M10" i="59"/>
  <c r="R39" i="59"/>
  <c r="F30" i="59"/>
  <c r="G70" i="59"/>
  <c r="T25" i="59"/>
  <c r="D10" i="59"/>
  <c r="R76" i="59"/>
  <c r="R21" i="59"/>
  <c r="BO34" i="59"/>
  <c r="AH47" i="59"/>
  <c r="BE66" i="59"/>
  <c r="BW72" i="59"/>
  <c r="AN16" i="59"/>
  <c r="BP11" i="59"/>
  <c r="CL50" i="59"/>
  <c r="AD23" i="59"/>
  <c r="U17" i="59"/>
  <c r="CD61" i="59"/>
  <c r="X70" i="59"/>
  <c r="AH60" i="59"/>
  <c r="CL37" i="59"/>
  <c r="CL39" i="59"/>
  <c r="AS5" i="59"/>
  <c r="BE54" i="59"/>
  <c r="AY73" i="59"/>
  <c r="Z72" i="59"/>
  <c r="BX11" i="59"/>
  <c r="AV62" i="59"/>
  <c r="CM52" i="59"/>
  <c r="M64" i="59"/>
  <c r="AO10" i="59"/>
  <c r="BS26" i="59"/>
  <c r="T40" i="59"/>
  <c r="AO17" i="59"/>
  <c r="AK32" i="59"/>
  <c r="T7" i="59"/>
  <c r="CS68" i="59"/>
  <c r="D51" i="59"/>
  <c r="BR6" i="59"/>
  <c r="CL11" i="59"/>
  <c r="CQ70" i="59"/>
  <c r="AB81" i="59"/>
  <c r="AO60" i="59"/>
  <c r="T70" i="59"/>
  <c r="AV22" i="59"/>
  <c r="AW7" i="59"/>
  <c r="M40" i="59"/>
  <c r="BD82" i="59"/>
  <c r="BI85" i="59"/>
  <c r="M7" i="59"/>
  <c r="CP18" i="59"/>
  <c r="CM27" i="59"/>
  <c r="T72" i="59"/>
  <c r="C34" i="59"/>
  <c r="CH76" i="59"/>
  <c r="CP14" i="59"/>
  <c r="M41" i="59"/>
  <c r="AB57" i="59"/>
  <c r="BL63" i="59"/>
  <c r="N82" i="59"/>
  <c r="AH26" i="59"/>
  <c r="BU51" i="59"/>
  <c r="N17" i="59"/>
  <c r="AS35" i="59"/>
  <c r="BU24" i="59"/>
  <c r="AC13" i="59"/>
  <c r="CL23" i="59"/>
  <c r="T45" i="59"/>
  <c r="CK5" i="59"/>
  <c r="AL60" i="59"/>
  <c r="AH75" i="59"/>
  <c r="BL19" i="59"/>
  <c r="V54" i="59"/>
  <c r="BV16" i="59"/>
  <c r="P15" i="59"/>
  <c r="CF41" i="59"/>
  <c r="CI25" i="59"/>
  <c r="CP7" i="59"/>
  <c r="BT75" i="59"/>
  <c r="N45" i="59"/>
  <c r="BX73" i="59"/>
  <c r="BB33" i="59"/>
  <c r="AJ75" i="59"/>
  <c r="CG27" i="59"/>
  <c r="CR30" i="59"/>
  <c r="E72" i="59"/>
  <c r="V24" i="59"/>
  <c r="L81" i="59"/>
  <c r="CH31" i="59"/>
  <c r="BP9" i="59"/>
  <c r="BO48" i="59"/>
  <c r="CI47" i="59"/>
  <c r="AX25" i="59"/>
  <c r="CE43" i="59"/>
  <c r="X52" i="59"/>
  <c r="CB7" i="59"/>
  <c r="AH11" i="59"/>
  <c r="CE14" i="59"/>
  <c r="BD48" i="59"/>
  <c r="BQ39" i="59"/>
  <c r="K54" i="59"/>
  <c r="BS74" i="59"/>
  <c r="BU41" i="59"/>
  <c r="AO40" i="59"/>
  <c r="F58" i="59"/>
  <c r="BU56" i="59"/>
  <c r="BN23" i="59"/>
  <c r="R25" i="59"/>
  <c r="BO70" i="59"/>
  <c r="BA14" i="59"/>
  <c r="CB10" i="59"/>
  <c r="AY57" i="59"/>
  <c r="BS45" i="59"/>
  <c r="J16" i="59"/>
  <c r="D42" i="59"/>
  <c r="BB77" i="59"/>
  <c r="CK55" i="59"/>
  <c r="W77" i="59"/>
  <c r="Z70" i="59"/>
  <c r="BW65" i="59"/>
  <c r="CN77" i="59"/>
  <c r="BU37" i="59"/>
  <c r="C49" i="59"/>
  <c r="H10" i="59"/>
  <c r="E45" i="59"/>
  <c r="AD66" i="59"/>
  <c r="H13" i="59"/>
  <c r="CH6" i="59"/>
  <c r="AP73" i="59"/>
  <c r="U69" i="59"/>
  <c r="BS9" i="59"/>
  <c r="CC70" i="59"/>
  <c r="U5" i="59"/>
  <c r="J33" i="59"/>
  <c r="BV46" i="59"/>
  <c r="BO6" i="59"/>
  <c r="BH10" i="59"/>
  <c r="AV21" i="59"/>
  <c r="AV68" i="59"/>
  <c r="CN43" i="59"/>
  <c r="CM20" i="59"/>
  <c r="BC36" i="59"/>
  <c r="BU66" i="59"/>
  <c r="BU32" i="59"/>
  <c r="AL69" i="59"/>
  <c r="CK39" i="59"/>
  <c r="CR66" i="59"/>
  <c r="N26" i="59"/>
  <c r="AI76" i="59"/>
  <c r="BS61" i="59"/>
  <c r="BO40" i="59"/>
  <c r="BA23" i="59"/>
  <c r="CS15" i="59"/>
  <c r="K29" i="59"/>
  <c r="O40" i="59"/>
  <c r="R66" i="59"/>
  <c r="BN81" i="59"/>
  <c r="CI24" i="59"/>
  <c r="AX50" i="59"/>
  <c r="V46" i="59"/>
  <c r="AL58" i="59"/>
  <c r="BL54" i="59"/>
  <c r="BC55" i="59"/>
  <c r="CL7" i="59"/>
  <c r="AV54" i="59"/>
  <c r="CE36" i="59"/>
  <c r="CT69" i="59"/>
  <c r="D53" i="59"/>
  <c r="BI8" i="59"/>
  <c r="AJ52" i="59"/>
  <c r="AM24" i="59"/>
  <c r="BD71" i="59"/>
  <c r="BV56" i="59"/>
  <c r="CT15" i="59"/>
  <c r="M15" i="59"/>
  <c r="CE63" i="59"/>
  <c r="V63" i="59"/>
  <c r="L49" i="59"/>
  <c r="BQ57" i="59"/>
  <c r="BT43" i="59"/>
  <c r="CL54" i="59"/>
  <c r="AZ48" i="59"/>
  <c r="CN8" i="59"/>
  <c r="AN74" i="59"/>
  <c r="CR34" i="59"/>
  <c r="O51" i="59"/>
  <c r="V76" i="59"/>
  <c r="AP48" i="59"/>
  <c r="T69" i="59"/>
  <c r="AF9" i="59"/>
  <c r="AT59" i="59"/>
  <c r="AZ82" i="59"/>
  <c r="BR41" i="59"/>
  <c r="N67" i="59"/>
  <c r="AT61" i="59"/>
  <c r="AS65" i="59"/>
  <c r="BQ47" i="59"/>
  <c r="BC45" i="59"/>
  <c r="CF77" i="59"/>
  <c r="BB8" i="59"/>
  <c r="CC64" i="59"/>
  <c r="R73" i="59"/>
  <c r="AP41" i="59"/>
  <c r="AV46" i="59"/>
  <c r="Z32" i="59"/>
  <c r="CE39" i="59"/>
  <c r="S74" i="59"/>
  <c r="BX79" i="59"/>
  <c r="R74" i="59"/>
  <c r="BZ51" i="59"/>
  <c r="BP72" i="59"/>
  <c r="V16" i="59"/>
  <c r="AV15" i="59"/>
  <c r="E79" i="59"/>
  <c r="AJ38" i="59"/>
  <c r="BG86" i="59"/>
  <c r="H19" i="59"/>
  <c r="BE5" i="59"/>
  <c r="AV59" i="59"/>
  <c r="BQ87" i="59"/>
  <c r="T71" i="59"/>
  <c r="BX50" i="59"/>
  <c r="AR78" i="59"/>
  <c r="AJ48" i="59"/>
  <c r="AK39" i="59"/>
  <c r="J56" i="59"/>
  <c r="AL81" i="59"/>
  <c r="BF61" i="59"/>
  <c r="AL7" i="59"/>
  <c r="CG42" i="59"/>
  <c r="AT56" i="59"/>
  <c r="BR59" i="59"/>
  <c r="BJ10" i="59"/>
  <c r="AK70" i="59"/>
  <c r="AZ26" i="59"/>
  <c r="AL48" i="59"/>
  <c r="AT68" i="59"/>
  <c r="H59" i="59"/>
  <c r="W65" i="59"/>
  <c r="CD47" i="59"/>
  <c r="BD76" i="59"/>
  <c r="BA49" i="59"/>
  <c r="AT80" i="59"/>
  <c r="AM50" i="59"/>
  <c r="CE67" i="59"/>
  <c r="L59" i="59"/>
  <c r="BS39" i="59"/>
  <c r="T75" i="59"/>
  <c r="BU36" i="59"/>
  <c r="AL54" i="59"/>
  <c r="G23" i="59"/>
  <c r="M55" i="59"/>
  <c r="BU47" i="59"/>
  <c r="BP34" i="59"/>
  <c r="CM51" i="59"/>
  <c r="BL64" i="59"/>
  <c r="V64" i="59"/>
  <c r="BE72" i="59"/>
  <c r="BW81" i="59"/>
  <c r="AC87" i="59"/>
  <c r="X81" i="59"/>
  <c r="CH77" i="59"/>
  <c r="CS43" i="59"/>
  <c r="CL43" i="59"/>
  <c r="BN62" i="59"/>
  <c r="I29" i="59"/>
  <c r="CH47" i="59"/>
  <c r="AX70" i="59"/>
  <c r="CL62" i="59"/>
  <c r="CI61" i="59"/>
  <c r="CS21" i="59"/>
  <c r="BV11" i="59"/>
  <c r="BE29" i="59"/>
  <c r="BL70" i="59"/>
  <c r="BO58" i="59"/>
  <c r="J73" i="59"/>
  <c r="X69" i="59"/>
  <c r="U26" i="59"/>
  <c r="BB76" i="59"/>
  <c r="AA56" i="59"/>
  <c r="AY74" i="59"/>
  <c r="CM43" i="59"/>
  <c r="AZ79" i="59"/>
  <c r="CD71" i="59"/>
  <c r="P41" i="59"/>
  <c r="CQ21" i="59"/>
  <c r="BR23" i="59"/>
  <c r="BI43" i="59"/>
  <c r="AF80" i="59"/>
  <c r="BC43" i="59"/>
  <c r="AL40" i="59"/>
  <c r="AO70" i="59"/>
  <c r="CE62" i="59"/>
  <c r="CR40" i="59"/>
  <c r="BG80" i="59"/>
  <c r="T26" i="59"/>
  <c r="BV54" i="59"/>
  <c r="Y73" i="59"/>
  <c r="X8" i="59"/>
  <c r="AZ9" i="59"/>
  <c r="AX28" i="59"/>
  <c r="AV79" i="59"/>
  <c r="BN18" i="59"/>
  <c r="M77" i="59"/>
  <c r="CD80" i="59"/>
  <c r="BR40" i="59"/>
  <c r="U51" i="59"/>
  <c r="CQ72" i="59"/>
  <c r="Y7" i="59"/>
  <c r="K61" i="59"/>
  <c r="CM42" i="59"/>
  <c r="CH27" i="59"/>
  <c r="AC17" i="59"/>
  <c r="S77" i="59"/>
  <c r="T34" i="59"/>
  <c r="E7" i="59"/>
  <c r="CS40" i="59"/>
  <c r="Z77" i="59"/>
  <c r="E18" i="59"/>
  <c r="N63" i="59"/>
  <c r="F75" i="59"/>
  <c r="AR55" i="59"/>
  <c r="BV5" i="59"/>
  <c r="AN6" i="59"/>
  <c r="BY35" i="59"/>
  <c r="M78" i="59"/>
  <c r="AP28" i="59"/>
  <c r="CB21" i="59"/>
  <c r="AO59" i="59"/>
  <c r="AZ5" i="59"/>
  <c r="AA50" i="59"/>
  <c r="CB70" i="59"/>
  <c r="CH45" i="59"/>
  <c r="BL52" i="59"/>
  <c r="AQ68" i="59"/>
  <c r="W19" i="59"/>
  <c r="CE41" i="59"/>
  <c r="BZ79" i="59"/>
  <c r="BD30" i="59"/>
  <c r="AS30" i="59"/>
  <c r="BR74" i="59"/>
  <c r="D64" i="59"/>
  <c r="AM54" i="59"/>
  <c r="AX15" i="59"/>
  <c r="BH34" i="59"/>
  <c r="AQ48" i="59"/>
  <c r="AK66" i="59"/>
  <c r="AQ81" i="59"/>
  <c r="N43" i="59"/>
  <c r="AX13" i="59"/>
  <c r="BL39" i="59"/>
  <c r="I35" i="59"/>
  <c r="BC30" i="59"/>
  <c r="Y61" i="59"/>
  <c r="CC48" i="59"/>
  <c r="E16" i="59"/>
  <c r="AA63" i="59"/>
  <c r="AP64" i="59"/>
  <c r="AB6" i="59"/>
  <c r="Y22" i="59"/>
  <c r="Y35" i="59"/>
  <c r="AO73" i="59"/>
  <c r="AK13" i="59"/>
  <c r="D49" i="59"/>
  <c r="AO43" i="59"/>
  <c r="CH41" i="59"/>
  <c r="C70" i="59"/>
  <c r="BG69" i="59"/>
  <c r="CC10" i="59"/>
  <c r="M36" i="59"/>
  <c r="CC58" i="59"/>
  <c r="AY67" i="59"/>
  <c r="G5" i="59"/>
  <c r="W86" i="59"/>
  <c r="CB30" i="59"/>
  <c r="BH25" i="59"/>
  <c r="CE73" i="59"/>
  <c r="AF74" i="59"/>
  <c r="AJ18" i="59"/>
  <c r="BV67" i="59"/>
  <c r="AZ64" i="59"/>
  <c r="BP25" i="59"/>
  <c r="BZ40" i="59"/>
  <c r="I67" i="59"/>
  <c r="H26" i="59"/>
  <c r="P34" i="59"/>
  <c r="AZ73" i="59"/>
  <c r="AF65" i="59"/>
  <c r="CD41" i="59"/>
  <c r="W28" i="59"/>
  <c r="AL80" i="59"/>
  <c r="W40" i="59"/>
  <c r="L11" i="59"/>
  <c r="CT65" i="59"/>
  <c r="H38" i="59"/>
  <c r="BD68" i="59"/>
  <c r="AF29" i="59"/>
  <c r="CQ51" i="59"/>
  <c r="K87" i="59"/>
  <c r="BP30" i="59"/>
  <c r="S54" i="59"/>
  <c r="U9" i="59"/>
  <c r="BZ73" i="59"/>
  <c r="R10" i="59"/>
  <c r="BN27" i="59"/>
  <c r="BZ25" i="59"/>
  <c r="V72" i="59"/>
  <c r="BC34" i="59"/>
  <c r="CM25" i="59"/>
  <c r="G64" i="59"/>
  <c r="O36" i="59"/>
  <c r="CN74" i="59"/>
  <c r="CK48" i="59"/>
  <c r="BA72" i="59"/>
  <c r="AN41" i="59"/>
  <c r="CF72" i="59"/>
  <c r="CM64" i="59"/>
  <c r="BS47" i="59"/>
  <c r="T43" i="59"/>
  <c r="BL50" i="59"/>
  <c r="AJ74" i="59"/>
  <c r="AQ74" i="59"/>
  <c r="S16" i="59"/>
  <c r="AB29" i="59"/>
  <c r="BW37" i="59"/>
  <c r="AF18" i="59"/>
  <c r="P60" i="59"/>
  <c r="AF39" i="59"/>
  <c r="AU57" i="59"/>
  <c r="CO81" i="59"/>
  <c r="AI32" i="59"/>
  <c r="BD32" i="59"/>
  <c r="AV77" i="59"/>
  <c r="AZ75" i="59"/>
  <c r="AM80" i="59"/>
  <c r="AJ41" i="59"/>
  <c r="N38" i="59"/>
  <c r="AL59" i="59"/>
  <c r="M26" i="59"/>
  <c r="CP85" i="59"/>
  <c r="AQ17" i="59"/>
  <c r="CG29" i="59"/>
  <c r="AN87" i="59"/>
  <c r="CI53" i="59"/>
  <c r="CE13" i="59"/>
  <c r="AY52" i="59"/>
  <c r="BE48" i="59"/>
  <c r="BB30" i="59"/>
  <c r="CC11" i="59"/>
  <c r="BS63" i="59"/>
  <c r="Y33" i="59"/>
  <c r="P77" i="59"/>
  <c r="CN9" i="59"/>
  <c r="CR22" i="59"/>
  <c r="CG40" i="59"/>
  <c r="W23" i="59"/>
  <c r="BD61" i="59"/>
  <c r="BW8" i="59"/>
  <c r="CH49" i="59"/>
  <c r="CB17" i="59"/>
  <c r="CG8" i="59"/>
  <c r="Z13" i="59"/>
  <c r="E19" i="59"/>
  <c r="P59" i="59"/>
  <c r="CT9" i="59"/>
  <c r="J18" i="59"/>
  <c r="BE78" i="59"/>
  <c r="AP42" i="59"/>
  <c r="CM29" i="59"/>
  <c r="Y36" i="59"/>
  <c r="AL43" i="59"/>
  <c r="Y42" i="59"/>
  <c r="BR57" i="59"/>
  <c r="BA21" i="59"/>
  <c r="AB79" i="59"/>
  <c r="U86" i="59"/>
  <c r="AN79" i="59"/>
  <c r="CL26" i="59"/>
  <c r="BZ62" i="59"/>
  <c r="AE43" i="59"/>
  <c r="CN47" i="59"/>
  <c r="AL30" i="59"/>
  <c r="X42" i="59"/>
  <c r="BL31" i="59"/>
  <c r="CD5" i="59"/>
  <c r="O34" i="59"/>
  <c r="AH73" i="59"/>
  <c r="X80" i="59"/>
  <c r="BO21" i="59"/>
  <c r="CK28" i="59"/>
  <c r="BA73" i="59"/>
  <c r="CQ74" i="59"/>
  <c r="BG25" i="59"/>
  <c r="AA60" i="59"/>
  <c r="CT48" i="59"/>
  <c r="CC22" i="59"/>
  <c r="BO49" i="59"/>
  <c r="P85" i="59"/>
  <c r="BB47" i="59"/>
  <c r="Z69" i="59"/>
  <c r="BQ12" i="59"/>
  <c r="AJ12" i="59"/>
  <c r="BA41" i="59"/>
  <c r="BJ53" i="59"/>
  <c r="BI87" i="59"/>
  <c r="AT63" i="59"/>
  <c r="AN59" i="59"/>
  <c r="CT75" i="59"/>
  <c r="CA49" i="59"/>
  <c r="BA79" i="59"/>
  <c r="BV35" i="59"/>
  <c r="CS74" i="59"/>
  <c r="CI68" i="59"/>
  <c r="AE49" i="59"/>
  <c r="R59" i="59"/>
  <c r="AT12" i="59"/>
  <c r="AQ50" i="59"/>
  <c r="AK75" i="59"/>
  <c r="CM11" i="59"/>
  <c r="AF41" i="59"/>
  <c r="BO24" i="59"/>
  <c r="AH85" i="59"/>
  <c r="C12" i="59"/>
  <c r="AZ69" i="59"/>
  <c r="CB75" i="59"/>
  <c r="AF42" i="59"/>
  <c r="K10" i="59"/>
  <c r="U77" i="59"/>
  <c r="AF44" i="59"/>
  <c r="BS54" i="59"/>
  <c r="R14" i="59"/>
  <c r="CL61" i="59"/>
  <c r="G58" i="59"/>
  <c r="CT62" i="59"/>
  <c r="BO14" i="59"/>
  <c r="AH21" i="59"/>
  <c r="AX30" i="59"/>
  <c r="I81" i="59"/>
  <c r="N66" i="59"/>
  <c r="CN44" i="59"/>
  <c r="AY29" i="59"/>
  <c r="R82" i="59"/>
  <c r="CF24" i="59"/>
  <c r="D66" i="59"/>
  <c r="AX87" i="59"/>
  <c r="D7" i="59"/>
  <c r="F59" i="59"/>
  <c r="AP12" i="59"/>
  <c r="BL67" i="59"/>
  <c r="BV37" i="59"/>
  <c r="P28" i="59"/>
  <c r="O22" i="59"/>
  <c r="BL25" i="59"/>
  <c r="L79" i="59"/>
  <c r="BB7" i="59"/>
  <c r="BU21" i="59"/>
  <c r="BB36" i="59"/>
  <c r="AC12" i="59"/>
  <c r="AM75" i="59"/>
  <c r="CG23" i="59"/>
  <c r="AN62" i="59"/>
  <c r="Y81" i="59"/>
  <c r="F79" i="59"/>
  <c r="S24" i="59"/>
  <c r="G86" i="59"/>
  <c r="R24" i="59"/>
  <c r="AQ36" i="59"/>
  <c r="BS78" i="59"/>
  <c r="BL85" i="59"/>
  <c r="W67" i="59"/>
  <c r="CP29" i="59"/>
  <c r="U75" i="59"/>
  <c r="N32" i="59"/>
  <c r="BE71" i="59"/>
  <c r="BB49" i="59"/>
  <c r="D29" i="59"/>
  <c r="AL73" i="59"/>
  <c r="BA47" i="59"/>
  <c r="CS33" i="59"/>
  <c r="AB5" i="59"/>
  <c r="J12" i="59"/>
  <c r="BI36" i="59"/>
  <c r="CG82" i="59"/>
  <c r="AJ17" i="59"/>
  <c r="BH11" i="59"/>
  <c r="AM61" i="59"/>
  <c r="AH5" i="59"/>
  <c r="X85" i="59"/>
  <c r="Y57" i="59"/>
  <c r="M68" i="59"/>
  <c r="X22" i="59"/>
  <c r="AN56" i="59"/>
  <c r="BO29" i="59"/>
  <c r="P57" i="59"/>
  <c r="AC54" i="59"/>
  <c r="BG77" i="59"/>
  <c r="L30" i="59"/>
  <c r="N41" i="59"/>
  <c r="Y77" i="59"/>
  <c r="CC71" i="59"/>
  <c r="O20" i="59"/>
  <c r="AM69" i="59"/>
  <c r="AB38" i="59"/>
  <c r="BL59" i="59"/>
  <c r="BN35" i="59"/>
  <c r="AY38" i="59"/>
  <c r="G38" i="59"/>
  <c r="AT41" i="59"/>
  <c r="X61" i="59"/>
  <c r="I82" i="59"/>
  <c r="N39" i="59"/>
  <c r="CL41" i="59"/>
  <c r="E71" i="59"/>
  <c r="AS22" i="59"/>
  <c r="F28" i="59"/>
  <c r="AF72" i="59"/>
  <c r="BD29" i="59"/>
  <c r="AD44" i="59"/>
  <c r="AC43" i="59"/>
  <c r="AD69" i="59"/>
  <c r="CR54" i="59"/>
  <c r="BS65" i="59"/>
  <c r="BD70" i="59"/>
  <c r="BZ43" i="59"/>
  <c r="AQ44" i="59"/>
  <c r="BI73" i="59"/>
  <c r="CS18" i="59"/>
  <c r="M45" i="59"/>
  <c r="AA75" i="59"/>
  <c r="CP25" i="59"/>
  <c r="CP67" i="59"/>
  <c r="AN24" i="59"/>
  <c r="BD49" i="59"/>
  <c r="CP22" i="59"/>
  <c r="CJ16" i="59"/>
  <c r="AV31" i="59"/>
  <c r="BC12" i="59"/>
  <c r="AO32" i="59"/>
  <c r="U71" i="59"/>
  <c r="W25" i="59"/>
  <c r="CD15" i="59"/>
  <c r="BV39" i="59"/>
  <c r="AD39" i="59"/>
  <c r="BQ9" i="59"/>
  <c r="BG12" i="59"/>
  <c r="S39" i="59"/>
  <c r="CB9" i="59"/>
  <c r="BB28" i="59"/>
  <c r="L20" i="59"/>
  <c r="BB65" i="59"/>
  <c r="AZ71" i="59"/>
  <c r="BC27" i="59"/>
  <c r="CP77" i="59"/>
  <c r="F27" i="59"/>
  <c r="CD51" i="59"/>
  <c r="CG5" i="59"/>
  <c r="AP59" i="59"/>
  <c r="BN47" i="59"/>
  <c r="BJ40" i="59"/>
  <c r="CM33" i="59"/>
  <c r="BD60" i="59"/>
  <c r="L51" i="59"/>
  <c r="U42" i="59"/>
  <c r="AZ62" i="59"/>
  <c r="CB74" i="59"/>
  <c r="CL64" i="59"/>
  <c r="AM35" i="59"/>
  <c r="G55" i="59"/>
  <c r="S26" i="59"/>
  <c r="AP54" i="59"/>
  <c r="X68" i="59"/>
  <c r="F7" i="59"/>
  <c r="BP26" i="59"/>
  <c r="BP57" i="59"/>
  <c r="N54" i="59"/>
  <c r="AC74" i="59"/>
  <c r="AY79" i="59"/>
  <c r="CN27" i="59"/>
  <c r="BA76" i="59"/>
  <c r="CR43" i="59"/>
  <c r="CF49" i="59"/>
  <c r="Z66" i="59"/>
  <c r="CD35" i="59"/>
  <c r="X30" i="59"/>
  <c r="BN40" i="59"/>
  <c r="CR26" i="59"/>
  <c r="AK19" i="59"/>
  <c r="AD70" i="59"/>
  <c r="J78" i="59"/>
  <c r="P8" i="59"/>
  <c r="D45" i="59"/>
  <c r="M5" i="59"/>
  <c r="D40" i="59"/>
  <c r="CG21" i="59"/>
  <c r="CI79" i="59"/>
  <c r="K66" i="59"/>
  <c r="CG35" i="59"/>
  <c r="AT47" i="59"/>
  <c r="CQ87" i="59"/>
  <c r="AC62" i="59"/>
  <c r="AO12" i="59"/>
  <c r="CP58" i="59"/>
  <c r="CQ86" i="59"/>
  <c r="CP47" i="59"/>
  <c r="CE10" i="59"/>
  <c r="D9" i="59"/>
  <c r="AB34" i="59"/>
  <c r="BP18" i="59"/>
  <c r="R22" i="59"/>
  <c r="BZ27" i="59"/>
  <c r="I22" i="59"/>
  <c r="BW27" i="59"/>
  <c r="AF82" i="59"/>
  <c r="AA47" i="59"/>
  <c r="AP62" i="59"/>
  <c r="CG26" i="59"/>
  <c r="AO21" i="59"/>
  <c r="CS23" i="59"/>
  <c r="U65" i="59"/>
  <c r="BE85" i="59"/>
  <c r="AK77" i="59"/>
  <c r="L9" i="59"/>
  <c r="AZ58" i="59"/>
  <c r="BX38" i="59"/>
  <c r="BE8" i="59"/>
  <c r="AV42" i="59"/>
  <c r="CH46" i="59"/>
  <c r="BS80" i="59"/>
  <c r="BJ18" i="59"/>
  <c r="CE71" i="59"/>
  <c r="BL24" i="59"/>
  <c r="AA61" i="59"/>
  <c r="BD55" i="59"/>
  <c r="AF21" i="59"/>
  <c r="H11" i="59"/>
  <c r="T19" i="59"/>
  <c r="AM66" i="59"/>
  <c r="BH70" i="59"/>
  <c r="AX77" i="59"/>
  <c r="AC55" i="59"/>
  <c r="BV47" i="59"/>
  <c r="BE49" i="59"/>
  <c r="Y24" i="59"/>
  <c r="BQ28" i="59"/>
  <c r="CN15" i="59"/>
  <c r="AN68" i="59"/>
  <c r="AH43" i="59"/>
  <c r="I46" i="59"/>
  <c r="CE28" i="59"/>
  <c r="BA16" i="59"/>
  <c r="BX39" i="59"/>
  <c r="BG61" i="59"/>
  <c r="AA54" i="59"/>
  <c r="CK16" i="59"/>
  <c r="Z76" i="59"/>
  <c r="CH39" i="59"/>
  <c r="H16" i="59"/>
  <c r="G56" i="59"/>
  <c r="AQ76" i="59"/>
  <c r="AC30" i="59"/>
  <c r="BG5" i="59"/>
  <c r="BW31" i="59"/>
  <c r="AK11" i="59"/>
  <c r="L70" i="59"/>
  <c r="CB59" i="59"/>
  <c r="Y31" i="59"/>
  <c r="CG39" i="59"/>
  <c r="AK23" i="59"/>
  <c r="N40" i="59"/>
  <c r="AJ51" i="59"/>
  <c r="AX54" i="59"/>
  <c r="AD79" i="59"/>
  <c r="AK78" i="59"/>
  <c r="BR28" i="59"/>
  <c r="AS79" i="59"/>
  <c r="AY37" i="59"/>
  <c r="AN82" i="59"/>
  <c r="BQ43" i="59"/>
  <c r="BI44" i="59"/>
  <c r="AZ56" i="59"/>
  <c r="AO19" i="59"/>
  <c r="BS16" i="59"/>
  <c r="AS77" i="59"/>
  <c r="AT60" i="59"/>
  <c r="AH69" i="59"/>
  <c r="CM44" i="59"/>
  <c r="AB76" i="59"/>
  <c r="BP77" i="59"/>
  <c r="E36" i="59"/>
  <c r="BP47" i="59"/>
  <c r="Z31" i="59"/>
  <c r="CI28" i="59"/>
  <c r="CH75" i="59"/>
  <c r="N27" i="59"/>
  <c r="BC32" i="59"/>
  <c r="X82" i="59"/>
  <c r="K58" i="59"/>
  <c r="AY13" i="59"/>
  <c r="AX6" i="59"/>
  <c r="CD77" i="59"/>
  <c r="BC17" i="59"/>
  <c r="AH62" i="59"/>
  <c r="X10" i="59"/>
  <c r="AD7" i="59"/>
  <c r="CP44" i="59"/>
  <c r="BB11" i="59"/>
  <c r="AH63" i="59"/>
  <c r="K33" i="59"/>
  <c r="BV78" i="59"/>
  <c r="CN51" i="59"/>
  <c r="AN48" i="59"/>
  <c r="AA32" i="59"/>
  <c r="AL47" i="59"/>
  <c r="H64" i="59"/>
  <c r="AN76" i="59"/>
  <c r="AL41" i="59"/>
  <c r="CT59" i="59"/>
  <c r="CH59" i="59"/>
  <c r="CA81" i="59"/>
  <c r="AA26" i="59"/>
  <c r="D43" i="59"/>
  <c r="CI42" i="59"/>
  <c r="V47" i="59"/>
  <c r="M21" i="59"/>
  <c r="M27" i="59"/>
  <c r="CM81" i="59"/>
  <c r="O80" i="59"/>
  <c r="L68" i="59"/>
  <c r="CE79" i="59"/>
  <c r="R56" i="59"/>
  <c r="Y66" i="59"/>
  <c r="C57" i="59"/>
  <c r="G17" i="59"/>
  <c r="BW49" i="59"/>
  <c r="AI44" i="59"/>
  <c r="AV12" i="59"/>
  <c r="BE74" i="59"/>
  <c r="CC81" i="59"/>
  <c r="AP57" i="59"/>
  <c r="Z57" i="59"/>
  <c r="BZ13" i="59"/>
  <c r="AY11" i="59"/>
  <c r="AI58" i="59"/>
  <c r="AS23" i="59"/>
  <c r="O43" i="59"/>
  <c r="M11" i="59"/>
  <c r="AA49" i="59"/>
  <c r="AI72" i="59"/>
  <c r="AI7" i="59"/>
  <c r="T5" i="59"/>
  <c r="AL72" i="59"/>
  <c r="BD62" i="59"/>
  <c r="AH15" i="59"/>
  <c r="CR10" i="59"/>
  <c r="BA67" i="59"/>
  <c r="BB82" i="59"/>
  <c r="CC77" i="59"/>
  <c r="CC17" i="59"/>
  <c r="BW60" i="59"/>
  <c r="AM21" i="59"/>
  <c r="R17" i="59"/>
  <c r="AS45" i="59"/>
  <c r="BZ48" i="59"/>
  <c r="CT32" i="59"/>
  <c r="BX41" i="59"/>
  <c r="CI59" i="59"/>
  <c r="BQ70" i="59"/>
  <c r="Y29" i="59"/>
  <c r="AV61" i="59"/>
  <c r="CS16" i="59"/>
  <c r="CR9" i="59"/>
  <c r="AC26" i="59"/>
  <c r="BU78" i="59"/>
  <c r="CE60" i="59"/>
  <c r="C50" i="59"/>
  <c r="H53" i="59"/>
  <c r="CP21" i="59"/>
  <c r="CN12" i="59"/>
  <c r="AJ62" i="59"/>
  <c r="BU65" i="59"/>
  <c r="G15" i="59"/>
  <c r="BU17" i="59"/>
  <c r="K69" i="59"/>
  <c r="BR22" i="59"/>
  <c r="BS46" i="59"/>
  <c r="AQ43" i="59"/>
  <c r="R46" i="59"/>
  <c r="N44" i="59"/>
  <c r="E32" i="59"/>
  <c r="AV9" i="59"/>
  <c r="Z26" i="59"/>
  <c r="W17" i="59"/>
  <c r="BP54" i="59"/>
  <c r="BR25" i="59"/>
  <c r="AL68" i="59"/>
  <c r="CT76" i="59"/>
  <c r="AL86" i="59"/>
  <c r="AF19" i="59"/>
  <c r="W52" i="59"/>
  <c r="AQ49" i="59"/>
  <c r="AB25" i="59"/>
  <c r="AP55" i="59"/>
  <c r="AN7" i="59"/>
  <c r="I18" i="59"/>
  <c r="Z43" i="59"/>
  <c r="AS80" i="59"/>
  <c r="BQ22" i="59"/>
  <c r="C16" i="59"/>
  <c r="AP75" i="59"/>
  <c r="X77" i="59"/>
  <c r="AO26" i="59"/>
  <c r="BQ45" i="59"/>
  <c r="CM59" i="59"/>
  <c r="AY16" i="59"/>
  <c r="BE79" i="59"/>
  <c r="AL15" i="59"/>
  <c r="BP64" i="59"/>
  <c r="T57" i="59"/>
  <c r="P29" i="59"/>
  <c r="CM17" i="59"/>
  <c r="BB66" i="59"/>
  <c r="CB22" i="59"/>
  <c r="CM76" i="59"/>
  <c r="CN59" i="59"/>
  <c r="AT15" i="59"/>
  <c r="CD29" i="59"/>
  <c r="CK59" i="59"/>
  <c r="L40" i="59"/>
  <c r="AY17" i="59"/>
  <c r="CD56" i="59"/>
  <c r="BO64" i="59"/>
  <c r="CE18" i="59"/>
  <c r="CE24" i="59"/>
  <c r="U30" i="59"/>
  <c r="D12" i="59"/>
  <c r="AJ64" i="59"/>
  <c r="BW75" i="59"/>
  <c r="N29" i="59"/>
  <c r="W29" i="59"/>
  <c r="AC24" i="59"/>
  <c r="BP53" i="59"/>
  <c r="V70" i="59"/>
  <c r="AA66" i="59"/>
  <c r="M49" i="59"/>
  <c r="BI28" i="59"/>
  <c r="AC5" i="59"/>
  <c r="CG81" i="59"/>
  <c r="AQ19" i="59"/>
  <c r="AF28" i="59"/>
  <c r="CT57" i="59"/>
  <c r="S60" i="59"/>
  <c r="CK72" i="59"/>
  <c r="M67" i="59"/>
  <c r="CI52" i="59"/>
  <c r="AB72" i="59"/>
  <c r="U12" i="59"/>
  <c r="AF30" i="59"/>
  <c r="AJ72" i="59"/>
  <c r="CG18" i="59"/>
  <c r="G67" i="59"/>
  <c r="BO26" i="59"/>
  <c r="CH54" i="59"/>
  <c r="BJ44" i="59"/>
  <c r="CD28" i="59"/>
  <c r="S58" i="59"/>
  <c r="O42" i="59"/>
  <c r="AY18" i="59"/>
  <c r="K15" i="59"/>
  <c r="L78" i="59"/>
  <c r="CG13" i="59"/>
  <c r="AQ14" i="59"/>
  <c r="X25" i="59"/>
  <c r="W56" i="59"/>
  <c r="Z9" i="59"/>
  <c r="O14" i="59"/>
  <c r="AW31" i="59"/>
  <c r="U32" i="59"/>
  <c r="AM46" i="59"/>
  <c r="BZ63" i="59"/>
  <c r="F9" i="59"/>
  <c r="BG10" i="59"/>
  <c r="AP67" i="59"/>
  <c r="BH38" i="59"/>
  <c r="K26" i="59"/>
  <c r="M66" i="59"/>
  <c r="G79" i="59"/>
  <c r="F73" i="59"/>
  <c r="BG8" i="59"/>
  <c r="BJ24" i="59"/>
  <c r="BR80" i="59"/>
  <c r="CB78" i="59"/>
  <c r="BX64" i="59"/>
  <c r="U61" i="59"/>
  <c r="Y58" i="59"/>
  <c r="T21" i="59"/>
  <c r="AM33" i="59"/>
  <c r="CS22" i="59"/>
  <c r="AL87" i="59"/>
  <c r="AP20" i="59"/>
  <c r="AM40" i="59"/>
  <c r="W42" i="59"/>
  <c r="AL85" i="59"/>
  <c r="CB80" i="59"/>
  <c r="AH80" i="59"/>
  <c r="K70" i="59"/>
  <c r="BJ37" i="59"/>
  <c r="S21" i="59"/>
  <c r="L67" i="59"/>
  <c r="AI6" i="59"/>
  <c r="X65" i="59"/>
  <c r="X67" i="59"/>
  <c r="K52" i="59"/>
  <c r="BB23" i="59"/>
  <c r="CF14" i="59"/>
  <c r="BQ77" i="59"/>
  <c r="K38" i="59"/>
  <c r="T68" i="59"/>
  <c r="Z85" i="59"/>
  <c r="AF79" i="59"/>
  <c r="D72" i="59"/>
  <c r="AT35" i="59"/>
  <c r="BH45" i="59"/>
  <c r="BS18" i="59"/>
  <c r="AM44" i="59"/>
  <c r="BO46" i="59"/>
  <c r="Q15" i="59"/>
  <c r="BN78" i="59"/>
  <c r="BD59" i="59"/>
  <c r="N62" i="59"/>
  <c r="C68" i="59"/>
  <c r="F85" i="59"/>
  <c r="AE37" i="59"/>
  <c r="BO68" i="59"/>
  <c r="AH48" i="59"/>
  <c r="CB44" i="59"/>
  <c r="BD47" i="59"/>
  <c r="BJ39" i="59"/>
  <c r="CI78" i="59"/>
  <c r="CS34" i="59"/>
  <c r="N47" i="59"/>
  <c r="CQ9" i="59"/>
  <c r="AI69" i="59"/>
  <c r="AN50" i="59"/>
  <c r="CQ85" i="59"/>
  <c r="BD39" i="59"/>
  <c r="U87" i="59"/>
  <c r="AC67" i="59"/>
  <c r="G32" i="59"/>
  <c r="CM30" i="59"/>
  <c r="AD27" i="59"/>
  <c r="AB46" i="59"/>
  <c r="F42" i="59"/>
  <c r="BG34" i="59"/>
  <c r="AQ72" i="59"/>
  <c r="CH13" i="59"/>
  <c r="AT20" i="59"/>
  <c r="BW10" i="59"/>
  <c r="BQ67" i="59"/>
  <c r="O72" i="59"/>
  <c r="AL13" i="59"/>
  <c r="AD36" i="59"/>
  <c r="BV69" i="59"/>
  <c r="BR85" i="59"/>
  <c r="J62" i="59"/>
  <c r="BD41" i="59"/>
  <c r="BC9" i="59"/>
  <c r="AT86" i="59"/>
  <c r="K14" i="59"/>
  <c r="CT27" i="59"/>
  <c r="P27" i="59"/>
  <c r="BZ41" i="59"/>
  <c r="E22" i="59"/>
  <c r="T31" i="59"/>
  <c r="AL78" i="59"/>
  <c r="U25" i="59"/>
  <c r="BD78" i="59"/>
  <c r="J42" i="59"/>
  <c r="AN29" i="59"/>
  <c r="AS8" i="59"/>
  <c r="CH33" i="59"/>
  <c r="CR60" i="59"/>
  <c r="CC19" i="59"/>
  <c r="U13" i="59"/>
  <c r="CC39" i="59"/>
  <c r="BH7" i="59"/>
  <c r="CH80" i="59"/>
  <c r="J61" i="59"/>
  <c r="BR76" i="59"/>
  <c r="BE80" i="59"/>
  <c r="AP9" i="59"/>
  <c r="BV32" i="59"/>
  <c r="AT70" i="59"/>
  <c r="CE45" i="59"/>
  <c r="AM72" i="59"/>
  <c r="CN17" i="59"/>
  <c r="BR12" i="59"/>
  <c r="W66" i="59"/>
  <c r="H76" i="59"/>
  <c r="M48" i="59"/>
  <c r="CB32" i="59"/>
  <c r="N22" i="59"/>
  <c r="CC37" i="59"/>
  <c r="L65" i="59"/>
  <c r="BK42" i="59"/>
  <c r="AE32" i="59"/>
  <c r="BP75" i="59"/>
  <c r="AH10" i="59"/>
  <c r="AQ30" i="59"/>
  <c r="N20" i="59"/>
  <c r="CJ38" i="59"/>
  <c r="BU8" i="59"/>
  <c r="V49" i="59"/>
  <c r="CR35" i="59"/>
  <c r="D18" i="59"/>
  <c r="CS54" i="59"/>
  <c r="BC24" i="59"/>
  <c r="BL42" i="59"/>
  <c r="H36" i="59"/>
  <c r="AS31" i="59"/>
  <c r="R63" i="59"/>
  <c r="AZ42" i="59"/>
  <c r="AD18" i="59"/>
  <c r="CR21" i="59"/>
  <c r="AC20" i="59"/>
  <c r="CM87" i="59"/>
  <c r="AA58" i="59"/>
  <c r="AD13" i="59"/>
  <c r="AB59" i="59"/>
  <c r="AK18" i="59"/>
  <c r="CH40" i="59"/>
  <c r="CP38" i="59"/>
  <c r="BP56" i="59"/>
  <c r="E74" i="59"/>
  <c r="BB70" i="59"/>
  <c r="AU30" i="59"/>
  <c r="AK21" i="59"/>
  <c r="F64" i="59"/>
  <c r="H67" i="59"/>
  <c r="CC69" i="59"/>
  <c r="AO31" i="59"/>
  <c r="CK76" i="59"/>
  <c r="AK37" i="59"/>
  <c r="CH15" i="59"/>
  <c r="E60" i="59"/>
  <c r="I87" i="59"/>
  <c r="AO25" i="59"/>
  <c r="AV7" i="59"/>
  <c r="AF49" i="59"/>
  <c r="BN9" i="59"/>
  <c r="CG32" i="59"/>
  <c r="AL57" i="59"/>
  <c r="CK68" i="59"/>
  <c r="BL43" i="59"/>
  <c r="CP86" i="59"/>
  <c r="V50" i="59"/>
  <c r="N37" i="59"/>
  <c r="AX31" i="59"/>
  <c r="J38" i="59"/>
  <c r="BC58" i="59"/>
  <c r="G62" i="59"/>
  <c r="BY32" i="59"/>
  <c r="BW18" i="59"/>
  <c r="M37" i="59"/>
  <c r="AP30" i="59"/>
  <c r="CH67" i="59"/>
  <c r="L34" i="59"/>
  <c r="CM10" i="59"/>
  <c r="BO25" i="59"/>
  <c r="V57" i="59"/>
  <c r="BD16" i="59"/>
  <c r="Z79" i="59"/>
  <c r="I60" i="59"/>
  <c r="AA25" i="59"/>
  <c r="H81" i="59"/>
  <c r="CT25" i="59"/>
  <c r="D59" i="59"/>
  <c r="CI76" i="59"/>
  <c r="K40" i="59"/>
  <c r="AX64" i="59"/>
  <c r="AT62" i="59"/>
  <c r="BG23" i="59"/>
  <c r="CS69" i="59"/>
  <c r="AX18" i="59"/>
  <c r="BE38" i="59"/>
  <c r="BE23" i="59"/>
  <c r="CD76" i="59"/>
  <c r="BI17" i="59"/>
  <c r="W48" i="59"/>
  <c r="AZ21" i="59"/>
  <c r="CL77" i="59"/>
  <c r="O21" i="59"/>
  <c r="CK85" i="59"/>
  <c r="BA68" i="59"/>
  <c r="BQ36" i="59"/>
  <c r="AI38" i="59"/>
  <c r="BJ77" i="59"/>
  <c r="R23" i="59"/>
  <c r="CN38" i="59"/>
  <c r="BN57" i="59"/>
  <c r="AT38" i="59"/>
  <c r="BX42" i="59"/>
  <c r="CD75" i="59"/>
  <c r="AL76" i="59"/>
  <c r="AK35" i="59"/>
  <c r="AF55" i="59"/>
  <c r="CP8" i="59"/>
  <c r="AK26" i="59"/>
  <c r="BS37" i="59"/>
  <c r="BG31" i="59"/>
  <c r="M14" i="59"/>
  <c r="BO59" i="59"/>
  <c r="AQ80" i="59"/>
  <c r="F62" i="59"/>
  <c r="Y60" i="59"/>
  <c r="T24" i="59"/>
  <c r="CC24" i="59"/>
  <c r="BH6" i="59"/>
  <c r="CJ26" i="59"/>
  <c r="CR27" i="59"/>
  <c r="AM60" i="59"/>
  <c r="CP75" i="59"/>
  <c r="AK65" i="59"/>
  <c r="AL46" i="59"/>
  <c r="D30" i="59"/>
  <c r="F43" i="59"/>
  <c r="AH50" i="59"/>
  <c r="CR38" i="59"/>
  <c r="CF42" i="59"/>
  <c r="BZ86" i="59"/>
  <c r="I7" i="59"/>
  <c r="AM41" i="59"/>
  <c r="CD23" i="59"/>
  <c r="X46" i="59"/>
  <c r="E70" i="59"/>
  <c r="AZ16" i="59"/>
  <c r="AT66" i="59"/>
  <c r="D24" i="59"/>
  <c r="I27" i="59"/>
  <c r="BJ58" i="59"/>
  <c r="AQ13" i="59"/>
  <c r="BJ42" i="59"/>
  <c r="AP86" i="59"/>
  <c r="CS47" i="59"/>
  <c r="CP70" i="59"/>
  <c r="W36" i="59"/>
  <c r="CT5" i="59"/>
  <c r="CF80" i="59"/>
  <c r="CP64" i="59"/>
  <c r="BG82" i="59"/>
  <c r="AJ70" i="59"/>
  <c r="AP82" i="59"/>
  <c r="BV23" i="59"/>
  <c r="CH12" i="59"/>
  <c r="BA64" i="59"/>
  <c r="CG79" i="59"/>
  <c r="U36" i="59"/>
  <c r="G50" i="59"/>
  <c r="P76" i="59"/>
  <c r="BG58" i="59"/>
  <c r="BP73" i="59"/>
  <c r="AA62" i="59"/>
  <c r="CF22" i="59"/>
  <c r="CC6" i="59"/>
  <c r="T76" i="59"/>
  <c r="U7" i="59"/>
  <c r="BO85" i="59"/>
  <c r="BI9" i="59"/>
  <c r="CI33" i="59"/>
  <c r="R11" i="59"/>
  <c r="AD76" i="59"/>
  <c r="V7" i="59"/>
  <c r="Z8" i="59"/>
  <c r="G85" i="59"/>
  <c r="AT17" i="59"/>
  <c r="AD37" i="59"/>
  <c r="CH30" i="59"/>
  <c r="CS17" i="59"/>
  <c r="BJ25" i="59"/>
  <c r="CN73" i="59"/>
  <c r="BD67" i="59"/>
  <c r="BW15" i="59"/>
  <c r="O66" i="59"/>
  <c r="AO57" i="59"/>
  <c r="AB75" i="59"/>
  <c r="BV65" i="59"/>
  <c r="CT13" i="59"/>
  <c r="AO9" i="59"/>
  <c r="Z6" i="59"/>
  <c r="BG44" i="59"/>
  <c r="BO35" i="59"/>
  <c r="T47" i="59"/>
  <c r="BX52" i="59"/>
  <c r="Z62" i="59"/>
  <c r="AD21" i="59"/>
  <c r="AI60" i="59"/>
  <c r="BF76" i="59"/>
  <c r="CK33" i="59"/>
  <c r="AZ15" i="59"/>
  <c r="L58" i="59"/>
  <c r="AX17" i="59"/>
  <c r="AA53" i="59"/>
  <c r="X40" i="59"/>
  <c r="BC73" i="59"/>
  <c r="K86" i="59"/>
  <c r="BC87" i="59"/>
  <c r="BQ59" i="59"/>
  <c r="AI82" i="59"/>
  <c r="CR20" i="59"/>
  <c r="AZ77" i="59"/>
  <c r="AA28" i="59"/>
  <c r="G59" i="59"/>
  <c r="BW73" i="59"/>
  <c r="BH26" i="59"/>
  <c r="AN81" i="59"/>
  <c r="BJ50" i="59"/>
  <c r="CE16" i="59"/>
  <c r="U68" i="59"/>
  <c r="R26" i="59"/>
  <c r="CP19" i="59"/>
  <c r="BS60" i="59"/>
  <c r="BD21" i="59"/>
  <c r="K68" i="59"/>
  <c r="CH36" i="59"/>
  <c r="AK76" i="59"/>
  <c r="BN79" i="59"/>
  <c r="V10" i="59"/>
  <c r="BV40" i="59"/>
  <c r="Z65" i="59"/>
  <c r="BM35" i="59"/>
  <c r="N72" i="59"/>
  <c r="CP40" i="59"/>
  <c r="CK11" i="59"/>
  <c r="CM32" i="59"/>
  <c r="J7" i="59"/>
  <c r="BG76" i="59"/>
  <c r="CS50" i="59"/>
  <c r="W7" i="59"/>
  <c r="AV87" i="59"/>
  <c r="K53" i="59"/>
  <c r="BG60" i="59"/>
  <c r="BD8" i="59"/>
  <c r="CM12" i="59"/>
  <c r="CR17" i="59"/>
  <c r="CT53" i="59"/>
  <c r="AB68" i="59"/>
  <c r="AG54" i="59"/>
  <c r="AO64" i="59"/>
  <c r="X45" i="59"/>
  <c r="CP17" i="59"/>
  <c r="BQ25" i="59"/>
  <c r="CG71" i="59"/>
  <c r="BC66" i="59"/>
  <c r="CM24" i="59"/>
  <c r="CK49" i="59"/>
  <c r="U11" i="59"/>
  <c r="AS21" i="59"/>
  <c r="W82" i="59"/>
  <c r="BB50" i="59"/>
  <c r="AD10" i="59"/>
  <c r="AA7" i="59"/>
  <c r="BD9" i="59"/>
  <c r="BC5" i="59"/>
  <c r="CL69" i="59"/>
  <c r="H77" i="59"/>
  <c r="AO33" i="59"/>
  <c r="AZ41" i="59"/>
  <c r="BE41" i="59"/>
  <c r="M60" i="59"/>
  <c r="CC7" i="59"/>
  <c r="AA18" i="59"/>
  <c r="CK38" i="59"/>
  <c r="I72" i="59"/>
  <c r="BW36" i="59"/>
  <c r="R67" i="59"/>
  <c r="CG49" i="59"/>
  <c r="CG15" i="59"/>
  <c r="CF69" i="59"/>
  <c r="CN50" i="59"/>
  <c r="BP43" i="59"/>
  <c r="L5" i="59"/>
  <c r="CG75" i="59"/>
  <c r="C78" i="59"/>
  <c r="AB55" i="59"/>
  <c r="BZ38" i="59"/>
  <c r="CK18" i="59"/>
  <c r="BN29" i="59"/>
  <c r="AJ39" i="59"/>
  <c r="BB37" i="59"/>
  <c r="BB67" i="59"/>
  <c r="BU30" i="59"/>
  <c r="AY58" i="59"/>
  <c r="BV25" i="59"/>
  <c r="C75" i="59"/>
  <c r="H7" i="59"/>
  <c r="BO74" i="59"/>
  <c r="AH30" i="59"/>
  <c r="CG69" i="59"/>
  <c r="CT30" i="59"/>
  <c r="CS36" i="59"/>
  <c r="AD28" i="59"/>
  <c r="AH52" i="59"/>
  <c r="CD78" i="59"/>
  <c r="H18" i="59"/>
  <c r="BI75" i="59"/>
  <c r="M85" i="59"/>
  <c r="BV21" i="59"/>
  <c r="M52" i="59"/>
  <c r="AT36" i="59"/>
  <c r="D62" i="59"/>
  <c r="AE20" i="59"/>
  <c r="AH24" i="59"/>
  <c r="T60" i="59"/>
  <c r="BE81" i="59"/>
  <c r="BI45" i="59"/>
  <c r="AB41" i="59"/>
  <c r="AC73" i="59"/>
  <c r="CE65" i="59"/>
  <c r="BV28" i="59"/>
  <c r="AI65" i="59"/>
  <c r="AP61" i="59"/>
  <c r="BB29" i="59"/>
  <c r="BA46" i="59"/>
  <c r="BK32" i="59"/>
  <c r="BJ12" i="59"/>
  <c r="CI67" i="59"/>
  <c r="CF34" i="59"/>
  <c r="BS73" i="59"/>
  <c r="AC29" i="59"/>
  <c r="AI9" i="59"/>
  <c r="D85" i="59"/>
  <c r="BW56" i="59"/>
  <c r="AN33" i="59"/>
  <c r="Z16" i="59"/>
  <c r="S22" i="59"/>
  <c r="CI7" i="59"/>
  <c r="BX6" i="59"/>
  <c r="P30" i="59"/>
  <c r="CF63" i="59"/>
  <c r="C36" i="59"/>
  <c r="CH7" i="59"/>
  <c r="CS62" i="59"/>
  <c r="L50" i="59"/>
  <c r="T59" i="59"/>
  <c r="K85" i="59"/>
  <c r="CN57" i="59"/>
  <c r="CF17" i="59"/>
  <c r="O8" i="59"/>
  <c r="CP27" i="59"/>
  <c r="X48" i="59"/>
  <c r="P17" i="59"/>
  <c r="BJ85" i="59"/>
  <c r="BS52" i="59"/>
  <c r="BO31" i="59"/>
  <c r="AI50" i="59"/>
  <c r="AV35" i="59"/>
  <c r="AZ76" i="59"/>
  <c r="BH28" i="59"/>
  <c r="BB22" i="59"/>
  <c r="D16" i="59"/>
  <c r="CT11" i="59"/>
  <c r="X36" i="59"/>
  <c r="AM52" i="59"/>
  <c r="AL29" i="59"/>
  <c r="AQ35" i="59"/>
  <c r="P64" i="59"/>
  <c r="CD25" i="59"/>
  <c r="M31" i="59"/>
  <c r="P53" i="59"/>
  <c r="BG55" i="59"/>
  <c r="P6" i="59"/>
  <c r="CF40" i="59"/>
  <c r="M6" i="59"/>
  <c r="BR86" i="59"/>
  <c r="X29" i="59"/>
  <c r="P55" i="59"/>
  <c r="J8" i="59"/>
  <c r="BQ19" i="59"/>
  <c r="CR42" i="59"/>
  <c r="CK58" i="59"/>
  <c r="CD6" i="59"/>
  <c r="L36" i="59"/>
  <c r="G24" i="59"/>
  <c r="BC57" i="59"/>
  <c r="P10" i="59"/>
  <c r="CP32" i="59"/>
  <c r="BD23" i="59"/>
  <c r="BR81" i="59"/>
  <c r="CN36" i="59"/>
  <c r="N49" i="59"/>
  <c r="T42" i="59"/>
  <c r="BE25" i="59"/>
  <c r="CN20" i="59"/>
  <c r="C76" i="59"/>
  <c r="BQ38" i="59"/>
  <c r="CM14" i="59"/>
  <c r="I77" i="59"/>
  <c r="BO28" i="59"/>
  <c r="X71" i="59"/>
  <c r="CG77" i="59"/>
  <c r="BH42" i="59"/>
  <c r="AO13" i="59"/>
  <c r="D41" i="59"/>
  <c r="O68" i="59"/>
  <c r="AH37" i="59"/>
  <c r="CL9" i="59"/>
  <c r="CD7" i="59"/>
  <c r="P13" i="59"/>
  <c r="CH20" i="59"/>
  <c r="BQ80" i="59"/>
  <c r="AL63" i="59"/>
  <c r="BW20" i="59"/>
  <c r="AQ10" i="59"/>
  <c r="CH44" i="59"/>
  <c r="BV59" i="59"/>
  <c r="X31" i="59"/>
  <c r="AP22" i="59"/>
  <c r="CT7" i="59"/>
  <c r="CG46" i="59"/>
  <c r="AS20" i="59"/>
  <c r="BK64" i="59"/>
  <c r="CB39" i="59"/>
  <c r="G19" i="59"/>
  <c r="AT7" i="59"/>
  <c r="CE8" i="59"/>
  <c r="CL31" i="59"/>
  <c r="AA78" i="59"/>
  <c r="CG73" i="59"/>
  <c r="E9" i="59"/>
  <c r="BN19" i="59"/>
  <c r="AM53" i="59"/>
  <c r="D25" i="59"/>
  <c r="BX27" i="59"/>
  <c r="CB69" i="59"/>
  <c r="BR75" i="59"/>
  <c r="Z59" i="59"/>
  <c r="AL17" i="59"/>
  <c r="I11" i="59"/>
  <c r="Y72" i="59"/>
  <c r="T20" i="59"/>
  <c r="AA23" i="59"/>
  <c r="Y87" i="59"/>
  <c r="AJ30" i="59"/>
  <c r="AS36" i="59"/>
  <c r="AT8" i="59"/>
  <c r="R87" i="59"/>
  <c r="P22" i="59"/>
  <c r="BL23" i="59"/>
  <c r="CR23" i="59"/>
  <c r="F13" i="59"/>
  <c r="R50" i="59"/>
  <c r="BG19" i="59"/>
  <c r="AF10" i="59"/>
  <c r="BG65" i="59"/>
  <c r="T35" i="59"/>
  <c r="W75" i="59"/>
  <c r="BT21" i="59"/>
  <c r="BX58" i="59"/>
  <c r="AP14" i="59"/>
  <c r="BP29" i="59"/>
  <c r="BQ29" i="59"/>
  <c r="CE44" i="59"/>
  <c r="BP6" i="59"/>
  <c r="BZ31" i="59"/>
  <c r="O11" i="59"/>
  <c r="BH8" i="59"/>
  <c r="BO10" i="59"/>
  <c r="AD81" i="59"/>
  <c r="AC25" i="59"/>
  <c r="S34" i="59"/>
  <c r="C69" i="59"/>
  <c r="CI5" i="59"/>
  <c r="AB71" i="59"/>
  <c r="O54" i="59"/>
  <c r="S10" i="59"/>
  <c r="S72" i="59"/>
  <c r="AF52" i="59"/>
  <c r="BU20" i="59"/>
  <c r="AD82" i="59"/>
  <c r="CR47" i="59"/>
  <c r="AX23" i="59"/>
  <c r="AI87" i="59"/>
  <c r="O53" i="59"/>
  <c r="V21" i="59"/>
  <c r="BO44" i="59"/>
  <c r="BQ61" i="59"/>
  <c r="AA81" i="59"/>
  <c r="BI81" i="59"/>
  <c r="AB44" i="59"/>
  <c r="BV6" i="59"/>
  <c r="J80" i="59"/>
  <c r="D38" i="59"/>
  <c r="BP38" i="59"/>
  <c r="S13" i="59"/>
  <c r="AV43" i="59"/>
  <c r="AS57" i="59"/>
  <c r="BC35" i="59"/>
  <c r="CF6" i="59"/>
  <c r="W74" i="59"/>
  <c r="AS37" i="59"/>
  <c r="BX28" i="59"/>
  <c r="CP30" i="59"/>
  <c r="I52" i="59"/>
  <c r="CT24" i="59"/>
  <c r="BE44" i="59"/>
  <c r="O61" i="59"/>
  <c r="AE15" i="59"/>
  <c r="CK53" i="59"/>
  <c r="BU87" i="59"/>
  <c r="BN38" i="59"/>
  <c r="AN10" i="59"/>
  <c r="AZ37" i="59"/>
  <c r="BY50" i="59"/>
  <c r="F71" i="59"/>
  <c r="BE46" i="59"/>
  <c r="CF57" i="59"/>
  <c r="CB29" i="59"/>
  <c r="CB6" i="59"/>
  <c r="F60" i="59"/>
  <c r="F50" i="59"/>
  <c r="CA39" i="59"/>
  <c r="AF16" i="59"/>
  <c r="CP79" i="59"/>
  <c r="CI72" i="59"/>
  <c r="CB41" i="59"/>
  <c r="BX37" i="59"/>
  <c r="U46" i="59"/>
  <c r="BO7" i="59"/>
  <c r="BS12" i="59"/>
  <c r="AO11" i="59"/>
  <c r="BZ67" i="59"/>
  <c r="AB47" i="59"/>
  <c r="BG45" i="59"/>
  <c r="F38" i="59"/>
  <c r="AQ85" i="59"/>
  <c r="BR8" i="59"/>
  <c r="BB14" i="59"/>
  <c r="AM59" i="59"/>
  <c r="BK58" i="59"/>
  <c r="X50" i="59"/>
  <c r="CM50" i="59"/>
  <c r="BV42" i="59"/>
  <c r="W39" i="59"/>
  <c r="AY59" i="59"/>
  <c r="AZ80" i="59"/>
  <c r="BO50" i="59"/>
  <c r="AS82" i="59"/>
  <c r="BQ69" i="59"/>
  <c r="CN81" i="59"/>
  <c r="AA72" i="59"/>
  <c r="AQ33" i="59"/>
  <c r="CR62" i="59"/>
  <c r="BG72" i="59"/>
  <c r="AF7" i="59"/>
  <c r="BT76" i="59"/>
  <c r="AS17" i="59"/>
  <c r="BR16" i="59"/>
  <c r="BG87" i="59"/>
  <c r="BZ76" i="59"/>
  <c r="P37" i="59"/>
  <c r="T64" i="59"/>
  <c r="CM39" i="59"/>
  <c r="D76" i="59"/>
  <c r="R30" i="59"/>
  <c r="AQ78" i="59"/>
  <c r="BS69" i="59"/>
  <c r="BE76" i="59"/>
  <c r="O63" i="59"/>
  <c r="AH70" i="59"/>
  <c r="BZ17" i="59"/>
  <c r="AM57" i="59"/>
  <c r="AV23" i="59"/>
  <c r="CL21" i="59"/>
  <c r="BU43" i="59"/>
  <c r="CR24" i="59"/>
  <c r="AL8" i="59"/>
  <c r="CS77" i="59"/>
  <c r="AQ57" i="59"/>
  <c r="AT23" i="59"/>
  <c r="BU13" i="59"/>
  <c r="AB42" i="59"/>
  <c r="AQ58" i="59"/>
  <c r="N55" i="59"/>
  <c r="CC61" i="59"/>
  <c r="O67" i="59"/>
  <c r="BB53" i="59"/>
  <c r="BV50" i="59"/>
  <c r="AK85" i="59"/>
  <c r="BF52" i="59"/>
  <c r="AP50" i="59"/>
  <c r="BG39" i="59"/>
  <c r="BO8" i="59"/>
  <c r="S6" i="59"/>
  <c r="AV52" i="59"/>
  <c r="J14" i="59"/>
  <c r="BW35" i="59"/>
  <c r="AT9" i="59"/>
  <c r="AI14" i="59"/>
  <c r="S80" i="59"/>
  <c r="O33" i="59"/>
  <c r="Z34" i="59"/>
  <c r="T22" i="59"/>
  <c r="BX23" i="59"/>
  <c r="AN69" i="59"/>
  <c r="CD66" i="59"/>
  <c r="H22" i="59"/>
  <c r="AX82" i="59"/>
  <c r="AI20" i="59"/>
  <c r="K42" i="59"/>
  <c r="F20" i="59"/>
  <c r="CD85" i="59"/>
  <c r="R43" i="59"/>
  <c r="CN19" i="59"/>
  <c r="CR41" i="59"/>
  <c r="P52" i="59"/>
  <c r="AO38" i="59"/>
  <c r="AL24" i="59"/>
  <c r="E75" i="59"/>
  <c r="AZ6" i="59"/>
  <c r="BC63" i="59"/>
  <c r="BG37" i="59"/>
  <c r="CK62" i="59"/>
  <c r="BJ36" i="59"/>
  <c r="BV17" i="59"/>
  <c r="CP82" i="59"/>
  <c r="D61" i="59"/>
  <c r="CP76" i="59"/>
  <c r="BO15" i="59"/>
  <c r="I13" i="59"/>
  <c r="CC15" i="59"/>
  <c r="BV26" i="59"/>
  <c r="S66" i="59"/>
  <c r="BE73" i="59"/>
  <c r="CE35" i="59"/>
  <c r="C40" i="59"/>
  <c r="Z67" i="59"/>
  <c r="CF18" i="59"/>
  <c r="D27" i="59"/>
  <c r="AJ69" i="59"/>
  <c r="CD31" i="59"/>
  <c r="AY60" i="59"/>
  <c r="BS13" i="59"/>
  <c r="BA59" i="59"/>
  <c r="L86" i="59"/>
  <c r="CK87" i="59"/>
  <c r="J48" i="59"/>
  <c r="BY53" i="59"/>
  <c r="W87" i="59"/>
  <c r="AF68" i="59"/>
  <c r="BI70" i="59"/>
  <c r="AI28" i="59"/>
  <c r="CB20" i="59"/>
  <c r="AO85" i="59"/>
  <c r="J22" i="59"/>
  <c r="J76" i="59"/>
  <c r="BJ66" i="59"/>
  <c r="CD13" i="59"/>
  <c r="Z22" i="59"/>
  <c r="CK32" i="59"/>
  <c r="BZ30" i="59"/>
  <c r="AC40" i="59"/>
  <c r="CH81" i="59"/>
  <c r="BO23" i="59"/>
  <c r="BS38" i="59"/>
  <c r="AF76" i="59"/>
  <c r="AK50" i="59"/>
  <c r="AC23" i="59"/>
  <c r="CS45" i="59"/>
  <c r="AQ6" i="59"/>
  <c r="BN85" i="59"/>
  <c r="CP48" i="59"/>
  <c r="X19" i="59"/>
  <c r="AB24" i="59"/>
  <c r="AQ11" i="59"/>
  <c r="BB58" i="59"/>
  <c r="J15" i="59"/>
  <c r="AJ29" i="59"/>
  <c r="BO33" i="59"/>
  <c r="CF23" i="59"/>
  <c r="CN37" i="59"/>
  <c r="AT33" i="59"/>
  <c r="AZ25" i="59"/>
  <c r="W43" i="59"/>
  <c r="AH67" i="59"/>
  <c r="AQ42" i="59"/>
  <c r="BQ74" i="59"/>
  <c r="J28" i="59"/>
  <c r="AZ50" i="59"/>
  <c r="AK10" i="59"/>
  <c r="AC32" i="59"/>
  <c r="AV78" i="59"/>
  <c r="BO13" i="59"/>
  <c r="BX16" i="59"/>
  <c r="CC49" i="59"/>
  <c r="D81" i="59"/>
  <c r="BH64" i="59"/>
  <c r="AO53" i="59"/>
  <c r="AZ63" i="59"/>
  <c r="U6" i="59"/>
  <c r="CK14" i="59"/>
  <c r="BR10" i="59"/>
  <c r="BQ48" i="59"/>
  <c r="Y53" i="59"/>
  <c r="AY61" i="59"/>
  <c r="K60" i="59"/>
  <c r="CO8" i="59"/>
  <c r="AA17" i="59"/>
  <c r="BJ60" i="59"/>
  <c r="BJ41" i="59"/>
  <c r="J13" i="59"/>
  <c r="G25" i="59"/>
  <c r="O27" i="59"/>
  <c r="E40" i="59"/>
  <c r="CC29" i="59"/>
  <c r="BU26" i="59"/>
  <c r="BH29" i="59"/>
  <c r="AJ27" i="59"/>
  <c r="BZ7" i="59"/>
  <c r="AS42" i="59"/>
  <c r="AA41" i="59"/>
  <c r="H86" i="59"/>
  <c r="BJ17" i="59"/>
  <c r="AO72" i="59"/>
  <c r="CN13" i="59"/>
  <c r="BB62" i="59"/>
  <c r="CJ33" i="59"/>
  <c r="CD40" i="59"/>
  <c r="CK57" i="59"/>
  <c r="AB33" i="59"/>
  <c r="AM37" i="59"/>
  <c r="AC28" i="59"/>
  <c r="V29" i="59"/>
  <c r="BP63" i="59"/>
  <c r="AN21" i="59"/>
  <c r="CC38" i="59"/>
  <c r="BI15" i="59"/>
  <c r="BC10" i="59"/>
  <c r="AI19" i="59"/>
  <c r="BQ20" i="59"/>
  <c r="R64" i="59"/>
  <c r="BU23" i="59"/>
  <c r="BW86" i="59"/>
  <c r="Y69" i="59"/>
  <c r="AT69" i="59"/>
  <c r="CK63" i="59"/>
  <c r="P11" i="59"/>
  <c r="AJ42" i="59"/>
  <c r="AM43" i="59"/>
  <c r="CP80" i="59"/>
  <c r="AF20" i="59"/>
  <c r="AA80" i="59"/>
  <c r="I32" i="59"/>
  <c r="CF39" i="59"/>
  <c r="S65" i="59"/>
  <c r="CL78" i="59"/>
  <c r="CT70" i="59"/>
  <c r="CQ12" i="59"/>
  <c r="AF11" i="59"/>
  <c r="CT63" i="59"/>
  <c r="BX18" i="59"/>
  <c r="CL34" i="59"/>
  <c r="AI74" i="59"/>
  <c r="BW13" i="59"/>
  <c r="D46" i="59"/>
  <c r="AV29" i="59"/>
  <c r="BZ10" i="59"/>
  <c r="BQ18" i="59"/>
  <c r="BF10" i="59"/>
  <c r="BI25" i="59"/>
  <c r="AO23" i="59"/>
  <c r="Y80" i="59"/>
  <c r="CS14" i="59"/>
  <c r="K32" i="59"/>
  <c r="AJ65" i="59"/>
  <c r="BO22" i="59"/>
  <c r="BE70" i="59"/>
  <c r="BX62" i="59"/>
  <c r="CM48" i="59"/>
  <c r="BX20" i="59"/>
  <c r="AA8" i="59"/>
  <c r="D6" i="59"/>
  <c r="BU59" i="59"/>
  <c r="F72" i="59"/>
  <c r="AD60" i="59"/>
  <c r="CR11" i="59"/>
  <c r="BE15" i="59"/>
  <c r="BS15" i="59"/>
  <c r="R38" i="59"/>
  <c r="AS75" i="59"/>
  <c r="CM23" i="59"/>
  <c r="CL66" i="59"/>
  <c r="S27" i="59"/>
  <c r="BC42" i="59"/>
  <c r="CT33" i="59"/>
  <c r="BQ7" i="59"/>
  <c r="C35" i="59"/>
  <c r="C19" i="59"/>
  <c r="D28" i="59"/>
  <c r="Z19" i="59"/>
  <c r="Y27" i="59"/>
  <c r="CO5" i="59"/>
  <c r="D31" i="59"/>
  <c r="O75" i="59"/>
  <c r="AN28" i="59"/>
  <c r="AB11" i="59"/>
  <c r="CC78" i="59"/>
  <c r="CT46" i="59"/>
  <c r="BJ23" i="59"/>
  <c r="F76" i="59"/>
  <c r="CB60" i="59"/>
  <c r="AA64" i="59"/>
  <c r="BS36" i="59"/>
  <c r="CI18" i="59"/>
  <c r="AV39" i="59"/>
  <c r="G33" i="59"/>
  <c r="CK61" i="59"/>
  <c r="H85" i="59"/>
  <c r="AC42" i="59"/>
  <c r="BU64" i="59"/>
  <c r="CG43" i="59"/>
  <c r="W64" i="59"/>
  <c r="AH79" i="59"/>
  <c r="AH65" i="59"/>
  <c r="BW79" i="59"/>
  <c r="Z52" i="59"/>
  <c r="BW57" i="59"/>
  <c r="AN53" i="59"/>
  <c r="CM63" i="59"/>
  <c r="BP15" i="59"/>
  <c r="AJ26" i="59"/>
  <c r="BN10" i="59"/>
  <c r="Y39" i="59"/>
  <c r="AK54" i="59"/>
  <c r="P19" i="59"/>
  <c r="O77" i="59"/>
  <c r="K19" i="59"/>
  <c r="AN66" i="59"/>
  <c r="BZ75" i="59"/>
  <c r="H14" i="59"/>
  <c r="BC18" i="59"/>
  <c r="N24" i="59"/>
  <c r="R68" i="59"/>
  <c r="AS13" i="59"/>
  <c r="BX21" i="59"/>
  <c r="BU67" i="59"/>
  <c r="CH24" i="59"/>
  <c r="AX48" i="59"/>
  <c r="CK54" i="59"/>
  <c r="CM46" i="59"/>
  <c r="Z21" i="59"/>
  <c r="AM67" i="59"/>
  <c r="BJ62" i="59"/>
  <c r="AK24" i="59"/>
  <c r="BA80" i="59"/>
  <c r="AQ12" i="59"/>
  <c r="BA11" i="59"/>
  <c r="P56" i="59"/>
  <c r="AM17" i="59"/>
  <c r="CH11" i="59"/>
  <c r="F24" i="59"/>
  <c r="AL33" i="59"/>
  <c r="CB46" i="59"/>
  <c r="BK52" i="59"/>
  <c r="AS34" i="59"/>
  <c r="AP76" i="59"/>
  <c r="BI65" i="59"/>
  <c r="AN86" i="59"/>
  <c r="AA10" i="59"/>
  <c r="AL14" i="59"/>
  <c r="AZ22" i="59"/>
  <c r="BR58" i="59"/>
  <c r="M42" i="59"/>
  <c r="BP14" i="59"/>
  <c r="AK33" i="59"/>
  <c r="BW66" i="59"/>
  <c r="T30" i="59"/>
  <c r="AZ59" i="59"/>
  <c r="CN35" i="59"/>
  <c r="W27" i="59"/>
  <c r="AN23" i="59"/>
  <c r="R31" i="59"/>
  <c r="AQ70" i="59"/>
  <c r="CI40" i="59"/>
  <c r="L25" i="59"/>
  <c r="AP33" i="59"/>
  <c r="CP20" i="59"/>
  <c r="Y52" i="59"/>
  <c r="AF14" i="59"/>
  <c r="BD72" i="59"/>
  <c r="BA87" i="59"/>
  <c r="BN20" i="59"/>
  <c r="D57" i="59"/>
  <c r="CR58" i="59"/>
  <c r="CK46" i="59"/>
  <c r="AK9" i="59"/>
  <c r="CL55" i="59"/>
  <c r="CG60" i="59"/>
  <c r="BU38" i="59"/>
  <c r="BE20" i="59"/>
  <c r="AZ27" i="59"/>
  <c r="AD31" i="59"/>
  <c r="M13" i="59"/>
  <c r="N15" i="59"/>
  <c r="CR15" i="59"/>
  <c r="AS58" i="59"/>
  <c r="AM23" i="59"/>
  <c r="CS44" i="59"/>
  <c r="K41" i="59"/>
  <c r="AY40" i="59"/>
  <c r="P31" i="59"/>
  <c r="N65" i="59"/>
  <c r="BO80" i="59"/>
  <c r="U59" i="59"/>
  <c r="BE22" i="59"/>
  <c r="AF6" i="59"/>
  <c r="AO46" i="59"/>
  <c r="Q70" i="59"/>
  <c r="CF59" i="59"/>
  <c r="CF10" i="59"/>
  <c r="CI11" i="59"/>
  <c r="Z15" i="59"/>
  <c r="BV58" i="59"/>
  <c r="AI11" i="59"/>
  <c r="CO9" i="59"/>
  <c r="CB76" i="59"/>
  <c r="U29" i="59"/>
  <c r="L62" i="59"/>
  <c r="AR79" i="59"/>
  <c r="V9" i="59"/>
  <c r="CK26" i="59"/>
  <c r="BD66" i="59"/>
  <c r="BS50" i="59"/>
  <c r="CB73" i="59"/>
  <c r="H52" i="59"/>
  <c r="AD80" i="59"/>
  <c r="BO5" i="59"/>
  <c r="BU57" i="59"/>
  <c r="AS38" i="59"/>
  <c r="AH57" i="59"/>
  <c r="CG16" i="59"/>
  <c r="BX61" i="59"/>
  <c r="I61" i="59"/>
  <c r="BD12" i="59"/>
  <c r="AQ34" i="59"/>
  <c r="BW74" i="59"/>
  <c r="H29" i="59"/>
  <c r="AS71" i="59"/>
  <c r="CT37" i="59"/>
  <c r="N59" i="59"/>
  <c r="AC7" i="59"/>
  <c r="BW21" i="59"/>
  <c r="CK82" i="59"/>
  <c r="M8" i="59"/>
  <c r="BS33" i="59"/>
  <c r="BJ76" i="59"/>
  <c r="CP35" i="59"/>
  <c r="AG14" i="59"/>
  <c r="BB20" i="59"/>
  <c r="AQ66" i="59"/>
  <c r="R36" i="59"/>
  <c r="AF36" i="59"/>
  <c r="CP9" i="59"/>
  <c r="L76" i="59"/>
  <c r="C31" i="59"/>
  <c r="AD77" i="59"/>
  <c r="CN10" i="59"/>
  <c r="AT54" i="59"/>
  <c r="U24" i="59"/>
  <c r="BW69" i="59"/>
  <c r="AM55" i="59"/>
  <c r="P44" i="59"/>
  <c r="BH79" i="59"/>
  <c r="BP65" i="59"/>
  <c r="AA43" i="59"/>
  <c r="J19" i="59"/>
  <c r="BI69" i="59"/>
  <c r="AS32" i="59"/>
  <c r="CS48" i="59"/>
  <c r="CS58" i="59"/>
  <c r="U22" i="59"/>
  <c r="AO79" i="59"/>
  <c r="BG17" i="59"/>
  <c r="CH8" i="59"/>
  <c r="CG64" i="59"/>
  <c r="CB55" i="59"/>
  <c r="Y15" i="59"/>
  <c r="X37" i="59"/>
  <c r="T6" i="59"/>
  <c r="AD6" i="59"/>
  <c r="BA62" i="59"/>
  <c r="G7" i="59"/>
  <c r="E26" i="59"/>
  <c r="AB27" i="59"/>
  <c r="CN33" i="59"/>
  <c r="M23" i="59"/>
  <c r="H27" i="59"/>
  <c r="I31" i="59"/>
  <c r="AY10" i="59"/>
  <c r="BA19" i="59"/>
  <c r="BO75" i="59"/>
  <c r="R60" i="59"/>
  <c r="BR79" i="59"/>
  <c r="AP27" i="59"/>
  <c r="D87" i="59"/>
  <c r="CK44" i="59"/>
  <c r="CH87" i="59"/>
  <c r="C67" i="59"/>
  <c r="CC34" i="59"/>
  <c r="AM31" i="59"/>
  <c r="R35" i="59"/>
  <c r="T78" i="59"/>
  <c r="E58" i="59"/>
  <c r="BC20" i="59"/>
  <c r="R62" i="59"/>
  <c r="V43" i="59"/>
  <c r="BV18" i="59"/>
  <c r="CB87" i="59"/>
  <c r="BU9" i="59"/>
  <c r="AX12" i="59"/>
  <c r="X53" i="59"/>
  <c r="AZ10" i="59"/>
  <c r="BS8" i="59"/>
  <c r="BK26" i="59"/>
  <c r="P5" i="59"/>
  <c r="AX62" i="59"/>
  <c r="AV28" i="59"/>
  <c r="BN41" i="59"/>
  <c r="AB30" i="59"/>
  <c r="BX17" i="59"/>
  <c r="Y14" i="59"/>
  <c r="CD42" i="59"/>
  <c r="AO24" i="59"/>
  <c r="BC29" i="59"/>
  <c r="R41" i="59"/>
  <c r="J67" i="59"/>
  <c r="C10" i="59"/>
  <c r="AT37" i="59"/>
  <c r="BU22" i="59"/>
  <c r="BH60" i="59"/>
  <c r="U70" i="59"/>
  <c r="CG56" i="59"/>
  <c r="J26" i="59"/>
  <c r="T28" i="59"/>
  <c r="AD20" i="59"/>
  <c r="BH86" i="59"/>
  <c r="AS60" i="59"/>
  <c r="AP52" i="59"/>
  <c r="CS6" i="59"/>
  <c r="CP37" i="59"/>
  <c r="AT24" i="59"/>
  <c r="BN37" i="59"/>
  <c r="BV10" i="59"/>
  <c r="CH37" i="59"/>
  <c r="X6" i="59"/>
  <c r="BO63" i="59"/>
  <c r="AP17" i="59"/>
  <c r="AX7" i="59"/>
  <c r="AH18" i="59"/>
  <c r="AY42" i="59"/>
  <c r="V36" i="59"/>
  <c r="CN58" i="59"/>
  <c r="CF30" i="59"/>
  <c r="AV60" i="59"/>
  <c r="BJ81" i="59"/>
  <c r="BX7" i="59"/>
  <c r="AN22" i="59"/>
  <c r="AP6" i="59"/>
  <c r="CG7" i="59"/>
  <c r="BE61" i="59"/>
  <c r="BL58" i="59"/>
  <c r="Z18" i="59"/>
  <c r="AI62" i="59"/>
  <c r="BH43" i="59"/>
  <c r="D79" i="59"/>
  <c r="P12" i="59"/>
  <c r="BO38" i="59"/>
  <c r="BL18" i="59"/>
  <c r="D47" i="59"/>
  <c r="BV8" i="59"/>
  <c r="X28" i="59"/>
  <c r="Z81" i="59"/>
  <c r="X9" i="59"/>
  <c r="E31" i="59"/>
  <c r="CK78" i="59"/>
  <c r="CN22" i="59"/>
  <c r="Y59" i="59"/>
  <c r="I80" i="59"/>
  <c r="BB19" i="59"/>
  <c r="X26" i="59"/>
  <c r="BM56" i="59"/>
  <c r="F81" i="59"/>
  <c r="X60" i="59"/>
  <c r="BZ58" i="59"/>
  <c r="AV81" i="59"/>
  <c r="CB56" i="59"/>
  <c r="CC76" i="59"/>
  <c r="AV10" i="59"/>
  <c r="AR87" i="59"/>
  <c r="W80" i="59"/>
  <c r="BD13" i="59"/>
  <c r="BP79" i="59"/>
  <c r="N73" i="59"/>
  <c r="CS66" i="59"/>
  <c r="AX16" i="59"/>
  <c r="AF69" i="59"/>
  <c r="C66" i="59"/>
  <c r="O47" i="59"/>
  <c r="M22" i="59"/>
  <c r="BZ65" i="59"/>
  <c r="AJ44" i="59"/>
  <c r="BB60" i="59"/>
  <c r="BG11" i="59"/>
  <c r="H70" i="59"/>
  <c r="J50" i="59"/>
  <c r="BN36" i="59"/>
  <c r="AS53" i="59"/>
  <c r="R79" i="59"/>
  <c r="AS81" i="59"/>
  <c r="AL79" i="59"/>
  <c r="CT44" i="59"/>
  <c r="CL13" i="59"/>
  <c r="CD26" i="59"/>
  <c r="E11" i="59"/>
  <c r="BW22" i="59"/>
  <c r="BY54" i="59"/>
  <c r="CH68" i="59"/>
  <c r="AS73" i="59"/>
  <c r="BJ87" i="59"/>
  <c r="CK64" i="59"/>
  <c r="AD26" i="59"/>
  <c r="P42" i="59"/>
  <c r="Z17" i="59"/>
  <c r="AJ25" i="59"/>
  <c r="L57" i="59"/>
  <c r="BZ77" i="59"/>
  <c r="AF33" i="59"/>
  <c r="AL18" i="59"/>
  <c r="CS35" i="59"/>
  <c r="E73" i="59"/>
  <c r="AM42" i="59"/>
  <c r="AC68" i="59"/>
  <c r="CD74" i="59"/>
  <c r="AJ76" i="59"/>
  <c r="M59" i="59"/>
  <c r="P81" i="59"/>
  <c r="R40" i="59"/>
  <c r="I39" i="59"/>
  <c r="O19" i="59"/>
  <c r="AZ85" i="59"/>
  <c r="BA60" i="59"/>
  <c r="CL42" i="59"/>
  <c r="K11" i="59"/>
  <c r="Z28" i="59"/>
  <c r="C73" i="59"/>
  <c r="Z11" i="59"/>
  <c r="BO69" i="59"/>
  <c r="BA32" i="59"/>
  <c r="BV62" i="59"/>
  <c r="H46" i="59"/>
  <c r="BZ66" i="59"/>
  <c r="AB20" i="59"/>
  <c r="CI58" i="59"/>
  <c r="Q69" i="59"/>
  <c r="BO60" i="59"/>
  <c r="AL19" i="59"/>
  <c r="CS75" i="59"/>
  <c r="CD8" i="59"/>
  <c r="BY74" i="59"/>
  <c r="BH87" i="59"/>
  <c r="AI64" i="59"/>
  <c r="CG24" i="59"/>
  <c r="BO16" i="59"/>
  <c r="AQ67" i="59"/>
  <c r="G30" i="59"/>
  <c r="O55" i="59"/>
  <c r="BY26" i="59"/>
  <c r="S25" i="59"/>
  <c r="BN68" i="59"/>
  <c r="E61" i="59"/>
  <c r="O23" i="59"/>
  <c r="BZ26" i="59"/>
  <c r="BJ75" i="59"/>
  <c r="CH74" i="59"/>
  <c r="S50" i="59"/>
  <c r="CC75" i="59"/>
  <c r="BJ61" i="59"/>
  <c r="V8" i="59"/>
  <c r="AA24" i="59"/>
  <c r="BW7" i="59"/>
  <c r="E62" i="59"/>
  <c r="P49" i="59"/>
  <c r="Y54" i="59"/>
  <c r="BJ73" i="59"/>
  <c r="C42" i="59"/>
  <c r="F37" i="59"/>
  <c r="AA11" i="59"/>
  <c r="BV72" i="59"/>
  <c r="AQ37" i="59"/>
  <c r="I38" i="59"/>
  <c r="T12" i="59"/>
  <c r="BE50" i="59"/>
  <c r="AV25" i="59"/>
  <c r="CC86" i="59"/>
  <c r="BQ73" i="59"/>
  <c r="AB69" i="59"/>
  <c r="L7" i="59"/>
  <c r="AS9" i="59"/>
  <c r="AJ50" i="59"/>
  <c r="AX26" i="59"/>
  <c r="U66" i="59"/>
  <c r="U34" i="59"/>
  <c r="CS27" i="59"/>
  <c r="AX33" i="59"/>
  <c r="N12" i="59"/>
  <c r="CE7" i="59"/>
  <c r="AA12" i="59"/>
  <c r="U33" i="59"/>
  <c r="BS10" i="59"/>
  <c r="AD41" i="59"/>
  <c r="AK57" i="59"/>
  <c r="AT13" i="59"/>
  <c r="D56" i="59"/>
  <c r="BP44" i="59"/>
  <c r="L80" i="59"/>
  <c r="CP66" i="59"/>
  <c r="AJ63" i="59"/>
  <c r="AU22" i="59"/>
  <c r="AL36" i="59"/>
  <c r="AB32" i="59"/>
  <c r="AJ86" i="59"/>
  <c r="AO6" i="59"/>
  <c r="AA87" i="59"/>
  <c r="I42" i="59"/>
  <c r="BO77" i="59"/>
  <c r="AT29" i="59"/>
  <c r="BC67" i="59"/>
  <c r="BI50" i="59"/>
  <c r="CM80" i="59"/>
  <c r="BW14" i="59"/>
  <c r="CA32" i="59"/>
  <c r="CJ20" i="59"/>
  <c r="AB14" i="59"/>
  <c r="AV57" i="59"/>
  <c r="AW22" i="59"/>
  <c r="AU47" i="59"/>
  <c r="AH42" i="59"/>
  <c r="BK29" i="59"/>
  <c r="BQ66" i="59"/>
  <c r="CI19" i="59"/>
  <c r="CI82" i="59"/>
  <c r="R15" i="59"/>
  <c r="CM22" i="59"/>
  <c r="K73" i="59"/>
  <c r="BV15" i="59"/>
  <c r="F57" i="59"/>
  <c r="CS29" i="59"/>
  <c r="H39" i="59"/>
  <c r="J66" i="59"/>
  <c r="L38" i="59"/>
  <c r="Y16" i="59"/>
  <c r="BN13" i="59"/>
  <c r="CP23" i="59"/>
  <c r="S41" i="59"/>
  <c r="H40" i="59"/>
  <c r="BX14" i="59"/>
  <c r="AN40" i="59"/>
  <c r="AH61" i="59"/>
  <c r="X5" i="59"/>
  <c r="AB21" i="59"/>
  <c r="R75" i="59"/>
  <c r="C7" i="59"/>
  <c r="Z75" i="59"/>
  <c r="M76" i="59"/>
  <c r="BN69" i="59"/>
  <c r="CG10" i="59"/>
  <c r="CD24" i="59"/>
  <c r="BG33" i="59"/>
  <c r="J9" i="59"/>
  <c r="K82" i="59"/>
  <c r="AN57" i="59"/>
  <c r="P54" i="59"/>
  <c r="E56" i="59"/>
  <c r="P75" i="59"/>
  <c r="AF37" i="59"/>
  <c r="AN13" i="59"/>
  <c r="CI87" i="59"/>
  <c r="G57" i="59"/>
  <c r="BC79" i="59"/>
  <c r="J63" i="59"/>
  <c r="CB65" i="59"/>
  <c r="Y68" i="59"/>
  <c r="AV74" i="59"/>
  <c r="CK21" i="59"/>
  <c r="CB37" i="59"/>
  <c r="CS9" i="59"/>
  <c r="CK86" i="59"/>
  <c r="CT54" i="59"/>
  <c r="BX76" i="59"/>
  <c r="AC18" i="59"/>
  <c r="T86" i="59"/>
  <c r="V31" i="59"/>
  <c r="BW34" i="59"/>
  <c r="L15" i="59"/>
  <c r="I9" i="59"/>
  <c r="BC8" i="59"/>
  <c r="BH76" i="59"/>
  <c r="BI39" i="59"/>
  <c r="AW66" i="59"/>
  <c r="AH19" i="59"/>
  <c r="M57" i="59"/>
  <c r="C24" i="59"/>
  <c r="G40" i="59"/>
  <c r="AJ8" i="59"/>
  <c r="BG59" i="59"/>
  <c r="AQ40" i="59"/>
  <c r="Y47" i="59"/>
  <c r="W24" i="59"/>
  <c r="J77" i="59"/>
  <c r="F55" i="59"/>
  <c r="AE25" i="59"/>
  <c r="CE32" i="59"/>
  <c r="AH36" i="59"/>
  <c r="CS65" i="59"/>
  <c r="CQ15" i="59"/>
  <c r="CM65" i="59"/>
  <c r="BR46" i="59"/>
  <c r="AD11" i="59"/>
  <c r="I10" i="59"/>
  <c r="E27" i="59"/>
  <c r="V39" i="59"/>
  <c r="T9" i="59"/>
  <c r="BD69" i="59"/>
  <c r="CL29" i="59"/>
  <c r="BS11" i="59"/>
  <c r="BD37" i="59"/>
  <c r="F32" i="59"/>
  <c r="N6" i="59"/>
  <c r="CK37" i="59"/>
  <c r="Y5" i="59"/>
  <c r="X23" i="59"/>
  <c r="AM36" i="59"/>
  <c r="BL5" i="59"/>
  <c r="V73" i="59"/>
  <c r="N85" i="59"/>
  <c r="S15" i="59"/>
  <c r="X27" i="59"/>
  <c r="CC46" i="59"/>
  <c r="CG17" i="59"/>
  <c r="AC19" i="59"/>
  <c r="AV30" i="59"/>
  <c r="R69" i="59"/>
  <c r="V33" i="59"/>
  <c r="AV63" i="59"/>
  <c r="AJ20" i="59"/>
  <c r="AY8" i="59"/>
  <c r="AF53" i="59"/>
  <c r="AS33" i="59"/>
  <c r="BU54" i="59"/>
  <c r="AC50" i="59"/>
  <c r="CP11" i="59"/>
  <c r="CT66" i="59"/>
  <c r="BW46" i="59"/>
  <c r="CN7" i="59"/>
  <c r="CM49" i="59"/>
  <c r="BG27" i="59"/>
  <c r="CA80" i="59"/>
  <c r="L13" i="59"/>
  <c r="Y32" i="59"/>
  <c r="S32" i="59"/>
  <c r="H9" i="59"/>
  <c r="N21" i="59"/>
  <c r="CT40" i="59"/>
  <c r="H57" i="59"/>
  <c r="Z53" i="59"/>
  <c r="W50" i="59"/>
  <c r="C80" i="59"/>
  <c r="CT41" i="59"/>
  <c r="BE65" i="59"/>
  <c r="K75" i="59"/>
  <c r="AP87" i="59"/>
  <c r="AV33" i="59"/>
  <c r="D75" i="59"/>
  <c r="CO59" i="59"/>
  <c r="AU82" i="59"/>
  <c r="AO75" i="59"/>
  <c r="CG70" i="59"/>
  <c r="CI74" i="59"/>
  <c r="I48" i="59"/>
  <c r="L55" i="59"/>
  <c r="CH42" i="59"/>
  <c r="CT34" i="59"/>
  <c r="BB52" i="59"/>
  <c r="W47" i="59"/>
  <c r="AH72" i="59"/>
  <c r="W31" i="59"/>
  <c r="AX24" i="59"/>
  <c r="G65" i="59"/>
  <c r="AJ33" i="59"/>
  <c r="AH29" i="59"/>
  <c r="AC46" i="59"/>
  <c r="Y28" i="59"/>
  <c r="CR78" i="59"/>
  <c r="O86" i="59"/>
  <c r="J57" i="59"/>
  <c r="E35" i="59"/>
  <c r="F63" i="59"/>
  <c r="Y34" i="59"/>
  <c r="AF31" i="59"/>
  <c r="V53" i="59"/>
  <c r="CS53" i="59"/>
  <c r="CI49" i="59"/>
  <c r="CF87" i="59"/>
  <c r="AZ30" i="59"/>
  <c r="AN9" i="59"/>
  <c r="C20" i="59"/>
  <c r="L33" i="59"/>
  <c r="T74" i="59"/>
  <c r="AH7" i="59"/>
  <c r="BU86" i="59"/>
  <c r="AL42" i="59"/>
  <c r="CT36" i="59"/>
  <c r="F15" i="59"/>
  <c r="AT57" i="59"/>
  <c r="BJ6" i="59"/>
  <c r="BO19" i="59"/>
  <c r="BV27" i="59"/>
  <c r="W63" i="59"/>
  <c r="AH25" i="59"/>
  <c r="CI31" i="59"/>
  <c r="L60" i="59"/>
  <c r="BJ26" i="59"/>
  <c r="AB9" i="59"/>
  <c r="AH9" i="59"/>
  <c r="CT10" i="59"/>
  <c r="W9" i="59"/>
  <c r="J68" i="59"/>
  <c r="CA45" i="59"/>
  <c r="BU39" i="59"/>
  <c r="C62" i="59"/>
  <c r="CN32" i="59"/>
  <c r="Y62" i="59"/>
  <c r="I50" i="59"/>
  <c r="AU15" i="59"/>
  <c r="AE34" i="59"/>
  <c r="AD78" i="59"/>
  <c r="BT39" i="59"/>
  <c r="BZ8" i="59"/>
  <c r="G87" i="59"/>
  <c r="BZ16" i="59"/>
  <c r="K13" i="59"/>
  <c r="T77" i="59"/>
  <c r="BR87" i="59"/>
  <c r="BA50" i="59"/>
  <c r="I71" i="59"/>
  <c r="M65" i="59"/>
  <c r="AP37" i="59"/>
  <c r="AJ6" i="59"/>
  <c r="BJ35" i="59"/>
  <c r="BO52" i="59"/>
  <c r="CM79" i="59"/>
  <c r="BN26" i="59"/>
  <c r="E63" i="59"/>
  <c r="AI31" i="59"/>
  <c r="BE27" i="59"/>
  <c r="V27" i="59"/>
  <c r="AD45" i="59"/>
  <c r="AP58" i="59"/>
  <c r="AG46" i="59"/>
  <c r="AG31" i="59"/>
  <c r="S37" i="59"/>
  <c r="AE45" i="59"/>
  <c r="BF33" i="59"/>
  <c r="BX86" i="59"/>
  <c r="Q52" i="59"/>
  <c r="CP15" i="59"/>
  <c r="BK79" i="59"/>
  <c r="AE46" i="59"/>
  <c r="CO66" i="59"/>
  <c r="AE24" i="59"/>
  <c r="G13" i="59"/>
  <c r="BF25" i="59"/>
  <c r="BO61" i="59"/>
  <c r="CJ37" i="59"/>
  <c r="BT28" i="59"/>
  <c r="F52" i="59"/>
  <c r="BE33" i="59"/>
  <c r="BC77" i="59"/>
  <c r="I75" i="59"/>
  <c r="CD65" i="59"/>
  <c r="AY87" i="59"/>
  <c r="BK49" i="59"/>
  <c r="AK8" i="59"/>
  <c r="J11" i="59"/>
  <c r="CP6" i="59"/>
  <c r="BG20" i="59"/>
  <c r="BH74" i="59"/>
  <c r="AF5" i="59"/>
  <c r="CT22" i="59"/>
  <c r="CF44" i="59"/>
  <c r="BI40" i="59"/>
  <c r="AR21" i="59"/>
  <c r="CN66" i="59"/>
  <c r="AV53" i="59"/>
  <c r="CK50" i="59"/>
  <c r="AO71" i="59"/>
  <c r="BP85" i="59"/>
  <c r="BC38" i="59"/>
  <c r="CA35" i="59"/>
  <c r="CT31" i="59"/>
  <c r="AT14" i="59"/>
  <c r="S55" i="59"/>
  <c r="AD65" i="59"/>
  <c r="S53" i="59"/>
  <c r="E6" i="59"/>
  <c r="AP85" i="59"/>
  <c r="AR6" i="59"/>
  <c r="P65" i="59"/>
  <c r="CM6" i="59"/>
  <c r="AX81" i="59"/>
  <c r="AN38" i="59"/>
  <c r="BP86" i="59"/>
  <c r="AS70" i="59"/>
  <c r="BE68" i="59"/>
  <c r="CO67" i="59"/>
  <c r="BT20" i="59"/>
  <c r="J87" i="59"/>
  <c r="AP38" i="59"/>
  <c r="BM78" i="59"/>
  <c r="BK59" i="59"/>
  <c r="CG85" i="59"/>
  <c r="O39" i="59"/>
  <c r="BE16" i="59"/>
  <c r="AC81" i="59"/>
  <c r="CM34" i="59"/>
  <c r="X58" i="59"/>
  <c r="CC82" i="59"/>
  <c r="AI42" i="59"/>
  <c r="CH23" i="59"/>
  <c r="CH19" i="59"/>
  <c r="AR15" i="59"/>
  <c r="L23" i="59"/>
  <c r="CK19" i="59"/>
  <c r="Z47" i="59"/>
  <c r="BL36" i="59"/>
  <c r="BK43" i="59"/>
  <c r="BK13" i="59"/>
  <c r="J51" i="59"/>
  <c r="CA29" i="59"/>
  <c r="BF11" i="59"/>
  <c r="H6" i="59"/>
  <c r="Y65" i="59"/>
  <c r="BR62" i="59"/>
  <c r="CN53" i="59"/>
  <c r="AE22" i="59"/>
  <c r="K5" i="59"/>
  <c r="BU33" i="59"/>
  <c r="Y17" i="59"/>
  <c r="BT79" i="59"/>
  <c r="CQ38" i="59"/>
  <c r="AR85" i="59"/>
  <c r="AJ55" i="59"/>
  <c r="AH20" i="59"/>
  <c r="AY49" i="59"/>
  <c r="AO14" i="59"/>
  <c r="BB32" i="59"/>
  <c r="CI60" i="59"/>
  <c r="AB58" i="59"/>
  <c r="CE76" i="59"/>
  <c r="AF66" i="59"/>
  <c r="AW40" i="59"/>
  <c r="AV58" i="59"/>
  <c r="AM39" i="59"/>
  <c r="AL16" i="59"/>
  <c r="CI30" i="59"/>
  <c r="AM30" i="59"/>
  <c r="AV20" i="59"/>
  <c r="AW67" i="59"/>
  <c r="BJ8" i="59"/>
  <c r="R34" i="59"/>
  <c r="BZ46" i="59"/>
  <c r="BT69" i="59"/>
  <c r="BS59" i="59"/>
  <c r="AE60" i="59"/>
  <c r="BF7" i="59"/>
  <c r="BI57" i="59"/>
  <c r="BL7" i="59"/>
  <c r="AE80" i="59"/>
  <c r="P69" i="59"/>
  <c r="BJ46" i="59"/>
  <c r="Q7" i="59"/>
  <c r="BX22" i="59"/>
  <c r="AG36" i="59"/>
  <c r="S79" i="59"/>
  <c r="CT82" i="59"/>
  <c r="AR40" i="59"/>
  <c r="CM35" i="59"/>
  <c r="BG56" i="59"/>
  <c r="V78" i="59"/>
  <c r="AO86" i="59"/>
  <c r="P50" i="59"/>
  <c r="BZ15" i="59"/>
  <c r="AZ31" i="59"/>
  <c r="BK81" i="59"/>
  <c r="CL72" i="59"/>
  <c r="BO27" i="59"/>
  <c r="BE75" i="59"/>
  <c r="CT29" i="59"/>
  <c r="AH32" i="59"/>
  <c r="BV43" i="59"/>
  <c r="CO17" i="59"/>
  <c r="AG37" i="59"/>
  <c r="BY40" i="59"/>
  <c r="CC9" i="59"/>
  <c r="AJ14" i="59"/>
  <c r="Z36" i="59"/>
  <c r="CF86" i="59"/>
  <c r="CI26" i="59"/>
  <c r="AT21" i="59"/>
  <c r="CK43" i="59"/>
  <c r="V38" i="59"/>
  <c r="CM75" i="59"/>
  <c r="CQ75" i="59"/>
  <c r="BC15" i="59"/>
  <c r="CJ56" i="59"/>
  <c r="AR35" i="59"/>
  <c r="CJ35" i="59"/>
  <c r="CK34" i="59"/>
  <c r="AI21" i="59"/>
  <c r="BR77" i="59"/>
  <c r="BP87" i="59"/>
  <c r="AN39" i="59"/>
  <c r="BY64" i="59"/>
  <c r="CB82" i="59"/>
  <c r="AY32" i="59"/>
  <c r="Q37" i="59"/>
  <c r="BS76" i="59"/>
  <c r="BK18" i="59"/>
  <c r="N51" i="59"/>
  <c r="AR18" i="59"/>
  <c r="AW62" i="59"/>
  <c r="AU67" i="59"/>
  <c r="BS21" i="59"/>
  <c r="AS11" i="59"/>
  <c r="Z42" i="59"/>
  <c r="CL67" i="59"/>
  <c r="CM71" i="59"/>
  <c r="AQ26" i="59"/>
  <c r="AB62" i="59"/>
  <c r="AE78" i="59"/>
  <c r="AX14" i="59"/>
  <c r="AC64" i="59"/>
  <c r="U45" i="59"/>
  <c r="O58" i="59"/>
  <c r="CG11" i="59"/>
  <c r="AD50" i="59"/>
  <c r="N78" i="59"/>
  <c r="AM22" i="59"/>
  <c r="AK73" i="59"/>
  <c r="BL37" i="59"/>
  <c r="AM9" i="59"/>
  <c r="BI78" i="59"/>
  <c r="AI36" i="59"/>
  <c r="BF64" i="59"/>
  <c r="AO63" i="59"/>
  <c r="S31" i="59"/>
  <c r="AG50" i="59"/>
  <c r="CR80" i="59"/>
  <c r="AH53" i="59"/>
  <c r="F22" i="59"/>
  <c r="AR65" i="59"/>
  <c r="CE61" i="59"/>
  <c r="CI44" i="59"/>
  <c r="AT52" i="59"/>
  <c r="BC22" i="59"/>
  <c r="BT67" i="59"/>
  <c r="BA63" i="59"/>
  <c r="H58" i="59"/>
  <c r="BB54" i="59"/>
  <c r="BQ16" i="59"/>
  <c r="BX59" i="59"/>
  <c r="BC23" i="59"/>
  <c r="AD17" i="59"/>
  <c r="BT38" i="59"/>
  <c r="BZ18" i="59"/>
  <c r="BI79" i="59"/>
  <c r="J35" i="59"/>
  <c r="BS28" i="59"/>
  <c r="S30" i="59"/>
  <c r="AF34" i="59"/>
  <c r="AZ61" i="59"/>
  <c r="K28" i="59"/>
  <c r="AK16" i="59"/>
  <c r="Z64" i="59"/>
  <c r="CS67" i="59"/>
  <c r="AT55" i="59"/>
  <c r="CF29" i="59"/>
  <c r="AB7" i="59"/>
  <c r="I85" i="59"/>
  <c r="CC54" i="59"/>
  <c r="BX75" i="59"/>
  <c r="E76" i="59"/>
  <c r="Q38" i="59"/>
  <c r="D22" i="59"/>
  <c r="CE40" i="59"/>
  <c r="G29" i="59"/>
  <c r="BU69" i="59"/>
  <c r="CB23" i="59"/>
  <c r="BW6" i="59"/>
  <c r="BJ33" i="59"/>
  <c r="AI35" i="59"/>
  <c r="N42" i="59"/>
  <c r="F17" i="59"/>
  <c r="AD9" i="59"/>
  <c r="BJ13" i="59"/>
  <c r="X17" i="59"/>
  <c r="S56" i="59"/>
  <c r="O17" i="59"/>
  <c r="CR14" i="59"/>
  <c r="BC65" i="59"/>
  <c r="AJ56" i="59"/>
  <c r="AL10" i="59"/>
  <c r="CK56" i="59"/>
  <c r="AV37" i="59"/>
  <c r="CK80" i="59"/>
  <c r="CC25" i="59"/>
  <c r="P72" i="59"/>
  <c r="CN14" i="59"/>
  <c r="CN6" i="59"/>
  <c r="J20" i="59"/>
  <c r="CT12" i="59"/>
  <c r="CD32" i="59"/>
  <c r="N31" i="59"/>
  <c r="BP39" i="59"/>
  <c r="H79" i="59"/>
  <c r="AK87" i="59"/>
  <c r="K8" i="59"/>
  <c r="AM38" i="59"/>
  <c r="BM7" i="59"/>
  <c r="AQ29" i="59"/>
  <c r="AH58" i="59"/>
  <c r="CI69" i="59"/>
  <c r="AT27" i="59"/>
  <c r="CO19" i="59"/>
  <c r="AX79" i="59"/>
  <c r="C87" i="59"/>
  <c r="CB38" i="59"/>
  <c r="BX87" i="59"/>
  <c r="CE25" i="59"/>
  <c r="AF78" i="59"/>
  <c r="CA65" i="59"/>
  <c r="D67" i="59"/>
  <c r="CB77" i="59"/>
  <c r="BY60" i="59"/>
  <c r="AK56" i="59"/>
  <c r="BN82" i="59"/>
  <c r="CJ53" i="59"/>
  <c r="N60" i="59"/>
  <c r="CD53" i="59"/>
  <c r="AW65" i="59"/>
  <c r="BZ44" i="59"/>
  <c r="CJ24" i="59"/>
  <c r="AW51" i="59"/>
  <c r="BG32" i="59"/>
  <c r="BS48" i="59"/>
  <c r="AJ66" i="59"/>
  <c r="CS78" i="59"/>
  <c r="AE42" i="59"/>
  <c r="AM6" i="59"/>
  <c r="AI61" i="59"/>
  <c r="M9" i="59"/>
  <c r="AU20" i="59"/>
  <c r="BR45" i="59"/>
  <c r="BS85" i="59"/>
  <c r="L17" i="59"/>
  <c r="AS43" i="59"/>
  <c r="AZ86" i="59"/>
  <c r="AY63" i="59"/>
  <c r="BO79" i="59"/>
  <c r="AQ7" i="59"/>
  <c r="CR85" i="59"/>
  <c r="BT74" i="59"/>
  <c r="G37" i="59"/>
  <c r="AE27" i="59"/>
  <c r="BY23" i="59"/>
  <c r="BA31" i="59"/>
  <c r="BX81" i="59"/>
  <c r="C21" i="59"/>
  <c r="AE6" i="59"/>
  <c r="AE75" i="59"/>
  <c r="BD35" i="59"/>
  <c r="Z12" i="59"/>
  <c r="BW48" i="59"/>
  <c r="CP72" i="59"/>
  <c r="BZ12" i="59"/>
  <c r="BN8" i="59"/>
  <c r="BJ31" i="59"/>
  <c r="BH72" i="59"/>
  <c r="CA19" i="59"/>
  <c r="F29" i="59"/>
  <c r="U48" i="59"/>
  <c r="CK35" i="59"/>
  <c r="BU34" i="59"/>
  <c r="AM79" i="59"/>
  <c r="BO65" i="59"/>
  <c r="CS42" i="59"/>
  <c r="CC44" i="59"/>
  <c r="BE12" i="59"/>
  <c r="Q45" i="59"/>
  <c r="L21" i="59"/>
  <c r="AU44" i="59"/>
  <c r="O44" i="59"/>
  <c r="AI63" i="59"/>
  <c r="CO70" i="59"/>
  <c r="CE15" i="59"/>
  <c r="E68" i="59"/>
  <c r="CS80" i="59"/>
  <c r="BJ74" i="59"/>
  <c r="V37" i="59"/>
  <c r="CE27" i="59"/>
  <c r="AM78" i="59"/>
  <c r="AC11" i="59"/>
  <c r="BJ7" i="59"/>
  <c r="F33" i="59"/>
  <c r="N58" i="59"/>
  <c r="W60" i="59"/>
  <c r="N53" i="59"/>
  <c r="G36" i="59"/>
  <c r="AD47" i="59"/>
  <c r="CN62" i="59"/>
  <c r="Q40" i="59"/>
  <c r="BY75" i="59"/>
  <c r="X38" i="59"/>
  <c r="AX20" i="59"/>
  <c r="BM21" i="59"/>
  <c r="BK9" i="59"/>
  <c r="CC63" i="59"/>
  <c r="BM46" i="59"/>
  <c r="Y63" i="59"/>
  <c r="BF26" i="59"/>
  <c r="BF57" i="59"/>
  <c r="AW78" i="59"/>
  <c r="CA50" i="59"/>
  <c r="Q30" i="59"/>
  <c r="CO29" i="59"/>
  <c r="BT78" i="59"/>
  <c r="O56" i="59"/>
  <c r="AD86" i="59"/>
  <c r="BK45" i="59"/>
  <c r="BT23" i="59"/>
  <c r="U79" i="59"/>
  <c r="AV24" i="59"/>
  <c r="BW87" i="59"/>
  <c r="AH40" i="59"/>
  <c r="AD48" i="59"/>
  <c r="CG61" i="59"/>
  <c r="AG33" i="59"/>
  <c r="CN34" i="59"/>
  <c r="C58" i="59"/>
  <c r="BT45" i="59"/>
  <c r="AT87" i="59"/>
  <c r="V58" i="59"/>
  <c r="AC69" i="59"/>
  <c r="BA56" i="59"/>
  <c r="C8" i="59"/>
  <c r="CB58" i="59"/>
  <c r="H8" i="59"/>
  <c r="AC36" i="59"/>
  <c r="BE63" i="59"/>
  <c r="AR70" i="59"/>
  <c r="CO75" i="59"/>
  <c r="AZ19" i="59"/>
  <c r="AR75" i="59"/>
  <c r="CP74" i="59"/>
  <c r="AF32" i="59"/>
  <c r="AX44" i="59"/>
  <c r="BY85" i="59"/>
  <c r="CB35" i="59"/>
  <c r="AE10" i="59"/>
  <c r="AN35" i="59"/>
  <c r="R65" i="59"/>
  <c r="BG6" i="59"/>
  <c r="BC13" i="59"/>
  <c r="K31" i="59"/>
  <c r="CP78" i="59"/>
  <c r="AI12" i="59"/>
  <c r="CR64" i="59"/>
  <c r="BQ32" i="59"/>
  <c r="Q63" i="59"/>
  <c r="BA33" i="59"/>
  <c r="H20" i="59"/>
  <c r="E86" i="59"/>
  <c r="BI38" i="59"/>
  <c r="BL77" i="59"/>
  <c r="AH77" i="59"/>
  <c r="AP35" i="59"/>
  <c r="BN56" i="59"/>
  <c r="BP21" i="59"/>
  <c r="AX43" i="59"/>
  <c r="M30" i="59"/>
  <c r="E38" i="59"/>
  <c r="BA26" i="59"/>
  <c r="CL75" i="59"/>
  <c r="I53" i="59"/>
  <c r="C63" i="59"/>
  <c r="CG51" i="59"/>
  <c r="Q44" i="59"/>
  <c r="AR71" i="59"/>
  <c r="BG66" i="59"/>
  <c r="BJ51" i="59"/>
  <c r="CR32" i="59"/>
  <c r="BM76" i="59"/>
  <c r="K7" i="59"/>
  <c r="AO78" i="59"/>
  <c r="BZ54" i="59"/>
  <c r="AU54" i="59"/>
  <c r="BM26" i="59"/>
  <c r="AG22" i="59"/>
  <c r="AG75" i="59"/>
  <c r="CO47" i="59"/>
  <c r="CN60" i="59"/>
  <c r="BY5" i="59"/>
  <c r="S28" i="59"/>
  <c r="CI51" i="59"/>
  <c r="BN16" i="59"/>
  <c r="AI85" i="59"/>
  <c r="BK50" i="59"/>
  <c r="G26" i="59"/>
  <c r="BM19" i="59"/>
  <c r="BP5" i="59"/>
  <c r="AJ19" i="59"/>
  <c r="F25" i="59"/>
  <c r="CB19" i="59"/>
  <c r="AN85" i="59"/>
  <c r="BP7" i="59"/>
  <c r="P43" i="59"/>
  <c r="CD60" i="59"/>
  <c r="AQ86" i="59"/>
  <c r="R29" i="59"/>
  <c r="AI78" i="59"/>
  <c r="CO52" i="59"/>
  <c r="BB25" i="59"/>
  <c r="AB63" i="59"/>
  <c r="AQ62" i="59"/>
  <c r="BI37" i="59"/>
  <c r="V85" i="59"/>
  <c r="BJ69" i="59"/>
  <c r="BX70" i="59"/>
  <c r="CN26" i="59"/>
  <c r="BZ21" i="59"/>
  <c r="CO64" i="59"/>
  <c r="CK27" i="59"/>
  <c r="AK38" i="59"/>
  <c r="AE71" i="59"/>
  <c r="AU68" i="59"/>
  <c r="L44" i="59"/>
  <c r="CR6" i="59"/>
  <c r="BV34" i="59"/>
  <c r="BB63" i="59"/>
  <c r="J46" i="59"/>
  <c r="CM70" i="59"/>
  <c r="AY7" i="59"/>
  <c r="BL55" i="59"/>
  <c r="AZ34" i="59"/>
  <c r="BA44" i="59"/>
  <c r="AU42" i="59"/>
  <c r="BL76" i="59"/>
  <c r="BX65" i="59"/>
  <c r="CD72" i="59"/>
  <c r="X14" i="59"/>
  <c r="AP13" i="59"/>
  <c r="V60" i="59"/>
  <c r="AJ85" i="59"/>
  <c r="CS76" i="59"/>
  <c r="AN60" i="59"/>
  <c r="CO50" i="59"/>
  <c r="BR71" i="59"/>
  <c r="E47" i="59"/>
  <c r="E12" i="59"/>
  <c r="BH77" i="59"/>
  <c r="BU11" i="59"/>
  <c r="BP12" i="59"/>
  <c r="AA55" i="59"/>
  <c r="AT48" i="59"/>
  <c r="AI39" i="59"/>
  <c r="CQ22" i="59"/>
  <c r="CH10" i="59"/>
  <c r="CM21" i="59"/>
  <c r="AG20" i="59"/>
  <c r="CJ87" i="59"/>
  <c r="AF61" i="59"/>
  <c r="L32" i="59"/>
  <c r="CO53" i="59"/>
  <c r="CO36" i="59"/>
  <c r="D48" i="59"/>
  <c r="CJ60" i="59"/>
  <c r="J54" i="59"/>
  <c r="Q62" i="59"/>
  <c r="AH27" i="59"/>
  <c r="AG73" i="59"/>
  <c r="Q16" i="59"/>
  <c r="BL51" i="59"/>
  <c r="BP80" i="59"/>
  <c r="G76" i="59"/>
  <c r="BS31" i="59"/>
  <c r="H21" i="59"/>
  <c r="BP36" i="59"/>
  <c r="BU48" i="59"/>
  <c r="C79" i="59"/>
  <c r="AJ53" i="59"/>
  <c r="AN44" i="59"/>
  <c r="CS38" i="59"/>
  <c r="H35" i="59"/>
  <c r="G72" i="59"/>
  <c r="BZ82" i="59"/>
  <c r="AO66" i="59"/>
  <c r="BD81" i="59"/>
  <c r="BD28" i="59"/>
  <c r="AK48" i="59"/>
  <c r="AZ74" i="59"/>
  <c r="BE31" i="59"/>
  <c r="CB14" i="59"/>
  <c r="L42" i="59"/>
  <c r="BI76" i="59"/>
  <c r="BE87" i="59"/>
  <c r="CB31" i="59"/>
  <c r="AC58" i="59"/>
  <c r="CR53" i="59"/>
  <c r="E20" i="59"/>
  <c r="C37" i="59"/>
  <c r="P68" i="59"/>
  <c r="AC47" i="59"/>
  <c r="J36" i="59"/>
  <c r="AZ35" i="59"/>
  <c r="BV66" i="59"/>
  <c r="CS52" i="59"/>
  <c r="F78" i="59"/>
  <c r="BF58" i="59"/>
  <c r="BM20" i="59"/>
  <c r="BO12" i="59"/>
  <c r="R47" i="59"/>
  <c r="CL22" i="59"/>
  <c r="AB26" i="59"/>
  <c r="CJ45" i="59"/>
  <c r="CB81" i="59"/>
  <c r="CT79" i="59"/>
  <c r="BB27" i="59"/>
  <c r="AC31" i="59"/>
  <c r="N33" i="59"/>
  <c r="AO87" i="59"/>
  <c r="AI10" i="59"/>
  <c r="CN55" i="59"/>
  <c r="BP78" i="59"/>
  <c r="U39" i="59"/>
  <c r="H62" i="59"/>
  <c r="CK42" i="59"/>
  <c r="F31" i="59"/>
  <c r="CB34" i="59"/>
  <c r="M87" i="59"/>
  <c r="AC53" i="59"/>
  <c r="BG63" i="59"/>
  <c r="CA28" i="59"/>
  <c r="CS19" i="59"/>
  <c r="BT13" i="59"/>
  <c r="BL26" i="59"/>
  <c r="AY70" i="59"/>
  <c r="BW32" i="59"/>
  <c r="AU62" i="59"/>
  <c r="CR70" i="59"/>
  <c r="CT80" i="59"/>
  <c r="CM15" i="59"/>
  <c r="Y56" i="59"/>
  <c r="AM56" i="59"/>
  <c r="CF54" i="59"/>
  <c r="AW36" i="59"/>
  <c r="AR27" i="59"/>
  <c r="P20" i="59"/>
  <c r="CT81" i="59"/>
  <c r="BY52" i="59"/>
  <c r="AR5" i="59"/>
  <c r="AH22" i="59"/>
  <c r="BA36" i="59"/>
  <c r="AK36" i="59"/>
  <c r="BV75" i="59"/>
  <c r="BQ14" i="59"/>
  <c r="Z50" i="59"/>
  <c r="BO20" i="59"/>
  <c r="P48" i="59"/>
  <c r="BP19" i="59"/>
  <c r="BS35" i="59"/>
  <c r="AH76" i="59"/>
  <c r="CS87" i="59"/>
  <c r="BL32" i="59"/>
  <c r="AN37" i="59"/>
  <c r="AQ60" i="59"/>
  <c r="CI38" i="59"/>
  <c r="U10" i="59"/>
  <c r="BK31" i="59"/>
  <c r="S9" i="59"/>
  <c r="AX78" i="59"/>
  <c r="F23" i="59"/>
  <c r="AU46" i="59"/>
  <c r="AY78" i="59"/>
  <c r="AP8" i="59"/>
  <c r="AM28" i="59"/>
  <c r="AK68" i="59"/>
  <c r="AX49" i="59"/>
  <c r="M16" i="59"/>
  <c r="BZ32" i="59"/>
  <c r="BS71" i="59"/>
  <c r="CN70" i="59"/>
  <c r="F68" i="59"/>
  <c r="BI48" i="59"/>
  <c r="CF71" i="59"/>
  <c r="I59" i="59"/>
  <c r="G35" i="59"/>
  <c r="AK12" i="59"/>
  <c r="G73" i="59"/>
  <c r="CD18" i="59"/>
  <c r="AD46" i="59"/>
  <c r="BN34" i="59"/>
  <c r="AQ41" i="59"/>
  <c r="H43" i="59"/>
  <c r="CP52" i="59"/>
  <c r="BP55" i="59"/>
  <c r="BX66" i="59"/>
  <c r="BE67" i="59"/>
  <c r="I21" i="59"/>
  <c r="E24" i="59"/>
  <c r="J27" i="59"/>
  <c r="BU29" i="59"/>
  <c r="AS61" i="59"/>
  <c r="CG25" i="59"/>
  <c r="D20" i="59"/>
  <c r="BV31" i="59"/>
  <c r="V79" i="59"/>
  <c r="BL40" i="59"/>
  <c r="U81" i="59"/>
  <c r="CC73" i="59"/>
  <c r="BR73" i="59"/>
  <c r="T14" i="59"/>
  <c r="D60" i="59"/>
  <c r="BS75" i="59"/>
  <c r="BR66" i="59"/>
  <c r="BX36" i="59"/>
  <c r="BA6" i="59"/>
  <c r="BE57" i="59"/>
  <c r="Y48" i="59"/>
  <c r="BI86" i="59"/>
  <c r="BS58" i="59"/>
  <c r="AH17" i="59"/>
  <c r="CN67" i="59"/>
  <c r="BG73" i="59"/>
  <c r="CN75" i="59"/>
  <c r="Z37" i="59"/>
  <c r="BE37" i="59"/>
  <c r="BH80" i="59"/>
  <c r="AS40" i="59"/>
  <c r="AF59" i="59"/>
  <c r="CF50" i="59"/>
  <c r="AQ87" i="59"/>
  <c r="K25" i="59"/>
  <c r="K77" i="59"/>
  <c r="CI34" i="59"/>
  <c r="Y38" i="59"/>
  <c r="CJ74" i="59"/>
  <c r="BA35" i="59"/>
  <c r="CC62" i="59"/>
  <c r="BE42" i="59"/>
  <c r="BR65" i="59"/>
  <c r="Z58" i="59"/>
  <c r="AR61" i="59"/>
  <c r="BN51" i="59"/>
  <c r="BI60" i="59"/>
  <c r="Q82" i="59"/>
  <c r="BP50" i="59"/>
  <c r="AB70" i="59"/>
  <c r="CD87" i="59"/>
  <c r="BW70" i="59"/>
  <c r="M63" i="59"/>
  <c r="CM47" i="59"/>
  <c r="BV76" i="59"/>
  <c r="K80" i="59"/>
  <c r="AU63" i="59"/>
  <c r="AP18" i="59"/>
  <c r="K37" i="59"/>
  <c r="AQ28" i="59"/>
  <c r="AE57" i="59"/>
  <c r="AI34" i="59"/>
  <c r="CH52" i="59"/>
  <c r="BY24" i="59"/>
  <c r="CT6" i="59"/>
  <c r="CJ59" i="59"/>
  <c r="CR7" i="59"/>
  <c r="G9" i="59"/>
  <c r="BF71" i="59"/>
  <c r="BE6" i="59"/>
  <c r="U60" i="59"/>
  <c r="D23" i="59"/>
  <c r="C55" i="59"/>
  <c r="BV33" i="59"/>
  <c r="Z24" i="59"/>
  <c r="CM19" i="59"/>
  <c r="BP8" i="59"/>
  <c r="BL87" i="59"/>
  <c r="BP32" i="59"/>
  <c r="BN22" i="59"/>
  <c r="AY62" i="59"/>
  <c r="AW86" i="59"/>
  <c r="BK35" i="59"/>
  <c r="BM18" i="59"/>
  <c r="AW57" i="59"/>
  <c r="AE53" i="59"/>
  <c r="CL15" i="59"/>
  <c r="T33" i="59"/>
  <c r="K72" i="59"/>
  <c r="L85" i="59"/>
  <c r="AT43" i="59"/>
  <c r="CH55" i="59"/>
  <c r="BM37" i="59"/>
  <c r="AR73" i="59"/>
  <c r="H45" i="59"/>
  <c r="CJ71" i="59"/>
  <c r="CJ36" i="59"/>
  <c r="Q81" i="59"/>
  <c r="AU41" i="59"/>
  <c r="BV60" i="59"/>
  <c r="AB36" i="59"/>
  <c r="X24" i="59"/>
  <c r="CR57" i="59"/>
  <c r="BF29" i="59"/>
  <c r="CD48" i="59"/>
  <c r="CO74" i="59"/>
  <c r="AQ9" i="59"/>
  <c r="BG13" i="59"/>
  <c r="W14" i="59"/>
  <c r="BM86" i="59"/>
  <c r="O35" i="59"/>
  <c r="J82" i="59"/>
  <c r="BB9" i="59"/>
  <c r="BZ9" i="59"/>
  <c r="CE34" i="59"/>
  <c r="BH59" i="59"/>
  <c r="AU32" i="59"/>
  <c r="J59" i="59"/>
  <c r="BC60" i="59"/>
  <c r="N13" i="59"/>
  <c r="BI11" i="59"/>
  <c r="BV30" i="59"/>
  <c r="BC56" i="59"/>
  <c r="CA86" i="59"/>
  <c r="CP69" i="59"/>
  <c r="AA30" i="59"/>
  <c r="CD52" i="59"/>
  <c r="AY85" i="59"/>
  <c r="N36" i="59"/>
  <c r="U40" i="59"/>
  <c r="AI81" i="59"/>
  <c r="CD81" i="59"/>
  <c r="CI37" i="59"/>
  <c r="BM25" i="59"/>
  <c r="CO60" i="59"/>
  <c r="BB71" i="59"/>
  <c r="CB40" i="59"/>
  <c r="BM49" i="59"/>
  <c r="AN8" i="59"/>
  <c r="BK23" i="59"/>
  <c r="BE10" i="59"/>
  <c r="CQ54" i="59"/>
  <c r="BT51" i="59"/>
  <c r="BK44" i="59"/>
  <c r="I33" i="59"/>
  <c r="BT30" i="59"/>
  <c r="AT75" i="59"/>
  <c r="AH55" i="59"/>
  <c r="BM14" i="59"/>
  <c r="CJ64" i="59"/>
  <c r="M51" i="59"/>
  <c r="F66" i="59"/>
  <c r="U35" i="59"/>
  <c r="AB78" i="59"/>
  <c r="CC43" i="59"/>
  <c r="AY25" i="59"/>
  <c r="CT56" i="59"/>
  <c r="AY53" i="59"/>
  <c r="CF19" i="59"/>
  <c r="BU6" i="59"/>
  <c r="D36" i="59"/>
  <c r="CM68" i="59"/>
  <c r="AM29" i="59"/>
  <c r="AH8" i="59"/>
  <c r="N48" i="59"/>
  <c r="BD51" i="59"/>
  <c r="AC79" i="59"/>
  <c r="CF60" i="59"/>
  <c r="AV85" i="59"/>
  <c r="CR50" i="59"/>
  <c r="AB17" i="59"/>
  <c r="I28" i="59"/>
  <c r="BL22" i="59"/>
  <c r="BP13" i="59"/>
  <c r="CL19" i="59"/>
  <c r="BN28" i="59"/>
  <c r="BA61" i="59"/>
  <c r="AQ32" i="59"/>
  <c r="AR9" i="59"/>
  <c r="AL9" i="59"/>
  <c r="AU7" i="59"/>
  <c r="CM74" i="59"/>
  <c r="G18" i="59"/>
  <c r="CG22" i="59"/>
  <c r="K34" i="59"/>
  <c r="Z27" i="59"/>
  <c r="E52" i="59"/>
  <c r="AS52" i="59"/>
  <c r="BX40" i="59"/>
  <c r="BM67" i="59"/>
  <c r="BN24" i="59"/>
  <c r="T49" i="59"/>
  <c r="J85" i="59"/>
  <c r="CR36" i="59"/>
  <c r="AA38" i="59"/>
  <c r="BY72" i="59"/>
  <c r="BY77" i="59"/>
  <c r="AU10" i="59"/>
  <c r="CB11" i="59"/>
  <c r="CQ66" i="59"/>
  <c r="P24" i="59"/>
  <c r="CK70" i="59"/>
  <c r="CJ52" i="59"/>
  <c r="AG42" i="59"/>
  <c r="F44" i="59"/>
  <c r="AW35" i="59"/>
  <c r="Q53" i="59"/>
  <c r="BX78" i="59"/>
  <c r="CR87" i="59"/>
  <c r="AU8" i="59"/>
  <c r="AU31" i="59"/>
  <c r="AX46" i="59"/>
  <c r="BR9" i="59"/>
  <c r="CF8" i="59"/>
  <c r="P14" i="59"/>
  <c r="M62" i="59"/>
  <c r="AX53" i="59"/>
  <c r="G60" i="59"/>
  <c r="BK63" i="59"/>
  <c r="T63" i="59"/>
  <c r="CK20" i="59"/>
  <c r="AW23" i="59"/>
  <c r="BY65" i="59"/>
  <c r="W21" i="59"/>
  <c r="AE77" i="59"/>
  <c r="AF50" i="59"/>
  <c r="CG50" i="59"/>
  <c r="H56" i="59"/>
  <c r="BT81" i="59"/>
  <c r="BZ42" i="59"/>
  <c r="BX12" i="59"/>
  <c r="AC60" i="59"/>
  <c r="X20" i="59"/>
  <c r="BJ68" i="59"/>
  <c r="AD67" i="59"/>
  <c r="CM53" i="59"/>
  <c r="BF42" i="59"/>
  <c r="Z33" i="59"/>
  <c r="BY80" i="59"/>
  <c r="AS14" i="59"/>
  <c r="BA9" i="59"/>
  <c r="BL15" i="59"/>
  <c r="CO37" i="59"/>
  <c r="H23" i="59"/>
  <c r="CJ73" i="59"/>
  <c r="C72" i="59"/>
  <c r="BJ71" i="59"/>
  <c r="L26" i="59"/>
  <c r="BS32" i="59"/>
  <c r="BT71" i="59"/>
  <c r="AZ28" i="59"/>
  <c r="BQ60" i="59"/>
  <c r="BF6" i="59"/>
  <c r="CO61" i="59"/>
  <c r="AF45" i="59"/>
  <c r="AR30" i="59"/>
  <c r="CE51" i="59"/>
  <c r="M61" i="59"/>
  <c r="BJ27" i="59"/>
  <c r="BD5" i="59"/>
  <c r="AL26" i="59"/>
  <c r="BB12" i="59"/>
  <c r="AN18" i="59"/>
  <c r="AR7" i="59"/>
  <c r="V19" i="59"/>
  <c r="BM29" i="59"/>
  <c r="CL53" i="59"/>
  <c r="CK36" i="59"/>
  <c r="CF61" i="59"/>
  <c r="BX85" i="59"/>
  <c r="AK60" i="59"/>
  <c r="CE81" i="59"/>
  <c r="I34" i="59"/>
  <c r="CR76" i="59"/>
  <c r="BG46" i="59"/>
  <c r="BG24" i="59"/>
  <c r="BT47" i="59"/>
  <c r="J34" i="59"/>
  <c r="AV38" i="59"/>
  <c r="CG47" i="59"/>
  <c r="G39" i="59"/>
  <c r="F34" i="59"/>
  <c r="CA76" i="59"/>
  <c r="CE56" i="59"/>
  <c r="BH24" i="59"/>
  <c r="N35" i="59"/>
  <c r="BE36" i="59"/>
  <c r="H37" i="59"/>
  <c r="Y23" i="59"/>
  <c r="BL20" i="59"/>
  <c r="BG48" i="59"/>
  <c r="CL85" i="59"/>
  <c r="BD52" i="59"/>
  <c r="CR81" i="59"/>
  <c r="P36" i="59"/>
  <c r="P47" i="59"/>
  <c r="CO45" i="59"/>
  <c r="G63" i="59"/>
  <c r="BP62" i="59"/>
  <c r="T46" i="59"/>
  <c r="CT55" i="59"/>
  <c r="AU70" i="59"/>
  <c r="CN85" i="59"/>
  <c r="S48" i="59"/>
  <c r="AP79" i="59"/>
  <c r="CR31" i="59"/>
  <c r="T51" i="59"/>
  <c r="BK34" i="59"/>
  <c r="BK55" i="59"/>
  <c r="AI48" i="59"/>
  <c r="AE8" i="59"/>
  <c r="W41" i="59"/>
  <c r="AF38" i="59"/>
  <c r="X76" i="59"/>
  <c r="AY22" i="59"/>
  <c r="W70" i="59"/>
  <c r="AV13" i="59"/>
  <c r="BA39" i="59"/>
  <c r="AJ78" i="59"/>
  <c r="I15" i="59"/>
  <c r="O82" i="59"/>
  <c r="N7" i="59"/>
  <c r="BT60" i="59"/>
  <c r="BM73" i="59"/>
  <c r="BP27" i="59"/>
  <c r="BY20" i="59"/>
  <c r="U58" i="59"/>
  <c r="F39" i="59"/>
  <c r="AK46" i="59"/>
  <c r="BE30" i="59"/>
  <c r="Z86" i="59"/>
  <c r="CB85" i="59"/>
  <c r="P33" i="59"/>
  <c r="BY48" i="59"/>
  <c r="AK40" i="59"/>
  <c r="AO41" i="59"/>
  <c r="AW8" i="59"/>
  <c r="BU60" i="59"/>
  <c r="BT82" i="59"/>
  <c r="CI77" i="59"/>
  <c r="CA12" i="59"/>
  <c r="BA12" i="59"/>
  <c r="AX85" i="59"/>
  <c r="BX77" i="59"/>
  <c r="AQ31" i="59"/>
  <c r="J6" i="59"/>
  <c r="AA70" i="59"/>
  <c r="K9" i="59"/>
  <c r="AU17" i="59"/>
  <c r="AR24" i="59"/>
  <c r="AG12" i="59"/>
  <c r="N86" i="59"/>
  <c r="BX19" i="59"/>
  <c r="CJ6" i="59"/>
  <c r="CJ48" i="59"/>
  <c r="AE85" i="59"/>
  <c r="X57" i="59"/>
  <c r="AD22" i="59"/>
  <c r="AW55" i="59"/>
  <c r="CA14" i="59"/>
  <c r="AI52" i="59"/>
  <c r="BM43" i="59"/>
  <c r="AG58" i="59"/>
  <c r="CI27" i="59"/>
  <c r="BK61" i="59"/>
  <c r="BY86" i="59"/>
  <c r="CB63" i="59"/>
  <c r="I37" i="59"/>
  <c r="BW54" i="59"/>
  <c r="CF13" i="59"/>
  <c r="AP63" i="59"/>
  <c r="CD44" i="59"/>
  <c r="CL28" i="59"/>
  <c r="BC80" i="59"/>
  <c r="AG13" i="59"/>
  <c r="AX63" i="59"/>
  <c r="BH49" i="59"/>
  <c r="AN14" i="59"/>
  <c r="BS24" i="59"/>
  <c r="CH21" i="59"/>
  <c r="CE48" i="59"/>
  <c r="CS24" i="59"/>
  <c r="AP78" i="59"/>
  <c r="M50" i="59"/>
  <c r="CM56" i="59"/>
  <c r="BZ6" i="59"/>
  <c r="BB56" i="59"/>
  <c r="AG57" i="59"/>
  <c r="X79" i="59"/>
  <c r="AZ32" i="59"/>
  <c r="BT8" i="59"/>
  <c r="C11" i="59"/>
  <c r="I69" i="59"/>
  <c r="BO32" i="59"/>
  <c r="CC60" i="59"/>
  <c r="BJ80" i="59"/>
  <c r="BQ41" i="59"/>
  <c r="BR42" i="59"/>
  <c r="AO27" i="59"/>
  <c r="O28" i="59"/>
  <c r="CG36" i="59"/>
  <c r="BU7" i="59"/>
  <c r="AT16" i="59"/>
  <c r="BD46" i="59"/>
  <c r="CN63" i="59"/>
  <c r="BK39" i="59"/>
  <c r="BO30" i="59"/>
  <c r="Q78" i="59"/>
  <c r="AY31" i="59"/>
  <c r="BQ54" i="59"/>
  <c r="BT41" i="59"/>
  <c r="CQ68" i="59"/>
  <c r="BI68" i="59"/>
  <c r="BW26" i="59"/>
  <c r="C38" i="59"/>
  <c r="AS51" i="59"/>
  <c r="AC75" i="59"/>
  <c r="AV6" i="59"/>
  <c r="CF46" i="59"/>
  <c r="BK65" i="59"/>
  <c r="L41" i="59"/>
  <c r="BY6" i="59"/>
  <c r="T38" i="59"/>
  <c r="BH63" i="59"/>
  <c r="BE56" i="59"/>
  <c r="CT26" i="59"/>
  <c r="T66" i="59"/>
  <c r="S11" i="59"/>
  <c r="F65" i="59"/>
  <c r="F8" i="59"/>
  <c r="CH60" i="59"/>
  <c r="CE66" i="59"/>
  <c r="CT73" i="59"/>
  <c r="BZ70" i="59"/>
  <c r="CL59" i="59"/>
  <c r="AF48" i="59"/>
  <c r="AQ15" i="59"/>
  <c r="BV81" i="59"/>
  <c r="BQ10" i="59"/>
  <c r="F67" i="59"/>
  <c r="V61" i="59"/>
  <c r="H87" i="59"/>
  <c r="U41" i="59"/>
  <c r="M58" i="59"/>
  <c r="W69" i="59"/>
  <c r="AG52" i="59"/>
  <c r="BL60" i="59"/>
  <c r="CB61" i="59"/>
  <c r="E85" i="59"/>
  <c r="BV13" i="59"/>
  <c r="BZ68" i="59"/>
  <c r="AJ46" i="59"/>
  <c r="CD69" i="59"/>
  <c r="AZ29" i="59"/>
  <c r="Z10" i="59"/>
  <c r="J37" i="59"/>
  <c r="P26" i="59"/>
  <c r="O41" i="59"/>
  <c r="O62" i="59"/>
  <c r="BH47" i="59"/>
  <c r="Z41" i="59"/>
  <c r="CA24" i="59"/>
  <c r="R9" i="59"/>
  <c r="N5" i="59"/>
  <c r="BG18" i="59"/>
  <c r="Y12" i="59"/>
  <c r="AC8" i="59"/>
  <c r="AB66" i="59"/>
  <c r="BV73" i="59"/>
  <c r="BE34" i="59"/>
  <c r="K23" i="59"/>
  <c r="CE42" i="59"/>
  <c r="D63" i="59"/>
  <c r="CL8" i="59"/>
  <c r="CE53" i="59"/>
  <c r="BV36" i="59"/>
  <c r="AV40" i="59"/>
  <c r="V11" i="59"/>
  <c r="Z80" i="59"/>
  <c r="P35" i="59"/>
  <c r="AX35" i="59"/>
  <c r="AL23" i="59"/>
  <c r="CR79" i="59"/>
  <c r="BZ24" i="59"/>
  <c r="AS41" i="59"/>
  <c r="AE81" i="59"/>
  <c r="AB37" i="59"/>
  <c r="AY68" i="59"/>
  <c r="T87" i="59"/>
  <c r="BG67" i="59"/>
  <c r="AQ27" i="59"/>
  <c r="AG81" i="59"/>
  <c r="AL34" i="59"/>
  <c r="CS85" i="59"/>
  <c r="V6" i="59"/>
  <c r="BF45" i="59"/>
  <c r="AA52" i="59"/>
  <c r="U85" i="59"/>
  <c r="P87" i="59"/>
  <c r="L22" i="59"/>
  <c r="Z7" i="59"/>
  <c r="F69" i="59"/>
  <c r="AG9" i="59"/>
  <c r="BK30" i="59"/>
  <c r="V87" i="59"/>
  <c r="CO82" i="59"/>
  <c r="CO40" i="59"/>
  <c r="AC14" i="59"/>
  <c r="BJ32" i="59"/>
  <c r="CD63" i="59"/>
  <c r="P23" i="59"/>
  <c r="BW28" i="59"/>
  <c r="BZ29" i="59"/>
  <c r="BE19" i="59"/>
  <c r="S78" i="59"/>
  <c r="AT77" i="59"/>
  <c r="BX46" i="59"/>
  <c r="AU55" i="59"/>
  <c r="V17" i="59"/>
  <c r="AY46" i="59"/>
  <c r="BG78" i="59"/>
  <c r="AP39" i="59"/>
  <c r="AU78" i="59"/>
  <c r="BD33" i="59"/>
  <c r="AS46" i="59"/>
  <c r="BZ45" i="59"/>
  <c r="BN14" i="59"/>
  <c r="AB60" i="59"/>
  <c r="BT87" i="59"/>
  <c r="T61" i="59"/>
  <c r="BR47" i="59"/>
  <c r="S57" i="59"/>
  <c r="BV14" i="59"/>
  <c r="F87" i="59"/>
  <c r="C18" i="59"/>
  <c r="S44" i="59"/>
  <c r="BT55" i="59"/>
  <c r="G44" i="59"/>
  <c r="D50" i="59"/>
  <c r="AE30" i="59"/>
  <c r="S51" i="59"/>
  <c r="AL66" i="59"/>
  <c r="AQ75" i="59"/>
  <c r="CO76" i="59"/>
  <c r="CM54" i="59"/>
  <c r="BM74" i="59"/>
  <c r="BW82" i="59"/>
  <c r="AI40" i="59"/>
  <c r="AA85" i="59"/>
  <c r="BW30" i="59"/>
  <c r="CP43" i="59"/>
  <c r="AO69" i="59"/>
  <c r="AX58" i="59"/>
  <c r="BF30" i="59"/>
  <c r="AO20" i="59"/>
  <c r="AD52" i="59"/>
  <c r="AB31" i="59"/>
  <c r="Y71" i="59"/>
  <c r="AU26" i="59"/>
  <c r="X41" i="59"/>
  <c r="AX86" i="59"/>
  <c r="AZ44" i="59"/>
  <c r="AB54" i="59"/>
  <c r="H69" i="59"/>
  <c r="CS46" i="59"/>
  <c r="BB85" i="59"/>
  <c r="AS7" i="59"/>
  <c r="K48" i="59"/>
  <c r="AF15" i="59"/>
  <c r="BD6" i="59"/>
  <c r="AE72" i="59"/>
  <c r="AC22" i="59"/>
  <c r="R53" i="59"/>
  <c r="AS66" i="59"/>
  <c r="CB53" i="59"/>
  <c r="BQ62" i="59"/>
  <c r="S36" i="59"/>
  <c r="O9" i="59"/>
  <c r="M86" i="59"/>
  <c r="AX32" i="59"/>
  <c r="Y6" i="59"/>
  <c r="AJ87" i="59"/>
  <c r="T62" i="59"/>
  <c r="AP16" i="59"/>
  <c r="BA85" i="59"/>
  <c r="BC14" i="59"/>
  <c r="E66" i="59"/>
  <c r="BW43" i="59"/>
  <c r="U31" i="59"/>
  <c r="L31" i="59"/>
  <c r="CO18" i="59"/>
  <c r="CL71" i="59"/>
  <c r="M56" i="59"/>
  <c r="AE48" i="59"/>
  <c r="AM85" i="59"/>
  <c r="CN56" i="59"/>
  <c r="AR66" i="59"/>
  <c r="X32" i="59"/>
  <c r="AU81" i="59"/>
  <c r="AT53" i="59"/>
  <c r="CG14" i="59"/>
  <c r="AR44" i="59"/>
  <c r="BE69" i="59"/>
  <c r="BW9" i="59"/>
  <c r="D33" i="59"/>
  <c r="CT85" i="59"/>
  <c r="AW48" i="59"/>
  <c r="O38" i="59"/>
  <c r="CE9" i="59"/>
  <c r="CF31" i="59"/>
  <c r="CB50" i="59"/>
  <c r="BO43" i="59"/>
  <c r="AZ60" i="59"/>
  <c r="V68" i="59"/>
  <c r="BU15" i="59"/>
  <c r="Q67" i="59"/>
  <c r="BQ82" i="59"/>
  <c r="BU18" i="59"/>
  <c r="CF28" i="59"/>
  <c r="AG79" i="59"/>
  <c r="CE33" i="59"/>
  <c r="AO54" i="59"/>
  <c r="AU51" i="59"/>
  <c r="AB16" i="59"/>
  <c r="CC66" i="59"/>
  <c r="S20" i="59"/>
  <c r="CH35" i="59"/>
  <c r="AX36" i="59"/>
  <c r="CL35" i="59"/>
  <c r="CN39" i="59"/>
  <c r="BK69" i="59"/>
  <c r="BZ20" i="59"/>
  <c r="CA20" i="59"/>
  <c r="BQ35" i="59"/>
  <c r="BX57" i="59"/>
  <c r="BS42" i="59"/>
  <c r="BA74" i="59"/>
  <c r="D32" i="59"/>
  <c r="R13" i="59"/>
  <c r="M33" i="59"/>
  <c r="BF54" i="59"/>
  <c r="BL12" i="59"/>
  <c r="R8" i="59"/>
  <c r="BC7" i="59"/>
  <c r="BJ63" i="59"/>
  <c r="Z23" i="59"/>
  <c r="U78" i="59"/>
  <c r="AU34" i="59"/>
  <c r="X78" i="59"/>
  <c r="BV12" i="59"/>
  <c r="AN80" i="59"/>
  <c r="BP31" i="59"/>
  <c r="D37" i="59"/>
  <c r="CK6" i="59"/>
  <c r="V62" i="59"/>
  <c r="D5" i="59"/>
  <c r="AF75" i="59"/>
  <c r="AJ35" i="59"/>
  <c r="O81" i="59"/>
  <c r="Y75" i="59"/>
  <c r="BW24" i="59"/>
  <c r="M47" i="59"/>
  <c r="AW37" i="59"/>
  <c r="H30" i="59"/>
  <c r="BW76" i="59"/>
  <c r="Y37" i="59"/>
  <c r="BV38" i="59"/>
  <c r="BN67" i="59"/>
  <c r="G28" i="59"/>
  <c r="BQ33" i="59"/>
  <c r="V66" i="59"/>
  <c r="BR78" i="59"/>
  <c r="F21" i="59"/>
  <c r="U63" i="59"/>
  <c r="BY42" i="59"/>
  <c r="AN26" i="59"/>
  <c r="BS34" i="59"/>
  <c r="BK8" i="59"/>
  <c r="BE28" i="59"/>
  <c r="AP46" i="59"/>
  <c r="I58" i="59"/>
  <c r="AP7" i="59"/>
  <c r="CJ31" i="59"/>
  <c r="BO37" i="59"/>
  <c r="BW11" i="59"/>
  <c r="N77" i="59"/>
  <c r="BN31" i="59"/>
  <c r="CI62" i="59"/>
  <c r="AY9" i="59"/>
  <c r="AS49" i="59"/>
  <c r="AJ7" i="59"/>
  <c r="BT10" i="59"/>
  <c r="X86" i="59"/>
  <c r="M20" i="59"/>
  <c r="BI14" i="59"/>
  <c r="AD54" i="59"/>
  <c r="BM68" i="59"/>
  <c r="Q9" i="59"/>
  <c r="C54" i="59"/>
  <c r="BN50" i="59"/>
  <c r="CL87" i="59"/>
  <c r="AZ87" i="59"/>
  <c r="AE13" i="59"/>
  <c r="BU53" i="59"/>
  <c r="AH12" i="59"/>
  <c r="BP24" i="59"/>
  <c r="AR51" i="59"/>
  <c r="BY81" i="59"/>
  <c r="CT72" i="59"/>
  <c r="AS26" i="59"/>
  <c r="BC85" i="59"/>
  <c r="AD34" i="59"/>
  <c r="S62" i="59"/>
  <c r="C32" i="59"/>
  <c r="AS74" i="59"/>
  <c r="O6" i="59"/>
  <c r="BQ15" i="59"/>
  <c r="C30" i="59"/>
  <c r="BQ56" i="59"/>
  <c r="R57" i="59"/>
  <c r="BT77" i="59"/>
  <c r="CG52" i="59"/>
  <c r="BJ22" i="59"/>
  <c r="BL78" i="59"/>
  <c r="Y8" i="59"/>
  <c r="CP60" i="59"/>
  <c r="N46" i="59"/>
  <c r="BD43" i="59"/>
  <c r="CD59" i="59"/>
  <c r="AM63" i="59"/>
  <c r="CT19" i="59"/>
  <c r="O31" i="59"/>
  <c r="AD33" i="59"/>
  <c r="AU38" i="59"/>
  <c r="AB85" i="59"/>
  <c r="CM13" i="59"/>
  <c r="BO11" i="59"/>
  <c r="CH62" i="59"/>
  <c r="F19" i="59"/>
  <c r="CL58" i="59"/>
  <c r="BA34" i="59"/>
  <c r="AW69" i="59"/>
  <c r="BT44" i="59"/>
  <c r="AO58" i="59"/>
  <c r="AW81" i="59"/>
  <c r="AU79" i="59"/>
  <c r="CJ9" i="59"/>
  <c r="AQ38" i="59"/>
  <c r="BE52" i="59"/>
  <c r="M43" i="59"/>
  <c r="I36" i="59"/>
  <c r="CC74" i="59"/>
  <c r="AL37" i="59"/>
  <c r="BO39" i="59"/>
  <c r="CI13" i="59"/>
  <c r="BZ85" i="59"/>
  <c r="BZ11" i="59"/>
  <c r="CG78" i="59"/>
  <c r="BN33" i="59"/>
  <c r="AG66" i="59"/>
  <c r="K63" i="59"/>
  <c r="O60" i="59"/>
  <c r="CD9" i="59"/>
  <c r="M75" i="59"/>
  <c r="CP46" i="59"/>
  <c r="BE82" i="59"/>
  <c r="Q60" i="59"/>
  <c r="AW46" i="59"/>
  <c r="BY36" i="59"/>
  <c r="BK24" i="59"/>
  <c r="BD20" i="59"/>
  <c r="BE11" i="59"/>
  <c r="BM27" i="59"/>
  <c r="AI5" i="59"/>
  <c r="CO56" i="59"/>
  <c r="AN55" i="59"/>
  <c r="BE60" i="59"/>
  <c r="AM73" i="59"/>
  <c r="AM81" i="59"/>
  <c r="Q48" i="59"/>
  <c r="CF11" i="59"/>
  <c r="AE9" i="59"/>
  <c r="W22" i="59"/>
  <c r="CC52" i="59"/>
  <c r="BU62" i="59"/>
  <c r="E44" i="59"/>
  <c r="N50" i="59"/>
  <c r="CB86" i="59"/>
  <c r="AA19" i="59"/>
  <c r="BH22" i="59"/>
  <c r="BB80" i="59"/>
  <c r="AM20" i="59"/>
  <c r="CQ18" i="59"/>
  <c r="CF81" i="59"/>
  <c r="BU58" i="59"/>
  <c r="AV14" i="59"/>
  <c r="BI27" i="59"/>
  <c r="BH62" i="59"/>
  <c r="BF13" i="59"/>
  <c r="AD5" i="59"/>
  <c r="AA44" i="59"/>
  <c r="AA16" i="59"/>
  <c r="BP33" i="59"/>
  <c r="AN27" i="59"/>
  <c r="O65" i="59"/>
  <c r="AI25" i="59"/>
  <c r="AB50" i="59"/>
  <c r="CT50" i="59"/>
  <c r="AJ22" i="59"/>
  <c r="CS63" i="59"/>
  <c r="AP81" i="59"/>
  <c r="BV85" i="59"/>
  <c r="I24" i="59"/>
  <c r="BW85" i="59"/>
  <c r="CA74" i="59"/>
  <c r="CM57" i="59"/>
  <c r="P16" i="59"/>
  <c r="AQ22" i="59"/>
  <c r="AB65" i="59"/>
  <c r="CQ46" i="59"/>
  <c r="BS72" i="59"/>
  <c r="R6" i="59"/>
  <c r="CL63" i="59"/>
  <c r="Z73" i="59"/>
  <c r="Q8" i="59"/>
  <c r="BK15" i="59"/>
  <c r="BT58" i="59"/>
  <c r="M39" i="59"/>
  <c r="BM82" i="59"/>
  <c r="BM33" i="59"/>
  <c r="AB73" i="59"/>
  <c r="CR16" i="59"/>
  <c r="BS77" i="59"/>
  <c r="CK13" i="59"/>
  <c r="AP60" i="59"/>
  <c r="BJ5" i="59"/>
  <c r="R51" i="59"/>
  <c r="BF36" i="59"/>
  <c r="P39" i="59"/>
  <c r="BI49" i="59"/>
  <c r="BW25" i="59"/>
  <c r="Y11" i="59"/>
  <c r="BQ78" i="59"/>
  <c r="AG78" i="59"/>
  <c r="AX19" i="59"/>
  <c r="AF46" i="59"/>
  <c r="BY18" i="59"/>
  <c r="CF47" i="59"/>
  <c r="CR39" i="59"/>
  <c r="AW25" i="59"/>
  <c r="AV18" i="59"/>
  <c r="C51" i="59"/>
  <c r="CI22" i="59"/>
  <c r="AL82" i="59"/>
  <c r="BZ55" i="59"/>
  <c r="AD8" i="59"/>
  <c r="BQ46" i="59"/>
  <c r="H75" i="59"/>
  <c r="R20" i="59"/>
  <c r="AB15" i="59"/>
  <c r="BY41" i="59"/>
  <c r="N52" i="59"/>
  <c r="AT10" i="59"/>
  <c r="AL67" i="59"/>
  <c r="F70" i="59"/>
  <c r="CT16" i="59"/>
  <c r="AY21" i="59"/>
  <c r="Y25" i="59"/>
  <c r="AO80" i="59"/>
  <c r="BW12" i="59"/>
  <c r="AD75" i="59"/>
  <c r="AT26" i="59"/>
  <c r="BE17" i="59"/>
  <c r="P40" i="59"/>
  <c r="AB87" i="59"/>
  <c r="N34" i="59"/>
  <c r="CP55" i="59"/>
  <c r="AX10" i="59"/>
  <c r="BL46" i="59"/>
  <c r="BL29" i="59"/>
  <c r="BG71" i="59"/>
  <c r="CI63" i="59"/>
  <c r="CB36" i="59"/>
  <c r="BU46" i="59"/>
  <c r="CG74" i="59"/>
  <c r="BC28" i="59"/>
  <c r="CE78" i="59"/>
  <c r="BI42" i="59"/>
  <c r="BW59" i="59"/>
  <c r="AK17" i="59"/>
  <c r="CK10" i="59"/>
  <c r="CN48" i="59"/>
  <c r="AN15" i="59"/>
  <c r="AN58" i="59"/>
  <c r="AL6" i="59"/>
  <c r="AL62" i="59"/>
  <c r="Y20" i="59"/>
  <c r="AD12" i="59"/>
  <c r="AX34" i="59"/>
  <c r="AW52" i="59"/>
  <c r="AL77" i="59"/>
  <c r="I40" i="59"/>
  <c r="AM10" i="59"/>
  <c r="CE6" i="59"/>
  <c r="CM82" i="59"/>
  <c r="CS49" i="59"/>
  <c r="CC36" i="59"/>
  <c r="AA29" i="59"/>
  <c r="C26" i="59"/>
  <c r="R58" i="59"/>
  <c r="L29" i="59"/>
  <c r="U50" i="59"/>
  <c r="O73" i="59"/>
  <c r="H63" i="59"/>
  <c r="BU75" i="59"/>
  <c r="CD27" i="59"/>
  <c r="AP21" i="59"/>
  <c r="BI32" i="59"/>
  <c r="E67" i="59"/>
  <c r="P7" i="59"/>
  <c r="CN54" i="59"/>
  <c r="BR49" i="59"/>
  <c r="AY19" i="59"/>
  <c r="AD63" i="59"/>
  <c r="BF68" i="59"/>
  <c r="BR69" i="59"/>
  <c r="AT5" i="59"/>
  <c r="G31" i="59"/>
  <c r="P86" i="59"/>
  <c r="BM28" i="59"/>
  <c r="CG87" i="59"/>
  <c r="U62" i="59"/>
  <c r="Y30" i="59"/>
  <c r="AC49" i="59"/>
  <c r="BP10" i="59"/>
  <c r="AA6" i="59"/>
  <c r="CJ81" i="59"/>
  <c r="G54" i="59"/>
  <c r="CE29" i="59"/>
  <c r="H78" i="59"/>
  <c r="Q46" i="59"/>
  <c r="BE35" i="59"/>
  <c r="BL35" i="59"/>
  <c r="AX56" i="59"/>
  <c r="BP71" i="59"/>
  <c r="BS43" i="59"/>
  <c r="BB81" i="59"/>
  <c r="BM77" i="59"/>
  <c r="F45" i="59"/>
  <c r="BY68" i="59"/>
  <c r="BL28" i="59"/>
  <c r="BK56" i="59"/>
  <c r="AR43" i="59"/>
  <c r="AE44" i="59"/>
  <c r="BZ23" i="59"/>
  <c r="BF55" i="59"/>
  <c r="Q56" i="59"/>
  <c r="E37" i="59"/>
  <c r="CS61" i="59"/>
  <c r="AN78" i="59"/>
  <c r="H33" i="59"/>
  <c r="C53" i="59"/>
  <c r="M46" i="59"/>
  <c r="CD50" i="59"/>
  <c r="BH54" i="59"/>
  <c r="U38" i="59"/>
  <c r="AN47" i="59"/>
  <c r="CA15" i="59"/>
  <c r="AD19" i="59"/>
  <c r="CR19" i="59"/>
  <c r="AB39" i="59"/>
  <c r="BC48" i="59"/>
  <c r="BF74" i="59"/>
  <c r="BN65" i="59"/>
  <c r="AZ36" i="59"/>
  <c r="BF38" i="59"/>
  <c r="AA35" i="59"/>
  <c r="AF22" i="59"/>
  <c r="CL32" i="59"/>
  <c r="U37" i="59"/>
  <c r="L35" i="59"/>
  <c r="O30" i="59"/>
  <c r="AI57" i="59"/>
  <c r="CS72" i="59"/>
  <c r="AG61" i="59"/>
  <c r="U53" i="59"/>
  <c r="BM12" i="59"/>
  <c r="AA42" i="59"/>
  <c r="BI54" i="59"/>
  <c r="BA30" i="59"/>
  <c r="I6" i="59"/>
  <c r="CQ40" i="59"/>
  <c r="AU33" i="59"/>
  <c r="O76" i="59"/>
  <c r="AG25" i="59"/>
  <c r="V20" i="59"/>
  <c r="AJ13" i="59"/>
  <c r="BB73" i="59"/>
  <c r="AC66" i="59"/>
  <c r="CM38" i="59"/>
  <c r="AC72" i="59"/>
  <c r="J53" i="59"/>
  <c r="K62" i="59"/>
  <c r="BI18" i="59"/>
  <c r="R33" i="59"/>
  <c r="AY41" i="59"/>
  <c r="CR75" i="59"/>
  <c r="J32" i="59"/>
  <c r="CE55" i="59"/>
  <c r="M34" i="59"/>
  <c r="AT34" i="59"/>
  <c r="CH86" i="59"/>
  <c r="CA27" i="59"/>
  <c r="CD30" i="59"/>
  <c r="BT63" i="59"/>
  <c r="Q13" i="59"/>
  <c r="BD44" i="59"/>
  <c r="C39" i="59"/>
  <c r="CS73" i="59"/>
  <c r="AA73" i="59"/>
  <c r="BG36" i="59"/>
  <c r="BF22" i="59"/>
  <c r="AU29" i="59"/>
  <c r="BG47" i="59"/>
  <c r="BY38" i="59"/>
  <c r="BY70" i="59"/>
  <c r="Q36" i="59"/>
  <c r="AR19" i="59"/>
  <c r="AK67" i="59"/>
  <c r="BB87" i="59"/>
  <c r="AH45" i="59"/>
  <c r="AU37" i="59"/>
  <c r="CL20" i="59"/>
  <c r="Y50" i="59"/>
  <c r="CE69" i="59"/>
  <c r="U23" i="59"/>
  <c r="CK22" i="59"/>
  <c r="I17" i="59"/>
  <c r="AX38" i="59"/>
  <c r="AH31" i="59"/>
  <c r="CF26" i="59"/>
  <c r="R85" i="59"/>
  <c r="AO35" i="59"/>
  <c r="CO41" i="59"/>
  <c r="CD46" i="59"/>
  <c r="AF13" i="59"/>
  <c r="AJ5" i="59"/>
  <c r="BL17" i="59"/>
  <c r="AD87" i="59"/>
  <c r="AM26" i="59"/>
  <c r="Z35" i="59"/>
  <c r="BF16" i="59"/>
  <c r="AC16" i="59"/>
  <c r="AI37" i="59"/>
  <c r="E33" i="59"/>
  <c r="BT24" i="59"/>
  <c r="CM85" i="59"/>
  <c r="AJ24" i="59"/>
  <c r="CG72" i="59"/>
  <c r="U8" i="59"/>
  <c r="AE82" i="59"/>
  <c r="CS56" i="59"/>
  <c r="BM69" i="59"/>
  <c r="BJ82" i="59"/>
  <c r="BJ65" i="59"/>
  <c r="CQ26" i="59"/>
  <c r="AL31" i="59"/>
  <c r="AH41" i="59"/>
  <c r="Z25" i="59"/>
  <c r="CF33" i="59"/>
  <c r="T13" i="59"/>
  <c r="BI80" i="59"/>
  <c r="BA58" i="59"/>
  <c r="BC82" i="59"/>
  <c r="V86" i="59"/>
  <c r="BI41" i="59"/>
  <c r="CI81" i="59"/>
  <c r="I86" i="59"/>
  <c r="CL14" i="59"/>
  <c r="AI68" i="59"/>
  <c r="CO69" i="59"/>
  <c r="AP36" i="59"/>
  <c r="W6" i="59"/>
  <c r="CG38" i="59"/>
  <c r="BA45" i="59"/>
  <c r="BA69" i="59"/>
  <c r="BP76" i="59"/>
  <c r="BN46" i="59"/>
  <c r="CC5" i="59"/>
  <c r="BQ24" i="59"/>
  <c r="BP68" i="59"/>
  <c r="AF12" i="59"/>
  <c r="AJ9" i="59"/>
  <c r="O5" i="59"/>
  <c r="G75" i="59"/>
  <c r="BO36" i="59"/>
  <c r="AX71" i="59"/>
  <c r="BD34" i="59"/>
  <c r="BR70" i="59"/>
  <c r="CJ22" i="59"/>
  <c r="BQ68" i="59"/>
  <c r="AA76" i="59"/>
  <c r="CQ25" i="59"/>
  <c r="AG27" i="59"/>
  <c r="AX61" i="59"/>
  <c r="BF85" i="59"/>
  <c r="AO16" i="59"/>
  <c r="BG51" i="59"/>
  <c r="CP34" i="59"/>
  <c r="BY61" i="59"/>
  <c r="AU19" i="59"/>
  <c r="AK71" i="59"/>
  <c r="CE64" i="59"/>
  <c r="BE13" i="59"/>
  <c r="AM62" i="59"/>
  <c r="AE5" i="59"/>
  <c r="Q61" i="59"/>
  <c r="AY72" i="59"/>
  <c r="AW10" i="59"/>
  <c r="BH20" i="59"/>
  <c r="AE79" i="59"/>
  <c r="CJ63" i="59"/>
  <c r="CS70" i="59"/>
  <c r="BK36" i="59"/>
  <c r="Q66" i="59"/>
  <c r="BT66" i="59"/>
  <c r="AS16" i="59"/>
  <c r="CB52" i="59"/>
  <c r="E42" i="59"/>
  <c r="BY22" i="59"/>
  <c r="CM72" i="59"/>
  <c r="AE26" i="59"/>
  <c r="AT31" i="59"/>
  <c r="M53" i="59"/>
  <c r="AQ56" i="59"/>
  <c r="Z55" i="59"/>
  <c r="BO41" i="59"/>
  <c r="BY25" i="59"/>
  <c r="AW59" i="59"/>
  <c r="BG54" i="59"/>
  <c r="CB62" i="59"/>
  <c r="AZ13" i="59"/>
  <c r="AS62" i="59"/>
  <c r="AW60" i="59"/>
  <c r="CP53" i="59"/>
  <c r="BK10" i="59"/>
  <c r="CQ57" i="59"/>
  <c r="G6" i="59"/>
  <c r="AG43" i="59"/>
  <c r="AR57" i="59"/>
  <c r="BZ39" i="59"/>
  <c r="W32" i="59"/>
  <c r="BY29" i="59"/>
  <c r="CF35" i="59"/>
  <c r="CH79" i="59"/>
  <c r="AR63" i="59"/>
  <c r="H71" i="59"/>
  <c r="BY73" i="59"/>
  <c r="AU12" i="59"/>
  <c r="AR37" i="59"/>
  <c r="AU60" i="59"/>
  <c r="BX71" i="59"/>
  <c r="AB40" i="59"/>
  <c r="T53" i="59"/>
  <c r="X13" i="59"/>
  <c r="CG59" i="59"/>
  <c r="CG55" i="59"/>
  <c r="BV48" i="59"/>
  <c r="AE51" i="59"/>
  <c r="AG18" i="59"/>
  <c r="BU77" i="59"/>
  <c r="K71" i="59"/>
  <c r="CJ8" i="59"/>
  <c r="CQ32" i="59"/>
  <c r="BC33" i="59"/>
  <c r="AG82" i="59"/>
  <c r="AW44" i="59"/>
  <c r="K49" i="59"/>
  <c r="BW61" i="59"/>
  <c r="CR63" i="59"/>
  <c r="BN7" i="59"/>
  <c r="BQ63" i="59"/>
  <c r="CA11" i="59"/>
  <c r="Y85" i="59"/>
  <c r="BK71" i="59"/>
  <c r="P79" i="59"/>
  <c r="AL20" i="59"/>
  <c r="CO32" i="59"/>
  <c r="BM9" i="59"/>
  <c r="BF59" i="59"/>
  <c r="AG5" i="59"/>
  <c r="CA87" i="59"/>
  <c r="BZ5" i="59"/>
  <c r="CC55" i="59"/>
  <c r="AG16" i="59"/>
  <c r="AW26" i="59"/>
  <c r="BK6" i="59"/>
  <c r="Q14" i="59"/>
  <c r="BS51" i="59"/>
  <c r="AJ81" i="59"/>
  <c r="BI26" i="59"/>
  <c r="BG40" i="59"/>
  <c r="AE76" i="59"/>
  <c r="AG59" i="59"/>
  <c r="BY8" i="59"/>
  <c r="AF58" i="59"/>
  <c r="F56" i="59"/>
  <c r="CT39" i="59"/>
  <c r="BM55" i="59"/>
  <c r="AU52" i="59"/>
  <c r="CB42" i="59"/>
  <c r="Q76" i="59"/>
  <c r="D52" i="59"/>
  <c r="I20" i="59"/>
  <c r="CM9" i="59"/>
  <c r="CJ61" i="59"/>
  <c r="AW77" i="59"/>
  <c r="AI80" i="59"/>
  <c r="F36" i="59"/>
  <c r="T11" i="59"/>
  <c r="AV66" i="59"/>
  <c r="BL79" i="59"/>
  <c r="BW78" i="59"/>
  <c r="AV75" i="59"/>
  <c r="BM75" i="59"/>
  <c r="AE16" i="59"/>
  <c r="CL6" i="59"/>
  <c r="AE69" i="59"/>
  <c r="BT80" i="59"/>
  <c r="AA46" i="59"/>
  <c r="BM59" i="59"/>
  <c r="BS67" i="59"/>
  <c r="O48" i="59"/>
  <c r="BO73" i="59"/>
  <c r="AG40" i="59"/>
  <c r="W46" i="59"/>
  <c r="BU28" i="59"/>
  <c r="CL36" i="59"/>
  <c r="BF15" i="59"/>
  <c r="Q39" i="59"/>
  <c r="BY62" i="59"/>
  <c r="AE50" i="59"/>
  <c r="R16" i="59"/>
  <c r="CJ57" i="59"/>
  <c r="CF82" i="59"/>
  <c r="AR36" i="59"/>
  <c r="T81" i="59"/>
  <c r="BN11" i="59"/>
  <c r="H49" i="59"/>
  <c r="BF17" i="59"/>
  <c r="BA82" i="59"/>
  <c r="Q20" i="59"/>
  <c r="AU21" i="59"/>
  <c r="CR28" i="59"/>
  <c r="AM7" i="59"/>
  <c r="CJ69" i="59"/>
  <c r="BM23" i="59"/>
  <c r="AO7" i="59"/>
  <c r="CO43" i="59"/>
  <c r="BM54" i="59"/>
  <c r="BY87" i="59"/>
  <c r="AE67" i="59"/>
  <c r="BZ52" i="59"/>
  <c r="BY82" i="59"/>
  <c r="AG44" i="59"/>
  <c r="AS47" i="59"/>
  <c r="AQ73" i="59"/>
  <c r="AW5" i="59"/>
  <c r="BT40" i="59"/>
  <c r="AW53" i="59"/>
  <c r="CQ29" i="59"/>
  <c r="AU39" i="59"/>
  <c r="AM71" i="59"/>
  <c r="BY7" i="59"/>
  <c r="BB55" i="59"/>
  <c r="Y76" i="59"/>
  <c r="BO9" i="59"/>
  <c r="AX39" i="59"/>
  <c r="BH30" i="59"/>
  <c r="BM64" i="59"/>
  <c r="AG80" i="59"/>
  <c r="CO30" i="59"/>
  <c r="AW80" i="59"/>
  <c r="AR20" i="59"/>
  <c r="CT78" i="59"/>
  <c r="AQ55" i="59"/>
  <c r="AB61" i="59"/>
  <c r="N9" i="59"/>
  <c r="AW34" i="59"/>
  <c r="C27" i="59"/>
  <c r="BF78" i="59"/>
  <c r="N8" i="59"/>
  <c r="BX33" i="59"/>
  <c r="AK6" i="59"/>
  <c r="BT65" i="59"/>
  <c r="S68" i="59"/>
  <c r="AV34" i="59"/>
  <c r="CA58" i="59"/>
  <c r="N79" i="59"/>
  <c r="BT86" i="59"/>
  <c r="H44" i="59"/>
  <c r="BL34" i="59"/>
  <c r="F77" i="59"/>
  <c r="AG55" i="59"/>
  <c r="BD24" i="59"/>
  <c r="BO78" i="59"/>
  <c r="BD45" i="59"/>
  <c r="BX51" i="59"/>
  <c r="P74" i="59"/>
  <c r="S81" i="59"/>
  <c r="K20" i="59"/>
  <c r="CC42" i="59"/>
  <c r="O15" i="59"/>
  <c r="AO67" i="59"/>
  <c r="Y74" i="59"/>
  <c r="CD57" i="59"/>
  <c r="CC45" i="59"/>
  <c r="E25" i="59"/>
  <c r="BA25" i="59"/>
  <c r="BX74" i="59"/>
  <c r="CD86" i="59"/>
  <c r="E65" i="59"/>
  <c r="CF37" i="59"/>
  <c r="I14" i="59"/>
  <c r="BB46" i="59"/>
  <c r="AJ60" i="59"/>
  <c r="BS22" i="59"/>
  <c r="AH35" i="59"/>
  <c r="BQ58" i="59"/>
  <c r="R49" i="59"/>
  <c r="CA26" i="59"/>
  <c r="BJ11" i="59"/>
  <c r="CQ49" i="59"/>
  <c r="CO77" i="59"/>
  <c r="AG69" i="59"/>
  <c r="AI24" i="59"/>
  <c r="BQ71" i="59"/>
  <c r="BH67" i="59"/>
  <c r="BW63" i="59"/>
  <c r="BT73" i="59"/>
  <c r="BF5" i="59"/>
  <c r="BK72" i="59"/>
  <c r="CE21" i="59"/>
  <c r="L56" i="59"/>
  <c r="AK86" i="59"/>
  <c r="BI30" i="59"/>
  <c r="BT50" i="59"/>
  <c r="D70" i="59"/>
  <c r="CI70" i="59"/>
  <c r="BF72" i="59"/>
  <c r="BF65" i="59"/>
  <c r="CP13" i="59"/>
  <c r="BH36" i="59"/>
  <c r="CK81" i="59"/>
  <c r="CS39" i="59"/>
  <c r="CB24" i="59"/>
  <c r="BK28" i="59"/>
  <c r="CA67" i="59"/>
  <c r="BP45" i="59"/>
  <c r="BI29" i="59"/>
  <c r="BM51" i="59"/>
  <c r="AE17" i="59"/>
  <c r="BN30" i="59"/>
  <c r="AL75" i="59"/>
  <c r="CN31" i="59"/>
  <c r="BF14" i="59"/>
  <c r="AY34" i="59"/>
  <c r="BF47" i="59"/>
  <c r="CM62" i="59"/>
  <c r="BK21" i="59"/>
  <c r="CJ29" i="59"/>
  <c r="AP77" i="59"/>
  <c r="E87" i="59"/>
  <c r="CI16" i="59"/>
  <c r="AR53" i="59"/>
  <c r="C44" i="59"/>
  <c r="CO35" i="59"/>
  <c r="C25" i="59"/>
  <c r="G80" i="59"/>
  <c r="AK72" i="59"/>
  <c r="Y44" i="59"/>
  <c r="BR72" i="59"/>
  <c r="T27" i="59"/>
  <c r="P71" i="59"/>
  <c r="BI53" i="59"/>
  <c r="CR56" i="59"/>
  <c r="CO38" i="59"/>
  <c r="AN42" i="59"/>
  <c r="BK57" i="59"/>
  <c r="P63" i="59"/>
  <c r="AW28" i="59"/>
  <c r="CA30" i="59"/>
  <c r="V77" i="59"/>
  <c r="CN11" i="59"/>
  <c r="CF53" i="59"/>
  <c r="BM30" i="59"/>
  <c r="CO12" i="59"/>
  <c r="AZ20" i="59"/>
  <c r="U14" i="59"/>
  <c r="BY47" i="59"/>
  <c r="CH32" i="59"/>
  <c r="BM87" i="59"/>
  <c r="BQ37" i="59"/>
  <c r="CP36" i="59"/>
  <c r="AJ68" i="59"/>
  <c r="W33" i="59"/>
  <c r="CK24" i="59"/>
  <c r="BT11" i="59"/>
  <c r="Y49" i="59"/>
  <c r="CA56" i="59"/>
  <c r="BD53" i="59"/>
  <c r="AC59" i="59"/>
  <c r="K24" i="59"/>
  <c r="C46" i="59"/>
  <c r="H60" i="59"/>
  <c r="Q22" i="59"/>
  <c r="AR86" i="59"/>
  <c r="BZ34" i="59"/>
  <c r="AR10" i="59"/>
  <c r="BY76" i="59"/>
  <c r="BQ8" i="59"/>
  <c r="AC71" i="59"/>
  <c r="CR52" i="59"/>
  <c r="AF47" i="59"/>
  <c r="BO56" i="59"/>
  <c r="Q87" i="59"/>
  <c r="BX32" i="59"/>
  <c r="BX54" i="59"/>
  <c r="CA44" i="59"/>
  <c r="BK76" i="59"/>
  <c r="AZ55" i="59"/>
  <c r="BV20" i="59"/>
  <c r="CC33" i="59"/>
  <c r="D39" i="59"/>
  <c r="CC18" i="59"/>
  <c r="D71" i="59"/>
  <c r="AI8" i="59"/>
  <c r="AW18" i="59"/>
  <c r="AK27" i="59"/>
  <c r="CB33" i="59"/>
  <c r="BT7" i="59"/>
  <c r="Q35" i="59"/>
  <c r="CC30" i="59"/>
  <c r="AJ77" i="59"/>
  <c r="BK60" i="59"/>
  <c r="E82" i="59"/>
  <c r="BK54" i="59"/>
  <c r="CF56" i="59"/>
  <c r="BF86" i="59"/>
  <c r="BF63" i="59"/>
  <c r="AR81" i="59"/>
  <c r="AE87" i="59"/>
  <c r="AP68" i="59"/>
  <c r="CQ37" i="59"/>
  <c r="AW43" i="59"/>
  <c r="BI64" i="59"/>
  <c r="AG6" i="59"/>
  <c r="BK67" i="59"/>
  <c r="AG11" i="59"/>
  <c r="AW21" i="59"/>
  <c r="CQ61" i="59"/>
  <c r="AE74" i="59"/>
  <c r="CH5" i="59"/>
  <c r="BM16" i="59"/>
  <c r="CF16" i="59"/>
  <c r="AG64" i="59"/>
  <c r="Y78" i="59"/>
  <c r="AG30" i="59"/>
  <c r="CQ71" i="59"/>
  <c r="T16" i="59"/>
  <c r="CQ11" i="59"/>
  <c r="AS87" i="59"/>
  <c r="AK41" i="59"/>
  <c r="BW39" i="59"/>
  <c r="CP45" i="59"/>
  <c r="BD85" i="59"/>
  <c r="AR32" i="59"/>
  <c r="BF34" i="59"/>
  <c r="CC26" i="59"/>
  <c r="BJ38" i="59"/>
  <c r="AU76" i="59"/>
  <c r="AN46" i="59"/>
  <c r="CF36" i="59"/>
  <c r="Y82" i="59"/>
  <c r="AD62" i="59"/>
  <c r="Y9" i="59"/>
  <c r="BM8" i="59"/>
  <c r="BH85" i="59"/>
  <c r="BP60" i="59"/>
  <c r="CF9" i="59"/>
  <c r="BC53" i="59"/>
  <c r="CA78" i="59"/>
  <c r="BY59" i="59"/>
  <c r="BT62" i="59"/>
  <c r="CM55" i="59"/>
  <c r="AQ18" i="59"/>
  <c r="BF44" i="59"/>
  <c r="AE28" i="59"/>
  <c r="BK20" i="59"/>
  <c r="CN71" i="59"/>
  <c r="AA51" i="59"/>
  <c r="BW33" i="59"/>
  <c r="AF64" i="59"/>
  <c r="G78" i="59"/>
  <c r="CB28" i="59"/>
  <c r="CE58" i="59"/>
  <c r="CO86" i="59"/>
  <c r="BK46" i="59"/>
  <c r="Q31" i="59"/>
  <c r="AV8" i="59"/>
  <c r="BX56" i="59"/>
  <c r="CQ23" i="59"/>
  <c r="AZ53" i="59"/>
  <c r="AC82" i="59"/>
  <c r="D86" i="59"/>
  <c r="CF58" i="59"/>
  <c r="CL82" i="59"/>
  <c r="BF37" i="59"/>
  <c r="CK77" i="59"/>
  <c r="AI16" i="59"/>
  <c r="AS59" i="59"/>
  <c r="CD39" i="59"/>
  <c r="CJ76" i="59"/>
  <c r="AE12" i="59"/>
  <c r="BT61" i="59"/>
  <c r="G66" i="59"/>
  <c r="BT64" i="59"/>
  <c r="J47" i="59"/>
  <c r="BM58" i="59"/>
  <c r="BM32" i="59"/>
  <c r="BX31" i="59"/>
  <c r="CC59" i="59"/>
  <c r="BP51" i="59"/>
  <c r="CN18" i="59"/>
  <c r="CB54" i="59"/>
  <c r="AU61" i="59"/>
  <c r="BJ86" i="59"/>
  <c r="BK33" i="59"/>
  <c r="CO27" i="59"/>
  <c r="AE23" i="59"/>
  <c r="AC48" i="59"/>
  <c r="CP56" i="59"/>
  <c r="CA33" i="59"/>
  <c r="CA66" i="59"/>
  <c r="BT34" i="59"/>
  <c r="AE36" i="59"/>
  <c r="Q11" i="59"/>
  <c r="CO14" i="59"/>
  <c r="BQ86" i="59"/>
  <c r="X11" i="59"/>
  <c r="AX5" i="59"/>
  <c r="L46" i="59"/>
  <c r="BM85" i="59"/>
  <c r="CT77" i="59"/>
  <c r="BZ36" i="59"/>
  <c r="AQ46" i="59"/>
  <c r="AW56" i="59"/>
  <c r="BO81" i="59"/>
  <c r="BO66" i="59"/>
  <c r="F16" i="59"/>
  <c r="H24" i="59"/>
  <c r="BG7" i="59"/>
  <c r="L74" i="59"/>
  <c r="CO16" i="59"/>
  <c r="CE87" i="59"/>
  <c r="BF27" i="59"/>
  <c r="BH61" i="59"/>
  <c r="J75" i="59"/>
  <c r="CM78" i="59"/>
  <c r="AV72" i="59"/>
  <c r="AK34" i="59"/>
  <c r="CR13" i="59"/>
  <c r="CJ70" i="59"/>
  <c r="BX34" i="59"/>
  <c r="AG19" i="59"/>
  <c r="AR12" i="59"/>
  <c r="BF51" i="59"/>
  <c r="AR67" i="59"/>
  <c r="O16" i="59"/>
  <c r="K16" i="59"/>
  <c r="L39" i="59"/>
  <c r="AR33" i="59"/>
  <c r="CQ33" i="59"/>
  <c r="AI30" i="59"/>
  <c r="AR80" i="59"/>
  <c r="AE39" i="59"/>
  <c r="BL81" i="59"/>
  <c r="V51" i="59"/>
  <c r="AJ59" i="59"/>
  <c r="BW67" i="59"/>
  <c r="CO13" i="59"/>
  <c r="CQ45" i="59"/>
  <c r="BP69" i="59"/>
  <c r="BU12" i="59"/>
  <c r="K74" i="59"/>
  <c r="BA66" i="59"/>
  <c r="BH82" i="59"/>
  <c r="BJ48" i="59"/>
  <c r="S52" i="59"/>
  <c r="BN44" i="59"/>
  <c r="BO53" i="59"/>
  <c r="BY17" i="59"/>
  <c r="BY45" i="59"/>
  <c r="BQ51" i="59"/>
  <c r="BC59" i="59"/>
  <c r="AM68" i="59"/>
  <c r="BX67" i="59"/>
  <c r="AP80" i="59"/>
  <c r="AC70" i="59"/>
  <c r="BA37" i="59"/>
  <c r="BI16" i="59"/>
  <c r="AI73" i="59"/>
  <c r="BU5" i="59"/>
  <c r="CQ13" i="59"/>
  <c r="AM74" i="59"/>
  <c r="CI73" i="59"/>
  <c r="I12" i="59"/>
  <c r="R80" i="59"/>
  <c r="BL9" i="59"/>
  <c r="U27" i="59"/>
  <c r="U15" i="59"/>
  <c r="X47" i="59"/>
  <c r="AQ25" i="59"/>
  <c r="AQ65" i="59"/>
  <c r="BH58" i="59"/>
  <c r="O25" i="59"/>
  <c r="S47" i="59"/>
  <c r="S85" i="59"/>
  <c r="BW42" i="59"/>
  <c r="AB22" i="59"/>
  <c r="BH69" i="59"/>
  <c r="BS30" i="59"/>
  <c r="CO7" i="59"/>
  <c r="CQ39" i="59"/>
  <c r="AG38" i="59"/>
  <c r="CJ62" i="59"/>
  <c r="R81" i="59"/>
  <c r="AS24" i="59"/>
  <c r="R32" i="59"/>
  <c r="AE64" i="59"/>
  <c r="CR68" i="59"/>
  <c r="AD29" i="59"/>
  <c r="CC28" i="59"/>
  <c r="CO68" i="59"/>
  <c r="BY66" i="59"/>
  <c r="BV52" i="59"/>
  <c r="CS28" i="59"/>
  <c r="CQ76" i="59"/>
  <c r="BH44" i="59"/>
  <c r="BG9" i="59"/>
  <c r="AG7" i="59"/>
  <c r="BZ78" i="59"/>
  <c r="CJ34" i="59"/>
  <c r="W16" i="59"/>
  <c r="BU68" i="59"/>
  <c r="H34" i="59"/>
  <c r="BB6" i="59"/>
  <c r="BT42" i="59"/>
  <c r="BH31" i="59"/>
  <c r="AP19" i="59"/>
  <c r="BT56" i="59"/>
  <c r="Q23" i="59"/>
  <c r="CR25" i="59"/>
  <c r="BS70" i="59"/>
  <c r="Q32" i="59"/>
  <c r="AB13" i="59"/>
  <c r="CH71" i="59"/>
  <c r="BI24" i="59"/>
  <c r="CO6" i="59"/>
  <c r="AU74" i="59"/>
  <c r="BN52" i="59"/>
  <c r="W34" i="59"/>
  <c r="BG22" i="59"/>
  <c r="BF87" i="59"/>
  <c r="AK5" i="59"/>
  <c r="AB19" i="59"/>
  <c r="AN11" i="59"/>
  <c r="CA85" i="59"/>
  <c r="AR26" i="59"/>
  <c r="CL68" i="59"/>
  <c r="G61" i="59"/>
  <c r="AO68" i="59"/>
  <c r="CQ5" i="59"/>
  <c r="C64" i="59"/>
  <c r="BC31" i="59"/>
  <c r="AO47" i="59"/>
  <c r="CO21" i="59"/>
  <c r="AZ45" i="59"/>
  <c r="H47" i="59"/>
  <c r="BM70" i="59"/>
  <c r="CC87" i="59"/>
  <c r="AV64" i="59"/>
  <c r="BY31" i="59"/>
  <c r="CO58" i="59"/>
  <c r="BT46" i="59"/>
  <c r="AL27" i="59"/>
  <c r="AE73" i="59"/>
  <c r="CH48" i="59"/>
  <c r="AW71" i="59"/>
  <c r="J52" i="59"/>
  <c r="L63" i="59"/>
  <c r="CJ79" i="59"/>
  <c r="BJ19" i="59"/>
  <c r="CO79" i="59"/>
  <c r="M73" i="59"/>
  <c r="BK14" i="59"/>
  <c r="BY30" i="59"/>
  <c r="AG53" i="59"/>
  <c r="CJ49" i="59"/>
  <c r="F49" i="59"/>
  <c r="AH46" i="59"/>
  <c r="CA36" i="59"/>
  <c r="BS6" i="59"/>
  <c r="BT16" i="59"/>
  <c r="AE66" i="59"/>
  <c r="AA20" i="59"/>
  <c r="C61" i="59"/>
  <c r="AW14" i="59"/>
  <c r="AW75" i="59"/>
  <c r="BM22" i="59"/>
  <c r="CJ17" i="59"/>
  <c r="BV87" i="59"/>
  <c r="BS56" i="59"/>
  <c r="AW58" i="59"/>
  <c r="D11" i="59"/>
  <c r="BK5" i="59"/>
  <c r="BT68" i="59"/>
  <c r="Z56" i="59"/>
  <c r="BH75" i="59"/>
  <c r="AS25" i="59"/>
  <c r="AH49" i="59"/>
  <c r="AE54" i="59"/>
  <c r="AE18" i="59"/>
  <c r="CQ28" i="59"/>
  <c r="CL52" i="59"/>
  <c r="BT72" i="59"/>
  <c r="Q65" i="59"/>
  <c r="AY24" i="59"/>
  <c r="X66" i="59"/>
  <c r="CN28" i="59"/>
  <c r="BM47" i="59"/>
  <c r="AU69" i="59"/>
  <c r="CQ56" i="59"/>
  <c r="AN67" i="59"/>
  <c r="CO63" i="59"/>
  <c r="BY13" i="59"/>
  <c r="CB16" i="59"/>
  <c r="BV7" i="59"/>
  <c r="BJ29" i="59"/>
  <c r="CA31" i="59"/>
  <c r="BC75" i="59"/>
  <c r="CO46" i="59"/>
  <c r="BU63" i="59"/>
  <c r="BK80" i="59"/>
  <c r="BV51" i="59"/>
  <c r="BA20" i="59"/>
  <c r="BM63" i="59"/>
  <c r="S64" i="59"/>
  <c r="AY14" i="59"/>
  <c r="AB28" i="59"/>
  <c r="BY27" i="59"/>
  <c r="BB68" i="59"/>
  <c r="Q34" i="59"/>
  <c r="BL45" i="59"/>
  <c r="Z38" i="59"/>
  <c r="CQ64" i="59"/>
  <c r="BF67" i="59"/>
  <c r="AH28" i="59"/>
  <c r="Q74" i="59"/>
  <c r="X16" i="59"/>
  <c r="BH27" i="59"/>
  <c r="BI51" i="59"/>
  <c r="AZ46" i="59"/>
  <c r="BF81" i="59"/>
  <c r="BS25" i="59"/>
  <c r="BY71" i="59"/>
  <c r="AF24" i="59"/>
  <c r="CA69" i="59"/>
  <c r="BW23" i="59"/>
  <c r="F54" i="59"/>
  <c r="BW62" i="59"/>
  <c r="CT35" i="59"/>
  <c r="AW42" i="59"/>
  <c r="AI56" i="59"/>
  <c r="BT19" i="59"/>
  <c r="AY27" i="59"/>
  <c r="BB40" i="59"/>
  <c r="AG39" i="59"/>
  <c r="CQ8" i="59"/>
  <c r="AU43" i="59"/>
  <c r="V12" i="59"/>
  <c r="AU40" i="59"/>
  <c r="O37" i="59"/>
  <c r="X56" i="59"/>
  <c r="BM10" i="59"/>
  <c r="E39" i="59"/>
  <c r="CJ78" i="59"/>
  <c r="Q10" i="59"/>
  <c r="BN32" i="59"/>
  <c r="AH78" i="59"/>
  <c r="CA9" i="59"/>
  <c r="AO65" i="59"/>
  <c r="BM36" i="59"/>
  <c r="CJ85" i="59"/>
  <c r="BK11" i="59"/>
  <c r="S76" i="59"/>
  <c r="AH74" i="59"/>
  <c r="BP66" i="59"/>
  <c r="CJ46" i="59"/>
  <c r="W68" i="59"/>
  <c r="I8" i="59"/>
  <c r="CP71" i="59"/>
  <c r="BH19" i="59"/>
  <c r="AY23" i="59"/>
  <c r="Q6" i="59"/>
  <c r="CQ58" i="59"/>
  <c r="AW64" i="59"/>
  <c r="CJ51" i="59"/>
  <c r="BM34" i="59"/>
  <c r="CE82" i="59"/>
  <c r="CD20" i="59"/>
  <c r="AQ63" i="59"/>
  <c r="BM39" i="59"/>
  <c r="CD36" i="59"/>
  <c r="BA43" i="59"/>
  <c r="AW87" i="59"/>
  <c r="BS20" i="59"/>
  <c r="CO72" i="59"/>
  <c r="BK87" i="59"/>
  <c r="BR39" i="59"/>
  <c r="AR56" i="59"/>
  <c r="AD53" i="59"/>
  <c r="CQ31" i="59"/>
  <c r="CQ81" i="59"/>
  <c r="AZ14" i="59"/>
  <c r="CJ15" i="59"/>
  <c r="CR33" i="59"/>
  <c r="AW24" i="59"/>
  <c r="AG62" i="59"/>
  <c r="CA61" i="59"/>
  <c r="D44" i="59"/>
  <c r="AE19" i="59"/>
  <c r="BY69" i="59"/>
  <c r="AE55" i="59"/>
  <c r="AE38" i="59"/>
  <c r="BF31" i="59"/>
  <c r="AY6" i="59"/>
  <c r="CM31" i="59"/>
  <c r="BF32" i="59"/>
  <c r="CO44" i="59"/>
  <c r="CR86" i="59"/>
  <c r="AW19" i="59"/>
  <c r="E53" i="59"/>
  <c r="BQ13" i="59"/>
  <c r="BF28" i="59"/>
  <c r="BM40" i="59"/>
  <c r="CM66" i="59"/>
  <c r="CO51" i="59"/>
  <c r="AW68" i="59"/>
  <c r="CG45" i="59"/>
  <c r="R78" i="59"/>
  <c r="N87" i="59"/>
  <c r="BZ33" i="59"/>
  <c r="G10" i="59"/>
  <c r="BU45" i="59"/>
  <c r="I68" i="59"/>
  <c r="AH71" i="59"/>
  <c r="BF20" i="59"/>
  <c r="BA27" i="59"/>
  <c r="CJ82" i="59"/>
  <c r="CK71" i="59"/>
  <c r="AC9" i="59"/>
  <c r="CJ11" i="59"/>
  <c r="AJ32" i="59"/>
  <c r="CN41" i="59"/>
  <c r="R86" i="59"/>
  <c r="BF21" i="59"/>
  <c r="AI79" i="59"/>
  <c r="BQ76" i="59"/>
  <c r="S43" i="59"/>
  <c r="CS8" i="59"/>
  <c r="AU73" i="59"/>
  <c r="AU23" i="59"/>
  <c r="CJ40" i="59"/>
  <c r="CE20" i="59"/>
  <c r="AZ72" i="59"/>
  <c r="AP11" i="59"/>
  <c r="BR61" i="59"/>
  <c r="CS26" i="59"/>
  <c r="AO48" i="59"/>
  <c r="BY16" i="59"/>
  <c r="AT28" i="59"/>
  <c r="BK70" i="59"/>
  <c r="R19" i="59"/>
  <c r="AA39" i="59"/>
  <c r="CQ36" i="59"/>
  <c r="W35" i="59"/>
  <c r="BK17" i="59"/>
  <c r="AV27" i="59"/>
  <c r="CI32" i="59"/>
  <c r="BT57" i="59"/>
  <c r="BC47" i="59"/>
  <c r="CF55" i="59"/>
  <c r="Z87" i="59"/>
  <c r="AJ23" i="59"/>
  <c r="BX9" i="59"/>
  <c r="BF82" i="59"/>
  <c r="Z46" i="59"/>
  <c r="W37" i="59"/>
  <c r="CK9" i="59"/>
  <c r="BF70" i="59"/>
  <c r="AY48" i="59"/>
  <c r="G74" i="59"/>
  <c r="G51" i="59"/>
  <c r="BF49" i="59"/>
  <c r="AC39" i="59"/>
  <c r="CO57" i="59"/>
  <c r="L53" i="59"/>
  <c r="AG77" i="59"/>
  <c r="AZ78" i="59"/>
  <c r="BY37" i="59"/>
  <c r="AW41" i="59"/>
  <c r="AP23" i="59"/>
  <c r="AP69" i="59"/>
  <c r="N74" i="59"/>
  <c r="Q55" i="59"/>
  <c r="BH32" i="59"/>
  <c r="BJ45" i="59"/>
  <c r="CJ66" i="59"/>
  <c r="BY39" i="59"/>
  <c r="BF79" i="59"/>
  <c r="AG23" i="59"/>
  <c r="AL50" i="59"/>
  <c r="AP5" i="59"/>
  <c r="BV82" i="59"/>
  <c r="BO18" i="59"/>
  <c r="CQ14" i="59"/>
  <c r="AG8" i="59"/>
  <c r="C77" i="59"/>
  <c r="AH33" i="59"/>
  <c r="AK44" i="59"/>
  <c r="P51" i="59"/>
  <c r="CF45" i="59"/>
  <c r="BI55" i="59"/>
  <c r="BS86" i="59"/>
  <c r="CJ80" i="59"/>
  <c r="AH39" i="59"/>
  <c r="AP31" i="59"/>
  <c r="CL45" i="59"/>
  <c r="CK45" i="59"/>
  <c r="CM28" i="59"/>
  <c r="AG29" i="59"/>
  <c r="BB75" i="59"/>
  <c r="X74" i="59"/>
  <c r="CE70" i="59"/>
  <c r="CT74" i="59"/>
  <c r="AC78" i="59"/>
  <c r="CA57" i="59"/>
  <c r="CJ75" i="59"/>
  <c r="CA59" i="59"/>
  <c r="F86" i="59"/>
  <c r="BU55" i="59"/>
  <c r="BN87" i="59"/>
  <c r="BI22" i="59"/>
  <c r="AU11" i="59"/>
  <c r="AJ45" i="59"/>
  <c r="U55" i="59"/>
  <c r="AD51" i="59"/>
  <c r="X51" i="59"/>
  <c r="AM45" i="59"/>
  <c r="CS64" i="59"/>
  <c r="C56" i="59"/>
  <c r="CI43" i="59"/>
  <c r="AU80" i="59"/>
  <c r="C45" i="59"/>
  <c r="O45" i="59"/>
  <c r="H66" i="59"/>
  <c r="CS86" i="59"/>
  <c r="AC37" i="59"/>
  <c r="H72" i="59"/>
  <c r="BG16" i="59"/>
  <c r="CR5" i="59"/>
  <c r="AS78" i="59"/>
  <c r="CO48" i="59"/>
  <c r="CI14" i="59"/>
  <c r="BK16" i="59"/>
  <c r="CE85" i="59"/>
  <c r="BD54" i="59"/>
  <c r="BQ27" i="59"/>
  <c r="CQ41" i="59"/>
  <c r="BX10" i="59"/>
  <c r="AU85" i="59"/>
  <c r="AA68" i="59"/>
  <c r="AV86" i="59"/>
  <c r="W45" i="59"/>
  <c r="Q71" i="59"/>
  <c r="BY28" i="59"/>
  <c r="BP37" i="59"/>
  <c r="BM66" i="59"/>
  <c r="BT17" i="59"/>
  <c r="CE22" i="59"/>
  <c r="BF41" i="59"/>
  <c r="BH13" i="59"/>
  <c r="AT18" i="59"/>
  <c r="CC16" i="59"/>
  <c r="CS71" i="59"/>
  <c r="BL61" i="59"/>
  <c r="V56" i="59"/>
  <c r="CO62" i="59"/>
  <c r="AM87" i="59"/>
  <c r="BI13" i="59"/>
  <c r="BM61" i="59"/>
  <c r="BT52" i="59"/>
  <c r="CO25" i="59"/>
  <c r="CR72" i="59"/>
  <c r="AM76" i="59"/>
  <c r="CO54" i="59"/>
  <c r="P61" i="59"/>
  <c r="CR44" i="59"/>
  <c r="BV44" i="59"/>
  <c r="CC32" i="59"/>
  <c r="AU58" i="59"/>
  <c r="AF54" i="59"/>
  <c r="AL49" i="59"/>
  <c r="BF35" i="59"/>
  <c r="BW17" i="59"/>
  <c r="AE31" i="59"/>
  <c r="BY51" i="59"/>
  <c r="CJ5" i="59"/>
  <c r="CL46" i="59"/>
  <c r="CK74" i="59"/>
  <c r="AL5" i="59"/>
  <c r="AR69" i="59"/>
  <c r="G12" i="59"/>
  <c r="AW20" i="59"/>
  <c r="BW19" i="59"/>
  <c r="Q77" i="59"/>
  <c r="AU65" i="59"/>
  <c r="AE59" i="59"/>
  <c r="BN12" i="59"/>
  <c r="Q17" i="59"/>
  <c r="CT60" i="59"/>
  <c r="CQ10" i="59"/>
  <c r="CL70" i="59"/>
  <c r="AJ71" i="59"/>
  <c r="AD85" i="59"/>
  <c r="BU35" i="59"/>
  <c r="T36" i="59"/>
  <c r="BZ74" i="59"/>
  <c r="BQ55" i="59"/>
  <c r="BH37" i="59"/>
  <c r="BL71" i="59"/>
  <c r="CB72" i="59"/>
  <c r="BL30" i="59"/>
  <c r="V40" i="59"/>
  <c r="AI33" i="59"/>
  <c r="BR60" i="59"/>
  <c r="W53" i="59"/>
  <c r="BI59" i="59"/>
  <c r="AX66" i="59"/>
  <c r="N69" i="59"/>
  <c r="AK25" i="59"/>
  <c r="CN52" i="59"/>
  <c r="K22" i="59"/>
  <c r="AK63" i="59"/>
  <c r="BT18" i="59"/>
  <c r="S61" i="59"/>
  <c r="W20" i="59"/>
  <c r="AD14" i="59"/>
  <c r="CI20" i="59"/>
  <c r="J5" i="59"/>
  <c r="AP34" i="59"/>
  <c r="W73" i="59"/>
  <c r="CQ6" i="59"/>
  <c r="AG51" i="59"/>
  <c r="BW77" i="59"/>
  <c r="BQ64" i="59"/>
  <c r="BH68" i="59"/>
  <c r="Q68" i="59"/>
  <c r="CI6" i="59"/>
  <c r="BN53" i="59"/>
  <c r="AW73" i="59"/>
  <c r="AW82" i="59"/>
  <c r="R5" i="59"/>
  <c r="AG26" i="59"/>
  <c r="BL82" i="59"/>
  <c r="AK80" i="59"/>
  <c r="BY78" i="59"/>
  <c r="AI54" i="59"/>
  <c r="AA71" i="59"/>
  <c r="CA5" i="59"/>
  <c r="BE62" i="59"/>
  <c r="AS39" i="59"/>
  <c r="S14" i="59"/>
  <c r="K39" i="59"/>
  <c r="BY67" i="59"/>
  <c r="BI46" i="59"/>
  <c r="BN49" i="59"/>
  <c r="AE58" i="59"/>
  <c r="BL86" i="59"/>
  <c r="CS55" i="59"/>
  <c r="AF85" i="59"/>
  <c r="AG34" i="59"/>
  <c r="CH85" i="59"/>
  <c r="X34" i="59"/>
  <c r="CE68" i="59"/>
  <c r="BN55" i="59"/>
  <c r="AC15" i="59"/>
  <c r="BC40" i="59"/>
  <c r="BM38" i="59"/>
  <c r="BH53" i="59"/>
  <c r="BA54" i="59"/>
  <c r="CI12" i="59"/>
  <c r="BG35" i="59"/>
  <c r="AG86" i="59"/>
  <c r="AG74" i="59"/>
  <c r="CJ30" i="59"/>
  <c r="AG56" i="59"/>
  <c r="CE77" i="59"/>
  <c r="BL10" i="59"/>
  <c r="U73" i="59"/>
  <c r="BY19" i="59"/>
  <c r="Q57" i="59"/>
  <c r="BA5" i="59"/>
  <c r="AR38" i="59"/>
  <c r="E5" i="59"/>
  <c r="AV32" i="59"/>
  <c r="W81" i="59"/>
  <c r="C59" i="59"/>
  <c r="AY5" i="59"/>
  <c r="CN24" i="59"/>
  <c r="Q41" i="59"/>
  <c r="BZ71" i="59"/>
  <c r="CJ68" i="59"/>
  <c r="AG68" i="59"/>
  <c r="Z48" i="59"/>
  <c r="AU53" i="59"/>
  <c r="AF63" i="59"/>
  <c r="BF75" i="59"/>
  <c r="CQ35" i="59"/>
  <c r="CJ67" i="59"/>
  <c r="BM48" i="59"/>
  <c r="BP42" i="59"/>
  <c r="AR76" i="59"/>
  <c r="CJ14" i="59"/>
  <c r="AV11" i="59"/>
  <c r="BJ59" i="59"/>
  <c r="CO11" i="59"/>
  <c r="L69" i="59"/>
  <c r="BK77" i="59"/>
  <c r="CG9" i="59"/>
  <c r="AU6" i="59"/>
  <c r="BM81" i="59"/>
  <c r="BT35" i="59"/>
  <c r="AR14" i="59"/>
  <c r="AG71" i="59"/>
  <c r="AG49" i="59"/>
  <c r="CA41" i="59"/>
  <c r="AU59" i="59"/>
  <c r="AC27" i="59"/>
  <c r="AG47" i="59"/>
  <c r="AK81" i="59"/>
  <c r="BM31" i="59"/>
  <c r="CQ44" i="59"/>
  <c r="AE14" i="59"/>
  <c r="BD14" i="59"/>
  <c r="J39" i="59"/>
  <c r="Q54" i="59"/>
  <c r="BL62" i="59"/>
  <c r="BM65" i="59"/>
  <c r="CO73" i="59"/>
  <c r="CE47" i="59"/>
  <c r="BF73" i="59"/>
  <c r="AE61" i="59"/>
  <c r="BY21" i="59"/>
  <c r="O26" i="59"/>
  <c r="AC52" i="59"/>
  <c r="AT46" i="59"/>
  <c r="T73" i="59"/>
  <c r="BM50" i="59"/>
  <c r="AE41" i="59"/>
  <c r="BT33" i="59"/>
  <c r="CH53" i="59"/>
  <c r="BB69" i="59"/>
  <c r="BK73" i="59"/>
  <c r="AK14" i="59"/>
  <c r="CQ43" i="59"/>
  <c r="AU49" i="59"/>
  <c r="BQ52" i="59"/>
  <c r="AT42" i="59"/>
  <c r="AR31" i="59"/>
  <c r="G53" i="59"/>
  <c r="CA60" i="59"/>
  <c r="AU75" i="59"/>
  <c r="AR49" i="59"/>
  <c r="CS20" i="59"/>
  <c r="BK40" i="59"/>
  <c r="L77" i="59"/>
  <c r="BG75" i="59"/>
  <c r="BB78" i="59"/>
  <c r="Q79" i="59"/>
  <c r="Q42" i="59"/>
  <c r="AG85" i="59"/>
  <c r="CJ86" i="59"/>
  <c r="CH63" i="59"/>
  <c r="CR73" i="59"/>
  <c r="CQ20" i="59"/>
  <c r="AR60" i="59"/>
  <c r="CF27" i="59"/>
  <c r="AX21" i="59"/>
  <c r="D58" i="59"/>
  <c r="AR23" i="59"/>
  <c r="BQ53" i="59"/>
  <c r="CA48" i="59"/>
  <c r="AE7" i="59"/>
  <c r="CL5" i="59"/>
  <c r="AJ36" i="59"/>
  <c r="BD7" i="59"/>
  <c r="AG45" i="59"/>
  <c r="J24" i="59"/>
  <c r="AR77" i="59"/>
  <c r="V81" i="59"/>
  <c r="BF18" i="59"/>
  <c r="AE63" i="59"/>
  <c r="L14" i="59"/>
  <c r="I55" i="59"/>
  <c r="CJ42" i="59"/>
  <c r="CJ32" i="59"/>
  <c r="AZ8" i="59"/>
  <c r="CH43" i="59"/>
  <c r="BM17" i="59"/>
  <c r="CP87" i="59"/>
  <c r="CO42" i="59"/>
  <c r="CQ78" i="59"/>
  <c r="CQ19" i="59"/>
  <c r="AU72" i="59"/>
  <c r="AG32" i="59"/>
  <c r="AD71" i="59"/>
  <c r="BC78" i="59"/>
  <c r="BS53" i="59"/>
  <c r="AE65" i="59"/>
  <c r="BF53" i="59"/>
  <c r="E43" i="59"/>
  <c r="CB8" i="59"/>
  <c r="O64" i="59"/>
  <c r="AZ24" i="59"/>
  <c r="AN36" i="59"/>
  <c r="BT31" i="59"/>
  <c r="AN45" i="59"/>
  <c r="Y43" i="59"/>
  <c r="CM86" i="59"/>
  <c r="BR5" i="59"/>
  <c r="AN64" i="59"/>
  <c r="AE29" i="59"/>
  <c r="BK25" i="59"/>
  <c r="AA82" i="59"/>
  <c r="CC35" i="59"/>
  <c r="BG68" i="59"/>
  <c r="AU45" i="59"/>
  <c r="S70" i="59"/>
  <c r="Q29" i="59"/>
  <c r="CB51" i="59"/>
  <c r="CJ50" i="59"/>
  <c r="CI39" i="59"/>
  <c r="BU16" i="59"/>
  <c r="BE43" i="59"/>
  <c r="BM79" i="59"/>
  <c r="Y45" i="59"/>
  <c r="BL68" i="59"/>
  <c r="AW27" i="59"/>
  <c r="CJ77" i="59"/>
  <c r="AR25" i="59"/>
  <c r="AW9" i="59"/>
  <c r="Q80" i="59"/>
  <c r="AK59" i="59"/>
  <c r="BK86" i="59"/>
  <c r="N71" i="59"/>
  <c r="AV73" i="59"/>
  <c r="I30" i="59"/>
  <c r="AR52" i="59"/>
  <c r="AG72" i="59"/>
  <c r="AT25" i="59"/>
  <c r="BK75" i="59"/>
  <c r="F80" i="59"/>
  <c r="BF80" i="59"/>
  <c r="CJ72" i="59"/>
  <c r="AW38" i="59"/>
  <c r="BU50" i="59"/>
  <c r="BC54" i="59"/>
  <c r="E51" i="59"/>
  <c r="K50" i="59"/>
  <c r="AE40" i="59"/>
  <c r="CP24" i="59"/>
  <c r="CS51" i="59"/>
  <c r="BT6" i="59"/>
  <c r="AD43" i="59"/>
  <c r="I78" i="59"/>
  <c r="BO47" i="59"/>
  <c r="CB45" i="59"/>
  <c r="AU71" i="59"/>
  <c r="BX49" i="59"/>
  <c r="Q86" i="59"/>
  <c r="BK68" i="59"/>
  <c r="BI35" i="59"/>
  <c r="CA54" i="59"/>
  <c r="CH66" i="59"/>
  <c r="AW47" i="59"/>
  <c r="AZ51" i="59"/>
  <c r="AU25" i="59"/>
  <c r="AY39" i="59"/>
  <c r="BF19" i="59"/>
  <c r="CL79" i="59"/>
  <c r="AU28" i="59"/>
  <c r="BL13" i="59"/>
  <c r="AW30" i="59"/>
  <c r="AY20" i="59"/>
  <c r="BB45" i="59"/>
  <c r="CC79" i="59"/>
  <c r="S82" i="59"/>
  <c r="BV45" i="59"/>
  <c r="AQ39" i="59"/>
  <c r="AS56" i="59"/>
  <c r="CA79" i="59"/>
  <c r="CE17" i="59"/>
  <c r="CA77" i="59"/>
  <c r="Q72" i="59"/>
  <c r="CT87" i="59"/>
  <c r="BX13" i="59"/>
  <c r="CM73" i="59"/>
  <c r="AU16" i="59"/>
  <c r="AN30" i="59"/>
  <c r="CA37" i="59"/>
  <c r="CA46" i="59"/>
  <c r="AU66" i="59"/>
  <c r="AW16" i="59"/>
  <c r="CJ58" i="59"/>
  <c r="BZ61" i="59"/>
  <c r="BF77" i="59"/>
  <c r="Q49" i="59"/>
  <c r="AR47" i="59"/>
  <c r="Z68" i="59"/>
  <c r="Q5" i="59"/>
  <c r="BK53" i="59"/>
  <c r="I73" i="59"/>
  <c r="BF9" i="59"/>
  <c r="CS37" i="59"/>
  <c r="BH78" i="59"/>
  <c r="CP33" i="59"/>
  <c r="CD43" i="59"/>
  <c r="Q64" i="59"/>
  <c r="BB72" i="59"/>
  <c r="CN68" i="59"/>
  <c r="AX40" i="59"/>
  <c r="AU13" i="59"/>
  <c r="AW29" i="59"/>
  <c r="BT14" i="59"/>
  <c r="BK7" i="59"/>
  <c r="AZ39" i="59"/>
  <c r="AA36" i="59"/>
  <c r="AU64" i="59"/>
  <c r="BC86" i="59"/>
  <c r="CJ55" i="59"/>
  <c r="CF85" i="59"/>
  <c r="CJ23" i="59"/>
  <c r="CI45" i="59"/>
  <c r="CE38" i="59"/>
  <c r="BC51" i="59"/>
  <c r="AH56" i="59"/>
  <c r="AR48" i="59"/>
  <c r="AR29" i="59"/>
  <c r="R55" i="59"/>
  <c r="BM44" i="59"/>
  <c r="AY66" i="59"/>
  <c r="Q58" i="59"/>
  <c r="Z39" i="59"/>
  <c r="CI86" i="59"/>
  <c r="C28" i="59"/>
  <c r="L87" i="59"/>
  <c r="AF26" i="59"/>
  <c r="CJ7" i="59"/>
  <c r="CD64" i="59"/>
  <c r="AB77" i="59"/>
  <c r="BD31" i="59"/>
  <c r="AW15" i="59"/>
  <c r="BN73" i="59"/>
  <c r="BU70" i="59"/>
  <c r="AE21" i="59"/>
  <c r="BD56" i="59"/>
  <c r="AW6" i="59"/>
  <c r="Z51" i="59"/>
  <c r="CO28" i="59"/>
  <c r="CA34" i="59"/>
  <c r="AG17" i="59"/>
  <c r="BJ54" i="59"/>
  <c r="CE30" i="59"/>
  <c r="BM45" i="59"/>
  <c r="M38" i="59"/>
  <c r="BC46" i="59"/>
  <c r="K47" i="59"/>
  <c r="AU9" i="59"/>
  <c r="AA27" i="59"/>
  <c r="AD38" i="59"/>
  <c r="BA17" i="59"/>
  <c r="BK62" i="59"/>
  <c r="C43" i="59"/>
  <c r="BK22" i="59"/>
  <c r="BT36" i="59"/>
  <c r="AU86" i="59"/>
  <c r="Q51" i="59"/>
  <c r="BN39" i="59"/>
  <c r="AR13" i="59"/>
  <c r="CQ30" i="59"/>
  <c r="AB12" i="59"/>
  <c r="J41" i="59"/>
  <c r="Q59" i="59"/>
  <c r="CH22" i="59"/>
  <c r="Z82" i="59"/>
  <c r="CQ55" i="59"/>
  <c r="BT5" i="59"/>
  <c r="BM80" i="59"/>
  <c r="CJ21" i="59"/>
  <c r="CA18" i="59"/>
  <c r="BV24" i="59"/>
  <c r="BJ15" i="59"/>
  <c r="AQ21" i="59"/>
  <c r="AT6" i="59"/>
  <c r="Q27" i="59"/>
  <c r="BY46" i="59"/>
  <c r="AX72" i="59"/>
  <c r="BN71" i="59"/>
  <c r="AC63" i="59"/>
  <c r="AF43" i="59"/>
  <c r="C47" i="59"/>
  <c r="X49" i="59"/>
  <c r="CA63" i="59"/>
  <c r="AT19" i="59"/>
  <c r="CA22" i="59"/>
  <c r="CD62" i="59"/>
  <c r="AB52" i="59"/>
  <c r="D78" i="59"/>
  <c r="CQ73" i="59"/>
  <c r="AQ23" i="59"/>
  <c r="E50" i="59"/>
  <c r="K27" i="59"/>
  <c r="T82" i="59"/>
  <c r="AA5" i="59"/>
  <c r="AR39" i="59"/>
  <c r="AG70" i="59"/>
  <c r="AW32" i="59"/>
  <c r="I63" i="59"/>
  <c r="AD35" i="59"/>
  <c r="L43" i="59"/>
  <c r="AQ24" i="59"/>
  <c r="BT85" i="59"/>
  <c r="CQ67" i="59"/>
  <c r="BH35" i="59"/>
  <c r="BK19" i="59"/>
  <c r="BK78" i="59"/>
  <c r="O69" i="59"/>
  <c r="I41" i="59"/>
  <c r="AX74" i="59"/>
  <c r="AY47" i="59"/>
  <c r="AI41" i="59"/>
  <c r="BQ79" i="59"/>
  <c r="BB15" i="59"/>
  <c r="CD10" i="59"/>
  <c r="CE74" i="59"/>
  <c r="AN17" i="59"/>
  <c r="BN6" i="59"/>
  <c r="T52" i="59"/>
  <c r="AV67" i="59"/>
  <c r="R28" i="59"/>
  <c r="AM18" i="59"/>
  <c r="CB25" i="59"/>
  <c r="BV9" i="59"/>
  <c r="BV63" i="59"/>
  <c r="V71" i="59"/>
  <c r="BL8" i="59"/>
  <c r="CK31" i="59"/>
  <c r="BX24" i="59"/>
  <c r="AX42" i="59"/>
  <c r="BJ9" i="59"/>
  <c r="CH26" i="59"/>
  <c r="AC33" i="59"/>
  <c r="E49" i="59"/>
  <c r="AE11" i="59"/>
  <c r="AR46" i="59"/>
  <c r="AC51" i="59"/>
  <c r="AC44" i="59"/>
  <c r="CJ39" i="59"/>
  <c r="BB38" i="59"/>
  <c r="T48" i="59"/>
  <c r="CJ27" i="59"/>
  <c r="AU18" i="59"/>
  <c r="S35" i="59"/>
  <c r="BS27" i="59"/>
  <c r="BY43" i="59"/>
  <c r="P78" i="59"/>
  <c r="BS23" i="59"/>
  <c r="AR72" i="59"/>
  <c r="AR42" i="59"/>
  <c r="BT25" i="59"/>
  <c r="CB43" i="59"/>
  <c r="CA40" i="59"/>
  <c r="CK15" i="59"/>
  <c r="X62" i="59"/>
  <c r="BS5" i="59"/>
  <c r="F12" i="59"/>
  <c r="CG53" i="59"/>
  <c r="BZ19" i="59"/>
  <c r="BM62" i="59"/>
  <c r="AR22" i="59"/>
  <c r="BQ50" i="59"/>
  <c r="BQ5" i="59"/>
  <c r="F5" i="59"/>
  <c r="AF67" i="59"/>
  <c r="Q24" i="59"/>
  <c r="M54" i="59"/>
  <c r="AW85" i="59"/>
  <c r="AU35" i="59"/>
  <c r="CD14" i="59"/>
  <c r="BY63" i="59"/>
  <c r="CR29" i="59"/>
  <c r="AK61" i="59"/>
  <c r="CB49" i="59"/>
  <c r="Z71" i="59"/>
  <c r="CG19" i="59"/>
  <c r="CA71" i="59"/>
  <c r="S71" i="59"/>
  <c r="AF60" i="59"/>
  <c r="AU48" i="59"/>
  <c r="BO72" i="59"/>
  <c r="AW79" i="59"/>
  <c r="BF12" i="59"/>
  <c r="BM53" i="59"/>
  <c r="BF40" i="59"/>
  <c r="T37" i="59"/>
  <c r="AW13" i="59"/>
  <c r="CK12" i="59"/>
  <c r="BK51" i="59"/>
  <c r="AF8" i="59"/>
  <c r="BM71" i="59"/>
  <c r="AZ33" i="59"/>
  <c r="T85" i="59"/>
  <c r="BT54" i="59"/>
  <c r="S87" i="59"/>
  <c r="BM15" i="59"/>
  <c r="I62" i="59"/>
  <c r="BD63" i="59"/>
  <c r="R52" i="59"/>
  <c r="AG24" i="59"/>
  <c r="BF69" i="59"/>
  <c r="BX8" i="59"/>
  <c r="W59" i="59"/>
  <c r="BT12" i="59"/>
  <c r="BW38" i="59"/>
  <c r="BK47" i="59"/>
  <c r="AY51" i="59"/>
  <c r="D74" i="59"/>
  <c r="CI56" i="59"/>
  <c r="Q28" i="59"/>
  <c r="AR8" i="59"/>
  <c r="AW33" i="59"/>
  <c r="BY15" i="59"/>
  <c r="CQ60" i="59"/>
  <c r="BO87" i="59"/>
  <c r="CJ12" i="59"/>
  <c r="CA13" i="59"/>
  <c r="I56" i="59"/>
  <c r="CJ44" i="59"/>
  <c r="BX45" i="59"/>
  <c r="BT9" i="59"/>
  <c r="BT53" i="59"/>
  <c r="AC6" i="59"/>
  <c r="BN48" i="59"/>
  <c r="AG87" i="59"/>
  <c r="CD45" i="59"/>
  <c r="CO49" i="59"/>
  <c r="CA17" i="59"/>
  <c r="BM72" i="59"/>
  <c r="CK69" i="59"/>
  <c r="BF62" i="59"/>
  <c r="CC27" i="59"/>
  <c r="BI56" i="59"/>
  <c r="BT32" i="59"/>
  <c r="AF56" i="59"/>
  <c r="C85" i="59"/>
  <c r="C48" i="59"/>
  <c r="BT26" i="59"/>
  <c r="CO31" i="59"/>
  <c r="BT70" i="59"/>
  <c r="Q43" i="59"/>
  <c r="CS60" i="59"/>
  <c r="BA86" i="59"/>
  <c r="G45" i="59"/>
  <c r="CQ27" i="59"/>
  <c r="CE86" i="59"/>
  <c r="CL60" i="59"/>
  <c r="AD64" i="59"/>
  <c r="CG80" i="59"/>
  <c r="BU27" i="59"/>
  <c r="CA70" i="59"/>
  <c r="AD57" i="59"/>
  <c r="BH56" i="59"/>
  <c r="BT59" i="59"/>
  <c r="AG48" i="59"/>
  <c r="AC80" i="59"/>
  <c r="AO5" i="59"/>
  <c r="AR64" i="59"/>
  <c r="AP44" i="59"/>
  <c r="Z45" i="59"/>
  <c r="M72" i="59"/>
  <c r="AV71" i="59"/>
  <c r="AS6" i="59"/>
  <c r="AI51" i="59"/>
  <c r="BC44" i="59"/>
  <c r="O78" i="59"/>
  <c r="AE86" i="59"/>
  <c r="Z78" i="59"/>
  <c r="CO15" i="59"/>
  <c r="AS86" i="59"/>
  <c r="CA47" i="59"/>
  <c r="BF46" i="59"/>
  <c r="AG21" i="59"/>
  <c r="BZ37" i="59"/>
  <c r="CH82" i="59"/>
  <c r="AF81" i="59"/>
  <c r="N11" i="59"/>
  <c r="BT49" i="59"/>
  <c r="BX5" i="59"/>
  <c r="CC56" i="59"/>
  <c r="G14" i="59"/>
  <c r="CA68" i="59"/>
  <c r="E41" i="59"/>
  <c r="AY56" i="59"/>
  <c r="BI34" i="59"/>
  <c r="AS85" i="59"/>
  <c r="BI62" i="59"/>
  <c r="CA38" i="59"/>
  <c r="CO24" i="59"/>
  <c r="BA48" i="59"/>
  <c r="BB51" i="59"/>
  <c r="S33" i="59"/>
  <c r="I19" i="59"/>
  <c r="AM82" i="59"/>
  <c r="CQ79" i="59"/>
  <c r="CF62" i="59"/>
  <c r="CQ50" i="59"/>
  <c r="Q25" i="59"/>
  <c r="BI33" i="59"/>
  <c r="AG28" i="59"/>
  <c r="AX9" i="59"/>
  <c r="CO34" i="59"/>
  <c r="BY57" i="59"/>
  <c r="BY11" i="59"/>
  <c r="CM37" i="59"/>
  <c r="H41" i="59"/>
  <c r="AR50" i="59"/>
  <c r="AU50" i="59"/>
  <c r="CC31" i="59"/>
  <c r="CQ65" i="59"/>
  <c r="AQ69" i="59"/>
  <c r="CO33" i="59"/>
  <c r="AM77" i="59"/>
  <c r="BM42" i="59"/>
  <c r="CQ42" i="59"/>
  <c r="AR45" i="59"/>
  <c r="AM5" i="59"/>
  <c r="Z30" i="59"/>
  <c r="K78" i="59"/>
  <c r="BB41" i="59"/>
  <c r="Q26" i="59"/>
  <c r="BH5" i="59"/>
  <c r="BB35" i="59"/>
  <c r="AE70" i="59"/>
  <c r="AE62" i="59"/>
  <c r="CQ48" i="59"/>
  <c r="BM13" i="59"/>
  <c r="AG67" i="59"/>
  <c r="P9" i="59"/>
  <c r="L10" i="59"/>
  <c r="CE72" i="59"/>
  <c r="AR82" i="59"/>
  <c r="AU56" i="59"/>
  <c r="AG15" i="59"/>
  <c r="AX68" i="59"/>
  <c r="D68" i="59"/>
  <c r="N14" i="59"/>
  <c r="BT22" i="59"/>
  <c r="CO39" i="59"/>
  <c r="AN72" i="59"/>
  <c r="Y46" i="59"/>
  <c r="AQ20" i="59"/>
  <c r="Q73" i="59"/>
  <c r="CA64" i="59"/>
  <c r="BF43" i="59"/>
  <c r="AG41" i="59"/>
  <c r="AD16" i="59"/>
  <c r="BZ56" i="59"/>
  <c r="AO56" i="59"/>
  <c r="BK38" i="59"/>
  <c r="BO62" i="59"/>
  <c r="BT37" i="59"/>
  <c r="M79" i="59"/>
  <c r="AY15" i="59"/>
  <c r="CO22" i="59"/>
  <c r="BT27" i="59"/>
  <c r="CA73" i="59"/>
  <c r="BY79" i="59"/>
  <c r="CH61" i="59"/>
  <c r="BK74" i="59"/>
  <c r="CO78" i="59"/>
  <c r="AW61" i="59"/>
  <c r="AX76" i="59"/>
  <c r="BK12" i="59"/>
  <c r="CJ13" i="59"/>
  <c r="AO42" i="59"/>
  <c r="CQ80" i="59"/>
  <c r="CH70" i="59"/>
  <c r="C74" i="59"/>
  <c r="N81" i="59"/>
  <c r="CC14" i="59"/>
  <c r="AU87" i="59"/>
  <c r="AW72" i="59"/>
  <c r="AR54" i="59"/>
  <c r="AR68" i="59"/>
  <c r="BY14" i="59"/>
  <c r="BV86" i="59"/>
  <c r="AP65" i="59"/>
  <c r="AD55" i="59"/>
  <c r="CG62" i="59"/>
  <c r="CJ41" i="59"/>
  <c r="CQ16" i="59"/>
  <c r="BY44" i="59"/>
  <c r="CT52" i="59"/>
  <c r="U44" i="59"/>
  <c r="BB39" i="59"/>
  <c r="BB61" i="59"/>
  <c r="Q19" i="59"/>
  <c r="AN77" i="59"/>
  <c r="AR62" i="59"/>
  <c r="BC52" i="59"/>
  <c r="CO55" i="59"/>
  <c r="BS87" i="59"/>
  <c r="N76" i="59"/>
  <c r="BA15" i="59"/>
  <c r="CO87" i="59"/>
  <c r="CC53" i="59"/>
  <c r="BU31" i="59"/>
  <c r="BG52" i="59"/>
  <c r="C60" i="59"/>
  <c r="CM7" i="59"/>
  <c r="AR11" i="59"/>
  <c r="AD58" i="59"/>
  <c r="BE53" i="59"/>
  <c r="CH9" i="59"/>
  <c r="D8" i="59"/>
  <c r="BJ20" i="59"/>
  <c r="CJ43" i="59"/>
  <c r="AO22" i="59"/>
  <c r="AW54" i="59"/>
  <c r="BK41" i="59"/>
  <c r="CJ65" i="59"/>
  <c r="S46" i="59"/>
  <c r="R48" i="59"/>
  <c r="CA6" i="59"/>
  <c r="CN69" i="59"/>
  <c r="CR77" i="59"/>
  <c r="BR56" i="59"/>
  <c r="BI6" i="59"/>
  <c r="BA78" i="59"/>
  <c r="AR41" i="59"/>
  <c r="L12" i="59"/>
  <c r="CA8" i="59"/>
  <c r="D77" i="59"/>
  <c r="Z14" i="59"/>
  <c r="BV49" i="59"/>
  <c r="AV56" i="59"/>
  <c r="CO10" i="59"/>
  <c r="AG10" i="59"/>
  <c r="AW11" i="59"/>
  <c r="BL75" i="59"/>
  <c r="CL86" i="59"/>
  <c r="K45" i="59"/>
  <c r="CN76" i="59"/>
  <c r="AF71" i="59"/>
  <c r="CJ10" i="59"/>
  <c r="AJ58" i="59"/>
  <c r="BC61" i="59"/>
  <c r="AR17" i="59"/>
  <c r="BK37" i="59"/>
  <c r="AU14" i="59"/>
  <c r="Q47" i="59"/>
  <c r="AW17" i="59"/>
  <c r="BE86" i="59"/>
  <c r="CA10" i="59"/>
  <c r="Y86" i="59"/>
  <c r="CI54" i="59"/>
  <c r="BL66" i="59"/>
  <c r="CO71" i="59"/>
  <c r="CO85" i="59"/>
  <c r="AX27" i="59"/>
  <c r="BK85" i="59"/>
  <c r="CJ47" i="59"/>
  <c r="AG65" i="59"/>
  <c r="BY58" i="59"/>
  <c r="AU77" i="59"/>
  <c r="CE12" i="59"/>
  <c r="CB18" i="59"/>
  <c r="BM6" i="59"/>
  <c r="BP81" i="59"/>
  <c r="BY12" i="59"/>
  <c r="AW12" i="59"/>
  <c r="I16" i="59"/>
  <c r="AE56" i="59"/>
  <c r="M24" i="59"/>
  <c r="CF51" i="59"/>
  <c r="AL28" i="59"/>
  <c r="AI86" i="59"/>
  <c r="BX63" i="59"/>
  <c r="Q12" i="59"/>
  <c r="X35" i="59"/>
  <c r="BB86" i="59"/>
  <c r="AM13" i="59"/>
  <c r="V32" i="59"/>
  <c r="CJ25" i="59"/>
  <c r="CB68" i="59"/>
  <c r="BF60" i="59"/>
  <c r="AG60" i="59"/>
  <c r="W85" i="59"/>
  <c r="AR28" i="59"/>
  <c r="AG63" i="59"/>
  <c r="BM60" i="59"/>
  <c r="BP16" i="59"/>
  <c r="CN23" i="59"/>
  <c r="AU27" i="59"/>
  <c r="K35" i="59"/>
  <c r="AF87" i="59"/>
  <c r="AN32" i="59"/>
  <c r="BK48" i="59"/>
  <c r="D35" i="59"/>
  <c r="CK52" i="59"/>
  <c r="CA23" i="59"/>
  <c r="CN78" i="59"/>
  <c r="AT71" i="59"/>
  <c r="BE59" i="59"/>
  <c r="Q75" i="59"/>
  <c r="Q33" i="59"/>
  <c r="BN77" i="59"/>
  <c r="BP46" i="59"/>
  <c r="AG76" i="59"/>
  <c r="CK7" i="59"/>
  <c r="AW63" i="59"/>
  <c r="BF39" i="59"/>
  <c r="Q50" i="59"/>
  <c r="R54" i="59"/>
  <c r="BZ80" i="59"/>
  <c r="CI71" i="59"/>
  <c r="V74" i="59"/>
  <c r="BY34" i="59"/>
  <c r="AU5" i="59"/>
  <c r="CL27" i="59"/>
  <c r="CA62" i="59"/>
  <c r="CC80" i="59"/>
  <c r="AN70" i="59"/>
  <c r="BH14" i="59"/>
  <c r="AA48" i="59"/>
  <c r="BZ14" i="59"/>
  <c r="CR48" i="59"/>
  <c r="CG63" i="59"/>
  <c r="CP81" i="59"/>
  <c r="AV50" i="59"/>
  <c r="E81" i="59"/>
  <c r="AR16" i="59"/>
  <c r="J45" i="59"/>
  <c r="AP45" i="59"/>
  <c r="AW50" i="59"/>
  <c r="AE68" i="59"/>
  <c r="AY12" i="59"/>
  <c r="AE47" i="59"/>
  <c r="AZ67" i="59"/>
  <c r="CE23" i="59"/>
  <c r="BT15" i="59"/>
  <c r="BH50" i="59"/>
  <c r="Q85" i="59"/>
  <c r="BO55" i="59"/>
  <c r="AA13" i="59"/>
  <c r="BH52" i="59"/>
  <c r="BN60" i="59"/>
  <c r="CK40" i="59"/>
  <c r="CJ54" i="59"/>
  <c r="Y26" i="59"/>
  <c r="AL65" i="59"/>
  <c r="BA75" i="59"/>
  <c r="AA14" i="59"/>
  <c r="BE51" i="59"/>
  <c r="BH55" i="59"/>
  <c r="BH18" i="59"/>
  <c r="U72" i="59"/>
  <c r="AQ5" i="59"/>
  <c r="AE52" i="59"/>
  <c r="AW76" i="59"/>
  <c r="AC45" i="59"/>
  <c r="BC41" i="59"/>
  <c r="BH51" i="59"/>
  <c r="BV71" i="59"/>
  <c r="AB18" i="59"/>
  <c r="BH33" i="59"/>
  <c r="BM52" i="59"/>
  <c r="CV29" i="59" l="1"/>
  <c r="CV5" i="59"/>
  <c r="C2" i="59"/>
  <c r="CS2" i="59"/>
  <c r="CV82" i="59"/>
  <c r="W2" i="59"/>
  <c r="BN2" i="59"/>
  <c r="CB2" i="59"/>
  <c r="AN2" i="59"/>
  <c r="CV23" i="59"/>
  <c r="CV33" i="59"/>
  <c r="CM2" i="59"/>
  <c r="AV2" i="59"/>
  <c r="CV41" i="59"/>
  <c r="CV81" i="59"/>
  <c r="BW2" i="59"/>
  <c r="S2" i="59"/>
  <c r="CN2" i="59"/>
  <c r="BB2" i="59"/>
  <c r="H2" i="59"/>
  <c r="CV71" i="59"/>
  <c r="BM2" i="59"/>
  <c r="CF2" i="59"/>
  <c r="V2" i="59"/>
  <c r="CV86" i="59"/>
  <c r="CV65" i="59"/>
  <c r="CV6" i="59"/>
  <c r="Z2" i="59"/>
  <c r="CV15" i="59"/>
  <c r="CV9" i="59"/>
  <c r="CP2" i="59"/>
  <c r="CV52" i="59"/>
  <c r="AS2" i="59"/>
  <c r="CV34" i="59"/>
  <c r="CV49" i="59"/>
  <c r="U2" i="59"/>
  <c r="BE2" i="59"/>
  <c r="BV2" i="59"/>
  <c r="AZ2" i="59"/>
  <c r="CV70" i="59"/>
  <c r="G2" i="59"/>
  <c r="CD2" i="59"/>
  <c r="CV12" i="59"/>
  <c r="AB2" i="59"/>
  <c r="AH2" i="59"/>
  <c r="CG2" i="59"/>
  <c r="M2" i="59"/>
  <c r="BG2" i="59"/>
  <c r="CV50" i="59"/>
  <c r="CV16" i="59"/>
  <c r="AC2" i="59"/>
  <c r="CV68" i="59"/>
  <c r="CT2" i="59"/>
  <c r="BC2" i="59"/>
  <c r="L2" i="59"/>
  <c r="CV78" i="59"/>
  <c r="CV75" i="59"/>
  <c r="CV36" i="59"/>
  <c r="CV76" i="59"/>
  <c r="CV13" i="59"/>
  <c r="CV69" i="59"/>
  <c r="CI2" i="59"/>
  <c r="CV42" i="59"/>
  <c r="CV40" i="59"/>
  <c r="CV35" i="59"/>
  <c r="CV19" i="59"/>
  <c r="CO2" i="59"/>
  <c r="CV14" i="59"/>
  <c r="T2" i="59"/>
  <c r="BO2" i="59"/>
  <c r="CV31" i="59"/>
  <c r="CV67" i="59"/>
  <c r="P2" i="59"/>
  <c r="CV10" i="59"/>
  <c r="CV66" i="59"/>
  <c r="CV73" i="59"/>
  <c r="X2" i="59"/>
  <c r="CV7" i="59"/>
  <c r="CV24" i="59"/>
  <c r="Y2" i="59"/>
  <c r="BL2" i="59"/>
  <c r="CV80" i="59"/>
  <c r="CV20" i="59"/>
  <c r="CV62" i="59"/>
  <c r="AF2" i="59"/>
  <c r="K2" i="59"/>
  <c r="CV17" i="59"/>
  <c r="CV87" i="59"/>
  <c r="CV21" i="59"/>
  <c r="CV58" i="59"/>
  <c r="CV8" i="59"/>
  <c r="CV63" i="59"/>
  <c r="BY2" i="59"/>
  <c r="BP2" i="59"/>
  <c r="CV79" i="59"/>
  <c r="R2" i="59"/>
  <c r="BA2" i="59"/>
  <c r="CV59" i="59"/>
  <c r="CV37" i="59"/>
  <c r="AR2" i="59"/>
  <c r="CV55" i="59"/>
  <c r="CV72" i="59"/>
  <c r="BD2" i="59"/>
  <c r="AY2" i="59"/>
  <c r="F2" i="59"/>
  <c r="CV22" i="59"/>
  <c r="CV11" i="59"/>
  <c r="CV38" i="59"/>
  <c r="N2" i="59"/>
  <c r="CV18" i="59"/>
  <c r="D2" i="59"/>
  <c r="J2" i="59"/>
  <c r="CE2" i="59"/>
  <c r="CV54" i="59"/>
  <c r="CV32" i="59"/>
  <c r="CV30" i="59"/>
  <c r="AI2" i="59"/>
  <c r="AD2" i="59"/>
  <c r="BJ2" i="59"/>
  <c r="CV51" i="59"/>
  <c r="CV26" i="59"/>
  <c r="AT2" i="59"/>
  <c r="CV53" i="59"/>
  <c r="CV39" i="59"/>
  <c r="I2" i="59"/>
  <c r="AJ2" i="59"/>
  <c r="CC2" i="59"/>
  <c r="O2" i="59"/>
  <c r="AE2" i="59"/>
  <c r="AG2" i="59"/>
  <c r="BZ2" i="59"/>
  <c r="AW2" i="59"/>
  <c r="CV27" i="59"/>
  <c r="BF2" i="59"/>
  <c r="CV44" i="59"/>
  <c r="CV25" i="59"/>
  <c r="CA2" i="59"/>
  <c r="AA2" i="59"/>
  <c r="CK2" i="59"/>
  <c r="CV57" i="59"/>
  <c r="CV46" i="59"/>
  <c r="CH2" i="59"/>
  <c r="AX2" i="59"/>
  <c r="BU2" i="59"/>
  <c r="AK2" i="59"/>
  <c r="CQ2" i="59"/>
  <c r="CV64" i="59"/>
  <c r="CV61" i="59"/>
  <c r="BK2" i="59"/>
  <c r="BS2" i="59"/>
  <c r="AP2" i="59"/>
  <c r="CV77" i="59"/>
  <c r="CV56" i="59"/>
  <c r="CV45" i="59"/>
  <c r="CR2" i="59"/>
  <c r="CJ2" i="59"/>
  <c r="AL2" i="59"/>
  <c r="E2" i="59"/>
  <c r="CV47" i="59"/>
  <c r="CL2" i="59"/>
  <c r="BR2" i="59"/>
  <c r="Q2" i="59"/>
  <c r="CV28" i="59"/>
  <c r="CV43" i="59"/>
  <c r="BT2" i="59"/>
  <c r="BQ2" i="59"/>
  <c r="CV85" i="59"/>
  <c r="CV48" i="59"/>
  <c r="AO2" i="59"/>
  <c r="BX2" i="59"/>
  <c r="AM2" i="59"/>
  <c r="BH2" i="59"/>
  <c r="CV74" i="59"/>
  <c r="CV60" i="59"/>
  <c r="BI2" i="59"/>
  <c r="AU2" i="59"/>
  <c r="AQ2"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<sst xmlns="http://schemas.openxmlformats.org/spreadsheetml/2006/main" count="6108" uniqueCount="1278">
  <si>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</si>
  <si>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</si>
  <si>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</si>
  <si>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</si>
  <si>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</si>
  <si>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</si>
  <si>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</si>
  <si>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</si>
  <si>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</si>
  <si>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</si>
  <si>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</si>
  <si>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</si>
  <si>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</si>
  <si>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</si>
  <si>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</si>
  <si>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</si>
  <si>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</si>
  <si>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</si>
  <si>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</si>
  <si>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</si>
  <si>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</si>
  <si>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</si>
  <si>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</si>
  <si>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</si>
  <si>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</si>
  <si>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</si>
  <si>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</si>
  <si>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</si>
  <si>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</si>
  <si>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</si>
  <si>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</si>
  <si>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</si>
  <si>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</si>
  <si>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</si>
  <si>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</si>
  <si>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</si>
  <si>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</si>
  <si>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</si>
  <si>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</si>
  <si>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</si>
  <si>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</si>
  <si>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</si>
  <si>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</si>
  <si>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</si>
  <si>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</si>
  <si>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</si>
  <si>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</si>
  <si>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</si>
  <si>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</si>
  <si>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</si>
  <si>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</si>
  <si>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</si>
  <si>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</si>
  <si>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</si>
  <si>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</si>
  <si>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</si>
  <si>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</si>
  <si>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</si>
  <si>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</si>
  <si>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</si>
  <si>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</si>
  <si>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</si>
  <si>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</si>
  <si>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</si>
  <si>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</si>
  <si>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</si>
  <si>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</si>
  <si>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</si>
  <si>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</si>
  <si>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</si>
  <si>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</si>
  <si>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</si>
  <si>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</si>
  <si>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</si>
  <si>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</si>
  <si>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</si>
  <si>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</si>
  <si>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</si>
  <si>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</si>
  <si>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</si>
  <si>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</si>
  <si>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</si>
  <si>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</si>
  <si>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</si>
  <si>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</si>
  <si>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</si>
  <si>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</si>
  <si>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</si>
  <si>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</si>
  <si>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</si>
  <si>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</si>
  <si>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</si>
  <si>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</si>
  <si>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</si>
  <si>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</si>
  <si>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</si>
  <si>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</si>
  <si>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</si>
  <si>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</si>
  <si>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</si>
  <si>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</si>
  <si>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</si>
  <si>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</si>
  <si>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</si>
  <si>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</si>
  <si>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</si>
  <si>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</si>
  <si>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</si>
  <si>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</si>
  <si>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</si>
  <si>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</si>
  <si>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</si>
  <si>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</si>
  <si>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</si>
  <si>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</si>
  <si>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</si>
  <si>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</si>
  <si>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</si>
  <si>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</si>
  <si>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</si>
  <si>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</si>
  <si>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</si>
  <si>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</si>
  <si>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</si>
  <si>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</si>
  <si>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</si>
  <si>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</si>
  <si>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</si>
  <si>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</si>
  <si>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</si>
  <si>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</si>
  <si>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</si>
  <si>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</si>
  <si>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</si>
  <si>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</si>
  <si>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</si>
  <si>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</si>
  <si>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</si>
  <si>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</si>
  <si>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</si>
  <si>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</si>
  <si>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</si>
  <si>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</si>
  <si>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</si>
  <si>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</si>
  <si>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</si>
  <si>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</si>
  <si>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</si>
  <si>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</si>
  <si>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</si>
  <si>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</si>
  <si>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</si>
  <si>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</si>
  <si>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</si>
  <si>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</si>
  <si>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</si>
  <si>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</si>
  <si>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</si>
  <si>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</si>
  <si>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</si>
  <si>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</si>
  <si>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</si>
  <si>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</si>
  <si>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</si>
  <si>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</si>
  <si>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</si>
  <si>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</si>
  <si>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</si>
  <si>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</si>
  <si>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</si>
  <si>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</si>
  <si>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</si>
  <si>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</si>
  <si>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</si>
  <si>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</si>
  <si>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</si>
  <si>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</si>
  <si>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</si>
  <si>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</si>
  <si>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</si>
  <si>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</si>
  <si>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</si>
  <si>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</si>
  <si>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</si>
  <si>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</si>
  <si>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</si>
  <si>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</si>
  <si>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</si>
  <si>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</si>
  <si>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</si>
  <si>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</si>
  <si>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</si>
  <si>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</si>
  <si>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</si>
  <si>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</si>
  <si>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</si>
  <si>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</si>
  <si>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</si>
  <si>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</si>
  <si>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</si>
  <si>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</si>
  <si>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</si>
  <si>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</si>
  <si>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</si>
  <si>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</si>
  <si>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</si>
  <si>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</si>
  <si>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</si>
  <si>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</si>
  <si>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</si>
  <si>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</si>
  <si>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</si>
  <si>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</si>
  <si>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</si>
  <si>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</si>
  <si>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</si>
  <si>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</si>
  <si>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</si>
  <si>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</si>
  <si>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</si>
  <si>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</si>
  <si>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</si>
  <si>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</si>
  <si>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</si>
  <si>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</si>
  <si>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</si>
  <si>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</si>
  <si>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</si>
  <si>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</si>
  <si>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</si>
  <si>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</si>
  <si>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</si>
  <si>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</si>
  <si>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</si>
  <si>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</si>
  <si>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</si>
  <si>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</si>
  <si>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</si>
  <si>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</si>
  <si>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</si>
  <si>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</si>
  <si>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</si>
  <si>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</si>
  <si>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</si>
  <si>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</si>
  <si>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</si>
  <si>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</si>
  <si>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</si>
  <si>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</si>
  <si>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</si>
  <si>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</si>
  <si>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</si>
  <si>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</si>
  <si>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</si>
  <si>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</si>
  <si>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</si>
  <si>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</si>
  <si>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</si>
  <si>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</si>
  <si>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</si>
  <si>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</si>
  <si>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</si>
  <si>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</si>
  <si>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</si>
  <si>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</si>
  <si>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</si>
  <si>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</si>
  <si>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</si>
  <si>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</si>
  <si>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</si>
  <si>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</si>
  <si>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</si>
  <si>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</si>
  <si>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</si>
  <si>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</si>
  <si>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</si>
  <si>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</si>
  <si>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</si>
  <si>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</si>
  <si>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</si>
  <si>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</si>
  <si>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</si>
  <si>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</si>
  <si>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</si>
  <si>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</si>
  <si>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</si>
  <si>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</si>
  <si>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</si>
  <si>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</si>
  <si>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</si>
  <si>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</si>
  <si>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</si>
  <si>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</si>
  <si>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</si>
  <si>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</si>
  <si>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</si>
  <si>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</si>
  <si>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</si>
  <si>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</si>
  <si>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</si>
  <si>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</si>
  <si>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</si>
  <si>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</si>
  <si>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</si>
  <si>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</si>
  <si>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</si>
  <si>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</si>
  <si>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</si>
  <si>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</si>
  <si>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</si>
  <si>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</si>
  <si>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</si>
  <si>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</si>
  <si>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</si>
  <si>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</si>
  <si>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</si>
  <si>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</si>
  <si>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</si>
  <si>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</si>
  <si>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</si>
  <si>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</si>
  <si>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</si>
  <si>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</si>
  <si>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</si>
  <si>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</si>
  <si>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</si>
  <si>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</si>
  <si>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</si>
  <si>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</si>
  <si>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</si>
  <si>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</si>
  <si>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</si>
  <si>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</si>
  <si>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</si>
  <si>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</si>
  <si>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</si>
  <si>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</si>
  <si>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</si>
  <si>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</si>
  <si>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</si>
  <si>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</si>
  <si>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</si>
  <si>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</si>
  <si>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</si>
  <si>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</si>
  <si>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</si>
  <si>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</si>
  <si>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</si>
  <si>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</si>
  <si>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</si>
  <si>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</si>
  <si>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</si>
  <si>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</si>
  <si>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</si>
  <si>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</si>
  <si>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</si>
  <si>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</si>
  <si>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</si>
  <si>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</si>
  <si>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</si>
  <si>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</si>
  <si>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</si>
  <si>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</si>
  <si>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</si>
  <si>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</si>
  <si>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</si>
  <si>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</si>
  <si>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</si>
  <si>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</si>
  <si>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</si>
  <si>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</si>
  <si>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</si>
  <si>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</si>
  <si>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</si>
  <si>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</si>
  <si>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</si>
  <si>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</si>
  <si>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</si>
  <si>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</si>
  <si>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</si>
  <si>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</si>
  <si>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</si>
  <si>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</si>
  <si>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</si>
  <si>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</si>
  <si>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</si>
  <si>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</si>
  <si>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</si>
  <si>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</si>
  <si>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</si>
  <si>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</si>
  <si>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</si>
  <si>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</si>
  <si>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</si>
  <si>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</si>
  <si>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</si>
  <si>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</si>
  <si>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</si>
  <si>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</si>
  <si>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</si>
  <si>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</si>
  <si>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</si>
  <si>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</si>
  <si>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</si>
  <si>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</si>
  <si>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</si>
  <si>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</si>
  <si>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</si>
  <si>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</si>
  <si>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</si>
  <si>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</si>
  <si>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</si>
  <si>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</si>
  <si>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</si>
  <si>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</si>
  <si>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</si>
  <si>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</si>
  <si>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</si>
  <si>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</si>
  <si>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</si>
  <si>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</si>
  <si>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</si>
  <si>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</si>
  <si>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</si>
  <si>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</si>
  <si>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</si>
  <si>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</si>
  <si>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</si>
  <si>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</si>
  <si>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</si>
  <si>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</si>
  <si>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</si>
  <si>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</si>
  <si>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</si>
  <si>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</si>
  <si>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</si>
  <si>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</si>
  <si>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</si>
  <si>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</si>
  <si>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</si>
  <si>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</si>
  <si>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</si>
  <si>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</si>
  <si>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</si>
  <si>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</si>
  <si>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</si>
  <si>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</si>
  <si>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</si>
  <si>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</si>
  <si>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</si>
  <si>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</si>
  <si>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</si>
  <si>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</si>
  <si>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</si>
  <si>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</si>
  <si>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</si>
  <si>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</si>
  <si>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</si>
  <si>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</si>
  <si>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</si>
  <si>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</si>
  <si>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</si>
  <si>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</si>
  <si>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</si>
  <si>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</si>
  <si>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</si>
  <si>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</si>
  <si>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</si>
  <si>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</si>
  <si>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</si>
  <si>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</si>
  <si>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</si>
  <si>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</si>
  <si>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</si>
  <si>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</si>
  <si>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</si>
  <si>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</si>
  <si>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</si>
  <si>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</si>
  <si>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</si>
  <si>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</si>
  <si>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</si>
  <si>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</si>
  <si>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</si>
  <si>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</si>
  <si>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</si>
  <si>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</si>
  <si>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</si>
  <si>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</si>
  <si>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</si>
  <si>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</si>
  <si>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</si>
  <si>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</si>
  <si>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</si>
  <si>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</si>
  <si>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</si>
  <si>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</si>
  <si>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</si>
  <si>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</si>
  <si>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</si>
  <si>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</si>
  <si>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</si>
  <si>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</si>
  <si>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</si>
  <si>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</si>
  <si>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</si>
  <si>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</si>
  <si>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</si>
  <si>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</si>
  <si>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</si>
  <si>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</si>
  <si>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</si>
  <si>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</si>
  <si>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</si>
  <si>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</si>
  <si>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OccVentFrac</t>
  </si>
  <si>
    <t>Min. Vent per Area</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</si>
  <si>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</si>
  <si>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</si>
  <si>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</si>
  <si>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</si>
  <si>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</si>
  <si>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</si>
  <si>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</si>
  <si>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</si>
  <si>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</si>
  <si>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</si>
  <si>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</si>
  <si>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</si>
  <si>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</si>
  <si>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</si>
  <si>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</si>
  <si>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</si>
  <si>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</si>
  <si>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</si>
  <si>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</si>
  <si>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</si>
  <si>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</si>
  <si>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</si>
  <si>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</si>
  <si>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</si>
  <si>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</si>
  <si>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</si>
  <si>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</si>
  <si>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</si>
  <si>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</si>
  <si>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</si>
  <si>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</si>
  <si>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</si>
  <si>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</si>
  <si>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</si>
  <si>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</si>
  <si>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</si>
  <si>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</si>
  <si>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</si>
  <si>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</si>
  <si>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</si>
  <si>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</si>
  <si>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</si>
  <si>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</si>
  <si>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</si>
  <si>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</si>
  <si>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</si>
  <si>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</si>
  <si>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</si>
  <si>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</si>
  <si>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</si>
  <si>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</si>
  <si>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</si>
  <si>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</si>
  <si>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</si>
  <si>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</si>
  <si>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</si>
  <si>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</si>
  <si>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</si>
  <si>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</si>
  <si>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</si>
  <si>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</si>
  <si>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</si>
  <si>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</si>
  <si>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</si>
  <si>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</si>
  <si>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</si>
  <si>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</si>
  <si>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</si>
  <si>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</si>
  <si>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</si>
  <si>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</si>
  <si>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</si>
  <si>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</si>
  <si>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</si>
  <si>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</si>
  <si>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</si>
  <si>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</si>
  <si>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</si>
  <si>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</si>
  <si>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</si>
  <si>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</si>
  <si>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</si>
  <si>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</si>
  <si>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</si>
  <si>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</si>
  <si>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</si>
  <si>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</si>
  <si>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</si>
  <si>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</si>
  <si>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</si>
  <si>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</si>
  <si>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</si>
  <si>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</si>
  <si>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</si>
  <si>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</si>
  <si>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</si>
  <si>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</si>
  <si>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</si>
  <si>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</si>
  <si>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</si>
  <si>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</si>
  <si>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</si>
  <si>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</si>
  <si>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</si>
  <si>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</si>
  <si>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</si>
  <si>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</si>
  <si>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</si>
  <si>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</si>
  <si>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</si>
  <si>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</si>
  <si>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</si>
  <si>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</si>
  <si>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</si>
  <si>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</si>
  <si>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</si>
  <si>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</si>
  <si>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</si>
  <si>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</si>
  <si>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</si>
  <si>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</si>
  <si>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</si>
  <si>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</si>
  <si>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</si>
  <si>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</si>
  <si>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</si>
  <si>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</si>
  <si>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</si>
  <si>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</si>
  <si>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</si>
  <si>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</si>
  <si>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</si>
  <si>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</si>
  <si>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</si>
  <si>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</si>
  <si>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</si>
  <si>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</si>
  <si>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</si>
  <si>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</si>
  <si>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</si>
  <si>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</si>
  <si>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</si>
  <si>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</si>
  <si>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</si>
  <si>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</si>
  <si>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</si>
  <si>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</si>
  <si>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</si>
  <si>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</si>
  <si>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</si>
  <si>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</si>
  <si>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</si>
  <si>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</si>
  <si>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</si>
  <si>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</si>
  <si>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</si>
  <si>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</si>
  <si>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</si>
  <si>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</si>
  <si>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</si>
  <si>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</si>
  <si>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</si>
  <si>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</si>
  <si>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</si>
  <si>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</si>
  <si>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</si>
  <si>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</si>
  <si>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</si>
  <si>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</si>
  <si>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</si>
  <si>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</si>
  <si>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</si>
  <si>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</si>
  <si>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</si>
  <si>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</si>
  <si>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</si>
  <si>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</si>
  <si>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</si>
  <si>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</si>
  <si>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</si>
  <si>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</si>
  <si>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</si>
  <si>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</si>
  <si>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</si>
  <si>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</si>
  <si>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</si>
  <si>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</si>
  <si>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</si>
  <si>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</si>
  <si>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</si>
  <si>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</si>
  <si>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</si>
  <si>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</si>
  <si>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</si>
  <si>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</si>
  <si>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</si>
  <si>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</si>
  <si>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</si>
  <si>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</si>
  <si>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</si>
  <si>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</si>
  <si>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</si>
  <si>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</si>
  <si>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</si>
  <si>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</si>
  <si>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</si>
  <si>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</si>
  <si>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</si>
  <si>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</si>
  <si>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</si>
  <si>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</si>
  <si>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</si>
  <si>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</si>
  <si>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</si>
  <si>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</si>
  <si>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</si>
  <si>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</si>
  <si>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</si>
  <si>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</si>
  <si>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</si>
  <si>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</si>
  <si>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</si>
  <si>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</si>
  <si>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</si>
  <si>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</si>
  <si>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</si>
  <si>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</si>
  <si>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</si>
  <si>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</si>
  <si>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</si>
  <si>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</si>
  <si>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</si>
  <si>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</si>
  <si>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</si>
  <si>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</si>
  <si>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</si>
  <si>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</si>
  <si>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</si>
  <si>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</si>
  <si>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</si>
  <si>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</si>
  <si>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</si>
  <si>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</si>
  <si>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</si>
  <si>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</si>
  <si>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</si>
  <si>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</si>
  <si>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</si>
  <si>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</si>
  <si>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</si>
  <si>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</si>
  <si>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</si>
  <si>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</si>
  <si>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</si>
  <si>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</si>
  <si>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</si>
  <si>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</si>
  <si>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</si>
  <si>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</si>
  <si>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</si>
  <si>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</si>
  <si>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</si>
  <si>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</si>
  <si>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</si>
  <si>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</si>
  <si>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</si>
  <si>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</si>
  <si>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</si>
  <si>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</si>
  <si>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</si>
  <si>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</si>
  <si>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</si>
  <si>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</si>
  <si>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</si>
  <si>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</si>
  <si>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</si>
  <si>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</si>
  <si>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</si>
  <si>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</si>
  <si>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</si>
  <si>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</si>
  <si>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</si>
  <si>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</si>
  <si>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</si>
  <si>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</si>
  <si>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</si>
  <si>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</si>
  <si>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</si>
  <si>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</si>
  <si>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</si>
  <si>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</si>
  <si>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</si>
  <si>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</si>
  <si>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</si>
  <si>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</si>
  <si>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</si>
  <si>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</si>
  <si>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</si>
  <si>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</si>
  <si>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</si>
  <si>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</si>
  <si>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</si>
  <si>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</si>
  <si>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</si>
  <si>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</si>
  <si>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</si>
  <si>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</si>
  <si>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</si>
  <si>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</si>
  <si>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</si>
  <si>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</si>
  <si>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</si>
  <si>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</si>
  <si>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</si>
  <si>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</si>
  <si>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</si>
  <si>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</si>
  <si>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</si>
  <si>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</si>
  <si>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</si>
  <si>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</si>
  <si>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</si>
  <si>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</si>
  <si>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</si>
  <si>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</si>
  <si>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</si>
  <si>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</si>
  <si>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</si>
  <si>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</si>
  <si>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</si>
  <si>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</si>
  <si>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</si>
  <si>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</si>
  <si>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</si>
  <si>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</si>
  <si>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</si>
  <si>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</si>
  <si>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</si>
  <si>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</si>
  <si>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</si>
  <si>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</si>
  <si>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</si>
  <si>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</si>
  <si>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</si>
  <si>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</si>
  <si>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</si>
  <si>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</si>
  <si>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</si>
  <si>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</si>
  <si>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</si>
  <si>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</si>
  <si>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</si>
  <si>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</si>
  <si>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</si>
  <si>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</si>
  <si>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</si>
  <si>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</si>
  <si>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</si>
  <si>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</si>
  <si>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</si>
  <si>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</si>
  <si>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</si>
  <si>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</si>
  <si>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</si>
  <si>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</si>
  <si>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</si>
  <si>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</si>
  <si>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</si>
  <si>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</si>
  <si>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</si>
  <si>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</si>
  <si>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</si>
  <si>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</si>
  <si>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</si>
  <si>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</si>
  <si>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</si>
  <si>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</si>
  <si>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</si>
  <si>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</si>
  <si>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</si>
  <si>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</si>
  <si>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</si>
  <si>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</si>
  <si>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</si>
  <si>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</si>
  <si>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</si>
  <si>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</si>
  <si>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</si>
  <si>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</si>
  <si>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</si>
  <si>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</si>
  <si>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</si>
  <si>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</si>
  <si>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</si>
  <si>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</si>
  <si>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</si>
  <si>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</si>
  <si>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</si>
  <si>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</si>
  <si>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</si>
  <si>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</si>
  <si>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</si>
  <si>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</si>
  <si>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</si>
  <si>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</si>
  <si>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</si>
  <si>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</si>
  <si>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</si>
  <si>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</si>
  <si>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</si>
  <si>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</si>
  <si>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</si>
  <si>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</si>
  <si>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</si>
  <si>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</si>
  <si>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</si>
  <si>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</si>
  <si>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</si>
  <si>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</si>
  <si>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</si>
  <si>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</si>
  <si>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</si>
  <si>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</si>
  <si>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</si>
  <si>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</si>
  <si>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</si>
  <si>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</si>
  <si>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</si>
  <si>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</si>
  <si>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</si>
  <si>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</si>
  <si>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</si>
  <si>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</si>
  <si>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</si>
  <si>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</si>
  <si>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</si>
  <si>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</si>
  <si>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</si>
  <si>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</si>
  <si>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</si>
  <si>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</si>
  <si>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</si>
  <si>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</si>
  <si>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</si>
  <si>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</si>
  <si>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</si>
  <si>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</si>
  <si>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</si>
  <si>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</si>
  <si>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</si>
  <si>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</si>
  <si>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</si>
  <si>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</si>
  <si>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</si>
  <si>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</si>
  <si>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</si>
  <si>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</si>
  <si>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</si>
  <si>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</si>
  <si>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</si>
  <si>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</si>
  <si>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</si>
  <si>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</si>
  <si>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</si>
  <si>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</si>
  <si>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</si>
  <si>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</si>
  <si>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</si>
  <si>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</si>
  <si>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</si>
  <si>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</si>
  <si>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</si>
  <si>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</si>
  <si>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</si>
  <si>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</si>
  <si>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</si>
  <si>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</si>
  <si>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</si>
  <si>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</si>
  <si>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</si>
  <si>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</si>
  <si>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</si>
  <si>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</si>
  <si>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</si>
  <si>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</si>
  <si>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</si>
  <si>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</si>
  <si>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</si>
  <si>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</si>
  <si>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</si>
  <si>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</si>
  <si>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</si>
  <si>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</si>
  <si>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</si>
  <si>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</si>
  <si>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</si>
  <si>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</si>
  <si>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</si>
  <si>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</si>
  <si>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</si>
  <si>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</si>
  <si>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</si>
  <si>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</si>
  <si>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</si>
  <si>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</si>
  <si>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</si>
  <si>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</si>
  <si>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</si>
  <si>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</si>
  <si>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</si>
  <si>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</si>
  <si>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</si>
  <si>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</si>
  <si>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</si>
  <si>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</si>
  <si>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</si>
  <si>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</si>
  <si>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</si>
  <si>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</si>
  <si>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</si>
  <si>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</si>
  <si>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</si>
  <si>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</si>
  <si>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</si>
  <si>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</si>
  <si>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</si>
  <si>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</si>
  <si>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</si>
  <si>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</si>
  <si>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</si>
  <si>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</si>
  <si>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</si>
  <si>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</si>
  <si>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</si>
  <si>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</si>
  <si>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</si>
  <si>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</si>
  <si>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</si>
  <si>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</si>
  <si>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</si>
  <si>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</si>
  <si>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</si>
  <si>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</si>
  <si>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</si>
  <si>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</si>
  <si>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</si>
  <si>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</si>
  <si>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</si>
  <si>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</si>
  <si>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</si>
  <si>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ParkingGarageAreaDaylightAdaptationZone</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</si>
  <si>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</si>
  <si>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</si>
  <si>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</si>
  <si>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</si>
  <si>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</si>
  <si>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</si>
  <si>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</si>
  <si>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</si>
  <si>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</si>
  <si>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</si>
  <si>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</si>
  <si>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</si>
  <si>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</si>
  <si>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</si>
  <si>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</si>
  <si>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</si>
  <si>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</si>
  <si>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</si>
  <si>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</si>
  <si>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</si>
  <si>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</si>
  <si>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</si>
  <si>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</si>
  <si>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</si>
  <si>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</si>
  <si>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</si>
  <si>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</si>
  <si>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</si>
  <si>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</si>
  <si>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</si>
  <si>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</si>
  <si>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</si>
  <si>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</si>
  <si>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</si>
  <si>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</si>
  <si>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</si>
  <si>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</si>
  <si>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</si>
  <si>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</si>
  <si>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</si>
  <si>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</si>
  <si>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</si>
  <si>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</si>
  <si>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</si>
  <si>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</si>
  <si>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</si>
  <si>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</si>
  <si>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</si>
  <si>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</si>
  <si>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</si>
  <si>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</si>
  <si>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</si>
  <si>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</si>
  <si>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</si>
  <si>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</si>
  <si>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</si>
  <si>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</si>
  <si>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</si>
  <si>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</si>
  <si>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</si>
  <si>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</si>
  <si>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</si>
  <si>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App5-4C_Ventilation-T24N_2022.csv</t>
  </si>
  <si>
    <t>Real values in the table</t>
  </si>
  <si>
    <t>2022 NACM Space Type</t>
  </si>
  <si>
    <t>SpcFuncIdx - 2022</t>
  </si>
  <si>
    <t>&lt;- Education - Wood/Metal shop</t>
  </si>
  <si>
    <t>FirstATM/TicketMachine (W)</t>
  </si>
  <si>
    <t>AdditionalATM/TicketMachine (50 W each)</t>
  </si>
  <si>
    <t>None</t>
  </si>
  <si>
    <t>PVBatteryBldgType</t>
  </si>
  <si>
    <t>Bldg types present in 2022 std tables 140.10-A,B</t>
  </si>
  <si>
    <t>Other</t>
  </si>
  <si>
    <t>Office, Financial, Unleased Tenant</t>
  </si>
  <si>
    <t>Highrise Multifamily</t>
  </si>
  <si>
    <t>none</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</si>
  <si>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</si>
  <si>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</si>
  <si>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</si>
  <si>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</si>
  <si>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</si>
  <si>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</si>
  <si>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</si>
  <si>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</si>
  <si>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</si>
  <si>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</si>
  <si>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</si>
  <si>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</si>
  <si>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</si>
  <si>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</si>
  <si>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</si>
  <si>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</si>
  <si>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</si>
  <si>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</si>
  <si>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</si>
  <si>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</si>
  <si>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default by predominance</t>
  </si>
  <si>
    <t>DiningArea</t>
  </si>
  <si>
    <t>HotelBallroomEventsArea</t>
  </si>
  <si>
    <t>GroceryStoreArea</t>
  </si>
  <si>
    <t>MotionPictureTheater</t>
  </si>
  <si>
    <t>PerformanceTheater</t>
  </si>
  <si>
    <t>0/1</t>
  </si>
  <si>
    <t>ResOtherZnFunc</t>
  </si>
  <si>
    <t>Minimum Occupant Load Density</t>
  </si>
  <si>
    <r>
      <t>persons/1000 ft</t>
    </r>
    <r>
      <rPr>
        <vertAlign val="superscript"/>
        <sz val="10"/>
        <rFont val="Times New Roman"/>
        <family val="1"/>
      </rPr>
      <t>2</t>
    </r>
  </si>
  <si>
    <r>
      <t>Area-based Minimum Ventilation R</t>
    </r>
    <r>
      <rPr>
        <vertAlign val="subscript"/>
        <sz val="10"/>
        <rFont val="Times New Roman"/>
        <family val="1"/>
      </rPr>
      <t>a</t>
    </r>
  </si>
  <si>
    <t>1. The minimum occupant density is one half of the maximum occupant load assumed for egress purposes in the CBC</t>
  </si>
  <si>
    <t>Animal imaging(MRI/CT/PET)</t>
  </si>
  <si>
    <t>Animal operating rooms</t>
  </si>
  <si>
    <t>Animal postoperative recovery room</t>
  </si>
  <si>
    <t>Animal preparation rooms</t>
  </si>
  <si>
    <t>Animal procedure room</t>
  </si>
  <si>
    <t>Animal surgery scrub</t>
  </si>
  <si>
    <t>Large-animal holding room</t>
  </si>
  <si>
    <t>Animal Necropsy</t>
  </si>
  <si>
    <t>Small-animal-cage room (static cages)</t>
  </si>
  <si>
    <t>Small-animal-cage room (ventilated cages)</t>
  </si>
  <si>
    <r>
      <t>Area-based Minimum Ventilation R</t>
    </r>
    <r>
      <rPr>
        <vertAlign val="subscript"/>
        <sz val="9"/>
        <rFont val="Times New Roman"/>
        <family val="1"/>
      </rPr>
      <t>a</t>
    </r>
  </si>
  <si>
    <t>persons/1000 ft²</t>
  </si>
  <si>
    <t>Exhaust - Animal imaging(MRI/CT/PET)</t>
  </si>
  <si>
    <t>Exhaust - Animal operating rooms</t>
  </si>
  <si>
    <t>Exhaust - Animal postoperative recovery room</t>
  </si>
  <si>
    <t>Exhaust - Animal preparation rooms</t>
  </si>
  <si>
    <t>Exhaust - Animal procedure room</t>
  </si>
  <si>
    <t>Exhaust - Animal surgery scrub</t>
  </si>
  <si>
    <t>Exhaust - Large-animal holding room</t>
  </si>
  <si>
    <t>Exhaust - Animal Necropsy</t>
  </si>
  <si>
    <t>Exhaust - Small-animal-cage room (static cages)</t>
  </si>
  <si>
    <t>Exhaust - Small-animal-cage room (ventilated cages)</t>
  </si>
  <si>
    <t>// This table pasted into App5-4A_SpaceBySpace-T24N_2025.csv</t>
  </si>
  <si>
    <t>// This table pasted into App5-4C_Ventilation-T24N_2025.csv</t>
  </si>
  <si>
    <t>SpcFunc - 2022</t>
  </si>
  <si>
    <t>2025 NACM Space Type</t>
  </si>
  <si>
    <t>SpcFuncIdx - 2025</t>
  </si>
  <si>
    <t>MinOccDens</t>
  </si>
  <si>
    <t>Minimum Occ Density, Pz</t>
  </si>
  <si>
    <t>W/ft</t>
  </si>
  <si>
    <t>First 100 + 50 for each additional one</t>
  </si>
  <si>
    <t>Additional Lighting Power Additional Allowance (Note 1)</t>
  </si>
  <si>
    <t>Wall Display MH &lt;= 10'6"
(W/ft)</t>
  </si>
  <si>
    <t>Wall Display MH 10'7" - 14'
(W/ft)</t>
  </si>
  <si>
    <t>Wall Display MH &gt; 14'
(W/ft)</t>
  </si>
  <si>
    <t>Enclosed Space Of Ceiling Hight &gt; 10'
(W/ft2)</t>
  </si>
  <si>
    <t>Detailed Task Work
(W/ft2)</t>
  </si>
  <si>
    <t>Specialized Task Work
(W/ft2)</t>
  </si>
  <si>
    <t>Decorative/Display
(W/ft2)</t>
  </si>
  <si>
    <t>Precision Work
(W/ft2)</t>
  </si>
  <si>
    <t>White Or Chalk Board
(W/ft)</t>
  </si>
  <si>
    <t>Video Conferencing Studio Lighting 
(W/ft2)</t>
  </si>
  <si>
    <t>ATM/Ticket Machine
(W)</t>
  </si>
  <si>
    <t>Decorative/Display And Portable Lighting Office (W/ft2)</t>
  </si>
  <si>
    <t>External Iluminate Mirror
(W/ft2)</t>
  </si>
  <si>
    <t>Internal Iluminate Mirror
(W/ft2)</t>
  </si>
  <si>
    <t>Transition Lighting Off At Night
(W/ft2)</t>
  </si>
  <si>
    <t>Tunable White Or Dim To Warm
(W/ft2)</t>
  </si>
  <si>
    <t>Floor Display And Task MH &lt;= 10'6"
(W/ft2)</t>
  </si>
  <si>
    <t>Floor Display And Task MH 10'7" - 14'
(W/ft2)</t>
  </si>
  <si>
    <t>Floor Display And Task MH &gt; 14'
(W/ft2)</t>
  </si>
  <si>
    <t>Valuable Display Case
(W/ft2)</t>
  </si>
  <si>
    <t>HiCeilingAllow</t>
  </si>
  <si>
    <t>WallDisplayHiMHAllow</t>
  </si>
  <si>
    <t>WallDisplayLoMHAllow</t>
  </si>
  <si>
    <t>WallDisplayMeMHAllow</t>
  </si>
  <si>
    <t>W</t>
  </si>
  <si>
    <t>DetTaskAllow</t>
  </si>
  <si>
    <t>SpecTaskAllow</t>
  </si>
  <si>
    <t>DecorativeAllow</t>
  </si>
  <si>
    <t>PrecAllow</t>
  </si>
  <si>
    <t>WhtOrChkAllow</t>
  </si>
  <si>
    <t>VideoAllow</t>
  </si>
  <si>
    <t>PrkgATMAllow</t>
  </si>
  <si>
    <t>PortOffLtgAllow</t>
  </si>
  <si>
    <t>ExtIllumMirrorAllow</t>
  </si>
  <si>
    <t>IntIllumMirrorAllow</t>
  </si>
  <si>
    <t>TransLtgOffAtNightAllow</t>
  </si>
  <si>
    <t>TunWhtOrDimToWarmAllow</t>
  </si>
  <si>
    <t>FlrDispTaskLoMHAllow</t>
  </si>
  <si>
    <t>FlrDispTaskMeMHAllow</t>
  </si>
  <si>
    <t>FlrDispTaskHiMHAllow</t>
  </si>
  <si>
    <t>ValDispAllow</t>
  </si>
  <si>
    <t>3. MH denotes the luminaire mounting height of the qualified lighting systems.</t>
  </si>
  <si>
    <t>4. Reserved</t>
  </si>
  <si>
    <t>7. Detailed task work - Lighting provides high level of visual acuity required for activities with close attention to small elements and/or extreme close up work.</t>
  </si>
  <si>
    <t>8. Specialized task work - Lighting provides for small-scale, cognitive or fast performance visual tasks; lighting required for operating specialized equipment associated with pharmaceutical/laboratorial activities.</t>
  </si>
  <si>
    <t>9. Precision specialized work - Lighting for work performed within a commercial or industrial environment that entails working with low contrast, finely detailed, or fast moving objects.</t>
  </si>
  <si>
    <t xml:space="preserve">10. Tunable white luminaires capable of color change greater than or equal to 2000K CCT, or dim-to-warm luminaires capable of color change greater than or equal to 500K CCT, connected to controls that allows color </t>
  </si>
  <si>
    <t>11. Aging Eye/Low-vision areas can be documented as being designed to comply with the light levels in ANSI/IES RP-28 and are or will be 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</si>
  <si>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 Additional LPD only applies to area within 30 feet of an exit. Not applicable to lighting in daylit zones.</t>
  </si>
  <si>
    <t xml:space="preserve">13. Class I Facility is used for competition play for 5000 or more spectators. Class II Facility is used for competition play for up to 5000 spectators. Class III Facility is used for competition play for up to 2000 spectators. Class IV Facility is normally used for recreational play and there is limited or no provision for spectators. </t>
  </si>
  <si>
    <t xml:space="preserve">14. The additional videoconferencing lighting power shall be allowed provided the videoconferencing studio meets all the requirements of Section 140.6(c)2Gvii. </t>
  </si>
  <si>
    <t>SpcFunc - 2025 for backward compatibility</t>
  </si>
  <si>
    <r>
      <rPr>
        <b/>
        <sz val="11"/>
        <color rgb="FFC00000"/>
        <rFont val="Arial"/>
        <family val="2"/>
      </rPr>
      <t>2022</t>
    </r>
    <r>
      <rPr>
        <sz val="11"/>
        <rFont val="Arial"/>
        <family val="2"/>
      </rPr>
      <t xml:space="preserve"> std tables 140.10-A,B Bldg Type mapping</t>
    </r>
  </si>
  <si>
    <t>Events &amp; Exhibits</t>
  </si>
  <si>
    <t>Library</t>
  </si>
  <si>
    <t>Hotel/Motel</t>
  </si>
  <si>
    <t>Office, Financial Institution, Unleased Tenant Space, Medical Office Building/Clinic</t>
  </si>
  <si>
    <t>Restaurants</t>
  </si>
  <si>
    <t>Retail, Grocery</t>
  </si>
  <si>
    <t>Religious Worship</t>
  </si>
  <si>
    <t>Sports &amp; Recreation</t>
  </si>
  <si>
    <t>Multifamily &gt; 3 stories</t>
  </si>
  <si>
    <r>
      <rPr>
        <b/>
        <sz val="11"/>
        <color rgb="FFC00000"/>
        <rFont val="Arial"/>
        <family val="2"/>
      </rPr>
      <t>2025</t>
    </r>
    <r>
      <rPr>
        <sz val="11"/>
        <rFont val="Arial"/>
        <family val="2"/>
      </rPr>
      <t xml:space="preserve"> std tables 140.10-A,B Bldg Type mapping</t>
    </r>
  </si>
  <si>
    <t>Office, Financial, Unleased, Med Office/Clinic</t>
  </si>
  <si>
    <r>
      <t xml:space="preserve">mapping to </t>
    </r>
    <r>
      <rPr>
        <sz val="11"/>
        <color rgb="FFC00000"/>
        <rFont val="Arial"/>
        <family val="2"/>
      </rPr>
      <t>2025</t>
    </r>
    <r>
      <rPr>
        <sz val="11"/>
        <rFont val="Arial"/>
        <family val="2"/>
      </rPr>
      <t xml:space="preserve"> BldgType</t>
    </r>
  </si>
  <si>
    <t>- revert to 2025 SpcFunc mapping default -</t>
  </si>
  <si>
    <t>Events, Exhibits</t>
  </si>
  <si>
    <t>Sports, Recreation</t>
  </si>
  <si>
    <t>2022 Bldg Type as stated in standard</t>
  </si>
  <si>
    <t>2025 Bldg Type as stated in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</si>
</sst>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
    <numFmt numFmtId="166" formatCode="&quot;- &quot;0"/>
    <numFmt numFmtId="167" formatCode="0.000"/>
  </numFmts>
  <fonts count="9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b/>
      <sz val="10"/>
      <color rgb="FFFF0000"/>
      <name val="Arial"/>
      <family val="2"/>
    </font>
    <font>
      <sz val="10"/>
      <color theme="1"/>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
      <sz val="9"/>
      <name val="Times New Roman"/>
      <family val="1"/>
    </font>
    <font>
      <vertAlign val="subscript"/>
      <sz val="9"/>
      <name val="Times New Roman"/>
      <family val="1"/>
    </font>
    <font>
      <strike/>
      <sz val="10"/>
      <name val="Arial"/>
      <family val="2"/>
    </font>
    <font>
      <b/>
      <strike/>
      <sz val="10"/>
      <name val="Arial"/>
      <family val="2"/>
    </font>
    <font>
      <b/>
      <sz val="11"/>
      <color rgb="FFC00000"/>
      <name val="Arial"/>
      <family val="2"/>
    </font>
    <font>
      <sz val="11"/>
      <color theme="0" tint="-0.499984740745262"/>
      <name val="Arial"/>
      <family val="2"/>
    </font>
    <font>
      <sz val="11"/>
      <color rgb="FFC00000"/>
      <name val="Arial"/>
      <family val="2"/>
    </font>
    <font>
      <sz val="11"/>
      <color theme="4" tint="-0.249977111117893"/>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
      <left style="thin">
        <color indexed="64"/>
      </left>
      <right style="thin">
        <color auto="1"/>
      </right>
      <top style="thin">
        <color auto="1"/>
      </top>
      <bottom/>
      <diagonal/>
    </border>
    <border>
      <left/>
      <right/>
      <top/>
      <bottom style="thin">
        <color indexed="64"/>
      </bottom>
      <diagonal/>
    </border>
  </borders>
  <cellStyleXfs count="60">
    <xf numFmtId="0" fontId="0" fillId="0" borderId="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4" applyNumberFormat="0" applyAlignment="0" applyProtection="0"/>
    <xf numFmtId="0" fontId="32" fillId="6" borderId="5" applyNumberFormat="0" applyAlignment="0" applyProtection="0"/>
    <xf numFmtId="0" fontId="33" fillId="6" borderId="4" applyNumberFormat="0" applyAlignment="0" applyProtection="0"/>
    <xf numFmtId="0" fontId="34" fillId="0" borderId="6" applyNumberFormat="0" applyFill="0" applyAlignment="0" applyProtection="0"/>
    <xf numFmtId="0" fontId="35" fillId="7" borderId="7"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8" applyNumberFormat="0" applyFill="0" applyAlignment="0" applyProtection="0"/>
    <xf numFmtId="0" fontId="39"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39" fillId="31" borderId="0" applyNumberFormat="0" applyBorder="0" applyAlignment="0" applyProtection="0"/>
    <xf numFmtId="0" fontId="14" fillId="0" borderId="0"/>
    <xf numFmtId="0" fontId="18" fillId="0" borderId="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43" fontId="18" fillId="0" borderId="0" applyFont="0" applyFill="0" applyBorder="0" applyAlignment="0" applyProtection="0"/>
    <xf numFmtId="0" fontId="13" fillId="0" borderId="0"/>
    <xf numFmtId="0" fontId="41" fillId="0" borderId="0"/>
    <xf numFmtId="0" fontId="12" fillId="0" borderId="0"/>
    <xf numFmtId="0" fontId="75" fillId="0" borderId="0"/>
  </cellStyleXfs>
  <cellXfs count="268">
    <xf numFmtId="0" fontId="0" fillId="0" borderId="0" xfId="0"/>
    <xf numFmtId="0" fontId="19" fillId="0" borderId="0" xfId="0" applyFont="1"/>
    <xf numFmtId="0" fontId="20" fillId="0" borderId="0" xfId="0" applyFont="1"/>
    <xf numFmtId="0" fontId="0" fillId="0" borderId="0" xfId="0" applyAlignment="1">
      <alignment horizontal="right"/>
    </xf>
    <xf numFmtId="2" fontId="0" fillId="0" borderId="0" xfId="0" applyNumberFormat="1" applyAlignment="1">
      <alignment horizontal="right"/>
    </xf>
    <xf numFmtId="0" fontId="18" fillId="0" borderId="0" xfId="0" applyFont="1" applyAlignment="1">
      <alignment horizontal="right" wrapText="1"/>
    </xf>
    <xf numFmtId="164" fontId="0" fillId="0" borderId="0" xfId="0" applyNumberFormat="1"/>
    <xf numFmtId="2" fontId="0" fillId="0" borderId="0" xfId="0" applyNumberFormat="1"/>
    <xf numFmtId="0" fontId="18" fillId="0" borderId="0" xfId="0" applyFont="1"/>
    <xf numFmtId="0" fontId="18" fillId="0" borderId="0" xfId="0" applyFont="1" applyAlignment="1">
      <alignment horizontal="right"/>
    </xf>
    <xf numFmtId="0" fontId="22" fillId="0" borderId="0" xfId="0" applyFont="1"/>
    <xf numFmtId="167" fontId="0" fillId="0" borderId="0" xfId="0" applyNumberFormat="1"/>
    <xf numFmtId="167" fontId="18" fillId="0" borderId="0" xfId="0" applyNumberFormat="1" applyFont="1" applyAlignment="1">
      <alignment horizontal="right" wrapText="1"/>
    </xf>
    <xf numFmtId="0" fontId="42" fillId="0" borderId="0" xfId="0" applyFont="1" applyAlignment="1">
      <alignment horizontal="left"/>
    </xf>
    <xf numFmtId="0" fontId="16"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38" fillId="0" borderId="0" xfId="0" applyFont="1" applyAlignment="1">
      <alignment horizontal="left"/>
    </xf>
    <xf numFmtId="0" fontId="45" fillId="0" borderId="0" xfId="0" applyFont="1" applyAlignment="1">
      <alignment horizontal="left"/>
    </xf>
    <xf numFmtId="0" fontId="38" fillId="0" borderId="9" xfId="0" applyFont="1" applyBorder="1" applyAlignment="1">
      <alignment horizontal="left" vertical="top"/>
    </xf>
    <xf numFmtId="0" fontId="38" fillId="0" borderId="0" xfId="0" applyFont="1" applyAlignment="1">
      <alignment horizontal="left" vertical="top"/>
    </xf>
    <xf numFmtId="0" fontId="40" fillId="0" borderId="0" xfId="0" applyFont="1" applyAlignment="1">
      <alignment horizontal="left" vertical="top"/>
    </xf>
    <xf numFmtId="0" fontId="46" fillId="0" borderId="0" xfId="0" applyFont="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12" xfId="0" applyFont="1" applyBorder="1" applyAlignment="1">
      <alignment horizontal="center" wrapText="1"/>
    </xf>
    <xf numFmtId="0" fontId="51" fillId="0" borderId="14" xfId="0" applyFont="1" applyBorder="1" applyAlignment="1">
      <alignment horizontal="center" wrapText="1"/>
    </xf>
    <xf numFmtId="0" fontId="50" fillId="0" borderId="13" xfId="0" applyFont="1" applyBorder="1" applyAlignment="1">
      <alignment vertical="top"/>
    </xf>
    <xf numFmtId="1" fontId="50" fillId="0" borderId="14" xfId="0" applyNumberFormat="1" applyFont="1" applyBorder="1" applyAlignment="1">
      <alignment horizontal="center"/>
    </xf>
    <xf numFmtId="2" fontId="50" fillId="0" borderId="14" xfId="0" applyNumberFormat="1" applyFont="1" applyBorder="1" applyAlignment="1">
      <alignment horizontal="center"/>
    </xf>
    <xf numFmtId="0" fontId="50" fillId="0" borderId="14" xfId="0" applyFont="1" applyBorder="1" applyAlignment="1">
      <alignment vertical="top"/>
    </xf>
    <xf numFmtId="0" fontId="50" fillId="0" borderId="14" xfId="0" applyFont="1" applyBorder="1"/>
    <xf numFmtId="1" fontId="51" fillId="0" borderId="0" xfId="0" applyNumberFormat="1" applyFont="1" applyAlignment="1">
      <alignment horizontal="center" wrapText="1"/>
    </xf>
    <xf numFmtId="1" fontId="51" fillId="0" borderId="14" xfId="0" applyNumberFormat="1" applyFont="1" applyBorder="1" applyAlignment="1">
      <alignment horizontal="center" wrapText="1"/>
    </xf>
    <xf numFmtId="0" fontId="55" fillId="0" borderId="0" xfId="0" applyFont="1"/>
    <xf numFmtId="0" fontId="18" fillId="0" borderId="0" xfId="0" applyFont="1" applyAlignment="1">
      <alignment horizontal="left" wrapText="1"/>
    </xf>
    <xf numFmtId="0" fontId="42" fillId="0" borderId="0" xfId="6" applyFont="1" applyFill="1" applyAlignment="1">
      <alignment horizontal="right" wrapText="1"/>
    </xf>
    <xf numFmtId="0" fontId="42" fillId="0" borderId="0" xfId="6" applyFont="1" applyFill="1"/>
    <xf numFmtId="0" fontId="18" fillId="0" borderId="17" xfId="0" applyFont="1" applyBorder="1" applyAlignment="1">
      <alignment horizontal="right" wrapText="1"/>
    </xf>
    <xf numFmtId="0" fontId="0" fillId="0" borderId="17" xfId="0" applyBorder="1" applyAlignment="1">
      <alignment horizontal="right"/>
    </xf>
    <xf numFmtId="0" fontId="18"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8" fillId="0" borderId="0" xfId="0" applyFont="1" applyAlignment="1">
      <alignment horizontal="right" vertical="top"/>
    </xf>
    <xf numFmtId="0" fontId="20" fillId="0" borderId="0" xfId="0" applyFont="1" applyAlignment="1">
      <alignment vertical="top"/>
    </xf>
    <xf numFmtId="164" fontId="18" fillId="0" borderId="0" xfId="0" applyNumberFormat="1" applyFont="1" applyAlignment="1">
      <alignment vertical="top"/>
    </xf>
    <xf numFmtId="2" fontId="18" fillId="0" borderId="0" xfId="0" applyNumberFormat="1" applyFont="1" applyAlignment="1">
      <alignment horizontal="right" vertical="top"/>
    </xf>
    <xf numFmtId="167" fontId="18" fillId="0" borderId="0" xfId="0" applyNumberFormat="1" applyFont="1" applyAlignment="1">
      <alignment vertical="top"/>
    </xf>
    <xf numFmtId="0" fontId="20" fillId="0" borderId="0" xfId="0" applyFont="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left"/>
    </xf>
    <xf numFmtId="0" fontId="18" fillId="0" borderId="0" xfId="0" applyFont="1" applyAlignment="1">
      <alignment vertical="center"/>
    </xf>
    <xf numFmtId="2" fontId="18" fillId="0" borderId="0" xfId="0" applyNumberFormat="1" applyFont="1" applyAlignment="1">
      <alignment vertical="top"/>
    </xf>
    <xf numFmtId="0" fontId="18" fillId="0" borderId="0" xfId="0" applyFont="1" applyAlignment="1">
      <alignment vertical="top"/>
    </xf>
    <xf numFmtId="1" fontId="18" fillId="0" borderId="0" xfId="0" applyNumberFormat="1" applyFont="1" applyAlignment="1">
      <alignment horizontal="right" vertical="top"/>
    </xf>
    <xf numFmtId="1" fontId="18" fillId="0" borderId="0" xfId="0" applyNumberFormat="1" applyFont="1" applyAlignment="1">
      <alignment vertical="top"/>
    </xf>
    <xf numFmtId="0" fontId="48" fillId="0" borderId="9" xfId="0" applyFont="1" applyBorder="1" applyAlignment="1">
      <alignment horizontal="left" vertical="top"/>
    </xf>
    <xf numFmtId="0" fontId="48"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pplyAlignment="1">
      <alignment horizontal="right" wrapText="1"/>
    </xf>
    <xf numFmtId="167" fontId="20" fillId="0" borderId="0" xfId="0" applyNumberFormat="1" applyFont="1" applyAlignment="1">
      <alignment horizontal="right" wrapText="1"/>
    </xf>
    <xf numFmtId="0" fontId="18" fillId="0" borderId="0" xfId="0" applyFont="1" applyAlignment="1">
      <alignment horizontal="right" vertical="center" wrapText="1"/>
    </xf>
    <xf numFmtId="0" fontId="38" fillId="0" borderId="19" xfId="57" applyFont="1" applyBorder="1" applyAlignment="1">
      <alignment horizontal="center" vertical="top"/>
    </xf>
    <xf numFmtId="0" fontId="38" fillId="0" borderId="20" xfId="57" applyFont="1" applyBorder="1" applyAlignment="1">
      <alignment horizontal="center" vertical="top" wrapText="1"/>
    </xf>
    <xf numFmtId="0" fontId="13" fillId="0" borderId="0" xfId="57" applyFont="1"/>
    <xf numFmtId="0" fontId="38" fillId="0" borderId="20" xfId="57" applyFont="1" applyBorder="1" applyAlignment="1">
      <alignment horizontal="center" vertical="top"/>
    </xf>
    <xf numFmtId="0" fontId="38" fillId="0" borderId="21" xfId="57" applyFont="1" applyBorder="1" applyAlignment="1">
      <alignment horizontal="center" vertical="top" wrapText="1"/>
    </xf>
    <xf numFmtId="0" fontId="38" fillId="0" borderId="22" xfId="57" applyFont="1" applyBorder="1" applyAlignment="1">
      <alignment horizontal="center" vertical="top" wrapText="1"/>
    </xf>
    <xf numFmtId="0" fontId="38" fillId="0" borderId="0" xfId="57" applyFont="1" applyAlignment="1">
      <alignment horizontal="center" vertical="top" wrapText="1"/>
    </xf>
    <xf numFmtId="0" fontId="13" fillId="0" borderId="19" xfId="57" applyFont="1" applyBorder="1"/>
    <xf numFmtId="2" fontId="13" fillId="0" borderId="20" xfId="57" applyNumberFormat="1" applyFont="1" applyBorder="1" applyAlignment="1">
      <alignment horizontal="center"/>
    </xf>
    <xf numFmtId="0" fontId="13" fillId="0" borderId="0" xfId="57" applyFont="1" applyAlignment="1">
      <alignment horizontal="center"/>
    </xf>
    <xf numFmtId="2" fontId="13" fillId="0" borderId="19" xfId="57" applyNumberFormat="1" applyFont="1" applyBorder="1" applyAlignment="1">
      <alignment horizontal="center"/>
    </xf>
    <xf numFmtId="2" fontId="13" fillId="0" borderId="0" xfId="57" applyNumberFormat="1" applyFont="1" applyAlignment="1">
      <alignment horizontal="center"/>
    </xf>
    <xf numFmtId="0" fontId="58" fillId="0" borderId="0" xfId="57" applyFont="1" applyAlignment="1">
      <alignment horizontal="center" vertical="center" wrapText="1"/>
    </xf>
    <xf numFmtId="0" fontId="18" fillId="0" borderId="0" xfId="0" applyFont="1" applyAlignment="1">
      <alignment horizontal="left" vertical="top"/>
    </xf>
    <xf numFmtId="165" fontId="23" fillId="0" borderId="0" xfId="0" applyNumberFormat="1" applyFont="1" applyAlignment="1">
      <alignment vertical="top"/>
    </xf>
    <xf numFmtId="0" fontId="18"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7" fillId="0" borderId="0" xfId="0" applyFont="1" applyAlignment="1">
      <alignment vertical="top"/>
    </xf>
    <xf numFmtId="2" fontId="18"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9" fillId="0" borderId="0" xfId="0" applyFont="1" applyAlignment="1">
      <alignment vertical="center"/>
    </xf>
    <xf numFmtId="0" fontId="54" fillId="0" borderId="0" xfId="0" applyFont="1" applyAlignment="1">
      <alignment vertical="center"/>
    </xf>
    <xf numFmtId="165" fontId="18" fillId="0" borderId="0" xfId="0" applyNumberFormat="1" applyFont="1" applyAlignment="1">
      <alignment horizontal="right" vertical="center"/>
    </xf>
    <xf numFmtId="165" fontId="18" fillId="0" borderId="0" xfId="0" applyNumberFormat="1" applyFont="1" applyAlignment="1">
      <alignment vertical="top"/>
    </xf>
    <xf numFmtId="1" fontId="0" fillId="0" borderId="0" xfId="0" applyNumberFormat="1" applyAlignment="1">
      <alignment vertical="top"/>
    </xf>
    <xf numFmtId="0" fontId="18"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8" fillId="34" borderId="0" xfId="0" applyFont="1" applyFill="1" applyAlignment="1">
      <alignment horizontal="left" vertical="top" indent="1"/>
    </xf>
    <xf numFmtId="0" fontId="19" fillId="34" borderId="0" xfId="0" applyFont="1" applyFill="1" applyAlignment="1">
      <alignment vertical="top"/>
    </xf>
    <xf numFmtId="0" fontId="57" fillId="0" borderId="0" xfId="0" applyFont="1" applyAlignment="1">
      <alignment horizontal="left" vertical="top"/>
    </xf>
    <xf numFmtId="0" fontId="19"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7"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11" fillId="0" borderId="0" xfId="59" applyFont="1"/>
    <xf numFmtId="0" fontId="75" fillId="0" borderId="0" xfId="59"/>
    <xf numFmtId="0" fontId="31" fillId="5" borderId="4" xfId="9"/>
    <xf numFmtId="0" fontId="76" fillId="0" borderId="0" xfId="59" applyFont="1"/>
    <xf numFmtId="0" fontId="31" fillId="5" borderId="4" xfId="9" applyAlignment="1">
      <alignment vertical="top"/>
    </xf>
    <xf numFmtId="0" fontId="33" fillId="6" borderId="4" xfId="11"/>
    <xf numFmtId="0" fontId="33"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1" fontId="40" fillId="0" borderId="0" xfId="0" applyNumberFormat="1" applyFont="1" applyAlignment="1">
      <alignment horizontal="left" vertical="top"/>
    </xf>
    <xf numFmtId="0" fontId="10" fillId="0" borderId="19" xfId="57" applyFont="1" applyBorder="1"/>
    <xf numFmtId="0" fontId="9" fillId="0" borderId="19" xfId="57" applyFont="1" applyBorder="1"/>
    <xf numFmtId="0" fontId="33" fillId="6" borderId="4" xfId="11" applyAlignment="1">
      <alignment horizontal="left" vertical="top"/>
    </xf>
    <xf numFmtId="0" fontId="79" fillId="0" borderId="0" xfId="57" applyFont="1"/>
    <xf numFmtId="0" fontId="79" fillId="0" borderId="19" xfId="57" applyFont="1" applyBorder="1"/>
    <xf numFmtId="0" fontId="57" fillId="0" borderId="0" xfId="0" applyFont="1"/>
    <xf numFmtId="0" fontId="18" fillId="36" borderId="0" xfId="0" applyFont="1" applyFill="1"/>
    <xf numFmtId="0" fontId="0" fillId="36" borderId="0" xfId="0" applyFill="1"/>
    <xf numFmtId="0" fontId="18" fillId="36" borderId="0" xfId="0" applyFont="1" applyFill="1" applyAlignment="1">
      <alignment wrapText="1"/>
    </xf>
    <xf numFmtId="0" fontId="0" fillId="36" borderId="0" xfId="0" applyFill="1" applyAlignment="1">
      <alignment wrapText="1"/>
    </xf>
    <xf numFmtId="0" fontId="29" fillId="3" borderId="0" xfId="7" applyAlignment="1">
      <alignment horizontal="center" vertical="center"/>
    </xf>
    <xf numFmtId="0" fontId="0" fillId="0" borderId="0" xfId="0" applyAlignment="1">
      <alignment horizontal="left" textRotation="90"/>
    </xf>
    <xf numFmtId="0" fontId="18" fillId="0" borderId="0" xfId="0" applyFont="1" applyAlignment="1">
      <alignment textRotation="90"/>
    </xf>
    <xf numFmtId="164" fontId="19" fillId="0" borderId="0" xfId="0" applyNumberFormat="1" applyFont="1" applyAlignment="1">
      <alignment horizontal="center" vertical="center"/>
    </xf>
    <xf numFmtId="0" fontId="18" fillId="0" borderId="0" xfId="0" applyFont="1" applyAlignment="1">
      <alignment horizontal="center" vertical="top"/>
    </xf>
    <xf numFmtId="167" fontId="19" fillId="0" borderId="0" xfId="0" applyNumberFormat="1" applyFont="1" applyAlignment="1">
      <alignment horizontal="center" vertical="center"/>
    </xf>
    <xf numFmtId="0" fontId="18"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3" fillId="34" borderId="19" xfId="57" applyFont="1" applyFill="1" applyBorder="1"/>
    <xf numFmtId="0" fontId="8" fillId="0" borderId="0" xfId="57" applyFont="1"/>
    <xf numFmtId="0" fontId="8" fillId="0" borderId="19" xfId="57" applyFont="1" applyBorder="1"/>
    <xf numFmtId="0" fontId="8" fillId="38" borderId="19" xfId="57" applyFont="1" applyFill="1" applyBorder="1"/>
    <xf numFmtId="0" fontId="38" fillId="0" borderId="0" xfId="57" applyFont="1"/>
    <xf numFmtId="0" fontId="8" fillId="0" borderId="0" xfId="57" applyFont="1" applyAlignment="1">
      <alignment horizontal="center"/>
    </xf>
    <xf numFmtId="0" fontId="38" fillId="0" borderId="24" xfId="57" applyFont="1" applyBorder="1" applyAlignment="1">
      <alignment horizontal="center" vertical="top" wrapText="1"/>
    </xf>
    <xf numFmtId="2" fontId="42" fillId="0" borderId="0" xfId="57" applyNumberFormat="1" applyFont="1"/>
    <xf numFmtId="0" fontId="8" fillId="34" borderId="19" xfId="57"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7" applyFont="1"/>
    <xf numFmtId="0" fontId="84" fillId="34" borderId="0" xfId="0" applyFont="1" applyFill="1"/>
    <xf numFmtId="0" fontId="76" fillId="32" borderId="0" xfId="59" applyFont="1" applyFill="1"/>
    <xf numFmtId="0" fontId="85" fillId="0" borderId="0" xfId="0" applyFont="1"/>
    <xf numFmtId="0" fontId="7" fillId="0" borderId="0" xfId="57" applyFont="1" applyAlignment="1">
      <alignment horizontal="center"/>
    </xf>
    <xf numFmtId="0" fontId="7" fillId="0" borderId="19" xfId="57" applyFont="1" applyBorder="1"/>
    <xf numFmtId="0" fontId="6" fillId="0" borderId="0" xfId="57" applyFont="1" applyAlignment="1">
      <alignment horizontal="center"/>
    </xf>
    <xf numFmtId="0" fontId="5" fillId="0" borderId="19" xfId="57" applyFont="1" applyBorder="1"/>
    <xf numFmtId="0" fontId="86" fillId="0" borderId="0" xfId="57" applyFont="1"/>
    <xf numFmtId="0" fontId="88" fillId="0" borderId="0" xfId="0" applyFont="1" applyAlignment="1">
      <alignment vertical="top"/>
    </xf>
    <xf numFmtId="0" fontId="4" fillId="34" borderId="19" xfId="57" applyFont="1" applyFill="1" applyBorder="1"/>
    <xf numFmtId="0" fontId="4" fillId="0" borderId="19" xfId="57"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7" fillId="0" borderId="19" xfId="0" applyFont="1" applyBorder="1" applyAlignment="1">
      <alignment vertical="top"/>
    </xf>
    <xf numFmtId="0" fontId="79" fillId="38" borderId="19" xfId="57" applyFont="1" applyFill="1" applyBorder="1"/>
    <xf numFmtId="0" fontId="86" fillId="0" borderId="19" xfId="57" applyFont="1" applyBorder="1"/>
    <xf numFmtId="0" fontId="13" fillId="0" borderId="19" xfId="57" applyFont="1" applyBorder="1" applyAlignment="1">
      <alignment horizontal="center"/>
    </xf>
    <xf numFmtId="2" fontId="79" fillId="0" borderId="19" xfId="57" applyNumberFormat="1" applyFont="1" applyBorder="1" applyAlignment="1">
      <alignment horizontal="center"/>
    </xf>
    <xf numFmtId="0" fontId="13" fillId="0" borderId="20" xfId="57" applyFont="1" applyBorder="1" applyAlignment="1">
      <alignment horizontal="center"/>
    </xf>
    <xf numFmtId="0" fontId="79" fillId="0" borderId="20" xfId="57" applyFont="1" applyBorder="1" applyAlignment="1">
      <alignment horizontal="center"/>
    </xf>
    <xf numFmtId="2" fontId="79" fillId="0" borderId="20" xfId="57" applyNumberFormat="1" applyFont="1" applyBorder="1" applyAlignment="1">
      <alignment horizontal="center"/>
    </xf>
    <xf numFmtId="0" fontId="86" fillId="0" borderId="20" xfId="57" applyFont="1" applyBorder="1" applyAlignment="1">
      <alignment horizontal="center"/>
    </xf>
    <xf numFmtId="0" fontId="88" fillId="0" borderId="0" xfId="0" applyFont="1" applyAlignment="1">
      <alignment horizontal="right" vertical="top"/>
    </xf>
    <xf numFmtId="0" fontId="40" fillId="39" borderId="0" xfId="0" applyFont="1" applyFill="1" applyAlignment="1">
      <alignment horizontal="left" vertical="top"/>
    </xf>
    <xf numFmtId="0" fontId="54" fillId="34" borderId="0" xfId="0" applyFont="1" applyFill="1" applyAlignment="1">
      <alignment vertical="center"/>
    </xf>
    <xf numFmtId="2" fontId="18" fillId="34" borderId="0" xfId="0" applyNumberFormat="1" applyFont="1" applyFill="1" applyAlignment="1">
      <alignment vertical="top"/>
    </xf>
    <xf numFmtId="1" fontId="18" fillId="34" borderId="0" xfId="0" applyNumberFormat="1" applyFont="1" applyFill="1" applyAlignment="1">
      <alignment vertical="top"/>
    </xf>
    <xf numFmtId="2" fontId="18" fillId="34" borderId="0" xfId="0" applyNumberFormat="1" applyFont="1" applyFill="1" applyAlignment="1">
      <alignment horizontal="center" vertical="center"/>
    </xf>
    <xf numFmtId="164" fontId="19" fillId="34" borderId="0" xfId="0" applyNumberFormat="1" applyFont="1" applyFill="1" applyAlignment="1">
      <alignment horizontal="center" vertical="center"/>
    </xf>
    <xf numFmtId="167" fontId="19" fillId="34" borderId="0" xfId="0" applyNumberFormat="1" applyFont="1" applyFill="1" applyAlignment="1">
      <alignment horizontal="center" vertical="center"/>
    </xf>
    <xf numFmtId="0" fontId="0" fillId="34" borderId="0" xfId="0" applyFill="1"/>
    <xf numFmtId="0" fontId="20" fillId="34" borderId="0" xfId="0" applyFont="1" applyFill="1" applyAlignment="1">
      <alignment vertical="top"/>
    </xf>
    <xf numFmtId="0" fontId="59" fillId="34" borderId="0" xfId="0" applyFont="1" applyFill="1" applyAlignment="1">
      <alignment vertical="center"/>
    </xf>
    <xf numFmtId="0" fontId="90" fillId="0" borderId="0" xfId="0" applyFont="1" applyAlignment="1">
      <alignment horizontal="center" vertical="center" wrapText="1"/>
    </xf>
    <xf numFmtId="0" fontId="70" fillId="34" borderId="0" xfId="0" applyFont="1" applyFill="1" applyAlignment="1">
      <alignment vertical="center"/>
    </xf>
    <xf numFmtId="0" fontId="70" fillId="34" borderId="0" xfId="0" applyFont="1" applyFill="1" applyAlignment="1">
      <alignment horizontal="center"/>
    </xf>
    <xf numFmtId="0" fontId="59" fillId="34" borderId="0" xfId="0" applyFont="1" applyFill="1" applyAlignment="1">
      <alignment horizontal="center" vertical="center"/>
    </xf>
    <xf numFmtId="0" fontId="13" fillId="0" borderId="19" xfId="57" applyFont="1" applyBorder="1" applyAlignment="1">
      <alignment vertical="center"/>
    </xf>
    <xf numFmtId="2" fontId="13" fillId="0" borderId="20" xfId="57" applyNumberFormat="1" applyFont="1" applyBorder="1" applyAlignment="1">
      <alignment horizontal="center" vertical="center"/>
    </xf>
    <xf numFmtId="0" fontId="13" fillId="0" borderId="0" xfId="57" applyFont="1" applyAlignment="1">
      <alignment vertical="center"/>
    </xf>
    <xf numFmtId="2" fontId="42" fillId="0" borderId="0" xfId="57" applyNumberFormat="1" applyFont="1" applyAlignment="1">
      <alignment vertical="center"/>
    </xf>
    <xf numFmtId="1" fontId="81" fillId="0" borderId="0" xfId="0" applyNumberFormat="1" applyFont="1" applyAlignment="1">
      <alignment horizontal="left" vertical="top"/>
    </xf>
    <xf numFmtId="1" fontId="70" fillId="34" borderId="0" xfId="0" applyNumberFormat="1" applyFont="1" applyFill="1" applyAlignment="1">
      <alignment horizontal="center" vertical="center"/>
    </xf>
    <xf numFmtId="0" fontId="92" fillId="0" borderId="0" xfId="0" applyFont="1" applyAlignment="1">
      <alignment vertical="top"/>
    </xf>
    <xf numFmtId="0" fontId="53" fillId="0" borderId="0" xfId="0" applyFont="1" applyAlignment="1">
      <alignment vertical="center"/>
    </xf>
    <xf numFmtId="2" fontId="92" fillId="0" borderId="0" xfId="0" applyNumberFormat="1" applyFont="1" applyAlignment="1">
      <alignment vertical="top"/>
    </xf>
    <xf numFmtId="1" fontId="92" fillId="0" borderId="0" xfId="0" applyNumberFormat="1" applyFont="1" applyAlignment="1">
      <alignment vertical="top"/>
    </xf>
    <xf numFmtId="2" fontId="92" fillId="0" borderId="0" xfId="0" applyNumberFormat="1" applyFont="1" applyAlignment="1">
      <alignment horizontal="center" vertical="center"/>
    </xf>
    <xf numFmtId="164" fontId="93" fillId="0" borderId="0" xfId="0" applyNumberFormat="1" applyFont="1" applyAlignment="1">
      <alignment horizontal="center" vertical="center"/>
    </xf>
    <xf numFmtId="167" fontId="93" fillId="0" borderId="0" xfId="0" applyNumberFormat="1" applyFont="1" applyAlignment="1">
      <alignment horizontal="center" vertical="center"/>
    </xf>
    <xf numFmtId="0" fontId="92" fillId="0" borderId="0" xfId="0" applyFont="1"/>
    <xf numFmtId="0" fontId="92" fillId="0" borderId="0" xfId="0" applyFont="1" applyAlignment="1">
      <alignment vertical="center"/>
    </xf>
    <xf numFmtId="0" fontId="75" fillId="34" borderId="0" xfId="59" applyFill="1"/>
    <xf numFmtId="0" fontId="38" fillId="0" borderId="23" xfId="57" applyFont="1" applyBorder="1" applyAlignment="1">
      <alignment horizontal="center" vertical="top"/>
    </xf>
    <xf numFmtId="2" fontId="13" fillId="0" borderId="23" xfId="57" applyNumberFormat="1" applyFont="1" applyBorder="1" applyAlignment="1">
      <alignment horizontal="center"/>
    </xf>
    <xf numFmtId="2" fontId="13" fillId="0" borderId="23" xfId="57" applyNumberFormat="1" applyFont="1" applyBorder="1" applyAlignment="1">
      <alignment horizontal="center" vertical="center"/>
    </xf>
    <xf numFmtId="0" fontId="38" fillId="0" borderId="25" xfId="57" applyFont="1" applyBorder="1" applyAlignment="1">
      <alignment horizontal="center" vertical="top" wrapText="1"/>
    </xf>
    <xf numFmtId="0" fontId="8" fillId="0" borderId="20" xfId="57" applyFont="1" applyBorder="1" applyAlignment="1">
      <alignment horizontal="center"/>
    </xf>
    <xf numFmtId="0" fontId="6" fillId="0" borderId="20" xfId="57" applyFont="1" applyBorder="1" applyAlignment="1">
      <alignment horizontal="center"/>
    </xf>
    <xf numFmtId="0" fontId="13" fillId="0" borderId="20" xfId="57" applyFont="1" applyBorder="1" applyAlignment="1">
      <alignment vertical="center"/>
    </xf>
    <xf numFmtId="0" fontId="13" fillId="0" borderId="20" xfId="57" applyFont="1" applyBorder="1" applyAlignment="1">
      <alignment horizontal="center" vertical="center"/>
    </xf>
    <xf numFmtId="0" fontId="7" fillId="0" borderId="20" xfId="57" applyFont="1" applyBorder="1" applyAlignment="1">
      <alignment horizontal="center"/>
    </xf>
    <xf numFmtId="0" fontId="3" fillId="0" borderId="20" xfId="57" applyFont="1" applyBorder="1" applyAlignment="1">
      <alignment horizontal="left"/>
    </xf>
    <xf numFmtId="0" fontId="2" fillId="0" borderId="0" xfId="57" applyFont="1"/>
    <xf numFmtId="0" fontId="95" fillId="0" borderId="0" xfId="0" applyFont="1"/>
    <xf numFmtId="0" fontId="95" fillId="0" borderId="0" xfId="0" applyFont="1" applyAlignment="1">
      <alignment horizontal="left" vertical="top"/>
    </xf>
    <xf numFmtId="0" fontId="40" fillId="0" borderId="26" xfId="0" applyFont="1" applyBorder="1" applyAlignment="1">
      <alignment horizontal="left" vertical="top"/>
    </xf>
    <xf numFmtId="0" fontId="97" fillId="0" borderId="0" xfId="0" quotePrefix="1" applyFont="1" applyAlignment="1">
      <alignment horizontal="left" vertical="top"/>
    </xf>
    <xf numFmtId="0" fontId="40" fillId="35" borderId="0" xfId="0" applyFont="1" applyFill="1" applyAlignment="1">
      <alignment horizontal="left" vertical="top"/>
    </xf>
    <xf numFmtId="0" fontId="38" fillId="0" borderId="23" xfId="57" applyFont="1" applyBorder="1" applyAlignment="1">
      <alignment horizontal="center" vertical="top" wrapText="1"/>
    </xf>
    <xf numFmtId="0" fontId="38" fillId="0" borderId="0" xfId="57" applyFont="1" applyAlignment="1">
      <alignment horizontal="center" vertical="top" wrapText="1"/>
    </xf>
    <xf numFmtId="0" fontId="18" fillId="0" borderId="0" xfId="0" applyFont="1" applyAlignment="1">
      <alignment horizontal="center" vertical="center" wrapText="1"/>
    </xf>
    <xf numFmtId="0" fontId="50" fillId="0" borderId="16" xfId="0" applyFont="1" applyBorder="1" applyAlignment="1">
      <alignment vertical="top"/>
    </xf>
    <xf numFmtId="0" fontId="50" fillId="0" borderId="15" xfId="0" applyFont="1" applyBorder="1" applyAlignment="1">
      <alignment vertical="top"/>
    </xf>
    <xf numFmtId="0" fontId="50" fillId="0" borderId="15" xfId="0" applyFont="1" applyBorder="1" applyAlignment="1">
      <alignment vertical="top" wrapText="1"/>
    </xf>
    <xf numFmtId="0" fontId="50" fillId="0" borderId="11" xfId="0" applyFont="1" applyBorder="1" applyAlignment="1">
      <alignment vertical="top"/>
    </xf>
    <xf numFmtId="0" fontId="50" fillId="0" borderId="12" xfId="0" applyFont="1" applyBorder="1" applyAlignment="1">
      <alignment vertical="top"/>
    </xf>
    <xf numFmtId="0" fontId="50" fillId="0" borderId="12" xfId="0" applyFont="1" applyBorder="1" applyAlignment="1">
      <alignment wrapText="1"/>
    </xf>
    <xf numFmtId="0" fontId="50" fillId="0" borderId="14" xfId="0" applyFont="1" applyBorder="1" applyAlignment="1">
      <alignment wrapText="1"/>
    </xf>
    <xf numFmtId="0" fontId="50" fillId="0" borderId="13" xfId="0" applyFont="1" applyBorder="1" applyAlignment="1">
      <alignment vertical="top"/>
    </xf>
    <xf numFmtId="0" fontId="50" fillId="0" borderId="14" xfId="0" applyFont="1" applyBorder="1" applyAlignment="1">
      <alignment vertical="top"/>
    </xf>
    <xf numFmtId="0" fontId="50" fillId="0" borderId="0" xfId="0" applyFont="1" applyAlignment="1">
      <alignment wrapText="1"/>
    </xf>
    <xf numFmtId="0" fontId="50" fillId="0" borderId="10" xfId="0" applyFont="1" applyBorder="1" applyAlignment="1">
      <alignment vertical="top"/>
    </xf>
    <xf numFmtId="0" fontId="50" fillId="0" borderId="0" xfId="0" applyFont="1" applyAlignment="1">
      <alignment vertical="top"/>
    </xf>
    <xf numFmtId="0" fontId="50" fillId="0" borderId="15" xfId="0" applyFont="1" applyBorder="1"/>
    <xf numFmtId="0" fontId="50" fillId="0" borderId="15" xfId="0" applyFont="1" applyBorder="1" applyAlignment="1">
      <alignment horizontal="center"/>
    </xf>
    <xf numFmtId="2" fontId="51" fillId="0" borderId="12" xfId="0" applyNumberFormat="1" applyFont="1" applyBorder="1" applyAlignment="1">
      <alignment horizontal="center" wrapText="1"/>
    </xf>
    <xf numFmtId="2" fontId="51" fillId="0" borderId="14" xfId="0" applyNumberFormat="1" applyFont="1" applyBorder="1" applyAlignment="1">
      <alignment horizontal="center" wrapText="1"/>
    </xf>
    <xf numFmtId="0" fontId="50" fillId="0" borderId="11" xfId="0" applyFont="1" applyBorder="1" applyAlignment="1">
      <alignment horizontal="center"/>
    </xf>
    <xf numFmtId="0" fontId="50" fillId="0" borderId="13" xfId="0" applyFont="1" applyBorder="1" applyAlignment="1">
      <alignment horizontal="center"/>
    </xf>
    <xf numFmtId="0" fontId="51" fillId="0" borderId="12" xfId="0" applyFont="1" applyBorder="1" applyAlignment="1">
      <alignment horizontal="center"/>
    </xf>
    <xf numFmtId="0" fontId="51" fillId="0" borderId="14" xfId="0" applyFont="1" applyBorder="1" applyAlignment="1">
      <alignment horizontal="center"/>
    </xf>
    <xf numFmtId="0" fontId="51" fillId="0" borderId="12" xfId="0" applyFont="1" applyBorder="1" applyAlignment="1">
      <alignment horizontal="center" wrapText="1"/>
    </xf>
    <xf numFmtId="0" fontId="51" fillId="0" borderId="14" xfId="0" applyFont="1" applyBorder="1" applyAlignment="1">
      <alignment horizontal="center" wrapText="1"/>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cellXfs>
  <cellStyles count="60">
    <cellStyle name="20% - Accent1" xfId="18" builtinId="30" customBuiltin="1"/>
    <cellStyle name="20% - Accent1 2" xfId="43" xr:uid="{00000000-0005-0000-0000-000001000000}"/>
    <cellStyle name="20% - Accent2" xfId="22" builtinId="34" customBuiltin="1"/>
    <cellStyle name="20% - Accent2 2" xfId="45" xr:uid="{00000000-0005-0000-0000-000003000000}"/>
    <cellStyle name="20% - Accent3" xfId="26" builtinId="38" customBuiltin="1"/>
    <cellStyle name="20% - Accent3 2" xfId="47" xr:uid="{00000000-0005-0000-0000-000005000000}"/>
    <cellStyle name="20% - Accent4" xfId="30" builtinId="42" customBuiltin="1"/>
    <cellStyle name="20% - Accent4 2" xfId="49" xr:uid="{00000000-0005-0000-0000-000007000000}"/>
    <cellStyle name="20% - Accent5" xfId="34" builtinId="46" customBuiltin="1"/>
    <cellStyle name="20% - Accent5 2" xfId="51" xr:uid="{00000000-0005-0000-0000-000009000000}"/>
    <cellStyle name="20% - Accent6" xfId="38" builtinId="50" customBuiltin="1"/>
    <cellStyle name="20% - Accent6 2" xfId="53" xr:uid="{00000000-0005-0000-0000-00000B000000}"/>
    <cellStyle name="40% - Accent1" xfId="19" builtinId="31" customBuiltin="1"/>
    <cellStyle name="40% - Accent1 2" xfId="44" xr:uid="{00000000-0005-0000-0000-00000D000000}"/>
    <cellStyle name="40% - Accent2" xfId="23" builtinId="35" customBuiltin="1"/>
    <cellStyle name="40% - Accent2 2" xfId="46" xr:uid="{00000000-0005-0000-0000-00000F000000}"/>
    <cellStyle name="40% - Accent3" xfId="27" builtinId="39" customBuiltin="1"/>
    <cellStyle name="40% - Accent3 2" xfId="48" xr:uid="{00000000-0005-0000-0000-000011000000}"/>
    <cellStyle name="40% - Accent4" xfId="31" builtinId="43" customBuiltin="1"/>
    <cellStyle name="40% - Accent4 2" xfId="50" xr:uid="{00000000-0005-0000-0000-000013000000}"/>
    <cellStyle name="40% - Accent5" xfId="35" builtinId="47" customBuiltin="1"/>
    <cellStyle name="40% - Accent5 2" xfId="52" xr:uid="{00000000-0005-0000-0000-000015000000}"/>
    <cellStyle name="40% - Accent6" xfId="39" builtinId="51" customBuiltin="1"/>
    <cellStyle name="40% - Accent6 2" xfId="54"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55"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7" xr:uid="{00000000-0005-0000-0000-000033000000}"/>
    <cellStyle name="Normal 3" xfId="42" xr:uid="{00000000-0005-0000-0000-000034000000}"/>
    <cellStyle name="Normal 4" xfId="41" xr:uid="{00000000-0005-0000-0000-000035000000}"/>
    <cellStyle name="Normal 4 2" xfId="56" xr:uid="{00000000-0005-0000-0000-000036000000}"/>
    <cellStyle name="Normal 5" xfId="58" xr:uid="{00000000-0005-0000-0000-000037000000}"/>
    <cellStyle name="Normal 5 2" xfId="59"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65">
    <dxf>
      <fill>
        <patternFill>
          <bgColor theme="9" tint="0.59996337778862885"/>
        </patternFill>
      </fill>
    </dxf>
    <dxf>
      <fill>
        <patternFill>
          <bgColor theme="9" tint="0.59996337778862885"/>
        </patternFill>
      </fill>
    </dxf>
    <dxf>
      <fill>
        <patternFill>
          <bgColor theme="8" tint="0.59996337778862885"/>
        </patternFill>
      </fill>
    </dxf>
    <dxf>
      <fill>
        <patternFill>
          <bgColor indexed="43"/>
        </patternFill>
      </fill>
    </dxf>
    <dxf>
      <fill>
        <patternFill>
          <bgColor indexed="43"/>
        </patternFill>
      </fill>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09375" defaultRowHeight="13.2" x14ac:dyDescent="0.25"/>
  <cols>
    <col min="1" max="1" width="41.44140625" customWidth="1"/>
    <col min="2" max="3" width="12.6640625" customWidth="1"/>
    <col min="4" max="4" width="15.109375" customWidth="1"/>
    <col min="5" max="5" width="14.88671875" customWidth="1"/>
    <col min="6" max="6" width="11" bestFit="1" customWidth="1"/>
    <col min="7" max="7" width="15.44140625" style="11" customWidth="1"/>
    <col min="8" max="8" width="9.5546875" customWidth="1"/>
    <col min="9" max="9" width="10.33203125" customWidth="1"/>
    <col min="10" max="10" width="10.6640625" customWidth="1"/>
    <col min="11" max="12" width="11.6640625" customWidth="1"/>
    <col min="13" max="13" width="11.44140625" customWidth="1"/>
    <col min="15" max="15" width="15" customWidth="1"/>
  </cols>
  <sheetData>
    <row r="1" spans="1:15" ht="26.4" x14ac:dyDescent="0.25">
      <c r="A1" s="1" t="s">
        <v>50</v>
      </c>
      <c r="B1" s="65" t="s">
        <v>26</v>
      </c>
      <c r="C1" s="54" t="s">
        <v>513</v>
      </c>
      <c r="D1" s="65" t="s">
        <v>25</v>
      </c>
      <c r="E1" s="65" t="s">
        <v>24</v>
      </c>
      <c r="F1" s="5" t="s">
        <v>74</v>
      </c>
      <c r="G1" s="66" t="s">
        <v>22</v>
      </c>
      <c r="H1" s="65" t="s">
        <v>1</v>
      </c>
      <c r="I1" s="5" t="s">
        <v>516</v>
      </c>
      <c r="J1" s="65" t="s">
        <v>21</v>
      </c>
      <c r="K1" s="67" t="s">
        <v>518</v>
      </c>
      <c r="L1" s="67" t="s">
        <v>519</v>
      </c>
      <c r="M1" s="5" t="s">
        <v>69</v>
      </c>
      <c r="N1" s="5" t="s">
        <v>67</v>
      </c>
      <c r="O1" s="5" t="s">
        <v>54</v>
      </c>
    </row>
    <row r="2" spans="1:15" x14ac:dyDescent="0.25">
      <c r="B2" s="5" t="s">
        <v>51</v>
      </c>
      <c r="C2" s="5"/>
      <c r="D2" s="5" t="s">
        <v>23</v>
      </c>
      <c r="E2" s="5" t="s">
        <v>23</v>
      </c>
      <c r="F2" s="5" t="s">
        <v>73</v>
      </c>
      <c r="G2" s="12" t="s">
        <v>128</v>
      </c>
      <c r="H2" s="5" t="s">
        <v>19</v>
      </c>
      <c r="I2" s="5" t="s">
        <v>52</v>
      </c>
      <c r="J2" s="5" t="s">
        <v>52</v>
      </c>
      <c r="K2" s="67" t="s">
        <v>517</v>
      </c>
      <c r="L2" s="67" t="s">
        <v>517</v>
      </c>
      <c r="M2" s="5" t="s">
        <v>70</v>
      </c>
      <c r="N2" s="5" t="s">
        <v>68</v>
      </c>
    </row>
    <row r="3" spans="1:15" x14ac:dyDescent="0.25">
      <c r="A3" t="s">
        <v>36</v>
      </c>
      <c r="B3">
        <v>143</v>
      </c>
      <c r="C3">
        <v>1</v>
      </c>
      <c r="D3">
        <v>245</v>
      </c>
      <c r="E3">
        <v>105</v>
      </c>
      <c r="F3">
        <v>1</v>
      </c>
      <c r="G3" s="11">
        <v>0.09</v>
      </c>
      <c r="H3" s="6">
        <v>1.5</v>
      </c>
      <c r="I3" s="7">
        <v>0.15</v>
      </c>
      <c r="J3">
        <v>1.07</v>
      </c>
      <c r="K3">
        <v>150</v>
      </c>
      <c r="L3">
        <v>150</v>
      </c>
      <c r="M3">
        <v>0</v>
      </c>
      <c r="N3">
        <v>0</v>
      </c>
      <c r="O3" s="3" t="s">
        <v>55</v>
      </c>
    </row>
    <row r="4" spans="1:15" x14ac:dyDescent="0.25">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5">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5">
      <c r="A6" t="s">
        <v>37</v>
      </c>
      <c r="B6">
        <v>136</v>
      </c>
      <c r="C6">
        <v>0.5</v>
      </c>
      <c r="D6">
        <v>245</v>
      </c>
      <c r="E6">
        <v>112</v>
      </c>
      <c r="F6">
        <v>0.96</v>
      </c>
      <c r="G6" s="11">
        <v>8.5999999999999993E-2</v>
      </c>
      <c r="H6" s="6">
        <v>1.2</v>
      </c>
      <c r="I6" s="7">
        <v>0.15</v>
      </c>
      <c r="J6">
        <v>1.02</v>
      </c>
      <c r="K6">
        <v>150</v>
      </c>
      <c r="L6">
        <v>150</v>
      </c>
      <c r="M6">
        <v>0.04</v>
      </c>
      <c r="N6">
        <v>0.03</v>
      </c>
      <c r="O6" s="3" t="s">
        <v>55</v>
      </c>
    </row>
    <row r="7" spans="1:15" x14ac:dyDescent="0.25">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5">
      <c r="A8" s="8" t="s">
        <v>279</v>
      </c>
      <c r="B8">
        <v>10</v>
      </c>
      <c r="C8">
        <v>0.5</v>
      </c>
      <c r="D8">
        <v>250</v>
      </c>
      <c r="E8">
        <v>250</v>
      </c>
      <c r="F8">
        <v>1.5</v>
      </c>
      <c r="G8" s="11">
        <v>0.18</v>
      </c>
      <c r="H8" s="6">
        <v>1.1000000000000001</v>
      </c>
      <c r="I8" s="7">
        <v>0.15</v>
      </c>
      <c r="J8">
        <v>0.15</v>
      </c>
      <c r="K8">
        <v>150</v>
      </c>
      <c r="L8">
        <v>150</v>
      </c>
      <c r="M8">
        <v>0</v>
      </c>
      <c r="N8">
        <v>0</v>
      </c>
      <c r="O8" s="3" t="s">
        <v>58</v>
      </c>
    </row>
    <row r="9" spans="1:15" x14ac:dyDescent="0.25">
      <c r="A9" s="8" t="s">
        <v>280</v>
      </c>
      <c r="B9">
        <v>7</v>
      </c>
      <c r="C9">
        <v>0.5</v>
      </c>
      <c r="D9">
        <v>375</v>
      </c>
      <c r="E9">
        <v>625</v>
      </c>
      <c r="F9">
        <v>1</v>
      </c>
      <c r="G9" s="11">
        <v>0.18</v>
      </c>
      <c r="H9" s="6">
        <v>1</v>
      </c>
      <c r="I9" s="7">
        <v>0.15</v>
      </c>
      <c r="J9">
        <v>0.15</v>
      </c>
      <c r="K9">
        <v>150</v>
      </c>
      <c r="L9">
        <v>150</v>
      </c>
      <c r="M9">
        <v>0</v>
      </c>
      <c r="N9">
        <v>0.28000000000000003</v>
      </c>
      <c r="O9" s="9" t="s">
        <v>81</v>
      </c>
    </row>
    <row r="10" spans="1:15" x14ac:dyDescent="0.25">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5">
      <c r="A11" s="2" t="s">
        <v>39</v>
      </c>
      <c r="B11">
        <v>10</v>
      </c>
      <c r="C11">
        <v>0.5</v>
      </c>
      <c r="D11">
        <v>250</v>
      </c>
      <c r="E11">
        <v>250</v>
      </c>
      <c r="F11">
        <v>1.5</v>
      </c>
      <c r="G11" s="11">
        <v>0.18</v>
      </c>
      <c r="H11" s="6">
        <v>1.3</v>
      </c>
      <c r="I11" s="7">
        <v>0.15</v>
      </c>
      <c r="J11">
        <v>0.15</v>
      </c>
      <c r="K11">
        <v>150</v>
      </c>
      <c r="L11">
        <v>150</v>
      </c>
      <c r="M11">
        <v>0</v>
      </c>
      <c r="N11">
        <v>0</v>
      </c>
      <c r="O11" s="3" t="s">
        <v>58</v>
      </c>
    </row>
    <row r="12" spans="1:15" x14ac:dyDescent="0.25">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5">
      <c r="A13" s="2" t="s">
        <v>41</v>
      </c>
      <c r="B13">
        <v>10</v>
      </c>
      <c r="C13">
        <v>0.5</v>
      </c>
      <c r="D13">
        <v>250</v>
      </c>
      <c r="E13">
        <v>206</v>
      </c>
      <c r="F13">
        <v>1.34</v>
      </c>
      <c r="G13" s="11">
        <v>0.159</v>
      </c>
      <c r="H13" s="7">
        <v>0.8</v>
      </c>
      <c r="I13" s="7">
        <v>0.15</v>
      </c>
      <c r="J13">
        <v>0.15</v>
      </c>
      <c r="K13">
        <v>150</v>
      </c>
      <c r="L13">
        <v>150</v>
      </c>
      <c r="M13">
        <v>0</v>
      </c>
      <c r="N13">
        <v>0</v>
      </c>
      <c r="O13" s="3" t="s">
        <v>58</v>
      </c>
    </row>
    <row r="14" spans="1:15" x14ac:dyDescent="0.25">
      <c r="A14" s="2" t="s">
        <v>42</v>
      </c>
      <c r="B14">
        <v>10</v>
      </c>
      <c r="C14">
        <v>0.5</v>
      </c>
      <c r="D14">
        <v>250</v>
      </c>
      <c r="E14">
        <v>200</v>
      </c>
      <c r="F14">
        <v>0</v>
      </c>
      <c r="G14" s="11">
        <v>0</v>
      </c>
      <c r="H14" s="6">
        <v>0.2</v>
      </c>
      <c r="I14" s="7">
        <v>0.15</v>
      </c>
      <c r="J14">
        <v>0.15</v>
      </c>
      <c r="K14">
        <v>150</v>
      </c>
      <c r="L14">
        <v>150</v>
      </c>
      <c r="M14">
        <v>0</v>
      </c>
      <c r="N14">
        <v>0</v>
      </c>
      <c r="O14" s="3" t="s">
        <v>60</v>
      </c>
    </row>
    <row r="15" spans="1:15" x14ac:dyDescent="0.25">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5">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5">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5">
      <c r="A18" s="2" t="s">
        <v>44</v>
      </c>
      <c r="B18">
        <v>130</v>
      </c>
      <c r="C18">
        <v>1</v>
      </c>
      <c r="D18">
        <v>268</v>
      </c>
      <c r="E18">
        <v>403</v>
      </c>
      <c r="F18">
        <v>0.54</v>
      </c>
      <c r="G18" s="11">
        <v>0.09</v>
      </c>
      <c r="H18" s="6">
        <v>1.3</v>
      </c>
      <c r="I18" s="7">
        <v>0.15</v>
      </c>
      <c r="J18">
        <v>0.98</v>
      </c>
      <c r="K18">
        <v>150</v>
      </c>
      <c r="L18">
        <v>150</v>
      </c>
      <c r="M18">
        <v>0.04</v>
      </c>
      <c r="N18">
        <v>0</v>
      </c>
      <c r="O18" s="3" t="s">
        <v>55</v>
      </c>
    </row>
    <row r="19" spans="1:15" x14ac:dyDescent="0.25">
      <c r="A19" s="8" t="s">
        <v>258</v>
      </c>
      <c r="B19">
        <v>10</v>
      </c>
      <c r="C19">
        <v>0.5</v>
      </c>
      <c r="D19">
        <v>250</v>
      </c>
      <c r="E19">
        <v>200</v>
      </c>
      <c r="F19">
        <v>1</v>
      </c>
      <c r="G19" s="11">
        <v>0.18</v>
      </c>
      <c r="H19" s="6">
        <v>0.6</v>
      </c>
      <c r="I19" s="7">
        <v>0.15</v>
      </c>
      <c r="J19">
        <v>0.15</v>
      </c>
      <c r="K19">
        <v>150</v>
      </c>
      <c r="L19">
        <v>150</v>
      </c>
      <c r="M19">
        <v>0.04</v>
      </c>
      <c r="N19">
        <v>0.03</v>
      </c>
      <c r="O19" s="3" t="s">
        <v>58</v>
      </c>
    </row>
    <row r="21" spans="1:15" x14ac:dyDescent="0.25">
      <c r="B21" t="s">
        <v>72</v>
      </c>
    </row>
  </sheetData>
  <phoneticPr fontId="21" type="noConversion"/>
  <conditionalFormatting sqref="M16:N16">
    <cfRule type="cellIs" dxfId="64"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70"/>
  <sheetViews>
    <sheetView showGridLines="0" zoomScale="70" zoomScaleNormal="70" workbookViewId="0">
      <pane xSplit="1" ySplit="7" topLeftCell="B127" activePane="bottomRight" state="frozen"/>
      <selection pane="topRight" activeCell="B1" sqref="B1"/>
      <selection pane="bottomLeft" activeCell="A3" sqref="A3"/>
      <selection pane="bottomRight" activeCell="Q158" sqref="Q158"/>
    </sheetView>
  </sheetViews>
  <sheetFormatPr defaultColWidth="9.109375" defaultRowHeight="13.2" outlineLevelCol="1" x14ac:dyDescent="0.25"/>
  <cols>
    <col min="1" max="1" width="56.5546875" style="45" customWidth="1"/>
    <col min="2" max="2" width="56.5546875" style="58" customWidth="1"/>
    <col min="3" max="7" width="11.88671875" style="45" hidden="1" customWidth="1" outlineLevel="1"/>
    <col min="8" max="9" width="10.88671875" style="45" hidden="1" customWidth="1" outlineLevel="1"/>
    <col min="10" max="10" width="12.5546875" style="133" hidden="1" customWidth="1" outlineLevel="1"/>
    <col min="11" max="16" width="17.109375" style="133" hidden="1" customWidth="1" outlineLevel="1"/>
    <col min="17" max="17" width="72.88671875" style="45" customWidth="1" collapsed="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42" x14ac:dyDescent="0.25">
      <c r="A6" s="102" t="s">
        <v>1201</v>
      </c>
      <c r="B6" s="102" t="s">
        <v>865</v>
      </c>
      <c r="C6" s="54" t="s">
        <v>814</v>
      </c>
      <c r="D6" s="54" t="s">
        <v>815</v>
      </c>
      <c r="E6" s="54" t="s">
        <v>847</v>
      </c>
      <c r="F6" s="54" t="s">
        <v>848</v>
      </c>
      <c r="G6" s="54" t="s">
        <v>725</v>
      </c>
      <c r="H6" s="241" t="s">
        <v>716</v>
      </c>
      <c r="I6" s="241" t="s">
        <v>342</v>
      </c>
      <c r="J6" s="241" t="s">
        <v>812</v>
      </c>
      <c r="K6" s="54" t="s">
        <v>1014</v>
      </c>
      <c r="L6" s="54" t="s">
        <v>881</v>
      </c>
      <c r="M6" s="54" t="s">
        <v>1015</v>
      </c>
      <c r="N6" s="54" t="s">
        <v>1010</v>
      </c>
      <c r="O6" s="151" t="s">
        <v>1011</v>
      </c>
      <c r="P6" s="54" t="s">
        <v>1012</v>
      </c>
      <c r="Q6" s="58" t="s">
        <v>940</v>
      </c>
      <c r="R6" s="58" t="s">
        <v>1202</v>
      </c>
      <c r="S6" s="58" t="s">
        <v>964</v>
      </c>
      <c r="T6" s="58" t="s">
        <v>962</v>
      </c>
      <c r="U6" s="58" t="s">
        <v>1171</v>
      </c>
      <c r="V6" s="124"/>
      <c r="W6" s="124"/>
      <c r="X6" s="124"/>
      <c r="Y6" s="124"/>
    </row>
    <row r="7" spans="1:25" x14ac:dyDescent="0.25">
      <c r="A7" s="58" t="s">
        <v>860</v>
      </c>
      <c r="B7" s="58" t="s">
        <v>861</v>
      </c>
      <c r="C7" s="54" t="s">
        <v>751</v>
      </c>
      <c r="D7" s="54" t="s">
        <v>751</v>
      </c>
      <c r="E7" s="54" t="s">
        <v>724</v>
      </c>
      <c r="F7" s="54" t="s">
        <v>724</v>
      </c>
      <c r="G7" s="54" t="s">
        <v>751</v>
      </c>
      <c r="H7" s="241"/>
      <c r="I7" s="241"/>
      <c r="J7" s="241"/>
      <c r="K7" s="133" t="s">
        <v>51</v>
      </c>
      <c r="L7" s="133" t="s">
        <v>51</v>
      </c>
      <c r="M7" s="133" t="s">
        <v>51</v>
      </c>
      <c r="N7" s="149" t="s">
        <v>879</v>
      </c>
      <c r="O7" s="149" t="s">
        <v>879</v>
      </c>
      <c r="P7" s="149" t="s">
        <v>936</v>
      </c>
      <c r="U7" s="58" t="s">
        <v>1170</v>
      </c>
      <c r="V7" s="8" t="s">
        <v>974</v>
      </c>
      <c r="W7"/>
      <c r="X7"/>
      <c r="Y7"/>
    </row>
    <row r="8" spans="1:25" x14ac:dyDescent="0.25">
      <c r="A8" s="45" t="s">
        <v>597</v>
      </c>
      <c r="B8" s="103" t="s">
        <v>781</v>
      </c>
      <c r="C8" s="57">
        <f>VLOOKUP($B8,'2025 Ventilation List SORT'!$A$6:$I$101,2)</f>
        <v>5</v>
      </c>
      <c r="D8" s="57">
        <f>VLOOKUP($B8,'2025 Ventilation List SORT'!$A$6:$I$101,3)</f>
        <v>0.15</v>
      </c>
      <c r="E8" s="60">
        <f>VLOOKUP($B8,'2025 Ventilation List SORT'!$A$6:$I$101,4)</f>
        <v>0</v>
      </c>
      <c r="F8" s="60">
        <f>VLOOKUP($B8,'2025 Ventilation List SORT'!$A$6:$I$101,5)</f>
        <v>0</v>
      </c>
      <c r="G8" s="57">
        <f>VLOOKUP($B8,'2025 Ventilation List SORT'!$A$6:$I$101,6)</f>
        <v>0</v>
      </c>
      <c r="H8" s="60">
        <f>VLOOKUP($B8,'2025 Ventilation List SORT'!$A$6:$I$101,7)</f>
        <v>2</v>
      </c>
      <c r="I8" s="57" t="str">
        <f>VLOOKUP($B8,'2025 Ventilation List SORT'!$A$6:$I$101,8)</f>
        <v/>
      </c>
      <c r="J8" s="96" t="str">
        <f>VLOOKUP($B8,'2025 Ventilation List SORT'!$A$6:$I$101,9)</f>
        <v>No</v>
      </c>
      <c r="K8" s="148">
        <f>INDEX('For CSV - 2025 SpcFuncData'!$D$5:$D$88,MATCH($A8,'For CSV - 2025 SpcFuncData'!$B$5:$B$87,0))*0.5</f>
        <v>5</v>
      </c>
      <c r="L8" s="148" t="e">
        <f>INDEX('For CSV - 2025 VentSpcFuncData'!#REF!,MATCH($B8,'For CSV - 2025 VentSpcFuncData'!$B$6:$B$111,0))</f>
        <v>#REF!</v>
      </c>
      <c r="M8" s="148" t="e">
        <f>IF(L8=0,K8,L8)</f>
        <v>#REF!</v>
      </c>
      <c r="N8" s="148" t="e">
        <f>INDEX('For CSV - 2025 VentSpcFuncData'!#REF!,MATCH($B8,'For CSV - 2025 VentSpcFuncData'!$B$6:$B$111,0))</f>
        <v>#REF!</v>
      </c>
      <c r="O8" s="148" t="e">
        <f>IF(SUM(K8,M8)=0,0,M8/K8*N8)</f>
        <v>#REF!</v>
      </c>
      <c r="P8" s="150" t="e">
        <f t="shared" ref="P8:P71" si="0">K8*O8/1000</f>
        <v>#REF!</v>
      </c>
      <c r="Q8" s="45" t="str">
        <f t="shared" ref="Q8:Q39" si="1">_xlfn.CONCAT(A8,",",B8)</f>
        <v>All other,Misc - All others</v>
      </c>
      <c r="R8" s="45">
        <f>INDEX('For CSV - 2025 SpcFuncData'!$BB$5:$BB$89,MATCH($A8,'For CSV - 2025 SpcFuncData'!$B$5:$B$88,0))</f>
        <v>301</v>
      </c>
      <c r="S8" s="45">
        <f>INDEX('For CSV - 2025 VentSpcFuncData'!$I$6:$I$111,MATCH($B8,'For CSV - 2025 VentSpcFuncData'!$B$6:$B$111,0))</f>
        <v>58</v>
      </c>
      <c r="T8" s="45">
        <f>MATCH($A8,'For CSV - 2025 SpcFuncData'!$B$5:$B$87,0)</f>
        <v>79</v>
      </c>
      <c r="U8" s="45">
        <v>1</v>
      </c>
      <c r="V8" t="str">
        <f t="shared" ref="V8:V71" si="2">IF($A7&lt;&gt;$A8,$V$3&amp;$R8&amp;$W$3&amp;$S8&amp;$X$3&amp;TEXT($A8,0),IF($A8=$A7,$V$4&amp;$S8&amp;$W$4&amp;$X$4&amp;$B8&amp;""""))</f>
        <v>1, Spc:SpcFunc,        301,  58  ;  All other</v>
      </c>
      <c r="W8"/>
      <c r="X8"/>
      <c r="Y8"/>
    </row>
    <row r="9" spans="1:25" x14ac:dyDescent="0.25">
      <c r="A9" s="45" t="s">
        <v>597</v>
      </c>
      <c r="B9" s="103" t="s">
        <v>873</v>
      </c>
      <c r="C9" s="57">
        <f>VLOOKUP($B9,'2025 Ventilation List SORT'!$A$6:$I$101,2)</f>
        <v>0</v>
      </c>
      <c r="D9" s="57">
        <f>VLOOKUP($B9,'2025 Ventilation List SORT'!$A$6:$I$101,3)</f>
        <v>0</v>
      </c>
      <c r="E9" s="60">
        <f>VLOOKUP($B9,'2025 Ventilation List SORT'!$A$6:$I$101,4)</f>
        <v>0</v>
      </c>
      <c r="F9" s="60">
        <f>VLOOKUP($B9,'2025 Ventilation List SORT'!$A$6:$I$101,5)</f>
        <v>0</v>
      </c>
      <c r="G9" s="57">
        <f>VLOOKUP($B9,'2025 Ventilation List SORT'!$A$6:$I$101,6)</f>
        <v>0</v>
      </c>
      <c r="H9" s="60">
        <f>VLOOKUP($B9,'2025 Ventilation List SORT'!$A$6:$I$101,7)</f>
        <v>1</v>
      </c>
      <c r="I9" s="57" t="str">
        <f>VLOOKUP($B9,'2025 Ventilation List SORT'!$A$6:$I$101,8)</f>
        <v/>
      </c>
      <c r="J9" s="96" t="str">
        <f>VLOOKUP($B9,'2025 Ventilation List SORT'!$A$6:$I$101,9)</f>
        <v>No</v>
      </c>
      <c r="K9" s="148">
        <f>INDEX('For CSV - 2025 SpcFuncData'!$D$5:$D$88,MATCH($A9,'For CSV - 2025 SpcFuncData'!$B$5:$B$87,0))*0.5</f>
        <v>5</v>
      </c>
      <c r="L9" s="148" t="e">
        <f>INDEX('For CSV - 2025 VentSpcFuncData'!#REF!,MATCH($B9,'For CSV - 2025 VentSpcFuncData'!$B$6:$B$111,0))</f>
        <v>#REF!</v>
      </c>
      <c r="M9" s="148" t="e">
        <f t="shared" ref="M9:M72" si="3">IF(L9=0,K9,L9)</f>
        <v>#REF!</v>
      </c>
      <c r="N9" s="148" t="e">
        <f>INDEX('For CSV - 2025 VentSpcFuncData'!#REF!,MATCH($B9,'For CSV - 2025 VentSpcFuncData'!$B$6:$B$111,0))</f>
        <v>#REF!</v>
      </c>
      <c r="O9" s="148" t="e">
        <f t="shared" ref="O9:O72" si="4">IF(SUM(K9,M9)=0,0,M9/K9*N9)</f>
        <v>#REF!</v>
      </c>
      <c r="P9" s="150" t="e">
        <f t="shared" si="0"/>
        <v>#REF!</v>
      </c>
      <c r="Q9" s="45" t="str">
        <f t="shared" si="1"/>
        <v>All other,General - Unoccupied</v>
      </c>
      <c r="R9" s="45">
        <f>INDEX('For CSV - 2025 SpcFuncData'!$BB$5:$BB$89,MATCH($A9,'For CSV - 2025 SpcFuncData'!$B$5:$B$88,0))</f>
        <v>301</v>
      </c>
      <c r="S9" s="45">
        <f>INDEX('For CSV - 2025 VentSpcFuncData'!$I$6:$I$111,MATCH($B9,'For CSV - 2025 VentSpcFuncData'!$B$6:$B$111,0))</f>
        <v>51</v>
      </c>
      <c r="T9" s="45">
        <f>MATCH($A9,'For CSV - 2025 SpcFuncData'!$B$5:$B$87,0)</f>
        <v>79</v>
      </c>
      <c r="U9" s="45">
        <v>1</v>
      </c>
      <c r="V9" t="str">
        <f t="shared" si="2"/>
        <v>2,              51,     "General - Unoccupied"</v>
      </c>
    </row>
    <row r="10" spans="1:25" x14ac:dyDescent="0.25">
      <c r="A10" s="45" t="s">
        <v>597</v>
      </c>
      <c r="B10" s="103" t="s">
        <v>781</v>
      </c>
      <c r="C10" s="57">
        <f>VLOOKUP($B10,'2025 Ventilation List SORT'!$A$6:$I$101,2)</f>
        <v>5</v>
      </c>
      <c r="D10" s="57">
        <f>VLOOKUP($B10,'2025 Ventilation List SORT'!$A$6:$I$101,3)</f>
        <v>0.15</v>
      </c>
      <c r="E10" s="60">
        <f>VLOOKUP($B10,'2025 Ventilation List SORT'!$A$6:$I$101,4)</f>
        <v>0</v>
      </c>
      <c r="F10" s="60">
        <f>VLOOKUP($B10,'2025 Ventilation List SORT'!$A$6:$I$101,5)</f>
        <v>0</v>
      </c>
      <c r="G10" s="57">
        <f>VLOOKUP($B10,'2025 Ventilation List SORT'!$A$6:$I$101,6)</f>
        <v>0</v>
      </c>
      <c r="H10" s="60">
        <f>VLOOKUP($B10,'2025 Ventilation List SORT'!$A$6:$I$101,7)</f>
        <v>2</v>
      </c>
      <c r="I10" s="57" t="str">
        <f>VLOOKUP($B10,'2025 Ventilation List SORT'!$A$6:$I$101,8)</f>
        <v/>
      </c>
      <c r="J10" s="96" t="str">
        <f>VLOOKUP($B10,'2025 Ventilation List SORT'!$A$6:$I$101,9)</f>
        <v>No</v>
      </c>
      <c r="K10" s="148">
        <f>INDEX('For CSV - 2025 SpcFuncData'!$D$5:$D$88,MATCH($A10,'For CSV - 2025 SpcFuncData'!$B$5:$B$87,0))*0.5</f>
        <v>5</v>
      </c>
      <c r="L10" s="148" t="e">
        <f>INDEX('For CSV - 2025 VentSpcFuncData'!#REF!,MATCH($B10,'For CSV - 2025 VentSpcFuncData'!$B$6:$B$111,0))</f>
        <v>#REF!</v>
      </c>
      <c r="M10" s="148" t="e">
        <f t="shared" si="3"/>
        <v>#REF!</v>
      </c>
      <c r="N10" s="148" t="e">
        <f>INDEX('For CSV - 2025 VentSpcFuncData'!#REF!,MATCH($B10,'For CSV - 2025 VentSpcFuncData'!$B$6:$B$111,0))</f>
        <v>#REF!</v>
      </c>
      <c r="O10" s="148" t="e">
        <f t="shared" si="4"/>
        <v>#REF!</v>
      </c>
      <c r="P10" s="150" t="e">
        <f t="shared" si="0"/>
        <v>#REF!</v>
      </c>
      <c r="Q10" s="45" t="str">
        <f t="shared" si="1"/>
        <v>All other,Misc - All others</v>
      </c>
      <c r="R10" s="45">
        <f>INDEX('For CSV - 2025 SpcFuncData'!$BB$5:$BB$89,MATCH($A10,'For CSV - 2025 SpcFuncData'!$B$5:$B$88,0))</f>
        <v>301</v>
      </c>
      <c r="S10" s="45">
        <f>INDEX('For CSV - 2025 VentSpcFuncData'!$I$6:$I$111,MATCH($B10,'For CSV - 2025 VentSpcFuncData'!$B$6:$B$111,0))</f>
        <v>58</v>
      </c>
      <c r="T10" s="45">
        <f>MATCH($A10,'For CSV - 2025 SpcFuncData'!$B$5:$B$87,0)</f>
        <v>79</v>
      </c>
      <c r="U10" s="45">
        <v>1</v>
      </c>
      <c r="V10" t="str">
        <f t="shared" si="2"/>
        <v>2,              58,     "Misc - All others"</v>
      </c>
    </row>
    <row r="11" spans="1:25" x14ac:dyDescent="0.25">
      <c r="A11" s="45" t="s">
        <v>597</v>
      </c>
      <c r="B11" s="103" t="s">
        <v>790</v>
      </c>
      <c r="C11" s="57">
        <f>VLOOKUP($B11,'2025 Ventilation List SORT'!$A$6:$I$101,2)</f>
        <v>0</v>
      </c>
      <c r="D11" s="57">
        <f>VLOOKUP($B11,'2025 Ventilation List SORT'!$A$6:$I$101,3)</f>
        <v>0</v>
      </c>
      <c r="E11" s="60">
        <f>VLOOKUP($B11,'2025 Ventilation List SORT'!$A$6:$I$101,4)</f>
        <v>0</v>
      </c>
      <c r="F11" s="60">
        <f>VLOOKUP($B11,'2025 Ventilation List SORT'!$A$6:$I$101,5)</f>
        <v>0</v>
      </c>
      <c r="G11" s="57">
        <f>VLOOKUP($B11,'2025 Ventilation List SORT'!$A$6:$I$101,6)</f>
        <v>1</v>
      </c>
      <c r="H11" s="60">
        <f>VLOOKUP($B11,'2025 Ventilation List SORT'!$A$6:$I$101,7)</f>
        <v>2</v>
      </c>
      <c r="I11" s="57" t="str">
        <f>VLOOKUP($B11,'2025 Ventilation List SORT'!$A$6:$I$101,8)</f>
        <v/>
      </c>
      <c r="J11" s="96" t="str">
        <f>VLOOKUP($B11,'2025 Ventilation List SORT'!$A$6:$I$101,9)</f>
        <v>No</v>
      </c>
      <c r="K11" s="148">
        <f>INDEX('For CSV - 2025 SpcFuncData'!$D$5:$D$88,MATCH($A11,'For CSV - 2025 SpcFuncData'!$B$5:$B$87,0))*0.5</f>
        <v>5</v>
      </c>
      <c r="L11" s="148" t="e">
        <f>INDEX('For CSV - 2025 VentSpcFuncData'!#REF!,MATCH($B11,'For CSV - 2025 VentSpcFuncData'!$B$6:$B$111,0))</f>
        <v>#REF!</v>
      </c>
      <c r="M11" s="148" t="e">
        <f t="shared" si="3"/>
        <v>#REF!</v>
      </c>
      <c r="N11" s="148" t="e">
        <f>INDEX('For CSV - 2025 VentSpcFuncData'!#REF!,MATCH($B11,'For CSV - 2025 VentSpcFuncData'!$B$6:$B$111,0))</f>
        <v>#REF!</v>
      </c>
      <c r="O11" s="148" t="e">
        <f t="shared" si="4"/>
        <v>#REF!</v>
      </c>
      <c r="P11" s="150" t="e">
        <f t="shared" si="0"/>
        <v>#REF!</v>
      </c>
      <c r="Q11" s="45" t="str">
        <f t="shared" si="1"/>
        <v>All other,Exhaust - Cells with toilet</v>
      </c>
      <c r="R11" s="45">
        <f>INDEX('For CSV - 2025 SpcFuncData'!$BB$5:$BB$89,MATCH($A11,'For CSV - 2025 SpcFuncData'!$B$5:$B$88,0))</f>
        <v>301</v>
      </c>
      <c r="S11" s="45">
        <f>INDEX('For CSV - 2025 VentSpcFuncData'!$I$6:$I$111,MATCH($B11,'For CSV - 2025 VentSpcFuncData'!$B$6:$B$111,0))</f>
        <v>27</v>
      </c>
      <c r="T11" s="45">
        <f>MATCH($A11,'For CSV - 2025 SpcFuncData'!$B$5:$B$87,0)</f>
        <v>79</v>
      </c>
      <c r="U11" s="45">
        <v>0</v>
      </c>
      <c r="V11" t="str">
        <f t="shared" si="2"/>
        <v>2,              27,     "Exhaust - Cells with toilet"</v>
      </c>
    </row>
    <row r="12" spans="1:25" x14ac:dyDescent="0.25">
      <c r="A12" s="45" t="s">
        <v>597</v>
      </c>
      <c r="B12" s="103" t="s">
        <v>835</v>
      </c>
      <c r="C12" s="57">
        <f>VLOOKUP($B12,'2025 Ventilation List SORT'!$A$6:$I$101,2)</f>
        <v>100</v>
      </c>
      <c r="D12" s="57">
        <f>VLOOKUP($B12,'2025 Ventilation List SORT'!$A$6:$I$101,3)</f>
        <v>0.15</v>
      </c>
      <c r="E12" s="60">
        <f>VLOOKUP($B12,'2025 Ventilation List SORT'!$A$6:$I$101,4)</f>
        <v>0</v>
      </c>
      <c r="F12" s="60">
        <f>VLOOKUP($B12,'2025 Ventilation List SORT'!$A$6:$I$101,5)</f>
        <v>0</v>
      </c>
      <c r="G12" s="57">
        <f>VLOOKUP($B12,'2025 Ventilation List SORT'!$A$6:$I$101,6)</f>
        <v>0</v>
      </c>
      <c r="H12" s="60">
        <f>VLOOKUP($B12,'2025 Ventilation List SORT'!$A$6:$I$101,7)</f>
        <v>2</v>
      </c>
      <c r="I12" s="57" t="str">
        <f>VLOOKUP($B12,'2025 Ventilation List SORT'!$A$6:$I$101,8)</f>
        <v>F</v>
      </c>
      <c r="J12" s="96" t="str">
        <f>VLOOKUP($B12,'2025 Ventilation List SORT'!$A$6:$I$101,9)</f>
        <v>No</v>
      </c>
      <c r="K12" s="148">
        <f>INDEX('For CSV - 2025 SpcFuncData'!$D$5:$D$88,MATCH($A12,'For CSV - 2025 SpcFuncData'!$B$5:$B$87,0))*0.5</f>
        <v>5</v>
      </c>
      <c r="L12" s="148" t="e">
        <f>INDEX('For CSV - 2025 VentSpcFuncData'!#REF!,MATCH($B12,'For CSV - 2025 VentSpcFuncData'!$B$6:$B$111,0))</f>
        <v>#REF!</v>
      </c>
      <c r="M12" s="148" t="e">
        <f t="shared" si="3"/>
        <v>#REF!</v>
      </c>
      <c r="N12" s="148" t="e">
        <f>INDEX('For CSV - 2025 VentSpcFuncData'!#REF!,MATCH($B12,'For CSV - 2025 VentSpcFuncData'!$B$6:$B$111,0))</f>
        <v>#REF!</v>
      </c>
      <c r="O12" s="148" t="e">
        <f t="shared" si="4"/>
        <v>#REF!</v>
      </c>
      <c r="P12" s="150" t="e">
        <f t="shared" si="0"/>
        <v>#REF!</v>
      </c>
      <c r="Q12" s="45" t="str">
        <f t="shared" si="1"/>
        <v>All other,Sports/Entertainment - Game arcades</v>
      </c>
      <c r="R12" s="45">
        <f>INDEX('For CSV - 2025 SpcFuncData'!$BB$5:$BB$89,MATCH($A12,'For CSV - 2025 SpcFuncData'!$B$5:$B$88,0))</f>
        <v>301</v>
      </c>
      <c r="S12" s="45">
        <f>INDEX('For CSV - 2025 VentSpcFuncData'!$I$6:$I$111,MATCH($B12,'For CSV - 2025 VentSpcFuncData'!$B$6:$B$111,0))</f>
        <v>88</v>
      </c>
      <c r="T12" s="45">
        <f>MATCH($A12,'For CSV - 2025 SpcFuncData'!$B$5:$B$87,0)</f>
        <v>79</v>
      </c>
      <c r="U12" s="45">
        <v>0</v>
      </c>
      <c r="V12" t="str">
        <f t="shared" si="2"/>
        <v>2,              88,     "Sports/Entertainment - Game arcades"</v>
      </c>
    </row>
    <row r="13" spans="1:25" x14ac:dyDescent="0.25">
      <c r="A13" s="58" t="s">
        <v>1001</v>
      </c>
      <c r="B13" s="103" t="s">
        <v>759</v>
      </c>
      <c r="C13" s="57">
        <f>VLOOKUP($B13,'2025 Ventilation List SORT'!$A$6:$I$101,2)</f>
        <v>5</v>
      </c>
      <c r="D13" s="57">
        <f>VLOOKUP($B13,'2025 Ventilation List SORT'!$A$6:$I$101,3)</f>
        <v>0.15</v>
      </c>
      <c r="E13" s="60">
        <f>VLOOKUP($B13,'2025 Ventilation List SORT'!$A$6:$I$101,4)</f>
        <v>0</v>
      </c>
      <c r="F13" s="60">
        <f>VLOOKUP($B13,'2025 Ventilation List SORT'!$A$6:$I$101,5)</f>
        <v>0</v>
      </c>
      <c r="G13" s="57">
        <f>VLOOKUP($B13,'2025 Ventilation List SORT'!$A$6:$I$101,6)</f>
        <v>0</v>
      </c>
      <c r="H13" s="60">
        <f>VLOOKUP($B13,'2025 Ventilation List SORT'!$A$6:$I$101,7)</f>
        <v>1</v>
      </c>
      <c r="I13" s="57" t="str">
        <f>VLOOKUP($B13,'2025 Ventilation List SORT'!$A$6:$I$101,8)</f>
        <v>F</v>
      </c>
      <c r="J13" s="96" t="str">
        <f>VLOOKUP($B13,'2025 Ventilation List SORT'!$A$6:$I$101,9)</f>
        <v>No</v>
      </c>
      <c r="K13" s="148">
        <f>INDEX('For CSV - 2025 SpcFuncData'!$D$5:$D$88,MATCH($A13,'For CSV - 2025 SpcFuncData'!$B$5:$B$87,0))*0.5</f>
        <v>5</v>
      </c>
      <c r="L13" s="148" t="e">
        <f>INDEX('For CSV - 2025 VentSpcFuncData'!#REF!,MATCH($B13,'For CSV - 2025 VentSpcFuncData'!$B$6:$B$111,0))</f>
        <v>#REF!</v>
      </c>
      <c r="M13" s="148" t="e">
        <f t="shared" si="3"/>
        <v>#REF!</v>
      </c>
      <c r="N13" s="148" t="e">
        <f>INDEX('For CSV - 2025 VentSpcFuncData'!#REF!,MATCH($B13,'For CSV - 2025 VentSpcFuncData'!$B$6:$B$111,0))</f>
        <v>#REF!</v>
      </c>
      <c r="O13" s="148" t="e">
        <f t="shared" si="4"/>
        <v>#REF!</v>
      </c>
      <c r="P13" s="150" t="e">
        <f t="shared" si="0"/>
        <v>#REF!</v>
      </c>
      <c r="Q13" s="45" t="str">
        <f t="shared" si="1"/>
        <v>Aging Eye/Low-vision (Corridor Area),General - Corridors</v>
      </c>
      <c r="R13" s="45">
        <f>INDEX('For CSV - 2025 SpcFuncData'!$BB$5:$BB$89,MATCH($A13,'For CSV - 2025 SpcFuncData'!$B$5:$B$88,0))</f>
        <v>302</v>
      </c>
      <c r="S13" s="45">
        <f>INDEX('For CSV - 2025 VentSpcFuncData'!$I$6:$I$111,MATCH($B13,'For CSV - 2025 VentSpcFuncData'!$B$6:$B$111,0))</f>
        <v>49</v>
      </c>
      <c r="T13" s="45">
        <f>MATCH($A13,'For CSV - 2025 SpcFuncData'!$B$5:$B$87,0)</f>
        <v>1</v>
      </c>
      <c r="U13" s="45">
        <v>1</v>
      </c>
      <c r="V13" t="str">
        <f t="shared" si="2"/>
        <v>1, Spc:SpcFunc,        302,  49  ;  Aging Eye/Low-vision (Corridor Area)</v>
      </c>
    </row>
    <row r="14" spans="1:25" x14ac:dyDescent="0.25">
      <c r="A14" s="58" t="s">
        <v>1001</v>
      </c>
      <c r="B14" s="103" t="s">
        <v>759</v>
      </c>
      <c r="C14" s="57">
        <f>VLOOKUP($B14,'2025 Ventilation List SORT'!$A$6:$I$101,2)</f>
        <v>5</v>
      </c>
      <c r="D14" s="57">
        <f>VLOOKUP($B14,'2025 Ventilation List SORT'!$A$6:$I$101,3)</f>
        <v>0.15</v>
      </c>
      <c r="E14" s="60">
        <f>VLOOKUP($B14,'2025 Ventilation List SORT'!$A$6:$I$101,4)</f>
        <v>0</v>
      </c>
      <c r="F14" s="60">
        <f>VLOOKUP($B14,'2025 Ventilation List SORT'!$A$6:$I$101,5)</f>
        <v>0</v>
      </c>
      <c r="G14" s="57">
        <f>VLOOKUP($B14,'2025 Ventilation List SORT'!$A$6:$I$101,6)</f>
        <v>0</v>
      </c>
      <c r="H14" s="60">
        <f>VLOOKUP($B14,'2025 Ventilation List SORT'!$A$6:$I$101,7)</f>
        <v>1</v>
      </c>
      <c r="I14" s="57" t="str">
        <f>VLOOKUP($B14,'2025 Ventilation List SORT'!$A$6:$I$101,8)</f>
        <v>F</v>
      </c>
      <c r="J14" s="96" t="str">
        <f>VLOOKUP($B14,'2025 Ventilation List SORT'!$A$6:$I$101,9)</f>
        <v>No</v>
      </c>
      <c r="K14" s="148">
        <f>INDEX('For CSV - 2025 SpcFuncData'!$D$5:$D$88,MATCH($A14,'For CSV - 2025 SpcFuncData'!$B$5:$B$87,0))*0.5</f>
        <v>5</v>
      </c>
      <c r="L14" s="148" t="e">
        <f>INDEX('For CSV - 2025 VentSpcFuncData'!#REF!,MATCH($B14,'For CSV - 2025 VentSpcFuncData'!$B$6:$B$111,0))</f>
        <v>#REF!</v>
      </c>
      <c r="M14" s="148" t="e">
        <f t="shared" si="3"/>
        <v>#REF!</v>
      </c>
      <c r="N14" s="148" t="e">
        <f>INDEX('For CSV - 2025 VentSpcFuncData'!#REF!,MATCH($B14,'For CSV - 2025 VentSpcFuncData'!$B$6:$B$111,0))</f>
        <v>#REF!</v>
      </c>
      <c r="O14" s="148" t="e">
        <f t="shared" si="4"/>
        <v>#REF!</v>
      </c>
      <c r="P14" s="150" t="e">
        <f t="shared" si="0"/>
        <v>#REF!</v>
      </c>
      <c r="Q14" s="45" t="str">
        <f t="shared" si="1"/>
        <v>Aging Eye/Low-vision (Corridor Area),General - Corridors</v>
      </c>
      <c r="R14" s="45">
        <f>INDEX('For CSV - 2025 SpcFuncData'!$BB$5:$BB$89,MATCH($A14,'For CSV - 2025 SpcFuncData'!$B$5:$B$88,0))</f>
        <v>302</v>
      </c>
      <c r="S14" s="45">
        <f>INDEX('For CSV - 2025 VentSpcFuncData'!$I$6:$I$111,MATCH($B14,'For CSV - 2025 VentSpcFuncData'!$B$6:$B$111,0))</f>
        <v>49</v>
      </c>
      <c r="T14" s="45">
        <f>MATCH($A14,'For CSV - 2025 SpcFuncData'!$B$5:$B$87,0)</f>
        <v>1</v>
      </c>
      <c r="U14" s="45">
        <v>1</v>
      </c>
      <c r="V14" t="str">
        <f t="shared" si="2"/>
        <v>2,              49,     "General - Corridors"</v>
      </c>
    </row>
    <row r="15" spans="1:25" x14ac:dyDescent="0.25">
      <c r="A15" s="58" t="s">
        <v>1002</v>
      </c>
      <c r="B15" s="103" t="s">
        <v>753</v>
      </c>
      <c r="C15" s="57">
        <f>VLOOKUP($B15,'2025 Ventilation List SORT'!$A$6:$I$101,2)</f>
        <v>33</v>
      </c>
      <c r="D15" s="57">
        <f>VLOOKUP($B15,'2025 Ventilation List SORT'!$A$6:$I$101,3)</f>
        <v>0.15</v>
      </c>
      <c r="E15" s="60">
        <f>VLOOKUP($B15,'2025 Ventilation List SORT'!$A$6:$I$101,4)</f>
        <v>0</v>
      </c>
      <c r="F15" s="60">
        <f>VLOOKUP($B15,'2025 Ventilation List SORT'!$A$6:$I$101,5)</f>
        <v>0</v>
      </c>
      <c r="G15" s="57">
        <f>VLOOKUP($B15,'2025 Ventilation List SORT'!$A$6:$I$101,6)</f>
        <v>0</v>
      </c>
      <c r="H15" s="60">
        <f>VLOOKUP($B15,'2025 Ventilation List SORT'!$A$6:$I$101,7)</f>
        <v>2</v>
      </c>
      <c r="I15" s="57" t="str">
        <f>VLOOKUP($B15,'2025 Ventilation List SORT'!$A$6:$I$101,8)</f>
        <v/>
      </c>
      <c r="J15" s="96" t="str">
        <f>VLOOKUP($B15,'2025 Ventilation List SORT'!$A$6:$I$101,9)</f>
        <v>No</v>
      </c>
      <c r="K15" s="148">
        <f>INDEX('For CSV - 2025 SpcFuncData'!$D$5:$D$88,MATCH($A15,'For CSV - 2025 SpcFuncData'!$B$5:$B$87,0))*0.5</f>
        <v>33.335000000000001</v>
      </c>
      <c r="L15" s="148" t="e">
        <f>INDEX('For CSV - 2025 VentSpcFuncData'!#REF!,MATCH($B15,'For CSV - 2025 VentSpcFuncData'!$B$6:$B$111,0))</f>
        <v>#REF!</v>
      </c>
      <c r="M15" s="148" t="e">
        <f t="shared" si="3"/>
        <v>#REF!</v>
      </c>
      <c r="N15" s="148" t="e">
        <f>INDEX('For CSV - 2025 VentSpcFuncData'!#REF!,MATCH($B15,'For CSV - 2025 VentSpcFuncData'!$B$6:$B$111,0))</f>
        <v>#REF!</v>
      </c>
      <c r="O15" s="148" t="e">
        <f t="shared" si="4"/>
        <v>#REF!</v>
      </c>
      <c r="P15" s="150" t="e">
        <f t="shared" si="0"/>
        <v>#REF!</v>
      </c>
      <c r="Q15" s="45" t="str">
        <f t="shared" si="1"/>
        <v>Aging Eye/Low-vision (Dining),Food Service - Cafeteria/fast-food dining</v>
      </c>
      <c r="R15" s="45">
        <f>INDEX('For CSV - 2025 SpcFuncData'!$BB$5:$BB$89,MATCH($A15,'For CSV - 2025 SpcFuncData'!$B$5:$B$88,0))</f>
        <v>303</v>
      </c>
      <c r="S15" s="45">
        <f>INDEX('For CSV - 2025 VentSpcFuncData'!$I$6:$I$111,MATCH($B15,'For CSV - 2025 VentSpcFuncData'!$B$6:$B$111,0))</f>
        <v>43</v>
      </c>
      <c r="T15" s="45">
        <f>MATCH($A15,'For CSV - 2025 SpcFuncData'!$B$5:$B$87,0)</f>
        <v>2</v>
      </c>
      <c r="U15" s="45">
        <v>1</v>
      </c>
      <c r="V15" t="str">
        <f t="shared" si="2"/>
        <v>1, Spc:SpcFunc,        303,  43  ;  Aging Eye/Low-vision (Dining)</v>
      </c>
    </row>
    <row r="16" spans="1:25" x14ac:dyDescent="0.25">
      <c r="A16" s="58" t="s">
        <v>1002</v>
      </c>
      <c r="B16" s="103" t="s">
        <v>753</v>
      </c>
      <c r="C16" s="57">
        <f>VLOOKUP($B16,'2025 Ventilation List SORT'!$A$6:$I$101,2)</f>
        <v>33</v>
      </c>
      <c r="D16" s="57">
        <f>VLOOKUP($B16,'2025 Ventilation List SORT'!$A$6:$I$101,3)</f>
        <v>0.15</v>
      </c>
      <c r="E16" s="60">
        <f>VLOOKUP($B16,'2025 Ventilation List SORT'!$A$6:$I$101,4)</f>
        <v>0</v>
      </c>
      <c r="F16" s="60">
        <f>VLOOKUP($B16,'2025 Ventilation List SORT'!$A$6:$I$101,5)</f>
        <v>0</v>
      </c>
      <c r="G16" s="57">
        <f>VLOOKUP($B16,'2025 Ventilation List SORT'!$A$6:$I$101,6)</f>
        <v>0</v>
      </c>
      <c r="H16" s="60">
        <f>VLOOKUP($B16,'2025 Ventilation List SORT'!$A$6:$I$101,7)</f>
        <v>2</v>
      </c>
      <c r="I16" s="57" t="str">
        <f>VLOOKUP($B16,'2025 Ventilation List SORT'!$A$6:$I$101,8)</f>
        <v/>
      </c>
      <c r="J16" s="96" t="str">
        <f>VLOOKUP($B16,'2025 Ventilation List SORT'!$A$6:$I$101,9)</f>
        <v>No</v>
      </c>
      <c r="K16" s="148">
        <f>INDEX('For CSV - 2025 SpcFuncData'!$D$5:$D$88,MATCH($A16,'For CSV - 2025 SpcFuncData'!$B$5:$B$87,0))*0.5</f>
        <v>33.335000000000001</v>
      </c>
      <c r="L16" s="148" t="e">
        <f>INDEX('For CSV - 2025 VentSpcFuncData'!#REF!,MATCH($B16,'For CSV - 2025 VentSpcFuncData'!$B$6:$B$111,0))</f>
        <v>#REF!</v>
      </c>
      <c r="M16" s="148" t="e">
        <f t="shared" si="3"/>
        <v>#REF!</v>
      </c>
      <c r="N16" s="148" t="e">
        <f>INDEX('For CSV - 2025 VentSpcFuncData'!#REF!,MATCH($B16,'For CSV - 2025 VentSpcFuncData'!$B$6:$B$111,0))</f>
        <v>#REF!</v>
      </c>
      <c r="O16" s="148" t="e">
        <f t="shared" si="4"/>
        <v>#REF!</v>
      </c>
      <c r="P16" s="150" t="e">
        <f t="shared" si="0"/>
        <v>#REF!</v>
      </c>
      <c r="Q16" s="45" t="str">
        <f t="shared" si="1"/>
        <v>Aging Eye/Low-vision (Dining),Food Service - Cafeteria/fast-food dining</v>
      </c>
      <c r="R16" s="45">
        <f>INDEX('For CSV - 2025 SpcFuncData'!$BB$5:$BB$89,MATCH($A16,'For CSV - 2025 SpcFuncData'!$B$5:$B$88,0))</f>
        <v>303</v>
      </c>
      <c r="S16" s="45">
        <f>INDEX('For CSV - 2025 VentSpcFuncData'!$I$6:$I$111,MATCH($B16,'For CSV - 2025 VentSpcFuncData'!$B$6:$B$111,0))</f>
        <v>43</v>
      </c>
      <c r="T16" s="45">
        <f>MATCH($A16,'For CSV - 2025 SpcFuncData'!$B$5:$B$87,0)</f>
        <v>2</v>
      </c>
      <c r="U16" s="45">
        <v>1</v>
      </c>
      <c r="V16" t="str">
        <f t="shared" si="2"/>
        <v>2,              43,     "Food Service - Cafeteria/fast-food dining"</v>
      </c>
    </row>
    <row r="17" spans="1:22" x14ac:dyDescent="0.25">
      <c r="A17" s="58" t="s">
        <v>1098</v>
      </c>
      <c r="B17" s="103" t="s">
        <v>767</v>
      </c>
      <c r="C17" s="57">
        <f>VLOOKUP($B17,'2025 Ventilation List SORT'!$A$6:$I$101,2)</f>
        <v>33</v>
      </c>
      <c r="D17" s="57">
        <f>VLOOKUP($B17,'2025 Ventilation List SORT'!$A$6:$I$101,3)</f>
        <v>0.15</v>
      </c>
      <c r="E17" s="60">
        <f>VLOOKUP($B17,'2025 Ventilation List SORT'!$A$6:$I$101,4)</f>
        <v>0</v>
      </c>
      <c r="F17" s="60">
        <f>VLOOKUP($B17,'2025 Ventilation List SORT'!$A$6:$I$101,5)</f>
        <v>0</v>
      </c>
      <c r="G17" s="57">
        <f>VLOOKUP($B17,'2025 Ventilation List SORT'!$A$6:$I$101,6)</f>
        <v>0</v>
      </c>
      <c r="H17" s="60">
        <f>VLOOKUP($B17,'2025 Ventilation List SORT'!$A$6:$I$101,7)</f>
        <v>1</v>
      </c>
      <c r="I17" s="57" t="str">
        <f>VLOOKUP($B17,'2025 Ventilation List SORT'!$A$6:$I$101,8)</f>
        <v>F</v>
      </c>
      <c r="J17" s="96" t="str">
        <f>VLOOKUP($B17,'2025 Ventilation List SORT'!$A$6:$I$101,9)</f>
        <v>No</v>
      </c>
      <c r="K17" s="148">
        <f>INDEX('For CSV - 2025 SpcFuncData'!$D$5:$D$88,MATCH($A17,'For CSV - 2025 SpcFuncData'!$B$5:$B$87,0))*0.5</f>
        <v>33.335000000000001</v>
      </c>
      <c r="L17" s="148" t="e">
        <f>INDEX('For CSV - 2025 VentSpcFuncData'!#REF!,MATCH($B17,'For CSV - 2025 VentSpcFuncData'!$B$6:$B$111,0))</f>
        <v>#REF!</v>
      </c>
      <c r="M17" s="148" t="e">
        <f t="shared" si="3"/>
        <v>#REF!</v>
      </c>
      <c r="N17" s="148" t="e">
        <f>INDEX('For CSV - 2025 VentSpcFuncData'!#REF!,MATCH($B17,'For CSV - 2025 VentSpcFuncData'!$B$6:$B$111,0))</f>
        <v>#REF!</v>
      </c>
      <c r="O17" s="148" t="e">
        <f t="shared" si="4"/>
        <v>#REF!</v>
      </c>
      <c r="P17" s="150" t="e">
        <f t="shared" si="0"/>
        <v>#REF!</v>
      </c>
      <c r="Q17" s="45" t="str">
        <f t="shared" si="1"/>
        <v>Aging Eye/Low-vision (Lobby, Main Entry),Office - Main entry lobbies</v>
      </c>
      <c r="R17" s="45">
        <f>INDEX('For CSV - 2025 SpcFuncData'!$BB$5:$BB$89,MATCH($A17,'For CSV - 2025 SpcFuncData'!$B$5:$B$88,0))</f>
        <v>304</v>
      </c>
      <c r="S17" s="45">
        <f>INDEX('For CSV - 2025 VentSpcFuncData'!$I$6:$I$111,MATCH($B17,'For CSV - 2025 VentSpcFuncData'!$B$6:$B$111,0))</f>
        <v>72</v>
      </c>
      <c r="T17" s="45">
        <f>MATCH($A17,'For CSV - 2025 SpcFuncData'!$B$5:$B$87,0)</f>
        <v>3</v>
      </c>
      <c r="U17" s="45">
        <v>1</v>
      </c>
      <c r="V17" t="str">
        <f t="shared" si="2"/>
        <v>1, Spc:SpcFunc,        304,  72  ;  Aging Eye/Low-vision (Lobby, Main Entry)</v>
      </c>
    </row>
    <row r="18" spans="1:22" x14ac:dyDescent="0.25">
      <c r="A18" s="58" t="s">
        <v>1098</v>
      </c>
      <c r="B18" s="103" t="s">
        <v>767</v>
      </c>
      <c r="C18" s="57">
        <f>VLOOKUP($B18,'2025 Ventilation List SORT'!$A$6:$I$101,2)</f>
        <v>33</v>
      </c>
      <c r="D18" s="57">
        <f>VLOOKUP($B18,'2025 Ventilation List SORT'!$A$6:$I$101,3)</f>
        <v>0.15</v>
      </c>
      <c r="E18" s="60">
        <f>VLOOKUP($B18,'2025 Ventilation List SORT'!$A$6:$I$101,4)</f>
        <v>0</v>
      </c>
      <c r="F18" s="60">
        <f>VLOOKUP($B18,'2025 Ventilation List SORT'!$A$6:$I$101,5)</f>
        <v>0</v>
      </c>
      <c r="G18" s="57">
        <f>VLOOKUP($B18,'2025 Ventilation List SORT'!$A$6:$I$101,6)</f>
        <v>0</v>
      </c>
      <c r="H18" s="60">
        <f>VLOOKUP($B18,'2025 Ventilation List SORT'!$A$6:$I$101,7)</f>
        <v>1</v>
      </c>
      <c r="I18" s="57" t="str">
        <f>VLOOKUP($B18,'2025 Ventilation List SORT'!$A$6:$I$101,8)</f>
        <v>F</v>
      </c>
      <c r="J18" s="96" t="str">
        <f>VLOOKUP($B18,'2025 Ventilation List SORT'!$A$6:$I$101,9)</f>
        <v>No</v>
      </c>
      <c r="K18" s="148">
        <f>INDEX('For CSV - 2025 SpcFuncData'!$D$5:$D$88,MATCH($A18,'For CSV - 2025 SpcFuncData'!$B$5:$B$87,0))*0.5</f>
        <v>33.335000000000001</v>
      </c>
      <c r="L18" s="148" t="e">
        <f>INDEX('For CSV - 2025 VentSpcFuncData'!#REF!,MATCH($B18,'For CSV - 2025 VentSpcFuncData'!$B$6:$B$111,0))</f>
        <v>#REF!</v>
      </c>
      <c r="M18" s="148" t="e">
        <f t="shared" si="3"/>
        <v>#REF!</v>
      </c>
      <c r="N18" s="148" t="e">
        <f>INDEX('For CSV - 2025 VentSpcFuncData'!#REF!,MATCH($B18,'For CSV - 2025 VentSpcFuncData'!$B$6:$B$111,0))</f>
        <v>#REF!</v>
      </c>
      <c r="O18" s="148" t="e">
        <f t="shared" si="4"/>
        <v>#REF!</v>
      </c>
      <c r="P18" s="150" t="e">
        <f t="shared" si="0"/>
        <v>#REF!</v>
      </c>
      <c r="Q18" s="45" t="str">
        <f t="shared" si="1"/>
        <v>Aging Eye/Low-vision (Lobby, Main Entry),Office - Main entry lobbies</v>
      </c>
      <c r="R18" s="45">
        <f>INDEX('For CSV - 2025 SpcFuncData'!$BB$5:$BB$89,MATCH($A18,'For CSV - 2025 SpcFuncData'!$B$5:$B$88,0))</f>
        <v>304</v>
      </c>
      <c r="S18" s="45">
        <f>INDEX('For CSV - 2025 VentSpcFuncData'!$I$6:$I$111,MATCH($B18,'For CSV - 2025 VentSpcFuncData'!$B$6:$B$111,0))</f>
        <v>72</v>
      </c>
      <c r="T18" s="45">
        <f>MATCH($A18,'For CSV - 2025 SpcFuncData'!$B$5:$B$87,0)</f>
        <v>3</v>
      </c>
      <c r="U18" s="45">
        <v>1</v>
      </c>
      <c r="V18" t="str">
        <f t="shared" si="2"/>
        <v>2,              72,     "Office - Main entry lobbies"</v>
      </c>
    </row>
    <row r="19" spans="1:22" x14ac:dyDescent="0.25">
      <c r="A19" s="58" t="s">
        <v>1003</v>
      </c>
      <c r="B19" s="103" t="s">
        <v>756</v>
      </c>
      <c r="C19" s="57">
        <f>VLOOKUP($B19,'2025 Ventilation List SORT'!$A$6:$I$101,2)</f>
        <v>33</v>
      </c>
      <c r="D19" s="57">
        <f>VLOOKUP($B19,'2025 Ventilation List SORT'!$A$6:$I$101,3)</f>
        <v>0.15</v>
      </c>
      <c r="E19" s="60">
        <f>VLOOKUP($B19,'2025 Ventilation List SORT'!$A$6:$I$101,4)</f>
        <v>0</v>
      </c>
      <c r="F19" s="60">
        <f>VLOOKUP($B19,'2025 Ventilation List SORT'!$A$6:$I$101,5)</f>
        <v>0</v>
      </c>
      <c r="G19" s="57">
        <f>VLOOKUP($B19,'2025 Ventilation List SORT'!$A$6:$I$101,6)</f>
        <v>0</v>
      </c>
      <c r="H19" s="60">
        <f>VLOOKUP($B19,'2025 Ventilation List SORT'!$A$6:$I$101,7)</f>
        <v>1</v>
      </c>
      <c r="I19" s="57" t="str">
        <f>VLOOKUP($B19,'2025 Ventilation List SORT'!$A$6:$I$101,8)</f>
        <v>F</v>
      </c>
      <c r="J19" s="96" t="str">
        <f>VLOOKUP($B19,'2025 Ventilation List SORT'!$A$6:$I$101,9)</f>
        <v>No</v>
      </c>
      <c r="K19" s="148">
        <f>INDEX('For CSV - 2025 SpcFuncData'!$D$5:$D$88,MATCH($A19,'For CSV - 2025 SpcFuncData'!$B$5:$B$87,0))*0.5</f>
        <v>33.335000000000001</v>
      </c>
      <c r="L19" s="148" t="e">
        <f>INDEX('For CSV - 2025 VentSpcFuncData'!#REF!,MATCH($B19,'For CSV - 2025 VentSpcFuncData'!$B$6:$B$111,0))</f>
        <v>#REF!</v>
      </c>
      <c r="M19" s="148" t="e">
        <f t="shared" si="3"/>
        <v>#REF!</v>
      </c>
      <c r="N19" s="148" t="e">
        <f>INDEX('For CSV - 2025 VentSpcFuncData'!#REF!,MATCH($B19,'For CSV - 2025 VentSpcFuncData'!$B$6:$B$111,0))</f>
        <v>#REF!</v>
      </c>
      <c r="O19" s="148" t="e">
        <f t="shared" si="4"/>
        <v>#REF!</v>
      </c>
      <c r="P19" s="150" t="e">
        <f t="shared" si="0"/>
        <v>#REF!</v>
      </c>
      <c r="Q19" s="45" t="str">
        <f t="shared" si="1"/>
        <v>Aging Eye/Low-vision (Lounge/Waiting Area),General - Break rooms</v>
      </c>
      <c r="R19" s="45">
        <f>INDEX('For CSV - 2025 SpcFuncData'!$BB$5:$BB$89,MATCH($A19,'For CSV - 2025 SpcFuncData'!$B$5:$B$88,0))</f>
        <v>305</v>
      </c>
      <c r="S19" s="45">
        <f>INDEX('For CSV - 2025 VentSpcFuncData'!$I$6:$I$111,MATCH($B19,'For CSV - 2025 VentSpcFuncData'!$B$6:$B$111,0))</f>
        <v>46</v>
      </c>
      <c r="T19" s="45">
        <f>MATCH($A19,'For CSV - 2025 SpcFuncData'!$B$5:$B$87,0)</f>
        <v>4</v>
      </c>
      <c r="U19" s="45">
        <v>1</v>
      </c>
      <c r="V19" t="str">
        <f t="shared" si="2"/>
        <v>1, Spc:SpcFunc,        305,  46  ;  Aging Eye/Low-vision (Lounge/Waiting Area)</v>
      </c>
    </row>
    <row r="20" spans="1:22" x14ac:dyDescent="0.25">
      <c r="A20" s="58" t="s">
        <v>1003</v>
      </c>
      <c r="B20" s="103" t="s">
        <v>756</v>
      </c>
      <c r="C20" s="57">
        <f>VLOOKUP($B20,'2025 Ventilation List SORT'!$A$6:$I$101,2)</f>
        <v>33</v>
      </c>
      <c r="D20" s="57">
        <f>VLOOKUP($B20,'2025 Ventilation List SORT'!$A$6:$I$101,3)</f>
        <v>0.15</v>
      </c>
      <c r="E20" s="60">
        <f>VLOOKUP($B20,'2025 Ventilation List SORT'!$A$6:$I$101,4)</f>
        <v>0</v>
      </c>
      <c r="F20" s="60">
        <f>VLOOKUP($B20,'2025 Ventilation List SORT'!$A$6:$I$101,5)</f>
        <v>0</v>
      </c>
      <c r="G20" s="57">
        <f>VLOOKUP($B20,'2025 Ventilation List SORT'!$A$6:$I$101,6)</f>
        <v>0</v>
      </c>
      <c r="H20" s="60">
        <f>VLOOKUP($B20,'2025 Ventilation List SORT'!$A$6:$I$101,7)</f>
        <v>1</v>
      </c>
      <c r="I20" s="57" t="str">
        <f>VLOOKUP($B20,'2025 Ventilation List SORT'!$A$6:$I$101,8)</f>
        <v>F</v>
      </c>
      <c r="J20" s="96" t="str">
        <f>VLOOKUP($B20,'2025 Ventilation List SORT'!$A$6:$I$101,9)</f>
        <v>No</v>
      </c>
      <c r="K20" s="148">
        <f>INDEX('For CSV - 2025 SpcFuncData'!$D$5:$D$88,MATCH($A20,'For CSV - 2025 SpcFuncData'!$B$5:$B$87,0))*0.5</f>
        <v>33.335000000000001</v>
      </c>
      <c r="L20" s="148" t="e">
        <f>INDEX('For CSV - 2025 VentSpcFuncData'!#REF!,MATCH($B20,'For CSV - 2025 VentSpcFuncData'!$B$6:$B$111,0))</f>
        <v>#REF!</v>
      </c>
      <c r="M20" s="148" t="e">
        <f t="shared" si="3"/>
        <v>#REF!</v>
      </c>
      <c r="N20" s="148" t="e">
        <f>INDEX('For CSV - 2025 VentSpcFuncData'!#REF!,MATCH($B20,'For CSV - 2025 VentSpcFuncData'!$B$6:$B$111,0))</f>
        <v>#REF!</v>
      </c>
      <c r="O20" s="148" t="e">
        <f t="shared" si="4"/>
        <v>#REF!</v>
      </c>
      <c r="P20" s="150" t="e">
        <f t="shared" si="0"/>
        <v>#REF!</v>
      </c>
      <c r="Q20" s="45" t="str">
        <f t="shared" si="1"/>
        <v>Aging Eye/Low-vision (Lounge/Waiting Area),General - Break rooms</v>
      </c>
      <c r="R20" s="45">
        <f>INDEX('For CSV - 2025 SpcFuncData'!$BB$5:$BB$89,MATCH($A20,'For CSV - 2025 SpcFuncData'!$B$5:$B$88,0))</f>
        <v>305</v>
      </c>
      <c r="S20" s="45">
        <f>INDEX('For CSV - 2025 VentSpcFuncData'!$I$6:$I$111,MATCH($B20,'For CSV - 2025 VentSpcFuncData'!$B$6:$B$111,0))</f>
        <v>46</v>
      </c>
      <c r="T20" s="45">
        <f>MATCH($A20,'For CSV - 2025 SpcFuncData'!$B$5:$B$87,0)</f>
        <v>4</v>
      </c>
      <c r="U20" s="45">
        <v>1</v>
      </c>
      <c r="V20" t="str">
        <f t="shared" si="2"/>
        <v>2,              46,     "General - Break rooms"</v>
      </c>
    </row>
    <row r="21" spans="1:22" x14ac:dyDescent="0.25">
      <c r="A21" s="45" t="s">
        <v>1005</v>
      </c>
      <c r="B21" s="103" t="s">
        <v>758</v>
      </c>
      <c r="C21" s="57">
        <f>VLOOKUP($B21,'2025 Ventilation List SORT'!$A$6:$I$101,2)</f>
        <v>33</v>
      </c>
      <c r="D21" s="57">
        <f>VLOOKUP($B21,'2025 Ventilation List SORT'!$A$6:$I$101,3)</f>
        <v>0.15</v>
      </c>
      <c r="E21" s="60">
        <f>VLOOKUP($B21,'2025 Ventilation List SORT'!$A$6:$I$101,4)</f>
        <v>0</v>
      </c>
      <c r="F21" s="60">
        <f>VLOOKUP($B21,'2025 Ventilation List SORT'!$A$6:$I$101,5)</f>
        <v>0</v>
      </c>
      <c r="G21" s="57">
        <f>VLOOKUP($B21,'2025 Ventilation List SORT'!$A$6:$I$101,6)</f>
        <v>0</v>
      </c>
      <c r="H21" s="60">
        <f>VLOOKUP($B21,'2025 Ventilation List SORT'!$A$6:$I$101,7)</f>
        <v>1</v>
      </c>
      <c r="I21" s="57" t="str">
        <f>VLOOKUP($B21,'2025 Ventilation List SORT'!$A$6:$I$101,8)</f>
        <v>F</v>
      </c>
      <c r="J21" s="96" t="str">
        <f>VLOOKUP($B21,'2025 Ventilation List SORT'!$A$6:$I$101,9)</f>
        <v>No</v>
      </c>
      <c r="K21" s="148">
        <f>INDEX('For CSV - 2025 SpcFuncData'!$D$5:$D$88,MATCH($A21,'For CSV - 2025 SpcFuncData'!$B$5:$B$87,0))*0.5</f>
        <v>33.335000000000001</v>
      </c>
      <c r="L21" s="148" t="e">
        <f>INDEX('For CSV - 2025 VentSpcFuncData'!#REF!,MATCH($B21,'For CSV - 2025 VentSpcFuncData'!$B$6:$B$111,0))</f>
        <v>#REF!</v>
      </c>
      <c r="M21" s="148" t="e">
        <f t="shared" si="3"/>
        <v>#REF!</v>
      </c>
      <c r="N21" s="148" t="e">
        <f>INDEX('For CSV - 2025 VentSpcFuncData'!#REF!,MATCH($B21,'For CSV - 2025 VentSpcFuncData'!$B$6:$B$111,0))</f>
        <v>#REF!</v>
      </c>
      <c r="O21" s="148" t="e">
        <f t="shared" si="4"/>
        <v>#REF!</v>
      </c>
      <c r="P21" s="150" t="e">
        <f t="shared" si="0"/>
        <v>#REF!</v>
      </c>
      <c r="Q21" s="45" t="str">
        <f t="shared" si="1"/>
        <v>Aging Eye/Low-vision (Multipurpose Room),General - Conference/meeting</v>
      </c>
      <c r="R21" s="45">
        <f>INDEX('For CSV - 2025 SpcFuncData'!$BB$5:$BB$89,MATCH($A21,'For CSV - 2025 SpcFuncData'!$B$5:$B$88,0))</f>
        <v>306</v>
      </c>
      <c r="S21" s="45">
        <f>INDEX('For CSV - 2025 VentSpcFuncData'!$I$6:$I$111,MATCH($B21,'For CSV - 2025 VentSpcFuncData'!$B$6:$B$111,0))</f>
        <v>48</v>
      </c>
      <c r="T21" s="45">
        <f>MATCH($A21,'For CSV - 2025 SpcFuncData'!$B$5:$B$87,0)</f>
        <v>5</v>
      </c>
      <c r="U21" s="45">
        <v>1</v>
      </c>
      <c r="V21" t="str">
        <f t="shared" si="2"/>
        <v>1, Spc:SpcFunc,        306,  48  ;  Aging Eye/Low-vision (Multipurpose Room)</v>
      </c>
    </row>
    <row r="22" spans="1:22" x14ac:dyDescent="0.25">
      <c r="A22" s="45" t="s">
        <v>1005</v>
      </c>
      <c r="B22" s="103" t="s">
        <v>758</v>
      </c>
      <c r="C22" s="57">
        <f>VLOOKUP($B22,'2025 Ventilation List SORT'!$A$6:$I$101,2)</f>
        <v>33</v>
      </c>
      <c r="D22" s="57">
        <f>VLOOKUP($B22,'2025 Ventilation List SORT'!$A$6:$I$101,3)</f>
        <v>0.15</v>
      </c>
      <c r="E22" s="60">
        <f>VLOOKUP($B22,'2025 Ventilation List SORT'!$A$6:$I$101,4)</f>
        <v>0</v>
      </c>
      <c r="F22" s="60">
        <f>VLOOKUP($B22,'2025 Ventilation List SORT'!$A$6:$I$101,5)</f>
        <v>0</v>
      </c>
      <c r="G22" s="57">
        <f>VLOOKUP($B22,'2025 Ventilation List SORT'!$A$6:$I$101,6)</f>
        <v>0</v>
      </c>
      <c r="H22" s="60">
        <f>VLOOKUP($B22,'2025 Ventilation List SORT'!$A$6:$I$101,7)</f>
        <v>1</v>
      </c>
      <c r="I22" s="57" t="str">
        <f>VLOOKUP($B22,'2025 Ventilation List SORT'!$A$6:$I$101,8)</f>
        <v>F</v>
      </c>
      <c r="J22" s="96" t="str">
        <f>VLOOKUP($B22,'2025 Ventilation List SORT'!$A$6:$I$101,9)</f>
        <v>No</v>
      </c>
      <c r="K22" s="148">
        <f>INDEX('For CSV - 2025 SpcFuncData'!$D$5:$D$88,MATCH($A22,'For CSV - 2025 SpcFuncData'!$B$5:$B$87,0))*0.5</f>
        <v>33.335000000000001</v>
      </c>
      <c r="L22" s="148" t="e">
        <f>INDEX('For CSV - 2025 VentSpcFuncData'!#REF!,MATCH($B22,'For CSV - 2025 VentSpcFuncData'!$B$6:$B$111,0))</f>
        <v>#REF!</v>
      </c>
      <c r="M22" s="148" t="e">
        <f t="shared" si="3"/>
        <v>#REF!</v>
      </c>
      <c r="N22" s="148" t="e">
        <f>INDEX('For CSV - 2025 VentSpcFuncData'!#REF!,MATCH($B22,'For CSV - 2025 VentSpcFuncData'!$B$6:$B$111,0))</f>
        <v>#REF!</v>
      </c>
      <c r="O22" s="148" t="e">
        <f t="shared" si="4"/>
        <v>#REF!</v>
      </c>
      <c r="P22" s="150" t="e">
        <f t="shared" si="0"/>
        <v>#REF!</v>
      </c>
      <c r="Q22" s="45" t="str">
        <f t="shared" si="1"/>
        <v>Aging Eye/Low-vision (Multipurpose Room),General - Conference/meeting</v>
      </c>
      <c r="R22" s="45">
        <f>INDEX('For CSV - 2025 SpcFuncData'!$BB$5:$BB$89,MATCH($A22,'For CSV - 2025 SpcFuncData'!$B$5:$B$88,0))</f>
        <v>306</v>
      </c>
      <c r="S22" s="45">
        <f>INDEX('For CSV - 2025 VentSpcFuncData'!$I$6:$I$111,MATCH($B22,'For CSV - 2025 VentSpcFuncData'!$B$6:$B$111,0))</f>
        <v>48</v>
      </c>
      <c r="T22" s="45">
        <f>MATCH($A22,'For CSV - 2025 SpcFuncData'!$B$5:$B$87,0)</f>
        <v>5</v>
      </c>
      <c r="U22" s="45">
        <v>1</v>
      </c>
      <c r="V22" t="str">
        <f t="shared" si="2"/>
        <v>2,              48,     "General - Conference/meeting"</v>
      </c>
    </row>
    <row r="23" spans="1:22" x14ac:dyDescent="0.25">
      <c r="A23" s="45" t="s">
        <v>1006</v>
      </c>
      <c r="B23" s="103" t="s">
        <v>923</v>
      </c>
      <c r="C23" s="57">
        <f>VLOOKUP($B23,'2025 Ventilation List SORT'!$A$6:$I$101,2)</f>
        <v>71</v>
      </c>
      <c r="D23" s="57">
        <f>VLOOKUP($B23,'2025 Ventilation List SORT'!$A$6:$I$101,3)</f>
        <v>0.15</v>
      </c>
      <c r="E23" s="60">
        <f>VLOOKUP($B23,'2025 Ventilation List SORT'!$A$6:$I$101,4)</f>
        <v>0</v>
      </c>
      <c r="F23" s="60">
        <f>VLOOKUP($B23,'2025 Ventilation List SORT'!$A$6:$I$101,5)</f>
        <v>0</v>
      </c>
      <c r="G23" s="57">
        <f>VLOOKUP($B23,'2025 Ventilation List SORT'!$A$6:$I$101,6)</f>
        <v>0</v>
      </c>
      <c r="H23" s="60">
        <f>VLOOKUP($B23,'2025 Ventilation List SORT'!$A$6:$I$101,7)</f>
        <v>1</v>
      </c>
      <c r="I23" s="57" t="str">
        <f>VLOOKUP($B23,'2025 Ventilation List SORT'!$A$6:$I$101,8)</f>
        <v>F</v>
      </c>
      <c r="J23" s="96" t="str">
        <f>VLOOKUP($B23,'2025 Ventilation List SORT'!$A$6:$I$101,9)</f>
        <v>No</v>
      </c>
      <c r="K23" s="148">
        <f>INDEX('For CSV - 2025 SpcFuncData'!$D$5:$D$88,MATCH($A23,'For CSV - 2025 SpcFuncData'!$B$5:$B$87,0))*0.5</f>
        <v>71.430000000000007</v>
      </c>
      <c r="L23" s="148" t="e">
        <f>INDEX('For CSV - 2025 VentSpcFuncData'!#REF!,MATCH($B23,'For CSV - 2025 VentSpcFuncData'!$B$6:$B$111,0))</f>
        <v>#REF!</v>
      </c>
      <c r="M23" s="148" t="e">
        <f t="shared" si="3"/>
        <v>#REF!</v>
      </c>
      <c r="N23" s="148" t="e">
        <f>INDEX('For CSV - 2025 VentSpcFuncData'!#REF!,MATCH($B23,'For CSV - 2025 VentSpcFuncData'!$B$6:$B$111,0))</f>
        <v>#REF!</v>
      </c>
      <c r="O23" s="148" t="e">
        <f t="shared" si="4"/>
        <v>#REF!</v>
      </c>
      <c r="P23" s="150" t="e">
        <f t="shared" si="0"/>
        <v>#REF!</v>
      </c>
      <c r="Q23" s="45" t="str">
        <f t="shared" si="1"/>
        <v>Aging Eye/Low-vision (Religious Worship Area),Assembly - Places of religious worship</v>
      </c>
      <c r="R23" s="45">
        <f>INDEX('For CSV - 2025 SpcFuncData'!$BB$5:$BB$89,MATCH($A23,'For CSV - 2025 SpcFuncData'!$B$5:$B$88,0))</f>
        <v>307</v>
      </c>
      <c r="S23" s="45">
        <f>INDEX('For CSV - 2025 VentSpcFuncData'!$I$6:$I$111,MATCH($B23,'For CSV - 2025 VentSpcFuncData'!$B$6:$B$111,0))</f>
        <v>8</v>
      </c>
      <c r="T23" s="45">
        <f>MATCH($A23,'For CSV - 2025 SpcFuncData'!$B$5:$B$87,0)</f>
        <v>6</v>
      </c>
      <c r="U23" s="45">
        <v>0</v>
      </c>
      <c r="V23" t="str">
        <f t="shared" si="2"/>
        <v>1, Spc:SpcFunc,        307,  8  ;  Aging Eye/Low-vision (Religious Worship Area)</v>
      </c>
    </row>
    <row r="24" spans="1:22" x14ac:dyDescent="0.25">
      <c r="A24" s="45" t="s">
        <v>1006</v>
      </c>
      <c r="B24" s="103" t="s">
        <v>923</v>
      </c>
      <c r="C24" s="57">
        <f>VLOOKUP($B24,'2025 Ventilation List SORT'!$A$6:$I$101,2)</f>
        <v>71</v>
      </c>
      <c r="D24" s="57">
        <f>VLOOKUP($B24,'2025 Ventilation List SORT'!$A$6:$I$101,3)</f>
        <v>0.15</v>
      </c>
      <c r="E24" s="60">
        <f>VLOOKUP($B24,'2025 Ventilation List SORT'!$A$6:$I$101,4)</f>
        <v>0</v>
      </c>
      <c r="F24" s="60">
        <f>VLOOKUP($B24,'2025 Ventilation List SORT'!$A$6:$I$101,5)</f>
        <v>0</v>
      </c>
      <c r="G24" s="57">
        <f>VLOOKUP($B24,'2025 Ventilation List SORT'!$A$6:$I$101,6)</f>
        <v>0</v>
      </c>
      <c r="H24" s="60">
        <f>VLOOKUP($B24,'2025 Ventilation List SORT'!$A$6:$I$101,7)</f>
        <v>1</v>
      </c>
      <c r="I24" s="57" t="str">
        <f>VLOOKUP($B24,'2025 Ventilation List SORT'!$A$6:$I$101,8)</f>
        <v>F</v>
      </c>
      <c r="J24" s="96" t="str">
        <f>VLOOKUP($B24,'2025 Ventilation List SORT'!$A$6:$I$101,9)</f>
        <v>No</v>
      </c>
      <c r="K24" s="148">
        <f>INDEX('For CSV - 2025 SpcFuncData'!$D$5:$D$88,MATCH($A24,'For CSV - 2025 SpcFuncData'!$B$5:$B$87,0))*0.5</f>
        <v>71.430000000000007</v>
      </c>
      <c r="L24" s="148" t="e">
        <f>INDEX('For CSV - 2025 VentSpcFuncData'!#REF!,MATCH($B24,'For CSV - 2025 VentSpcFuncData'!$B$6:$B$111,0))</f>
        <v>#REF!</v>
      </c>
      <c r="M24" s="148" t="e">
        <f t="shared" si="3"/>
        <v>#REF!</v>
      </c>
      <c r="N24" s="148" t="e">
        <f>INDEX('For CSV - 2025 VentSpcFuncData'!#REF!,MATCH($B24,'For CSV - 2025 VentSpcFuncData'!$B$6:$B$111,0))</f>
        <v>#REF!</v>
      </c>
      <c r="O24" s="148" t="e">
        <f t="shared" si="4"/>
        <v>#REF!</v>
      </c>
      <c r="P24" s="150" t="e">
        <f t="shared" si="0"/>
        <v>#REF!</v>
      </c>
      <c r="Q24" s="45" t="str">
        <f t="shared" si="1"/>
        <v>Aging Eye/Low-vision (Religious Worship Area),Assembly - Places of religious worship</v>
      </c>
      <c r="R24" s="45">
        <f>INDEX('For CSV - 2025 SpcFuncData'!$BB$5:$BB$89,MATCH($A24,'For CSV - 2025 SpcFuncData'!$B$5:$B$88,0))</f>
        <v>307</v>
      </c>
      <c r="S24" s="45">
        <f>INDEX('For CSV - 2025 VentSpcFuncData'!$I$6:$I$111,MATCH($B24,'For CSV - 2025 VentSpcFuncData'!$B$6:$B$111,0))</f>
        <v>8</v>
      </c>
      <c r="T24" s="45">
        <f>MATCH($A24,'For CSV - 2025 SpcFuncData'!$B$5:$B$87,0)</f>
        <v>6</v>
      </c>
      <c r="U24" s="45">
        <v>0</v>
      </c>
      <c r="V24" t="str">
        <f t="shared" si="2"/>
        <v>2,              8,     "Assembly - Places of religious worship"</v>
      </c>
    </row>
    <row r="25" spans="1:22" x14ac:dyDescent="0.25">
      <c r="A25" s="45" t="s">
        <v>1007</v>
      </c>
      <c r="B25" s="103" t="s">
        <v>884</v>
      </c>
      <c r="C25" s="57">
        <f>VLOOKUP($B25,'2025 Ventilation List SORT'!$A$6:$I$101,2)</f>
        <v>0</v>
      </c>
      <c r="D25" s="57">
        <f>VLOOKUP($B25,'2025 Ventilation List SORT'!$A$6:$I$101,3)</f>
        <v>0</v>
      </c>
      <c r="E25" s="60">
        <f>VLOOKUP($B25,'2025 Ventilation List SORT'!$A$6:$I$101,4)</f>
        <v>50</v>
      </c>
      <c r="F25" s="60">
        <f>VLOOKUP($B25,'2025 Ventilation List SORT'!$A$6:$I$101,5)</f>
        <v>70</v>
      </c>
      <c r="G25" s="57">
        <f>VLOOKUP($B25,'2025 Ventilation List SORT'!$A$6:$I$101,6)</f>
        <v>0</v>
      </c>
      <c r="H25" s="60">
        <f>VLOOKUP($B25,'2025 Ventilation List SORT'!$A$6:$I$101,7)</f>
        <v>2</v>
      </c>
      <c r="I25" s="57" t="str">
        <f>VLOOKUP($B25,'2025 Ventilation List SORT'!$A$6:$I$101,8)</f>
        <v>Exh. Note D</v>
      </c>
      <c r="J25" s="96" t="str">
        <f>VLOOKUP($B25,'2025 Ventilation List SORT'!$A$6:$I$101,9)</f>
        <v>No</v>
      </c>
      <c r="K25" s="148">
        <f>INDEX('For CSV - 2025 SpcFuncData'!$D$5:$D$88,MATCH($A25,'For CSV - 2025 SpcFuncData'!$B$5:$B$87,0))*0.5</f>
        <v>5</v>
      </c>
      <c r="L25" s="148" t="e">
        <f>INDEX('For CSV - 2025 VentSpcFuncData'!#REF!,MATCH($B25,'For CSV - 2025 VentSpcFuncData'!$B$6:$B$111,0))</f>
        <v>#REF!</v>
      </c>
      <c r="M25" s="148" t="e">
        <f t="shared" si="3"/>
        <v>#REF!</v>
      </c>
      <c r="N25" s="148" t="e">
        <f>INDEX('For CSV - 2025 VentSpcFuncData'!#REF!,MATCH($B25,'For CSV - 2025 VentSpcFuncData'!$B$6:$B$111,0))</f>
        <v>#REF!</v>
      </c>
      <c r="O25" s="148" t="e">
        <f t="shared" si="4"/>
        <v>#REF!</v>
      </c>
      <c r="P25" s="150" t="e">
        <f t="shared" si="0"/>
        <v>#REF!</v>
      </c>
      <c r="Q25" s="45" t="str">
        <f t="shared" si="1"/>
        <v>Aging Eye/Low-vision (Restroom),Exhaust - Toilets, public</v>
      </c>
      <c r="R25" s="45">
        <f>INDEX('For CSV - 2025 SpcFuncData'!$BB$5:$BB$89,MATCH($A25,'For CSV - 2025 SpcFuncData'!$B$5:$B$88,0))</f>
        <v>308</v>
      </c>
      <c r="S25" s="45">
        <f>INDEX('For CSV - 2025 VentSpcFuncData'!$I$6:$I$111,MATCH($B25,'For CSV - 2025 VentSpcFuncData'!$B$6:$B$111,0))</f>
        <v>40</v>
      </c>
      <c r="T25" s="45">
        <f>MATCH($A25,'For CSV - 2025 SpcFuncData'!$B$5:$B$87,0)</f>
        <v>7</v>
      </c>
      <c r="U25" s="45">
        <v>1</v>
      </c>
      <c r="V25" t="str">
        <f t="shared" si="2"/>
        <v>1, Spc:SpcFunc,        308,  40  ;  Aging Eye/Low-vision (Restroom)</v>
      </c>
    </row>
    <row r="26" spans="1:22" x14ac:dyDescent="0.25">
      <c r="A26" s="45" t="s">
        <v>1007</v>
      </c>
      <c r="B26" s="103" t="s">
        <v>884</v>
      </c>
      <c r="C26" s="57">
        <f>VLOOKUP($B26,'2025 Ventilation List SORT'!$A$6:$I$101,2)</f>
        <v>0</v>
      </c>
      <c r="D26" s="57">
        <f>VLOOKUP($B26,'2025 Ventilation List SORT'!$A$6:$I$101,3)</f>
        <v>0</v>
      </c>
      <c r="E26" s="60">
        <f>VLOOKUP($B26,'2025 Ventilation List SORT'!$A$6:$I$101,4)</f>
        <v>50</v>
      </c>
      <c r="F26" s="60">
        <f>VLOOKUP($B26,'2025 Ventilation List SORT'!$A$6:$I$101,5)</f>
        <v>70</v>
      </c>
      <c r="G26" s="57">
        <f>VLOOKUP($B26,'2025 Ventilation List SORT'!$A$6:$I$101,6)</f>
        <v>0</v>
      </c>
      <c r="H26" s="60">
        <f>VLOOKUP($B26,'2025 Ventilation List SORT'!$A$6:$I$101,7)</f>
        <v>2</v>
      </c>
      <c r="I26" s="57" t="str">
        <f>VLOOKUP($B26,'2025 Ventilation List SORT'!$A$6:$I$101,8)</f>
        <v>Exh. Note D</v>
      </c>
      <c r="J26" s="96" t="str">
        <f>VLOOKUP($B26,'2025 Ventilation List SORT'!$A$6:$I$101,9)</f>
        <v>No</v>
      </c>
      <c r="K26" s="148">
        <f>INDEX('For CSV - 2025 SpcFuncData'!$D$5:$D$88,MATCH($A26,'For CSV - 2025 SpcFuncData'!$B$5:$B$87,0))*0.5</f>
        <v>5</v>
      </c>
      <c r="L26" s="148" t="e">
        <f>INDEX('For CSV - 2025 VentSpcFuncData'!#REF!,MATCH($B26,'For CSV - 2025 VentSpcFuncData'!$B$6:$B$111,0))</f>
        <v>#REF!</v>
      </c>
      <c r="M26" s="148" t="e">
        <f t="shared" si="3"/>
        <v>#REF!</v>
      </c>
      <c r="N26" s="148" t="e">
        <f>INDEX('For CSV - 2025 VentSpcFuncData'!#REF!,MATCH($B26,'For CSV - 2025 VentSpcFuncData'!$B$6:$B$111,0))</f>
        <v>#REF!</v>
      </c>
      <c r="O26" s="148" t="e">
        <f t="shared" si="4"/>
        <v>#REF!</v>
      </c>
      <c r="P26" s="150" t="e">
        <f t="shared" si="0"/>
        <v>#REF!</v>
      </c>
      <c r="Q26" s="45" t="str">
        <f t="shared" si="1"/>
        <v>Aging Eye/Low-vision (Restroom),Exhaust - Toilets, public</v>
      </c>
      <c r="R26" s="45">
        <f>INDEX('For CSV - 2025 SpcFuncData'!$BB$5:$BB$89,MATCH($A26,'For CSV - 2025 SpcFuncData'!$B$5:$B$88,0))</f>
        <v>308</v>
      </c>
      <c r="S26" s="45">
        <f>INDEX('For CSV - 2025 VentSpcFuncData'!$I$6:$I$111,MATCH($B26,'For CSV - 2025 VentSpcFuncData'!$B$6:$B$111,0))</f>
        <v>40</v>
      </c>
      <c r="T26" s="45">
        <f>MATCH($A26,'For CSV - 2025 SpcFuncData'!$B$5:$B$87,0)</f>
        <v>7</v>
      </c>
      <c r="U26" s="45">
        <v>1</v>
      </c>
      <c r="V26" t="str">
        <f t="shared" si="2"/>
        <v>2,              40,     "Exhaust - Toilets, public"</v>
      </c>
    </row>
    <row r="27" spans="1:22" x14ac:dyDescent="0.25">
      <c r="A27" s="45" t="s">
        <v>1008</v>
      </c>
      <c r="B27" s="103" t="s">
        <v>759</v>
      </c>
      <c r="C27" s="57">
        <f>VLOOKUP($B27,'2025 Ventilation List SORT'!$A$6:$I$101,2)</f>
        <v>5</v>
      </c>
      <c r="D27" s="57">
        <f>VLOOKUP($B27,'2025 Ventilation List SORT'!$A$6:$I$101,3)</f>
        <v>0.15</v>
      </c>
      <c r="E27" s="60">
        <f>VLOOKUP($B27,'2025 Ventilation List SORT'!$A$6:$I$101,4)</f>
        <v>0</v>
      </c>
      <c r="F27" s="60">
        <f>VLOOKUP($B27,'2025 Ventilation List SORT'!$A$6:$I$101,5)</f>
        <v>0</v>
      </c>
      <c r="G27" s="57">
        <f>VLOOKUP($B27,'2025 Ventilation List SORT'!$A$6:$I$101,6)</f>
        <v>0</v>
      </c>
      <c r="H27" s="60">
        <f>VLOOKUP($B27,'2025 Ventilation List SORT'!$A$6:$I$101,7)</f>
        <v>1</v>
      </c>
      <c r="I27" s="57" t="str">
        <f>VLOOKUP($B27,'2025 Ventilation List SORT'!$A$6:$I$101,8)</f>
        <v>F</v>
      </c>
      <c r="J27" s="96" t="str">
        <f>VLOOKUP($B27,'2025 Ventilation List SORT'!$A$6:$I$101,9)</f>
        <v>No</v>
      </c>
      <c r="K27" s="148">
        <f>INDEX('For CSV - 2025 SpcFuncData'!$D$5:$D$88,MATCH($A27,'For CSV - 2025 SpcFuncData'!$B$5:$B$87,0))*0.5</f>
        <v>5</v>
      </c>
      <c r="L27" s="148" t="e">
        <f>INDEX('For CSV - 2025 VentSpcFuncData'!#REF!,MATCH($B27,'For CSV - 2025 VentSpcFuncData'!$B$6:$B$111,0))</f>
        <v>#REF!</v>
      </c>
      <c r="M27" s="148" t="e">
        <f t="shared" si="3"/>
        <v>#REF!</v>
      </c>
      <c r="N27" s="148" t="e">
        <f>INDEX('For CSV - 2025 VentSpcFuncData'!#REF!,MATCH($B27,'For CSV - 2025 VentSpcFuncData'!$B$6:$B$111,0))</f>
        <v>#REF!</v>
      </c>
      <c r="O27" s="148" t="e">
        <f t="shared" si="4"/>
        <v>#REF!</v>
      </c>
      <c r="P27" s="150" t="e">
        <f t="shared" si="0"/>
        <v>#REF!</v>
      </c>
      <c r="Q27" s="45" t="str">
        <f t="shared" si="1"/>
        <v>Aging Eye/Low-vision (Stairwell),General - Corridors</v>
      </c>
      <c r="R27" s="45">
        <f>INDEX('For CSV - 2025 SpcFuncData'!$BB$5:$BB$89,MATCH($A27,'For CSV - 2025 SpcFuncData'!$B$5:$B$88,0))</f>
        <v>309</v>
      </c>
      <c r="S27" s="45">
        <f>INDEX('For CSV - 2025 VentSpcFuncData'!$I$6:$I$111,MATCH($B27,'For CSV - 2025 VentSpcFuncData'!$B$6:$B$111,0))</f>
        <v>49</v>
      </c>
      <c r="T27" s="45">
        <f>MATCH($A27,'For CSV - 2025 SpcFuncData'!$B$5:$B$87,0)</f>
        <v>8</v>
      </c>
      <c r="U27" s="45">
        <v>1</v>
      </c>
      <c r="V27" t="str">
        <f t="shared" si="2"/>
        <v>1, Spc:SpcFunc,        309,  49  ;  Aging Eye/Low-vision (Stairwell)</v>
      </c>
    </row>
    <row r="28" spans="1:22" x14ac:dyDescent="0.25">
      <c r="A28" s="45" t="s">
        <v>1008</v>
      </c>
      <c r="B28" s="103" t="s">
        <v>759</v>
      </c>
      <c r="C28" s="57">
        <f>VLOOKUP($B28,'2025 Ventilation List SORT'!$A$6:$I$101,2)</f>
        <v>5</v>
      </c>
      <c r="D28" s="57">
        <f>VLOOKUP($B28,'2025 Ventilation List SORT'!$A$6:$I$101,3)</f>
        <v>0.15</v>
      </c>
      <c r="E28" s="60">
        <f>VLOOKUP($B28,'2025 Ventilation List SORT'!$A$6:$I$101,4)</f>
        <v>0</v>
      </c>
      <c r="F28" s="60">
        <f>VLOOKUP($B28,'2025 Ventilation List SORT'!$A$6:$I$101,5)</f>
        <v>0</v>
      </c>
      <c r="G28" s="57">
        <f>VLOOKUP($B28,'2025 Ventilation List SORT'!$A$6:$I$101,6)</f>
        <v>0</v>
      </c>
      <c r="H28" s="60">
        <f>VLOOKUP($B28,'2025 Ventilation List SORT'!$A$6:$I$101,7)</f>
        <v>1</v>
      </c>
      <c r="I28" s="57" t="str">
        <f>VLOOKUP($B28,'2025 Ventilation List SORT'!$A$6:$I$101,8)</f>
        <v>F</v>
      </c>
      <c r="J28" s="96" t="str">
        <f>VLOOKUP($B28,'2025 Ventilation List SORT'!$A$6:$I$101,9)</f>
        <v>No</v>
      </c>
      <c r="K28" s="148">
        <f>INDEX('For CSV - 2025 SpcFuncData'!$D$5:$D$88,MATCH($A28,'For CSV - 2025 SpcFuncData'!$B$5:$B$87,0))*0.5</f>
        <v>5</v>
      </c>
      <c r="L28" s="148" t="e">
        <f>INDEX('For CSV - 2025 VentSpcFuncData'!#REF!,MATCH($B28,'For CSV - 2025 VentSpcFuncData'!$B$6:$B$111,0))</f>
        <v>#REF!</v>
      </c>
      <c r="M28" s="148" t="e">
        <f t="shared" si="3"/>
        <v>#REF!</v>
      </c>
      <c r="N28" s="148" t="e">
        <f>INDEX('For CSV - 2025 VentSpcFuncData'!#REF!,MATCH($B28,'For CSV - 2025 VentSpcFuncData'!$B$6:$B$111,0))</f>
        <v>#REF!</v>
      </c>
      <c r="O28" s="148" t="e">
        <f t="shared" si="4"/>
        <v>#REF!</v>
      </c>
      <c r="P28" s="150" t="e">
        <f t="shared" si="0"/>
        <v>#REF!</v>
      </c>
      <c r="Q28" s="45" t="str">
        <f t="shared" si="1"/>
        <v>Aging Eye/Low-vision (Stairwell),General - Corridors</v>
      </c>
      <c r="R28" s="45">
        <f>INDEX('For CSV - 2025 SpcFuncData'!$BB$5:$BB$89,MATCH($A28,'For CSV - 2025 SpcFuncData'!$B$5:$B$88,0))</f>
        <v>309</v>
      </c>
      <c r="S28" s="45">
        <f>INDEX('For CSV - 2025 VentSpcFuncData'!$I$6:$I$111,MATCH($B28,'For CSV - 2025 VentSpcFuncData'!$B$6:$B$111,0))</f>
        <v>49</v>
      </c>
      <c r="T28" s="45">
        <f>MATCH($A28,'For CSV - 2025 SpcFuncData'!$B$5:$B$87,0)</f>
        <v>8</v>
      </c>
      <c r="U28" s="45">
        <v>1</v>
      </c>
      <c r="V28" t="str">
        <f t="shared" si="2"/>
        <v>2,              49,     "General - Corridors"</v>
      </c>
    </row>
    <row r="29" spans="1:22" x14ac:dyDescent="0.25">
      <c r="A29" s="45" t="s">
        <v>537</v>
      </c>
      <c r="B29" s="103" t="s">
        <v>882</v>
      </c>
      <c r="C29" s="57">
        <f>VLOOKUP($B29,'2025 Ventilation List SORT'!$A$6:$I$101,2)</f>
        <v>71</v>
      </c>
      <c r="D29" s="57">
        <f>VLOOKUP($B29,'2025 Ventilation List SORT'!$A$6:$I$101,3)</f>
        <v>0.15</v>
      </c>
      <c r="E29" s="60">
        <f>VLOOKUP($B29,'2025 Ventilation List SORT'!$A$6:$I$101,4)</f>
        <v>0</v>
      </c>
      <c r="F29" s="60">
        <f>VLOOKUP($B29,'2025 Ventilation List SORT'!$A$6:$I$101,5)</f>
        <v>0</v>
      </c>
      <c r="G29" s="57">
        <f>VLOOKUP($B29,'2025 Ventilation List SORT'!$A$6:$I$101,6)</f>
        <v>0</v>
      </c>
      <c r="H29" s="60">
        <f>VLOOKUP($B29,'2025 Ventilation List SORT'!$A$6:$I$101,7)</f>
        <v>1</v>
      </c>
      <c r="I29" s="57" t="str">
        <f>VLOOKUP($B29,'2025 Ventilation List SORT'!$A$6:$I$101,8)</f>
        <v>F</v>
      </c>
      <c r="J29" s="96" t="str">
        <f>VLOOKUP($B29,'2025 Ventilation List SORT'!$A$6:$I$101,9)</f>
        <v>No</v>
      </c>
      <c r="K29" s="148">
        <f>INDEX('For CSV - 2025 SpcFuncData'!$D$5:$D$88,MATCH($A29,'For CSV - 2025 SpcFuncData'!$B$5:$B$87,0))*0.5</f>
        <v>71.430000000000007</v>
      </c>
      <c r="L29" s="148" t="e">
        <f>INDEX('For CSV - 2025 VentSpcFuncData'!#REF!,MATCH($B29,'For CSV - 2025 VentSpcFuncData'!$B$6:$B$111,0))</f>
        <v>#REF!</v>
      </c>
      <c r="M29" s="148" t="e">
        <f t="shared" si="3"/>
        <v>#REF!</v>
      </c>
      <c r="N29" s="148" t="e">
        <f>INDEX('For CSV - 2025 VentSpcFuncData'!#REF!,MATCH($B29,'For CSV - 2025 VentSpcFuncData'!$B$6:$B$111,0))</f>
        <v>#REF!</v>
      </c>
      <c r="O29" s="148" t="e">
        <f t="shared" si="4"/>
        <v>#REF!</v>
      </c>
      <c r="P29" s="150" t="e">
        <f t="shared" si="0"/>
        <v>#REF!</v>
      </c>
      <c r="Q29" s="45" t="str">
        <f t="shared" si="1"/>
        <v>Audience Seating Area,Assembly - Auditorium seating area</v>
      </c>
      <c r="R29" s="45">
        <f>INDEX('For CSV - 2025 SpcFuncData'!$BB$5:$BB$89,MATCH($A29,'For CSV - 2025 SpcFuncData'!$B$5:$B$88,0))</f>
        <v>310</v>
      </c>
      <c r="S29" s="45">
        <f>INDEX('For CSV - 2025 VentSpcFuncData'!$I$6:$I$111,MATCH($B29,'For CSV - 2025 VentSpcFuncData'!$B$6:$B$111,0))</f>
        <v>1</v>
      </c>
      <c r="T29" s="45">
        <f>MATCH($A29,'For CSV - 2025 SpcFuncData'!$B$5:$B$87,0)</f>
        <v>9</v>
      </c>
      <c r="U29" s="45">
        <v>0</v>
      </c>
      <c r="V29" t="str">
        <f t="shared" si="2"/>
        <v>1, Spc:SpcFunc,        310,  1  ;  Audience Seating Area</v>
      </c>
    </row>
    <row r="30" spans="1:22" x14ac:dyDescent="0.25">
      <c r="A30" s="45" t="s">
        <v>537</v>
      </c>
      <c r="B30" s="103" t="s">
        <v>882</v>
      </c>
      <c r="C30" s="57">
        <f>VLOOKUP($B30,'2025 Ventilation List SORT'!$A$6:$I$101,2)</f>
        <v>71</v>
      </c>
      <c r="D30" s="57">
        <f>VLOOKUP($B30,'2025 Ventilation List SORT'!$A$6:$I$101,3)</f>
        <v>0.15</v>
      </c>
      <c r="E30" s="60">
        <f>VLOOKUP($B30,'2025 Ventilation List SORT'!$A$6:$I$101,4)</f>
        <v>0</v>
      </c>
      <c r="F30" s="60">
        <f>VLOOKUP($B30,'2025 Ventilation List SORT'!$A$6:$I$101,5)</f>
        <v>0</v>
      </c>
      <c r="G30" s="57">
        <f>VLOOKUP($B30,'2025 Ventilation List SORT'!$A$6:$I$101,6)</f>
        <v>0</v>
      </c>
      <c r="H30" s="60">
        <f>VLOOKUP($B30,'2025 Ventilation List SORT'!$A$6:$I$101,7)</f>
        <v>1</v>
      </c>
      <c r="I30" s="57" t="str">
        <f>VLOOKUP($B30,'2025 Ventilation List SORT'!$A$6:$I$101,8)</f>
        <v>F</v>
      </c>
      <c r="J30" s="96" t="str">
        <f>VLOOKUP($B30,'2025 Ventilation List SORT'!$A$6:$I$101,9)</f>
        <v>No</v>
      </c>
      <c r="K30" s="148">
        <f>INDEX('For CSV - 2025 SpcFuncData'!$D$5:$D$88,MATCH($A30,'For CSV - 2025 SpcFuncData'!$B$5:$B$87,0))*0.5</f>
        <v>71.430000000000007</v>
      </c>
      <c r="L30" s="148" t="e">
        <f>INDEX('For CSV - 2025 VentSpcFuncData'!#REF!,MATCH($B30,'For CSV - 2025 VentSpcFuncData'!$B$6:$B$111,0))</f>
        <v>#REF!</v>
      </c>
      <c r="M30" s="148" t="e">
        <f t="shared" si="3"/>
        <v>#REF!</v>
      </c>
      <c r="N30" s="148" t="e">
        <f>INDEX('For CSV - 2025 VentSpcFuncData'!#REF!,MATCH($B30,'For CSV - 2025 VentSpcFuncData'!$B$6:$B$111,0))</f>
        <v>#REF!</v>
      </c>
      <c r="O30" s="148" t="e">
        <f t="shared" si="4"/>
        <v>#REF!</v>
      </c>
      <c r="P30" s="150" t="e">
        <f t="shared" si="0"/>
        <v>#REF!</v>
      </c>
      <c r="Q30" s="45" t="str">
        <f t="shared" si="1"/>
        <v>Audience Seating Area,Assembly - Auditorium seating area</v>
      </c>
      <c r="R30" s="45">
        <f>INDEX('For CSV - 2025 SpcFuncData'!$BB$5:$BB$89,MATCH($A30,'For CSV - 2025 SpcFuncData'!$B$5:$B$88,0))</f>
        <v>310</v>
      </c>
      <c r="S30" s="45">
        <f>INDEX('For CSV - 2025 VentSpcFuncData'!$I$6:$I$111,MATCH($B30,'For CSV - 2025 VentSpcFuncData'!$B$6:$B$111,0))</f>
        <v>1</v>
      </c>
      <c r="T30" s="45">
        <f>MATCH($A30,'For CSV - 2025 SpcFuncData'!$B$5:$B$87,0)</f>
        <v>9</v>
      </c>
      <c r="U30" s="45">
        <v>0</v>
      </c>
      <c r="V30" t="str">
        <f t="shared" si="2"/>
        <v>2,              1,     "Assembly - Auditorium seating area"</v>
      </c>
    </row>
    <row r="31" spans="1:22" x14ac:dyDescent="0.25">
      <c r="A31" s="45" t="s">
        <v>537</v>
      </c>
      <c r="B31" s="103" t="s">
        <v>922</v>
      </c>
      <c r="C31" s="57">
        <f>VLOOKUP($B31,'2025 Ventilation List SORT'!$A$6:$I$101,2)</f>
        <v>13</v>
      </c>
      <c r="D31" s="57">
        <f>VLOOKUP($B31,'2025 Ventilation List SORT'!$A$6:$I$101,3)</f>
        <v>0.15</v>
      </c>
      <c r="E31" s="60">
        <f>VLOOKUP($B31,'2025 Ventilation List SORT'!$A$6:$I$101,4)</f>
        <v>0</v>
      </c>
      <c r="F31" s="60">
        <f>VLOOKUP($B31,'2025 Ventilation List SORT'!$A$6:$I$101,5)</f>
        <v>0</v>
      </c>
      <c r="G31" s="57">
        <f>VLOOKUP($B31,'2025 Ventilation List SORT'!$A$6:$I$101,6)</f>
        <v>0</v>
      </c>
      <c r="H31" s="60">
        <f>VLOOKUP($B31,'2025 Ventilation List SORT'!$A$6:$I$101,7)</f>
        <v>1</v>
      </c>
      <c r="I31" s="57" t="str">
        <f>VLOOKUP($B31,'2025 Ventilation List SORT'!$A$6:$I$101,8)</f>
        <v>F</v>
      </c>
      <c r="J31" s="96" t="str">
        <f>VLOOKUP($B31,'2025 Ventilation List SORT'!$A$6:$I$101,9)</f>
        <v>No</v>
      </c>
      <c r="K31" s="148">
        <f>INDEX('For CSV - 2025 SpcFuncData'!$D$5:$D$88,MATCH($A31,'For CSV - 2025 SpcFuncData'!$B$5:$B$87,0))*0.5</f>
        <v>71.430000000000007</v>
      </c>
      <c r="L31" s="148" t="e">
        <f>INDEX('For CSV - 2025 VentSpcFuncData'!#REF!,MATCH($B31,'For CSV - 2025 VentSpcFuncData'!$B$6:$B$111,0))</f>
        <v>#REF!</v>
      </c>
      <c r="M31" s="148" t="e">
        <f t="shared" si="3"/>
        <v>#REF!</v>
      </c>
      <c r="N31" s="148" t="e">
        <f>INDEX('For CSV - 2025 VentSpcFuncData'!#REF!,MATCH($B31,'For CSV - 2025 VentSpcFuncData'!$B$6:$B$111,0))</f>
        <v>#REF!</v>
      </c>
      <c r="O31" s="148" t="e">
        <f t="shared" si="4"/>
        <v>#REF!</v>
      </c>
      <c r="P31" s="150" t="e">
        <f t="shared" si="0"/>
        <v>#REF!</v>
      </c>
      <c r="Q31" s="45" t="str">
        <f t="shared" si="1"/>
        <v>Audience Seating Area,Assembly - Courtrooms</v>
      </c>
      <c r="R31" s="45">
        <f>INDEX('For CSV - 2025 SpcFuncData'!$BB$5:$BB$89,MATCH($A31,'For CSV - 2025 SpcFuncData'!$B$5:$B$88,0))</f>
        <v>310</v>
      </c>
      <c r="S31" s="45">
        <f>INDEX('For CSV - 2025 VentSpcFuncData'!$I$6:$I$111,MATCH($B31,'For CSV - 2025 VentSpcFuncData'!$B$6:$B$111,0))</f>
        <v>2</v>
      </c>
      <c r="T31" s="45">
        <f>MATCH($A31,'For CSV - 2025 SpcFuncData'!$B$5:$B$87,0)</f>
        <v>9</v>
      </c>
      <c r="U31" s="45">
        <v>0</v>
      </c>
      <c r="V31" t="str">
        <f t="shared" si="2"/>
        <v>2,              2,     "Assembly - Courtrooms"</v>
      </c>
    </row>
    <row r="32" spans="1:22" x14ac:dyDescent="0.25">
      <c r="A32" s="45" t="s">
        <v>537</v>
      </c>
      <c r="B32" s="103" t="s">
        <v>883</v>
      </c>
      <c r="C32" s="57">
        <f>VLOOKUP($B32,'2025 Ventilation List SORT'!$A$6:$I$101,2)</f>
        <v>13</v>
      </c>
      <c r="D32" s="57">
        <f>VLOOKUP($B32,'2025 Ventilation List SORT'!$A$6:$I$101,3)</f>
        <v>0.15</v>
      </c>
      <c r="E32" s="60">
        <f>VLOOKUP($B32,'2025 Ventilation List SORT'!$A$6:$I$101,4)</f>
        <v>0</v>
      </c>
      <c r="F32" s="60">
        <f>VLOOKUP($B32,'2025 Ventilation List SORT'!$A$6:$I$101,5)</f>
        <v>0</v>
      </c>
      <c r="G32" s="57">
        <f>VLOOKUP($B32,'2025 Ventilation List SORT'!$A$6:$I$101,6)</f>
        <v>0</v>
      </c>
      <c r="H32" s="60">
        <f>VLOOKUP($B32,'2025 Ventilation List SORT'!$A$6:$I$101,7)</f>
        <v>1</v>
      </c>
      <c r="I32" s="57" t="str">
        <f>VLOOKUP($B32,'2025 Ventilation List SORT'!$A$6:$I$101,8)</f>
        <v>F</v>
      </c>
      <c r="J32" s="96" t="str">
        <f>VLOOKUP($B32,'2025 Ventilation List SORT'!$A$6:$I$101,9)</f>
        <v>No</v>
      </c>
      <c r="K32" s="148">
        <f>INDEX('For CSV - 2025 SpcFuncData'!$D$5:$D$88,MATCH($A32,'For CSV - 2025 SpcFuncData'!$B$5:$B$87,0))*0.5</f>
        <v>71.430000000000007</v>
      </c>
      <c r="L32" s="148" t="e">
        <f>INDEX('For CSV - 2025 VentSpcFuncData'!#REF!,MATCH($B32,'For CSV - 2025 VentSpcFuncData'!$B$6:$B$111,0))</f>
        <v>#REF!</v>
      </c>
      <c r="M32" s="148" t="e">
        <f t="shared" si="3"/>
        <v>#REF!</v>
      </c>
      <c r="N32" s="148" t="e">
        <f>INDEX('For CSV - 2025 VentSpcFuncData'!#REF!,MATCH($B32,'For CSV - 2025 VentSpcFuncData'!$B$6:$B$111,0))</f>
        <v>#REF!</v>
      </c>
      <c r="O32" s="148" t="e">
        <f t="shared" si="4"/>
        <v>#REF!</v>
      </c>
      <c r="P32" s="150" t="e">
        <f t="shared" si="0"/>
        <v>#REF!</v>
      </c>
      <c r="Q32" s="45" t="str">
        <f t="shared" si="1"/>
        <v>Audience Seating Area,Assembly - Legislative chambers</v>
      </c>
      <c r="R32" s="45">
        <f>INDEX('For CSV - 2025 SpcFuncData'!$BB$5:$BB$89,MATCH($A32,'For CSV - 2025 SpcFuncData'!$B$5:$B$88,0))</f>
        <v>310</v>
      </c>
      <c r="S32" s="45">
        <f>INDEX('For CSV - 2025 VentSpcFuncData'!$I$6:$I$111,MATCH($B32,'For CSV - 2025 VentSpcFuncData'!$B$6:$B$111,0))</f>
        <v>3</v>
      </c>
      <c r="T32" s="45">
        <f>MATCH($A32,'For CSV - 2025 SpcFuncData'!$B$5:$B$87,0)</f>
        <v>9</v>
      </c>
      <c r="U32" s="45">
        <v>0</v>
      </c>
      <c r="V32" t="str">
        <f t="shared" si="2"/>
        <v>2,              3,     "Assembly - Legislative chambers"</v>
      </c>
    </row>
    <row r="33" spans="1:22" x14ac:dyDescent="0.25">
      <c r="A33" s="45" t="s">
        <v>537</v>
      </c>
      <c r="B33" s="103" t="s">
        <v>788</v>
      </c>
      <c r="C33" s="57">
        <f>VLOOKUP($B33,'2025 Ventilation List SORT'!$A$6:$I$101,2)</f>
        <v>0</v>
      </c>
      <c r="D33" s="57">
        <f>VLOOKUP($B33,'2025 Ventilation List SORT'!$A$6:$I$101,3)</f>
        <v>0</v>
      </c>
      <c r="E33" s="60">
        <f>VLOOKUP($B33,'2025 Ventilation List SORT'!$A$6:$I$101,4)</f>
        <v>0</v>
      </c>
      <c r="F33" s="60">
        <f>VLOOKUP($B33,'2025 Ventilation List SORT'!$A$6:$I$101,5)</f>
        <v>0</v>
      </c>
      <c r="G33" s="57">
        <f>VLOOKUP($B33,'2025 Ventilation List SORT'!$A$6:$I$101,6)</f>
        <v>0.5</v>
      </c>
      <c r="H33" s="60">
        <f>VLOOKUP($B33,'2025 Ventilation List SORT'!$A$6:$I$101,7)</f>
        <v>1</v>
      </c>
      <c r="I33" s="57" t="str">
        <f>VLOOKUP($B33,'2025 Ventilation List SORT'!$A$6:$I$101,8)</f>
        <v>Exh. Note B</v>
      </c>
      <c r="J33" s="96" t="str">
        <f>VLOOKUP($B33,'2025 Ventilation List SORT'!$A$6:$I$101,9)</f>
        <v>No</v>
      </c>
      <c r="K33" s="148">
        <f>INDEX('For CSV - 2025 SpcFuncData'!$D$5:$D$88,MATCH($A33,'For CSV - 2025 SpcFuncData'!$B$5:$B$87,0))*0.5</f>
        <v>71.430000000000007</v>
      </c>
      <c r="L33" s="148" t="e">
        <f>INDEX('For CSV - 2025 VentSpcFuncData'!#REF!,MATCH($B33,'For CSV - 2025 VentSpcFuncData'!$B$6:$B$111,0))</f>
        <v>#REF!</v>
      </c>
      <c r="M33" s="148" t="e">
        <f t="shared" si="3"/>
        <v>#REF!</v>
      </c>
      <c r="N33" s="148" t="e">
        <f>INDEX('For CSV - 2025 VentSpcFuncData'!#REF!,MATCH($B33,'For CSV - 2025 VentSpcFuncData'!$B$6:$B$111,0))</f>
        <v>#REF!</v>
      </c>
      <c r="O33" s="148" t="e">
        <f t="shared" si="4"/>
        <v>#REF!</v>
      </c>
      <c r="P33" s="150" t="e">
        <f t="shared" si="0"/>
        <v>#REF!</v>
      </c>
      <c r="Q33" s="45" t="str">
        <f t="shared" si="1"/>
        <v>Audience Seating Area,Exhaust - Arenas</v>
      </c>
      <c r="R33" s="45">
        <f>INDEX('For CSV - 2025 SpcFuncData'!$BB$5:$BB$89,MATCH($A33,'For CSV - 2025 SpcFuncData'!$B$5:$B$88,0))</f>
        <v>310</v>
      </c>
      <c r="S33" s="45">
        <f>INDEX('For CSV - 2025 VentSpcFuncData'!$I$6:$I$111,MATCH($B33,'For CSV - 2025 VentSpcFuncData'!$B$6:$B$111,0))</f>
        <v>25</v>
      </c>
      <c r="T33" s="45">
        <f>MATCH($A33,'For CSV - 2025 SpcFuncData'!$B$5:$B$87,0)</f>
        <v>9</v>
      </c>
      <c r="U33" s="45">
        <v>0</v>
      </c>
      <c r="V33" t="str">
        <f t="shared" si="2"/>
        <v>2,              25,     "Exhaust - Arenas"</v>
      </c>
    </row>
    <row r="34" spans="1:22" x14ac:dyDescent="0.25">
      <c r="A34" s="45" t="s">
        <v>537</v>
      </c>
      <c r="B34" s="103" t="s">
        <v>781</v>
      </c>
      <c r="C34" s="57">
        <f>VLOOKUP($B34,'2025 Ventilation List SORT'!$A$6:$I$101,2)</f>
        <v>5</v>
      </c>
      <c r="D34" s="57">
        <f>VLOOKUP($B34,'2025 Ventilation List SORT'!$A$6:$I$101,3)</f>
        <v>0.15</v>
      </c>
      <c r="E34" s="60">
        <f>VLOOKUP($B34,'2025 Ventilation List SORT'!$A$6:$I$101,4)</f>
        <v>0</v>
      </c>
      <c r="F34" s="60">
        <f>VLOOKUP($B34,'2025 Ventilation List SORT'!$A$6:$I$101,5)</f>
        <v>0</v>
      </c>
      <c r="G34" s="57">
        <f>VLOOKUP($B34,'2025 Ventilation List SORT'!$A$6:$I$101,6)</f>
        <v>0</v>
      </c>
      <c r="H34" s="60">
        <f>VLOOKUP($B34,'2025 Ventilation List SORT'!$A$6:$I$101,7)</f>
        <v>2</v>
      </c>
      <c r="I34" s="57" t="str">
        <f>VLOOKUP($B34,'2025 Ventilation List SORT'!$A$6:$I$101,8)</f>
        <v/>
      </c>
      <c r="J34" s="96" t="str">
        <f>VLOOKUP($B34,'2025 Ventilation List SORT'!$A$6:$I$101,9)</f>
        <v>No</v>
      </c>
      <c r="K34" s="148">
        <f>INDEX('For CSV - 2025 SpcFuncData'!$D$5:$D$88,MATCH($A34,'For CSV - 2025 SpcFuncData'!$B$5:$B$87,0))*0.5</f>
        <v>71.430000000000007</v>
      </c>
      <c r="L34" s="148" t="e">
        <f>INDEX('For CSV - 2025 VentSpcFuncData'!#REF!,MATCH($B34,'For CSV - 2025 VentSpcFuncData'!$B$6:$B$111,0))</f>
        <v>#REF!</v>
      </c>
      <c r="M34" s="148" t="e">
        <f t="shared" si="3"/>
        <v>#REF!</v>
      </c>
      <c r="N34" s="148" t="e">
        <f>INDEX('For CSV - 2025 VentSpcFuncData'!#REF!,MATCH($B34,'For CSV - 2025 VentSpcFuncData'!$B$6:$B$111,0))</f>
        <v>#REF!</v>
      </c>
      <c r="O34" s="148" t="e">
        <f t="shared" si="4"/>
        <v>#REF!</v>
      </c>
      <c r="P34" s="150" t="e">
        <f t="shared" si="0"/>
        <v>#REF!</v>
      </c>
      <c r="Q34" s="45" t="str">
        <f t="shared" si="1"/>
        <v>Audience Seating Area,Misc - All others</v>
      </c>
      <c r="R34" s="45">
        <f>INDEX('For CSV - 2025 SpcFuncData'!$BB$5:$BB$89,MATCH($A34,'For CSV - 2025 SpcFuncData'!$B$5:$B$88,0))</f>
        <v>310</v>
      </c>
      <c r="S34" s="45">
        <f>INDEX('For CSV - 2025 VentSpcFuncData'!$I$6:$I$111,MATCH($B34,'For CSV - 2025 VentSpcFuncData'!$B$6:$B$111,0))</f>
        <v>58</v>
      </c>
      <c r="T34" s="45">
        <f>MATCH($A34,'For CSV - 2025 SpcFuncData'!$B$5:$B$87,0)</f>
        <v>9</v>
      </c>
      <c r="U34" s="45">
        <v>0</v>
      </c>
      <c r="V34" t="str">
        <f t="shared" si="2"/>
        <v>2,              58,     "Misc - All others"</v>
      </c>
    </row>
    <row r="35" spans="1:22" x14ac:dyDescent="0.25">
      <c r="A35" s="45" t="s">
        <v>537</v>
      </c>
      <c r="B35" s="103" t="s">
        <v>832</v>
      </c>
      <c r="C35" s="57">
        <f>VLOOKUP($B35,'2025 Ventilation List SORT'!$A$6:$I$101,2)</f>
        <v>71</v>
      </c>
      <c r="D35" s="57">
        <f>VLOOKUP($B35,'2025 Ventilation List SORT'!$A$6:$I$101,3)</f>
        <v>0.15</v>
      </c>
      <c r="E35" s="60">
        <f>VLOOKUP($B35,'2025 Ventilation List SORT'!$A$6:$I$101,4)</f>
        <v>0</v>
      </c>
      <c r="F35" s="60">
        <f>VLOOKUP($B35,'2025 Ventilation List SORT'!$A$6:$I$101,5)</f>
        <v>0</v>
      </c>
      <c r="G35" s="57">
        <f>VLOOKUP($B35,'2025 Ventilation List SORT'!$A$6:$I$101,6)</f>
        <v>0</v>
      </c>
      <c r="H35" s="60">
        <f>VLOOKUP($B35,'2025 Ventilation List SORT'!$A$6:$I$101,7)</f>
        <v>1</v>
      </c>
      <c r="I35" s="57" t="str">
        <f>VLOOKUP($B35,'2025 Ventilation List SORT'!$A$6:$I$101,8)</f>
        <v/>
      </c>
      <c r="J35" s="96" t="str">
        <f>VLOOKUP($B35,'2025 Ventilation List SORT'!$A$6:$I$101,9)</f>
        <v>No</v>
      </c>
      <c r="K35" s="148">
        <f>INDEX('For CSV - 2025 SpcFuncData'!$D$5:$D$88,MATCH($A35,'For CSV - 2025 SpcFuncData'!$B$5:$B$87,0))*0.5</f>
        <v>71.430000000000007</v>
      </c>
      <c r="L35" s="148" t="e">
        <f>INDEX('For CSV - 2025 VentSpcFuncData'!#REF!,MATCH($B35,'For CSV - 2025 VentSpcFuncData'!$B$6:$B$111,0))</f>
        <v>#REF!</v>
      </c>
      <c r="M35" s="148" t="e">
        <f t="shared" si="3"/>
        <v>#REF!</v>
      </c>
      <c r="N35" s="148" t="e">
        <f>INDEX('For CSV - 2025 VentSpcFuncData'!#REF!,MATCH($B35,'For CSV - 2025 VentSpcFuncData'!$B$6:$B$111,0))</f>
        <v>#REF!</v>
      </c>
      <c r="O35" s="148" t="e">
        <f t="shared" si="4"/>
        <v>#REF!</v>
      </c>
      <c r="P35" s="150" t="e">
        <f t="shared" si="0"/>
        <v>#REF!</v>
      </c>
      <c r="Q35" s="45" t="str">
        <f t="shared" si="1"/>
        <v>Audience Seating Area,Sports/Entertainment - Bowling alley (seating)</v>
      </c>
      <c r="R35" s="45">
        <f>INDEX('For CSV - 2025 SpcFuncData'!$BB$5:$BB$89,MATCH($A35,'For CSV - 2025 SpcFuncData'!$B$5:$B$88,0))</f>
        <v>310</v>
      </c>
      <c r="S35" s="45">
        <f>INDEX('For CSV - 2025 VentSpcFuncData'!$I$6:$I$111,MATCH($B35,'For CSV - 2025 VentSpcFuncData'!$B$6:$B$111,0))</f>
        <v>85</v>
      </c>
      <c r="T35" s="45">
        <f>MATCH($A35,'For CSV - 2025 SpcFuncData'!$B$5:$B$87,0)</f>
        <v>9</v>
      </c>
      <c r="U35" s="45">
        <v>0</v>
      </c>
      <c r="V35" t="str">
        <f t="shared" si="2"/>
        <v>2,              85,     "Sports/Entertainment - Bowling alley (seating)"</v>
      </c>
    </row>
    <row r="36" spans="1:22" x14ac:dyDescent="0.25">
      <c r="A36" s="45" t="s">
        <v>537</v>
      </c>
      <c r="B36" s="103" t="s">
        <v>839</v>
      </c>
      <c r="C36" s="57">
        <f>VLOOKUP($B36,'2025 Ventilation List SORT'!$A$6:$I$101,2)</f>
        <v>100</v>
      </c>
      <c r="D36" s="57">
        <f>VLOOKUP($B36,'2025 Ventilation List SORT'!$A$6:$I$101,3)</f>
        <v>0.15</v>
      </c>
      <c r="E36" s="60">
        <f>VLOOKUP($B36,'2025 Ventilation List SORT'!$A$6:$I$101,4)</f>
        <v>0</v>
      </c>
      <c r="F36" s="60">
        <f>VLOOKUP($B36,'2025 Ventilation List SORT'!$A$6:$I$101,5)</f>
        <v>0</v>
      </c>
      <c r="G36" s="57">
        <f>VLOOKUP($B36,'2025 Ventilation List SORT'!$A$6:$I$101,6)</f>
        <v>0</v>
      </c>
      <c r="H36" s="60">
        <f>VLOOKUP($B36,'2025 Ventilation List SORT'!$A$6:$I$101,7)</f>
        <v>2</v>
      </c>
      <c r="I36" s="57" t="str">
        <f>VLOOKUP($B36,'2025 Ventilation List SORT'!$A$6:$I$101,8)</f>
        <v>F</v>
      </c>
      <c r="J36" s="96" t="str">
        <f>VLOOKUP($B36,'2025 Ventilation List SORT'!$A$6:$I$101,9)</f>
        <v>No</v>
      </c>
      <c r="K36" s="148">
        <f>INDEX('For CSV - 2025 SpcFuncData'!$D$5:$D$88,MATCH($A36,'For CSV - 2025 SpcFuncData'!$B$5:$B$87,0))*0.5</f>
        <v>71.430000000000007</v>
      </c>
      <c r="L36" s="148" t="e">
        <f>INDEX('For CSV - 2025 VentSpcFuncData'!#REF!,MATCH($B36,'For CSV - 2025 VentSpcFuncData'!$B$6:$B$111,0))</f>
        <v>#REF!</v>
      </c>
      <c r="M36" s="148" t="e">
        <f t="shared" si="3"/>
        <v>#REF!</v>
      </c>
      <c r="N36" s="148" t="e">
        <f>INDEX('For CSV - 2025 VentSpcFuncData'!#REF!,MATCH($B36,'For CSV - 2025 VentSpcFuncData'!$B$6:$B$111,0))</f>
        <v>#REF!</v>
      </c>
      <c r="O36" s="148" t="e">
        <f t="shared" si="4"/>
        <v>#REF!</v>
      </c>
      <c r="P36" s="150" t="e">
        <f t="shared" si="0"/>
        <v>#REF!</v>
      </c>
      <c r="Q36" s="45" t="str">
        <f t="shared" si="1"/>
        <v>Audience Seating Area,Sports/Entertainment - Spectator areas</v>
      </c>
      <c r="R36" s="45">
        <f>INDEX('For CSV - 2025 SpcFuncData'!$BB$5:$BB$89,MATCH($A36,'For CSV - 2025 SpcFuncData'!$B$5:$B$88,0))</f>
        <v>310</v>
      </c>
      <c r="S36" s="45">
        <f>INDEX('For CSV - 2025 VentSpcFuncData'!$I$6:$I$111,MATCH($B36,'For CSV - 2025 VentSpcFuncData'!$B$6:$B$111,0))</f>
        <v>92</v>
      </c>
      <c r="T36" s="45">
        <f>MATCH($A36,'For CSV - 2025 SpcFuncData'!$B$5:$B$87,0)</f>
        <v>9</v>
      </c>
      <c r="U36" s="45">
        <v>0</v>
      </c>
      <c r="V36" t="str">
        <f t="shared" si="2"/>
        <v>2,              92,     "Sports/Entertainment - Spectator areas"</v>
      </c>
    </row>
    <row r="37" spans="1:22" x14ac:dyDescent="0.25">
      <c r="A37" s="45" t="s">
        <v>503</v>
      </c>
      <c r="B37" s="103" t="s">
        <v>882</v>
      </c>
      <c r="C37" s="57">
        <f>VLOOKUP($B37,'2025 Ventilation List SORT'!$A$6:$I$101,2)</f>
        <v>71</v>
      </c>
      <c r="D37" s="57">
        <f>VLOOKUP($B37,'2025 Ventilation List SORT'!$A$6:$I$101,3)</f>
        <v>0.15</v>
      </c>
      <c r="E37" s="60">
        <f>VLOOKUP($B37,'2025 Ventilation List SORT'!$A$6:$I$101,4)</f>
        <v>0</v>
      </c>
      <c r="F37" s="60">
        <f>VLOOKUP($B37,'2025 Ventilation List SORT'!$A$6:$I$101,5)</f>
        <v>0</v>
      </c>
      <c r="G37" s="57">
        <f>VLOOKUP($B37,'2025 Ventilation List SORT'!$A$6:$I$101,6)</f>
        <v>0</v>
      </c>
      <c r="H37" s="60">
        <f>VLOOKUP($B37,'2025 Ventilation List SORT'!$A$6:$I$101,7)</f>
        <v>1</v>
      </c>
      <c r="I37" s="57" t="str">
        <f>VLOOKUP($B37,'2025 Ventilation List SORT'!$A$6:$I$101,8)</f>
        <v>F</v>
      </c>
      <c r="J37" s="96" t="str">
        <f>VLOOKUP($B37,'2025 Ventilation List SORT'!$A$6:$I$101,9)</f>
        <v>No</v>
      </c>
      <c r="K37" s="148">
        <f>INDEX('For CSV - 2025 SpcFuncData'!$D$5:$D$88,MATCH($A37,'For CSV - 2025 SpcFuncData'!$B$5:$B$87,0))*0.5</f>
        <v>71.430000000000007</v>
      </c>
      <c r="L37" s="148" t="e">
        <f>INDEX('For CSV - 2025 VentSpcFuncData'!#REF!,MATCH($B37,'For CSV - 2025 VentSpcFuncData'!$B$6:$B$111,0))</f>
        <v>#REF!</v>
      </c>
      <c r="M37" s="148" t="e">
        <f t="shared" si="3"/>
        <v>#REF!</v>
      </c>
      <c r="N37" s="148" t="e">
        <f>INDEX('For CSV - 2025 VentSpcFuncData'!#REF!,MATCH($B37,'For CSV - 2025 VentSpcFuncData'!$B$6:$B$111,0))</f>
        <v>#REF!</v>
      </c>
      <c r="O37" s="148" t="e">
        <f t="shared" si="4"/>
        <v>#REF!</v>
      </c>
      <c r="P37" s="150" t="e">
        <f t="shared" si="0"/>
        <v>#REF!</v>
      </c>
      <c r="Q37" s="45" t="str">
        <f t="shared" si="1"/>
        <v>Auditorium Area,Assembly - Auditorium seating area</v>
      </c>
      <c r="R37" s="45">
        <f>INDEX('For CSV - 2025 SpcFuncData'!$BB$5:$BB$89,MATCH($A37,'For CSV - 2025 SpcFuncData'!$B$5:$B$88,0))</f>
        <v>311</v>
      </c>
      <c r="S37" s="45">
        <f>INDEX('For CSV - 2025 VentSpcFuncData'!$I$6:$I$111,MATCH($B37,'For CSV - 2025 VentSpcFuncData'!$B$6:$B$111,0))</f>
        <v>1</v>
      </c>
      <c r="T37" s="45">
        <f>MATCH($A37,'For CSV - 2025 SpcFuncData'!$B$5:$B$87,0)</f>
        <v>10</v>
      </c>
      <c r="U37" s="45">
        <v>0</v>
      </c>
      <c r="V37" t="str">
        <f t="shared" si="2"/>
        <v>1, Spc:SpcFunc,        311,  1  ;  Auditorium Area</v>
      </c>
    </row>
    <row r="38" spans="1:22" x14ac:dyDescent="0.25">
      <c r="A38" s="45" t="s">
        <v>503</v>
      </c>
      <c r="B38" s="103" t="s">
        <v>882</v>
      </c>
      <c r="C38" s="57">
        <f>VLOOKUP($B38,'2025 Ventilation List SORT'!$A$6:$I$101,2)</f>
        <v>71</v>
      </c>
      <c r="D38" s="57">
        <f>VLOOKUP($B38,'2025 Ventilation List SORT'!$A$6:$I$101,3)</f>
        <v>0.15</v>
      </c>
      <c r="E38" s="60">
        <f>VLOOKUP($B38,'2025 Ventilation List SORT'!$A$6:$I$101,4)</f>
        <v>0</v>
      </c>
      <c r="F38" s="60">
        <f>VLOOKUP($B38,'2025 Ventilation List SORT'!$A$6:$I$101,5)</f>
        <v>0</v>
      </c>
      <c r="G38" s="57">
        <f>VLOOKUP($B38,'2025 Ventilation List SORT'!$A$6:$I$101,6)</f>
        <v>0</v>
      </c>
      <c r="H38" s="60">
        <f>VLOOKUP($B38,'2025 Ventilation List SORT'!$A$6:$I$101,7)</f>
        <v>1</v>
      </c>
      <c r="I38" s="57" t="str">
        <f>VLOOKUP($B38,'2025 Ventilation List SORT'!$A$6:$I$101,8)</f>
        <v>F</v>
      </c>
      <c r="J38" s="96" t="str">
        <f>VLOOKUP($B38,'2025 Ventilation List SORT'!$A$6:$I$101,9)</f>
        <v>No</v>
      </c>
      <c r="K38" s="148">
        <f>INDEX('For CSV - 2025 SpcFuncData'!$D$5:$D$88,MATCH($A38,'For CSV - 2025 SpcFuncData'!$B$5:$B$87,0))*0.5</f>
        <v>71.430000000000007</v>
      </c>
      <c r="L38" s="148" t="e">
        <f>INDEX('For CSV - 2025 VentSpcFuncData'!#REF!,MATCH($B38,'For CSV - 2025 VentSpcFuncData'!$B$6:$B$111,0))</f>
        <v>#REF!</v>
      </c>
      <c r="M38" s="148" t="e">
        <f t="shared" si="3"/>
        <v>#REF!</v>
      </c>
      <c r="N38" s="148" t="e">
        <f>INDEX('For CSV - 2025 VentSpcFuncData'!#REF!,MATCH($B38,'For CSV - 2025 VentSpcFuncData'!$B$6:$B$111,0))</f>
        <v>#REF!</v>
      </c>
      <c r="O38" s="148" t="e">
        <f t="shared" si="4"/>
        <v>#REF!</v>
      </c>
      <c r="P38" s="150" t="e">
        <f t="shared" si="0"/>
        <v>#REF!</v>
      </c>
      <c r="Q38" s="45" t="str">
        <f t="shared" si="1"/>
        <v>Auditorium Area,Assembly - Auditorium seating area</v>
      </c>
      <c r="R38" s="45">
        <f>INDEX('For CSV - 2025 SpcFuncData'!$BB$5:$BB$89,MATCH($A38,'For CSV - 2025 SpcFuncData'!$B$5:$B$88,0))</f>
        <v>311</v>
      </c>
      <c r="S38" s="45">
        <f>INDEX('For CSV - 2025 VentSpcFuncData'!$I$6:$I$111,MATCH($B38,'For CSV - 2025 VentSpcFuncData'!$B$6:$B$111,0))</f>
        <v>1</v>
      </c>
      <c r="T38" s="45">
        <f>MATCH($A38,'For CSV - 2025 SpcFuncData'!$B$5:$B$87,0)</f>
        <v>10</v>
      </c>
      <c r="U38" s="45">
        <v>0</v>
      </c>
      <c r="V38" t="str">
        <f t="shared" si="2"/>
        <v>2,              1,     "Assembly - Auditorium seating area"</v>
      </c>
    </row>
    <row r="39" spans="1:22" x14ac:dyDescent="0.25">
      <c r="A39" s="45" t="s">
        <v>503</v>
      </c>
      <c r="B39" s="103" t="s">
        <v>922</v>
      </c>
      <c r="C39" s="57">
        <f>VLOOKUP($B39,'2025 Ventilation List SORT'!$A$6:$I$101,2)</f>
        <v>13</v>
      </c>
      <c r="D39" s="57">
        <f>VLOOKUP($B39,'2025 Ventilation List SORT'!$A$6:$I$101,3)</f>
        <v>0.15</v>
      </c>
      <c r="E39" s="60">
        <f>VLOOKUP($B39,'2025 Ventilation List SORT'!$A$6:$I$101,4)</f>
        <v>0</v>
      </c>
      <c r="F39" s="60">
        <f>VLOOKUP($B39,'2025 Ventilation List SORT'!$A$6:$I$101,5)</f>
        <v>0</v>
      </c>
      <c r="G39" s="57">
        <f>VLOOKUP($B39,'2025 Ventilation List SORT'!$A$6:$I$101,6)</f>
        <v>0</v>
      </c>
      <c r="H39" s="60">
        <f>VLOOKUP($B39,'2025 Ventilation List SORT'!$A$6:$I$101,7)</f>
        <v>1</v>
      </c>
      <c r="I39" s="57" t="str">
        <f>VLOOKUP($B39,'2025 Ventilation List SORT'!$A$6:$I$101,8)</f>
        <v>F</v>
      </c>
      <c r="J39" s="96" t="str">
        <f>VLOOKUP($B39,'2025 Ventilation List SORT'!$A$6:$I$101,9)</f>
        <v>No</v>
      </c>
      <c r="K39" s="148">
        <f>INDEX('For CSV - 2025 SpcFuncData'!$D$5:$D$88,MATCH($A39,'For CSV - 2025 SpcFuncData'!$B$5:$B$87,0))*0.5</f>
        <v>71.430000000000007</v>
      </c>
      <c r="L39" s="148" t="e">
        <f>INDEX('For CSV - 2025 VentSpcFuncData'!#REF!,MATCH($B39,'For CSV - 2025 VentSpcFuncData'!$B$6:$B$111,0))</f>
        <v>#REF!</v>
      </c>
      <c r="M39" s="148" t="e">
        <f t="shared" si="3"/>
        <v>#REF!</v>
      </c>
      <c r="N39" s="148" t="e">
        <f>INDEX('For CSV - 2025 VentSpcFuncData'!#REF!,MATCH($B39,'For CSV - 2025 VentSpcFuncData'!$B$6:$B$111,0))</f>
        <v>#REF!</v>
      </c>
      <c r="O39" s="148" t="e">
        <f t="shared" si="4"/>
        <v>#REF!</v>
      </c>
      <c r="P39" s="150" t="e">
        <f t="shared" si="0"/>
        <v>#REF!</v>
      </c>
      <c r="Q39" s="45" t="str">
        <f t="shared" si="1"/>
        <v>Auditorium Area,Assembly - Courtrooms</v>
      </c>
      <c r="R39" s="45">
        <f>INDEX('For CSV - 2025 SpcFuncData'!$BB$5:$BB$89,MATCH($A39,'For CSV - 2025 SpcFuncData'!$B$5:$B$88,0))</f>
        <v>311</v>
      </c>
      <c r="S39" s="45">
        <f>INDEX('For CSV - 2025 VentSpcFuncData'!$I$6:$I$111,MATCH($B39,'For CSV - 2025 VentSpcFuncData'!$B$6:$B$111,0))</f>
        <v>2</v>
      </c>
      <c r="T39" s="45">
        <f>MATCH($A39,'For CSV - 2025 SpcFuncData'!$B$5:$B$87,0)</f>
        <v>10</v>
      </c>
      <c r="U39" s="45">
        <v>0</v>
      </c>
      <c r="V39" t="str">
        <f t="shared" si="2"/>
        <v>2,              2,     "Assembly - Courtrooms"</v>
      </c>
    </row>
    <row r="40" spans="1:22" x14ac:dyDescent="0.25">
      <c r="A40" s="45" t="s">
        <v>503</v>
      </c>
      <c r="B40" s="103" t="s">
        <v>883</v>
      </c>
      <c r="C40" s="57">
        <f>VLOOKUP($B40,'2025 Ventilation List SORT'!$A$6:$I$101,2)</f>
        <v>13</v>
      </c>
      <c r="D40" s="57">
        <f>VLOOKUP($B40,'2025 Ventilation List SORT'!$A$6:$I$101,3)</f>
        <v>0.15</v>
      </c>
      <c r="E40" s="60">
        <f>VLOOKUP($B40,'2025 Ventilation List SORT'!$A$6:$I$101,4)</f>
        <v>0</v>
      </c>
      <c r="F40" s="60">
        <f>VLOOKUP($B40,'2025 Ventilation List SORT'!$A$6:$I$101,5)</f>
        <v>0</v>
      </c>
      <c r="G40" s="57">
        <f>VLOOKUP($B40,'2025 Ventilation List SORT'!$A$6:$I$101,6)</f>
        <v>0</v>
      </c>
      <c r="H40" s="60">
        <f>VLOOKUP($B40,'2025 Ventilation List SORT'!$A$6:$I$101,7)</f>
        <v>1</v>
      </c>
      <c r="I40" s="57" t="str">
        <f>VLOOKUP($B40,'2025 Ventilation List SORT'!$A$6:$I$101,8)</f>
        <v>F</v>
      </c>
      <c r="J40" s="96" t="str">
        <f>VLOOKUP($B40,'2025 Ventilation List SORT'!$A$6:$I$101,9)</f>
        <v>No</v>
      </c>
      <c r="K40" s="148">
        <f>INDEX('For CSV - 2025 SpcFuncData'!$D$5:$D$88,MATCH($A40,'For CSV - 2025 SpcFuncData'!$B$5:$B$87,0))*0.5</f>
        <v>71.430000000000007</v>
      </c>
      <c r="L40" s="148" t="e">
        <f>INDEX('For CSV - 2025 VentSpcFuncData'!#REF!,MATCH($B40,'For CSV - 2025 VentSpcFuncData'!$B$6:$B$111,0))</f>
        <v>#REF!</v>
      </c>
      <c r="M40" s="148" t="e">
        <f t="shared" si="3"/>
        <v>#REF!</v>
      </c>
      <c r="N40" s="148" t="e">
        <f>INDEX('For CSV - 2025 VentSpcFuncData'!#REF!,MATCH($B40,'For CSV - 2025 VentSpcFuncData'!$B$6:$B$111,0))</f>
        <v>#REF!</v>
      </c>
      <c r="O40" s="148" t="e">
        <f t="shared" si="4"/>
        <v>#REF!</v>
      </c>
      <c r="P40" s="150" t="e">
        <f t="shared" si="0"/>
        <v>#REF!</v>
      </c>
      <c r="Q40" s="45" t="str">
        <f t="shared" ref="Q40:Q71" si="5">_xlfn.CONCAT(A40,",",B40)</f>
        <v>Auditorium Area,Assembly - Legislative chambers</v>
      </c>
      <c r="R40" s="45">
        <f>INDEX('For CSV - 2025 SpcFuncData'!$BB$5:$BB$89,MATCH($A40,'For CSV - 2025 SpcFuncData'!$B$5:$B$88,0))</f>
        <v>311</v>
      </c>
      <c r="S40" s="45">
        <f>INDEX('For CSV - 2025 VentSpcFuncData'!$I$6:$I$111,MATCH($B40,'For CSV - 2025 VentSpcFuncData'!$B$6:$B$111,0))</f>
        <v>3</v>
      </c>
      <c r="T40" s="45">
        <f>MATCH($A40,'For CSV - 2025 SpcFuncData'!$B$5:$B$87,0)</f>
        <v>10</v>
      </c>
      <c r="U40" s="45">
        <v>0</v>
      </c>
      <c r="V40" t="str">
        <f t="shared" si="2"/>
        <v>2,              3,     "Assembly - Legislative chambers"</v>
      </c>
    </row>
    <row r="41" spans="1:22" x14ac:dyDescent="0.25">
      <c r="A41" s="45" t="s">
        <v>503</v>
      </c>
      <c r="B41" s="103" t="s">
        <v>788</v>
      </c>
      <c r="C41" s="57">
        <f>VLOOKUP($B41,'2025 Ventilation List SORT'!$A$6:$I$101,2)</f>
        <v>0</v>
      </c>
      <c r="D41" s="57">
        <f>VLOOKUP($B41,'2025 Ventilation List SORT'!$A$6:$I$101,3)</f>
        <v>0</v>
      </c>
      <c r="E41" s="60">
        <f>VLOOKUP($B41,'2025 Ventilation List SORT'!$A$6:$I$101,4)</f>
        <v>0</v>
      </c>
      <c r="F41" s="60">
        <f>VLOOKUP($B41,'2025 Ventilation List SORT'!$A$6:$I$101,5)</f>
        <v>0</v>
      </c>
      <c r="G41" s="57">
        <f>VLOOKUP($B41,'2025 Ventilation List SORT'!$A$6:$I$101,6)</f>
        <v>0.5</v>
      </c>
      <c r="H41" s="60">
        <f>VLOOKUP($B41,'2025 Ventilation List SORT'!$A$6:$I$101,7)</f>
        <v>1</v>
      </c>
      <c r="I41" s="57" t="str">
        <f>VLOOKUP($B41,'2025 Ventilation List SORT'!$A$6:$I$101,8)</f>
        <v>Exh. Note B</v>
      </c>
      <c r="J41" s="96" t="str">
        <f>VLOOKUP($B41,'2025 Ventilation List SORT'!$A$6:$I$101,9)</f>
        <v>No</v>
      </c>
      <c r="K41" s="148">
        <f>INDEX('For CSV - 2025 SpcFuncData'!$D$5:$D$88,MATCH($A41,'For CSV - 2025 SpcFuncData'!$B$5:$B$87,0))*0.5</f>
        <v>71.430000000000007</v>
      </c>
      <c r="L41" s="148" t="e">
        <f>INDEX('For CSV - 2025 VentSpcFuncData'!#REF!,MATCH($B41,'For CSV - 2025 VentSpcFuncData'!$B$6:$B$111,0))</f>
        <v>#REF!</v>
      </c>
      <c r="M41" s="148" t="e">
        <f t="shared" si="3"/>
        <v>#REF!</v>
      </c>
      <c r="N41" s="148" t="e">
        <f>INDEX('For CSV - 2025 VentSpcFuncData'!#REF!,MATCH($B41,'For CSV - 2025 VentSpcFuncData'!$B$6:$B$111,0))</f>
        <v>#REF!</v>
      </c>
      <c r="O41" s="148" t="e">
        <f t="shared" si="4"/>
        <v>#REF!</v>
      </c>
      <c r="P41" s="150" t="e">
        <f t="shared" si="0"/>
        <v>#REF!</v>
      </c>
      <c r="Q41" s="45" t="str">
        <f t="shared" si="5"/>
        <v>Auditorium Area,Exhaust - Arenas</v>
      </c>
      <c r="R41" s="45">
        <f>INDEX('For CSV - 2025 SpcFuncData'!$BB$5:$BB$89,MATCH($A41,'For CSV - 2025 SpcFuncData'!$B$5:$B$88,0))</f>
        <v>311</v>
      </c>
      <c r="S41" s="45">
        <f>INDEX('For CSV - 2025 VentSpcFuncData'!$I$6:$I$111,MATCH($B41,'For CSV - 2025 VentSpcFuncData'!$B$6:$B$111,0))</f>
        <v>25</v>
      </c>
      <c r="T41" s="45">
        <f>MATCH($A41,'For CSV - 2025 SpcFuncData'!$B$5:$B$87,0)</f>
        <v>10</v>
      </c>
      <c r="U41" s="45">
        <v>0</v>
      </c>
      <c r="V41" t="str">
        <f t="shared" si="2"/>
        <v>2,              25,     "Exhaust - Arenas"</v>
      </c>
    </row>
    <row r="42" spans="1:22" x14ac:dyDescent="0.25">
      <c r="A42" s="45" t="s">
        <v>503</v>
      </c>
      <c r="B42" s="103" t="s">
        <v>781</v>
      </c>
      <c r="C42" s="57">
        <f>VLOOKUP($B42,'2025 Ventilation List SORT'!$A$6:$I$101,2)</f>
        <v>5</v>
      </c>
      <c r="D42" s="57">
        <f>VLOOKUP($B42,'2025 Ventilation List SORT'!$A$6:$I$101,3)</f>
        <v>0.15</v>
      </c>
      <c r="E42" s="60">
        <f>VLOOKUP($B42,'2025 Ventilation List SORT'!$A$6:$I$101,4)</f>
        <v>0</v>
      </c>
      <c r="F42" s="60">
        <f>VLOOKUP($B42,'2025 Ventilation List SORT'!$A$6:$I$101,5)</f>
        <v>0</v>
      </c>
      <c r="G42" s="57">
        <f>VLOOKUP($B42,'2025 Ventilation List SORT'!$A$6:$I$101,6)</f>
        <v>0</v>
      </c>
      <c r="H42" s="60">
        <f>VLOOKUP($B42,'2025 Ventilation List SORT'!$A$6:$I$101,7)</f>
        <v>2</v>
      </c>
      <c r="I42" s="57" t="str">
        <f>VLOOKUP($B42,'2025 Ventilation List SORT'!$A$6:$I$101,8)</f>
        <v/>
      </c>
      <c r="J42" s="96" t="str">
        <f>VLOOKUP($B42,'2025 Ventilation List SORT'!$A$6:$I$101,9)</f>
        <v>No</v>
      </c>
      <c r="K42" s="148">
        <f>INDEX('For CSV - 2025 SpcFuncData'!$D$5:$D$88,MATCH($A42,'For CSV - 2025 SpcFuncData'!$B$5:$B$87,0))*0.5</f>
        <v>71.430000000000007</v>
      </c>
      <c r="L42" s="148" t="e">
        <f>INDEX('For CSV - 2025 VentSpcFuncData'!#REF!,MATCH($B42,'For CSV - 2025 VentSpcFuncData'!$B$6:$B$111,0))</f>
        <v>#REF!</v>
      </c>
      <c r="M42" s="148" t="e">
        <f t="shared" si="3"/>
        <v>#REF!</v>
      </c>
      <c r="N42" s="148" t="e">
        <f>INDEX('For CSV - 2025 VentSpcFuncData'!#REF!,MATCH($B42,'For CSV - 2025 VentSpcFuncData'!$B$6:$B$111,0))</f>
        <v>#REF!</v>
      </c>
      <c r="O42" s="148" t="e">
        <f t="shared" si="4"/>
        <v>#REF!</v>
      </c>
      <c r="P42" s="150" t="e">
        <f t="shared" si="0"/>
        <v>#REF!</v>
      </c>
      <c r="Q42" s="45" t="str">
        <f t="shared" si="5"/>
        <v>Auditorium Area,Misc - All others</v>
      </c>
      <c r="R42" s="45">
        <f>INDEX('For CSV - 2025 SpcFuncData'!$BB$5:$BB$89,MATCH($A42,'For CSV - 2025 SpcFuncData'!$B$5:$B$88,0))</f>
        <v>311</v>
      </c>
      <c r="S42" s="45">
        <f>INDEX('For CSV - 2025 VentSpcFuncData'!$I$6:$I$111,MATCH($B42,'For CSV - 2025 VentSpcFuncData'!$B$6:$B$111,0))</f>
        <v>58</v>
      </c>
      <c r="T42" s="45">
        <f>MATCH($A42,'For CSV - 2025 SpcFuncData'!$B$5:$B$87,0)</f>
        <v>10</v>
      </c>
      <c r="U42" s="45">
        <v>0</v>
      </c>
      <c r="V42" t="str">
        <f t="shared" si="2"/>
        <v>2,              58,     "Misc - All others"</v>
      </c>
    </row>
    <row r="43" spans="1:22" x14ac:dyDescent="0.25">
      <c r="A43" s="45" t="s">
        <v>535</v>
      </c>
      <c r="B43" s="103" t="s">
        <v>789</v>
      </c>
      <c r="C43" s="57">
        <f>VLOOKUP($B43,'2025 Ventilation List SORT'!$A$6:$I$101,2)</f>
        <v>0</v>
      </c>
      <c r="D43" s="57">
        <f>VLOOKUP($B43,'2025 Ventilation List SORT'!$A$6:$I$101,3)</f>
        <v>0</v>
      </c>
      <c r="E43" s="60">
        <f>VLOOKUP($B43,'2025 Ventilation List SORT'!$A$6:$I$101,4)</f>
        <v>0</v>
      </c>
      <c r="F43" s="60">
        <f>VLOOKUP($B43,'2025 Ventilation List SORT'!$A$6:$I$101,5)</f>
        <v>0</v>
      </c>
      <c r="G43" s="57">
        <f>VLOOKUP($B43,'2025 Ventilation List SORT'!$A$6:$I$101,6)</f>
        <v>1.5</v>
      </c>
      <c r="H43" s="60">
        <f>VLOOKUP($B43,'2025 Ventilation List SORT'!$A$6:$I$101,7)</f>
        <v>2</v>
      </c>
      <c r="I43" s="57" t="str">
        <f>VLOOKUP($B43,'2025 Ventilation List SORT'!$A$6:$I$101,8)</f>
        <v>Exh. Note A</v>
      </c>
      <c r="J43" s="96" t="str">
        <f>VLOOKUP($B43,'2025 Ventilation List SORT'!$A$6:$I$101,9)</f>
        <v>No</v>
      </c>
      <c r="K43" s="148">
        <f>INDEX('For CSV - 2025 SpcFuncData'!$D$5:$D$88,MATCH($A43,'For CSV - 2025 SpcFuncData'!$B$5:$B$87,0))*0.5</f>
        <v>5</v>
      </c>
      <c r="L43" s="148" t="e">
        <f>INDEX('For CSV - 2025 VentSpcFuncData'!#REF!,MATCH($B43,'For CSV - 2025 VentSpcFuncData'!$B$6:$B$111,0))</f>
        <v>#REF!</v>
      </c>
      <c r="M43" s="148" t="e">
        <f t="shared" si="3"/>
        <v>#REF!</v>
      </c>
      <c r="N43" s="148" t="e">
        <f>INDEX('For CSV - 2025 VentSpcFuncData'!#REF!,MATCH($B43,'For CSV - 2025 VentSpcFuncData'!$B$6:$B$111,0))</f>
        <v>#REF!</v>
      </c>
      <c r="O43" s="148" t="e">
        <f t="shared" si="4"/>
        <v>#REF!</v>
      </c>
      <c r="P43" s="150" t="e">
        <f t="shared" si="0"/>
        <v>#REF!</v>
      </c>
      <c r="Q43" s="45" t="str">
        <f t="shared" si="5"/>
        <v>Auto Repair / Maintenance Area,Exhaust - Auto repair rooms</v>
      </c>
      <c r="R43" s="45">
        <f>INDEX('For CSV - 2025 SpcFuncData'!$BB$5:$BB$89,MATCH($A43,'For CSV - 2025 SpcFuncData'!$B$5:$B$88,0))</f>
        <v>312</v>
      </c>
      <c r="S43" s="45">
        <f>INDEX('For CSV - 2025 VentSpcFuncData'!$I$6:$I$111,MATCH($B43,'For CSV - 2025 VentSpcFuncData'!$B$6:$B$111,0))</f>
        <v>26</v>
      </c>
      <c r="T43" s="45">
        <f>MATCH($A43,'For CSV - 2025 SpcFuncData'!$B$5:$B$87,0)</f>
        <v>11</v>
      </c>
      <c r="U43" s="45">
        <v>0</v>
      </c>
      <c r="V43" t="str">
        <f t="shared" si="2"/>
        <v>1, Spc:SpcFunc,        312,  26  ;  Auto Repair / Maintenance Area</v>
      </c>
    </row>
    <row r="44" spans="1:22" x14ac:dyDescent="0.25">
      <c r="A44" s="45" t="s">
        <v>535</v>
      </c>
      <c r="B44" s="103" t="s">
        <v>789</v>
      </c>
      <c r="C44" s="57">
        <f>VLOOKUP($B44,'2025 Ventilation List SORT'!$A$6:$I$101,2)</f>
        <v>0</v>
      </c>
      <c r="D44" s="57">
        <f>VLOOKUP($B44,'2025 Ventilation List SORT'!$A$6:$I$101,3)</f>
        <v>0</v>
      </c>
      <c r="E44" s="60">
        <f>VLOOKUP($B44,'2025 Ventilation List SORT'!$A$6:$I$101,4)</f>
        <v>0</v>
      </c>
      <c r="F44" s="60">
        <f>VLOOKUP($B44,'2025 Ventilation List SORT'!$A$6:$I$101,5)</f>
        <v>0</v>
      </c>
      <c r="G44" s="57">
        <f>VLOOKUP($B44,'2025 Ventilation List SORT'!$A$6:$I$101,6)</f>
        <v>1.5</v>
      </c>
      <c r="H44" s="60">
        <f>VLOOKUP($B44,'2025 Ventilation List SORT'!$A$6:$I$101,7)</f>
        <v>2</v>
      </c>
      <c r="I44" s="57" t="str">
        <f>VLOOKUP($B44,'2025 Ventilation List SORT'!$A$6:$I$101,8)</f>
        <v>Exh. Note A</v>
      </c>
      <c r="J44" s="96" t="str">
        <f>VLOOKUP($B44,'2025 Ventilation List SORT'!$A$6:$I$101,9)</f>
        <v>No</v>
      </c>
      <c r="K44" s="148">
        <f>INDEX('For CSV - 2025 SpcFuncData'!$D$5:$D$88,MATCH($A44,'For CSV - 2025 SpcFuncData'!$B$5:$B$87,0))*0.5</f>
        <v>5</v>
      </c>
      <c r="L44" s="148" t="e">
        <f>INDEX('For CSV - 2025 VentSpcFuncData'!#REF!,MATCH($B44,'For CSV - 2025 VentSpcFuncData'!$B$6:$B$111,0))</f>
        <v>#REF!</v>
      </c>
      <c r="M44" s="148" t="e">
        <f t="shared" si="3"/>
        <v>#REF!</v>
      </c>
      <c r="N44" s="148" t="e">
        <f>INDEX('For CSV - 2025 VentSpcFuncData'!#REF!,MATCH($B44,'For CSV - 2025 VentSpcFuncData'!$B$6:$B$111,0))</f>
        <v>#REF!</v>
      </c>
      <c r="O44" s="148" t="e">
        <f t="shared" si="4"/>
        <v>#REF!</v>
      </c>
      <c r="P44" s="150" t="e">
        <f t="shared" si="0"/>
        <v>#REF!</v>
      </c>
      <c r="Q44" s="45" t="str">
        <f t="shared" si="5"/>
        <v>Auto Repair / Maintenance Area,Exhaust - Auto repair rooms</v>
      </c>
      <c r="R44" s="45">
        <f>INDEX('For CSV - 2025 SpcFuncData'!$BB$5:$BB$89,MATCH($A44,'For CSV - 2025 SpcFuncData'!$B$5:$B$88,0))</f>
        <v>312</v>
      </c>
      <c r="S44" s="45">
        <f>INDEX('For CSV - 2025 VentSpcFuncData'!$I$6:$I$111,MATCH($B44,'For CSV - 2025 VentSpcFuncData'!$B$6:$B$111,0))</f>
        <v>26</v>
      </c>
      <c r="T44" s="45">
        <f>MATCH($A44,'For CSV - 2025 SpcFuncData'!$B$5:$B$87,0)</f>
        <v>11</v>
      </c>
      <c r="U44" s="45">
        <v>0</v>
      </c>
      <c r="V44" t="str">
        <f t="shared" si="2"/>
        <v>2,              26,     "Exhaust - Auto repair rooms"</v>
      </c>
    </row>
    <row r="45" spans="1:22" x14ac:dyDescent="0.25">
      <c r="A45" s="45" t="s">
        <v>1099</v>
      </c>
      <c r="B45" s="103" t="s">
        <v>784</v>
      </c>
      <c r="C45" s="57">
        <f>VLOOKUP($B45,'2025 Ventilation List SORT'!$A$6:$I$101,2)</f>
        <v>17</v>
      </c>
      <c r="D45" s="57">
        <f>VLOOKUP($B45,'2025 Ventilation List SORT'!$A$6:$I$101,3)</f>
        <v>0.4</v>
      </c>
      <c r="E45" s="60">
        <f>VLOOKUP($B45,'2025 Ventilation List SORT'!$A$6:$I$101,4)</f>
        <v>0</v>
      </c>
      <c r="F45" s="60">
        <f>VLOOKUP($B45,'2025 Ventilation List SORT'!$A$6:$I$101,5)</f>
        <v>0</v>
      </c>
      <c r="G45" s="57">
        <f>VLOOKUP($B45,'2025 Ventilation List SORT'!$A$6:$I$101,6)</f>
        <v>0.6</v>
      </c>
      <c r="H45" s="60">
        <f>VLOOKUP($B45,'2025 Ventilation List SORT'!$A$6:$I$101,7)</f>
        <v>2</v>
      </c>
      <c r="I45" s="57" t="str">
        <f>VLOOKUP($B45,'2025 Ventilation List SORT'!$A$6:$I$101,8)</f>
        <v/>
      </c>
      <c r="J45" s="96" t="str">
        <f>VLOOKUP($B45,'2025 Ventilation List SORT'!$A$6:$I$101,9)</f>
        <v>No</v>
      </c>
      <c r="K45" s="148">
        <f>INDEX('For CSV - 2025 SpcFuncData'!$D$5:$D$88,MATCH($A45,'For CSV - 2025 SpcFuncData'!$B$5:$B$87,0))*0.5</f>
        <v>5</v>
      </c>
      <c r="L45" s="148" t="e">
        <f>INDEX('For CSV - 2025 VentSpcFuncData'!#REF!,MATCH($B45,'For CSV - 2025 VentSpcFuncData'!$B$6:$B$111,0))</f>
        <v>#REF!</v>
      </c>
      <c r="M45" s="148" t="e">
        <f t="shared" si="3"/>
        <v>#REF!</v>
      </c>
      <c r="N45" s="148" t="e">
        <f>INDEX('For CSV - 2025 VentSpcFuncData'!#REF!,MATCH($B45,'For CSV - 2025 VentSpcFuncData'!$B$6:$B$111,0))</f>
        <v>#REF!</v>
      </c>
      <c r="O45" s="148" t="e">
        <f t="shared" si="4"/>
        <v>#REF!</v>
      </c>
      <c r="P45" s="150" t="e">
        <f t="shared" si="0"/>
        <v>#REF!</v>
      </c>
      <c r="Q45" s="45" t="str">
        <f t="shared" si="5"/>
        <v>Barber, Beauty Salon, Spa Area,Retail - Beauty and nail salons</v>
      </c>
      <c r="R45" s="45">
        <f>INDEX('For CSV - 2025 SpcFuncData'!$BB$5:$BB$89,MATCH($A45,'For CSV - 2025 SpcFuncData'!$B$5:$B$88,0))</f>
        <v>313</v>
      </c>
      <c r="S45" s="45">
        <f>INDEX('For CSV - 2025 VentSpcFuncData'!$I$6:$I$111,MATCH($B45,'For CSV - 2025 VentSpcFuncData'!$B$6:$B$111,0))</f>
        <v>79</v>
      </c>
      <c r="T45" s="45">
        <f>MATCH($A45,'For CSV - 2025 SpcFuncData'!$B$5:$B$87,0)</f>
        <v>12</v>
      </c>
      <c r="U45" s="45">
        <v>0</v>
      </c>
      <c r="V45" t="str">
        <f t="shared" si="2"/>
        <v>1, Spc:SpcFunc,        313,  79  ;  Barber, Beauty Salon, Spa Area</v>
      </c>
    </row>
    <row r="46" spans="1:22" x14ac:dyDescent="0.25">
      <c r="A46" s="45" t="s">
        <v>1099</v>
      </c>
      <c r="B46" s="103" t="s">
        <v>783</v>
      </c>
      <c r="C46" s="57">
        <f>VLOOKUP($B46,'2025 Ventilation List SORT'!$A$6:$I$101,2)</f>
        <v>17</v>
      </c>
      <c r="D46" s="57">
        <f>VLOOKUP($B46,'2025 Ventilation List SORT'!$A$6:$I$101,3)</f>
        <v>0.4</v>
      </c>
      <c r="E46" s="60">
        <f>VLOOKUP($B46,'2025 Ventilation List SORT'!$A$6:$I$101,4)</f>
        <v>0</v>
      </c>
      <c r="F46" s="60">
        <f>VLOOKUP($B46,'2025 Ventilation List SORT'!$A$6:$I$101,5)</f>
        <v>0</v>
      </c>
      <c r="G46" s="57">
        <f>VLOOKUP($B46,'2025 Ventilation List SORT'!$A$6:$I$101,6)</f>
        <v>0.5</v>
      </c>
      <c r="H46" s="60">
        <f>VLOOKUP($B46,'2025 Ventilation List SORT'!$A$6:$I$101,7)</f>
        <v>2</v>
      </c>
      <c r="I46" s="57" t="str">
        <f>VLOOKUP($B46,'2025 Ventilation List SORT'!$A$6:$I$101,8)</f>
        <v>F</v>
      </c>
      <c r="J46" s="96" t="str">
        <f>VLOOKUP($B46,'2025 Ventilation List SORT'!$A$6:$I$101,9)</f>
        <v>No</v>
      </c>
      <c r="K46" s="148">
        <f>INDEX('For CSV - 2025 SpcFuncData'!$D$5:$D$88,MATCH($A46,'For CSV - 2025 SpcFuncData'!$B$5:$B$87,0))*0.5</f>
        <v>5</v>
      </c>
      <c r="L46" s="148" t="e">
        <f>INDEX('For CSV - 2025 VentSpcFuncData'!#REF!,MATCH($B46,'For CSV - 2025 VentSpcFuncData'!$B$6:$B$111,0))</f>
        <v>#REF!</v>
      </c>
      <c r="M46" s="148" t="e">
        <f t="shared" si="3"/>
        <v>#REF!</v>
      </c>
      <c r="N46" s="148" t="e">
        <f>INDEX('For CSV - 2025 VentSpcFuncData'!#REF!,MATCH($B46,'For CSV - 2025 VentSpcFuncData'!$B$6:$B$111,0))</f>
        <v>#REF!</v>
      </c>
      <c r="O46" s="148" t="e">
        <f t="shared" si="4"/>
        <v>#REF!</v>
      </c>
      <c r="P46" s="150" t="e">
        <f t="shared" si="0"/>
        <v>#REF!</v>
      </c>
      <c r="Q46" s="45" t="str">
        <f t="shared" si="5"/>
        <v>Barber, Beauty Salon, Spa Area,Retail - Barbershop</v>
      </c>
      <c r="R46" s="45">
        <f>INDEX('For CSV - 2025 SpcFuncData'!$BB$5:$BB$89,MATCH($A46,'For CSV - 2025 SpcFuncData'!$B$5:$B$88,0))</f>
        <v>313</v>
      </c>
      <c r="S46" s="45">
        <f>INDEX('For CSV - 2025 VentSpcFuncData'!$I$6:$I$111,MATCH($B46,'For CSV - 2025 VentSpcFuncData'!$B$6:$B$111,0))</f>
        <v>78</v>
      </c>
      <c r="T46" s="45">
        <f>MATCH($A46,'For CSV - 2025 SpcFuncData'!$B$5:$B$87,0)</f>
        <v>12</v>
      </c>
      <c r="U46" s="45">
        <v>0</v>
      </c>
      <c r="V46" t="str">
        <f t="shared" si="2"/>
        <v>2,              78,     "Retail - Barbershop"</v>
      </c>
    </row>
    <row r="47" spans="1:22" x14ac:dyDescent="0.25">
      <c r="A47" s="45" t="s">
        <v>1099</v>
      </c>
      <c r="B47" s="103" t="s">
        <v>784</v>
      </c>
      <c r="C47" s="57">
        <f>VLOOKUP($B47,'2025 Ventilation List SORT'!$A$6:$I$101,2)</f>
        <v>17</v>
      </c>
      <c r="D47" s="57">
        <f>VLOOKUP($B47,'2025 Ventilation List SORT'!$A$6:$I$101,3)</f>
        <v>0.4</v>
      </c>
      <c r="E47" s="60">
        <f>VLOOKUP($B47,'2025 Ventilation List SORT'!$A$6:$I$101,4)</f>
        <v>0</v>
      </c>
      <c r="F47" s="60">
        <f>VLOOKUP($B47,'2025 Ventilation List SORT'!$A$6:$I$101,5)</f>
        <v>0</v>
      </c>
      <c r="G47" s="57">
        <f>VLOOKUP($B47,'2025 Ventilation List SORT'!$A$6:$I$101,6)</f>
        <v>0.6</v>
      </c>
      <c r="H47" s="60">
        <f>VLOOKUP($B47,'2025 Ventilation List SORT'!$A$6:$I$101,7)</f>
        <v>2</v>
      </c>
      <c r="I47" s="57" t="str">
        <f>VLOOKUP($B47,'2025 Ventilation List SORT'!$A$6:$I$101,8)</f>
        <v/>
      </c>
      <c r="J47" s="96" t="str">
        <f>VLOOKUP($B47,'2025 Ventilation List SORT'!$A$6:$I$101,9)</f>
        <v>No</v>
      </c>
      <c r="K47" s="148">
        <f>INDEX('For CSV - 2025 SpcFuncData'!$D$5:$D$88,MATCH($A47,'For CSV - 2025 SpcFuncData'!$B$5:$B$87,0))*0.5</f>
        <v>5</v>
      </c>
      <c r="L47" s="148" t="e">
        <f>INDEX('For CSV - 2025 VentSpcFuncData'!#REF!,MATCH($B47,'For CSV - 2025 VentSpcFuncData'!$B$6:$B$111,0))</f>
        <v>#REF!</v>
      </c>
      <c r="M47" s="148" t="e">
        <f t="shared" si="3"/>
        <v>#REF!</v>
      </c>
      <c r="N47" s="148" t="e">
        <f>INDEX('For CSV - 2025 VentSpcFuncData'!#REF!,MATCH($B47,'For CSV - 2025 VentSpcFuncData'!$B$6:$B$111,0))</f>
        <v>#REF!</v>
      </c>
      <c r="O47" s="148" t="e">
        <f t="shared" si="4"/>
        <v>#REF!</v>
      </c>
      <c r="P47" s="150" t="e">
        <f t="shared" si="0"/>
        <v>#REF!</v>
      </c>
      <c r="Q47" s="45" t="str">
        <f t="shared" si="5"/>
        <v>Barber, Beauty Salon, Spa Area,Retail - Beauty and nail salons</v>
      </c>
      <c r="R47" s="45">
        <f>INDEX('For CSV - 2025 SpcFuncData'!$BB$5:$BB$89,MATCH($A47,'For CSV - 2025 SpcFuncData'!$B$5:$B$88,0))</f>
        <v>313</v>
      </c>
      <c r="S47" s="45">
        <f>INDEX('For CSV - 2025 VentSpcFuncData'!$I$6:$I$111,MATCH($B47,'For CSV - 2025 VentSpcFuncData'!$B$6:$B$111,0))</f>
        <v>79</v>
      </c>
      <c r="T47" s="45">
        <f>MATCH($A47,'For CSV - 2025 SpcFuncData'!$B$5:$B$87,0)</f>
        <v>12</v>
      </c>
      <c r="U47" s="45">
        <v>0</v>
      </c>
      <c r="V47" t="str">
        <f t="shared" si="2"/>
        <v>2,              79,     "Retail - Beauty and nail salons"</v>
      </c>
    </row>
    <row r="48" spans="1:22" x14ac:dyDescent="0.25">
      <c r="A48" s="45" t="s">
        <v>504</v>
      </c>
      <c r="B48" s="103" t="s">
        <v>883</v>
      </c>
      <c r="C48" s="57">
        <f>VLOOKUP($B48,'2025 Ventilation List SORT'!$A$6:$I$101,2)</f>
        <v>13</v>
      </c>
      <c r="D48" s="57">
        <f>VLOOKUP($B48,'2025 Ventilation List SORT'!$A$6:$I$101,3)</f>
        <v>0.15</v>
      </c>
      <c r="E48" s="60">
        <f>VLOOKUP($B48,'2025 Ventilation List SORT'!$A$6:$I$101,4)</f>
        <v>0</v>
      </c>
      <c r="F48" s="60">
        <f>VLOOKUP($B48,'2025 Ventilation List SORT'!$A$6:$I$101,5)</f>
        <v>0</v>
      </c>
      <c r="G48" s="57">
        <f>VLOOKUP($B48,'2025 Ventilation List SORT'!$A$6:$I$101,6)</f>
        <v>0</v>
      </c>
      <c r="H48" s="60">
        <f>VLOOKUP($B48,'2025 Ventilation List SORT'!$A$6:$I$101,7)</f>
        <v>1</v>
      </c>
      <c r="I48" s="57" t="str">
        <f>VLOOKUP($B48,'2025 Ventilation List SORT'!$A$6:$I$101,8)</f>
        <v>F</v>
      </c>
      <c r="J48" s="96" t="str">
        <f>VLOOKUP($B48,'2025 Ventilation List SORT'!$A$6:$I$101,9)</f>
        <v>No</v>
      </c>
      <c r="K48" s="148">
        <f>INDEX('For CSV - 2025 SpcFuncData'!$D$5:$D$88,MATCH($A48,'For CSV - 2025 SpcFuncData'!$B$5:$B$87,0))*0.5</f>
        <v>33.335000000000001</v>
      </c>
      <c r="L48" s="148" t="e">
        <f>INDEX('For CSV - 2025 VentSpcFuncData'!#REF!,MATCH($B48,'For CSV - 2025 VentSpcFuncData'!$B$6:$B$111,0))</f>
        <v>#REF!</v>
      </c>
      <c r="M48" s="148" t="e">
        <f t="shared" si="3"/>
        <v>#REF!</v>
      </c>
      <c r="N48" s="148" t="e">
        <f>INDEX('For CSV - 2025 VentSpcFuncData'!#REF!,MATCH($B48,'For CSV - 2025 VentSpcFuncData'!$B$6:$B$111,0))</f>
        <v>#REF!</v>
      </c>
      <c r="O48" s="148" t="e">
        <f t="shared" si="4"/>
        <v>#REF!</v>
      </c>
      <c r="P48" s="150" t="e">
        <f t="shared" si="0"/>
        <v>#REF!</v>
      </c>
      <c r="Q48" s="45" t="str">
        <f t="shared" si="5"/>
        <v>Civic Meeting Place Area,Assembly - Legislative chambers</v>
      </c>
      <c r="R48" s="45">
        <f>INDEX('For CSV - 2025 SpcFuncData'!$BB$5:$BB$89,MATCH($A48,'For CSV - 2025 SpcFuncData'!$B$5:$B$88,0))</f>
        <v>314</v>
      </c>
      <c r="S48" s="45">
        <f>INDEX('For CSV - 2025 VentSpcFuncData'!$I$6:$I$111,MATCH($B48,'For CSV - 2025 VentSpcFuncData'!$B$6:$B$111,0))</f>
        <v>3</v>
      </c>
      <c r="T48" s="45">
        <f>MATCH($A48,'For CSV - 2025 SpcFuncData'!$B$5:$B$87,0)</f>
        <v>13</v>
      </c>
      <c r="U48" s="45">
        <v>0</v>
      </c>
      <c r="V48" t="str">
        <f t="shared" si="2"/>
        <v>1, Spc:SpcFunc,        314,  3  ;  Civic Meeting Place Area</v>
      </c>
    </row>
    <row r="49" spans="1:22" x14ac:dyDescent="0.25">
      <c r="A49" s="45" t="s">
        <v>504</v>
      </c>
      <c r="B49" s="103" t="s">
        <v>882</v>
      </c>
      <c r="C49" s="57">
        <f>VLOOKUP($B49,'2025 Ventilation List SORT'!$A$6:$I$101,2)</f>
        <v>71</v>
      </c>
      <c r="D49" s="57">
        <f>VLOOKUP($B49,'2025 Ventilation List SORT'!$A$6:$I$101,3)</f>
        <v>0.15</v>
      </c>
      <c r="E49" s="60">
        <f>VLOOKUP($B49,'2025 Ventilation List SORT'!$A$6:$I$101,4)</f>
        <v>0</v>
      </c>
      <c r="F49" s="60">
        <f>VLOOKUP($B49,'2025 Ventilation List SORT'!$A$6:$I$101,5)</f>
        <v>0</v>
      </c>
      <c r="G49" s="57">
        <f>VLOOKUP($B49,'2025 Ventilation List SORT'!$A$6:$I$101,6)</f>
        <v>0</v>
      </c>
      <c r="H49" s="60">
        <f>VLOOKUP($B49,'2025 Ventilation List SORT'!$A$6:$I$101,7)</f>
        <v>1</v>
      </c>
      <c r="I49" s="57" t="str">
        <f>VLOOKUP($B49,'2025 Ventilation List SORT'!$A$6:$I$101,8)</f>
        <v>F</v>
      </c>
      <c r="J49" s="96" t="str">
        <f>VLOOKUP($B49,'2025 Ventilation List SORT'!$A$6:$I$101,9)</f>
        <v>No</v>
      </c>
      <c r="K49" s="148">
        <f>INDEX('For CSV - 2025 SpcFuncData'!$D$5:$D$88,MATCH($A49,'For CSV - 2025 SpcFuncData'!$B$5:$B$87,0))*0.5</f>
        <v>33.335000000000001</v>
      </c>
      <c r="L49" s="148" t="e">
        <f>INDEX('For CSV - 2025 VentSpcFuncData'!#REF!,MATCH($B49,'For CSV - 2025 VentSpcFuncData'!$B$6:$B$111,0))</f>
        <v>#REF!</v>
      </c>
      <c r="M49" s="148" t="e">
        <f t="shared" si="3"/>
        <v>#REF!</v>
      </c>
      <c r="N49" s="148" t="e">
        <f>INDEX('For CSV - 2025 VentSpcFuncData'!#REF!,MATCH($B49,'For CSV - 2025 VentSpcFuncData'!$B$6:$B$111,0))</f>
        <v>#REF!</v>
      </c>
      <c r="O49" s="148" t="e">
        <f t="shared" si="4"/>
        <v>#REF!</v>
      </c>
      <c r="P49" s="150" t="e">
        <f t="shared" si="0"/>
        <v>#REF!</v>
      </c>
      <c r="Q49" s="45" t="str">
        <f t="shared" si="5"/>
        <v>Civic Meeting Place Area,Assembly - Auditorium seating area</v>
      </c>
      <c r="R49" s="45">
        <f>INDEX('For CSV - 2025 SpcFuncData'!$BB$5:$BB$89,MATCH($A49,'For CSV - 2025 SpcFuncData'!$B$5:$B$88,0))</f>
        <v>314</v>
      </c>
      <c r="S49" s="45">
        <f>INDEX('For CSV - 2025 VentSpcFuncData'!$I$6:$I$111,MATCH($B49,'For CSV - 2025 VentSpcFuncData'!$B$6:$B$111,0))</f>
        <v>1</v>
      </c>
      <c r="T49" s="45">
        <f>MATCH($A49,'For CSV - 2025 SpcFuncData'!$B$5:$B$87,0)</f>
        <v>13</v>
      </c>
      <c r="U49" s="45">
        <v>0</v>
      </c>
      <c r="V49" t="str">
        <f t="shared" si="2"/>
        <v>2,              1,     "Assembly - Auditorium seating area"</v>
      </c>
    </row>
    <row r="50" spans="1:22" x14ac:dyDescent="0.25">
      <c r="A50" s="45" t="s">
        <v>504</v>
      </c>
      <c r="B50" s="103" t="s">
        <v>922</v>
      </c>
      <c r="C50" s="57">
        <f>VLOOKUP($B50,'2025 Ventilation List SORT'!$A$6:$I$101,2)</f>
        <v>13</v>
      </c>
      <c r="D50" s="57">
        <f>VLOOKUP($B50,'2025 Ventilation List SORT'!$A$6:$I$101,3)</f>
        <v>0.15</v>
      </c>
      <c r="E50" s="60">
        <f>VLOOKUP($B50,'2025 Ventilation List SORT'!$A$6:$I$101,4)</f>
        <v>0</v>
      </c>
      <c r="F50" s="60">
        <f>VLOOKUP($B50,'2025 Ventilation List SORT'!$A$6:$I$101,5)</f>
        <v>0</v>
      </c>
      <c r="G50" s="57">
        <f>VLOOKUP($B50,'2025 Ventilation List SORT'!$A$6:$I$101,6)</f>
        <v>0</v>
      </c>
      <c r="H50" s="60">
        <f>VLOOKUP($B50,'2025 Ventilation List SORT'!$A$6:$I$101,7)</f>
        <v>1</v>
      </c>
      <c r="I50" s="57" t="str">
        <f>VLOOKUP($B50,'2025 Ventilation List SORT'!$A$6:$I$101,8)</f>
        <v>F</v>
      </c>
      <c r="J50" s="96" t="str">
        <f>VLOOKUP($B50,'2025 Ventilation List SORT'!$A$6:$I$101,9)</f>
        <v>No</v>
      </c>
      <c r="K50" s="148">
        <f>INDEX('For CSV - 2025 SpcFuncData'!$D$5:$D$88,MATCH($A50,'For CSV - 2025 SpcFuncData'!$B$5:$B$87,0))*0.5</f>
        <v>33.335000000000001</v>
      </c>
      <c r="L50" s="148" t="e">
        <f>INDEX('For CSV - 2025 VentSpcFuncData'!#REF!,MATCH($B50,'For CSV - 2025 VentSpcFuncData'!$B$6:$B$111,0))</f>
        <v>#REF!</v>
      </c>
      <c r="M50" s="148" t="e">
        <f t="shared" si="3"/>
        <v>#REF!</v>
      </c>
      <c r="N50" s="148" t="e">
        <f>INDEX('For CSV - 2025 VentSpcFuncData'!#REF!,MATCH($B50,'For CSV - 2025 VentSpcFuncData'!$B$6:$B$111,0))</f>
        <v>#REF!</v>
      </c>
      <c r="O50" s="148" t="e">
        <f t="shared" si="4"/>
        <v>#REF!</v>
      </c>
      <c r="P50" s="150" t="e">
        <f t="shared" si="0"/>
        <v>#REF!</v>
      </c>
      <c r="Q50" s="45" t="str">
        <f t="shared" si="5"/>
        <v>Civic Meeting Place Area,Assembly - Courtrooms</v>
      </c>
      <c r="R50" s="45">
        <f>INDEX('For CSV - 2025 SpcFuncData'!$BB$5:$BB$89,MATCH($A50,'For CSV - 2025 SpcFuncData'!$B$5:$B$88,0))</f>
        <v>314</v>
      </c>
      <c r="S50" s="45">
        <f>INDEX('For CSV - 2025 VentSpcFuncData'!$I$6:$I$111,MATCH($B50,'For CSV - 2025 VentSpcFuncData'!$B$6:$B$111,0))</f>
        <v>2</v>
      </c>
      <c r="T50" s="45">
        <f>MATCH($A50,'For CSV - 2025 SpcFuncData'!$B$5:$B$87,0)</f>
        <v>13</v>
      </c>
      <c r="U50" s="45">
        <v>0</v>
      </c>
      <c r="V50" t="str">
        <f t="shared" si="2"/>
        <v>2,              2,     "Assembly - Courtrooms"</v>
      </c>
    </row>
    <row r="51" spans="1:22" x14ac:dyDescent="0.25">
      <c r="A51" s="45" t="s">
        <v>504</v>
      </c>
      <c r="B51" s="103" t="s">
        <v>883</v>
      </c>
      <c r="C51" s="57">
        <f>VLOOKUP($B51,'2025 Ventilation List SORT'!$A$6:$I$101,2)</f>
        <v>13</v>
      </c>
      <c r="D51" s="57">
        <f>VLOOKUP($B51,'2025 Ventilation List SORT'!$A$6:$I$101,3)</f>
        <v>0.15</v>
      </c>
      <c r="E51" s="60">
        <f>VLOOKUP($B51,'2025 Ventilation List SORT'!$A$6:$I$101,4)</f>
        <v>0</v>
      </c>
      <c r="F51" s="60">
        <f>VLOOKUP($B51,'2025 Ventilation List SORT'!$A$6:$I$101,5)</f>
        <v>0</v>
      </c>
      <c r="G51" s="57">
        <f>VLOOKUP($B51,'2025 Ventilation List SORT'!$A$6:$I$101,6)</f>
        <v>0</v>
      </c>
      <c r="H51" s="60">
        <f>VLOOKUP($B51,'2025 Ventilation List SORT'!$A$6:$I$101,7)</f>
        <v>1</v>
      </c>
      <c r="I51" s="57" t="str">
        <f>VLOOKUP($B51,'2025 Ventilation List SORT'!$A$6:$I$101,8)</f>
        <v>F</v>
      </c>
      <c r="J51" s="96" t="str">
        <f>VLOOKUP($B51,'2025 Ventilation List SORT'!$A$6:$I$101,9)</f>
        <v>No</v>
      </c>
      <c r="K51" s="148">
        <f>INDEX('For CSV - 2025 SpcFuncData'!$D$5:$D$88,MATCH($A51,'For CSV - 2025 SpcFuncData'!$B$5:$B$87,0))*0.5</f>
        <v>33.335000000000001</v>
      </c>
      <c r="L51" s="148" t="e">
        <f>INDEX('For CSV - 2025 VentSpcFuncData'!#REF!,MATCH($B51,'For CSV - 2025 VentSpcFuncData'!$B$6:$B$111,0))</f>
        <v>#REF!</v>
      </c>
      <c r="M51" s="148" t="e">
        <f t="shared" si="3"/>
        <v>#REF!</v>
      </c>
      <c r="N51" s="148" t="e">
        <f>INDEX('For CSV - 2025 VentSpcFuncData'!#REF!,MATCH($B51,'For CSV - 2025 VentSpcFuncData'!$B$6:$B$111,0))</f>
        <v>#REF!</v>
      </c>
      <c r="O51" s="148" t="e">
        <f t="shared" si="4"/>
        <v>#REF!</v>
      </c>
      <c r="P51" s="150" t="e">
        <f t="shared" si="0"/>
        <v>#REF!</v>
      </c>
      <c r="Q51" s="45" t="str">
        <f t="shared" si="5"/>
        <v>Civic Meeting Place Area,Assembly - Legislative chambers</v>
      </c>
      <c r="R51" s="45">
        <f>INDEX('For CSV - 2025 SpcFuncData'!$BB$5:$BB$89,MATCH($A51,'For CSV - 2025 SpcFuncData'!$B$5:$B$88,0))</f>
        <v>314</v>
      </c>
      <c r="S51" s="45">
        <f>INDEX('For CSV - 2025 VentSpcFuncData'!$I$6:$I$111,MATCH($B51,'For CSV - 2025 VentSpcFuncData'!$B$6:$B$111,0))</f>
        <v>3</v>
      </c>
      <c r="T51" s="45">
        <f>MATCH($A51,'For CSV - 2025 SpcFuncData'!$B$5:$B$87,0)</f>
        <v>13</v>
      </c>
      <c r="U51" s="45">
        <v>0</v>
      </c>
      <c r="V51" t="str">
        <f t="shared" si="2"/>
        <v>2,              3,     "Assembly - Legislative chambers"</v>
      </c>
    </row>
    <row r="52" spans="1:22" x14ac:dyDescent="0.25">
      <c r="A52" s="45" t="s">
        <v>504</v>
      </c>
      <c r="B52" s="103" t="s">
        <v>758</v>
      </c>
      <c r="C52" s="57">
        <f>VLOOKUP($B52,'2025 Ventilation List SORT'!$A$6:$I$101,2)</f>
        <v>33</v>
      </c>
      <c r="D52" s="57">
        <f>VLOOKUP($B52,'2025 Ventilation List SORT'!$A$6:$I$101,3)</f>
        <v>0.15</v>
      </c>
      <c r="E52" s="60">
        <f>VLOOKUP($B52,'2025 Ventilation List SORT'!$A$6:$I$101,4)</f>
        <v>0</v>
      </c>
      <c r="F52" s="60">
        <f>VLOOKUP($B52,'2025 Ventilation List SORT'!$A$6:$I$101,5)</f>
        <v>0</v>
      </c>
      <c r="G52" s="57">
        <f>VLOOKUP($B52,'2025 Ventilation List SORT'!$A$6:$I$101,6)</f>
        <v>0</v>
      </c>
      <c r="H52" s="60">
        <f>VLOOKUP($B52,'2025 Ventilation List SORT'!$A$6:$I$101,7)</f>
        <v>1</v>
      </c>
      <c r="I52" s="57" t="str">
        <f>VLOOKUP($B52,'2025 Ventilation List SORT'!$A$6:$I$101,8)</f>
        <v>F</v>
      </c>
      <c r="J52" s="96" t="str">
        <f>VLOOKUP($B52,'2025 Ventilation List SORT'!$A$6:$I$101,9)</f>
        <v>No</v>
      </c>
      <c r="K52" s="148">
        <f>INDEX('For CSV - 2025 SpcFuncData'!$D$5:$D$88,MATCH($A52,'For CSV - 2025 SpcFuncData'!$B$5:$B$87,0))*0.5</f>
        <v>33.335000000000001</v>
      </c>
      <c r="L52" s="148" t="e">
        <f>INDEX('For CSV - 2025 VentSpcFuncData'!#REF!,MATCH($B52,'For CSV - 2025 VentSpcFuncData'!$B$6:$B$111,0))</f>
        <v>#REF!</v>
      </c>
      <c r="M52" s="148" t="e">
        <f t="shared" si="3"/>
        <v>#REF!</v>
      </c>
      <c r="N52" s="148" t="e">
        <f>INDEX('For CSV - 2025 VentSpcFuncData'!#REF!,MATCH($B52,'For CSV - 2025 VentSpcFuncData'!$B$6:$B$111,0))</f>
        <v>#REF!</v>
      </c>
      <c r="O52" s="148" t="e">
        <f t="shared" si="4"/>
        <v>#REF!</v>
      </c>
      <c r="P52" s="150" t="e">
        <f t="shared" si="0"/>
        <v>#REF!</v>
      </c>
      <c r="Q52" s="45" t="str">
        <f t="shared" si="5"/>
        <v>Civic Meeting Place Area,General - Conference/meeting</v>
      </c>
      <c r="R52" s="45">
        <f>INDEX('For CSV - 2025 SpcFuncData'!$BB$5:$BB$89,MATCH($A52,'For CSV - 2025 SpcFuncData'!$B$5:$B$88,0))</f>
        <v>314</v>
      </c>
      <c r="S52" s="45">
        <f>INDEX('For CSV - 2025 VentSpcFuncData'!$I$6:$I$111,MATCH($B52,'For CSV - 2025 VentSpcFuncData'!$B$6:$B$111,0))</f>
        <v>48</v>
      </c>
      <c r="T52" s="45">
        <f>MATCH($A52,'For CSV - 2025 SpcFuncData'!$B$5:$B$87,0)</f>
        <v>13</v>
      </c>
      <c r="U52" s="45">
        <v>0</v>
      </c>
      <c r="V52" t="str">
        <f t="shared" si="2"/>
        <v>2,              48,     "General - Conference/meeting"</v>
      </c>
    </row>
    <row r="53" spans="1:22" x14ac:dyDescent="0.25">
      <c r="A53" s="45" t="s">
        <v>504</v>
      </c>
      <c r="B53" s="103" t="s">
        <v>781</v>
      </c>
      <c r="C53" s="57">
        <f>VLOOKUP($B53,'2025 Ventilation List SORT'!$A$6:$I$101,2)</f>
        <v>5</v>
      </c>
      <c r="D53" s="57">
        <f>VLOOKUP($B53,'2025 Ventilation List SORT'!$A$6:$I$101,3)</f>
        <v>0.15</v>
      </c>
      <c r="E53" s="60">
        <f>VLOOKUP($B53,'2025 Ventilation List SORT'!$A$6:$I$101,4)</f>
        <v>0</v>
      </c>
      <c r="F53" s="60">
        <f>VLOOKUP($B53,'2025 Ventilation List SORT'!$A$6:$I$101,5)</f>
        <v>0</v>
      </c>
      <c r="G53" s="57">
        <f>VLOOKUP($B53,'2025 Ventilation List SORT'!$A$6:$I$101,6)</f>
        <v>0</v>
      </c>
      <c r="H53" s="60">
        <f>VLOOKUP($B53,'2025 Ventilation List SORT'!$A$6:$I$101,7)</f>
        <v>2</v>
      </c>
      <c r="I53" s="57" t="str">
        <f>VLOOKUP($B53,'2025 Ventilation List SORT'!$A$6:$I$101,8)</f>
        <v/>
      </c>
      <c r="J53" s="96" t="str">
        <f>VLOOKUP($B53,'2025 Ventilation List SORT'!$A$6:$I$101,9)</f>
        <v>No</v>
      </c>
      <c r="K53" s="148">
        <f>INDEX('For CSV - 2025 SpcFuncData'!$D$5:$D$88,MATCH($A53,'For CSV - 2025 SpcFuncData'!$B$5:$B$87,0))*0.5</f>
        <v>33.335000000000001</v>
      </c>
      <c r="L53" s="148" t="e">
        <f>INDEX('For CSV - 2025 VentSpcFuncData'!#REF!,MATCH($B53,'For CSV - 2025 VentSpcFuncData'!$B$6:$B$111,0))</f>
        <v>#REF!</v>
      </c>
      <c r="M53" s="148" t="e">
        <f t="shared" si="3"/>
        <v>#REF!</v>
      </c>
      <c r="N53" s="148" t="e">
        <f>INDEX('For CSV - 2025 VentSpcFuncData'!#REF!,MATCH($B53,'For CSV - 2025 VentSpcFuncData'!$B$6:$B$111,0))</f>
        <v>#REF!</v>
      </c>
      <c r="O53" s="148" t="e">
        <f t="shared" si="4"/>
        <v>#REF!</v>
      </c>
      <c r="P53" s="150" t="e">
        <f t="shared" si="0"/>
        <v>#REF!</v>
      </c>
      <c r="Q53" s="45" t="str">
        <f t="shared" si="5"/>
        <v>Civic Meeting Place Area,Misc - All others</v>
      </c>
      <c r="R53" s="45">
        <f>INDEX('For CSV - 2025 SpcFuncData'!$BB$5:$BB$89,MATCH($A53,'For CSV - 2025 SpcFuncData'!$B$5:$B$88,0))</f>
        <v>314</v>
      </c>
      <c r="S53" s="45">
        <f>INDEX('For CSV - 2025 VentSpcFuncData'!$I$6:$I$111,MATCH($B53,'For CSV - 2025 VentSpcFuncData'!$B$6:$B$111,0))</f>
        <v>58</v>
      </c>
      <c r="T53" s="45">
        <f>MATCH($A53,'For CSV - 2025 SpcFuncData'!$B$5:$B$87,0)</f>
        <v>13</v>
      </c>
      <c r="U53" s="45">
        <v>0</v>
      </c>
      <c r="V53" t="str">
        <f t="shared" si="2"/>
        <v>2,              58,     "Misc - All others"</v>
      </c>
    </row>
    <row r="54" spans="1:22" x14ac:dyDescent="0.25">
      <c r="A54" s="45" t="s">
        <v>538</v>
      </c>
      <c r="B54" s="103" t="s">
        <v>931</v>
      </c>
      <c r="C54" s="57">
        <f>VLOOKUP($B54,'2025 Ventilation List SORT'!$A$6:$I$101,2)</f>
        <v>25</v>
      </c>
      <c r="D54" s="57">
        <f>VLOOKUP($B54,'2025 Ventilation List SORT'!$A$6:$I$101,3)</f>
        <v>0.15</v>
      </c>
      <c r="E54" s="60">
        <f>VLOOKUP($B54,'2025 Ventilation List SORT'!$A$6:$I$101,4)</f>
        <v>0</v>
      </c>
      <c r="F54" s="60">
        <f>VLOOKUP($B54,'2025 Ventilation List SORT'!$A$6:$I$101,5)</f>
        <v>0</v>
      </c>
      <c r="G54" s="57">
        <f>VLOOKUP($B54,'2025 Ventilation List SORT'!$A$6:$I$101,6)</f>
        <v>0</v>
      </c>
      <c r="H54" s="60">
        <f>VLOOKUP($B54,'2025 Ventilation List SORT'!$A$6:$I$101,7)</f>
        <v>1</v>
      </c>
      <c r="I54" s="57" t="str">
        <f>VLOOKUP($B54,'2025 Ventilation List SORT'!$A$6:$I$101,8)</f>
        <v/>
      </c>
      <c r="J54" s="96" t="str">
        <f>VLOOKUP($B54,'2025 Ventilation List SORT'!$A$6:$I$101,9)</f>
        <v>No</v>
      </c>
      <c r="K54" s="148">
        <f>INDEX('For CSV - 2025 SpcFuncData'!$D$5:$D$88,MATCH($A54,'For CSV - 2025 SpcFuncData'!$B$5:$B$87,0))*0.5</f>
        <v>25</v>
      </c>
      <c r="L54" s="148" t="e">
        <f>INDEX('For CSV - 2025 VentSpcFuncData'!#REF!,MATCH($B54,'For CSV - 2025 VentSpcFuncData'!$B$6:$B$111,0))</f>
        <v>#REF!</v>
      </c>
      <c r="M54" s="148" t="e">
        <f t="shared" si="3"/>
        <v>#REF!</v>
      </c>
      <c r="N54" s="148" t="e">
        <f>INDEX('For CSV - 2025 VentSpcFuncData'!#REF!,MATCH($B54,'For CSV - 2025 VentSpcFuncData'!$B$6:$B$111,0))</f>
        <v>#REF!</v>
      </c>
      <c r="O54" s="148" t="e">
        <f t="shared" si="4"/>
        <v>#REF!</v>
      </c>
      <c r="P54" s="150" t="e">
        <f t="shared" si="0"/>
        <v>#REF!</v>
      </c>
      <c r="Q54" s="45" t="str">
        <f t="shared" si="5"/>
        <v>Classroom, Lecture, Training, Vocational Areas,Education - Classrooms (ages 9-18)</v>
      </c>
      <c r="R54" s="45">
        <f>INDEX('For CSV - 2025 SpcFuncData'!$BB$5:$BB$89,MATCH($A54,'For CSV - 2025 SpcFuncData'!$B$5:$B$88,0))</f>
        <v>315</v>
      </c>
      <c r="S54" s="45">
        <f>INDEX('For CSV - 2025 VentSpcFuncData'!$I$6:$I$111,MATCH($B54,'For CSV - 2025 VentSpcFuncData'!$B$6:$B$111,0))</f>
        <v>10</v>
      </c>
      <c r="T54" s="45">
        <f>MATCH($A54,'For CSV - 2025 SpcFuncData'!$B$5:$B$87,0)</f>
        <v>14</v>
      </c>
      <c r="U54" s="45">
        <v>0</v>
      </c>
      <c r="V54" t="str">
        <f t="shared" si="2"/>
        <v>1, Spc:SpcFunc,        315,  10  ;  Classroom, Lecture, Training, Vocational Areas</v>
      </c>
    </row>
    <row r="55" spans="1:22" x14ac:dyDescent="0.25">
      <c r="A55" s="45" t="s">
        <v>538</v>
      </c>
      <c r="B55" s="103" t="s">
        <v>816</v>
      </c>
      <c r="C55" s="57">
        <f>VLOOKUP($B55,'2025 Ventilation List SORT'!$A$6:$I$101,2)</f>
        <v>25</v>
      </c>
      <c r="D55" s="57">
        <f>VLOOKUP($B55,'2025 Ventilation List SORT'!$A$6:$I$101,3)</f>
        <v>0.15</v>
      </c>
      <c r="E55" s="60">
        <f>VLOOKUP($B55,'2025 Ventilation List SORT'!$A$6:$I$101,4)</f>
        <v>0</v>
      </c>
      <c r="F55" s="60">
        <f>VLOOKUP($B55,'2025 Ventilation List SORT'!$A$6:$I$101,5)</f>
        <v>0</v>
      </c>
      <c r="G55" s="57">
        <f>VLOOKUP($B55,'2025 Ventilation List SORT'!$A$6:$I$101,6)</f>
        <v>0.7</v>
      </c>
      <c r="H55" s="60">
        <f>VLOOKUP($B55,'2025 Ventilation List SORT'!$A$6:$I$101,7)</f>
        <v>2</v>
      </c>
      <c r="I55" s="57" t="str">
        <f>VLOOKUP($B55,'2025 Ventilation List SORT'!$A$6:$I$101,8)</f>
        <v/>
      </c>
      <c r="J55" s="96" t="str">
        <f>VLOOKUP($B55,'2025 Ventilation List SORT'!$A$6:$I$101,9)</f>
        <v>No</v>
      </c>
      <c r="K55" s="148">
        <f>INDEX('For CSV - 2025 SpcFuncData'!$D$5:$D$88,MATCH($A55,'For CSV - 2025 SpcFuncData'!$B$5:$B$87,0))*0.5</f>
        <v>25</v>
      </c>
      <c r="L55" s="148" t="e">
        <f>INDEX('For CSV - 2025 VentSpcFuncData'!#REF!,MATCH($B55,'For CSV - 2025 VentSpcFuncData'!$B$6:$B$111,0))</f>
        <v>#REF!</v>
      </c>
      <c r="M55" s="148" t="e">
        <f t="shared" si="3"/>
        <v>#REF!</v>
      </c>
      <c r="N55" s="148" t="e">
        <f>INDEX('For CSV - 2025 VentSpcFuncData'!#REF!,MATCH($B55,'For CSV - 2025 VentSpcFuncData'!$B$6:$B$111,0))</f>
        <v>#REF!</v>
      </c>
      <c r="O55" s="148" t="e">
        <f t="shared" si="4"/>
        <v>#REF!</v>
      </c>
      <c r="P55" s="150" t="e">
        <f t="shared" si="0"/>
        <v>#REF!</v>
      </c>
      <c r="Q55" s="45" t="str">
        <f t="shared" si="5"/>
        <v>Classroom, Lecture, Training, Vocational Areas,Education - Art classroom</v>
      </c>
      <c r="R55" s="45">
        <f>INDEX('For CSV - 2025 SpcFuncData'!$BB$5:$BB$89,MATCH($A55,'For CSV - 2025 SpcFuncData'!$B$5:$B$88,0))</f>
        <v>315</v>
      </c>
      <c r="S55" s="45">
        <f>INDEX('For CSV - 2025 VentSpcFuncData'!$I$6:$I$111,MATCH($B55,'For CSV - 2025 VentSpcFuncData'!$B$6:$B$111,0))</f>
        <v>9</v>
      </c>
      <c r="T55" s="45">
        <f>MATCH($A55,'For CSV - 2025 SpcFuncData'!$B$5:$B$87,0)</f>
        <v>14</v>
      </c>
      <c r="U55" s="45">
        <v>0</v>
      </c>
      <c r="V55" t="str">
        <f t="shared" si="2"/>
        <v>2,              9,     "Education - Art classroom"</v>
      </c>
    </row>
    <row r="56" spans="1:22" x14ac:dyDescent="0.25">
      <c r="A56" s="45" t="s">
        <v>538</v>
      </c>
      <c r="B56" s="103" t="s">
        <v>931</v>
      </c>
      <c r="C56" s="57">
        <f>VLOOKUP($B56,'2025 Ventilation List SORT'!$A$6:$I$101,2)</f>
        <v>25</v>
      </c>
      <c r="D56" s="57">
        <f>VLOOKUP($B56,'2025 Ventilation List SORT'!$A$6:$I$101,3)</f>
        <v>0.15</v>
      </c>
      <c r="E56" s="60">
        <f>VLOOKUP($B56,'2025 Ventilation List SORT'!$A$6:$I$101,4)</f>
        <v>0</v>
      </c>
      <c r="F56" s="60">
        <f>VLOOKUP($B56,'2025 Ventilation List SORT'!$A$6:$I$101,5)</f>
        <v>0</v>
      </c>
      <c r="G56" s="57">
        <f>VLOOKUP($B56,'2025 Ventilation List SORT'!$A$6:$I$101,6)</f>
        <v>0</v>
      </c>
      <c r="H56" s="60">
        <f>VLOOKUP($B56,'2025 Ventilation List SORT'!$A$6:$I$101,7)</f>
        <v>1</v>
      </c>
      <c r="I56" s="57" t="str">
        <f>VLOOKUP($B56,'2025 Ventilation List SORT'!$A$6:$I$101,8)</f>
        <v/>
      </c>
      <c r="J56" s="96" t="str">
        <f>VLOOKUP($B56,'2025 Ventilation List SORT'!$A$6:$I$101,9)</f>
        <v>No</v>
      </c>
      <c r="K56" s="148">
        <f>INDEX('For CSV - 2025 SpcFuncData'!$D$5:$D$88,MATCH($A56,'For CSV - 2025 SpcFuncData'!$B$5:$B$87,0))*0.5</f>
        <v>25</v>
      </c>
      <c r="L56" s="148" t="e">
        <f>INDEX('For CSV - 2025 VentSpcFuncData'!#REF!,MATCH($B56,'For CSV - 2025 VentSpcFuncData'!$B$6:$B$111,0))</f>
        <v>#REF!</v>
      </c>
      <c r="M56" s="148" t="e">
        <f t="shared" si="3"/>
        <v>#REF!</v>
      </c>
      <c r="N56" s="148" t="e">
        <f>INDEX('For CSV - 2025 VentSpcFuncData'!#REF!,MATCH($B56,'For CSV - 2025 VentSpcFuncData'!$B$6:$B$111,0))</f>
        <v>#REF!</v>
      </c>
      <c r="O56" s="148" t="e">
        <f t="shared" si="4"/>
        <v>#REF!</v>
      </c>
      <c r="P56" s="150" t="e">
        <f t="shared" si="0"/>
        <v>#REF!</v>
      </c>
      <c r="Q56" s="45" t="str">
        <f t="shared" si="5"/>
        <v>Classroom, Lecture, Training, Vocational Areas,Education - Classrooms (ages 9-18)</v>
      </c>
      <c r="R56" s="45">
        <f>INDEX('For CSV - 2025 SpcFuncData'!$BB$5:$BB$89,MATCH($A56,'For CSV - 2025 SpcFuncData'!$B$5:$B$88,0))</f>
        <v>315</v>
      </c>
      <c r="S56" s="45">
        <f>INDEX('For CSV - 2025 VentSpcFuncData'!$I$6:$I$111,MATCH($B56,'For CSV - 2025 VentSpcFuncData'!$B$6:$B$111,0))</f>
        <v>10</v>
      </c>
      <c r="T56" s="45">
        <f>MATCH($A56,'For CSV - 2025 SpcFuncData'!$B$5:$B$87,0)</f>
        <v>14</v>
      </c>
      <c r="U56" s="45">
        <v>0</v>
      </c>
      <c r="V56" t="str">
        <f t="shared" si="2"/>
        <v>2,              10,     "Education - Classrooms (ages 9-18)"</v>
      </c>
    </row>
    <row r="57" spans="1:22" x14ac:dyDescent="0.25">
      <c r="A57" s="45" t="s">
        <v>538</v>
      </c>
      <c r="B57" s="103" t="s">
        <v>817</v>
      </c>
      <c r="C57" s="57">
        <f>VLOOKUP($B57,'2025 Ventilation List SORT'!$A$6:$I$101,2)</f>
        <v>25</v>
      </c>
      <c r="D57" s="57">
        <f>VLOOKUP($B57,'2025 Ventilation List SORT'!$A$6:$I$101,3)</f>
        <v>0.15</v>
      </c>
      <c r="E57" s="60">
        <f>VLOOKUP($B57,'2025 Ventilation List SORT'!$A$6:$I$101,4)</f>
        <v>0</v>
      </c>
      <c r="F57" s="60">
        <f>VLOOKUP($B57,'2025 Ventilation List SORT'!$A$6:$I$101,5)</f>
        <v>0</v>
      </c>
      <c r="G57" s="57">
        <f>VLOOKUP($B57,'2025 Ventilation List SORT'!$A$6:$I$101,6)</f>
        <v>0.7</v>
      </c>
      <c r="H57" s="60">
        <f>VLOOKUP($B57,'2025 Ventilation List SORT'!$A$6:$I$101,7)</f>
        <v>2</v>
      </c>
      <c r="I57" s="57" t="str">
        <f>VLOOKUP($B57,'2025 Ventilation List SORT'!$A$6:$I$101,8)</f>
        <v/>
      </c>
      <c r="J57" s="96" t="str">
        <f>VLOOKUP($B57,'2025 Ventilation List SORT'!$A$6:$I$101,9)</f>
        <v>No</v>
      </c>
      <c r="K57" s="148">
        <f>INDEX('For CSV - 2025 SpcFuncData'!$D$5:$D$88,MATCH($A57,'For CSV - 2025 SpcFuncData'!$B$5:$B$87,0))*0.5</f>
        <v>25</v>
      </c>
      <c r="L57" s="148" t="e">
        <f>INDEX('For CSV - 2025 VentSpcFuncData'!#REF!,MATCH($B57,'For CSV - 2025 VentSpcFuncData'!$B$6:$B$111,0))</f>
        <v>#REF!</v>
      </c>
      <c r="M57" s="148" t="e">
        <f t="shared" si="3"/>
        <v>#REF!</v>
      </c>
      <c r="N57" s="148" t="e">
        <f>INDEX('For CSV - 2025 VentSpcFuncData'!#REF!,MATCH($B57,'For CSV - 2025 VentSpcFuncData'!$B$6:$B$111,0))</f>
        <v>#REF!</v>
      </c>
      <c r="O57" s="148" t="e">
        <f t="shared" si="4"/>
        <v>#REF!</v>
      </c>
      <c r="P57" s="150" t="e">
        <f t="shared" si="0"/>
        <v>#REF!</v>
      </c>
      <c r="Q57" s="45" t="str">
        <f t="shared" si="5"/>
        <v>Classroom, Lecture, Training, Vocational Areas,Education - Classrooms (ages 5-8)</v>
      </c>
      <c r="R57" s="45">
        <f>INDEX('For CSV - 2025 SpcFuncData'!$BB$5:$BB$89,MATCH($A57,'For CSV - 2025 SpcFuncData'!$B$5:$B$88,0))</f>
        <v>315</v>
      </c>
      <c r="S57" s="45">
        <f>INDEX('For CSV - 2025 VentSpcFuncData'!$I$6:$I$111,MATCH($B57,'For CSV - 2025 VentSpcFuncData'!$B$6:$B$111,0))</f>
        <v>11</v>
      </c>
      <c r="T57" s="45">
        <f>MATCH($A57,'For CSV - 2025 SpcFuncData'!$B$5:$B$87,0)</f>
        <v>14</v>
      </c>
      <c r="U57" s="45">
        <v>0</v>
      </c>
      <c r="V57" t="str">
        <f t="shared" si="2"/>
        <v>2,              11,     "Education - Classrooms (ages 5-8)"</v>
      </c>
    </row>
    <row r="58" spans="1:22" x14ac:dyDescent="0.25">
      <c r="A58" s="45" t="s">
        <v>538</v>
      </c>
      <c r="B58" s="103" t="s">
        <v>818</v>
      </c>
      <c r="C58" s="57">
        <f>VLOOKUP($B58,'2025 Ventilation List SORT'!$A$6:$I$101,2)</f>
        <v>25</v>
      </c>
      <c r="D58" s="57">
        <f>VLOOKUP($B58,'2025 Ventilation List SORT'!$A$6:$I$101,3)</f>
        <v>0.15</v>
      </c>
      <c r="E58" s="60">
        <f>VLOOKUP($B58,'2025 Ventilation List SORT'!$A$6:$I$101,4)</f>
        <v>0</v>
      </c>
      <c r="F58" s="60">
        <f>VLOOKUP($B58,'2025 Ventilation List SORT'!$A$6:$I$101,5)</f>
        <v>0</v>
      </c>
      <c r="G58" s="57">
        <f>VLOOKUP($B58,'2025 Ventilation List SORT'!$A$6:$I$101,6)</f>
        <v>0</v>
      </c>
      <c r="H58" s="60">
        <f>VLOOKUP($B58,'2025 Ventilation List SORT'!$A$6:$I$101,7)</f>
        <v>1</v>
      </c>
      <c r="I58" s="57" t="str">
        <f>VLOOKUP($B58,'2025 Ventilation List SORT'!$A$6:$I$101,8)</f>
        <v/>
      </c>
      <c r="J58" s="96" t="str">
        <f>VLOOKUP($B58,'2025 Ventilation List SORT'!$A$6:$I$101,9)</f>
        <v>No</v>
      </c>
      <c r="K58" s="148">
        <f>INDEX('For CSV - 2025 SpcFuncData'!$D$5:$D$88,MATCH($A58,'For CSV - 2025 SpcFuncData'!$B$5:$B$87,0))*0.5</f>
        <v>25</v>
      </c>
      <c r="L58" s="148" t="e">
        <f>INDEX('For CSV - 2025 VentSpcFuncData'!#REF!,MATCH($B58,'For CSV - 2025 VentSpcFuncData'!$B$6:$B$111,0))</f>
        <v>#REF!</v>
      </c>
      <c r="M58" s="148" t="e">
        <f t="shared" si="3"/>
        <v>#REF!</v>
      </c>
      <c r="N58" s="148" t="e">
        <f>INDEX('For CSV - 2025 VentSpcFuncData'!#REF!,MATCH($B58,'For CSV - 2025 VentSpcFuncData'!$B$6:$B$111,0))</f>
        <v>#REF!</v>
      </c>
      <c r="O58" s="148" t="e">
        <f t="shared" si="4"/>
        <v>#REF!</v>
      </c>
      <c r="P58" s="150" t="e">
        <f t="shared" si="0"/>
        <v>#REF!</v>
      </c>
      <c r="Q58" s="45" t="str">
        <f t="shared" si="5"/>
        <v>Classroom, Lecture, Training, Vocational Areas,Education - Computer lab</v>
      </c>
      <c r="R58" s="45">
        <f>INDEX('For CSV - 2025 SpcFuncData'!$BB$5:$BB$89,MATCH($A58,'For CSV - 2025 SpcFuncData'!$B$5:$B$88,0))</f>
        <v>315</v>
      </c>
      <c r="S58" s="45">
        <f>INDEX('For CSV - 2025 VentSpcFuncData'!$I$6:$I$111,MATCH($B58,'For CSV - 2025 VentSpcFuncData'!$B$6:$B$111,0))</f>
        <v>12</v>
      </c>
      <c r="T58" s="45">
        <f>MATCH($A58,'For CSV - 2025 SpcFuncData'!$B$5:$B$87,0)</f>
        <v>14</v>
      </c>
      <c r="U58" s="45">
        <v>0</v>
      </c>
      <c r="V58" t="str">
        <f t="shared" si="2"/>
        <v>2,              12,     "Education - Computer lab"</v>
      </c>
    </row>
    <row r="59" spans="1:22" x14ac:dyDescent="0.25">
      <c r="A59" s="45" t="s">
        <v>538</v>
      </c>
      <c r="B59" s="103" t="s">
        <v>819</v>
      </c>
      <c r="C59" s="57">
        <f>VLOOKUP($B59,'2025 Ventilation List SORT'!$A$6:$I$101,2)</f>
        <v>14</v>
      </c>
      <c r="D59" s="57">
        <f>VLOOKUP($B59,'2025 Ventilation List SORT'!$A$6:$I$101,3)</f>
        <v>0.15</v>
      </c>
      <c r="E59" s="60">
        <f>VLOOKUP($B59,'2025 Ventilation List SORT'!$A$6:$I$101,4)</f>
        <v>0</v>
      </c>
      <c r="F59" s="60">
        <f>VLOOKUP($B59,'2025 Ventilation List SORT'!$A$6:$I$101,5)</f>
        <v>0</v>
      </c>
      <c r="G59" s="57">
        <f>VLOOKUP($B59,'2025 Ventilation List SORT'!$A$6:$I$101,6)</f>
        <v>0</v>
      </c>
      <c r="H59" s="60">
        <f>VLOOKUP($B59,'2025 Ventilation List SORT'!$A$6:$I$101,7)</f>
        <v>2</v>
      </c>
      <c r="I59" s="57" t="str">
        <f>VLOOKUP($B59,'2025 Ventilation List SORT'!$A$6:$I$101,8)</f>
        <v/>
      </c>
      <c r="J59" s="96" t="str">
        <f>VLOOKUP($B59,'2025 Ventilation List SORT'!$A$6:$I$101,9)</f>
        <v>No</v>
      </c>
      <c r="K59" s="148">
        <f>INDEX('For CSV - 2025 SpcFuncData'!$D$5:$D$88,MATCH($A59,'For CSV - 2025 SpcFuncData'!$B$5:$B$87,0))*0.5</f>
        <v>25</v>
      </c>
      <c r="L59" s="148" t="e">
        <f>INDEX('For CSV - 2025 VentSpcFuncData'!#REF!,MATCH($B59,'For CSV - 2025 VentSpcFuncData'!$B$6:$B$111,0))</f>
        <v>#REF!</v>
      </c>
      <c r="M59" s="148" t="e">
        <f t="shared" si="3"/>
        <v>#REF!</v>
      </c>
      <c r="N59" s="148" t="e">
        <f>INDEX('For CSV - 2025 VentSpcFuncData'!#REF!,MATCH($B59,'For CSV - 2025 VentSpcFuncData'!$B$6:$B$111,0))</f>
        <v>#REF!</v>
      </c>
      <c r="O59" s="148" t="e">
        <f t="shared" si="4"/>
        <v>#REF!</v>
      </c>
      <c r="P59" s="150" t="e">
        <f t="shared" si="0"/>
        <v>#REF!</v>
      </c>
      <c r="Q59" s="45" t="str">
        <f t="shared" si="5"/>
        <v>Classroom, Lecture, Training, Vocational Areas,Education - Daycare (through age 4)</v>
      </c>
      <c r="R59" s="45">
        <f>INDEX('For CSV - 2025 SpcFuncData'!$BB$5:$BB$89,MATCH($A59,'For CSV - 2025 SpcFuncData'!$B$5:$B$88,0))</f>
        <v>315</v>
      </c>
      <c r="S59" s="45">
        <f>INDEX('For CSV - 2025 VentSpcFuncData'!$I$6:$I$111,MATCH($B59,'For CSV - 2025 VentSpcFuncData'!$B$6:$B$111,0))</f>
        <v>13</v>
      </c>
      <c r="T59" s="45">
        <f>MATCH($A59,'For CSV - 2025 SpcFuncData'!$B$5:$B$87,0)</f>
        <v>14</v>
      </c>
      <c r="U59" s="45">
        <v>0</v>
      </c>
      <c r="V59" t="str">
        <f t="shared" si="2"/>
        <v>2,              13,     "Education - Daycare (through age 4)"</v>
      </c>
    </row>
    <row r="60" spans="1:22" x14ac:dyDescent="0.25">
      <c r="A60" s="45" t="s">
        <v>538</v>
      </c>
      <c r="B60" s="103" t="s">
        <v>820</v>
      </c>
      <c r="C60" s="57">
        <f>VLOOKUP($B60,'2025 Ventilation List SORT'!$A$6:$I$101,2)</f>
        <v>5</v>
      </c>
      <c r="D60" s="57">
        <f>VLOOKUP($B60,'2025 Ventilation List SORT'!$A$6:$I$101,3)</f>
        <v>0.15</v>
      </c>
      <c r="E60" s="60">
        <f>VLOOKUP($B60,'2025 Ventilation List SORT'!$A$6:$I$101,4)</f>
        <v>0</v>
      </c>
      <c r="F60" s="60">
        <f>VLOOKUP($B60,'2025 Ventilation List SORT'!$A$6:$I$101,5)</f>
        <v>0</v>
      </c>
      <c r="G60" s="57">
        <f>VLOOKUP($B60,'2025 Ventilation List SORT'!$A$6:$I$101,6)</f>
        <v>0</v>
      </c>
      <c r="H60" s="60">
        <f>VLOOKUP($B60,'2025 Ventilation List SORT'!$A$6:$I$101,7)</f>
        <v>3</v>
      </c>
      <c r="I60" s="57" t="str">
        <f>VLOOKUP($B60,'2025 Ventilation List SORT'!$A$6:$I$101,8)</f>
        <v/>
      </c>
      <c r="J60" s="96" t="str">
        <f>VLOOKUP($B60,'2025 Ventilation List SORT'!$A$6:$I$101,9)</f>
        <v>No</v>
      </c>
      <c r="K60" s="148">
        <f>INDEX('For CSV - 2025 SpcFuncData'!$D$5:$D$88,MATCH($A60,'For CSV - 2025 SpcFuncData'!$B$5:$B$87,0))*0.5</f>
        <v>25</v>
      </c>
      <c r="L60" s="148" t="e">
        <f>INDEX('For CSV - 2025 VentSpcFuncData'!#REF!,MATCH($B60,'For CSV - 2025 VentSpcFuncData'!$B$6:$B$111,0))</f>
        <v>#REF!</v>
      </c>
      <c r="M60" s="148" t="e">
        <f t="shared" si="3"/>
        <v>#REF!</v>
      </c>
      <c r="N60" s="148" t="e">
        <f>INDEX('For CSV - 2025 VentSpcFuncData'!#REF!,MATCH($B60,'For CSV - 2025 VentSpcFuncData'!$B$6:$B$111,0))</f>
        <v>#REF!</v>
      </c>
      <c r="O60" s="148" t="e">
        <f t="shared" si="4"/>
        <v>#REF!</v>
      </c>
      <c r="P60" s="150" t="e">
        <f t="shared" si="0"/>
        <v>#REF!</v>
      </c>
      <c r="Q60" s="45" t="str">
        <f t="shared" si="5"/>
        <v>Classroom, Lecture, Training, Vocational Areas,Education - Daycare sickroom</v>
      </c>
      <c r="R60" s="45">
        <f>INDEX('For CSV - 2025 SpcFuncData'!$BB$5:$BB$89,MATCH($A60,'For CSV - 2025 SpcFuncData'!$B$5:$B$88,0))</f>
        <v>315</v>
      </c>
      <c r="S60" s="45">
        <f>INDEX('For CSV - 2025 VentSpcFuncData'!$I$6:$I$111,MATCH($B60,'For CSV - 2025 VentSpcFuncData'!$B$6:$B$111,0))</f>
        <v>14</v>
      </c>
      <c r="T60" s="45">
        <f>MATCH($A60,'For CSV - 2025 SpcFuncData'!$B$5:$B$87,0)</f>
        <v>14</v>
      </c>
      <c r="U60" s="45">
        <v>0</v>
      </c>
      <c r="V60" t="str">
        <f t="shared" si="2"/>
        <v>2,              14,     "Education - Daycare sickroom"</v>
      </c>
    </row>
    <row r="61" spans="1:22" x14ac:dyDescent="0.25">
      <c r="A61" s="45" t="s">
        <v>538</v>
      </c>
      <c r="B61" s="103" t="s">
        <v>821</v>
      </c>
      <c r="C61" s="57">
        <f>VLOOKUP($B61,'2025 Ventilation List SORT'!$A$6:$I$101,2)</f>
        <v>71</v>
      </c>
      <c r="D61" s="57">
        <f>VLOOKUP($B61,'2025 Ventilation List SORT'!$A$6:$I$101,3)</f>
        <v>0.15</v>
      </c>
      <c r="E61" s="60">
        <f>VLOOKUP($B61,'2025 Ventilation List SORT'!$A$6:$I$101,4)</f>
        <v>0</v>
      </c>
      <c r="F61" s="60">
        <f>VLOOKUP($B61,'2025 Ventilation List SORT'!$A$6:$I$101,5)</f>
        <v>0</v>
      </c>
      <c r="G61" s="57">
        <f>VLOOKUP($B61,'2025 Ventilation List SORT'!$A$6:$I$101,6)</f>
        <v>0</v>
      </c>
      <c r="H61" s="60">
        <f>VLOOKUP($B61,'2025 Ventilation List SORT'!$A$6:$I$101,7)</f>
        <v>1</v>
      </c>
      <c r="I61" s="57" t="str">
        <f>VLOOKUP($B61,'2025 Ventilation List SORT'!$A$6:$I$101,8)</f>
        <v>F</v>
      </c>
      <c r="J61" s="96" t="str">
        <f>VLOOKUP($B61,'2025 Ventilation List SORT'!$A$6:$I$101,9)</f>
        <v>No</v>
      </c>
      <c r="K61" s="148">
        <f>INDEX('For CSV - 2025 SpcFuncData'!$D$5:$D$88,MATCH($A61,'For CSV - 2025 SpcFuncData'!$B$5:$B$87,0))*0.5</f>
        <v>25</v>
      </c>
      <c r="L61" s="148" t="e">
        <f>INDEX('For CSV - 2025 VentSpcFuncData'!#REF!,MATCH($B61,'For CSV - 2025 VentSpcFuncData'!$B$6:$B$111,0))</f>
        <v>#REF!</v>
      </c>
      <c r="M61" s="148" t="e">
        <f t="shared" si="3"/>
        <v>#REF!</v>
      </c>
      <c r="N61" s="148" t="e">
        <f>INDEX('For CSV - 2025 VentSpcFuncData'!#REF!,MATCH($B61,'For CSV - 2025 VentSpcFuncData'!$B$6:$B$111,0))</f>
        <v>#REF!</v>
      </c>
      <c r="O61" s="148" t="e">
        <f t="shared" si="4"/>
        <v>#REF!</v>
      </c>
      <c r="P61" s="150" t="e">
        <f t="shared" si="0"/>
        <v>#REF!</v>
      </c>
      <c r="Q61" s="45" t="str">
        <f t="shared" si="5"/>
        <v>Classroom, Lecture, Training, Vocational Areas,Education - Lecture hall (fixed seats)</v>
      </c>
      <c r="R61" s="45">
        <f>INDEX('For CSV - 2025 SpcFuncData'!$BB$5:$BB$89,MATCH($A61,'For CSV - 2025 SpcFuncData'!$B$5:$B$88,0))</f>
        <v>315</v>
      </c>
      <c r="S61" s="45">
        <f>INDEX('For CSV - 2025 VentSpcFuncData'!$I$6:$I$111,MATCH($B61,'For CSV - 2025 VentSpcFuncData'!$B$6:$B$111,0))</f>
        <v>15</v>
      </c>
      <c r="T61" s="45">
        <f>MATCH($A61,'For CSV - 2025 SpcFuncData'!$B$5:$B$87,0)</f>
        <v>14</v>
      </c>
      <c r="U61" s="45">
        <v>0</v>
      </c>
      <c r="V61" t="str">
        <f t="shared" si="2"/>
        <v>2,              15,     "Education - Lecture hall (fixed seats)"</v>
      </c>
    </row>
    <row r="62" spans="1:22" x14ac:dyDescent="0.25">
      <c r="A62" s="45" t="s">
        <v>538</v>
      </c>
      <c r="B62" s="103" t="s">
        <v>822</v>
      </c>
      <c r="C62" s="57">
        <f>VLOOKUP($B62,'2025 Ventilation List SORT'!$A$6:$I$101,2)</f>
        <v>25</v>
      </c>
      <c r="D62" s="57">
        <f>VLOOKUP($B62,'2025 Ventilation List SORT'!$A$6:$I$101,3)</f>
        <v>0.15</v>
      </c>
      <c r="E62" s="60">
        <f>VLOOKUP($B62,'2025 Ventilation List SORT'!$A$6:$I$101,4)</f>
        <v>0</v>
      </c>
      <c r="F62" s="60">
        <f>VLOOKUP($B62,'2025 Ventilation List SORT'!$A$6:$I$101,5)</f>
        <v>0</v>
      </c>
      <c r="G62" s="57">
        <f>VLOOKUP($B62,'2025 Ventilation List SORT'!$A$6:$I$101,6)</f>
        <v>0</v>
      </c>
      <c r="H62" s="60">
        <f>VLOOKUP($B62,'2025 Ventilation List SORT'!$A$6:$I$101,7)</f>
        <v>1</v>
      </c>
      <c r="I62" s="57" t="str">
        <f>VLOOKUP($B62,'2025 Ventilation List SORT'!$A$6:$I$101,8)</f>
        <v>F</v>
      </c>
      <c r="J62" s="96" t="str">
        <f>VLOOKUP($B62,'2025 Ventilation List SORT'!$A$6:$I$101,9)</f>
        <v>No</v>
      </c>
      <c r="K62" s="148">
        <f>INDEX('For CSV - 2025 SpcFuncData'!$D$5:$D$88,MATCH($A62,'For CSV - 2025 SpcFuncData'!$B$5:$B$87,0))*0.5</f>
        <v>25</v>
      </c>
      <c r="L62" s="148" t="e">
        <f>INDEX('For CSV - 2025 VentSpcFuncData'!#REF!,MATCH($B62,'For CSV - 2025 VentSpcFuncData'!$B$6:$B$111,0))</f>
        <v>#REF!</v>
      </c>
      <c r="M62" s="148" t="e">
        <f t="shared" si="3"/>
        <v>#REF!</v>
      </c>
      <c r="N62" s="148" t="e">
        <f>INDEX('For CSV - 2025 VentSpcFuncData'!#REF!,MATCH($B62,'For CSV - 2025 VentSpcFuncData'!$B$6:$B$111,0))</f>
        <v>#REF!</v>
      </c>
      <c r="O62" s="148" t="e">
        <f t="shared" si="4"/>
        <v>#REF!</v>
      </c>
      <c r="P62" s="150" t="e">
        <f t="shared" si="0"/>
        <v>#REF!</v>
      </c>
      <c r="Q62" s="45" t="str">
        <f t="shared" si="5"/>
        <v>Classroom, Lecture, Training, Vocational Areas,Education - Lecture/postsecondary classroom</v>
      </c>
      <c r="R62" s="45">
        <f>INDEX('For CSV - 2025 SpcFuncData'!$BB$5:$BB$89,MATCH($A62,'For CSV - 2025 SpcFuncData'!$B$5:$B$88,0))</f>
        <v>315</v>
      </c>
      <c r="S62" s="45">
        <f>INDEX('For CSV - 2025 VentSpcFuncData'!$I$6:$I$111,MATCH($B62,'For CSV - 2025 VentSpcFuncData'!$B$6:$B$111,0))</f>
        <v>16</v>
      </c>
      <c r="T62" s="45">
        <f>MATCH($A62,'For CSV - 2025 SpcFuncData'!$B$5:$B$87,0)</f>
        <v>14</v>
      </c>
      <c r="U62" s="45">
        <v>0</v>
      </c>
      <c r="V62" t="str">
        <f t="shared" si="2"/>
        <v>2,              16,     "Education - Lecture/postsecondary classroom"</v>
      </c>
    </row>
    <row r="63" spans="1:22" x14ac:dyDescent="0.25">
      <c r="A63" s="45" t="s">
        <v>538</v>
      </c>
      <c r="B63" s="103" t="s">
        <v>823</v>
      </c>
      <c r="C63" s="57">
        <f>VLOOKUP($B63,'2025 Ventilation List SORT'!$A$6:$I$101,2)</f>
        <v>25</v>
      </c>
      <c r="D63" s="57">
        <f>VLOOKUP($B63,'2025 Ventilation List SORT'!$A$6:$I$101,3)</f>
        <v>0.15</v>
      </c>
      <c r="E63" s="60">
        <f>VLOOKUP($B63,'2025 Ventilation List SORT'!$A$6:$I$101,4)</f>
        <v>0</v>
      </c>
      <c r="F63" s="60">
        <f>VLOOKUP($B63,'2025 Ventilation List SORT'!$A$6:$I$101,5)</f>
        <v>0</v>
      </c>
      <c r="G63" s="57">
        <f>VLOOKUP($B63,'2025 Ventilation List SORT'!$A$6:$I$101,6)</f>
        <v>0</v>
      </c>
      <c r="H63" s="60">
        <f>VLOOKUP($B63,'2025 Ventilation List SORT'!$A$6:$I$101,7)</f>
        <v>1</v>
      </c>
      <c r="I63" s="57" t="str">
        <f>VLOOKUP($B63,'2025 Ventilation List SORT'!$A$6:$I$101,8)</f>
        <v>A</v>
      </c>
      <c r="J63" s="96" t="str">
        <f>VLOOKUP($B63,'2025 Ventilation List SORT'!$A$6:$I$101,9)</f>
        <v>No</v>
      </c>
      <c r="K63" s="148">
        <f>INDEX('For CSV - 2025 SpcFuncData'!$D$5:$D$88,MATCH($A63,'For CSV - 2025 SpcFuncData'!$B$5:$B$87,0))*0.5</f>
        <v>25</v>
      </c>
      <c r="L63" s="148" t="e">
        <f>INDEX('For CSV - 2025 VentSpcFuncData'!#REF!,MATCH($B63,'For CSV - 2025 VentSpcFuncData'!$B$6:$B$111,0))</f>
        <v>#REF!</v>
      </c>
      <c r="M63" s="148" t="e">
        <f t="shared" si="3"/>
        <v>#REF!</v>
      </c>
      <c r="N63" s="148" t="e">
        <f>INDEX('For CSV - 2025 VentSpcFuncData'!#REF!,MATCH($B63,'For CSV - 2025 VentSpcFuncData'!$B$6:$B$111,0))</f>
        <v>#REF!</v>
      </c>
      <c r="O63" s="148" t="e">
        <f t="shared" si="4"/>
        <v>#REF!</v>
      </c>
      <c r="P63" s="150" t="e">
        <f t="shared" si="0"/>
        <v>#REF!</v>
      </c>
      <c r="Q63" s="45" t="str">
        <f t="shared" si="5"/>
        <v>Classroom, Lecture, Training, Vocational Areas,Education - Media center</v>
      </c>
      <c r="R63" s="45">
        <f>INDEX('For CSV - 2025 SpcFuncData'!$BB$5:$BB$89,MATCH($A63,'For CSV - 2025 SpcFuncData'!$B$5:$B$88,0))</f>
        <v>315</v>
      </c>
      <c r="S63" s="45">
        <f>INDEX('For CSV - 2025 VentSpcFuncData'!$I$6:$I$111,MATCH($B63,'For CSV - 2025 VentSpcFuncData'!$B$6:$B$111,0))</f>
        <v>17</v>
      </c>
      <c r="T63" s="45">
        <f>MATCH($A63,'For CSV - 2025 SpcFuncData'!$B$5:$B$87,0)</f>
        <v>14</v>
      </c>
      <c r="U63" s="45">
        <v>0</v>
      </c>
      <c r="V63" t="str">
        <f t="shared" si="2"/>
        <v>2,              17,     "Education - Media center"</v>
      </c>
    </row>
    <row r="64" spans="1:22" x14ac:dyDescent="0.25">
      <c r="A64" s="45" t="s">
        <v>538</v>
      </c>
      <c r="B64" s="103" t="s">
        <v>927</v>
      </c>
      <c r="C64" s="57">
        <f>VLOOKUP($B64,'2025 Ventilation List SORT'!$A$6:$I$101,2)</f>
        <v>33</v>
      </c>
      <c r="D64" s="57">
        <f>VLOOKUP($B64,'2025 Ventilation List SORT'!$A$6:$I$101,3)</f>
        <v>0.15</v>
      </c>
      <c r="E64" s="60">
        <f>VLOOKUP($B64,'2025 Ventilation List SORT'!$A$6:$I$101,4)</f>
        <v>0</v>
      </c>
      <c r="F64" s="60">
        <f>VLOOKUP($B64,'2025 Ventilation List SORT'!$A$6:$I$101,5)</f>
        <v>0</v>
      </c>
      <c r="G64" s="57">
        <f>VLOOKUP($B64,'2025 Ventilation List SORT'!$A$6:$I$101,6)</f>
        <v>0</v>
      </c>
      <c r="H64" s="60">
        <f>VLOOKUP($B64,'2025 Ventilation List SORT'!$A$6:$I$101,7)</f>
        <v>1</v>
      </c>
      <c r="I64" s="57" t="str">
        <f>VLOOKUP($B64,'2025 Ventilation List SORT'!$A$6:$I$101,8)</f>
        <v>F</v>
      </c>
      <c r="J64" s="96" t="str">
        <f>VLOOKUP($B64,'2025 Ventilation List SORT'!$A$6:$I$101,9)</f>
        <v>No</v>
      </c>
      <c r="K64" s="148">
        <f>INDEX('For CSV - 2025 SpcFuncData'!$D$5:$D$88,MATCH($A64,'For CSV - 2025 SpcFuncData'!$B$5:$B$87,0))*0.5</f>
        <v>25</v>
      </c>
      <c r="L64" s="148" t="e">
        <f>INDEX('For CSV - 2025 VentSpcFuncData'!#REF!,MATCH($B64,'For CSV - 2025 VentSpcFuncData'!$B$6:$B$111,0))</f>
        <v>#REF!</v>
      </c>
      <c r="M64" s="148" t="e">
        <f t="shared" si="3"/>
        <v>#REF!</v>
      </c>
      <c r="N64" s="148" t="e">
        <f>INDEX('For CSV - 2025 VentSpcFuncData'!#REF!,MATCH($B64,'For CSV - 2025 VentSpcFuncData'!$B$6:$B$111,0))</f>
        <v>#REF!</v>
      </c>
      <c r="O64" s="148" t="e">
        <f t="shared" si="4"/>
        <v>#REF!</v>
      </c>
      <c r="P64" s="150" t="e">
        <f t="shared" si="0"/>
        <v>#REF!</v>
      </c>
      <c r="Q64" s="45" t="str">
        <f t="shared" si="5"/>
        <v>Classroom, Lecture, Training, Vocational Areas,Education - Multiuse assembly</v>
      </c>
      <c r="R64" s="45">
        <f>INDEX('For CSV - 2025 SpcFuncData'!$BB$5:$BB$89,MATCH($A64,'For CSV - 2025 SpcFuncData'!$B$5:$B$88,0))</f>
        <v>315</v>
      </c>
      <c r="S64" s="45">
        <f>INDEX('For CSV - 2025 VentSpcFuncData'!$I$6:$I$111,MATCH($B64,'For CSV - 2025 VentSpcFuncData'!$B$6:$B$111,0))</f>
        <v>19</v>
      </c>
      <c r="T64" s="45">
        <f>MATCH($A64,'For CSV - 2025 SpcFuncData'!$B$5:$B$87,0)</f>
        <v>14</v>
      </c>
      <c r="U64" s="45">
        <v>0</v>
      </c>
      <c r="V64" t="str">
        <f t="shared" si="2"/>
        <v>2,              19,     "Education - Multiuse assembly"</v>
      </c>
    </row>
    <row r="65" spans="1:22" x14ac:dyDescent="0.25">
      <c r="A65" s="45" t="s">
        <v>538</v>
      </c>
      <c r="B65" s="103" t="s">
        <v>1017</v>
      </c>
      <c r="C65" s="57">
        <f>VLOOKUP($B65,'2025 Ventilation List SORT'!$A$6:$I$101,2)</f>
        <v>33</v>
      </c>
      <c r="D65" s="57">
        <f>VLOOKUP($B65,'2025 Ventilation List SORT'!$A$6:$I$101,3)</f>
        <v>0.15</v>
      </c>
      <c r="E65" s="60">
        <f>VLOOKUP($B65,'2025 Ventilation List SORT'!$A$6:$I$101,4)</f>
        <v>0</v>
      </c>
      <c r="F65" s="60">
        <f>VLOOKUP($B65,'2025 Ventilation List SORT'!$A$6:$I$101,5)</f>
        <v>0</v>
      </c>
      <c r="G65" s="57">
        <f>VLOOKUP($B65,'2025 Ventilation List SORT'!$A$6:$I$101,6)</f>
        <v>0</v>
      </c>
      <c r="H65" s="60">
        <f>VLOOKUP($B65,'2025 Ventilation List SORT'!$A$6:$I$101,7)</f>
        <v>1</v>
      </c>
      <c r="I65" s="57" t="str">
        <f>VLOOKUP($B65,'2025 Ventilation List SORT'!$A$6:$I$101,8)</f>
        <v>F</v>
      </c>
      <c r="J65" s="96" t="str">
        <f>VLOOKUP($B65,'2025 Ventilation List SORT'!$A$6:$I$101,9)</f>
        <v>No</v>
      </c>
      <c r="K65" s="148">
        <f>INDEX('For CSV - 2025 SpcFuncData'!$D$5:$D$88,MATCH($A65,'For CSV - 2025 SpcFuncData'!$B$5:$B$87,0))*0.5</f>
        <v>25</v>
      </c>
      <c r="L65" s="148" t="e">
        <f>INDEX('For CSV - 2025 VentSpcFuncData'!#REF!,MATCH($B65,'For CSV - 2025 VentSpcFuncData'!$B$6:$B$111,0))</f>
        <v>#REF!</v>
      </c>
      <c r="M65" s="148" t="e">
        <f t="shared" si="3"/>
        <v>#REF!</v>
      </c>
      <c r="N65" s="148" t="e">
        <f>INDEX('For CSV - 2025 VentSpcFuncData'!#REF!,MATCH($B65,'For CSV - 2025 VentSpcFuncData'!$B$6:$B$111,0))</f>
        <v>#REF!</v>
      </c>
      <c r="O65" s="148" t="e">
        <f t="shared" si="4"/>
        <v>#REF!</v>
      </c>
      <c r="P65" s="150" t="e">
        <f t="shared" si="0"/>
        <v>#REF!</v>
      </c>
      <c r="Q65" s="45" t="str">
        <f t="shared" si="5"/>
        <v>Classroom, Lecture, Training, Vocational Areas,Education - Music/theater/dance</v>
      </c>
      <c r="R65" s="45">
        <f>INDEX('For CSV - 2025 SpcFuncData'!$BB$5:$BB$89,MATCH($A65,'For CSV - 2025 SpcFuncData'!$B$5:$B$88,0))</f>
        <v>315</v>
      </c>
      <c r="S65" s="45">
        <f>INDEX('For CSV - 2025 VentSpcFuncData'!$I$6:$I$111,MATCH($B65,'For CSV - 2025 VentSpcFuncData'!$B$6:$B$111,0))</f>
        <v>20</v>
      </c>
      <c r="T65" s="45">
        <f>MATCH($A65,'For CSV - 2025 SpcFuncData'!$B$5:$B$87,0)</f>
        <v>14</v>
      </c>
      <c r="U65" s="45">
        <v>0</v>
      </c>
      <c r="V65" t="str">
        <f t="shared" si="2"/>
        <v>2,              20,     "Education - Music/theater/dance"</v>
      </c>
    </row>
    <row r="66" spans="1:22" x14ac:dyDescent="0.25">
      <c r="A66" s="45" t="s">
        <v>538</v>
      </c>
      <c r="B66" s="103" t="s">
        <v>825</v>
      </c>
      <c r="C66" s="57">
        <f>VLOOKUP($B66,'2025 Ventilation List SORT'!$A$6:$I$101,2)</f>
        <v>25</v>
      </c>
      <c r="D66" s="57">
        <f>VLOOKUP($B66,'2025 Ventilation List SORT'!$A$6:$I$101,3)</f>
        <v>0.15</v>
      </c>
      <c r="E66" s="60">
        <f>VLOOKUP($B66,'2025 Ventilation List SORT'!$A$6:$I$101,4)</f>
        <v>0</v>
      </c>
      <c r="F66" s="60">
        <f>VLOOKUP($B66,'2025 Ventilation List SORT'!$A$6:$I$101,5)</f>
        <v>0</v>
      </c>
      <c r="G66" s="57">
        <f>VLOOKUP($B66,'2025 Ventilation List SORT'!$A$6:$I$101,6)</f>
        <v>1</v>
      </c>
      <c r="H66" s="60">
        <f>VLOOKUP($B66,'2025 Ventilation List SORT'!$A$6:$I$101,7)</f>
        <v>2</v>
      </c>
      <c r="I66" s="57" t="str">
        <f>VLOOKUP($B66,'2025 Ventilation List SORT'!$A$6:$I$101,8)</f>
        <v/>
      </c>
      <c r="J66" s="96" t="str">
        <f>VLOOKUP($B66,'2025 Ventilation List SORT'!$A$6:$I$101,9)</f>
        <v>Yes</v>
      </c>
      <c r="K66" s="148">
        <f>INDEX('For CSV - 2025 SpcFuncData'!$D$5:$D$88,MATCH($A66,'For CSV - 2025 SpcFuncData'!$B$5:$B$87,0))*0.5</f>
        <v>25</v>
      </c>
      <c r="L66" s="148" t="e">
        <f>INDEX('For CSV - 2025 VentSpcFuncData'!#REF!,MATCH($B66,'For CSV - 2025 VentSpcFuncData'!$B$6:$B$111,0))</f>
        <v>#REF!</v>
      </c>
      <c r="M66" s="148" t="e">
        <f t="shared" si="3"/>
        <v>#REF!</v>
      </c>
      <c r="N66" s="148" t="e">
        <f>INDEX('For CSV - 2025 VentSpcFuncData'!#REF!,MATCH($B66,'For CSV - 2025 VentSpcFuncData'!$B$6:$B$111,0))</f>
        <v>#REF!</v>
      </c>
      <c r="O66" s="148" t="e">
        <f t="shared" si="4"/>
        <v>#REF!</v>
      </c>
      <c r="P66" s="150" t="e">
        <f t="shared" si="0"/>
        <v>#REF!</v>
      </c>
      <c r="Q66" s="45" t="str">
        <f t="shared" si="5"/>
        <v>Classroom, Lecture, Training, Vocational Areas,Education - Science laboratories</v>
      </c>
      <c r="R66" s="45">
        <f>INDEX('For CSV - 2025 SpcFuncData'!$BB$5:$BB$89,MATCH($A66,'For CSV - 2025 SpcFuncData'!$B$5:$B$88,0))</f>
        <v>315</v>
      </c>
      <c r="S66" s="45">
        <f>INDEX('For CSV - 2025 VentSpcFuncData'!$I$6:$I$111,MATCH($B66,'For CSV - 2025 VentSpcFuncData'!$B$6:$B$111,0))</f>
        <v>21</v>
      </c>
      <c r="T66" s="45">
        <f>MATCH($A66,'For CSV - 2025 SpcFuncData'!$B$5:$B$87,0)</f>
        <v>14</v>
      </c>
      <c r="U66" s="45">
        <v>0</v>
      </c>
      <c r="V66" t="str">
        <f t="shared" si="2"/>
        <v>2,              21,     "Education - Science laboratories"</v>
      </c>
    </row>
    <row r="67" spans="1:22" x14ac:dyDescent="0.25">
      <c r="A67" s="45" t="s">
        <v>538</v>
      </c>
      <c r="B67" s="103" t="s">
        <v>826</v>
      </c>
      <c r="C67" s="57">
        <f>VLOOKUP($B67,'2025 Ventilation List SORT'!$A$6:$I$101,2)</f>
        <v>25</v>
      </c>
      <c r="D67" s="57">
        <f>VLOOKUP($B67,'2025 Ventilation List SORT'!$A$6:$I$101,3)</f>
        <v>0.15</v>
      </c>
      <c r="E67" s="60">
        <f>VLOOKUP($B67,'2025 Ventilation List SORT'!$A$6:$I$101,4)</f>
        <v>0</v>
      </c>
      <c r="F67" s="60">
        <f>VLOOKUP($B67,'2025 Ventilation List SORT'!$A$6:$I$101,5)</f>
        <v>0</v>
      </c>
      <c r="G67" s="57">
        <f>VLOOKUP($B67,'2025 Ventilation List SORT'!$A$6:$I$101,6)</f>
        <v>1</v>
      </c>
      <c r="H67" s="60">
        <f>VLOOKUP($B67,'2025 Ventilation List SORT'!$A$6:$I$101,7)</f>
        <v>2</v>
      </c>
      <c r="I67" s="57" t="str">
        <f>VLOOKUP($B67,'2025 Ventilation List SORT'!$A$6:$I$101,8)</f>
        <v/>
      </c>
      <c r="J67" s="96" t="str">
        <f>VLOOKUP($B67,'2025 Ventilation List SORT'!$A$6:$I$101,9)</f>
        <v>Yes</v>
      </c>
      <c r="K67" s="148">
        <f>INDEX('For CSV - 2025 SpcFuncData'!$D$5:$D$88,MATCH($A67,'For CSV - 2025 SpcFuncData'!$B$5:$B$87,0))*0.5</f>
        <v>25</v>
      </c>
      <c r="L67" s="148" t="e">
        <f>INDEX('For CSV - 2025 VentSpcFuncData'!#REF!,MATCH($B67,'For CSV - 2025 VentSpcFuncData'!$B$6:$B$111,0))</f>
        <v>#REF!</v>
      </c>
      <c r="M67" s="148" t="e">
        <f t="shared" si="3"/>
        <v>#REF!</v>
      </c>
      <c r="N67" s="148" t="e">
        <f>INDEX('For CSV - 2025 VentSpcFuncData'!#REF!,MATCH($B67,'For CSV - 2025 VentSpcFuncData'!$B$6:$B$111,0))</f>
        <v>#REF!</v>
      </c>
      <c r="O67" s="148" t="e">
        <f t="shared" si="4"/>
        <v>#REF!</v>
      </c>
      <c r="P67" s="150" t="e">
        <f t="shared" si="0"/>
        <v>#REF!</v>
      </c>
      <c r="Q67" s="45" t="str">
        <f t="shared" si="5"/>
        <v>Classroom, Lecture, Training, Vocational Areas,Education - University/college laboratories</v>
      </c>
      <c r="R67" s="45">
        <f>INDEX('For CSV - 2025 SpcFuncData'!$BB$5:$BB$89,MATCH($A67,'For CSV - 2025 SpcFuncData'!$B$5:$B$88,0))</f>
        <v>315</v>
      </c>
      <c r="S67" s="45">
        <f>INDEX('For CSV - 2025 VentSpcFuncData'!$I$6:$I$111,MATCH($B67,'For CSV - 2025 VentSpcFuncData'!$B$6:$B$111,0))</f>
        <v>22</v>
      </c>
      <c r="T67" s="45">
        <f>MATCH($A67,'For CSV - 2025 SpcFuncData'!$B$5:$B$87,0)</f>
        <v>14</v>
      </c>
      <c r="U67" s="45">
        <v>0</v>
      </c>
      <c r="V67" t="str">
        <f t="shared" si="2"/>
        <v>2,              22,     "Education - University/college laboratories"</v>
      </c>
    </row>
    <row r="68" spans="1:22" x14ac:dyDescent="0.25">
      <c r="A68" s="45" t="s">
        <v>538</v>
      </c>
      <c r="B68" s="103" t="s">
        <v>828</v>
      </c>
      <c r="C68" s="57">
        <f>VLOOKUP($B68,'2025 Ventilation List SORT'!$A$6:$I$101,2)</f>
        <v>10</v>
      </c>
      <c r="D68" s="57">
        <f>VLOOKUP($B68,'2025 Ventilation List SORT'!$A$6:$I$101,3)</f>
        <v>0.15</v>
      </c>
      <c r="E68" s="60">
        <f>VLOOKUP($B68,'2025 Ventilation List SORT'!$A$6:$I$101,4)</f>
        <v>0</v>
      </c>
      <c r="F68" s="60">
        <f>VLOOKUP($B68,'2025 Ventilation List SORT'!$A$6:$I$101,5)</f>
        <v>0</v>
      </c>
      <c r="G68" s="57">
        <f>VLOOKUP($B68,'2025 Ventilation List SORT'!$A$6:$I$101,6)</f>
        <v>0.5</v>
      </c>
      <c r="H68" s="60">
        <f>VLOOKUP($B68,'2025 Ventilation List SORT'!$A$6:$I$101,7)</f>
        <v>2</v>
      </c>
      <c r="I68" s="57" t="str">
        <f>VLOOKUP($B68,'2025 Ventilation List SORT'!$A$6:$I$101,8)</f>
        <v/>
      </c>
      <c r="J68" s="96" t="str">
        <f>VLOOKUP($B68,'2025 Ventilation List SORT'!$A$6:$I$101,9)</f>
        <v>No</v>
      </c>
      <c r="K68" s="148">
        <f>INDEX('For CSV - 2025 SpcFuncData'!$D$5:$D$88,MATCH($A68,'For CSV - 2025 SpcFuncData'!$B$5:$B$87,0))*0.5</f>
        <v>25</v>
      </c>
      <c r="L68" s="148" t="e">
        <f>INDEX('For CSV - 2025 VentSpcFuncData'!#REF!,MATCH($B68,'For CSV - 2025 VentSpcFuncData'!$B$6:$B$111,0))</f>
        <v>#REF!</v>
      </c>
      <c r="M68" s="148" t="e">
        <f t="shared" si="3"/>
        <v>#REF!</v>
      </c>
      <c r="N68" s="148" t="e">
        <f>INDEX('For CSV - 2025 VentSpcFuncData'!#REF!,MATCH($B68,'For CSV - 2025 VentSpcFuncData'!$B$6:$B$111,0))</f>
        <v>#REF!</v>
      </c>
      <c r="O68" s="148" t="e">
        <f t="shared" si="4"/>
        <v>#REF!</v>
      </c>
      <c r="P68" s="150" t="e">
        <f t="shared" si="0"/>
        <v>#REF!</v>
      </c>
      <c r="Q68" s="45" t="str">
        <f t="shared" si="5"/>
        <v>Classroom, Lecture, Training, Vocational Areas,Education - Wood shop</v>
      </c>
      <c r="R68" s="45">
        <f>INDEX('For CSV - 2025 SpcFuncData'!$BB$5:$BB$89,MATCH($A68,'For CSV - 2025 SpcFuncData'!$B$5:$B$88,0))</f>
        <v>315</v>
      </c>
      <c r="S68" s="45">
        <f>INDEX('For CSV - 2025 VentSpcFuncData'!$I$6:$I$111,MATCH($B68,'For CSV - 2025 VentSpcFuncData'!$B$6:$B$111,0))</f>
        <v>23</v>
      </c>
      <c r="T68" s="45">
        <f>MATCH($A68,'For CSV - 2025 SpcFuncData'!$B$5:$B$87,0)</f>
        <v>14</v>
      </c>
      <c r="U68" s="45">
        <v>0</v>
      </c>
      <c r="V68" t="str">
        <f t="shared" si="2"/>
        <v>2,              23,     "Education - Wood shop"</v>
      </c>
    </row>
    <row r="69" spans="1:22" x14ac:dyDescent="0.25">
      <c r="A69" s="45" t="s">
        <v>538</v>
      </c>
      <c r="B69" s="103" t="s">
        <v>827</v>
      </c>
      <c r="C69" s="57">
        <f>VLOOKUP($B69,'2025 Ventilation List SORT'!$A$6:$I$101,2)</f>
        <v>10</v>
      </c>
      <c r="D69" s="57">
        <f>VLOOKUP($B69,'2025 Ventilation List SORT'!$A$6:$I$101,3)</f>
        <v>0.15</v>
      </c>
      <c r="E69" s="60">
        <f>VLOOKUP($B69,'2025 Ventilation List SORT'!$A$6:$I$101,4)</f>
        <v>0</v>
      </c>
      <c r="F69" s="60">
        <f>VLOOKUP($B69,'2025 Ventilation List SORT'!$A$6:$I$101,5)</f>
        <v>0</v>
      </c>
      <c r="G69" s="57">
        <f>VLOOKUP($B69,'2025 Ventilation List SORT'!$A$6:$I$101,6)</f>
        <v>0</v>
      </c>
      <c r="H69" s="60">
        <f>VLOOKUP($B69,'2025 Ventilation List SORT'!$A$6:$I$101,7)</f>
        <v>2</v>
      </c>
      <c r="I69" s="57">
        <f>VLOOKUP($B69,'2025 Ventilation List SORT'!$A$6:$I$101,8)</f>
        <v>0</v>
      </c>
      <c r="J69" s="96" t="str">
        <f>VLOOKUP($B69,'2025 Ventilation List SORT'!$A$6:$I$101,9)</f>
        <v>No</v>
      </c>
      <c r="K69" s="148">
        <f>INDEX('For CSV - 2025 SpcFuncData'!$D$5:$D$88,MATCH($A69,'For CSV - 2025 SpcFuncData'!$B$5:$B$87,0))*0.5</f>
        <v>25</v>
      </c>
      <c r="L69" s="148" t="e">
        <f>INDEX('For CSV - 2025 VentSpcFuncData'!#REF!,MATCH($B69,'For CSV - 2025 VentSpcFuncData'!$B$6:$B$111,0))</f>
        <v>#REF!</v>
      </c>
      <c r="M69" s="148" t="e">
        <f t="shared" si="3"/>
        <v>#REF!</v>
      </c>
      <c r="N69" s="148" t="e">
        <f>INDEX('For CSV - 2025 VentSpcFuncData'!#REF!,MATCH($B69,'For CSV - 2025 VentSpcFuncData'!$B$6:$B$111,0))</f>
        <v>#REF!</v>
      </c>
      <c r="O69" s="148" t="e">
        <f t="shared" si="4"/>
        <v>#REF!</v>
      </c>
      <c r="P69" s="150" t="e">
        <f t="shared" si="0"/>
        <v>#REF!</v>
      </c>
      <c r="Q69" s="45" t="str">
        <f t="shared" si="5"/>
        <v>Classroom, Lecture, Training, Vocational Areas,Education - Metal shop</v>
      </c>
      <c r="R69" s="45">
        <f>INDEX('For CSV - 2025 SpcFuncData'!$BB$5:$BB$89,MATCH($A69,'For CSV - 2025 SpcFuncData'!$B$5:$B$88,0))</f>
        <v>315</v>
      </c>
      <c r="S69" s="45">
        <f>INDEX('For CSV - 2025 VentSpcFuncData'!$I$6:$I$111,MATCH($B69,'For CSV - 2025 VentSpcFuncData'!$B$6:$B$111,0))</f>
        <v>18</v>
      </c>
      <c r="T69" s="45">
        <f>MATCH($A69,'For CSV - 2025 SpcFuncData'!$B$5:$B$87,0)</f>
        <v>14</v>
      </c>
      <c r="U69" s="45">
        <v>0</v>
      </c>
      <c r="V69" t="str">
        <f t="shared" si="2"/>
        <v>2,              18,     "Education - Metal shop"</v>
      </c>
    </row>
    <row r="70" spans="1:22" x14ac:dyDescent="0.25">
      <c r="A70" s="45" t="s">
        <v>538</v>
      </c>
      <c r="B70" s="103" t="s">
        <v>789</v>
      </c>
      <c r="C70" s="57">
        <f>VLOOKUP($B70,'2025 Ventilation List SORT'!$A$6:$I$101,2)</f>
        <v>0</v>
      </c>
      <c r="D70" s="57">
        <f>VLOOKUP($B70,'2025 Ventilation List SORT'!$A$6:$I$101,3)</f>
        <v>0</v>
      </c>
      <c r="E70" s="60">
        <f>VLOOKUP($B70,'2025 Ventilation List SORT'!$A$6:$I$101,4)</f>
        <v>0</v>
      </c>
      <c r="F70" s="60">
        <f>VLOOKUP($B70,'2025 Ventilation List SORT'!$A$6:$I$101,5)</f>
        <v>0</v>
      </c>
      <c r="G70" s="57">
        <f>VLOOKUP($B70,'2025 Ventilation List SORT'!$A$6:$I$101,6)</f>
        <v>1.5</v>
      </c>
      <c r="H70" s="60">
        <f>VLOOKUP($B70,'2025 Ventilation List SORT'!$A$6:$I$101,7)</f>
        <v>2</v>
      </c>
      <c r="I70" s="57" t="str">
        <f>VLOOKUP($B70,'2025 Ventilation List SORT'!$A$6:$I$101,8)</f>
        <v>Exh. Note A</v>
      </c>
      <c r="J70" s="96" t="str">
        <f>VLOOKUP($B70,'2025 Ventilation List SORT'!$A$6:$I$101,9)</f>
        <v>No</v>
      </c>
      <c r="K70" s="148">
        <f>INDEX('For CSV - 2025 SpcFuncData'!$D$5:$D$88,MATCH($A70,'For CSV - 2025 SpcFuncData'!$B$5:$B$87,0))*0.5</f>
        <v>25</v>
      </c>
      <c r="L70" s="148" t="e">
        <f>INDEX('For CSV - 2025 VentSpcFuncData'!#REF!,MATCH($B70,'For CSV - 2025 VentSpcFuncData'!$B$6:$B$111,0))</f>
        <v>#REF!</v>
      </c>
      <c r="M70" s="148" t="e">
        <f t="shared" si="3"/>
        <v>#REF!</v>
      </c>
      <c r="N70" s="148" t="e">
        <f>INDEX('For CSV - 2025 VentSpcFuncData'!#REF!,MATCH($B70,'For CSV - 2025 VentSpcFuncData'!$B$6:$B$111,0))</f>
        <v>#REF!</v>
      </c>
      <c r="O70" s="148" t="e">
        <f t="shared" si="4"/>
        <v>#REF!</v>
      </c>
      <c r="P70" s="150" t="e">
        <f t="shared" si="0"/>
        <v>#REF!</v>
      </c>
      <c r="Q70" s="45" t="str">
        <f t="shared" si="5"/>
        <v>Classroom, Lecture, Training, Vocational Areas,Exhaust - Auto repair rooms</v>
      </c>
      <c r="R70" s="45">
        <f>INDEX('For CSV - 2025 SpcFuncData'!$BB$5:$BB$89,MATCH($A70,'For CSV - 2025 SpcFuncData'!$B$5:$B$88,0))</f>
        <v>315</v>
      </c>
      <c r="S70" s="45">
        <f>INDEX('For CSV - 2025 VentSpcFuncData'!$I$6:$I$111,MATCH($B70,'For CSV - 2025 VentSpcFuncData'!$B$6:$B$111,0))</f>
        <v>26</v>
      </c>
      <c r="T70" s="45">
        <f>MATCH($A70,'For CSV - 2025 SpcFuncData'!$B$5:$B$87,0)</f>
        <v>14</v>
      </c>
      <c r="U70" s="45">
        <v>0</v>
      </c>
      <c r="V70" t="str">
        <f t="shared" si="2"/>
        <v>2,              26,     "Exhaust - Auto repair rooms"</v>
      </c>
    </row>
    <row r="71" spans="1:22" x14ac:dyDescent="0.25">
      <c r="A71" s="45" t="s">
        <v>538</v>
      </c>
      <c r="B71" s="103" t="s">
        <v>803</v>
      </c>
      <c r="C71" s="57">
        <f>VLOOKUP($B71,'2025 Ventilation List SORT'!$A$6:$I$101,2)</f>
        <v>0</v>
      </c>
      <c r="D71" s="57">
        <f>VLOOKUP($B71,'2025 Ventilation List SORT'!$A$6:$I$101,3)</f>
        <v>0</v>
      </c>
      <c r="E71" s="60">
        <f>VLOOKUP($B71,'2025 Ventilation List SORT'!$A$6:$I$101,4)</f>
        <v>0</v>
      </c>
      <c r="F71" s="60">
        <f>VLOOKUP($B71,'2025 Ventilation List SORT'!$A$6:$I$101,5)</f>
        <v>0</v>
      </c>
      <c r="G71" s="57">
        <f>VLOOKUP($B71,'2025 Ventilation List SORT'!$A$6:$I$101,6)</f>
        <v>0.5</v>
      </c>
      <c r="H71" s="60">
        <f>VLOOKUP($B71,'2025 Ventilation List SORT'!$A$6:$I$101,7)</f>
        <v>2</v>
      </c>
      <c r="I71" s="57">
        <f>VLOOKUP($B71,'2025 Ventilation List SORT'!$A$6:$I$101,8)</f>
        <v>0</v>
      </c>
      <c r="J71" s="96" t="str">
        <f>VLOOKUP($B71,'2025 Ventilation List SORT'!$A$6:$I$101,9)</f>
        <v>No</v>
      </c>
      <c r="K71" s="148">
        <f>INDEX('For CSV - 2025 SpcFuncData'!$D$5:$D$88,MATCH($A71,'For CSV - 2025 SpcFuncData'!$B$5:$B$87,0))*0.5</f>
        <v>25</v>
      </c>
      <c r="L71" s="148" t="e">
        <f>INDEX('For CSV - 2025 VentSpcFuncData'!#REF!,MATCH($B71,'For CSV - 2025 VentSpcFuncData'!$B$6:$B$111,0))</f>
        <v>#REF!</v>
      </c>
      <c r="M71" s="148" t="e">
        <f t="shared" si="3"/>
        <v>#REF!</v>
      </c>
      <c r="N71" s="148" t="e">
        <f>INDEX('For CSV - 2025 VentSpcFuncData'!#REF!,MATCH($B71,'For CSV - 2025 VentSpcFuncData'!$B$6:$B$111,0))</f>
        <v>#REF!</v>
      </c>
      <c r="O71" s="148" t="e">
        <f t="shared" si="4"/>
        <v>#REF!</v>
      </c>
      <c r="P71" s="150" t="e">
        <f t="shared" si="0"/>
        <v>#REF!</v>
      </c>
      <c r="Q71" s="45" t="str">
        <f t="shared" si="5"/>
        <v>Classroom, Lecture, Training, Vocational Areas,Exhaust - Woodwork shop/classrooms</v>
      </c>
      <c r="R71" s="45">
        <f>INDEX('For CSV - 2025 SpcFuncData'!$BB$5:$BB$89,MATCH($A71,'For CSV - 2025 SpcFuncData'!$B$5:$B$88,0))</f>
        <v>315</v>
      </c>
      <c r="S71" s="45">
        <f>INDEX('For CSV - 2025 VentSpcFuncData'!$I$6:$I$111,MATCH($B71,'For CSV - 2025 VentSpcFuncData'!$B$6:$B$111,0))</f>
        <v>41</v>
      </c>
      <c r="T71" s="45">
        <f>MATCH($A71,'For CSV - 2025 SpcFuncData'!$B$5:$B$87,0)</f>
        <v>14</v>
      </c>
      <c r="U71" s="45">
        <v>0</v>
      </c>
      <c r="V71" t="str">
        <f t="shared" si="2"/>
        <v>2,              41,     "Exhaust - Woodwork shop/classrooms"</v>
      </c>
    </row>
    <row r="72" spans="1:22" x14ac:dyDescent="0.25">
      <c r="A72" s="58" t="s">
        <v>538</v>
      </c>
      <c r="B72" s="103" t="s">
        <v>755</v>
      </c>
      <c r="C72" s="57">
        <f>VLOOKUP($B72,'2025 Ventilation List SORT'!$A$6:$I$101,2)</f>
        <v>3</v>
      </c>
      <c r="D72" s="57">
        <f>VLOOKUP($B72,'2025 Ventilation List SORT'!$A$6:$I$101,3)</f>
        <v>0.15</v>
      </c>
      <c r="E72" s="60">
        <f>VLOOKUP($B72,'2025 Ventilation List SORT'!$A$6:$I$101,4)</f>
        <v>0</v>
      </c>
      <c r="F72" s="60">
        <f>VLOOKUP($B72,'2025 Ventilation List SORT'!$A$6:$I$101,5)</f>
        <v>0</v>
      </c>
      <c r="G72" s="57">
        <f>VLOOKUP($B72,'2025 Ventilation List SORT'!$A$6:$I$101,6)</f>
        <v>0.7</v>
      </c>
      <c r="H72" s="60">
        <f>VLOOKUP($B72,'2025 Ventilation List SORT'!$A$6:$I$101,7)</f>
        <v>2</v>
      </c>
      <c r="I72" s="57" t="str">
        <f>VLOOKUP($B72,'2025 Ventilation List SORT'!$A$6:$I$101,8)</f>
        <v/>
      </c>
      <c r="J72" s="96" t="str">
        <f>VLOOKUP($B72,'2025 Ventilation List SORT'!$A$6:$I$101,9)</f>
        <v>Yes</v>
      </c>
      <c r="K72" s="148">
        <f>INDEX('For CSV - 2025 SpcFuncData'!$D$5:$D$88,MATCH($A72,'For CSV - 2025 SpcFuncData'!$B$5:$B$87,0))*0.5</f>
        <v>25</v>
      </c>
      <c r="L72" s="148" t="e">
        <f>INDEX('For CSV - 2025 VentSpcFuncData'!#REF!,MATCH($B72,'For CSV - 2025 VentSpcFuncData'!$B$6:$B$111,0))</f>
        <v>#REF!</v>
      </c>
      <c r="M72" s="148" t="e">
        <f t="shared" si="3"/>
        <v>#REF!</v>
      </c>
      <c r="N72" s="148" t="e">
        <f>INDEX('For CSV - 2025 VentSpcFuncData'!#REF!,MATCH($B72,'For CSV - 2025 VentSpcFuncData'!$B$6:$B$111,0))</f>
        <v>#REF!</v>
      </c>
      <c r="O72" s="148" t="e">
        <f t="shared" si="4"/>
        <v>#REF!</v>
      </c>
      <c r="P72" s="150" t="e">
        <f t="shared" ref="P72:P135" si="6">K72*O72/1000</f>
        <v>#REF!</v>
      </c>
      <c r="Q72" s="45" t="str">
        <f t="shared" ref="Q72:Q103" si="7">_xlfn.CONCAT(A72,",",B72)</f>
        <v>Classroom, Lecture, Training, Vocational Areas,Food Service - Kitchen (cooking)</v>
      </c>
      <c r="R72" s="45">
        <f>INDEX('For CSV - 2025 SpcFuncData'!$BB$5:$BB$89,MATCH($A72,'For CSV - 2025 SpcFuncData'!$B$5:$B$88,0))</f>
        <v>315</v>
      </c>
      <c r="S72" s="45">
        <f>INDEX('For CSV - 2025 VentSpcFuncData'!$I$6:$I$111,MATCH($B72,'For CSV - 2025 VentSpcFuncData'!$B$6:$B$111,0))</f>
        <v>44</v>
      </c>
      <c r="T72" s="45">
        <f>MATCH($A72,'For CSV - 2025 SpcFuncData'!$B$5:$B$87,0)</f>
        <v>14</v>
      </c>
      <c r="U72" s="45">
        <v>0</v>
      </c>
      <c r="V72" t="str">
        <f t="shared" ref="V72:V136" si="8">IF($A71&lt;&gt;$A72,$V$3&amp;$R72&amp;$W$3&amp;$S72&amp;$X$3&amp;TEXT($A72,0),IF($A72=$A71,$V$4&amp;$S72&amp;$W$4&amp;$X$4&amp;$B72&amp;""""))</f>
        <v>2,              44,     "Food Service - Kitchen (cooking)"</v>
      </c>
    </row>
    <row r="73" spans="1:22" x14ac:dyDescent="0.25">
      <c r="A73" s="58" t="s">
        <v>538</v>
      </c>
      <c r="B73" s="103" t="s">
        <v>781</v>
      </c>
      <c r="C73" s="57">
        <f>VLOOKUP($B73,'2025 Ventilation List SORT'!$A$6:$I$101,2)</f>
        <v>5</v>
      </c>
      <c r="D73" s="57">
        <f>VLOOKUP($B73,'2025 Ventilation List SORT'!$A$6:$I$101,3)</f>
        <v>0.15</v>
      </c>
      <c r="E73" s="60">
        <f>VLOOKUP($B73,'2025 Ventilation List SORT'!$A$6:$I$101,4)</f>
        <v>0</v>
      </c>
      <c r="F73" s="60">
        <f>VLOOKUP($B73,'2025 Ventilation List SORT'!$A$6:$I$101,5)</f>
        <v>0</v>
      </c>
      <c r="G73" s="57">
        <f>VLOOKUP($B73,'2025 Ventilation List SORT'!$A$6:$I$101,6)</f>
        <v>0</v>
      </c>
      <c r="H73" s="60">
        <f>VLOOKUP($B73,'2025 Ventilation List SORT'!$A$6:$I$101,7)</f>
        <v>2</v>
      </c>
      <c r="I73" s="57" t="str">
        <f>VLOOKUP($B73,'2025 Ventilation List SORT'!$A$6:$I$101,8)</f>
        <v/>
      </c>
      <c r="J73" s="96" t="str">
        <f>VLOOKUP($B73,'2025 Ventilation List SORT'!$A$6:$I$101,9)</f>
        <v>No</v>
      </c>
      <c r="K73" s="148">
        <f>INDEX('For CSV - 2025 SpcFuncData'!$D$5:$D$88,MATCH($A73,'For CSV - 2025 SpcFuncData'!$B$5:$B$87,0))*0.5</f>
        <v>25</v>
      </c>
      <c r="L73" s="148" t="e">
        <f>INDEX('For CSV - 2025 VentSpcFuncData'!#REF!,MATCH($B73,'For CSV - 2025 VentSpcFuncData'!$B$6:$B$111,0))</f>
        <v>#REF!</v>
      </c>
      <c r="M73" s="148" t="e">
        <f t="shared" ref="M73:M138" si="9">IF(L73=0,K73,L73)</f>
        <v>#REF!</v>
      </c>
      <c r="N73" s="148" t="e">
        <f>INDEX('For CSV - 2025 VentSpcFuncData'!#REF!,MATCH($B73,'For CSV - 2025 VentSpcFuncData'!$B$6:$B$111,0))</f>
        <v>#REF!</v>
      </c>
      <c r="O73" s="148" t="e">
        <f t="shared" ref="O73:O138" si="10">IF(SUM(K73,M73)=0,0,M73/K73*N73)</f>
        <v>#REF!</v>
      </c>
      <c r="P73" s="150" t="e">
        <f t="shared" si="6"/>
        <v>#REF!</v>
      </c>
      <c r="Q73" s="45" t="str">
        <f t="shared" si="7"/>
        <v>Classroom, Lecture, Training, Vocational Areas,Misc - All others</v>
      </c>
      <c r="R73" s="45">
        <f>INDEX('For CSV - 2025 SpcFuncData'!$BB$5:$BB$89,MATCH($A73,'For CSV - 2025 SpcFuncData'!$B$5:$B$88,0))</f>
        <v>315</v>
      </c>
      <c r="S73" s="45">
        <f>INDEX('For CSV - 2025 VentSpcFuncData'!$I$6:$I$111,MATCH($B73,'For CSV - 2025 VentSpcFuncData'!$B$6:$B$111,0))</f>
        <v>58</v>
      </c>
      <c r="T73" s="45">
        <f>MATCH($A73,'For CSV - 2025 SpcFuncData'!$B$5:$B$87,0)</f>
        <v>14</v>
      </c>
      <c r="U73" s="45">
        <v>0</v>
      </c>
      <c r="V73" t="str">
        <f t="shared" si="8"/>
        <v>2,              58,     "Misc - All others"</v>
      </c>
    </row>
    <row r="74" spans="1:22" x14ac:dyDescent="0.25">
      <c r="A74" s="58" t="s">
        <v>538</v>
      </c>
      <c r="B74" s="103" t="s">
        <v>783</v>
      </c>
      <c r="C74" s="57">
        <f>VLOOKUP($B74,'2025 Ventilation List SORT'!$A$6:$I$101,2)</f>
        <v>17</v>
      </c>
      <c r="D74" s="57">
        <f>VLOOKUP($B74,'2025 Ventilation List SORT'!$A$6:$I$101,3)</f>
        <v>0.4</v>
      </c>
      <c r="E74" s="60">
        <f>VLOOKUP($B74,'2025 Ventilation List SORT'!$A$6:$I$101,4)</f>
        <v>0</v>
      </c>
      <c r="F74" s="60">
        <f>VLOOKUP($B74,'2025 Ventilation List SORT'!$A$6:$I$101,5)</f>
        <v>0</v>
      </c>
      <c r="G74" s="57">
        <f>VLOOKUP($B74,'2025 Ventilation List SORT'!$A$6:$I$101,6)</f>
        <v>0.5</v>
      </c>
      <c r="H74" s="60">
        <f>VLOOKUP($B74,'2025 Ventilation List SORT'!$A$6:$I$101,7)</f>
        <v>2</v>
      </c>
      <c r="I74" s="57" t="str">
        <f>VLOOKUP($B74,'2025 Ventilation List SORT'!$A$6:$I$101,8)</f>
        <v>F</v>
      </c>
      <c r="J74" s="96" t="str">
        <f>VLOOKUP($B74,'2025 Ventilation List SORT'!$A$6:$I$101,9)</f>
        <v>No</v>
      </c>
      <c r="K74" s="148">
        <f>INDEX('For CSV - 2025 SpcFuncData'!$D$5:$D$88,MATCH($A74,'For CSV - 2025 SpcFuncData'!$B$5:$B$87,0))*0.5</f>
        <v>25</v>
      </c>
      <c r="L74" s="148" t="e">
        <f>INDEX('For CSV - 2025 VentSpcFuncData'!#REF!,MATCH($B74,'For CSV - 2025 VentSpcFuncData'!$B$6:$B$111,0))</f>
        <v>#REF!</v>
      </c>
      <c r="M74" s="148" t="e">
        <f t="shared" si="9"/>
        <v>#REF!</v>
      </c>
      <c r="N74" s="148" t="e">
        <f>INDEX('For CSV - 2025 VentSpcFuncData'!#REF!,MATCH($B74,'For CSV - 2025 VentSpcFuncData'!$B$6:$B$111,0))</f>
        <v>#REF!</v>
      </c>
      <c r="O74" s="148" t="e">
        <f t="shared" si="10"/>
        <v>#REF!</v>
      </c>
      <c r="P74" s="150" t="e">
        <f t="shared" si="6"/>
        <v>#REF!</v>
      </c>
      <c r="Q74" s="45" t="str">
        <f t="shared" si="7"/>
        <v>Classroom, Lecture, Training, Vocational Areas,Retail - Barbershop</v>
      </c>
      <c r="R74" s="45">
        <f>INDEX('For CSV - 2025 SpcFuncData'!$BB$5:$BB$89,MATCH($A74,'For CSV - 2025 SpcFuncData'!$B$5:$B$88,0))</f>
        <v>315</v>
      </c>
      <c r="S74" s="45">
        <f>INDEX('For CSV - 2025 VentSpcFuncData'!$I$6:$I$111,MATCH($B74,'For CSV - 2025 VentSpcFuncData'!$B$6:$B$111,0))</f>
        <v>78</v>
      </c>
      <c r="T74" s="45">
        <f>MATCH($A74,'For CSV - 2025 SpcFuncData'!$B$5:$B$87,0)</f>
        <v>14</v>
      </c>
      <c r="U74" s="45">
        <v>0</v>
      </c>
      <c r="V74" t="str">
        <f t="shared" si="8"/>
        <v>2,              78,     "Retail - Barbershop"</v>
      </c>
    </row>
    <row r="75" spans="1:22" x14ac:dyDescent="0.25">
      <c r="A75" s="58" t="s">
        <v>538</v>
      </c>
      <c r="B75" s="103" t="s">
        <v>784</v>
      </c>
      <c r="C75" s="57">
        <f>VLOOKUP($B75,'2025 Ventilation List SORT'!$A$6:$I$101,2)</f>
        <v>17</v>
      </c>
      <c r="D75" s="57">
        <f>VLOOKUP($B75,'2025 Ventilation List SORT'!$A$6:$I$101,3)</f>
        <v>0.4</v>
      </c>
      <c r="E75" s="60">
        <f>VLOOKUP($B75,'2025 Ventilation List SORT'!$A$6:$I$101,4)</f>
        <v>0</v>
      </c>
      <c r="F75" s="60">
        <f>VLOOKUP($B75,'2025 Ventilation List SORT'!$A$6:$I$101,5)</f>
        <v>0</v>
      </c>
      <c r="G75" s="57">
        <f>VLOOKUP($B75,'2025 Ventilation List SORT'!$A$6:$I$101,6)</f>
        <v>0.6</v>
      </c>
      <c r="H75" s="60">
        <f>VLOOKUP($B75,'2025 Ventilation List SORT'!$A$6:$I$101,7)</f>
        <v>2</v>
      </c>
      <c r="I75" s="57" t="str">
        <f>VLOOKUP($B75,'2025 Ventilation List SORT'!$A$6:$I$101,8)</f>
        <v/>
      </c>
      <c r="J75" s="96" t="str">
        <f>VLOOKUP($B75,'2025 Ventilation List SORT'!$A$6:$I$101,9)</f>
        <v>No</v>
      </c>
      <c r="K75" s="148">
        <f>INDEX('For CSV - 2025 SpcFuncData'!$D$5:$D$88,MATCH($A75,'For CSV - 2025 SpcFuncData'!$B$5:$B$87,0))*0.5</f>
        <v>25</v>
      </c>
      <c r="L75" s="148" t="e">
        <f>INDEX('For CSV - 2025 VentSpcFuncData'!#REF!,MATCH($B75,'For CSV - 2025 VentSpcFuncData'!$B$6:$B$111,0))</f>
        <v>#REF!</v>
      </c>
      <c r="M75" s="148" t="e">
        <f t="shared" si="9"/>
        <v>#REF!</v>
      </c>
      <c r="N75" s="148" t="e">
        <f>INDEX('For CSV - 2025 VentSpcFuncData'!#REF!,MATCH($B75,'For CSV - 2025 VentSpcFuncData'!$B$6:$B$111,0))</f>
        <v>#REF!</v>
      </c>
      <c r="O75" s="148" t="e">
        <f t="shared" si="10"/>
        <v>#REF!</v>
      </c>
      <c r="P75" s="150" t="e">
        <f t="shared" si="6"/>
        <v>#REF!</v>
      </c>
      <c r="Q75" s="45" t="str">
        <f t="shared" si="7"/>
        <v>Classroom, Lecture, Training, Vocational Areas,Retail - Beauty and nail salons</v>
      </c>
      <c r="R75" s="45">
        <f>INDEX('For CSV - 2025 SpcFuncData'!$BB$5:$BB$89,MATCH($A75,'For CSV - 2025 SpcFuncData'!$B$5:$B$88,0))</f>
        <v>315</v>
      </c>
      <c r="S75" s="45">
        <f>INDEX('For CSV - 2025 VentSpcFuncData'!$I$6:$I$111,MATCH($B75,'For CSV - 2025 VentSpcFuncData'!$B$6:$B$111,0))</f>
        <v>79</v>
      </c>
      <c r="T75" s="45">
        <f>MATCH($A75,'For CSV - 2025 SpcFuncData'!$B$5:$B$87,0)</f>
        <v>14</v>
      </c>
      <c r="U75" s="45">
        <v>0</v>
      </c>
      <c r="V75" t="str">
        <f t="shared" si="8"/>
        <v>2,              79,     "Retail - Beauty and nail salons"</v>
      </c>
    </row>
    <row r="76" spans="1:22" x14ac:dyDescent="0.25">
      <c r="A76" s="58" t="s">
        <v>621</v>
      </c>
      <c r="B76" s="103" t="s">
        <v>774</v>
      </c>
      <c r="C76" s="57">
        <f>VLOOKUP($B76,'2025 Ventilation List SORT'!$A$6:$I$101,2)</f>
        <v>5</v>
      </c>
      <c r="D76" s="57">
        <f>VLOOKUP($B76,'2025 Ventilation List SORT'!$A$6:$I$101,3)</f>
        <v>0.15</v>
      </c>
      <c r="E76" s="60">
        <f>VLOOKUP($B76,'2025 Ventilation List SORT'!$A$6:$I$101,4)</f>
        <v>0</v>
      </c>
      <c r="F76" s="60">
        <f>VLOOKUP($B76,'2025 Ventilation List SORT'!$A$6:$I$101,5)</f>
        <v>0</v>
      </c>
      <c r="G76" s="57">
        <f>VLOOKUP($B76,'2025 Ventilation List SORT'!$A$6:$I$101,6)</f>
        <v>0</v>
      </c>
      <c r="H76" s="60">
        <f>VLOOKUP($B76,'2025 Ventilation List SORT'!$A$6:$I$101,7)</f>
        <v>1</v>
      </c>
      <c r="I76" s="57" t="str">
        <f>VLOOKUP($B76,'2025 Ventilation List SORT'!$A$6:$I$101,8)</f>
        <v>F</v>
      </c>
      <c r="J76" s="96" t="str">
        <f>VLOOKUP($B76,'2025 Ventilation List SORT'!$A$6:$I$101,9)</f>
        <v>Yes</v>
      </c>
      <c r="K76" s="148">
        <f>INDEX('For CSV - 2025 SpcFuncData'!$D$5:$D$88,MATCH($A76,'For CSV - 2025 SpcFuncData'!$B$5:$B$87,0))*0.5</f>
        <v>1.5</v>
      </c>
      <c r="L76" s="148" t="e">
        <f>INDEX('For CSV - 2025 VentSpcFuncData'!#REF!,MATCH($B76,'For CSV - 2025 VentSpcFuncData'!$B$6:$B$111,0))</f>
        <v>#REF!</v>
      </c>
      <c r="M76" s="148" t="e">
        <f t="shared" si="9"/>
        <v>#REF!</v>
      </c>
      <c r="N76" s="148" t="e">
        <f>INDEX('For CSV - 2025 VentSpcFuncData'!#REF!,MATCH($B76,'For CSV - 2025 VentSpcFuncData'!$B$6:$B$111,0))</f>
        <v>#REF!</v>
      </c>
      <c r="O76" s="148" t="e">
        <f t="shared" si="10"/>
        <v>#REF!</v>
      </c>
      <c r="P76" s="150" t="e">
        <f t="shared" si="6"/>
        <v>#REF!</v>
      </c>
      <c r="Q76" s="45" t="str">
        <f t="shared" si="7"/>
        <v>Computer Room,Misc - Computer (not printing)</v>
      </c>
      <c r="R76" s="45">
        <f>INDEX('For CSV - 2025 SpcFuncData'!$BB$5:$BB$89,MATCH($A76,'For CSV - 2025 SpcFuncData'!$B$5:$B$88,0))</f>
        <v>316</v>
      </c>
      <c r="S76" s="45">
        <f>INDEX('For CSV - 2025 VentSpcFuncData'!$I$6:$I$111,MATCH($B76,'For CSV - 2025 VentSpcFuncData'!$B$6:$B$111,0))</f>
        <v>61</v>
      </c>
      <c r="T76" s="45">
        <f>MATCH($A76,'For CSV - 2025 SpcFuncData'!$B$5:$B$87,0)</f>
        <v>15</v>
      </c>
      <c r="U76" s="45">
        <v>0</v>
      </c>
      <c r="V76" t="str">
        <f t="shared" si="8"/>
        <v>1, Spc:SpcFunc,        316,  61  ;  Computer Room</v>
      </c>
    </row>
    <row r="77" spans="1:22" x14ac:dyDescent="0.25">
      <c r="A77" s="58" t="s">
        <v>621</v>
      </c>
      <c r="B77" s="103" t="s">
        <v>818</v>
      </c>
      <c r="C77" s="57">
        <f>VLOOKUP($B77,'2025 Ventilation List SORT'!$A$6:$I$101,2)</f>
        <v>25</v>
      </c>
      <c r="D77" s="57">
        <f>VLOOKUP($B77,'2025 Ventilation List SORT'!$A$6:$I$101,3)</f>
        <v>0.15</v>
      </c>
      <c r="E77" s="60">
        <f>VLOOKUP($B77,'2025 Ventilation List SORT'!$A$6:$I$101,4)</f>
        <v>0</v>
      </c>
      <c r="F77" s="60">
        <f>VLOOKUP($B77,'2025 Ventilation List SORT'!$A$6:$I$101,5)</f>
        <v>0</v>
      </c>
      <c r="G77" s="57">
        <f>VLOOKUP($B77,'2025 Ventilation List SORT'!$A$6:$I$101,6)</f>
        <v>0</v>
      </c>
      <c r="H77" s="60">
        <f>VLOOKUP($B77,'2025 Ventilation List SORT'!$A$6:$I$101,7)</f>
        <v>1</v>
      </c>
      <c r="I77" s="57" t="str">
        <f>VLOOKUP($B77,'2025 Ventilation List SORT'!$A$6:$I$101,8)</f>
        <v/>
      </c>
      <c r="J77" s="96" t="str">
        <f>VLOOKUP($B77,'2025 Ventilation List SORT'!$A$6:$I$101,9)</f>
        <v>No</v>
      </c>
      <c r="K77" s="148">
        <f>INDEX('For CSV - 2025 SpcFuncData'!$D$5:$D$88,MATCH($A77,'For CSV - 2025 SpcFuncData'!$B$5:$B$87,0))*0.5</f>
        <v>1.5</v>
      </c>
      <c r="L77" s="148" t="e">
        <f>INDEX('For CSV - 2025 VentSpcFuncData'!#REF!,MATCH($B77,'For CSV - 2025 VentSpcFuncData'!$B$6:$B$111,0))</f>
        <v>#REF!</v>
      </c>
      <c r="M77" s="148" t="e">
        <f t="shared" si="9"/>
        <v>#REF!</v>
      </c>
      <c r="N77" s="148" t="e">
        <f>INDEX('For CSV - 2025 VentSpcFuncData'!#REF!,MATCH($B77,'For CSV - 2025 VentSpcFuncData'!$B$6:$B$111,0))</f>
        <v>#REF!</v>
      </c>
      <c r="O77" s="148" t="e">
        <f t="shared" si="10"/>
        <v>#REF!</v>
      </c>
      <c r="P77" s="150" t="e">
        <f t="shared" si="6"/>
        <v>#REF!</v>
      </c>
      <c r="Q77" s="45" t="str">
        <f t="shared" si="7"/>
        <v>Computer Room,Education - Computer lab</v>
      </c>
      <c r="R77" s="45">
        <f>INDEX('For CSV - 2025 SpcFuncData'!$BB$5:$BB$89,MATCH($A77,'For CSV - 2025 SpcFuncData'!$B$5:$B$88,0))</f>
        <v>316</v>
      </c>
      <c r="S77" s="45">
        <f>INDEX('For CSV - 2025 VentSpcFuncData'!$I$6:$I$111,MATCH($B77,'For CSV - 2025 VentSpcFuncData'!$B$6:$B$111,0))</f>
        <v>12</v>
      </c>
      <c r="T77" s="45">
        <f>MATCH($A77,'For CSV - 2025 SpcFuncData'!$B$5:$B$87,0)</f>
        <v>15</v>
      </c>
      <c r="U77" s="45">
        <v>0</v>
      </c>
      <c r="V77" t="str">
        <f t="shared" si="8"/>
        <v>2,              12,     "Education - Computer lab"</v>
      </c>
    </row>
    <row r="78" spans="1:22" x14ac:dyDescent="0.25">
      <c r="A78" s="58" t="s">
        <v>621</v>
      </c>
      <c r="B78" s="103" t="s">
        <v>823</v>
      </c>
      <c r="C78" s="57">
        <f>VLOOKUP($B78,'2025 Ventilation List SORT'!$A$6:$I$101,2)</f>
        <v>25</v>
      </c>
      <c r="D78" s="57">
        <f>VLOOKUP($B78,'2025 Ventilation List SORT'!$A$6:$I$101,3)</f>
        <v>0.15</v>
      </c>
      <c r="E78" s="60">
        <f>VLOOKUP($B78,'2025 Ventilation List SORT'!$A$6:$I$101,4)</f>
        <v>0</v>
      </c>
      <c r="F78" s="60">
        <f>VLOOKUP($B78,'2025 Ventilation List SORT'!$A$6:$I$101,5)</f>
        <v>0</v>
      </c>
      <c r="G78" s="57">
        <f>VLOOKUP($B78,'2025 Ventilation List SORT'!$A$6:$I$101,6)</f>
        <v>0</v>
      </c>
      <c r="H78" s="60">
        <f>VLOOKUP($B78,'2025 Ventilation List SORT'!$A$6:$I$101,7)</f>
        <v>1</v>
      </c>
      <c r="I78" s="57" t="str">
        <f>VLOOKUP($B78,'2025 Ventilation List SORT'!$A$6:$I$101,8)</f>
        <v>A</v>
      </c>
      <c r="J78" s="96" t="str">
        <f>VLOOKUP($B78,'2025 Ventilation List SORT'!$A$6:$I$101,9)</f>
        <v>No</v>
      </c>
      <c r="K78" s="148">
        <f>INDEX('For CSV - 2025 SpcFuncData'!$D$5:$D$88,MATCH($A78,'For CSV - 2025 SpcFuncData'!$B$5:$B$87,0))*0.5</f>
        <v>1.5</v>
      </c>
      <c r="L78" s="148" t="e">
        <f>INDEX('For CSV - 2025 VentSpcFuncData'!#REF!,MATCH($B78,'For CSV - 2025 VentSpcFuncData'!$B$6:$B$111,0))</f>
        <v>#REF!</v>
      </c>
      <c r="M78" s="148" t="e">
        <f t="shared" si="9"/>
        <v>#REF!</v>
      </c>
      <c r="N78" s="148" t="e">
        <f>INDEX('For CSV - 2025 VentSpcFuncData'!#REF!,MATCH($B78,'For CSV - 2025 VentSpcFuncData'!$B$6:$B$111,0))</f>
        <v>#REF!</v>
      </c>
      <c r="O78" s="148" t="e">
        <f t="shared" si="10"/>
        <v>#REF!</v>
      </c>
      <c r="P78" s="150" t="e">
        <f t="shared" si="6"/>
        <v>#REF!</v>
      </c>
      <c r="Q78" s="45" t="str">
        <f t="shared" si="7"/>
        <v>Computer Room,Education - Media center</v>
      </c>
      <c r="R78" s="45">
        <f>INDEX('For CSV - 2025 SpcFuncData'!$BB$5:$BB$89,MATCH($A78,'For CSV - 2025 SpcFuncData'!$B$5:$B$88,0))</f>
        <v>316</v>
      </c>
      <c r="S78" s="45">
        <f>INDEX('For CSV - 2025 VentSpcFuncData'!$I$6:$I$111,MATCH($B78,'For CSV - 2025 VentSpcFuncData'!$B$6:$B$111,0))</f>
        <v>17</v>
      </c>
      <c r="T78" s="45">
        <f>MATCH($A78,'For CSV - 2025 SpcFuncData'!$B$5:$B$87,0)</f>
        <v>15</v>
      </c>
      <c r="U78" s="45">
        <v>0</v>
      </c>
      <c r="V78" t="str">
        <f t="shared" si="8"/>
        <v>2,              17,     "Education - Media center"</v>
      </c>
    </row>
    <row r="79" spans="1:22" x14ac:dyDescent="0.25">
      <c r="A79" s="58" t="s">
        <v>621</v>
      </c>
      <c r="B79" s="103" t="s">
        <v>781</v>
      </c>
      <c r="C79" s="57">
        <f>VLOOKUP($B79,'2025 Ventilation List SORT'!$A$6:$I$101,2)</f>
        <v>5</v>
      </c>
      <c r="D79" s="57">
        <f>VLOOKUP($B79,'2025 Ventilation List SORT'!$A$6:$I$101,3)</f>
        <v>0.15</v>
      </c>
      <c r="E79" s="60">
        <f>VLOOKUP($B79,'2025 Ventilation List SORT'!$A$6:$I$101,4)</f>
        <v>0</v>
      </c>
      <c r="F79" s="60">
        <f>VLOOKUP($B79,'2025 Ventilation List SORT'!$A$6:$I$101,5)</f>
        <v>0</v>
      </c>
      <c r="G79" s="57">
        <f>VLOOKUP($B79,'2025 Ventilation List SORT'!$A$6:$I$101,6)</f>
        <v>0</v>
      </c>
      <c r="H79" s="60">
        <f>VLOOKUP($B79,'2025 Ventilation List SORT'!$A$6:$I$101,7)</f>
        <v>2</v>
      </c>
      <c r="I79" s="57" t="str">
        <f>VLOOKUP($B79,'2025 Ventilation List SORT'!$A$6:$I$101,8)</f>
        <v/>
      </c>
      <c r="J79" s="96" t="str">
        <f>VLOOKUP($B79,'2025 Ventilation List SORT'!$A$6:$I$101,9)</f>
        <v>No</v>
      </c>
      <c r="K79" s="148">
        <f>INDEX('For CSV - 2025 SpcFuncData'!$D$5:$D$88,MATCH($A79,'For CSV - 2025 SpcFuncData'!$B$5:$B$87,0))*0.5</f>
        <v>1.5</v>
      </c>
      <c r="L79" s="148" t="e">
        <f>INDEX('For CSV - 2025 VentSpcFuncData'!#REF!,MATCH($B79,'For CSV - 2025 VentSpcFuncData'!$B$6:$B$111,0))</f>
        <v>#REF!</v>
      </c>
      <c r="M79" s="148" t="e">
        <f t="shared" si="9"/>
        <v>#REF!</v>
      </c>
      <c r="N79" s="148" t="e">
        <f>INDEX('For CSV - 2025 VentSpcFuncData'!#REF!,MATCH($B79,'For CSV - 2025 VentSpcFuncData'!$B$6:$B$111,0))</f>
        <v>#REF!</v>
      </c>
      <c r="O79" s="148" t="e">
        <f t="shared" si="10"/>
        <v>#REF!</v>
      </c>
      <c r="P79" s="150" t="e">
        <f t="shared" si="6"/>
        <v>#REF!</v>
      </c>
      <c r="Q79" s="45" t="str">
        <f t="shared" si="7"/>
        <v>Computer Room,Misc - All others</v>
      </c>
      <c r="R79" s="45">
        <f>INDEX('For CSV - 2025 SpcFuncData'!$BB$5:$BB$89,MATCH($A79,'For CSV - 2025 SpcFuncData'!$B$5:$B$88,0))</f>
        <v>316</v>
      </c>
      <c r="S79" s="45">
        <f>INDEX('For CSV - 2025 VentSpcFuncData'!$I$6:$I$111,MATCH($B79,'For CSV - 2025 VentSpcFuncData'!$B$6:$B$111,0))</f>
        <v>58</v>
      </c>
      <c r="T79" s="45">
        <f>MATCH($A79,'For CSV - 2025 SpcFuncData'!$B$5:$B$87,0)</f>
        <v>15</v>
      </c>
      <c r="U79" s="45">
        <v>0</v>
      </c>
      <c r="V79" t="str">
        <f t="shared" si="8"/>
        <v>2,              58,     "Misc - All others"</v>
      </c>
    </row>
    <row r="80" spans="1:22" x14ac:dyDescent="0.25">
      <c r="A80" s="58" t="s">
        <v>621</v>
      </c>
      <c r="B80" s="103" t="s">
        <v>774</v>
      </c>
      <c r="C80" s="57">
        <f>VLOOKUP($B80,'2025 Ventilation List SORT'!$A$6:$I$101,2)</f>
        <v>5</v>
      </c>
      <c r="D80" s="57">
        <f>VLOOKUP($B80,'2025 Ventilation List SORT'!$A$6:$I$101,3)</f>
        <v>0.15</v>
      </c>
      <c r="E80" s="60">
        <f>VLOOKUP($B80,'2025 Ventilation List SORT'!$A$6:$I$101,4)</f>
        <v>0</v>
      </c>
      <c r="F80" s="60">
        <f>VLOOKUP($B80,'2025 Ventilation List SORT'!$A$6:$I$101,5)</f>
        <v>0</v>
      </c>
      <c r="G80" s="57">
        <f>VLOOKUP($B80,'2025 Ventilation List SORT'!$A$6:$I$101,6)</f>
        <v>0</v>
      </c>
      <c r="H80" s="60">
        <f>VLOOKUP($B80,'2025 Ventilation List SORT'!$A$6:$I$101,7)</f>
        <v>1</v>
      </c>
      <c r="I80" s="57" t="str">
        <f>VLOOKUP($B80,'2025 Ventilation List SORT'!$A$6:$I$101,8)</f>
        <v>F</v>
      </c>
      <c r="J80" s="96" t="str">
        <f>VLOOKUP($B80,'2025 Ventilation List SORT'!$A$6:$I$101,9)</f>
        <v>Yes</v>
      </c>
      <c r="K80" s="148">
        <f>INDEX('For CSV - 2025 SpcFuncData'!$D$5:$D$88,MATCH($A80,'For CSV - 2025 SpcFuncData'!$B$5:$B$87,0))*0.5</f>
        <v>1.5</v>
      </c>
      <c r="L80" s="148" t="e">
        <f>INDEX('For CSV - 2025 VentSpcFuncData'!#REF!,MATCH($B80,'For CSV - 2025 VentSpcFuncData'!$B$6:$B$111,0))</f>
        <v>#REF!</v>
      </c>
      <c r="M80" s="148" t="e">
        <f t="shared" si="9"/>
        <v>#REF!</v>
      </c>
      <c r="N80" s="148" t="e">
        <f>INDEX('For CSV - 2025 VentSpcFuncData'!#REF!,MATCH($B80,'For CSV - 2025 VentSpcFuncData'!$B$6:$B$111,0))</f>
        <v>#REF!</v>
      </c>
      <c r="O80" s="148" t="e">
        <f t="shared" si="10"/>
        <v>#REF!</v>
      </c>
      <c r="P80" s="150" t="e">
        <f t="shared" si="6"/>
        <v>#REF!</v>
      </c>
      <c r="Q80" s="45" t="str">
        <f t="shared" si="7"/>
        <v>Computer Room,Misc - Computer (not printing)</v>
      </c>
      <c r="R80" s="45">
        <f>INDEX('For CSV - 2025 SpcFuncData'!$BB$5:$BB$89,MATCH($A80,'For CSV - 2025 SpcFuncData'!$B$5:$B$88,0))</f>
        <v>316</v>
      </c>
      <c r="S80" s="45">
        <f>INDEX('For CSV - 2025 VentSpcFuncData'!$I$6:$I$111,MATCH($B80,'For CSV - 2025 VentSpcFuncData'!$B$6:$B$111,0))</f>
        <v>61</v>
      </c>
      <c r="T80" s="45">
        <f>MATCH($A80,'For CSV - 2025 SpcFuncData'!$B$5:$B$87,0)</f>
        <v>15</v>
      </c>
      <c r="U80" s="45">
        <v>0</v>
      </c>
      <c r="V80" t="str">
        <f t="shared" si="8"/>
        <v>2,              61,     "Misc - Computer (not printing)"</v>
      </c>
    </row>
    <row r="81" spans="1:22" x14ac:dyDescent="0.25">
      <c r="A81" s="58" t="s">
        <v>621</v>
      </c>
      <c r="B81" s="103" t="s">
        <v>771</v>
      </c>
      <c r="C81" s="57">
        <f>VLOOKUP($B81,'2025 Ventilation List SORT'!$A$6:$I$101,2)</f>
        <v>33</v>
      </c>
      <c r="D81" s="57">
        <f>VLOOKUP($B81,'2025 Ventilation List SORT'!$A$6:$I$101,3)</f>
        <v>0.15</v>
      </c>
      <c r="E81" s="60">
        <f>VLOOKUP($B81,'2025 Ventilation List SORT'!$A$6:$I$101,4)</f>
        <v>0</v>
      </c>
      <c r="F81" s="60">
        <f>VLOOKUP($B81,'2025 Ventilation List SORT'!$A$6:$I$101,5)</f>
        <v>0</v>
      </c>
      <c r="G81" s="57">
        <f>VLOOKUP($B81,'2025 Ventilation List SORT'!$A$6:$I$101,6)</f>
        <v>0</v>
      </c>
      <c r="H81" s="60">
        <f>VLOOKUP($B81,'2025 Ventilation List SORT'!$A$6:$I$101,7)</f>
        <v>1</v>
      </c>
      <c r="I81" s="57" t="str">
        <f>VLOOKUP($B81,'2025 Ventilation List SORT'!$A$6:$I$101,8)</f>
        <v>F</v>
      </c>
      <c r="J81" s="96" t="str">
        <f>VLOOKUP($B81,'2025 Ventilation List SORT'!$A$6:$I$101,9)</f>
        <v>No</v>
      </c>
      <c r="K81" s="148">
        <f>INDEX('For CSV - 2025 SpcFuncData'!$D$5:$D$88,MATCH($A81,'For CSV - 2025 SpcFuncData'!$B$5:$B$87,0))*0.5</f>
        <v>1.5</v>
      </c>
      <c r="L81" s="148" t="e">
        <f>INDEX('For CSV - 2025 VentSpcFuncData'!#REF!,MATCH($B81,'For CSV - 2025 VentSpcFuncData'!$B$6:$B$111,0))</f>
        <v>#REF!</v>
      </c>
      <c r="M81" s="148" t="e">
        <f t="shared" si="9"/>
        <v>#REF!</v>
      </c>
      <c r="N81" s="148" t="e">
        <f>INDEX('For CSV - 2025 VentSpcFuncData'!#REF!,MATCH($B81,'For CSV - 2025 VentSpcFuncData'!$B$6:$B$111,0))</f>
        <v>#REF!</v>
      </c>
      <c r="O81" s="148" t="e">
        <f t="shared" si="10"/>
        <v>#REF!</v>
      </c>
      <c r="P81" s="150" t="e">
        <f t="shared" si="6"/>
        <v>#REF!</v>
      </c>
      <c r="Q81" s="45" t="str">
        <f t="shared" si="7"/>
        <v>Computer Room,Office - Telephone/data entry</v>
      </c>
      <c r="R81" s="45">
        <f>INDEX('For CSV - 2025 SpcFuncData'!$BB$5:$BB$89,MATCH($A81,'For CSV - 2025 SpcFuncData'!$B$5:$B$88,0))</f>
        <v>316</v>
      </c>
      <c r="S81" s="45">
        <f>INDEX('For CSV - 2025 VentSpcFuncData'!$I$6:$I$111,MATCH($B81,'For CSV - 2025 VentSpcFuncData'!$B$6:$B$111,0))</f>
        <v>76</v>
      </c>
      <c r="T81" s="45">
        <f>MATCH($A81,'For CSV - 2025 SpcFuncData'!$B$5:$B$87,0)</f>
        <v>15</v>
      </c>
      <c r="U81" s="45">
        <v>0</v>
      </c>
      <c r="V81" t="str">
        <f t="shared" si="8"/>
        <v>2,              76,     "Office - Telephone/data entry"</v>
      </c>
    </row>
    <row r="82" spans="1:22" x14ac:dyDescent="0.25">
      <c r="A82" s="58" t="s">
        <v>559</v>
      </c>
      <c r="B82" s="103" t="s">
        <v>782</v>
      </c>
      <c r="C82" s="57">
        <f>VLOOKUP($B82,'2025 Ventilation List SORT'!$A$6:$I$101,2)</f>
        <v>17</v>
      </c>
      <c r="D82" s="57">
        <f>VLOOKUP($B82,'2025 Ventilation List SORT'!$A$6:$I$101,3)</f>
        <v>0.15</v>
      </c>
      <c r="E82" s="60">
        <f>VLOOKUP($B82,'2025 Ventilation List SORT'!$A$6:$I$101,4)</f>
        <v>0</v>
      </c>
      <c r="F82" s="60">
        <f>VLOOKUP($B82,'2025 Ventilation List SORT'!$A$6:$I$101,5)</f>
        <v>0</v>
      </c>
      <c r="G82" s="57">
        <f>VLOOKUP($B82,'2025 Ventilation List SORT'!$A$6:$I$101,6)</f>
        <v>0</v>
      </c>
      <c r="H82" s="60">
        <f>VLOOKUP($B82,'2025 Ventilation List SORT'!$A$6:$I$101,7)</f>
        <v>1</v>
      </c>
      <c r="I82" s="57" t="str">
        <f>VLOOKUP($B82,'2025 Ventilation List SORT'!$A$6:$I$101,8)</f>
        <v>F</v>
      </c>
      <c r="J82" s="96" t="str">
        <f>VLOOKUP($B82,'2025 Ventilation List SORT'!$A$6:$I$101,9)</f>
        <v>No</v>
      </c>
      <c r="K82" s="148">
        <f>INDEX('For CSV - 2025 SpcFuncData'!$D$5:$D$88,MATCH($A82,'For CSV - 2025 SpcFuncData'!$B$5:$B$87,0))*0.5</f>
        <v>16.664999999999999</v>
      </c>
      <c r="L82" s="148" t="e">
        <f>INDEX('For CSV - 2025 VentSpcFuncData'!#REF!,MATCH($B82,'For CSV - 2025 VentSpcFuncData'!$B$6:$B$111,0))</f>
        <v>#REF!</v>
      </c>
      <c r="M82" s="148" t="e">
        <f t="shared" si="9"/>
        <v>#REF!</v>
      </c>
      <c r="N82" s="148" t="e">
        <f>INDEX('For CSV - 2025 VentSpcFuncData'!#REF!,MATCH($B82,'For CSV - 2025 VentSpcFuncData'!$B$6:$B$111,0))</f>
        <v>#REF!</v>
      </c>
      <c r="O82" s="148" t="e">
        <f t="shared" si="10"/>
        <v>#REF!</v>
      </c>
      <c r="P82" s="150" t="e">
        <f t="shared" si="6"/>
        <v>#REF!</v>
      </c>
      <c r="Q82" s="45" t="str">
        <f t="shared" si="7"/>
        <v>Concourse and Atria Area,Retail - Mall common areas</v>
      </c>
      <c r="R82" s="45">
        <f>INDEX('For CSV - 2025 SpcFuncData'!$BB$5:$BB$89,MATCH($A82,'For CSV - 2025 SpcFuncData'!$B$5:$B$88,0))</f>
        <v>317</v>
      </c>
      <c r="S82" s="45">
        <f>INDEX('For CSV - 2025 VentSpcFuncData'!$I$6:$I$111,MATCH($B82,'For CSV - 2025 VentSpcFuncData'!$B$6:$B$111,0))</f>
        <v>81</v>
      </c>
      <c r="T82" s="45">
        <f>MATCH($A82,'For CSV - 2025 SpcFuncData'!$B$5:$B$87,0)</f>
        <v>16</v>
      </c>
      <c r="U82" s="45">
        <v>1</v>
      </c>
      <c r="V82" t="str">
        <f t="shared" si="8"/>
        <v>1, Spc:SpcFunc,        317,  81  ;  Concourse and Atria Area</v>
      </c>
    </row>
    <row r="83" spans="1:22" x14ac:dyDescent="0.25">
      <c r="A83" s="58" t="s">
        <v>559</v>
      </c>
      <c r="B83" s="103" t="s">
        <v>830</v>
      </c>
      <c r="C83" s="57">
        <f>VLOOKUP($B83,'2025 Ventilation List SORT'!$A$6:$I$101,2)</f>
        <v>33</v>
      </c>
      <c r="D83" s="57">
        <f>VLOOKUP($B83,'2025 Ventilation List SORT'!$A$6:$I$101,3)</f>
        <v>0.15</v>
      </c>
      <c r="E83" s="60">
        <f>VLOOKUP($B83,'2025 Ventilation List SORT'!$A$6:$I$101,4)</f>
        <v>0</v>
      </c>
      <c r="F83" s="60">
        <f>VLOOKUP($B83,'2025 Ventilation List SORT'!$A$6:$I$101,5)</f>
        <v>0</v>
      </c>
      <c r="G83" s="57">
        <f>VLOOKUP($B83,'2025 Ventilation List SORT'!$A$6:$I$101,6)</f>
        <v>0</v>
      </c>
      <c r="H83" s="60">
        <f>VLOOKUP($B83,'2025 Ventilation List SORT'!$A$6:$I$101,7)</f>
        <v>1</v>
      </c>
      <c r="I83" s="57" t="str">
        <f>VLOOKUP($B83,'2025 Ventilation List SORT'!$A$6:$I$101,8)</f>
        <v>F</v>
      </c>
      <c r="J83" s="96" t="str">
        <f>VLOOKUP($B83,'2025 Ventilation List SORT'!$A$6:$I$101,9)</f>
        <v>No</v>
      </c>
      <c r="K83" s="148">
        <f>INDEX('For CSV - 2025 SpcFuncData'!$D$5:$D$88,MATCH($A83,'For CSV - 2025 SpcFuncData'!$B$5:$B$87,0))*0.5</f>
        <v>16.664999999999999</v>
      </c>
      <c r="L83" s="148" t="e">
        <f>INDEX('For CSV - 2025 VentSpcFuncData'!#REF!,MATCH($B83,'For CSV - 2025 VentSpcFuncData'!$B$6:$B$111,0))</f>
        <v>#REF!</v>
      </c>
      <c r="M83" s="148" t="e">
        <f t="shared" si="9"/>
        <v>#REF!</v>
      </c>
      <c r="N83" s="148" t="e">
        <f>INDEX('For CSV - 2025 VentSpcFuncData'!#REF!,MATCH($B83,'For CSV - 2025 VentSpcFuncData'!$B$6:$B$111,0))</f>
        <v>#REF!</v>
      </c>
      <c r="O83" s="148" t="e">
        <f t="shared" si="10"/>
        <v>#REF!</v>
      </c>
      <c r="P83" s="150" t="e">
        <f t="shared" si="6"/>
        <v>#REF!</v>
      </c>
      <c r="Q83" s="45" t="str">
        <f t="shared" si="7"/>
        <v>Concourse and Atria Area,Assembly - Lobbies</v>
      </c>
      <c r="R83" s="45">
        <f>INDEX('For CSV - 2025 SpcFuncData'!$BB$5:$BB$89,MATCH($A83,'For CSV - 2025 SpcFuncData'!$B$5:$B$88,0))</f>
        <v>317</v>
      </c>
      <c r="S83" s="45">
        <f>INDEX('For CSV - 2025 VentSpcFuncData'!$I$6:$I$111,MATCH($B83,'For CSV - 2025 VentSpcFuncData'!$B$6:$B$111,0))</f>
        <v>5</v>
      </c>
      <c r="T83" s="45">
        <f>MATCH($A83,'For CSV - 2025 SpcFuncData'!$B$5:$B$87,0)</f>
        <v>16</v>
      </c>
      <c r="U83" s="45">
        <v>0</v>
      </c>
      <c r="V83" t="str">
        <f t="shared" si="8"/>
        <v>2,              5,     "Assembly - Lobbies"</v>
      </c>
    </row>
    <row r="84" spans="1:22" x14ac:dyDescent="0.25">
      <c r="A84" s="58" t="s">
        <v>559</v>
      </c>
      <c r="B84" s="103" t="s">
        <v>759</v>
      </c>
      <c r="C84" s="57">
        <f>VLOOKUP($B84,'2025 Ventilation List SORT'!$A$6:$I$101,2)</f>
        <v>5</v>
      </c>
      <c r="D84" s="57">
        <f>VLOOKUP($B84,'2025 Ventilation List SORT'!$A$6:$I$101,3)</f>
        <v>0.15</v>
      </c>
      <c r="E84" s="60">
        <f>VLOOKUP($B84,'2025 Ventilation List SORT'!$A$6:$I$101,4)</f>
        <v>0</v>
      </c>
      <c r="F84" s="60">
        <f>VLOOKUP($B84,'2025 Ventilation List SORT'!$A$6:$I$101,5)</f>
        <v>0</v>
      </c>
      <c r="G84" s="57">
        <f>VLOOKUP($B84,'2025 Ventilation List SORT'!$A$6:$I$101,6)</f>
        <v>0</v>
      </c>
      <c r="H84" s="60">
        <f>VLOOKUP($B84,'2025 Ventilation List SORT'!$A$6:$I$101,7)</f>
        <v>1</v>
      </c>
      <c r="I84" s="57" t="str">
        <f>VLOOKUP($B84,'2025 Ventilation List SORT'!$A$6:$I$101,8)</f>
        <v>F</v>
      </c>
      <c r="J84" s="96" t="str">
        <f>VLOOKUP($B84,'2025 Ventilation List SORT'!$A$6:$I$101,9)</f>
        <v>No</v>
      </c>
      <c r="K84" s="148">
        <f>INDEX('For CSV - 2025 SpcFuncData'!$D$5:$D$88,MATCH($A84,'For CSV - 2025 SpcFuncData'!$B$5:$B$87,0))*0.5</f>
        <v>16.664999999999999</v>
      </c>
      <c r="L84" s="148" t="e">
        <f>INDEX('For CSV - 2025 VentSpcFuncData'!#REF!,MATCH($B84,'For CSV - 2025 VentSpcFuncData'!$B$6:$B$111,0))</f>
        <v>#REF!</v>
      </c>
      <c r="M84" s="148" t="e">
        <f t="shared" si="9"/>
        <v>#REF!</v>
      </c>
      <c r="N84" s="148" t="e">
        <f>INDEX('For CSV - 2025 VentSpcFuncData'!#REF!,MATCH($B84,'For CSV - 2025 VentSpcFuncData'!$B$6:$B$111,0))</f>
        <v>#REF!</v>
      </c>
      <c r="O84" s="148" t="e">
        <f t="shared" si="10"/>
        <v>#REF!</v>
      </c>
      <c r="P84" s="150" t="e">
        <f t="shared" si="6"/>
        <v>#REF!</v>
      </c>
      <c r="Q84" s="45" t="str">
        <f t="shared" si="7"/>
        <v>Concourse and Atria Area,General - Corridors</v>
      </c>
      <c r="R84" s="45">
        <f>INDEX('For CSV - 2025 SpcFuncData'!$BB$5:$BB$89,MATCH($A84,'For CSV - 2025 SpcFuncData'!$B$5:$B$88,0))</f>
        <v>317</v>
      </c>
      <c r="S84" s="45">
        <f>INDEX('For CSV - 2025 VentSpcFuncData'!$I$6:$I$111,MATCH($B84,'For CSV - 2025 VentSpcFuncData'!$B$6:$B$111,0))</f>
        <v>49</v>
      </c>
      <c r="T84" s="45">
        <f>MATCH($A84,'For CSV - 2025 SpcFuncData'!$B$5:$B$87,0)</f>
        <v>16</v>
      </c>
      <c r="U84" s="45">
        <v>1</v>
      </c>
      <c r="V84" t="str">
        <f t="shared" si="8"/>
        <v>2,              49,     "General - Corridors"</v>
      </c>
    </row>
    <row r="85" spans="1:22" x14ac:dyDescent="0.25">
      <c r="A85" s="58" t="s">
        <v>559</v>
      </c>
      <c r="B85" s="103" t="s">
        <v>765</v>
      </c>
      <c r="C85" s="57">
        <f>VLOOKUP($B85,'2025 Ventilation List SORT'!$A$6:$I$101,2)</f>
        <v>33</v>
      </c>
      <c r="D85" s="57">
        <f>VLOOKUP($B85,'2025 Ventilation List SORT'!$A$6:$I$101,3)</f>
        <v>0.15</v>
      </c>
      <c r="E85" s="60">
        <f>VLOOKUP($B85,'2025 Ventilation List SORT'!$A$6:$I$101,4)</f>
        <v>0</v>
      </c>
      <c r="F85" s="60">
        <f>VLOOKUP($B85,'2025 Ventilation List SORT'!$A$6:$I$101,5)</f>
        <v>0</v>
      </c>
      <c r="G85" s="57">
        <f>VLOOKUP($B85,'2025 Ventilation List SORT'!$A$6:$I$101,6)</f>
        <v>0</v>
      </c>
      <c r="H85" s="60">
        <f>VLOOKUP($B85,'2025 Ventilation List SORT'!$A$6:$I$101,7)</f>
        <v>1</v>
      </c>
      <c r="I85" s="57" t="str">
        <f>VLOOKUP($B85,'2025 Ventilation List SORT'!$A$6:$I$101,8)</f>
        <v>F</v>
      </c>
      <c r="J85" s="96" t="str">
        <f>VLOOKUP($B85,'2025 Ventilation List SORT'!$A$6:$I$101,9)</f>
        <v>No</v>
      </c>
      <c r="K85" s="148">
        <f>INDEX('For CSV - 2025 SpcFuncData'!$D$5:$D$88,MATCH($A85,'For CSV - 2025 SpcFuncData'!$B$5:$B$87,0))*0.5</f>
        <v>16.664999999999999</v>
      </c>
      <c r="L85" s="148" t="e">
        <f>INDEX('For CSV - 2025 VentSpcFuncData'!#REF!,MATCH($B85,'For CSV - 2025 VentSpcFuncData'!$B$6:$B$111,0))</f>
        <v>#REF!</v>
      </c>
      <c r="M85" s="148" t="e">
        <f t="shared" si="9"/>
        <v>#REF!</v>
      </c>
      <c r="N85" s="148" t="e">
        <f>INDEX('For CSV - 2025 VentSpcFuncData'!#REF!,MATCH($B85,'For CSV - 2025 VentSpcFuncData'!$B$6:$B$111,0))</f>
        <v>#REF!</v>
      </c>
      <c r="O85" s="148" t="e">
        <f t="shared" si="10"/>
        <v>#REF!</v>
      </c>
      <c r="P85" s="150" t="e">
        <f t="shared" si="6"/>
        <v>#REF!</v>
      </c>
      <c r="Q85" s="45" t="str">
        <f t="shared" si="7"/>
        <v>Concourse and Atria Area,Lodging - Lobbies/pre-function</v>
      </c>
      <c r="R85" s="45">
        <f>INDEX('For CSV - 2025 SpcFuncData'!$BB$5:$BB$89,MATCH($A85,'For CSV - 2025 SpcFuncData'!$B$5:$B$88,0))</f>
        <v>317</v>
      </c>
      <c r="S85" s="45">
        <f>INDEX('For CSV - 2025 VentSpcFuncData'!$I$6:$I$111,MATCH($B85,'For CSV - 2025 VentSpcFuncData'!$B$6:$B$111,0))</f>
        <v>56</v>
      </c>
      <c r="T85" s="45">
        <f>MATCH($A85,'For CSV - 2025 SpcFuncData'!$B$5:$B$87,0)</f>
        <v>16</v>
      </c>
      <c r="U85" s="45">
        <v>1</v>
      </c>
      <c r="V85" t="str">
        <f t="shared" si="8"/>
        <v>2,              56,     "Lodging - Lobbies/pre-function"</v>
      </c>
    </row>
    <row r="86" spans="1:22" x14ac:dyDescent="0.25">
      <c r="A86" s="45" t="s">
        <v>559</v>
      </c>
      <c r="B86" s="103" t="s">
        <v>781</v>
      </c>
      <c r="C86" s="57">
        <f>VLOOKUP($B86,'2025 Ventilation List SORT'!$A$6:$I$101,2)</f>
        <v>5</v>
      </c>
      <c r="D86" s="57">
        <f>VLOOKUP($B86,'2025 Ventilation List SORT'!$A$6:$I$101,3)</f>
        <v>0.15</v>
      </c>
      <c r="E86" s="60">
        <f>VLOOKUP($B86,'2025 Ventilation List SORT'!$A$6:$I$101,4)</f>
        <v>0</v>
      </c>
      <c r="F86" s="60">
        <f>VLOOKUP($B86,'2025 Ventilation List SORT'!$A$6:$I$101,5)</f>
        <v>0</v>
      </c>
      <c r="G86" s="57">
        <f>VLOOKUP($B86,'2025 Ventilation List SORT'!$A$6:$I$101,6)</f>
        <v>0</v>
      </c>
      <c r="H86" s="60">
        <f>VLOOKUP($B86,'2025 Ventilation List SORT'!$A$6:$I$101,7)</f>
        <v>2</v>
      </c>
      <c r="I86" s="57" t="str">
        <f>VLOOKUP($B86,'2025 Ventilation List SORT'!$A$6:$I$101,8)</f>
        <v/>
      </c>
      <c r="J86" s="96" t="str">
        <f>VLOOKUP($B86,'2025 Ventilation List SORT'!$A$6:$I$101,9)</f>
        <v>No</v>
      </c>
      <c r="K86" s="148">
        <f>INDEX('For CSV - 2025 SpcFuncData'!$D$5:$D$88,MATCH($A86,'For CSV - 2025 SpcFuncData'!$B$5:$B$87,0))*0.5</f>
        <v>16.664999999999999</v>
      </c>
      <c r="L86" s="148" t="e">
        <f>INDEX('For CSV - 2025 VentSpcFuncData'!#REF!,MATCH($B86,'For CSV - 2025 VentSpcFuncData'!$B$6:$B$111,0))</f>
        <v>#REF!</v>
      </c>
      <c r="M86" s="148" t="e">
        <f t="shared" si="9"/>
        <v>#REF!</v>
      </c>
      <c r="N86" s="148" t="e">
        <f>INDEX('For CSV - 2025 VentSpcFuncData'!#REF!,MATCH($B86,'For CSV - 2025 VentSpcFuncData'!$B$6:$B$111,0))</f>
        <v>#REF!</v>
      </c>
      <c r="O86" s="148" t="e">
        <f t="shared" si="10"/>
        <v>#REF!</v>
      </c>
      <c r="P86" s="150" t="e">
        <f t="shared" si="6"/>
        <v>#REF!</v>
      </c>
      <c r="Q86" s="45" t="str">
        <f t="shared" si="7"/>
        <v>Concourse and Atria Area,Misc - All others</v>
      </c>
      <c r="R86" s="45">
        <f>INDEX('For CSV - 2025 SpcFuncData'!$BB$5:$BB$89,MATCH($A86,'For CSV - 2025 SpcFuncData'!$B$5:$B$88,0))</f>
        <v>317</v>
      </c>
      <c r="S86" s="45">
        <f>INDEX('For CSV - 2025 VentSpcFuncData'!$I$6:$I$111,MATCH($B86,'For CSV - 2025 VentSpcFuncData'!$B$6:$B$111,0))</f>
        <v>58</v>
      </c>
      <c r="T86" s="45">
        <f>MATCH($A86,'For CSV - 2025 SpcFuncData'!$B$5:$B$87,0)</f>
        <v>16</v>
      </c>
      <c r="U86" s="45">
        <v>1</v>
      </c>
      <c r="V86" t="str">
        <f t="shared" si="8"/>
        <v>2,              58,     "Misc - All others"</v>
      </c>
    </row>
    <row r="87" spans="1:22" x14ac:dyDescent="0.25">
      <c r="A87" s="45" t="s">
        <v>559</v>
      </c>
      <c r="B87" s="103" t="s">
        <v>779</v>
      </c>
      <c r="C87" s="57">
        <f>VLOOKUP($B87,'2025 Ventilation List SORT'!$A$6:$I$101,2)</f>
        <v>33</v>
      </c>
      <c r="D87" s="57">
        <f>VLOOKUP($B87,'2025 Ventilation List SORT'!$A$6:$I$101,3)</f>
        <v>0.15</v>
      </c>
      <c r="E87" s="60">
        <f>VLOOKUP($B87,'2025 Ventilation List SORT'!$A$6:$I$101,4)</f>
        <v>0</v>
      </c>
      <c r="F87" s="60">
        <f>VLOOKUP($B87,'2025 Ventilation List SORT'!$A$6:$I$101,5)</f>
        <v>0</v>
      </c>
      <c r="G87" s="57">
        <f>VLOOKUP($B87,'2025 Ventilation List SORT'!$A$6:$I$101,6)</f>
        <v>0</v>
      </c>
      <c r="H87" s="60">
        <f>VLOOKUP($B87,'2025 Ventilation List SORT'!$A$6:$I$101,7)</f>
        <v>1</v>
      </c>
      <c r="I87" s="57" t="str">
        <f>VLOOKUP($B87,'2025 Ventilation List SORT'!$A$6:$I$101,8)</f>
        <v>F</v>
      </c>
      <c r="J87" s="96" t="str">
        <f>VLOOKUP($B87,'2025 Ventilation List SORT'!$A$6:$I$101,9)</f>
        <v>No</v>
      </c>
      <c r="K87" s="148">
        <f>INDEX('For CSV - 2025 SpcFuncData'!$D$5:$D$88,MATCH($A87,'For CSV - 2025 SpcFuncData'!$B$5:$B$87,0))*0.5</f>
        <v>16.664999999999999</v>
      </c>
      <c r="L87" s="148" t="e">
        <f>INDEX('For CSV - 2025 VentSpcFuncData'!#REF!,MATCH($B87,'For CSV - 2025 VentSpcFuncData'!$B$6:$B$111,0))</f>
        <v>#REF!</v>
      </c>
      <c r="M87" s="148" t="e">
        <f t="shared" si="9"/>
        <v>#REF!</v>
      </c>
      <c r="N87" s="148" t="e">
        <f>INDEX('For CSV - 2025 VentSpcFuncData'!#REF!,MATCH($B87,'For CSV - 2025 VentSpcFuncData'!$B$6:$B$111,0))</f>
        <v>#REF!</v>
      </c>
      <c r="O87" s="148" t="e">
        <f t="shared" si="10"/>
        <v>#REF!</v>
      </c>
      <c r="P87" s="150" t="e">
        <f t="shared" si="6"/>
        <v>#REF!</v>
      </c>
      <c r="Q87" s="45" t="str">
        <f t="shared" si="7"/>
        <v>Concourse and Atria Area,Misc - Transportation waiting</v>
      </c>
      <c r="R87" s="45">
        <f>INDEX('For CSV - 2025 SpcFuncData'!$BB$5:$BB$89,MATCH($A87,'For CSV - 2025 SpcFuncData'!$B$5:$B$88,0))</f>
        <v>317</v>
      </c>
      <c r="S87" s="45">
        <f>INDEX('For CSV - 2025 VentSpcFuncData'!$I$6:$I$111,MATCH($B87,'For CSV - 2025 VentSpcFuncData'!$B$6:$B$111,0))</f>
        <v>69</v>
      </c>
      <c r="T87" s="45">
        <f>MATCH($A87,'For CSV - 2025 SpcFuncData'!$B$5:$B$87,0)</f>
        <v>16</v>
      </c>
      <c r="U87" s="45">
        <v>0</v>
      </c>
      <c r="V87" t="str">
        <f t="shared" si="8"/>
        <v>2,              69,     "Misc - Transportation waiting"</v>
      </c>
    </row>
    <row r="88" spans="1:22" x14ac:dyDescent="0.25">
      <c r="A88" s="45" t="s">
        <v>559</v>
      </c>
      <c r="B88" s="103" t="s">
        <v>767</v>
      </c>
      <c r="C88" s="57">
        <f>VLOOKUP($B88,'2025 Ventilation List SORT'!$A$6:$I$101,2)</f>
        <v>33</v>
      </c>
      <c r="D88" s="57">
        <f>VLOOKUP($B88,'2025 Ventilation List SORT'!$A$6:$I$101,3)</f>
        <v>0.15</v>
      </c>
      <c r="E88" s="60">
        <f>VLOOKUP($B88,'2025 Ventilation List SORT'!$A$6:$I$101,4)</f>
        <v>0</v>
      </c>
      <c r="F88" s="60">
        <f>VLOOKUP($B88,'2025 Ventilation List SORT'!$A$6:$I$101,5)</f>
        <v>0</v>
      </c>
      <c r="G88" s="57">
        <f>VLOOKUP($B88,'2025 Ventilation List SORT'!$A$6:$I$101,6)</f>
        <v>0</v>
      </c>
      <c r="H88" s="60">
        <f>VLOOKUP($B88,'2025 Ventilation List SORT'!$A$6:$I$101,7)</f>
        <v>1</v>
      </c>
      <c r="I88" s="57" t="str">
        <f>VLOOKUP($B88,'2025 Ventilation List SORT'!$A$6:$I$101,8)</f>
        <v>F</v>
      </c>
      <c r="J88" s="96" t="str">
        <f>VLOOKUP($B88,'2025 Ventilation List SORT'!$A$6:$I$101,9)</f>
        <v>No</v>
      </c>
      <c r="K88" s="148">
        <f>INDEX('For CSV - 2025 SpcFuncData'!$D$5:$D$88,MATCH($A88,'For CSV - 2025 SpcFuncData'!$B$5:$B$87,0))*0.5</f>
        <v>16.664999999999999</v>
      </c>
      <c r="L88" s="148" t="e">
        <f>INDEX('For CSV - 2025 VentSpcFuncData'!#REF!,MATCH($B88,'For CSV - 2025 VentSpcFuncData'!$B$6:$B$111,0))</f>
        <v>#REF!</v>
      </c>
      <c r="M88" s="148" t="e">
        <f t="shared" si="9"/>
        <v>#REF!</v>
      </c>
      <c r="N88" s="148" t="e">
        <f>INDEX('For CSV - 2025 VentSpcFuncData'!#REF!,MATCH($B88,'For CSV - 2025 VentSpcFuncData'!$B$6:$B$111,0))</f>
        <v>#REF!</v>
      </c>
      <c r="O88" s="148" t="e">
        <f t="shared" si="10"/>
        <v>#REF!</v>
      </c>
      <c r="P88" s="150" t="e">
        <f t="shared" si="6"/>
        <v>#REF!</v>
      </c>
      <c r="Q88" s="45" t="str">
        <f t="shared" si="7"/>
        <v>Concourse and Atria Area,Office - Main entry lobbies</v>
      </c>
      <c r="R88" s="45">
        <f>INDEX('For CSV - 2025 SpcFuncData'!$BB$5:$BB$89,MATCH($A88,'For CSV - 2025 SpcFuncData'!$B$5:$B$88,0))</f>
        <v>317</v>
      </c>
      <c r="S88" s="45">
        <f>INDEX('For CSV - 2025 VentSpcFuncData'!$I$6:$I$111,MATCH($B88,'For CSV - 2025 VentSpcFuncData'!$B$6:$B$111,0))</f>
        <v>72</v>
      </c>
      <c r="T88" s="45">
        <f>MATCH($A88,'For CSV - 2025 SpcFuncData'!$B$5:$B$87,0)</f>
        <v>16</v>
      </c>
      <c r="U88" s="45">
        <v>0</v>
      </c>
      <c r="V88" t="str">
        <f t="shared" si="8"/>
        <v>2,              72,     "Office - Main entry lobbies"</v>
      </c>
    </row>
    <row r="89" spans="1:22" x14ac:dyDescent="0.25">
      <c r="A89" s="45" t="s">
        <v>559</v>
      </c>
      <c r="B89" s="103" t="s">
        <v>782</v>
      </c>
      <c r="C89" s="57">
        <f>VLOOKUP($B89,'2025 Ventilation List SORT'!$A$6:$I$101,2)</f>
        <v>17</v>
      </c>
      <c r="D89" s="57">
        <f>VLOOKUP($B89,'2025 Ventilation List SORT'!$A$6:$I$101,3)</f>
        <v>0.15</v>
      </c>
      <c r="E89" s="60">
        <f>VLOOKUP($B89,'2025 Ventilation List SORT'!$A$6:$I$101,4)</f>
        <v>0</v>
      </c>
      <c r="F89" s="60">
        <f>VLOOKUP($B89,'2025 Ventilation List SORT'!$A$6:$I$101,5)</f>
        <v>0</v>
      </c>
      <c r="G89" s="57">
        <f>VLOOKUP($B89,'2025 Ventilation List SORT'!$A$6:$I$101,6)</f>
        <v>0</v>
      </c>
      <c r="H89" s="60">
        <f>VLOOKUP($B89,'2025 Ventilation List SORT'!$A$6:$I$101,7)</f>
        <v>1</v>
      </c>
      <c r="I89" s="57" t="str">
        <f>VLOOKUP($B89,'2025 Ventilation List SORT'!$A$6:$I$101,8)</f>
        <v>F</v>
      </c>
      <c r="J89" s="96" t="str">
        <f>VLOOKUP($B89,'2025 Ventilation List SORT'!$A$6:$I$101,9)</f>
        <v>No</v>
      </c>
      <c r="K89" s="148">
        <f>INDEX('For CSV - 2025 SpcFuncData'!$D$5:$D$88,MATCH($A89,'For CSV - 2025 SpcFuncData'!$B$5:$B$87,0))*0.5</f>
        <v>16.664999999999999</v>
      </c>
      <c r="L89" s="148" t="e">
        <f>INDEX('For CSV - 2025 VentSpcFuncData'!#REF!,MATCH($B89,'For CSV - 2025 VentSpcFuncData'!$B$6:$B$111,0))</f>
        <v>#REF!</v>
      </c>
      <c r="M89" s="148" t="e">
        <f t="shared" si="9"/>
        <v>#REF!</v>
      </c>
      <c r="N89" s="148" t="e">
        <f>INDEX('For CSV - 2025 VentSpcFuncData'!#REF!,MATCH($B89,'For CSV - 2025 VentSpcFuncData'!$B$6:$B$111,0))</f>
        <v>#REF!</v>
      </c>
      <c r="O89" s="148" t="e">
        <f t="shared" si="10"/>
        <v>#REF!</v>
      </c>
      <c r="P89" s="150" t="e">
        <f t="shared" si="6"/>
        <v>#REF!</v>
      </c>
      <c r="Q89" s="45" t="str">
        <f t="shared" si="7"/>
        <v>Concourse and Atria Area,Retail - Mall common areas</v>
      </c>
      <c r="R89" s="45">
        <f>INDEX('For CSV - 2025 SpcFuncData'!$BB$5:$BB$89,MATCH($A89,'For CSV - 2025 SpcFuncData'!$B$5:$B$88,0))</f>
        <v>317</v>
      </c>
      <c r="S89" s="45">
        <f>INDEX('For CSV - 2025 VentSpcFuncData'!$I$6:$I$111,MATCH($B89,'For CSV - 2025 VentSpcFuncData'!$B$6:$B$111,0))</f>
        <v>81</v>
      </c>
      <c r="T89" s="45">
        <f>MATCH($A89,'For CSV - 2025 SpcFuncData'!$B$5:$B$87,0)</f>
        <v>16</v>
      </c>
      <c r="U89" s="45">
        <v>0</v>
      </c>
      <c r="V89" t="str">
        <f t="shared" si="8"/>
        <v>2,              81,     "Retail - Mall common areas"</v>
      </c>
    </row>
    <row r="90" spans="1:22" x14ac:dyDescent="0.25">
      <c r="A90" s="45" t="s">
        <v>868</v>
      </c>
      <c r="B90" s="103" t="s">
        <v>758</v>
      </c>
      <c r="C90" s="57">
        <f>VLOOKUP($B90,'2025 Ventilation List SORT'!$A$6:$I$101,2)</f>
        <v>33</v>
      </c>
      <c r="D90" s="57">
        <f>VLOOKUP($B90,'2025 Ventilation List SORT'!$A$6:$I$101,3)</f>
        <v>0.15</v>
      </c>
      <c r="E90" s="60">
        <f>VLOOKUP($B90,'2025 Ventilation List SORT'!$A$6:$I$101,4)</f>
        <v>0</v>
      </c>
      <c r="F90" s="60">
        <f>VLOOKUP($B90,'2025 Ventilation List SORT'!$A$6:$I$101,5)</f>
        <v>0</v>
      </c>
      <c r="G90" s="57">
        <f>VLOOKUP($B90,'2025 Ventilation List SORT'!$A$6:$I$101,6)</f>
        <v>0</v>
      </c>
      <c r="H90" s="60">
        <f>VLOOKUP($B90,'2025 Ventilation List SORT'!$A$6:$I$101,7)</f>
        <v>1</v>
      </c>
      <c r="I90" s="57" t="str">
        <f>VLOOKUP($B90,'2025 Ventilation List SORT'!$A$6:$I$101,8)</f>
        <v>F</v>
      </c>
      <c r="J90" s="96" t="str">
        <f>VLOOKUP($B90,'2025 Ventilation List SORT'!$A$6:$I$101,9)</f>
        <v>No</v>
      </c>
      <c r="K90" s="148">
        <f>INDEX('For CSV - 2025 SpcFuncData'!$D$5:$D$88,MATCH($A90,'For CSV - 2025 SpcFuncData'!$B$5:$B$87,0))*0.5</f>
        <v>33.335000000000001</v>
      </c>
      <c r="L90" s="148" t="e">
        <f>INDEX('For CSV - 2025 VentSpcFuncData'!#REF!,MATCH($B90,'For CSV - 2025 VentSpcFuncData'!$B$6:$B$111,0))</f>
        <v>#REF!</v>
      </c>
      <c r="M90" s="148" t="e">
        <f t="shared" si="9"/>
        <v>#REF!</v>
      </c>
      <c r="N90" s="148" t="e">
        <f>INDEX('For CSV - 2025 VentSpcFuncData'!#REF!,MATCH($B90,'For CSV - 2025 VentSpcFuncData'!$B$6:$B$111,0))</f>
        <v>#REF!</v>
      </c>
      <c r="O90" s="148" t="e">
        <f t="shared" si="10"/>
        <v>#REF!</v>
      </c>
      <c r="P90" s="150" t="e">
        <f t="shared" si="6"/>
        <v>#REF!</v>
      </c>
      <c r="Q90" s="45" t="str">
        <f t="shared" si="7"/>
        <v>Convention, Conference, Multipurpose and Meeting Area,General - Conference/meeting</v>
      </c>
      <c r="R90" s="45">
        <f>INDEX('For CSV - 2025 SpcFuncData'!$BB$5:$BB$89,MATCH($A90,'For CSV - 2025 SpcFuncData'!$B$5:$B$88,0))</f>
        <v>318</v>
      </c>
      <c r="S90" s="45">
        <f>INDEX('For CSV - 2025 VentSpcFuncData'!$I$6:$I$111,MATCH($B90,'For CSV - 2025 VentSpcFuncData'!$B$6:$B$111,0))</f>
        <v>48</v>
      </c>
      <c r="T90" s="45">
        <f>MATCH($A90,'For CSV - 2025 SpcFuncData'!$B$5:$B$87,0)</f>
        <v>17</v>
      </c>
      <c r="U90" s="45">
        <v>1</v>
      </c>
      <c r="V90" t="str">
        <f t="shared" si="8"/>
        <v>1, Spc:SpcFunc,        318,  48  ;  Convention, Conference, Multipurpose and Meeting Area</v>
      </c>
    </row>
    <row r="91" spans="1:22" x14ac:dyDescent="0.25">
      <c r="A91" s="45" t="s">
        <v>868</v>
      </c>
      <c r="B91" s="103" t="s">
        <v>922</v>
      </c>
      <c r="C91" s="57">
        <f>VLOOKUP($B91,'2025 Ventilation List SORT'!$A$6:$I$101,2)</f>
        <v>13</v>
      </c>
      <c r="D91" s="57">
        <f>VLOOKUP($B91,'2025 Ventilation List SORT'!$A$6:$I$101,3)</f>
        <v>0.15</v>
      </c>
      <c r="E91" s="60">
        <f>VLOOKUP($B91,'2025 Ventilation List SORT'!$A$6:$I$101,4)</f>
        <v>0</v>
      </c>
      <c r="F91" s="60">
        <f>VLOOKUP($B91,'2025 Ventilation List SORT'!$A$6:$I$101,5)</f>
        <v>0</v>
      </c>
      <c r="G91" s="57">
        <f>VLOOKUP($B91,'2025 Ventilation List SORT'!$A$6:$I$101,6)</f>
        <v>0</v>
      </c>
      <c r="H91" s="60">
        <f>VLOOKUP($B91,'2025 Ventilation List SORT'!$A$6:$I$101,7)</f>
        <v>1</v>
      </c>
      <c r="I91" s="57" t="str">
        <f>VLOOKUP($B91,'2025 Ventilation List SORT'!$A$6:$I$101,8)</f>
        <v>F</v>
      </c>
      <c r="J91" s="96" t="str">
        <f>VLOOKUP($B91,'2025 Ventilation List SORT'!$A$6:$I$101,9)</f>
        <v>No</v>
      </c>
      <c r="K91" s="148">
        <f>INDEX('For CSV - 2025 SpcFuncData'!$D$5:$D$88,MATCH($A91,'For CSV - 2025 SpcFuncData'!$B$5:$B$87,0))*0.5</f>
        <v>33.335000000000001</v>
      </c>
      <c r="L91" s="148" t="e">
        <f>INDEX('For CSV - 2025 VentSpcFuncData'!#REF!,MATCH($B91,'For CSV - 2025 VentSpcFuncData'!$B$6:$B$111,0))</f>
        <v>#REF!</v>
      </c>
      <c r="M91" s="148" t="e">
        <f t="shared" si="9"/>
        <v>#REF!</v>
      </c>
      <c r="N91" s="148" t="e">
        <f>INDEX('For CSV - 2025 VentSpcFuncData'!#REF!,MATCH($B91,'For CSV - 2025 VentSpcFuncData'!$B$6:$B$111,0))</f>
        <v>#REF!</v>
      </c>
      <c r="O91" s="148" t="e">
        <f t="shared" si="10"/>
        <v>#REF!</v>
      </c>
      <c r="P91" s="150" t="e">
        <f t="shared" si="6"/>
        <v>#REF!</v>
      </c>
      <c r="Q91" s="45" t="str">
        <f t="shared" si="7"/>
        <v>Convention, Conference, Multipurpose and Meeting Area,Assembly - Courtrooms</v>
      </c>
      <c r="R91" s="45">
        <f>INDEX('For CSV - 2025 SpcFuncData'!$BB$5:$BB$89,MATCH($A91,'For CSV - 2025 SpcFuncData'!$B$5:$B$88,0))</f>
        <v>318</v>
      </c>
      <c r="S91" s="45">
        <f>INDEX('For CSV - 2025 VentSpcFuncData'!$I$6:$I$111,MATCH($B91,'For CSV - 2025 VentSpcFuncData'!$B$6:$B$111,0))</f>
        <v>2</v>
      </c>
      <c r="T91" s="45">
        <f>MATCH($A91,'For CSV - 2025 SpcFuncData'!$B$5:$B$87,0)</f>
        <v>17</v>
      </c>
      <c r="U91" s="45">
        <v>0</v>
      </c>
      <c r="V91" t="str">
        <f t="shared" si="8"/>
        <v>2,              2,     "Assembly - Courtrooms"</v>
      </c>
    </row>
    <row r="92" spans="1:22" x14ac:dyDescent="0.25">
      <c r="A92" s="45" t="s">
        <v>868</v>
      </c>
      <c r="B92" s="103" t="s">
        <v>883</v>
      </c>
      <c r="C92" s="57">
        <f>VLOOKUP($B92,'2025 Ventilation List SORT'!$A$6:$I$101,2)</f>
        <v>13</v>
      </c>
      <c r="D92" s="57">
        <f>VLOOKUP($B92,'2025 Ventilation List SORT'!$A$6:$I$101,3)</f>
        <v>0.15</v>
      </c>
      <c r="E92" s="60">
        <f>VLOOKUP($B92,'2025 Ventilation List SORT'!$A$6:$I$101,4)</f>
        <v>0</v>
      </c>
      <c r="F92" s="60">
        <f>VLOOKUP($B92,'2025 Ventilation List SORT'!$A$6:$I$101,5)</f>
        <v>0</v>
      </c>
      <c r="G92" s="57">
        <f>VLOOKUP($B92,'2025 Ventilation List SORT'!$A$6:$I$101,6)</f>
        <v>0</v>
      </c>
      <c r="H92" s="60">
        <f>VLOOKUP($B92,'2025 Ventilation List SORT'!$A$6:$I$101,7)</f>
        <v>1</v>
      </c>
      <c r="I92" s="57" t="str">
        <f>VLOOKUP($B92,'2025 Ventilation List SORT'!$A$6:$I$101,8)</f>
        <v>F</v>
      </c>
      <c r="J92" s="96" t="str">
        <f>VLOOKUP($B92,'2025 Ventilation List SORT'!$A$6:$I$101,9)</f>
        <v>No</v>
      </c>
      <c r="K92" s="148">
        <f>INDEX('For CSV - 2025 SpcFuncData'!$D$5:$D$88,MATCH($A92,'For CSV - 2025 SpcFuncData'!$B$5:$B$87,0))*0.5</f>
        <v>33.335000000000001</v>
      </c>
      <c r="L92" s="148" t="e">
        <f>INDEX('For CSV - 2025 VentSpcFuncData'!#REF!,MATCH($B92,'For CSV - 2025 VentSpcFuncData'!$B$6:$B$111,0))</f>
        <v>#REF!</v>
      </c>
      <c r="M92" s="148" t="e">
        <f t="shared" si="9"/>
        <v>#REF!</v>
      </c>
      <c r="N92" s="148" t="e">
        <f>INDEX('For CSV - 2025 VentSpcFuncData'!#REF!,MATCH($B92,'For CSV - 2025 VentSpcFuncData'!$B$6:$B$111,0))</f>
        <v>#REF!</v>
      </c>
      <c r="O92" s="148" t="e">
        <f t="shared" si="10"/>
        <v>#REF!</v>
      </c>
      <c r="P92" s="150" t="e">
        <f t="shared" si="6"/>
        <v>#REF!</v>
      </c>
      <c r="Q92" s="45" t="str">
        <f t="shared" si="7"/>
        <v>Convention, Conference, Multipurpose and Meeting Area,Assembly - Legislative chambers</v>
      </c>
      <c r="R92" s="45">
        <f>INDEX('For CSV - 2025 SpcFuncData'!$BB$5:$BB$89,MATCH($A92,'For CSV - 2025 SpcFuncData'!$B$5:$B$88,0))</f>
        <v>318</v>
      </c>
      <c r="S92" s="45">
        <f>INDEX('For CSV - 2025 VentSpcFuncData'!$I$6:$I$111,MATCH($B92,'For CSV - 2025 VentSpcFuncData'!$B$6:$B$111,0))</f>
        <v>3</v>
      </c>
      <c r="T92" s="45">
        <f>MATCH($A92,'For CSV - 2025 SpcFuncData'!$B$5:$B$87,0)</f>
        <v>17</v>
      </c>
      <c r="U92" s="45">
        <v>0</v>
      </c>
      <c r="V92" t="str">
        <f t="shared" si="8"/>
        <v>2,              3,     "Assembly - Legislative chambers"</v>
      </c>
    </row>
    <row r="93" spans="1:22" x14ac:dyDescent="0.25">
      <c r="A93" s="45" t="s">
        <v>868</v>
      </c>
      <c r="B93" s="103" t="s">
        <v>923</v>
      </c>
      <c r="C93" s="57">
        <f>VLOOKUP($B93,'2025 Ventilation List SORT'!$A$6:$I$101,2)</f>
        <v>71</v>
      </c>
      <c r="D93" s="57">
        <f>VLOOKUP($B93,'2025 Ventilation List SORT'!$A$6:$I$101,3)</f>
        <v>0.15</v>
      </c>
      <c r="E93" s="60">
        <f>VLOOKUP($B93,'2025 Ventilation List SORT'!$A$6:$I$101,4)</f>
        <v>0</v>
      </c>
      <c r="F93" s="60">
        <f>VLOOKUP($B93,'2025 Ventilation List SORT'!$A$6:$I$101,5)</f>
        <v>0</v>
      </c>
      <c r="G93" s="57">
        <f>VLOOKUP($B93,'2025 Ventilation List SORT'!$A$6:$I$101,6)</f>
        <v>0</v>
      </c>
      <c r="H93" s="60">
        <f>VLOOKUP($B93,'2025 Ventilation List SORT'!$A$6:$I$101,7)</f>
        <v>1</v>
      </c>
      <c r="I93" s="57" t="str">
        <f>VLOOKUP($B93,'2025 Ventilation List SORT'!$A$6:$I$101,8)</f>
        <v>F</v>
      </c>
      <c r="J93" s="96" t="str">
        <f>VLOOKUP($B93,'2025 Ventilation List SORT'!$A$6:$I$101,9)</f>
        <v>No</v>
      </c>
      <c r="K93" s="148">
        <f>INDEX('For CSV - 2025 SpcFuncData'!$D$5:$D$88,MATCH($A93,'For CSV - 2025 SpcFuncData'!$B$5:$B$87,0))*0.5</f>
        <v>33.335000000000001</v>
      </c>
      <c r="L93" s="148" t="e">
        <f>INDEX('For CSV - 2025 VentSpcFuncData'!#REF!,MATCH($B93,'For CSV - 2025 VentSpcFuncData'!$B$6:$B$111,0))</f>
        <v>#REF!</v>
      </c>
      <c r="M93" s="148" t="e">
        <f t="shared" si="9"/>
        <v>#REF!</v>
      </c>
      <c r="N93" s="148" t="e">
        <f>INDEX('For CSV - 2025 VentSpcFuncData'!#REF!,MATCH($B93,'For CSV - 2025 VentSpcFuncData'!$B$6:$B$111,0))</f>
        <v>#REF!</v>
      </c>
      <c r="O93" s="148" t="e">
        <f t="shared" si="10"/>
        <v>#REF!</v>
      </c>
      <c r="P93" s="150" t="e">
        <f t="shared" si="6"/>
        <v>#REF!</v>
      </c>
      <c r="Q93" s="45" t="str">
        <f t="shared" si="7"/>
        <v>Convention, Conference, Multipurpose and Meeting Area,Assembly - Places of religious worship</v>
      </c>
      <c r="R93" s="45">
        <f>INDEX('For CSV - 2025 SpcFuncData'!$BB$5:$BB$89,MATCH($A93,'For CSV - 2025 SpcFuncData'!$B$5:$B$88,0))</f>
        <v>318</v>
      </c>
      <c r="S93" s="45">
        <f>INDEX('For CSV - 2025 VentSpcFuncData'!$I$6:$I$111,MATCH($B93,'For CSV - 2025 VentSpcFuncData'!$B$6:$B$111,0))</f>
        <v>8</v>
      </c>
      <c r="T93" s="45">
        <f>MATCH($A93,'For CSV - 2025 SpcFuncData'!$B$5:$B$87,0)</f>
        <v>17</v>
      </c>
      <c r="U93" s="45">
        <v>0</v>
      </c>
      <c r="V93" t="str">
        <f t="shared" si="8"/>
        <v>2,              8,     "Assembly - Places of religious worship"</v>
      </c>
    </row>
    <row r="94" spans="1:22" x14ac:dyDescent="0.25">
      <c r="A94" s="45" t="s">
        <v>868</v>
      </c>
      <c r="B94" s="103" t="s">
        <v>821</v>
      </c>
      <c r="C94" s="57">
        <f>VLOOKUP($B94,'2025 Ventilation List SORT'!$A$6:$I$101,2)</f>
        <v>71</v>
      </c>
      <c r="D94" s="57">
        <f>VLOOKUP($B94,'2025 Ventilation List SORT'!$A$6:$I$101,3)</f>
        <v>0.15</v>
      </c>
      <c r="E94" s="60">
        <f>VLOOKUP($B94,'2025 Ventilation List SORT'!$A$6:$I$101,4)</f>
        <v>0</v>
      </c>
      <c r="F94" s="60">
        <f>VLOOKUP($B94,'2025 Ventilation List SORT'!$A$6:$I$101,5)</f>
        <v>0</v>
      </c>
      <c r="G94" s="57">
        <f>VLOOKUP($B94,'2025 Ventilation List SORT'!$A$6:$I$101,6)</f>
        <v>0</v>
      </c>
      <c r="H94" s="60">
        <f>VLOOKUP($B94,'2025 Ventilation List SORT'!$A$6:$I$101,7)</f>
        <v>1</v>
      </c>
      <c r="I94" s="57" t="str">
        <f>VLOOKUP($B94,'2025 Ventilation List SORT'!$A$6:$I$101,8)</f>
        <v>F</v>
      </c>
      <c r="J94" s="96" t="str">
        <f>VLOOKUP($B94,'2025 Ventilation List SORT'!$A$6:$I$101,9)</f>
        <v>No</v>
      </c>
      <c r="K94" s="148">
        <f>INDEX('For CSV - 2025 SpcFuncData'!$D$5:$D$88,MATCH($A94,'For CSV - 2025 SpcFuncData'!$B$5:$B$87,0))*0.5</f>
        <v>33.335000000000001</v>
      </c>
      <c r="L94" s="148" t="e">
        <f>INDEX('For CSV - 2025 VentSpcFuncData'!#REF!,MATCH($B94,'For CSV - 2025 VentSpcFuncData'!$B$6:$B$111,0))</f>
        <v>#REF!</v>
      </c>
      <c r="M94" s="148" t="e">
        <f t="shared" si="9"/>
        <v>#REF!</v>
      </c>
      <c r="N94" s="148" t="e">
        <f>INDEX('For CSV - 2025 VentSpcFuncData'!#REF!,MATCH($B94,'For CSV - 2025 VentSpcFuncData'!$B$6:$B$111,0))</f>
        <v>#REF!</v>
      </c>
      <c r="O94" s="148" t="e">
        <f t="shared" si="10"/>
        <v>#REF!</v>
      </c>
      <c r="P94" s="150" t="e">
        <f t="shared" si="6"/>
        <v>#REF!</v>
      </c>
      <c r="Q94" s="45" t="str">
        <f t="shared" si="7"/>
        <v>Convention, Conference, Multipurpose and Meeting Area,Education - Lecture hall (fixed seats)</v>
      </c>
      <c r="R94" s="45">
        <f>INDEX('For CSV - 2025 SpcFuncData'!$BB$5:$BB$89,MATCH($A94,'For CSV - 2025 SpcFuncData'!$B$5:$B$88,0))</f>
        <v>318</v>
      </c>
      <c r="S94" s="45">
        <f>INDEX('For CSV - 2025 VentSpcFuncData'!$I$6:$I$111,MATCH($B94,'For CSV - 2025 VentSpcFuncData'!$B$6:$B$111,0))</f>
        <v>15</v>
      </c>
      <c r="T94" s="45">
        <f>MATCH($A94,'For CSV - 2025 SpcFuncData'!$B$5:$B$87,0)</f>
        <v>17</v>
      </c>
      <c r="U94" s="45">
        <v>0</v>
      </c>
      <c r="V94" t="str">
        <f t="shared" si="8"/>
        <v>2,              15,     "Education - Lecture hall (fixed seats)"</v>
      </c>
    </row>
    <row r="95" spans="1:22" x14ac:dyDescent="0.25">
      <c r="A95" s="45" t="s">
        <v>868</v>
      </c>
      <c r="B95" s="103" t="s">
        <v>927</v>
      </c>
      <c r="C95" s="57">
        <f>VLOOKUP($B95,'2025 Ventilation List SORT'!$A$6:$I$101,2)</f>
        <v>33</v>
      </c>
      <c r="D95" s="57">
        <f>VLOOKUP($B95,'2025 Ventilation List SORT'!$A$6:$I$101,3)</f>
        <v>0.15</v>
      </c>
      <c r="E95" s="60">
        <f>VLOOKUP($B95,'2025 Ventilation List SORT'!$A$6:$I$101,4)</f>
        <v>0</v>
      </c>
      <c r="F95" s="60">
        <f>VLOOKUP($B95,'2025 Ventilation List SORT'!$A$6:$I$101,5)</f>
        <v>0</v>
      </c>
      <c r="G95" s="57">
        <f>VLOOKUP($B95,'2025 Ventilation List SORT'!$A$6:$I$101,6)</f>
        <v>0</v>
      </c>
      <c r="H95" s="60">
        <f>VLOOKUP($B95,'2025 Ventilation List SORT'!$A$6:$I$101,7)</f>
        <v>1</v>
      </c>
      <c r="I95" s="57" t="str">
        <f>VLOOKUP($B95,'2025 Ventilation List SORT'!$A$6:$I$101,8)</f>
        <v>F</v>
      </c>
      <c r="J95" s="96" t="str">
        <f>VLOOKUP($B95,'2025 Ventilation List SORT'!$A$6:$I$101,9)</f>
        <v>No</v>
      </c>
      <c r="K95" s="148">
        <f>INDEX('For CSV - 2025 SpcFuncData'!$D$5:$D$88,MATCH($A95,'For CSV - 2025 SpcFuncData'!$B$5:$B$87,0))*0.5</f>
        <v>33.335000000000001</v>
      </c>
      <c r="L95" s="148" t="e">
        <f>INDEX('For CSV - 2025 VentSpcFuncData'!#REF!,MATCH($B95,'For CSV - 2025 VentSpcFuncData'!$B$6:$B$111,0))</f>
        <v>#REF!</v>
      </c>
      <c r="M95" s="148" t="e">
        <f t="shared" si="9"/>
        <v>#REF!</v>
      </c>
      <c r="N95" s="148" t="e">
        <f>INDEX('For CSV - 2025 VentSpcFuncData'!#REF!,MATCH($B95,'For CSV - 2025 VentSpcFuncData'!$B$6:$B$111,0))</f>
        <v>#REF!</v>
      </c>
      <c r="O95" s="148" t="e">
        <f t="shared" si="10"/>
        <v>#REF!</v>
      </c>
      <c r="P95" s="150" t="e">
        <f t="shared" si="6"/>
        <v>#REF!</v>
      </c>
      <c r="Q95" s="45" t="str">
        <f t="shared" si="7"/>
        <v>Convention, Conference, Multipurpose and Meeting Area,Education - Multiuse assembly</v>
      </c>
      <c r="R95" s="45">
        <f>INDEX('For CSV - 2025 SpcFuncData'!$BB$5:$BB$89,MATCH($A95,'For CSV - 2025 SpcFuncData'!$B$5:$B$88,0))</f>
        <v>318</v>
      </c>
      <c r="S95" s="45">
        <f>INDEX('For CSV - 2025 VentSpcFuncData'!$I$6:$I$111,MATCH($B95,'For CSV - 2025 VentSpcFuncData'!$B$6:$B$111,0))</f>
        <v>19</v>
      </c>
      <c r="T95" s="45">
        <f>MATCH($A95,'For CSV - 2025 SpcFuncData'!$B$5:$B$87,0)</f>
        <v>17</v>
      </c>
      <c r="U95" s="45">
        <v>0</v>
      </c>
      <c r="V95" t="str">
        <f t="shared" si="8"/>
        <v>2,              19,     "Education - Multiuse assembly"</v>
      </c>
    </row>
    <row r="96" spans="1:22" x14ac:dyDescent="0.25">
      <c r="A96" s="45" t="s">
        <v>868</v>
      </c>
      <c r="B96" s="103" t="s">
        <v>758</v>
      </c>
      <c r="C96" s="57">
        <f>VLOOKUP($B96,'2025 Ventilation List SORT'!$A$6:$I$101,2)</f>
        <v>33</v>
      </c>
      <c r="D96" s="57">
        <f>VLOOKUP($B96,'2025 Ventilation List SORT'!$A$6:$I$101,3)</f>
        <v>0.15</v>
      </c>
      <c r="E96" s="60">
        <f>VLOOKUP($B96,'2025 Ventilation List SORT'!$A$6:$I$101,4)</f>
        <v>0</v>
      </c>
      <c r="F96" s="60">
        <f>VLOOKUP($B96,'2025 Ventilation List SORT'!$A$6:$I$101,5)</f>
        <v>0</v>
      </c>
      <c r="G96" s="57">
        <f>VLOOKUP($B96,'2025 Ventilation List SORT'!$A$6:$I$101,6)</f>
        <v>0</v>
      </c>
      <c r="H96" s="60">
        <f>VLOOKUP($B96,'2025 Ventilation List SORT'!$A$6:$I$101,7)</f>
        <v>1</v>
      </c>
      <c r="I96" s="57" t="str">
        <f>VLOOKUP($B96,'2025 Ventilation List SORT'!$A$6:$I$101,8)</f>
        <v>F</v>
      </c>
      <c r="J96" s="96" t="str">
        <f>VLOOKUP($B96,'2025 Ventilation List SORT'!$A$6:$I$101,9)</f>
        <v>No</v>
      </c>
      <c r="K96" s="148">
        <f>INDEX('For CSV - 2025 SpcFuncData'!$D$5:$D$88,MATCH($A96,'For CSV - 2025 SpcFuncData'!$B$5:$B$87,0))*0.5</f>
        <v>33.335000000000001</v>
      </c>
      <c r="L96" s="148" t="e">
        <f>INDEX('For CSV - 2025 VentSpcFuncData'!#REF!,MATCH($B96,'For CSV - 2025 VentSpcFuncData'!$B$6:$B$111,0))</f>
        <v>#REF!</v>
      </c>
      <c r="M96" s="148" t="e">
        <f t="shared" si="9"/>
        <v>#REF!</v>
      </c>
      <c r="N96" s="148" t="e">
        <f>INDEX('For CSV - 2025 VentSpcFuncData'!#REF!,MATCH($B96,'For CSV - 2025 VentSpcFuncData'!$B$6:$B$111,0))</f>
        <v>#REF!</v>
      </c>
      <c r="O96" s="148" t="e">
        <f t="shared" si="10"/>
        <v>#REF!</v>
      </c>
      <c r="P96" s="150" t="e">
        <f t="shared" si="6"/>
        <v>#REF!</v>
      </c>
      <c r="Q96" s="45" t="str">
        <f t="shared" si="7"/>
        <v>Convention, Conference, Multipurpose and Meeting Area,General - Conference/meeting</v>
      </c>
      <c r="R96" s="45">
        <f>INDEX('For CSV - 2025 SpcFuncData'!$BB$5:$BB$89,MATCH($A96,'For CSV - 2025 SpcFuncData'!$B$5:$B$88,0))</f>
        <v>318</v>
      </c>
      <c r="S96" s="45">
        <f>INDEX('For CSV - 2025 VentSpcFuncData'!$I$6:$I$111,MATCH($B96,'For CSV - 2025 VentSpcFuncData'!$B$6:$B$111,0))</f>
        <v>48</v>
      </c>
      <c r="T96" s="45">
        <f>MATCH($A96,'For CSV - 2025 SpcFuncData'!$B$5:$B$87,0)</f>
        <v>17</v>
      </c>
      <c r="U96" s="45">
        <v>1</v>
      </c>
      <c r="V96" t="str">
        <f t="shared" si="8"/>
        <v>2,              48,     "General - Conference/meeting"</v>
      </c>
    </row>
    <row r="97" spans="1:22" x14ac:dyDescent="0.25">
      <c r="A97" s="45" t="s">
        <v>868</v>
      </c>
      <c r="B97" s="103" t="s">
        <v>928</v>
      </c>
      <c r="C97" s="57">
        <f>VLOOKUP($B97,'2025 Ventilation List SORT'!$A$6:$I$101,2)</f>
        <v>33</v>
      </c>
      <c r="D97" s="57">
        <f>VLOOKUP($B97,'2025 Ventilation List SORT'!$A$6:$I$101,3)</f>
        <v>0.15</v>
      </c>
      <c r="E97" s="60">
        <f>VLOOKUP($B97,'2025 Ventilation List SORT'!$A$6:$I$101,4)</f>
        <v>0</v>
      </c>
      <c r="F97" s="60">
        <f>VLOOKUP($B97,'2025 Ventilation List SORT'!$A$6:$I$101,5)</f>
        <v>0</v>
      </c>
      <c r="G97" s="57">
        <f>VLOOKUP($B97,'2025 Ventilation List SORT'!$A$6:$I$101,6)</f>
        <v>0</v>
      </c>
      <c r="H97" s="60">
        <f>VLOOKUP($B97,'2025 Ventilation List SORT'!$A$6:$I$101,7)</f>
        <v>1</v>
      </c>
      <c r="I97" s="57" t="str">
        <f>VLOOKUP($B97,'2025 Ventilation List SORT'!$A$6:$I$101,8)</f>
        <v>F</v>
      </c>
      <c r="J97" s="96" t="str">
        <f>VLOOKUP($B97,'2025 Ventilation List SORT'!$A$6:$I$101,9)</f>
        <v>No</v>
      </c>
      <c r="K97" s="148">
        <f>INDEX('For CSV - 2025 SpcFuncData'!$D$5:$D$88,MATCH($A97,'For CSV - 2025 SpcFuncData'!$B$5:$B$87,0))*0.5</f>
        <v>33.335000000000001</v>
      </c>
      <c r="L97" s="148" t="e">
        <f>INDEX('For CSV - 2025 VentSpcFuncData'!#REF!,MATCH($B97,'For CSV - 2025 VentSpcFuncData'!$B$6:$B$111,0))</f>
        <v>#REF!</v>
      </c>
      <c r="M97" s="148" t="e">
        <f t="shared" si="9"/>
        <v>#REF!</v>
      </c>
      <c r="N97" s="148" t="e">
        <f>INDEX('For CSV - 2025 VentSpcFuncData'!#REF!,MATCH($B97,'For CSV - 2025 VentSpcFuncData'!$B$6:$B$111,0))</f>
        <v>#REF!</v>
      </c>
      <c r="O97" s="148" t="e">
        <f t="shared" si="10"/>
        <v>#REF!</v>
      </c>
      <c r="P97" s="150" t="e">
        <f t="shared" si="6"/>
        <v>#REF!</v>
      </c>
      <c r="Q97" s="45" t="str">
        <f t="shared" si="7"/>
        <v>Convention, Conference, Multipurpose and Meeting Area,Lodging - Multipurpose assembly</v>
      </c>
      <c r="R97" s="45">
        <f>INDEX('For CSV - 2025 SpcFuncData'!$BB$5:$BB$89,MATCH($A97,'For CSV - 2025 SpcFuncData'!$B$5:$B$88,0))</f>
        <v>318</v>
      </c>
      <c r="S97" s="45">
        <f>INDEX('For CSV - 2025 VentSpcFuncData'!$I$6:$I$111,MATCH($B97,'For CSV - 2025 VentSpcFuncData'!$B$6:$B$111,0))</f>
        <v>57</v>
      </c>
      <c r="T97" s="45">
        <f>MATCH($A97,'For CSV - 2025 SpcFuncData'!$B$5:$B$87,0)</f>
        <v>17</v>
      </c>
      <c r="U97" s="45">
        <v>1</v>
      </c>
      <c r="V97" t="str">
        <f t="shared" si="8"/>
        <v>2,              57,     "Lodging - Multipurpose assembly"</v>
      </c>
    </row>
    <row r="98" spans="1:22" x14ac:dyDescent="0.25">
      <c r="A98" s="45" t="s">
        <v>868</v>
      </c>
      <c r="B98" s="103" t="s">
        <v>781</v>
      </c>
      <c r="C98" s="57">
        <f>VLOOKUP($B98,'2025 Ventilation List SORT'!$A$6:$I$101,2)</f>
        <v>5</v>
      </c>
      <c r="D98" s="57">
        <f>VLOOKUP($B98,'2025 Ventilation List SORT'!$A$6:$I$101,3)</f>
        <v>0.15</v>
      </c>
      <c r="E98" s="60">
        <f>VLOOKUP($B98,'2025 Ventilation List SORT'!$A$6:$I$101,4)</f>
        <v>0</v>
      </c>
      <c r="F98" s="60">
        <f>VLOOKUP($B98,'2025 Ventilation List SORT'!$A$6:$I$101,5)</f>
        <v>0</v>
      </c>
      <c r="G98" s="57">
        <f>VLOOKUP($B98,'2025 Ventilation List SORT'!$A$6:$I$101,6)</f>
        <v>0</v>
      </c>
      <c r="H98" s="60">
        <f>VLOOKUP($B98,'2025 Ventilation List SORT'!$A$6:$I$101,7)</f>
        <v>2</v>
      </c>
      <c r="I98" s="57" t="str">
        <f>VLOOKUP($B98,'2025 Ventilation List SORT'!$A$6:$I$101,8)</f>
        <v/>
      </c>
      <c r="J98" s="96" t="str">
        <f>VLOOKUP($B98,'2025 Ventilation List SORT'!$A$6:$I$101,9)</f>
        <v>No</v>
      </c>
      <c r="K98" s="148">
        <f>INDEX('For CSV - 2025 SpcFuncData'!$D$5:$D$88,MATCH($A98,'For CSV - 2025 SpcFuncData'!$B$5:$B$87,0))*0.5</f>
        <v>33.335000000000001</v>
      </c>
      <c r="L98" s="148" t="e">
        <f>INDEX('For CSV - 2025 VentSpcFuncData'!#REF!,MATCH($B98,'For CSV - 2025 VentSpcFuncData'!$B$6:$B$111,0))</f>
        <v>#REF!</v>
      </c>
      <c r="M98" s="148" t="e">
        <f t="shared" si="9"/>
        <v>#REF!</v>
      </c>
      <c r="N98" s="148" t="e">
        <f>INDEX('For CSV - 2025 VentSpcFuncData'!#REF!,MATCH($B98,'For CSV - 2025 VentSpcFuncData'!$B$6:$B$111,0))</f>
        <v>#REF!</v>
      </c>
      <c r="O98" s="148" t="e">
        <f t="shared" si="10"/>
        <v>#REF!</v>
      </c>
      <c r="P98" s="150" t="e">
        <f t="shared" si="6"/>
        <v>#REF!</v>
      </c>
      <c r="Q98" s="45" t="str">
        <f t="shared" si="7"/>
        <v>Convention, Conference, Multipurpose and Meeting Area,Misc - All others</v>
      </c>
      <c r="R98" s="45">
        <f>INDEX('For CSV - 2025 SpcFuncData'!$BB$5:$BB$89,MATCH($A98,'For CSV - 2025 SpcFuncData'!$B$5:$B$88,0))</f>
        <v>318</v>
      </c>
      <c r="S98" s="45">
        <f>INDEX('For CSV - 2025 VentSpcFuncData'!$I$6:$I$111,MATCH($B98,'For CSV - 2025 VentSpcFuncData'!$B$6:$B$111,0))</f>
        <v>58</v>
      </c>
      <c r="T98" s="45">
        <f>MATCH($A98,'For CSV - 2025 SpcFuncData'!$B$5:$B$87,0)</f>
        <v>17</v>
      </c>
      <c r="U98" s="45">
        <v>1</v>
      </c>
      <c r="V98" t="str">
        <f t="shared" si="8"/>
        <v>2,              58,     "Misc - All others"</v>
      </c>
    </row>
    <row r="99" spans="1:22" x14ac:dyDescent="0.25">
      <c r="A99" s="45" t="s">
        <v>542</v>
      </c>
      <c r="B99" s="103" t="s">
        <v>791</v>
      </c>
      <c r="C99" s="57">
        <f>VLOOKUP($B99,'2025 Ventilation List SORT'!$A$6:$I$101,2)</f>
        <v>0</v>
      </c>
      <c r="D99" s="57">
        <f>VLOOKUP($B99,'2025 Ventilation List SORT'!$A$6:$I$101,3)</f>
        <v>0</v>
      </c>
      <c r="E99" s="60">
        <f>VLOOKUP($B99,'2025 Ventilation List SORT'!$A$6:$I$101,4)</f>
        <v>0</v>
      </c>
      <c r="F99" s="60">
        <f>VLOOKUP($B99,'2025 Ventilation List SORT'!$A$6:$I$101,5)</f>
        <v>0</v>
      </c>
      <c r="G99" s="57">
        <f>VLOOKUP($B99,'2025 Ventilation List SORT'!$A$6:$I$101,6)</f>
        <v>0.5</v>
      </c>
      <c r="H99" s="60">
        <f>VLOOKUP($B99,'2025 Ventilation List SORT'!$A$6:$I$101,7)</f>
        <v>2</v>
      </c>
      <c r="I99" s="57" t="str">
        <f>VLOOKUP($B99,'2025 Ventilation List SORT'!$A$6:$I$101,8)</f>
        <v/>
      </c>
      <c r="J99" s="96" t="str">
        <f>VLOOKUP($B99,'2025 Ventilation List SORT'!$A$6:$I$101,9)</f>
        <v>No</v>
      </c>
      <c r="K99" s="148">
        <f>INDEX('For CSV - 2025 SpcFuncData'!$D$5:$D$88,MATCH($A99,'For CSV - 2025 SpcFuncData'!$B$5:$B$87,0))*0.5</f>
        <v>5</v>
      </c>
      <c r="L99" s="148" t="e">
        <f>INDEX('For CSV - 2025 VentSpcFuncData'!#REF!,MATCH($B99,'For CSV - 2025 VentSpcFuncData'!$B$6:$B$111,0))</f>
        <v>#REF!</v>
      </c>
      <c r="M99" s="148" t="e">
        <f t="shared" si="9"/>
        <v>#REF!</v>
      </c>
      <c r="N99" s="148" t="e">
        <f>INDEX('For CSV - 2025 VentSpcFuncData'!#REF!,MATCH($B99,'For CSV - 2025 VentSpcFuncData'!$B$6:$B$111,0))</f>
        <v>#REF!</v>
      </c>
      <c r="O99" s="148" t="e">
        <f t="shared" si="10"/>
        <v>#REF!</v>
      </c>
      <c r="P99" s="150" t="e">
        <f t="shared" si="6"/>
        <v>#REF!</v>
      </c>
      <c r="Q99" s="45" t="str">
        <f t="shared" si="7"/>
        <v>Copy Room,Exhaust - Copy, printing rooms</v>
      </c>
      <c r="R99" s="45">
        <f>INDEX('For CSV - 2025 SpcFuncData'!$BB$5:$BB$89,MATCH($A99,'For CSV - 2025 SpcFuncData'!$B$5:$B$88,0))</f>
        <v>319</v>
      </c>
      <c r="S99" s="45">
        <f>INDEX('For CSV - 2025 VentSpcFuncData'!$I$6:$I$111,MATCH($B99,'For CSV - 2025 VentSpcFuncData'!$B$6:$B$111,0))</f>
        <v>28</v>
      </c>
      <c r="T99" s="45">
        <f>MATCH($A99,'For CSV - 2025 SpcFuncData'!$B$5:$B$87,0)</f>
        <v>18</v>
      </c>
      <c r="U99" s="45">
        <v>1</v>
      </c>
      <c r="V99" t="str">
        <f t="shared" si="8"/>
        <v>1, Spc:SpcFunc,        319,  28  ;  Copy Room</v>
      </c>
    </row>
    <row r="100" spans="1:22" x14ac:dyDescent="0.25">
      <c r="A100" s="45" t="s">
        <v>542</v>
      </c>
      <c r="B100" s="103" t="s">
        <v>791</v>
      </c>
      <c r="C100" s="57">
        <f>VLOOKUP($B100,'2025 Ventilation List SORT'!$A$6:$I$101,2)</f>
        <v>0</v>
      </c>
      <c r="D100" s="57">
        <f>VLOOKUP($B100,'2025 Ventilation List SORT'!$A$6:$I$101,3)</f>
        <v>0</v>
      </c>
      <c r="E100" s="60">
        <f>VLOOKUP($B100,'2025 Ventilation List SORT'!$A$6:$I$101,4)</f>
        <v>0</v>
      </c>
      <c r="F100" s="60">
        <f>VLOOKUP($B100,'2025 Ventilation List SORT'!$A$6:$I$101,5)</f>
        <v>0</v>
      </c>
      <c r="G100" s="57">
        <f>VLOOKUP($B100,'2025 Ventilation List SORT'!$A$6:$I$101,6)</f>
        <v>0.5</v>
      </c>
      <c r="H100" s="60">
        <f>VLOOKUP($B100,'2025 Ventilation List SORT'!$A$6:$I$101,7)</f>
        <v>2</v>
      </c>
      <c r="I100" s="57" t="str">
        <f>VLOOKUP($B100,'2025 Ventilation List SORT'!$A$6:$I$101,8)</f>
        <v/>
      </c>
      <c r="J100" s="96" t="str">
        <f>VLOOKUP($B100,'2025 Ventilation List SORT'!$A$6:$I$101,9)</f>
        <v>No</v>
      </c>
      <c r="K100" s="148">
        <f>INDEX('For CSV - 2025 SpcFuncData'!$D$5:$D$88,MATCH($A100,'For CSV - 2025 SpcFuncData'!$B$5:$B$87,0))*0.5</f>
        <v>5</v>
      </c>
      <c r="L100" s="148" t="e">
        <f>INDEX('For CSV - 2025 VentSpcFuncData'!#REF!,MATCH($B100,'For CSV - 2025 VentSpcFuncData'!$B$6:$B$111,0))</f>
        <v>#REF!</v>
      </c>
      <c r="M100" s="148" t="e">
        <f t="shared" si="9"/>
        <v>#REF!</v>
      </c>
      <c r="N100" s="148" t="e">
        <f>INDEX('For CSV - 2025 VentSpcFuncData'!#REF!,MATCH($B100,'For CSV - 2025 VentSpcFuncData'!$B$6:$B$111,0))</f>
        <v>#REF!</v>
      </c>
      <c r="O100" s="148" t="e">
        <f t="shared" si="10"/>
        <v>#REF!</v>
      </c>
      <c r="P100" s="150" t="e">
        <f t="shared" si="6"/>
        <v>#REF!</v>
      </c>
      <c r="Q100" s="45" t="str">
        <f t="shared" si="7"/>
        <v>Copy Room,Exhaust - Copy, printing rooms</v>
      </c>
      <c r="R100" s="45">
        <f>INDEX('For CSV - 2025 SpcFuncData'!$BB$5:$BB$89,MATCH($A100,'For CSV - 2025 SpcFuncData'!$B$5:$B$88,0))</f>
        <v>319</v>
      </c>
      <c r="S100" s="45">
        <f>INDEX('For CSV - 2025 VentSpcFuncData'!$I$6:$I$111,MATCH($B100,'For CSV - 2025 VentSpcFuncData'!$B$6:$B$111,0))</f>
        <v>28</v>
      </c>
      <c r="T100" s="45">
        <f>MATCH($A100,'For CSV - 2025 SpcFuncData'!$B$5:$B$87,0)</f>
        <v>18</v>
      </c>
      <c r="U100" s="45">
        <v>1</v>
      </c>
      <c r="V100" t="str">
        <f t="shared" si="8"/>
        <v>2,              28,     "Exhaust - Copy, printing rooms"</v>
      </c>
    </row>
    <row r="101" spans="1:22" x14ac:dyDescent="0.25">
      <c r="A101" s="45" t="s">
        <v>543</v>
      </c>
      <c r="B101" s="103" t="s">
        <v>759</v>
      </c>
      <c r="C101" s="57">
        <f>VLOOKUP($B101,'2025 Ventilation List SORT'!$A$6:$I$101,2)</f>
        <v>5</v>
      </c>
      <c r="D101" s="57">
        <f>VLOOKUP($B101,'2025 Ventilation List SORT'!$A$6:$I$101,3)</f>
        <v>0.15</v>
      </c>
      <c r="E101" s="60">
        <f>VLOOKUP($B101,'2025 Ventilation List SORT'!$A$6:$I$101,4)</f>
        <v>0</v>
      </c>
      <c r="F101" s="60">
        <f>VLOOKUP($B101,'2025 Ventilation List SORT'!$A$6:$I$101,5)</f>
        <v>0</v>
      </c>
      <c r="G101" s="57">
        <f>VLOOKUP($B101,'2025 Ventilation List SORT'!$A$6:$I$101,6)</f>
        <v>0</v>
      </c>
      <c r="H101" s="60">
        <f>VLOOKUP($B101,'2025 Ventilation List SORT'!$A$6:$I$101,7)</f>
        <v>1</v>
      </c>
      <c r="I101" s="57" t="str">
        <f>VLOOKUP($B101,'2025 Ventilation List SORT'!$A$6:$I$101,8)</f>
        <v>F</v>
      </c>
      <c r="J101" s="96" t="str">
        <f>VLOOKUP($B101,'2025 Ventilation List SORT'!$A$6:$I$101,9)</f>
        <v>No</v>
      </c>
      <c r="K101" s="148">
        <f>INDEX('For CSV - 2025 SpcFuncData'!$D$5:$D$88,MATCH($A101,'For CSV - 2025 SpcFuncData'!$B$5:$B$87,0))*0.5</f>
        <v>5</v>
      </c>
      <c r="L101" s="148" t="e">
        <f>INDEX('For CSV - 2025 VentSpcFuncData'!#REF!,MATCH($B101,'For CSV - 2025 VentSpcFuncData'!$B$6:$B$111,0))</f>
        <v>#REF!</v>
      </c>
      <c r="M101" s="148" t="e">
        <f t="shared" si="9"/>
        <v>#REF!</v>
      </c>
      <c r="N101" s="148" t="e">
        <f>INDEX('For CSV - 2025 VentSpcFuncData'!#REF!,MATCH($B101,'For CSV - 2025 VentSpcFuncData'!$B$6:$B$111,0))</f>
        <v>#REF!</v>
      </c>
      <c r="O101" s="148" t="e">
        <f t="shared" si="10"/>
        <v>#REF!</v>
      </c>
      <c r="P101" s="150" t="e">
        <f t="shared" si="6"/>
        <v>#REF!</v>
      </c>
      <c r="Q101" s="45" t="str">
        <f t="shared" si="7"/>
        <v>Corridor Area,General - Corridors</v>
      </c>
      <c r="R101" s="45">
        <f>INDEX('For CSV - 2025 SpcFuncData'!$BB$5:$BB$89,MATCH($A101,'For CSV - 2025 SpcFuncData'!$B$5:$B$88,0))</f>
        <v>320</v>
      </c>
      <c r="S101" s="45">
        <f>INDEX('For CSV - 2025 VentSpcFuncData'!$I$6:$I$111,MATCH($B101,'For CSV - 2025 VentSpcFuncData'!$B$6:$B$111,0))</f>
        <v>49</v>
      </c>
      <c r="T101" s="45">
        <f>MATCH($A101,'For CSV - 2025 SpcFuncData'!$B$5:$B$87,0)</f>
        <v>19</v>
      </c>
      <c r="U101" s="45">
        <v>1</v>
      </c>
      <c r="V101" t="str">
        <f t="shared" si="8"/>
        <v>1, Spc:SpcFunc,        320,  49  ;  Corridor Area</v>
      </c>
    </row>
    <row r="102" spans="1:22" x14ac:dyDescent="0.25">
      <c r="A102" s="45" t="s">
        <v>543</v>
      </c>
      <c r="B102" s="103" t="s">
        <v>759</v>
      </c>
      <c r="C102" s="57">
        <f>VLOOKUP($B102,'2025 Ventilation List SORT'!$A$6:$I$101,2)</f>
        <v>5</v>
      </c>
      <c r="D102" s="57">
        <f>VLOOKUP($B102,'2025 Ventilation List SORT'!$A$6:$I$101,3)</f>
        <v>0.15</v>
      </c>
      <c r="E102" s="60">
        <f>VLOOKUP($B102,'2025 Ventilation List SORT'!$A$6:$I$101,4)</f>
        <v>0</v>
      </c>
      <c r="F102" s="60">
        <f>VLOOKUP($B102,'2025 Ventilation List SORT'!$A$6:$I$101,5)</f>
        <v>0</v>
      </c>
      <c r="G102" s="57">
        <f>VLOOKUP($B102,'2025 Ventilation List SORT'!$A$6:$I$101,6)</f>
        <v>0</v>
      </c>
      <c r="H102" s="60">
        <f>VLOOKUP($B102,'2025 Ventilation List SORT'!$A$6:$I$101,7)</f>
        <v>1</v>
      </c>
      <c r="I102" s="57" t="str">
        <f>VLOOKUP($B102,'2025 Ventilation List SORT'!$A$6:$I$101,8)</f>
        <v>F</v>
      </c>
      <c r="J102" s="96" t="str">
        <f>VLOOKUP($B102,'2025 Ventilation List SORT'!$A$6:$I$101,9)</f>
        <v>No</v>
      </c>
      <c r="K102" s="148">
        <f>INDEX('For CSV - 2025 SpcFuncData'!$D$5:$D$88,MATCH($A102,'For CSV - 2025 SpcFuncData'!$B$5:$B$87,0))*0.5</f>
        <v>5</v>
      </c>
      <c r="L102" s="148" t="e">
        <f>INDEX('For CSV - 2025 VentSpcFuncData'!#REF!,MATCH($B102,'For CSV - 2025 VentSpcFuncData'!$B$6:$B$111,0))</f>
        <v>#REF!</v>
      </c>
      <c r="M102" s="148" t="e">
        <f t="shared" si="9"/>
        <v>#REF!</v>
      </c>
      <c r="N102" s="148" t="e">
        <f>INDEX('For CSV - 2025 VentSpcFuncData'!#REF!,MATCH($B102,'For CSV - 2025 VentSpcFuncData'!$B$6:$B$111,0))</f>
        <v>#REF!</v>
      </c>
      <c r="O102" s="148" t="e">
        <f t="shared" si="10"/>
        <v>#REF!</v>
      </c>
      <c r="P102" s="150" t="e">
        <f t="shared" si="6"/>
        <v>#REF!</v>
      </c>
      <c r="Q102" s="45" t="str">
        <f t="shared" si="7"/>
        <v>Corridor Area,General - Corridors</v>
      </c>
      <c r="R102" s="45">
        <f>INDEX('For CSV - 2025 SpcFuncData'!$BB$5:$BB$89,MATCH($A102,'For CSV - 2025 SpcFuncData'!$B$5:$B$88,0))</f>
        <v>320</v>
      </c>
      <c r="S102" s="45">
        <f>INDEX('For CSV - 2025 VentSpcFuncData'!$I$6:$I$111,MATCH($B102,'For CSV - 2025 VentSpcFuncData'!$B$6:$B$111,0))</f>
        <v>49</v>
      </c>
      <c r="T102" s="45">
        <f>MATCH($A102,'For CSV - 2025 SpcFuncData'!$B$5:$B$87,0)</f>
        <v>19</v>
      </c>
      <c r="U102" s="45">
        <v>1</v>
      </c>
      <c r="V102" t="str">
        <f t="shared" si="8"/>
        <v>2,              49,     "General - Corridors"</v>
      </c>
    </row>
    <row r="103" spans="1:22" x14ac:dyDescent="0.25">
      <c r="A103" s="45" t="s">
        <v>543</v>
      </c>
      <c r="B103" s="103" t="s">
        <v>765</v>
      </c>
      <c r="C103" s="57">
        <f>VLOOKUP($B103,'2025 Ventilation List SORT'!$A$6:$I$101,2)</f>
        <v>33</v>
      </c>
      <c r="D103" s="57">
        <f>VLOOKUP($B103,'2025 Ventilation List SORT'!$A$6:$I$101,3)</f>
        <v>0.15</v>
      </c>
      <c r="E103" s="60">
        <f>VLOOKUP($B103,'2025 Ventilation List SORT'!$A$6:$I$101,4)</f>
        <v>0</v>
      </c>
      <c r="F103" s="60">
        <f>VLOOKUP($B103,'2025 Ventilation List SORT'!$A$6:$I$101,5)</f>
        <v>0</v>
      </c>
      <c r="G103" s="57">
        <f>VLOOKUP($B103,'2025 Ventilation List SORT'!$A$6:$I$101,6)</f>
        <v>0</v>
      </c>
      <c r="H103" s="60">
        <f>VLOOKUP($B103,'2025 Ventilation List SORT'!$A$6:$I$101,7)</f>
        <v>1</v>
      </c>
      <c r="I103" s="57" t="str">
        <f>VLOOKUP($B103,'2025 Ventilation List SORT'!$A$6:$I$101,8)</f>
        <v>F</v>
      </c>
      <c r="J103" s="96" t="str">
        <f>VLOOKUP($B103,'2025 Ventilation List SORT'!$A$6:$I$101,9)</f>
        <v>No</v>
      </c>
      <c r="K103" s="148">
        <f>INDEX('For CSV - 2025 SpcFuncData'!$D$5:$D$88,MATCH($A103,'For CSV - 2025 SpcFuncData'!$B$5:$B$87,0))*0.5</f>
        <v>5</v>
      </c>
      <c r="L103" s="148" t="e">
        <f>INDEX('For CSV - 2025 VentSpcFuncData'!#REF!,MATCH($B103,'For CSV - 2025 VentSpcFuncData'!$B$6:$B$111,0))</f>
        <v>#REF!</v>
      </c>
      <c r="M103" s="148" t="e">
        <f t="shared" si="9"/>
        <v>#REF!</v>
      </c>
      <c r="N103" s="148" t="e">
        <f>INDEX('For CSV - 2025 VentSpcFuncData'!#REF!,MATCH($B103,'For CSV - 2025 VentSpcFuncData'!$B$6:$B$111,0))</f>
        <v>#REF!</v>
      </c>
      <c r="O103" s="148" t="e">
        <f t="shared" si="10"/>
        <v>#REF!</v>
      </c>
      <c r="P103" s="150" t="e">
        <f t="shared" si="6"/>
        <v>#REF!</v>
      </c>
      <c r="Q103" s="45" t="str">
        <f t="shared" si="7"/>
        <v>Corridor Area,Lodging - Lobbies/pre-function</v>
      </c>
      <c r="R103" s="45">
        <f>INDEX('For CSV - 2025 SpcFuncData'!$BB$5:$BB$89,MATCH($A103,'For CSV - 2025 SpcFuncData'!$B$5:$B$88,0))</f>
        <v>320</v>
      </c>
      <c r="S103" s="45">
        <f>INDEX('For CSV - 2025 VentSpcFuncData'!$I$6:$I$111,MATCH($B103,'For CSV - 2025 VentSpcFuncData'!$B$6:$B$111,0))</f>
        <v>56</v>
      </c>
      <c r="T103" s="45">
        <f>MATCH($A103,'For CSV - 2025 SpcFuncData'!$B$5:$B$87,0)</f>
        <v>19</v>
      </c>
      <c r="U103" s="45">
        <v>1</v>
      </c>
      <c r="V103" t="str">
        <f t="shared" si="8"/>
        <v>2,              56,     "Lodging - Lobbies/pre-function"</v>
      </c>
    </row>
    <row r="104" spans="1:22" x14ac:dyDescent="0.25">
      <c r="A104" s="45" t="s">
        <v>543</v>
      </c>
      <c r="B104" s="103" t="s">
        <v>779</v>
      </c>
      <c r="C104" s="57">
        <f>VLOOKUP($B104,'2025 Ventilation List SORT'!$A$6:$I$101,2)</f>
        <v>33</v>
      </c>
      <c r="D104" s="57">
        <f>VLOOKUP($B104,'2025 Ventilation List SORT'!$A$6:$I$101,3)</f>
        <v>0.15</v>
      </c>
      <c r="E104" s="60">
        <f>VLOOKUP($B104,'2025 Ventilation List SORT'!$A$6:$I$101,4)</f>
        <v>0</v>
      </c>
      <c r="F104" s="60">
        <f>VLOOKUP($B104,'2025 Ventilation List SORT'!$A$6:$I$101,5)</f>
        <v>0</v>
      </c>
      <c r="G104" s="57">
        <f>VLOOKUP($B104,'2025 Ventilation List SORT'!$A$6:$I$101,6)</f>
        <v>0</v>
      </c>
      <c r="H104" s="60">
        <f>VLOOKUP($B104,'2025 Ventilation List SORT'!$A$6:$I$101,7)</f>
        <v>1</v>
      </c>
      <c r="I104" s="57" t="str">
        <f>VLOOKUP($B104,'2025 Ventilation List SORT'!$A$6:$I$101,8)</f>
        <v>F</v>
      </c>
      <c r="J104" s="96" t="str">
        <f>VLOOKUP($B104,'2025 Ventilation List SORT'!$A$6:$I$101,9)</f>
        <v>No</v>
      </c>
      <c r="K104" s="148">
        <f>INDEX('For CSV - 2025 SpcFuncData'!$D$5:$D$88,MATCH($A104,'For CSV - 2025 SpcFuncData'!$B$5:$B$87,0))*0.5</f>
        <v>5</v>
      </c>
      <c r="L104" s="148" t="e">
        <f>INDEX('For CSV - 2025 VentSpcFuncData'!#REF!,MATCH($B104,'For CSV - 2025 VentSpcFuncData'!$B$6:$B$111,0))</f>
        <v>#REF!</v>
      </c>
      <c r="M104" s="148" t="e">
        <f t="shared" si="9"/>
        <v>#REF!</v>
      </c>
      <c r="N104" s="148" t="e">
        <f>INDEX('For CSV - 2025 VentSpcFuncData'!#REF!,MATCH($B104,'For CSV - 2025 VentSpcFuncData'!$B$6:$B$111,0))</f>
        <v>#REF!</v>
      </c>
      <c r="O104" s="148" t="e">
        <f t="shared" si="10"/>
        <v>#REF!</v>
      </c>
      <c r="P104" s="150" t="e">
        <f t="shared" si="6"/>
        <v>#REF!</v>
      </c>
      <c r="Q104" s="45" t="str">
        <f t="shared" ref="Q104:Q137" si="11">_xlfn.CONCAT(A104,",",B104)</f>
        <v>Corridor Area,Misc - Transportation waiting</v>
      </c>
      <c r="R104" s="45">
        <f>INDEX('For CSV - 2025 SpcFuncData'!$BB$5:$BB$89,MATCH($A104,'For CSV - 2025 SpcFuncData'!$B$5:$B$88,0))</f>
        <v>320</v>
      </c>
      <c r="S104" s="45">
        <f>INDEX('For CSV - 2025 VentSpcFuncData'!$I$6:$I$111,MATCH($B104,'For CSV - 2025 VentSpcFuncData'!$B$6:$B$111,0))</f>
        <v>69</v>
      </c>
      <c r="T104" s="45">
        <f>MATCH($A104,'For CSV - 2025 SpcFuncData'!$B$5:$B$87,0)</f>
        <v>19</v>
      </c>
      <c r="U104" s="45">
        <v>0</v>
      </c>
      <c r="V104" t="str">
        <f t="shared" si="8"/>
        <v>2,              69,     "Misc - Transportation waiting"</v>
      </c>
    </row>
    <row r="105" spans="1:22" x14ac:dyDescent="0.25">
      <c r="A105" s="45" t="s">
        <v>543</v>
      </c>
      <c r="B105" s="103" t="s">
        <v>843</v>
      </c>
      <c r="C105" s="57">
        <f>VLOOKUP($B105,'2025 Ventilation List SORT'!$A$6:$I$101,2)</f>
        <v>5</v>
      </c>
      <c r="D105" s="57">
        <f>VLOOKUP($B105,'2025 Ventilation List SORT'!$A$6:$I$101,3)</f>
        <v>0.15</v>
      </c>
      <c r="E105" s="60">
        <f>VLOOKUP($B105,'2025 Ventilation List SORT'!$A$6:$I$101,4)</f>
        <v>0</v>
      </c>
      <c r="F105" s="60">
        <f>VLOOKUP($B105,'2025 Ventilation List SORT'!$A$6:$I$101,5)</f>
        <v>0</v>
      </c>
      <c r="G105" s="57">
        <f>VLOOKUP($B105,'2025 Ventilation List SORT'!$A$6:$I$101,6)</f>
        <v>0</v>
      </c>
      <c r="H105" s="60">
        <f>VLOOKUP($B105,'2025 Ventilation List SORT'!$A$6:$I$101,7)</f>
        <v>1</v>
      </c>
      <c r="I105" s="57" t="str">
        <f>VLOOKUP($B105,'2025 Ventilation List SORT'!$A$6:$I$101,8)</f>
        <v>F</v>
      </c>
      <c r="J105" s="96" t="str">
        <f>VLOOKUP($B105,'2025 Ventilation List SORT'!$A$6:$I$101,9)</f>
        <v>No</v>
      </c>
      <c r="K105" s="148">
        <f>INDEX('For CSV - 2025 SpcFuncData'!$D$5:$D$88,MATCH($A105,'For CSV - 2025 SpcFuncData'!$B$5:$B$87,0))*0.5</f>
        <v>5</v>
      </c>
      <c r="L105" s="148" t="e">
        <f>INDEX('For CSV - 2025 VentSpcFuncData'!#REF!,MATCH($B105,'For CSV - 2025 VentSpcFuncData'!$B$6:$B$111,0))</f>
        <v>#REF!</v>
      </c>
      <c r="M105" s="148" t="e">
        <f t="shared" si="9"/>
        <v>#REF!</v>
      </c>
      <c r="N105" s="148" t="e">
        <f>INDEX('For CSV - 2025 VentSpcFuncData'!#REF!,MATCH($B105,'For CSV - 2025 VentSpcFuncData'!$B$6:$B$111,0))</f>
        <v>#REF!</v>
      </c>
      <c r="O105" s="148" t="e">
        <f t="shared" si="10"/>
        <v>#REF!</v>
      </c>
      <c r="P105" s="150" t="e">
        <f t="shared" si="6"/>
        <v>#REF!</v>
      </c>
      <c r="Q105" s="45" t="str">
        <f t="shared" si="11"/>
        <v>Corridor Area,Residential - Common corridors</v>
      </c>
      <c r="R105" s="45">
        <f>INDEX('For CSV - 2025 SpcFuncData'!$BB$5:$BB$89,MATCH($A105,'For CSV - 2025 SpcFuncData'!$B$5:$B$88,0))</f>
        <v>320</v>
      </c>
      <c r="S105" s="45">
        <f>INDEX('For CSV - 2025 VentSpcFuncData'!$I$6:$I$111,MATCH($B105,'For CSV - 2025 VentSpcFuncData'!$B$6:$B$111,0))</f>
        <v>77</v>
      </c>
      <c r="T105" s="45">
        <f>MATCH($A105,'For CSV - 2025 SpcFuncData'!$B$5:$B$87,0)</f>
        <v>19</v>
      </c>
      <c r="U105" s="45">
        <v>1</v>
      </c>
      <c r="V105" t="str">
        <f t="shared" si="8"/>
        <v>2,              77,     "Residential - Common corridors"</v>
      </c>
    </row>
    <row r="106" spans="1:22" x14ac:dyDescent="0.25">
      <c r="A106" s="45" t="s">
        <v>543</v>
      </c>
      <c r="B106" s="103" t="s">
        <v>782</v>
      </c>
      <c r="C106" s="57">
        <f>VLOOKUP($B106,'2025 Ventilation List SORT'!$A$6:$I$101,2)</f>
        <v>17</v>
      </c>
      <c r="D106" s="57">
        <f>VLOOKUP($B106,'2025 Ventilation List SORT'!$A$6:$I$101,3)</f>
        <v>0.15</v>
      </c>
      <c r="E106" s="60">
        <f>VLOOKUP($B106,'2025 Ventilation List SORT'!$A$6:$I$101,4)</f>
        <v>0</v>
      </c>
      <c r="F106" s="60">
        <f>VLOOKUP($B106,'2025 Ventilation List SORT'!$A$6:$I$101,5)</f>
        <v>0</v>
      </c>
      <c r="G106" s="57">
        <f>VLOOKUP($B106,'2025 Ventilation List SORT'!$A$6:$I$101,6)</f>
        <v>0</v>
      </c>
      <c r="H106" s="60">
        <f>VLOOKUP($B106,'2025 Ventilation List SORT'!$A$6:$I$101,7)</f>
        <v>1</v>
      </c>
      <c r="I106" s="57" t="str">
        <f>VLOOKUP($B106,'2025 Ventilation List SORT'!$A$6:$I$101,8)</f>
        <v>F</v>
      </c>
      <c r="J106" s="96" t="str">
        <f>VLOOKUP($B106,'2025 Ventilation List SORT'!$A$6:$I$101,9)</f>
        <v>No</v>
      </c>
      <c r="K106" s="148">
        <f>INDEX('For CSV - 2025 SpcFuncData'!$D$5:$D$88,MATCH($A106,'For CSV - 2025 SpcFuncData'!$B$5:$B$87,0))*0.5</f>
        <v>5</v>
      </c>
      <c r="L106" s="148" t="e">
        <f>INDEX('For CSV - 2025 VentSpcFuncData'!#REF!,MATCH($B106,'For CSV - 2025 VentSpcFuncData'!$B$6:$B$111,0))</f>
        <v>#REF!</v>
      </c>
      <c r="M106" s="148" t="e">
        <f t="shared" si="9"/>
        <v>#REF!</v>
      </c>
      <c r="N106" s="148" t="e">
        <f>INDEX('For CSV - 2025 VentSpcFuncData'!#REF!,MATCH($B106,'For CSV - 2025 VentSpcFuncData'!$B$6:$B$111,0))</f>
        <v>#REF!</v>
      </c>
      <c r="O106" s="148" t="e">
        <f t="shared" si="10"/>
        <v>#REF!</v>
      </c>
      <c r="P106" s="150" t="e">
        <f t="shared" si="6"/>
        <v>#REF!</v>
      </c>
      <c r="Q106" s="45" t="str">
        <f t="shared" si="11"/>
        <v>Corridor Area,Retail - Mall common areas</v>
      </c>
      <c r="R106" s="45">
        <f>INDEX('For CSV - 2025 SpcFuncData'!$BB$5:$BB$89,MATCH($A106,'For CSV - 2025 SpcFuncData'!$B$5:$B$88,0))</f>
        <v>320</v>
      </c>
      <c r="S106" s="45">
        <f>INDEX('For CSV - 2025 VentSpcFuncData'!$I$6:$I$111,MATCH($B106,'For CSV - 2025 VentSpcFuncData'!$B$6:$B$111,0))</f>
        <v>81</v>
      </c>
      <c r="T106" s="45">
        <f>MATCH($A106,'For CSV - 2025 SpcFuncData'!$B$5:$B$87,0)</f>
        <v>19</v>
      </c>
      <c r="U106" s="45">
        <v>0</v>
      </c>
      <c r="V106" t="str">
        <f t="shared" si="8"/>
        <v>2,              81,     "Retail - Mall common areas"</v>
      </c>
    </row>
    <row r="107" spans="1:22" x14ac:dyDescent="0.25">
      <c r="A107" s="45" t="s">
        <v>544</v>
      </c>
      <c r="B107" s="103" t="s">
        <v>752</v>
      </c>
      <c r="C107" s="57">
        <f>VLOOKUP($B107,'2025 Ventilation List SORT'!$A$6:$I$101,2)</f>
        <v>33</v>
      </c>
      <c r="D107" s="57">
        <f>VLOOKUP($B107,'2025 Ventilation List SORT'!$A$6:$I$101,3)</f>
        <v>0.15</v>
      </c>
      <c r="E107" s="60">
        <f>VLOOKUP($B107,'2025 Ventilation List SORT'!$A$6:$I$101,4)</f>
        <v>0</v>
      </c>
      <c r="F107" s="60">
        <f>VLOOKUP($B107,'2025 Ventilation List SORT'!$A$6:$I$101,5)</f>
        <v>0</v>
      </c>
      <c r="G107" s="57">
        <f>VLOOKUP($B107,'2025 Ventilation List SORT'!$A$6:$I$101,6)</f>
        <v>0</v>
      </c>
      <c r="H107" s="60">
        <f>VLOOKUP($B107,'2025 Ventilation List SORT'!$A$6:$I$101,7)</f>
        <v>2</v>
      </c>
      <c r="I107" s="57" t="str">
        <f>VLOOKUP($B107,'2025 Ventilation List SORT'!$A$6:$I$101,8)</f>
        <v/>
      </c>
      <c r="J107" s="96" t="str">
        <f>VLOOKUP($B107,'2025 Ventilation List SORT'!$A$6:$I$101,9)</f>
        <v>No</v>
      </c>
      <c r="K107" s="148">
        <f>INDEX('For CSV - 2025 SpcFuncData'!$D$5:$D$88,MATCH($A107,'For CSV - 2025 SpcFuncData'!$B$5:$B$87,0))*0.5</f>
        <v>33.335000000000001</v>
      </c>
      <c r="L107" s="148" t="e">
        <f>INDEX('For CSV - 2025 VentSpcFuncData'!#REF!,MATCH($B107,'For CSV - 2025 VentSpcFuncData'!$B$6:$B$111,0))</f>
        <v>#REF!</v>
      </c>
      <c r="M107" s="148" t="e">
        <f t="shared" si="9"/>
        <v>#REF!</v>
      </c>
      <c r="N107" s="148" t="e">
        <f>INDEX('For CSV - 2025 VentSpcFuncData'!#REF!,MATCH($B107,'For CSV - 2025 VentSpcFuncData'!$B$6:$B$111,0))</f>
        <v>#REF!</v>
      </c>
      <c r="O107" s="148" t="e">
        <f t="shared" si="10"/>
        <v>#REF!</v>
      </c>
      <c r="P107" s="150" t="e">
        <f t="shared" si="6"/>
        <v>#REF!</v>
      </c>
      <c r="Q107" s="45" t="str">
        <f t="shared" si="11"/>
        <v>Dining Area (Bar/Lounge and Fine Dining),Food Service - Restaurant dining rooms</v>
      </c>
      <c r="R107" s="45">
        <f>INDEX('For CSV - 2025 SpcFuncData'!$BB$5:$BB$89,MATCH($A107,'For CSV - 2025 SpcFuncData'!$B$5:$B$88,0))</f>
        <v>321</v>
      </c>
      <c r="S107" s="45">
        <f>INDEX('For CSV - 2025 VentSpcFuncData'!$I$6:$I$111,MATCH($B107,'For CSV - 2025 VentSpcFuncData'!$B$6:$B$111,0))</f>
        <v>45</v>
      </c>
      <c r="T107" s="45">
        <f>MATCH($A107,'For CSV - 2025 SpcFuncData'!$B$5:$B$87,0)</f>
        <v>20</v>
      </c>
      <c r="U107" s="45">
        <v>1</v>
      </c>
      <c r="V107" t="str">
        <f t="shared" si="8"/>
        <v>1, Spc:SpcFunc,        321,  45  ;  Dining Area (Bar/Lounge and Fine Dining)</v>
      </c>
    </row>
    <row r="108" spans="1:22" x14ac:dyDescent="0.25">
      <c r="A108" s="45" t="s">
        <v>544</v>
      </c>
      <c r="B108" s="103" t="s">
        <v>754</v>
      </c>
      <c r="C108" s="57">
        <f>VLOOKUP($B108,'2025 Ventilation List SORT'!$A$6:$I$101,2)</f>
        <v>33</v>
      </c>
      <c r="D108" s="57">
        <f>VLOOKUP($B108,'2025 Ventilation List SORT'!$A$6:$I$101,3)</f>
        <v>0.2</v>
      </c>
      <c r="E108" s="60">
        <f>VLOOKUP($B108,'2025 Ventilation List SORT'!$A$6:$I$101,4)</f>
        <v>0</v>
      </c>
      <c r="F108" s="60">
        <f>VLOOKUP($B108,'2025 Ventilation List SORT'!$A$6:$I$101,5)</f>
        <v>0</v>
      </c>
      <c r="G108" s="57">
        <f>VLOOKUP($B108,'2025 Ventilation List SORT'!$A$6:$I$101,6)</f>
        <v>0</v>
      </c>
      <c r="H108" s="60">
        <f>VLOOKUP($B108,'2025 Ventilation List SORT'!$A$6:$I$101,7)</f>
        <v>2</v>
      </c>
      <c r="I108" s="57" t="str">
        <f>VLOOKUP($B108,'2025 Ventilation List SORT'!$A$6:$I$101,8)</f>
        <v/>
      </c>
      <c r="J108" s="96" t="str">
        <f>VLOOKUP($B108,'2025 Ventilation List SORT'!$A$6:$I$101,9)</f>
        <v>No</v>
      </c>
      <c r="K108" s="148">
        <f>INDEX('For CSV - 2025 SpcFuncData'!$D$5:$D$88,MATCH($A108,'For CSV - 2025 SpcFuncData'!$B$5:$B$87,0))*0.5</f>
        <v>33.335000000000001</v>
      </c>
      <c r="L108" s="148" t="e">
        <f>INDEX('For CSV - 2025 VentSpcFuncData'!#REF!,MATCH($B108,'For CSV - 2025 VentSpcFuncData'!$B$6:$B$111,0))</f>
        <v>#REF!</v>
      </c>
      <c r="M108" s="148" t="e">
        <f t="shared" si="9"/>
        <v>#REF!</v>
      </c>
      <c r="N108" s="148" t="e">
        <f>INDEX('For CSV - 2025 VentSpcFuncData'!#REF!,MATCH($B108,'For CSV - 2025 VentSpcFuncData'!$B$6:$B$111,0))</f>
        <v>#REF!</v>
      </c>
      <c r="O108" s="148" t="e">
        <f t="shared" si="10"/>
        <v>#REF!</v>
      </c>
      <c r="P108" s="150" t="e">
        <f t="shared" si="6"/>
        <v>#REF!</v>
      </c>
      <c r="Q108" s="45" t="str">
        <f t="shared" si="11"/>
        <v>Dining Area (Bar/Lounge and Fine Dining),Food Service - Bars, cocktail lounges</v>
      </c>
      <c r="R108" s="45">
        <f>INDEX('For CSV - 2025 SpcFuncData'!$BB$5:$BB$89,MATCH($A108,'For CSV - 2025 SpcFuncData'!$B$5:$B$88,0))</f>
        <v>321</v>
      </c>
      <c r="S108" s="45">
        <f>INDEX('For CSV - 2025 VentSpcFuncData'!$I$6:$I$111,MATCH($B108,'For CSV - 2025 VentSpcFuncData'!$B$6:$B$111,0))</f>
        <v>42</v>
      </c>
      <c r="T108" s="45">
        <f>MATCH($A108,'For CSV - 2025 SpcFuncData'!$B$5:$B$87,0)</f>
        <v>20</v>
      </c>
      <c r="U108" s="45">
        <v>1</v>
      </c>
      <c r="V108" t="str">
        <f t="shared" si="8"/>
        <v>2,              42,     "Food Service - Bars, cocktail lounges"</v>
      </c>
    </row>
    <row r="109" spans="1:22" x14ac:dyDescent="0.25">
      <c r="A109" s="45" t="s">
        <v>544</v>
      </c>
      <c r="B109" s="103" t="s">
        <v>752</v>
      </c>
      <c r="C109" s="57">
        <f>VLOOKUP($B109,'2025 Ventilation List SORT'!$A$6:$I$101,2)</f>
        <v>33</v>
      </c>
      <c r="D109" s="57">
        <f>VLOOKUP($B109,'2025 Ventilation List SORT'!$A$6:$I$101,3)</f>
        <v>0.15</v>
      </c>
      <c r="E109" s="60">
        <f>VLOOKUP($B109,'2025 Ventilation List SORT'!$A$6:$I$101,4)</f>
        <v>0</v>
      </c>
      <c r="F109" s="60">
        <f>VLOOKUP($B109,'2025 Ventilation List SORT'!$A$6:$I$101,5)</f>
        <v>0</v>
      </c>
      <c r="G109" s="57">
        <f>VLOOKUP($B109,'2025 Ventilation List SORT'!$A$6:$I$101,6)</f>
        <v>0</v>
      </c>
      <c r="H109" s="60">
        <f>VLOOKUP($B109,'2025 Ventilation List SORT'!$A$6:$I$101,7)</f>
        <v>2</v>
      </c>
      <c r="I109" s="57" t="str">
        <f>VLOOKUP($B109,'2025 Ventilation List SORT'!$A$6:$I$101,8)</f>
        <v/>
      </c>
      <c r="J109" s="96" t="str">
        <f>VLOOKUP($B109,'2025 Ventilation List SORT'!$A$6:$I$101,9)</f>
        <v>No</v>
      </c>
      <c r="K109" s="148">
        <f>INDEX('For CSV - 2025 SpcFuncData'!$D$5:$D$88,MATCH($A109,'For CSV - 2025 SpcFuncData'!$B$5:$B$87,0))*0.5</f>
        <v>33.335000000000001</v>
      </c>
      <c r="L109" s="148" t="e">
        <f>INDEX('For CSV - 2025 VentSpcFuncData'!#REF!,MATCH($B109,'For CSV - 2025 VentSpcFuncData'!$B$6:$B$111,0))</f>
        <v>#REF!</v>
      </c>
      <c r="M109" s="148" t="e">
        <f t="shared" si="9"/>
        <v>#REF!</v>
      </c>
      <c r="N109" s="148" t="e">
        <f>INDEX('For CSV - 2025 VentSpcFuncData'!#REF!,MATCH($B109,'For CSV - 2025 VentSpcFuncData'!$B$6:$B$111,0))</f>
        <v>#REF!</v>
      </c>
      <c r="O109" s="148" t="e">
        <f t="shared" si="10"/>
        <v>#REF!</v>
      </c>
      <c r="P109" s="150" t="e">
        <f t="shared" si="6"/>
        <v>#REF!</v>
      </c>
      <c r="Q109" s="45" t="str">
        <f t="shared" si="11"/>
        <v>Dining Area (Bar/Lounge and Fine Dining),Food Service - Restaurant dining rooms</v>
      </c>
      <c r="R109" s="45">
        <f>INDEX('For CSV - 2025 SpcFuncData'!$BB$5:$BB$89,MATCH($A109,'For CSV - 2025 SpcFuncData'!$B$5:$B$88,0))</f>
        <v>321</v>
      </c>
      <c r="S109" s="45">
        <f>INDEX('For CSV - 2025 VentSpcFuncData'!$I$6:$I$111,MATCH($B109,'For CSV - 2025 VentSpcFuncData'!$B$6:$B$111,0))</f>
        <v>45</v>
      </c>
      <c r="T109" s="45">
        <f>MATCH($A109,'For CSV - 2025 SpcFuncData'!$B$5:$B$87,0)</f>
        <v>20</v>
      </c>
      <c r="U109" s="45">
        <v>0</v>
      </c>
      <c r="V109" t="str">
        <f t="shared" si="8"/>
        <v>2,              45,     "Food Service - Restaurant dining rooms"</v>
      </c>
    </row>
    <row r="110" spans="1:22" x14ac:dyDescent="0.25">
      <c r="A110" s="58" t="s">
        <v>1148</v>
      </c>
      <c r="B110" s="103" t="s">
        <v>753</v>
      </c>
      <c r="C110" s="57">
        <f>VLOOKUP($B110,'2025 Ventilation List SORT'!$A$6:$I$101,2)</f>
        <v>33</v>
      </c>
      <c r="D110" s="57">
        <f>VLOOKUP($B110,'2025 Ventilation List SORT'!$A$6:$I$101,3)</f>
        <v>0.15</v>
      </c>
      <c r="E110" s="60">
        <f>VLOOKUP($B110,'2025 Ventilation List SORT'!$A$6:$I$101,4)</f>
        <v>0</v>
      </c>
      <c r="F110" s="60">
        <f>VLOOKUP($B110,'2025 Ventilation List SORT'!$A$6:$I$101,5)</f>
        <v>0</v>
      </c>
      <c r="G110" s="57">
        <f>VLOOKUP($B110,'2025 Ventilation List SORT'!$A$6:$I$101,6)</f>
        <v>0</v>
      </c>
      <c r="H110" s="60">
        <f>VLOOKUP($B110,'2025 Ventilation List SORT'!$A$6:$I$101,7)</f>
        <v>2</v>
      </c>
      <c r="I110" s="57" t="str">
        <f>VLOOKUP($B110,'2025 Ventilation List SORT'!$A$6:$I$101,8)</f>
        <v/>
      </c>
      <c r="J110" s="96" t="str">
        <f>VLOOKUP($B110,'2025 Ventilation List SORT'!$A$6:$I$101,9)</f>
        <v>No</v>
      </c>
      <c r="K110" s="148">
        <f>INDEX('For CSV - 2025 SpcFuncData'!$D$5:$D$88,MATCH($A110,'For CSV - 2025 SpcFuncData'!$B$5:$B$87,0))*0.5</f>
        <v>33.335000000000001</v>
      </c>
      <c r="L110" s="148" t="e">
        <f>INDEX('For CSV - 2025 VentSpcFuncData'!#REF!,MATCH($B110,'For CSV - 2025 VentSpcFuncData'!$B$6:$B$111,0))</f>
        <v>#REF!</v>
      </c>
      <c r="M110" s="148" t="e">
        <f t="shared" si="9"/>
        <v>#REF!</v>
      </c>
      <c r="N110" s="148" t="e">
        <f>INDEX('For CSV - 2025 VentSpcFuncData'!#REF!,MATCH($B110,'For CSV - 2025 VentSpcFuncData'!$B$6:$B$111,0))</f>
        <v>#REF!</v>
      </c>
      <c r="O110" s="148" t="e">
        <f t="shared" si="10"/>
        <v>#REF!</v>
      </c>
      <c r="P110" s="150" t="e">
        <f t="shared" si="6"/>
        <v>#REF!</v>
      </c>
      <c r="Q110" s="45" t="str">
        <f t="shared" si="11"/>
        <v>Dining Area (Cafeteria/Fast Food),Food Service - Cafeteria/fast-food dining</v>
      </c>
      <c r="R110" s="45">
        <f>INDEX('For CSV - 2025 SpcFuncData'!$BB$5:$BB$89,MATCH($A110,'For CSV - 2025 SpcFuncData'!$B$5:$B$88,0))</f>
        <v>322</v>
      </c>
      <c r="S110" s="45">
        <f>INDEX('For CSV - 2025 VentSpcFuncData'!$I$6:$I$111,MATCH($B110,'For CSV - 2025 VentSpcFuncData'!$B$6:$B$111,0))</f>
        <v>43</v>
      </c>
      <c r="T110" s="45">
        <f>MATCH($A110,'For CSV - 2025 SpcFuncData'!$B$5:$B$87,0)</f>
        <v>21</v>
      </c>
      <c r="U110" s="45">
        <v>1</v>
      </c>
      <c r="V110" t="str">
        <f t="shared" si="8"/>
        <v>1, Spc:SpcFunc,        322,  43  ;  Dining Area (Cafeteria/Fast Food)</v>
      </c>
    </row>
    <row r="111" spans="1:22" x14ac:dyDescent="0.25">
      <c r="A111" s="58" t="s">
        <v>1148</v>
      </c>
      <c r="B111" s="103" t="s">
        <v>753</v>
      </c>
      <c r="C111" s="57">
        <f>VLOOKUP($B111,'2025 Ventilation List SORT'!$A$6:$I$101,2)</f>
        <v>33</v>
      </c>
      <c r="D111" s="57">
        <f>VLOOKUP($B111,'2025 Ventilation List SORT'!$A$6:$I$101,3)</f>
        <v>0.15</v>
      </c>
      <c r="E111" s="60">
        <f>VLOOKUP($B111,'2025 Ventilation List SORT'!$A$6:$I$101,4)</f>
        <v>0</v>
      </c>
      <c r="F111" s="60">
        <f>VLOOKUP($B111,'2025 Ventilation List SORT'!$A$6:$I$101,5)</f>
        <v>0</v>
      </c>
      <c r="G111" s="57">
        <f>VLOOKUP($B111,'2025 Ventilation List SORT'!$A$6:$I$101,6)</f>
        <v>0</v>
      </c>
      <c r="H111" s="60">
        <f>VLOOKUP($B111,'2025 Ventilation List SORT'!$A$6:$I$101,7)</f>
        <v>2</v>
      </c>
      <c r="I111" s="57" t="str">
        <f>VLOOKUP($B111,'2025 Ventilation List SORT'!$A$6:$I$101,8)</f>
        <v/>
      </c>
      <c r="J111" s="96" t="str">
        <f>VLOOKUP($B111,'2025 Ventilation List SORT'!$A$6:$I$101,9)</f>
        <v>No</v>
      </c>
      <c r="K111" s="148">
        <f>INDEX('For CSV - 2025 SpcFuncData'!$D$5:$D$88,MATCH($A111,'For CSV - 2025 SpcFuncData'!$B$5:$B$87,0))*0.5</f>
        <v>33.335000000000001</v>
      </c>
      <c r="L111" s="148" t="e">
        <f>INDEX('For CSV - 2025 VentSpcFuncData'!#REF!,MATCH($B111,'For CSV - 2025 VentSpcFuncData'!$B$6:$B$111,0))</f>
        <v>#REF!</v>
      </c>
      <c r="M111" s="148" t="e">
        <f t="shared" si="9"/>
        <v>#REF!</v>
      </c>
      <c r="N111" s="148" t="e">
        <f>INDEX('For CSV - 2025 VentSpcFuncData'!#REF!,MATCH($B111,'For CSV - 2025 VentSpcFuncData'!$B$6:$B$111,0))</f>
        <v>#REF!</v>
      </c>
      <c r="O111" s="148" t="e">
        <f t="shared" si="10"/>
        <v>#REF!</v>
      </c>
      <c r="P111" s="150" t="e">
        <f t="shared" si="6"/>
        <v>#REF!</v>
      </c>
      <c r="Q111" s="45" t="str">
        <f t="shared" si="11"/>
        <v>Dining Area (Cafeteria/Fast Food),Food Service - Cafeteria/fast-food dining</v>
      </c>
      <c r="R111" s="45">
        <f>INDEX('For CSV - 2025 SpcFuncData'!$BB$5:$BB$89,MATCH($A111,'For CSV - 2025 SpcFuncData'!$B$5:$B$88,0))</f>
        <v>322</v>
      </c>
      <c r="S111" s="45">
        <f>INDEX('For CSV - 2025 VentSpcFuncData'!$I$6:$I$111,MATCH($B111,'For CSV - 2025 VentSpcFuncData'!$B$6:$B$111,0))</f>
        <v>43</v>
      </c>
      <c r="T111" s="45">
        <f>MATCH($A111,'For CSV - 2025 SpcFuncData'!$B$5:$B$87,0)</f>
        <v>21</v>
      </c>
      <c r="U111" s="45">
        <v>1</v>
      </c>
      <c r="V111" t="str">
        <f t="shared" si="8"/>
        <v>2,              43,     "Food Service - Cafeteria/fast-food dining"</v>
      </c>
    </row>
    <row r="112" spans="1:22" x14ac:dyDescent="0.25">
      <c r="A112" s="58" t="s">
        <v>546</v>
      </c>
      <c r="B112" s="103" t="s">
        <v>753</v>
      </c>
      <c r="C112" s="57">
        <f>VLOOKUP($B112,'2025 Ventilation List SORT'!$A$6:$I$101,2)</f>
        <v>33</v>
      </c>
      <c r="D112" s="57">
        <f>VLOOKUP($B112,'2025 Ventilation List SORT'!$A$6:$I$101,3)</f>
        <v>0.15</v>
      </c>
      <c r="E112" s="60">
        <f>VLOOKUP($B112,'2025 Ventilation List SORT'!$A$6:$I$101,4)</f>
        <v>0</v>
      </c>
      <c r="F112" s="60">
        <f>VLOOKUP($B112,'2025 Ventilation List SORT'!$A$6:$I$101,5)</f>
        <v>0</v>
      </c>
      <c r="G112" s="57">
        <f>VLOOKUP($B112,'2025 Ventilation List SORT'!$A$6:$I$101,6)</f>
        <v>0</v>
      </c>
      <c r="H112" s="60">
        <f>VLOOKUP($B112,'2025 Ventilation List SORT'!$A$6:$I$101,7)</f>
        <v>2</v>
      </c>
      <c r="I112" s="57" t="str">
        <f>VLOOKUP($B112,'2025 Ventilation List SORT'!$A$6:$I$101,8)</f>
        <v/>
      </c>
      <c r="J112" s="96" t="str">
        <f>VLOOKUP($B112,'2025 Ventilation List SORT'!$A$6:$I$101,9)</f>
        <v>No</v>
      </c>
      <c r="K112" s="148">
        <f>INDEX('For CSV - 2025 SpcFuncData'!$D$5:$D$88,MATCH($A112,'For CSV - 2025 SpcFuncData'!$B$5:$B$87,0))*0.5</f>
        <v>33.335000000000001</v>
      </c>
      <c r="L112" s="148" t="e">
        <f>INDEX('For CSV - 2025 VentSpcFuncData'!#REF!,MATCH($B112,'For CSV - 2025 VentSpcFuncData'!$B$6:$B$111,0))</f>
        <v>#REF!</v>
      </c>
      <c r="M112" s="148" t="e">
        <f t="shared" si="9"/>
        <v>#REF!</v>
      </c>
      <c r="N112" s="148" t="e">
        <f>INDEX('For CSV - 2025 VentSpcFuncData'!#REF!,MATCH($B112,'For CSV - 2025 VentSpcFuncData'!$B$6:$B$111,0))</f>
        <v>#REF!</v>
      </c>
      <c r="O112" s="148" t="e">
        <f t="shared" si="10"/>
        <v>#REF!</v>
      </c>
      <c r="P112" s="150" t="e">
        <f t="shared" si="6"/>
        <v>#REF!</v>
      </c>
      <c r="Q112" s="45" t="str">
        <f t="shared" si="11"/>
        <v>Dining Area (Family and Leisure),Food Service - Cafeteria/fast-food dining</v>
      </c>
      <c r="R112" s="45">
        <f>INDEX('For CSV - 2025 SpcFuncData'!$BB$5:$BB$89,MATCH($A112,'For CSV - 2025 SpcFuncData'!$B$5:$B$88,0))</f>
        <v>323</v>
      </c>
      <c r="S112" s="45">
        <f>INDEX('For CSV - 2025 VentSpcFuncData'!$I$6:$I$111,MATCH($B112,'For CSV - 2025 VentSpcFuncData'!$B$6:$B$111,0))</f>
        <v>43</v>
      </c>
      <c r="T112" s="45">
        <f>MATCH($A112,'For CSV - 2025 SpcFuncData'!$B$5:$B$87,0)</f>
        <v>22</v>
      </c>
      <c r="U112" s="45">
        <v>1</v>
      </c>
      <c r="V112" t="str">
        <f t="shared" si="8"/>
        <v>1, Spc:SpcFunc,        323,  43  ;  Dining Area (Family and Leisure)</v>
      </c>
    </row>
    <row r="113" spans="1:22" x14ac:dyDescent="0.25">
      <c r="A113" s="58" t="s">
        <v>546</v>
      </c>
      <c r="B113" s="103" t="s">
        <v>754</v>
      </c>
      <c r="C113" s="57">
        <f>VLOOKUP($B113,'2025 Ventilation List SORT'!$A$6:$I$101,2)</f>
        <v>33</v>
      </c>
      <c r="D113" s="57">
        <f>VLOOKUP($B113,'2025 Ventilation List SORT'!$A$6:$I$101,3)</f>
        <v>0.2</v>
      </c>
      <c r="E113" s="60">
        <f>VLOOKUP($B113,'2025 Ventilation List SORT'!$A$6:$I$101,4)</f>
        <v>0</v>
      </c>
      <c r="F113" s="60">
        <f>VLOOKUP($B113,'2025 Ventilation List SORT'!$A$6:$I$101,5)</f>
        <v>0</v>
      </c>
      <c r="G113" s="57">
        <f>VLOOKUP($B113,'2025 Ventilation List SORT'!$A$6:$I$101,6)</f>
        <v>0</v>
      </c>
      <c r="H113" s="60">
        <f>VLOOKUP($B113,'2025 Ventilation List SORT'!$A$6:$I$101,7)</f>
        <v>2</v>
      </c>
      <c r="I113" s="57" t="str">
        <f>VLOOKUP($B113,'2025 Ventilation List SORT'!$A$6:$I$101,8)</f>
        <v/>
      </c>
      <c r="J113" s="96" t="str">
        <f>VLOOKUP($B113,'2025 Ventilation List SORT'!$A$6:$I$101,9)</f>
        <v>No</v>
      </c>
      <c r="K113" s="148">
        <f>INDEX('For CSV - 2025 SpcFuncData'!$D$5:$D$88,MATCH($A113,'For CSV - 2025 SpcFuncData'!$B$5:$B$87,0))*0.5</f>
        <v>33.335000000000001</v>
      </c>
      <c r="L113" s="148" t="e">
        <f>INDEX('For CSV - 2025 VentSpcFuncData'!#REF!,MATCH($B113,'For CSV - 2025 VentSpcFuncData'!$B$6:$B$111,0))</f>
        <v>#REF!</v>
      </c>
      <c r="M113" s="148" t="e">
        <f t="shared" si="9"/>
        <v>#REF!</v>
      </c>
      <c r="N113" s="148" t="e">
        <f>INDEX('For CSV - 2025 VentSpcFuncData'!#REF!,MATCH($B113,'For CSV - 2025 VentSpcFuncData'!$B$6:$B$111,0))</f>
        <v>#REF!</v>
      </c>
      <c r="O113" s="148" t="e">
        <f t="shared" si="10"/>
        <v>#REF!</v>
      </c>
      <c r="P113" s="150" t="e">
        <f t="shared" si="6"/>
        <v>#REF!</v>
      </c>
      <c r="Q113" s="45" t="str">
        <f t="shared" si="11"/>
        <v>Dining Area (Family and Leisure),Food Service - Bars, cocktail lounges</v>
      </c>
      <c r="R113" s="45">
        <f>INDEX('For CSV - 2025 SpcFuncData'!$BB$5:$BB$89,MATCH($A113,'For CSV - 2025 SpcFuncData'!$B$5:$B$88,0))</f>
        <v>323</v>
      </c>
      <c r="S113" s="45">
        <f>INDEX('For CSV - 2025 VentSpcFuncData'!$I$6:$I$111,MATCH($B113,'For CSV - 2025 VentSpcFuncData'!$B$6:$B$111,0))</f>
        <v>42</v>
      </c>
      <c r="T113" s="45">
        <f>MATCH($A113,'For CSV - 2025 SpcFuncData'!$B$5:$B$87,0)</f>
        <v>22</v>
      </c>
      <c r="U113" s="45">
        <v>1</v>
      </c>
      <c r="V113" t="str">
        <f t="shared" si="8"/>
        <v>2,              42,     "Food Service - Bars, cocktail lounges"</v>
      </c>
    </row>
    <row r="114" spans="1:22" x14ac:dyDescent="0.25">
      <c r="A114" s="58" t="s">
        <v>546</v>
      </c>
      <c r="B114" s="103" t="s">
        <v>753</v>
      </c>
      <c r="C114" s="57">
        <f>VLOOKUP($B114,'2025 Ventilation List SORT'!$A$6:$I$101,2)</f>
        <v>33</v>
      </c>
      <c r="D114" s="57">
        <f>VLOOKUP($B114,'2025 Ventilation List SORT'!$A$6:$I$101,3)</f>
        <v>0.15</v>
      </c>
      <c r="E114" s="60">
        <f>VLOOKUP($B114,'2025 Ventilation List SORT'!$A$6:$I$101,4)</f>
        <v>0</v>
      </c>
      <c r="F114" s="60">
        <f>VLOOKUP($B114,'2025 Ventilation List SORT'!$A$6:$I$101,5)</f>
        <v>0</v>
      </c>
      <c r="G114" s="57">
        <f>VLOOKUP($B114,'2025 Ventilation List SORT'!$A$6:$I$101,6)</f>
        <v>0</v>
      </c>
      <c r="H114" s="60">
        <f>VLOOKUP($B114,'2025 Ventilation List SORT'!$A$6:$I$101,7)</f>
        <v>2</v>
      </c>
      <c r="I114" s="57" t="str">
        <f>VLOOKUP($B114,'2025 Ventilation List SORT'!$A$6:$I$101,8)</f>
        <v/>
      </c>
      <c r="J114" s="96" t="str">
        <f>VLOOKUP($B114,'2025 Ventilation List SORT'!$A$6:$I$101,9)</f>
        <v>No</v>
      </c>
      <c r="K114" s="148">
        <f>INDEX('For CSV - 2025 SpcFuncData'!$D$5:$D$88,MATCH($A114,'For CSV - 2025 SpcFuncData'!$B$5:$B$87,0))*0.5</f>
        <v>33.335000000000001</v>
      </c>
      <c r="L114" s="148" t="e">
        <f>INDEX('For CSV - 2025 VentSpcFuncData'!#REF!,MATCH($B114,'For CSV - 2025 VentSpcFuncData'!$B$6:$B$111,0))</f>
        <v>#REF!</v>
      </c>
      <c r="M114" s="148" t="e">
        <f t="shared" si="9"/>
        <v>#REF!</v>
      </c>
      <c r="N114" s="148" t="e">
        <f>INDEX('For CSV - 2025 VentSpcFuncData'!#REF!,MATCH($B114,'For CSV - 2025 VentSpcFuncData'!$B$6:$B$111,0))</f>
        <v>#REF!</v>
      </c>
      <c r="O114" s="148" t="e">
        <f t="shared" si="10"/>
        <v>#REF!</v>
      </c>
      <c r="P114" s="150" t="e">
        <f t="shared" si="6"/>
        <v>#REF!</v>
      </c>
      <c r="Q114" s="45" t="str">
        <f t="shared" si="11"/>
        <v>Dining Area (Family and Leisure),Food Service - Cafeteria/fast-food dining</v>
      </c>
      <c r="R114" s="45">
        <f>INDEX('For CSV - 2025 SpcFuncData'!$BB$5:$BB$89,MATCH($A114,'For CSV - 2025 SpcFuncData'!$B$5:$B$88,0))</f>
        <v>323</v>
      </c>
      <c r="S114" s="45">
        <f>INDEX('For CSV - 2025 VentSpcFuncData'!$I$6:$I$111,MATCH($B114,'For CSV - 2025 VentSpcFuncData'!$B$6:$B$111,0))</f>
        <v>43</v>
      </c>
      <c r="T114" s="45">
        <f>MATCH($A114,'For CSV - 2025 SpcFuncData'!$B$5:$B$87,0)</f>
        <v>22</v>
      </c>
      <c r="U114" s="45">
        <v>0</v>
      </c>
      <c r="V114" t="str">
        <f t="shared" si="8"/>
        <v>2,              43,     "Food Service - Cafeteria/fast-food dining"</v>
      </c>
    </row>
    <row r="115" spans="1:22" x14ac:dyDescent="0.25">
      <c r="A115" s="58" t="s">
        <v>546</v>
      </c>
      <c r="B115" s="103" t="s">
        <v>752</v>
      </c>
      <c r="C115" s="57">
        <f>VLOOKUP($B115,'2025 Ventilation List SORT'!$A$6:$I$101,2)</f>
        <v>33</v>
      </c>
      <c r="D115" s="57">
        <f>VLOOKUP($B115,'2025 Ventilation List SORT'!$A$6:$I$101,3)</f>
        <v>0.15</v>
      </c>
      <c r="E115" s="60">
        <f>VLOOKUP($B115,'2025 Ventilation List SORT'!$A$6:$I$101,4)</f>
        <v>0</v>
      </c>
      <c r="F115" s="60">
        <f>VLOOKUP($B115,'2025 Ventilation List SORT'!$A$6:$I$101,5)</f>
        <v>0</v>
      </c>
      <c r="G115" s="57">
        <f>VLOOKUP($B115,'2025 Ventilation List SORT'!$A$6:$I$101,6)</f>
        <v>0</v>
      </c>
      <c r="H115" s="60">
        <f>VLOOKUP($B115,'2025 Ventilation List SORT'!$A$6:$I$101,7)</f>
        <v>2</v>
      </c>
      <c r="I115" s="57" t="str">
        <f>VLOOKUP($B115,'2025 Ventilation List SORT'!$A$6:$I$101,8)</f>
        <v/>
      </c>
      <c r="J115" s="96" t="str">
        <f>VLOOKUP($B115,'2025 Ventilation List SORT'!$A$6:$I$101,9)</f>
        <v>No</v>
      </c>
      <c r="K115" s="148">
        <f>INDEX('For CSV - 2025 SpcFuncData'!$D$5:$D$88,MATCH($A115,'For CSV - 2025 SpcFuncData'!$B$5:$B$87,0))*0.5</f>
        <v>33.335000000000001</v>
      </c>
      <c r="L115" s="148" t="e">
        <f>INDEX('For CSV - 2025 VentSpcFuncData'!#REF!,MATCH($B115,'For CSV - 2025 VentSpcFuncData'!$B$6:$B$111,0))</f>
        <v>#REF!</v>
      </c>
      <c r="M115" s="148" t="e">
        <f t="shared" si="9"/>
        <v>#REF!</v>
      </c>
      <c r="N115" s="148" t="e">
        <f>INDEX('For CSV - 2025 VentSpcFuncData'!#REF!,MATCH($B115,'For CSV - 2025 VentSpcFuncData'!$B$6:$B$111,0))</f>
        <v>#REF!</v>
      </c>
      <c r="O115" s="148" t="e">
        <f t="shared" si="10"/>
        <v>#REF!</v>
      </c>
      <c r="P115" s="150" t="e">
        <f t="shared" si="6"/>
        <v>#REF!</v>
      </c>
      <c r="Q115" s="45" t="str">
        <f t="shared" si="11"/>
        <v>Dining Area (Family and Leisure),Food Service - Restaurant dining rooms</v>
      </c>
      <c r="R115" s="45">
        <f>INDEX('For CSV - 2025 SpcFuncData'!$BB$5:$BB$89,MATCH($A115,'For CSV - 2025 SpcFuncData'!$B$5:$B$88,0))</f>
        <v>323</v>
      </c>
      <c r="S115" s="45">
        <f>INDEX('For CSV - 2025 VentSpcFuncData'!$I$6:$I$111,MATCH($B115,'For CSV - 2025 VentSpcFuncData'!$B$6:$B$111,0))</f>
        <v>45</v>
      </c>
      <c r="T115" s="45">
        <f>MATCH($A115,'For CSV - 2025 SpcFuncData'!$B$5:$B$87,0)</f>
        <v>22</v>
      </c>
      <c r="U115" s="45">
        <v>1</v>
      </c>
      <c r="V115" t="str">
        <f t="shared" si="8"/>
        <v>2,              45,     "Food Service - Restaurant dining rooms"</v>
      </c>
    </row>
    <row r="116" spans="1:22" x14ac:dyDescent="0.25">
      <c r="A116" s="58" t="s">
        <v>34</v>
      </c>
      <c r="B116" s="103" t="s">
        <v>778</v>
      </c>
      <c r="C116" s="57">
        <f>VLOOKUP($B116,'2025 Ventilation List SORT'!$A$6:$I$101,2)</f>
        <v>5</v>
      </c>
      <c r="D116" s="57">
        <f>VLOOKUP($B116,'2025 Ventilation List SORT'!$A$6:$I$101,3)</f>
        <v>0.15</v>
      </c>
      <c r="E116" s="60">
        <f>VLOOKUP($B116,'2025 Ventilation List SORT'!$A$6:$I$101,4)</f>
        <v>0</v>
      </c>
      <c r="F116" s="60">
        <f>VLOOKUP($B116,'2025 Ventilation List SORT'!$A$6:$I$101,5)</f>
        <v>0</v>
      </c>
      <c r="G116" s="57">
        <f>VLOOKUP($B116,'2025 Ventilation List SORT'!$A$6:$I$101,6)</f>
        <v>0</v>
      </c>
      <c r="H116" s="60">
        <f>VLOOKUP($B116,'2025 Ventilation List SORT'!$A$6:$I$101,7)</f>
        <v>1</v>
      </c>
      <c r="I116" s="57" t="str">
        <f>VLOOKUP($B116,'2025 Ventilation List SORT'!$A$6:$I$101,8)</f>
        <v/>
      </c>
      <c r="J116" s="96" t="str">
        <f>VLOOKUP($B116,'2025 Ventilation List SORT'!$A$6:$I$101,9)</f>
        <v>No</v>
      </c>
      <c r="K116" s="148">
        <f>INDEX('For CSV - 2025 SpcFuncData'!$D$5:$D$88,MATCH($A116,'For CSV - 2025 SpcFuncData'!$B$5:$B$87,0))*0.5</f>
        <v>1.5</v>
      </c>
      <c r="L116" s="148" t="e">
        <f>INDEX('For CSV - 2025 VentSpcFuncData'!#REF!,MATCH($B116,'For CSV - 2025 VentSpcFuncData'!$B$6:$B$111,0))</f>
        <v>#REF!</v>
      </c>
      <c r="M116" s="148" t="e">
        <f t="shared" si="9"/>
        <v>#REF!</v>
      </c>
      <c r="N116" s="148" t="e">
        <f>INDEX('For CSV - 2025 VentSpcFuncData'!#REF!,MATCH($B116,'For CSV - 2025 VentSpcFuncData'!$B$6:$B$111,0))</f>
        <v>#REF!</v>
      </c>
      <c r="O116" s="148" t="e">
        <f t="shared" si="10"/>
        <v>#REF!</v>
      </c>
      <c r="P116" s="150" t="e">
        <f t="shared" si="6"/>
        <v>#REF!</v>
      </c>
      <c r="Q116" s="45" t="str">
        <f t="shared" si="11"/>
        <v>Electrical, Mechanical, Telephone Rooms,Misc - Telephone closets</v>
      </c>
      <c r="R116" s="45">
        <f>INDEX('For CSV - 2025 SpcFuncData'!$BB$5:$BB$89,MATCH($A116,'For CSV - 2025 SpcFuncData'!$B$5:$B$88,0))</f>
        <v>324</v>
      </c>
      <c r="S116" s="45">
        <f>INDEX('For CSV - 2025 VentSpcFuncData'!$I$6:$I$111,MATCH($B116,'For CSV - 2025 VentSpcFuncData'!$B$6:$B$111,0))</f>
        <v>68</v>
      </c>
      <c r="T116" s="45">
        <f>MATCH($A116,'For CSV - 2025 SpcFuncData'!$B$5:$B$87,0)</f>
        <v>23</v>
      </c>
      <c r="U116" s="45">
        <v>1</v>
      </c>
      <c r="V116" t="str">
        <f t="shared" si="8"/>
        <v>1, Spc:SpcFunc,        324,  68  ;  Electrical, Mechanical, Telephone Rooms</v>
      </c>
    </row>
    <row r="117" spans="1:22" x14ac:dyDescent="0.25">
      <c r="A117" s="45" t="s">
        <v>34</v>
      </c>
      <c r="B117" s="103" t="s">
        <v>800</v>
      </c>
      <c r="C117" s="57">
        <f>VLOOKUP($B117,'2025 Ventilation List SORT'!$A$6:$I$101,2)</f>
        <v>0</v>
      </c>
      <c r="D117" s="57">
        <f>VLOOKUP($B117,'2025 Ventilation List SORT'!$A$6:$I$101,3)</f>
        <v>0</v>
      </c>
      <c r="E117" s="60">
        <f>VLOOKUP($B117,'2025 Ventilation List SORT'!$A$6:$I$101,4)</f>
        <v>0</v>
      </c>
      <c r="F117" s="60">
        <f>VLOOKUP($B117,'2025 Ventilation List SORT'!$A$6:$I$101,5)</f>
        <v>0</v>
      </c>
      <c r="G117" s="57">
        <f>VLOOKUP($B117,'2025 Ventilation List SORT'!$A$6:$I$101,6)</f>
        <v>0</v>
      </c>
      <c r="H117" s="60">
        <f>VLOOKUP($B117,'2025 Ventilation List SORT'!$A$6:$I$101,7)</f>
        <v>3</v>
      </c>
      <c r="I117" s="57" t="str">
        <f>VLOOKUP($B117,'2025 Ventilation List SORT'!$A$6:$I$101,8)</f>
        <v>Exh. Note F</v>
      </c>
      <c r="J117" s="96" t="str">
        <f>VLOOKUP($B117,'2025 Ventilation List SORT'!$A$6:$I$101,9)</f>
        <v>Yes</v>
      </c>
      <c r="K117" s="148">
        <f>INDEX('For CSV - 2025 SpcFuncData'!$D$5:$D$88,MATCH($A117,'For CSV - 2025 SpcFuncData'!$B$5:$B$87,0))*0.5</f>
        <v>1.5</v>
      </c>
      <c r="L117" s="148" t="e">
        <f>INDEX('For CSV - 2025 VentSpcFuncData'!#REF!,MATCH($B117,'For CSV - 2025 VentSpcFuncData'!$B$6:$B$111,0))</f>
        <v>#REF!</v>
      </c>
      <c r="M117" s="148" t="e">
        <f t="shared" si="9"/>
        <v>#REF!</v>
      </c>
      <c r="N117" s="148" t="e">
        <f>INDEX('For CSV - 2025 VentSpcFuncData'!#REF!,MATCH($B117,'For CSV - 2025 VentSpcFuncData'!$B$6:$B$111,0))</f>
        <v>#REF!</v>
      </c>
      <c r="O117" s="148" t="e">
        <f t="shared" si="10"/>
        <v>#REF!</v>
      </c>
      <c r="P117" s="150" t="e">
        <f t="shared" si="6"/>
        <v>#REF!</v>
      </c>
      <c r="Q117" s="45" t="str">
        <f t="shared" si="11"/>
        <v>Electrical, Mechanical, Telephone Rooms,Exhaust - Refrigerating machinery rooms</v>
      </c>
      <c r="R117" s="45">
        <f>INDEX('For CSV - 2025 SpcFuncData'!$BB$5:$BB$89,MATCH($A117,'For CSV - 2025 SpcFuncData'!$B$5:$B$88,0))</f>
        <v>324</v>
      </c>
      <c r="S117" s="45">
        <f>INDEX('For CSV - 2025 VentSpcFuncData'!$I$6:$I$111,MATCH($B117,'For CSV - 2025 VentSpcFuncData'!$B$6:$B$111,0))</f>
        <v>35</v>
      </c>
      <c r="T117" s="45">
        <f>MATCH($A117,'For CSV - 2025 SpcFuncData'!$B$5:$B$87,0)</f>
        <v>23</v>
      </c>
      <c r="U117" s="45">
        <v>1</v>
      </c>
      <c r="V117" t="str">
        <f t="shared" si="8"/>
        <v>2,              35,     "Exhaust - Refrigerating machinery rooms"</v>
      </c>
    </row>
    <row r="118" spans="1:22" x14ac:dyDescent="0.25">
      <c r="A118" s="45" t="s">
        <v>34</v>
      </c>
      <c r="B118" s="103" t="s">
        <v>873</v>
      </c>
      <c r="C118" s="57">
        <f>VLOOKUP($B118,'2025 Ventilation List SORT'!$A$6:$I$101,2)</f>
        <v>0</v>
      </c>
      <c r="D118" s="57">
        <f>VLOOKUP($B118,'2025 Ventilation List SORT'!$A$6:$I$101,3)</f>
        <v>0</v>
      </c>
      <c r="E118" s="60">
        <f>VLOOKUP($B118,'2025 Ventilation List SORT'!$A$6:$I$101,4)</f>
        <v>0</v>
      </c>
      <c r="F118" s="60">
        <f>VLOOKUP($B118,'2025 Ventilation List SORT'!$A$6:$I$101,5)</f>
        <v>0</v>
      </c>
      <c r="G118" s="57">
        <f>VLOOKUP($B118,'2025 Ventilation List SORT'!$A$6:$I$101,6)</f>
        <v>0</v>
      </c>
      <c r="H118" s="60">
        <f>VLOOKUP($B118,'2025 Ventilation List SORT'!$A$6:$I$101,7)</f>
        <v>1</v>
      </c>
      <c r="I118" s="57" t="str">
        <f>VLOOKUP($B118,'2025 Ventilation List SORT'!$A$6:$I$101,8)</f>
        <v/>
      </c>
      <c r="J118" s="96" t="str">
        <f>VLOOKUP($B118,'2025 Ventilation List SORT'!$A$6:$I$101,9)</f>
        <v>No</v>
      </c>
      <c r="K118" s="148">
        <f>INDEX('For CSV - 2025 SpcFuncData'!$D$5:$D$88,MATCH($A118,'For CSV - 2025 SpcFuncData'!$B$5:$B$87,0))*0.5</f>
        <v>1.5</v>
      </c>
      <c r="L118" s="148" t="e">
        <f>INDEX('For CSV - 2025 VentSpcFuncData'!#REF!,MATCH($B118,'For CSV - 2025 VentSpcFuncData'!$B$6:$B$111,0))</f>
        <v>#REF!</v>
      </c>
      <c r="M118" s="148" t="e">
        <f t="shared" si="9"/>
        <v>#REF!</v>
      </c>
      <c r="N118" s="148" t="e">
        <f>INDEX('For CSV - 2025 VentSpcFuncData'!#REF!,MATCH($B118,'For CSV - 2025 VentSpcFuncData'!$B$6:$B$111,0))</f>
        <v>#REF!</v>
      </c>
      <c r="O118" s="148" t="e">
        <f t="shared" si="10"/>
        <v>#REF!</v>
      </c>
      <c r="P118" s="150" t="e">
        <f t="shared" si="6"/>
        <v>#REF!</v>
      </c>
      <c r="Q118" s="45" t="str">
        <f t="shared" si="11"/>
        <v>Electrical, Mechanical, Telephone Rooms,General - Unoccupied</v>
      </c>
      <c r="R118" s="45">
        <f>INDEX('For CSV - 2025 SpcFuncData'!$BB$5:$BB$89,MATCH($A118,'For CSV - 2025 SpcFuncData'!$B$5:$B$88,0))</f>
        <v>324</v>
      </c>
      <c r="S118" s="45">
        <f>INDEX('For CSV - 2025 VentSpcFuncData'!$I$6:$I$111,MATCH($B118,'For CSV - 2025 VentSpcFuncData'!$B$6:$B$111,0))</f>
        <v>51</v>
      </c>
      <c r="T118" s="45">
        <f>MATCH($A118,'For CSV - 2025 SpcFuncData'!$B$5:$B$87,0)</f>
        <v>23</v>
      </c>
      <c r="U118" s="45">
        <v>0</v>
      </c>
      <c r="V118" t="str">
        <f t="shared" si="8"/>
        <v>2,              51,     "General - Unoccupied"</v>
      </c>
    </row>
    <row r="119" spans="1:22" x14ac:dyDescent="0.25">
      <c r="A119" s="45" t="s">
        <v>34</v>
      </c>
      <c r="B119" s="103" t="s">
        <v>781</v>
      </c>
      <c r="C119" s="57">
        <f>VLOOKUP($B119,'2025 Ventilation List SORT'!$A$6:$I$101,2)</f>
        <v>5</v>
      </c>
      <c r="D119" s="57">
        <f>VLOOKUP($B119,'2025 Ventilation List SORT'!$A$6:$I$101,3)</f>
        <v>0.15</v>
      </c>
      <c r="E119" s="60">
        <f>VLOOKUP($B119,'2025 Ventilation List SORT'!$A$6:$I$101,4)</f>
        <v>0</v>
      </c>
      <c r="F119" s="60">
        <f>VLOOKUP($B119,'2025 Ventilation List SORT'!$A$6:$I$101,5)</f>
        <v>0</v>
      </c>
      <c r="G119" s="57">
        <f>VLOOKUP($B119,'2025 Ventilation List SORT'!$A$6:$I$101,6)</f>
        <v>0</v>
      </c>
      <c r="H119" s="60">
        <f>VLOOKUP($B119,'2025 Ventilation List SORT'!$A$6:$I$101,7)</f>
        <v>2</v>
      </c>
      <c r="I119" s="57" t="str">
        <f>VLOOKUP($B119,'2025 Ventilation List SORT'!$A$6:$I$101,8)</f>
        <v/>
      </c>
      <c r="J119" s="96" t="str">
        <f>VLOOKUP($B119,'2025 Ventilation List SORT'!$A$6:$I$101,9)</f>
        <v>No</v>
      </c>
      <c r="K119" s="148">
        <f>INDEX('For CSV - 2025 SpcFuncData'!$D$5:$D$88,MATCH($A119,'For CSV - 2025 SpcFuncData'!$B$5:$B$87,0))*0.5</f>
        <v>1.5</v>
      </c>
      <c r="L119" s="148" t="e">
        <f>INDEX('For CSV - 2025 VentSpcFuncData'!#REF!,MATCH($B119,'For CSV - 2025 VentSpcFuncData'!$B$6:$B$111,0))</f>
        <v>#REF!</v>
      </c>
      <c r="M119" s="148" t="e">
        <f t="shared" si="9"/>
        <v>#REF!</v>
      </c>
      <c r="N119" s="148" t="e">
        <f>INDEX('For CSV - 2025 VentSpcFuncData'!#REF!,MATCH($B119,'For CSV - 2025 VentSpcFuncData'!$B$6:$B$111,0))</f>
        <v>#REF!</v>
      </c>
      <c r="O119" s="148" t="e">
        <f t="shared" si="10"/>
        <v>#REF!</v>
      </c>
      <c r="P119" s="150" t="e">
        <f t="shared" si="6"/>
        <v>#REF!</v>
      </c>
      <c r="Q119" s="45" t="str">
        <f t="shared" si="11"/>
        <v>Electrical, Mechanical, Telephone Rooms,Misc - All others</v>
      </c>
      <c r="R119" s="45">
        <f>INDEX('For CSV - 2025 SpcFuncData'!$BB$5:$BB$89,MATCH($A119,'For CSV - 2025 SpcFuncData'!$B$5:$B$88,0))</f>
        <v>324</v>
      </c>
      <c r="S119" s="45">
        <f>INDEX('For CSV - 2025 VentSpcFuncData'!$I$6:$I$111,MATCH($B119,'For CSV - 2025 VentSpcFuncData'!$B$6:$B$111,0))</f>
        <v>58</v>
      </c>
      <c r="T119" s="45">
        <f>MATCH($A119,'For CSV - 2025 SpcFuncData'!$B$5:$B$87,0)</f>
        <v>23</v>
      </c>
      <c r="U119" s="45">
        <v>1</v>
      </c>
      <c r="V119" t="str">
        <f t="shared" si="8"/>
        <v>2,              58,     "Misc - All others"</v>
      </c>
    </row>
    <row r="120" spans="1:22" x14ac:dyDescent="0.25">
      <c r="A120" s="45" t="s">
        <v>34</v>
      </c>
      <c r="B120" s="103" t="s">
        <v>778</v>
      </c>
      <c r="C120" s="57">
        <f>VLOOKUP($B120,'2025 Ventilation List SORT'!$A$6:$I$101,2)</f>
        <v>5</v>
      </c>
      <c r="D120" s="57">
        <f>VLOOKUP($B120,'2025 Ventilation List SORT'!$A$6:$I$101,3)</f>
        <v>0.15</v>
      </c>
      <c r="E120" s="60">
        <f>VLOOKUP($B120,'2025 Ventilation List SORT'!$A$6:$I$101,4)</f>
        <v>0</v>
      </c>
      <c r="F120" s="60">
        <f>VLOOKUP($B120,'2025 Ventilation List SORT'!$A$6:$I$101,5)</f>
        <v>0</v>
      </c>
      <c r="G120" s="57">
        <f>VLOOKUP($B120,'2025 Ventilation List SORT'!$A$6:$I$101,6)</f>
        <v>0</v>
      </c>
      <c r="H120" s="60">
        <f>VLOOKUP($B120,'2025 Ventilation List SORT'!$A$6:$I$101,7)</f>
        <v>1</v>
      </c>
      <c r="I120" s="57" t="str">
        <f>VLOOKUP($B120,'2025 Ventilation List SORT'!$A$6:$I$101,8)</f>
        <v/>
      </c>
      <c r="J120" s="96" t="str">
        <f>VLOOKUP($B120,'2025 Ventilation List SORT'!$A$6:$I$101,9)</f>
        <v>No</v>
      </c>
      <c r="K120" s="148">
        <f>INDEX('For CSV - 2025 SpcFuncData'!$D$5:$D$88,MATCH($A120,'For CSV - 2025 SpcFuncData'!$B$5:$B$87,0))*0.5</f>
        <v>1.5</v>
      </c>
      <c r="L120" s="148" t="e">
        <f>INDEX('For CSV - 2025 VentSpcFuncData'!#REF!,MATCH($B120,'For CSV - 2025 VentSpcFuncData'!$B$6:$B$111,0))</f>
        <v>#REF!</v>
      </c>
      <c r="M120" s="148" t="e">
        <f t="shared" si="9"/>
        <v>#REF!</v>
      </c>
      <c r="N120" s="148" t="e">
        <f>INDEX('For CSV - 2025 VentSpcFuncData'!#REF!,MATCH($B120,'For CSV - 2025 VentSpcFuncData'!$B$6:$B$111,0))</f>
        <v>#REF!</v>
      </c>
      <c r="O120" s="148" t="e">
        <f t="shared" si="10"/>
        <v>#REF!</v>
      </c>
      <c r="P120" s="150" t="e">
        <f t="shared" si="6"/>
        <v>#REF!</v>
      </c>
      <c r="Q120" s="45" t="str">
        <f t="shared" si="11"/>
        <v>Electrical, Mechanical, Telephone Rooms,Misc - Telephone closets</v>
      </c>
      <c r="R120" s="45">
        <f>INDEX('For CSV - 2025 SpcFuncData'!$BB$5:$BB$89,MATCH($A120,'For CSV - 2025 SpcFuncData'!$B$5:$B$88,0))</f>
        <v>324</v>
      </c>
      <c r="S120" s="45">
        <f>INDEX('For CSV - 2025 VentSpcFuncData'!$I$6:$I$111,MATCH($B120,'For CSV - 2025 VentSpcFuncData'!$B$6:$B$111,0))</f>
        <v>68</v>
      </c>
      <c r="T120" s="45">
        <f>MATCH($A120,'For CSV - 2025 SpcFuncData'!$B$5:$B$87,0)</f>
        <v>23</v>
      </c>
      <c r="U120" s="45">
        <v>1</v>
      </c>
      <c r="V120" t="str">
        <f t="shared" si="8"/>
        <v>2,              68,     "Misc - Telephone closets"</v>
      </c>
    </row>
    <row r="121" spans="1:22" x14ac:dyDescent="0.25">
      <c r="A121" s="45" t="s">
        <v>547</v>
      </c>
      <c r="B121" s="103" t="s">
        <v>836</v>
      </c>
      <c r="C121" s="57">
        <f>VLOOKUP($B121,'2025 Ventilation List SORT'!$A$6:$I$101,2)</f>
        <v>100</v>
      </c>
      <c r="D121" s="57">
        <f>VLOOKUP($B121,'2025 Ventilation List SORT'!$A$6:$I$101,3)</f>
        <v>0.15</v>
      </c>
      <c r="E121" s="60">
        <f>VLOOKUP($B121,'2025 Ventilation List SORT'!$A$6:$I$101,4)</f>
        <v>0</v>
      </c>
      <c r="F121" s="60">
        <f>VLOOKUP($B121,'2025 Ventilation List SORT'!$A$6:$I$101,5)</f>
        <v>0</v>
      </c>
      <c r="G121" s="57">
        <f>VLOOKUP($B121,'2025 Ventilation List SORT'!$A$6:$I$101,6)</f>
        <v>0</v>
      </c>
      <c r="H121" s="60">
        <f>VLOOKUP($B121,'2025 Ventilation List SORT'!$A$6:$I$101,7)</f>
        <v>2</v>
      </c>
      <c r="I121" s="57" t="str">
        <f>VLOOKUP($B121,'2025 Ventilation List SORT'!$A$6:$I$101,8)</f>
        <v>F</v>
      </c>
      <c r="J121" s="96" t="str">
        <f>VLOOKUP($B121,'2025 Ventilation List SORT'!$A$6:$I$101,9)</f>
        <v>No</v>
      </c>
      <c r="K121" s="148">
        <f>INDEX('For CSV - 2025 SpcFuncData'!$D$5:$D$88,MATCH($A121,'For CSV - 2025 SpcFuncData'!$B$5:$B$87,0))*0.5</f>
        <v>10</v>
      </c>
      <c r="L121" s="148" t="e">
        <f>INDEX('For CSV - 2025 VentSpcFuncData'!#REF!,MATCH($B121,'For CSV - 2025 VentSpcFuncData'!$B$6:$B$111,0))</f>
        <v>#REF!</v>
      </c>
      <c r="M121" s="148" t="e">
        <f t="shared" si="9"/>
        <v>#REF!</v>
      </c>
      <c r="N121" s="148" t="e">
        <f>INDEX('For CSV - 2025 VentSpcFuncData'!#REF!,MATCH($B121,'For CSV - 2025 VentSpcFuncData'!$B$6:$B$111,0))</f>
        <v>#REF!</v>
      </c>
      <c r="O121" s="148" t="e">
        <f t="shared" si="10"/>
        <v>#REF!</v>
      </c>
      <c r="P121" s="150" t="e">
        <f t="shared" si="6"/>
        <v>#REF!</v>
      </c>
      <c r="Q121" s="45" t="str">
        <f t="shared" si="11"/>
        <v>Exercise/Fitness Center and Gymnasium Areas,Sports/Entertainment - Gym, sports arena (play area)</v>
      </c>
      <c r="R121" s="45">
        <f>INDEX('For CSV - 2025 SpcFuncData'!$BB$5:$BB$89,MATCH($A121,'For CSV - 2025 SpcFuncData'!$B$5:$B$88,0))</f>
        <v>325</v>
      </c>
      <c r="S121" s="45">
        <f>INDEX('For CSV - 2025 VentSpcFuncData'!$I$6:$I$111,MATCH($B121,'For CSV - 2025 VentSpcFuncData'!$B$6:$B$111,0))</f>
        <v>89</v>
      </c>
      <c r="T121" s="45">
        <f>MATCH($A121,'For CSV - 2025 SpcFuncData'!$B$5:$B$87,0)</f>
        <v>24</v>
      </c>
      <c r="U121" s="45">
        <v>1</v>
      </c>
      <c r="V121" t="str">
        <f t="shared" si="8"/>
        <v>1, Spc:SpcFunc,        325,  89  ;  Exercise/Fitness Center and Gymnasium Areas</v>
      </c>
    </row>
    <row r="122" spans="1:22" x14ac:dyDescent="0.25">
      <c r="A122" s="45" t="s">
        <v>547</v>
      </c>
      <c r="B122" s="103" t="s">
        <v>927</v>
      </c>
      <c r="C122" s="57">
        <f>VLOOKUP($B122,'2025 Ventilation List SORT'!$A$6:$I$101,2)</f>
        <v>33</v>
      </c>
      <c r="D122" s="57">
        <f>VLOOKUP($B122,'2025 Ventilation List SORT'!$A$6:$I$101,3)</f>
        <v>0.15</v>
      </c>
      <c r="E122" s="60">
        <f>VLOOKUP($B122,'2025 Ventilation List SORT'!$A$6:$I$101,4)</f>
        <v>0</v>
      </c>
      <c r="F122" s="60">
        <f>VLOOKUP($B122,'2025 Ventilation List SORT'!$A$6:$I$101,5)</f>
        <v>0</v>
      </c>
      <c r="G122" s="57">
        <f>VLOOKUP($B122,'2025 Ventilation List SORT'!$A$6:$I$101,6)</f>
        <v>0</v>
      </c>
      <c r="H122" s="60">
        <f>VLOOKUP($B122,'2025 Ventilation List SORT'!$A$6:$I$101,7)</f>
        <v>1</v>
      </c>
      <c r="I122" s="57" t="str">
        <f>VLOOKUP($B122,'2025 Ventilation List SORT'!$A$6:$I$101,8)</f>
        <v>F</v>
      </c>
      <c r="J122" s="96" t="str">
        <f>VLOOKUP($B122,'2025 Ventilation List SORT'!$A$6:$I$101,9)</f>
        <v>No</v>
      </c>
      <c r="K122" s="148">
        <f>INDEX('For CSV - 2025 SpcFuncData'!$D$5:$D$88,MATCH($A122,'For CSV - 2025 SpcFuncData'!$B$5:$B$87,0))*0.5</f>
        <v>10</v>
      </c>
      <c r="L122" s="148" t="e">
        <f>INDEX('For CSV - 2025 VentSpcFuncData'!#REF!,MATCH($B122,'For CSV - 2025 VentSpcFuncData'!$B$6:$B$111,0))</f>
        <v>#REF!</v>
      </c>
      <c r="M122" s="148" t="e">
        <f t="shared" si="9"/>
        <v>#REF!</v>
      </c>
      <c r="N122" s="148" t="e">
        <f>INDEX('For CSV - 2025 VentSpcFuncData'!#REF!,MATCH($B122,'For CSV - 2025 VentSpcFuncData'!$B$6:$B$111,0))</f>
        <v>#REF!</v>
      </c>
      <c r="O122" s="148" t="e">
        <f t="shared" si="10"/>
        <v>#REF!</v>
      </c>
      <c r="P122" s="150" t="e">
        <f t="shared" si="6"/>
        <v>#REF!</v>
      </c>
      <c r="Q122" s="45" t="str">
        <f t="shared" si="11"/>
        <v>Exercise/Fitness Center and Gymnasium Areas,Education - Multiuse assembly</v>
      </c>
      <c r="R122" s="45">
        <f>INDEX('For CSV - 2025 SpcFuncData'!$BB$5:$BB$89,MATCH($A122,'For CSV - 2025 SpcFuncData'!$B$5:$B$88,0))</f>
        <v>325</v>
      </c>
      <c r="S122" s="45">
        <f>INDEX('For CSV - 2025 VentSpcFuncData'!$I$6:$I$111,MATCH($B122,'For CSV - 2025 VentSpcFuncData'!$B$6:$B$111,0))</f>
        <v>19</v>
      </c>
      <c r="T122" s="45">
        <f>MATCH($A122,'For CSV - 2025 SpcFuncData'!$B$5:$B$87,0)</f>
        <v>24</v>
      </c>
      <c r="U122" s="45">
        <v>0</v>
      </c>
      <c r="V122" t="str">
        <f t="shared" si="8"/>
        <v>2,              19,     "Education - Multiuse assembly"</v>
      </c>
    </row>
    <row r="123" spans="1:22" x14ac:dyDescent="0.25">
      <c r="A123" s="45" t="s">
        <v>547</v>
      </c>
      <c r="B123" s="103" t="s">
        <v>1017</v>
      </c>
      <c r="C123" s="57">
        <f>VLOOKUP($B123,'2025 Ventilation List SORT'!$A$6:$I$101,2)</f>
        <v>33</v>
      </c>
      <c r="D123" s="57">
        <f>VLOOKUP($B123,'2025 Ventilation List SORT'!$A$6:$I$101,3)</f>
        <v>0.15</v>
      </c>
      <c r="E123" s="60">
        <f>VLOOKUP($B123,'2025 Ventilation List SORT'!$A$6:$I$101,4)</f>
        <v>0</v>
      </c>
      <c r="F123" s="60">
        <f>VLOOKUP($B123,'2025 Ventilation List SORT'!$A$6:$I$101,5)</f>
        <v>0</v>
      </c>
      <c r="G123" s="57">
        <f>VLOOKUP($B123,'2025 Ventilation List SORT'!$A$6:$I$101,6)</f>
        <v>0</v>
      </c>
      <c r="H123" s="60">
        <f>VLOOKUP($B123,'2025 Ventilation List SORT'!$A$6:$I$101,7)</f>
        <v>1</v>
      </c>
      <c r="I123" s="57" t="str">
        <f>VLOOKUP($B123,'2025 Ventilation List SORT'!$A$6:$I$101,8)</f>
        <v>F</v>
      </c>
      <c r="J123" s="96" t="str">
        <f>VLOOKUP($B123,'2025 Ventilation List SORT'!$A$6:$I$101,9)</f>
        <v>No</v>
      </c>
      <c r="K123" s="148">
        <f>INDEX('For CSV - 2025 SpcFuncData'!$D$5:$D$88,MATCH($A123,'For CSV - 2025 SpcFuncData'!$B$5:$B$87,0))*0.5</f>
        <v>10</v>
      </c>
      <c r="L123" s="148" t="e">
        <f>INDEX('For CSV - 2025 VentSpcFuncData'!#REF!,MATCH($B123,'For CSV - 2025 VentSpcFuncData'!$B$6:$B$111,0))</f>
        <v>#REF!</v>
      </c>
      <c r="M123" s="148" t="e">
        <f t="shared" si="9"/>
        <v>#REF!</v>
      </c>
      <c r="N123" s="148" t="e">
        <f>INDEX('For CSV - 2025 VentSpcFuncData'!#REF!,MATCH($B123,'For CSV - 2025 VentSpcFuncData'!$B$6:$B$111,0))</f>
        <v>#REF!</v>
      </c>
      <c r="O123" s="148" t="e">
        <f t="shared" si="10"/>
        <v>#REF!</v>
      </c>
      <c r="P123" s="150" t="e">
        <f t="shared" si="6"/>
        <v>#REF!</v>
      </c>
      <c r="Q123" s="45" t="str">
        <f t="shared" si="11"/>
        <v>Exercise/Fitness Center and Gymnasium Areas,Education - Music/theater/dance</v>
      </c>
      <c r="R123" s="45">
        <f>INDEX('For CSV - 2025 SpcFuncData'!$BB$5:$BB$89,MATCH($A123,'For CSV - 2025 SpcFuncData'!$B$5:$B$88,0))</f>
        <v>325</v>
      </c>
      <c r="S123" s="45">
        <f>INDEX('For CSV - 2025 VentSpcFuncData'!$I$6:$I$111,MATCH($B123,'For CSV - 2025 VentSpcFuncData'!$B$6:$B$111,0))</f>
        <v>20</v>
      </c>
      <c r="T123" s="45">
        <f>MATCH($A123,'For CSV - 2025 SpcFuncData'!$B$5:$B$87,0)</f>
        <v>24</v>
      </c>
      <c r="U123" s="45">
        <v>0</v>
      </c>
      <c r="V123" t="str">
        <f t="shared" si="8"/>
        <v>2,              20,     "Education - Music/theater/dance"</v>
      </c>
    </row>
    <row r="124" spans="1:22" x14ac:dyDescent="0.25">
      <c r="A124" s="45" t="s">
        <v>547</v>
      </c>
      <c r="B124" s="103" t="s">
        <v>833</v>
      </c>
      <c r="C124" s="57">
        <f>VLOOKUP($B124,'2025 Ventilation List SORT'!$A$6:$I$101,2)</f>
        <v>100</v>
      </c>
      <c r="D124" s="57">
        <f>VLOOKUP($B124,'2025 Ventilation List SORT'!$A$6:$I$101,3)</f>
        <v>0.15</v>
      </c>
      <c r="E124" s="60">
        <f>VLOOKUP($B124,'2025 Ventilation List SORT'!$A$6:$I$101,4)</f>
        <v>0</v>
      </c>
      <c r="F124" s="60">
        <f>VLOOKUP($B124,'2025 Ventilation List SORT'!$A$6:$I$101,5)</f>
        <v>0</v>
      </c>
      <c r="G124" s="57">
        <f>VLOOKUP($B124,'2025 Ventilation List SORT'!$A$6:$I$101,6)</f>
        <v>0</v>
      </c>
      <c r="H124" s="60">
        <f>VLOOKUP($B124,'2025 Ventilation List SORT'!$A$6:$I$101,7)</f>
        <v>2</v>
      </c>
      <c r="I124" s="57" t="str">
        <f>VLOOKUP($B124,'2025 Ventilation List SORT'!$A$6:$I$101,8)</f>
        <v>F</v>
      </c>
      <c r="J124" s="96" t="str">
        <f>VLOOKUP($B124,'2025 Ventilation List SORT'!$A$6:$I$101,9)</f>
        <v>No</v>
      </c>
      <c r="K124" s="148">
        <f>INDEX('For CSV - 2025 SpcFuncData'!$D$5:$D$88,MATCH($A124,'For CSV - 2025 SpcFuncData'!$B$5:$B$87,0))*0.5</f>
        <v>10</v>
      </c>
      <c r="L124" s="148" t="e">
        <f>INDEX('For CSV - 2025 VentSpcFuncData'!#REF!,MATCH($B124,'For CSV - 2025 VentSpcFuncData'!$B$6:$B$111,0))</f>
        <v>#REF!</v>
      </c>
      <c r="M124" s="148" t="e">
        <f t="shared" si="9"/>
        <v>#REF!</v>
      </c>
      <c r="N124" s="148" t="e">
        <f>INDEX('For CSV - 2025 VentSpcFuncData'!#REF!,MATCH($B124,'For CSV - 2025 VentSpcFuncData'!$B$6:$B$111,0))</f>
        <v>#REF!</v>
      </c>
      <c r="O124" s="148" t="e">
        <f t="shared" si="10"/>
        <v>#REF!</v>
      </c>
      <c r="P124" s="150" t="e">
        <f t="shared" si="6"/>
        <v>#REF!</v>
      </c>
      <c r="Q124" s="45" t="str">
        <f t="shared" si="11"/>
        <v>Exercise/Fitness Center and Gymnasium Areas,Sports/Entertainment - Disco/dance floors</v>
      </c>
      <c r="R124" s="45">
        <f>INDEX('For CSV - 2025 SpcFuncData'!$BB$5:$BB$89,MATCH($A124,'For CSV - 2025 SpcFuncData'!$B$5:$B$88,0))</f>
        <v>325</v>
      </c>
      <c r="S124" s="45">
        <f>INDEX('For CSV - 2025 VentSpcFuncData'!$I$6:$I$111,MATCH($B124,'For CSV - 2025 VentSpcFuncData'!$B$6:$B$111,0))</f>
        <v>86</v>
      </c>
      <c r="T124" s="45">
        <f>MATCH($A124,'For CSV - 2025 SpcFuncData'!$B$5:$B$87,0)</f>
        <v>24</v>
      </c>
      <c r="U124" s="45">
        <v>0</v>
      </c>
      <c r="V124" t="str">
        <f t="shared" si="8"/>
        <v>2,              86,     "Sports/Entertainment - Disco/dance floors"</v>
      </c>
    </row>
    <row r="125" spans="1:22" x14ac:dyDescent="0.25">
      <c r="A125" s="45" t="s">
        <v>547</v>
      </c>
      <c r="B125" s="103" t="s">
        <v>836</v>
      </c>
      <c r="C125" s="57">
        <f>VLOOKUP($B125,'2025 Ventilation List SORT'!$A$6:$I$101,2)</f>
        <v>100</v>
      </c>
      <c r="D125" s="57">
        <f>VLOOKUP($B125,'2025 Ventilation List SORT'!$A$6:$I$101,3)</f>
        <v>0.15</v>
      </c>
      <c r="E125" s="60">
        <f>VLOOKUP($B125,'2025 Ventilation List SORT'!$A$6:$I$101,4)</f>
        <v>0</v>
      </c>
      <c r="F125" s="60">
        <f>VLOOKUP($B125,'2025 Ventilation List SORT'!$A$6:$I$101,5)</f>
        <v>0</v>
      </c>
      <c r="G125" s="57">
        <f>VLOOKUP($B125,'2025 Ventilation List SORT'!$A$6:$I$101,6)</f>
        <v>0</v>
      </c>
      <c r="H125" s="60">
        <f>VLOOKUP($B125,'2025 Ventilation List SORT'!$A$6:$I$101,7)</f>
        <v>2</v>
      </c>
      <c r="I125" s="57" t="str">
        <f>VLOOKUP($B125,'2025 Ventilation List SORT'!$A$6:$I$101,8)</f>
        <v>F</v>
      </c>
      <c r="J125" s="96" t="str">
        <f>VLOOKUP($B125,'2025 Ventilation List SORT'!$A$6:$I$101,9)</f>
        <v>No</v>
      </c>
      <c r="K125" s="148">
        <f>INDEX('For CSV - 2025 SpcFuncData'!$D$5:$D$88,MATCH($A125,'For CSV - 2025 SpcFuncData'!$B$5:$B$87,0))*0.5</f>
        <v>10</v>
      </c>
      <c r="L125" s="148" t="e">
        <f>INDEX('For CSV - 2025 VentSpcFuncData'!#REF!,MATCH($B125,'For CSV - 2025 VentSpcFuncData'!$B$6:$B$111,0))</f>
        <v>#REF!</v>
      </c>
      <c r="M125" s="148" t="e">
        <f t="shared" si="9"/>
        <v>#REF!</v>
      </c>
      <c r="N125" s="148" t="e">
        <f>INDEX('For CSV - 2025 VentSpcFuncData'!#REF!,MATCH($B125,'For CSV - 2025 VentSpcFuncData'!$B$6:$B$111,0))</f>
        <v>#REF!</v>
      </c>
      <c r="O125" s="148" t="e">
        <f t="shared" si="10"/>
        <v>#REF!</v>
      </c>
      <c r="P125" s="150" t="e">
        <f t="shared" si="6"/>
        <v>#REF!</v>
      </c>
      <c r="Q125" s="45" t="str">
        <f t="shared" si="11"/>
        <v>Exercise/Fitness Center and Gymnasium Areas,Sports/Entertainment - Gym, sports arena (play area)</v>
      </c>
      <c r="R125" s="45">
        <f>INDEX('For CSV - 2025 SpcFuncData'!$BB$5:$BB$89,MATCH($A125,'For CSV - 2025 SpcFuncData'!$B$5:$B$88,0))</f>
        <v>325</v>
      </c>
      <c r="S125" s="45">
        <f>INDEX('For CSV - 2025 VentSpcFuncData'!$I$6:$I$111,MATCH($B125,'For CSV - 2025 VentSpcFuncData'!$B$6:$B$111,0))</f>
        <v>89</v>
      </c>
      <c r="T125" s="45">
        <f>MATCH($A125,'For CSV - 2025 SpcFuncData'!$B$5:$B$87,0)</f>
        <v>24</v>
      </c>
      <c r="U125" s="45">
        <v>1</v>
      </c>
      <c r="V125" t="str">
        <f t="shared" si="8"/>
        <v>2,              89,     "Sports/Entertainment - Gym, sports arena (play area)"</v>
      </c>
    </row>
    <row r="126" spans="1:22" x14ac:dyDescent="0.25">
      <c r="A126" s="49" t="s">
        <v>547</v>
      </c>
      <c r="B126" s="103" t="s">
        <v>837</v>
      </c>
      <c r="C126" s="57">
        <f>VLOOKUP($B126,'2025 Ventilation List SORT'!$A$6:$I$101,2)</f>
        <v>100</v>
      </c>
      <c r="D126" s="57">
        <f>VLOOKUP($B126,'2025 Ventilation List SORT'!$A$6:$I$101,3)</f>
        <v>0.15</v>
      </c>
      <c r="E126" s="60">
        <f>VLOOKUP($B126,'2025 Ventilation List SORT'!$A$6:$I$101,4)</f>
        <v>0</v>
      </c>
      <c r="F126" s="60">
        <f>VLOOKUP($B126,'2025 Ventilation List SORT'!$A$6:$I$101,5)</f>
        <v>0</v>
      </c>
      <c r="G126" s="57">
        <f>VLOOKUP($B126,'2025 Ventilation List SORT'!$A$6:$I$101,6)</f>
        <v>0</v>
      </c>
      <c r="H126" s="60">
        <f>VLOOKUP($B126,'2025 Ventilation List SORT'!$A$6:$I$101,7)</f>
        <v>2</v>
      </c>
      <c r="I126" s="57" t="str">
        <f>VLOOKUP($B126,'2025 Ventilation List SORT'!$A$6:$I$101,8)</f>
        <v>F</v>
      </c>
      <c r="J126" s="96" t="str">
        <f>VLOOKUP($B126,'2025 Ventilation List SORT'!$A$6:$I$101,9)</f>
        <v>No</v>
      </c>
      <c r="K126" s="148">
        <f>INDEX('For CSV - 2025 SpcFuncData'!$D$5:$D$88,MATCH($A126,'For CSV - 2025 SpcFuncData'!$B$5:$B$87,0))*0.5</f>
        <v>10</v>
      </c>
      <c r="L126" s="148" t="e">
        <f>INDEX('For CSV - 2025 VentSpcFuncData'!#REF!,MATCH($B126,'For CSV - 2025 VentSpcFuncData'!$B$6:$B$111,0))</f>
        <v>#REF!</v>
      </c>
      <c r="M126" s="148" t="e">
        <f t="shared" si="9"/>
        <v>#REF!</v>
      </c>
      <c r="N126" s="148" t="e">
        <f>INDEX('For CSV - 2025 VentSpcFuncData'!#REF!,MATCH($B126,'For CSV - 2025 VentSpcFuncData'!$B$6:$B$111,0))</f>
        <v>#REF!</v>
      </c>
      <c r="O126" s="148" t="e">
        <f t="shared" si="10"/>
        <v>#REF!</v>
      </c>
      <c r="P126" s="150" t="e">
        <f t="shared" si="6"/>
        <v>#REF!</v>
      </c>
      <c r="Q126" s="45" t="str">
        <f t="shared" si="11"/>
        <v>Exercise/Fitness Center and Gymnasium Areas,Sports/Entertainment - Health club/aerobics room</v>
      </c>
      <c r="R126" s="45">
        <f>INDEX('For CSV - 2025 SpcFuncData'!$BB$5:$BB$89,MATCH($A126,'For CSV - 2025 SpcFuncData'!$B$5:$B$88,0))</f>
        <v>325</v>
      </c>
      <c r="S126" s="45">
        <f>INDEX('For CSV - 2025 VentSpcFuncData'!$I$6:$I$111,MATCH($B126,'For CSV - 2025 VentSpcFuncData'!$B$6:$B$111,0))</f>
        <v>90</v>
      </c>
      <c r="T126" s="45">
        <f>MATCH($A126,'For CSV - 2025 SpcFuncData'!$B$5:$B$87,0)</f>
        <v>24</v>
      </c>
      <c r="U126" s="45">
        <v>1</v>
      </c>
      <c r="V126" t="str">
        <f t="shared" si="8"/>
        <v>2,              90,     "Sports/Entertainment - Health club/aerobics room"</v>
      </c>
    </row>
    <row r="127" spans="1:22" x14ac:dyDescent="0.25">
      <c r="A127" s="49" t="s">
        <v>547</v>
      </c>
      <c r="B127" s="103" t="s">
        <v>838</v>
      </c>
      <c r="C127" s="57">
        <f>VLOOKUP($B127,'2025 Ventilation List SORT'!$A$6:$I$101,2)</f>
        <v>100</v>
      </c>
      <c r="D127" s="57">
        <f>VLOOKUP($B127,'2025 Ventilation List SORT'!$A$6:$I$101,3)</f>
        <v>0.15</v>
      </c>
      <c r="E127" s="60">
        <f>VLOOKUP($B127,'2025 Ventilation List SORT'!$A$6:$I$101,4)</f>
        <v>0</v>
      </c>
      <c r="F127" s="60">
        <f>VLOOKUP($B127,'2025 Ventilation List SORT'!$A$6:$I$101,5)</f>
        <v>0</v>
      </c>
      <c r="G127" s="57">
        <f>VLOOKUP($B127,'2025 Ventilation List SORT'!$A$6:$I$101,6)</f>
        <v>0</v>
      </c>
      <c r="H127" s="60">
        <f>VLOOKUP($B127,'2025 Ventilation List SORT'!$A$6:$I$101,7)</f>
        <v>2</v>
      </c>
      <c r="I127" s="57" t="str">
        <f>VLOOKUP($B127,'2025 Ventilation List SORT'!$A$6:$I$101,8)</f>
        <v>F</v>
      </c>
      <c r="J127" s="96" t="str">
        <f>VLOOKUP($B127,'2025 Ventilation List SORT'!$A$6:$I$101,9)</f>
        <v>No</v>
      </c>
      <c r="K127" s="148">
        <f>INDEX('For CSV - 2025 SpcFuncData'!$D$5:$D$88,MATCH($A127,'For CSV - 2025 SpcFuncData'!$B$5:$B$87,0))*0.5</f>
        <v>10</v>
      </c>
      <c r="L127" s="148" t="e">
        <f>INDEX('For CSV - 2025 VentSpcFuncData'!#REF!,MATCH($B127,'For CSV - 2025 VentSpcFuncData'!$B$6:$B$111,0))</f>
        <v>#REF!</v>
      </c>
      <c r="M127" s="148" t="e">
        <f t="shared" si="9"/>
        <v>#REF!</v>
      </c>
      <c r="N127" s="148" t="e">
        <f>INDEX('For CSV - 2025 VentSpcFuncData'!#REF!,MATCH($B127,'For CSV - 2025 VentSpcFuncData'!$B$6:$B$111,0))</f>
        <v>#REF!</v>
      </c>
      <c r="O127" s="148" t="e">
        <f t="shared" si="10"/>
        <v>#REF!</v>
      </c>
      <c r="P127" s="150" t="e">
        <f t="shared" si="6"/>
        <v>#REF!</v>
      </c>
      <c r="Q127" s="45" t="str">
        <f t="shared" si="11"/>
        <v>Exercise/Fitness Center and Gymnasium Areas,Sports/Entertainment - Health club/weight rooms</v>
      </c>
      <c r="R127" s="45">
        <f>INDEX('For CSV - 2025 SpcFuncData'!$BB$5:$BB$89,MATCH($A127,'For CSV - 2025 SpcFuncData'!$B$5:$B$88,0))</f>
        <v>325</v>
      </c>
      <c r="S127" s="45">
        <f>INDEX('For CSV - 2025 VentSpcFuncData'!$I$6:$I$111,MATCH($B127,'For CSV - 2025 VentSpcFuncData'!$B$6:$B$111,0))</f>
        <v>91</v>
      </c>
      <c r="T127" s="45">
        <f>MATCH($A127,'For CSV - 2025 SpcFuncData'!$B$5:$B$87,0)</f>
        <v>24</v>
      </c>
      <c r="U127" s="45">
        <v>1</v>
      </c>
      <c r="V127" t="str">
        <f t="shared" si="8"/>
        <v>2,              91,     "Sports/Entertainment - Health club/weight rooms"</v>
      </c>
    </row>
    <row r="128" spans="1:22" x14ac:dyDescent="0.25">
      <c r="A128" s="49" t="s">
        <v>547</v>
      </c>
      <c r="B128" s="103" t="s">
        <v>841</v>
      </c>
      <c r="C128" s="57">
        <f>VLOOKUP($B128,'2025 Ventilation List SORT'!$A$6:$I$101,2)</f>
        <v>100</v>
      </c>
      <c r="D128" s="57">
        <f>VLOOKUP($B128,'2025 Ventilation List SORT'!$A$6:$I$101,3)</f>
        <v>0.15</v>
      </c>
      <c r="E128" s="60">
        <f>VLOOKUP($B128,'2025 Ventilation List SORT'!$A$6:$I$101,4)</f>
        <v>0</v>
      </c>
      <c r="F128" s="60">
        <f>VLOOKUP($B128,'2025 Ventilation List SORT'!$A$6:$I$101,5)</f>
        <v>0</v>
      </c>
      <c r="G128" s="57">
        <f>VLOOKUP($B128,'2025 Ventilation List SORT'!$A$6:$I$101,6)</f>
        <v>0</v>
      </c>
      <c r="H128" s="60">
        <f>VLOOKUP($B128,'2025 Ventilation List SORT'!$A$6:$I$101,7)</f>
        <v>2</v>
      </c>
      <c r="I128" s="57" t="str">
        <f>VLOOKUP($B128,'2025 Ventilation List SORT'!$A$6:$I$101,8)</f>
        <v>F</v>
      </c>
      <c r="J128" s="96" t="str">
        <f>VLOOKUP($B128,'2025 Ventilation List SORT'!$A$6:$I$101,9)</f>
        <v>No</v>
      </c>
      <c r="K128" s="148">
        <f>INDEX('For CSV - 2025 SpcFuncData'!$D$5:$D$88,MATCH($A128,'For CSV - 2025 SpcFuncData'!$B$5:$B$87,0))*0.5</f>
        <v>10</v>
      </c>
      <c r="L128" s="148" t="e">
        <f>INDEX('For CSV - 2025 VentSpcFuncData'!#REF!,MATCH($B128,'For CSV - 2025 VentSpcFuncData'!$B$6:$B$111,0))</f>
        <v>#REF!</v>
      </c>
      <c r="M128" s="148" t="e">
        <f t="shared" si="9"/>
        <v>#REF!</v>
      </c>
      <c r="N128" s="148" t="e">
        <f>INDEX('For CSV - 2025 VentSpcFuncData'!#REF!,MATCH($B128,'For CSV - 2025 VentSpcFuncData'!$B$6:$B$111,0))</f>
        <v>#REF!</v>
      </c>
      <c r="O128" s="148" t="e">
        <f t="shared" si="10"/>
        <v>#REF!</v>
      </c>
      <c r="P128" s="150" t="e">
        <f t="shared" si="6"/>
        <v>#REF!</v>
      </c>
      <c r="Q128" s="45" t="str">
        <f t="shared" si="11"/>
        <v>Exercise/Fitness Center and Gymnasium Areas,Sports/Entertainment - Swimming (deck)</v>
      </c>
      <c r="R128" s="45">
        <f>INDEX('For CSV - 2025 SpcFuncData'!$BB$5:$BB$89,MATCH($A128,'For CSV - 2025 SpcFuncData'!$B$5:$B$88,0))</f>
        <v>325</v>
      </c>
      <c r="S128" s="45">
        <f>INDEX('For CSV - 2025 VentSpcFuncData'!$I$6:$I$111,MATCH($B128,'For CSV - 2025 VentSpcFuncData'!$B$6:$B$111,0))</f>
        <v>94</v>
      </c>
      <c r="T128" s="45">
        <f>MATCH($A128,'For CSV - 2025 SpcFuncData'!$B$5:$B$87,0)</f>
        <v>24</v>
      </c>
      <c r="U128" s="45">
        <v>1</v>
      </c>
      <c r="V128" t="str">
        <f t="shared" si="8"/>
        <v>2,              94,     "Sports/Entertainment - Swimming (deck)"</v>
      </c>
    </row>
    <row r="129" spans="1:22" x14ac:dyDescent="0.25">
      <c r="A129" s="49" t="s">
        <v>547</v>
      </c>
      <c r="B129" s="103" t="s">
        <v>842</v>
      </c>
      <c r="C129" s="57">
        <f>VLOOKUP($B129,'2025 Ventilation List SORT'!$A$6:$I$101,2)</f>
        <v>100</v>
      </c>
      <c r="D129" s="57">
        <f>VLOOKUP($B129,'2025 Ventilation List SORT'!$A$6:$I$101,3)</f>
        <v>0.15</v>
      </c>
      <c r="E129" s="60">
        <f>VLOOKUP($B129,'2025 Ventilation List SORT'!$A$6:$I$101,4)</f>
        <v>0</v>
      </c>
      <c r="F129" s="60">
        <f>VLOOKUP($B129,'2025 Ventilation List SORT'!$A$6:$I$101,5)</f>
        <v>0</v>
      </c>
      <c r="G129" s="57">
        <f>VLOOKUP($B129,'2025 Ventilation List SORT'!$A$6:$I$101,6)</f>
        <v>0</v>
      </c>
      <c r="H129" s="60">
        <f>VLOOKUP($B129,'2025 Ventilation List SORT'!$A$6:$I$101,7)</f>
        <v>2</v>
      </c>
      <c r="I129" s="57" t="str">
        <f>VLOOKUP($B129,'2025 Ventilation List SORT'!$A$6:$I$101,8)</f>
        <v>F</v>
      </c>
      <c r="J129" s="96" t="str">
        <f>VLOOKUP($B129,'2025 Ventilation List SORT'!$A$6:$I$101,9)</f>
        <v>No</v>
      </c>
      <c r="K129" s="148">
        <f>INDEX('For CSV - 2025 SpcFuncData'!$D$5:$D$88,MATCH($A129,'For CSV - 2025 SpcFuncData'!$B$5:$B$87,0))*0.5</f>
        <v>10</v>
      </c>
      <c r="L129" s="148" t="e">
        <f>INDEX('For CSV - 2025 VentSpcFuncData'!#REF!,MATCH($B129,'For CSV - 2025 VentSpcFuncData'!$B$6:$B$111,0))</f>
        <v>#REF!</v>
      </c>
      <c r="M129" s="148" t="e">
        <f t="shared" si="9"/>
        <v>#REF!</v>
      </c>
      <c r="N129" s="148" t="e">
        <f>INDEX('For CSV - 2025 VentSpcFuncData'!#REF!,MATCH($B129,'For CSV - 2025 VentSpcFuncData'!$B$6:$B$111,0))</f>
        <v>#REF!</v>
      </c>
      <c r="O129" s="148" t="e">
        <f t="shared" si="10"/>
        <v>#REF!</v>
      </c>
      <c r="P129" s="150" t="e">
        <f t="shared" si="6"/>
        <v>#REF!</v>
      </c>
      <c r="Q129" s="45" t="str">
        <f t="shared" si="11"/>
        <v>Exercise/Fitness Center and Gymnasium Areas,Sports/Entertainment - Swimming (pool)</v>
      </c>
      <c r="R129" s="45">
        <f>INDEX('For CSV - 2025 SpcFuncData'!$BB$5:$BB$89,MATCH($A129,'For CSV - 2025 SpcFuncData'!$B$5:$B$88,0))</f>
        <v>325</v>
      </c>
      <c r="S129" s="45">
        <f>INDEX('For CSV - 2025 VentSpcFuncData'!$I$6:$I$111,MATCH($B129,'For CSV - 2025 VentSpcFuncData'!$B$6:$B$111,0))</f>
        <v>95</v>
      </c>
      <c r="T129" s="45">
        <f>MATCH($A129,'For CSV - 2025 SpcFuncData'!$B$5:$B$87,0)</f>
        <v>24</v>
      </c>
      <c r="U129" s="45">
        <v>1</v>
      </c>
      <c r="V129" t="str">
        <f t="shared" si="8"/>
        <v>2,              95,     "Sports/Entertainment - Swimming (pool)"</v>
      </c>
    </row>
    <row r="130" spans="1:22" x14ac:dyDescent="0.25">
      <c r="A130" s="49" t="s">
        <v>45</v>
      </c>
      <c r="B130" s="103" t="s">
        <v>773</v>
      </c>
      <c r="C130" s="57">
        <f>VLOOKUP($B130,'2025 Ventilation List SORT'!$A$6:$I$101,2)</f>
        <v>5</v>
      </c>
      <c r="D130" s="57">
        <f>VLOOKUP($B130,'2025 Ventilation List SORT'!$A$6:$I$101,3)</f>
        <v>0.15</v>
      </c>
      <c r="E130" s="60">
        <f>VLOOKUP($B130,'2025 Ventilation List SORT'!$A$6:$I$101,4)</f>
        <v>0</v>
      </c>
      <c r="F130" s="60">
        <f>VLOOKUP($B130,'2025 Ventilation List SORT'!$A$6:$I$101,5)</f>
        <v>0</v>
      </c>
      <c r="G130" s="57">
        <f>VLOOKUP($B130,'2025 Ventilation List SORT'!$A$6:$I$101,6)</f>
        <v>0</v>
      </c>
      <c r="H130" s="60">
        <f>VLOOKUP($B130,'2025 Ventilation List SORT'!$A$6:$I$101,7)</f>
        <v>1</v>
      </c>
      <c r="I130" s="57" t="str">
        <f>VLOOKUP($B130,'2025 Ventilation List SORT'!$A$6:$I$101,8)</f>
        <v>F</v>
      </c>
      <c r="J130" s="96" t="str">
        <f>VLOOKUP($B130,'2025 Ventilation List SORT'!$A$6:$I$101,9)</f>
        <v>No</v>
      </c>
      <c r="K130" s="148">
        <f>INDEX('For CSV - 2025 SpcFuncData'!$D$5:$D$88,MATCH($A130,'For CSV - 2025 SpcFuncData'!$B$5:$B$87,0))*0.5</f>
        <v>5</v>
      </c>
      <c r="L130" s="148" t="e">
        <f>INDEX('For CSV - 2025 VentSpcFuncData'!#REF!,MATCH($B130,'For CSV - 2025 VentSpcFuncData'!$B$6:$B$111,0))</f>
        <v>#REF!</v>
      </c>
      <c r="M130" s="148" t="e">
        <f t="shared" si="9"/>
        <v>#REF!</v>
      </c>
      <c r="N130" s="148" t="e">
        <f>INDEX('For CSV - 2025 VentSpcFuncData'!#REF!,MATCH($B130,'For CSV - 2025 VentSpcFuncData'!$B$6:$B$111,0))</f>
        <v>#REF!</v>
      </c>
      <c r="O130" s="148" t="e">
        <f t="shared" si="10"/>
        <v>#REF!</v>
      </c>
      <c r="P130" s="150" t="e">
        <f t="shared" si="6"/>
        <v>#REF!</v>
      </c>
      <c r="Q130" s="45" t="str">
        <f t="shared" si="11"/>
        <v>Financial Transaction Area,Misc - Banks or bank lobbies</v>
      </c>
      <c r="R130" s="45">
        <f>INDEX('For CSV - 2025 SpcFuncData'!$BB$5:$BB$89,MATCH($A130,'For CSV - 2025 SpcFuncData'!$B$5:$B$88,0))</f>
        <v>326</v>
      </c>
      <c r="S130" s="45">
        <f>INDEX('For CSV - 2025 VentSpcFuncData'!$I$6:$I$111,MATCH($B130,'For CSV - 2025 VentSpcFuncData'!$B$6:$B$111,0))</f>
        <v>60</v>
      </c>
      <c r="T130" s="45">
        <f>MATCH($A130,'For CSV - 2025 SpcFuncData'!$B$5:$B$87,0)</f>
        <v>25</v>
      </c>
      <c r="U130" s="45">
        <v>0</v>
      </c>
      <c r="V130" t="str">
        <f t="shared" si="8"/>
        <v>1, Spc:SpcFunc,        326,  60  ;  Financial Transaction Area</v>
      </c>
    </row>
    <row r="131" spans="1:22" x14ac:dyDescent="0.25">
      <c r="A131" s="49" t="s">
        <v>45</v>
      </c>
      <c r="B131" s="103" t="s">
        <v>772</v>
      </c>
      <c r="C131" s="57">
        <f>VLOOKUP($B131,'2025 Ventilation List SORT'!$A$6:$I$101,2)</f>
        <v>5</v>
      </c>
      <c r="D131" s="57">
        <f>VLOOKUP($B131,'2025 Ventilation List SORT'!$A$6:$I$101,3)</f>
        <v>0.15</v>
      </c>
      <c r="E131" s="60">
        <f>VLOOKUP($B131,'2025 Ventilation List SORT'!$A$6:$I$101,4)</f>
        <v>0</v>
      </c>
      <c r="F131" s="60">
        <f>VLOOKUP($B131,'2025 Ventilation List SORT'!$A$6:$I$101,5)</f>
        <v>0</v>
      </c>
      <c r="G131" s="57">
        <f>VLOOKUP($B131,'2025 Ventilation List SORT'!$A$6:$I$101,6)</f>
        <v>0</v>
      </c>
      <c r="H131" s="60">
        <f>VLOOKUP($B131,'2025 Ventilation List SORT'!$A$6:$I$101,7)</f>
        <v>2</v>
      </c>
      <c r="I131" s="57" t="str">
        <f>VLOOKUP($B131,'2025 Ventilation List SORT'!$A$6:$I$101,8)</f>
        <v>F</v>
      </c>
      <c r="J131" s="96" t="str">
        <f>VLOOKUP($B131,'2025 Ventilation List SORT'!$A$6:$I$101,9)</f>
        <v>No</v>
      </c>
      <c r="K131" s="148">
        <f>INDEX('For CSV - 2025 SpcFuncData'!$D$5:$D$88,MATCH($A131,'For CSV - 2025 SpcFuncData'!$B$5:$B$87,0))*0.5</f>
        <v>5</v>
      </c>
      <c r="L131" s="148" t="e">
        <f>INDEX('For CSV - 2025 VentSpcFuncData'!#REF!,MATCH($B131,'For CSV - 2025 VentSpcFuncData'!$B$6:$B$111,0))</f>
        <v>#REF!</v>
      </c>
      <c r="M131" s="148" t="e">
        <f t="shared" si="9"/>
        <v>#REF!</v>
      </c>
      <c r="N131" s="148" t="e">
        <f>INDEX('For CSV - 2025 VentSpcFuncData'!#REF!,MATCH($B131,'For CSV - 2025 VentSpcFuncData'!$B$6:$B$111,0))</f>
        <v>#REF!</v>
      </c>
      <c r="O131" s="148" t="e">
        <f t="shared" si="10"/>
        <v>#REF!</v>
      </c>
      <c r="P131" s="150" t="e">
        <f t="shared" si="6"/>
        <v>#REF!</v>
      </c>
      <c r="Q131" s="45" t="str">
        <f t="shared" si="11"/>
        <v>Financial Transaction Area,Misc - Bank vaults/safe deposit</v>
      </c>
      <c r="R131" s="45">
        <f>INDEX('For CSV - 2025 SpcFuncData'!$BB$5:$BB$89,MATCH($A131,'For CSV - 2025 SpcFuncData'!$B$5:$B$88,0))</f>
        <v>326</v>
      </c>
      <c r="S131" s="45">
        <f>INDEX('For CSV - 2025 VentSpcFuncData'!$I$6:$I$111,MATCH($B131,'For CSV - 2025 VentSpcFuncData'!$B$6:$B$111,0))</f>
        <v>59</v>
      </c>
      <c r="T131" s="45">
        <f>MATCH($A131,'For CSV - 2025 SpcFuncData'!$B$5:$B$87,0)</f>
        <v>25</v>
      </c>
      <c r="U131" s="45">
        <v>0</v>
      </c>
      <c r="V131" t="str">
        <f t="shared" si="8"/>
        <v>2,              59,     "Misc - Bank vaults/safe deposit"</v>
      </c>
    </row>
    <row r="132" spans="1:22" x14ac:dyDescent="0.25">
      <c r="A132" s="49" t="s">
        <v>45</v>
      </c>
      <c r="B132" s="103" t="s">
        <v>773</v>
      </c>
      <c r="C132" s="57">
        <f>VLOOKUP($B132,'2025 Ventilation List SORT'!$A$6:$I$101,2)</f>
        <v>5</v>
      </c>
      <c r="D132" s="57">
        <f>VLOOKUP($B132,'2025 Ventilation List SORT'!$A$6:$I$101,3)</f>
        <v>0.15</v>
      </c>
      <c r="E132" s="60">
        <f>VLOOKUP($B132,'2025 Ventilation List SORT'!$A$6:$I$101,4)</f>
        <v>0</v>
      </c>
      <c r="F132" s="60">
        <f>VLOOKUP($B132,'2025 Ventilation List SORT'!$A$6:$I$101,5)</f>
        <v>0</v>
      </c>
      <c r="G132" s="57">
        <f>VLOOKUP($B132,'2025 Ventilation List SORT'!$A$6:$I$101,6)</f>
        <v>0</v>
      </c>
      <c r="H132" s="60">
        <f>VLOOKUP($B132,'2025 Ventilation List SORT'!$A$6:$I$101,7)</f>
        <v>1</v>
      </c>
      <c r="I132" s="57" t="str">
        <f>VLOOKUP($B132,'2025 Ventilation List SORT'!$A$6:$I$101,8)</f>
        <v>F</v>
      </c>
      <c r="J132" s="96" t="str">
        <f>VLOOKUP($B132,'2025 Ventilation List SORT'!$A$6:$I$101,9)</f>
        <v>No</v>
      </c>
      <c r="K132" s="148">
        <f>INDEX('For CSV - 2025 SpcFuncData'!$D$5:$D$88,MATCH($A132,'For CSV - 2025 SpcFuncData'!$B$5:$B$87,0))*0.5</f>
        <v>5</v>
      </c>
      <c r="L132" s="148" t="e">
        <f>INDEX('For CSV - 2025 VentSpcFuncData'!#REF!,MATCH($B132,'For CSV - 2025 VentSpcFuncData'!$B$6:$B$111,0))</f>
        <v>#REF!</v>
      </c>
      <c r="M132" s="148" t="e">
        <f t="shared" si="9"/>
        <v>#REF!</v>
      </c>
      <c r="N132" s="148" t="e">
        <f>INDEX('For CSV - 2025 VentSpcFuncData'!#REF!,MATCH($B132,'For CSV - 2025 VentSpcFuncData'!$B$6:$B$111,0))</f>
        <v>#REF!</v>
      </c>
      <c r="O132" s="148" t="e">
        <f t="shared" si="10"/>
        <v>#REF!</v>
      </c>
      <c r="P132" s="150" t="e">
        <f t="shared" si="6"/>
        <v>#REF!</v>
      </c>
      <c r="Q132" s="45" t="str">
        <f t="shared" si="11"/>
        <v>Financial Transaction Area,Misc - Banks or bank lobbies</v>
      </c>
      <c r="R132" s="45">
        <f>INDEX('For CSV - 2025 SpcFuncData'!$BB$5:$BB$89,MATCH($A132,'For CSV - 2025 SpcFuncData'!$B$5:$B$88,0))</f>
        <v>326</v>
      </c>
      <c r="S132" s="45">
        <f>INDEX('For CSV - 2025 VentSpcFuncData'!$I$6:$I$111,MATCH($B132,'For CSV - 2025 VentSpcFuncData'!$B$6:$B$111,0))</f>
        <v>60</v>
      </c>
      <c r="T132" s="45">
        <f>MATCH($A132,'For CSV - 2025 SpcFuncData'!$B$5:$B$87,0)</f>
        <v>25</v>
      </c>
      <c r="U132" s="45">
        <v>0</v>
      </c>
      <c r="V132" t="str">
        <f t="shared" si="8"/>
        <v>2,              60,     "Misc - Banks or bank lobbies"</v>
      </c>
    </row>
    <row r="133" spans="1:22" x14ac:dyDescent="0.25">
      <c r="A133" s="49" t="s">
        <v>45</v>
      </c>
      <c r="B133" s="103" t="s">
        <v>769</v>
      </c>
      <c r="C133" s="57">
        <f>VLOOKUP($B133,'2025 Ventilation List SORT'!$A$6:$I$101,2)</f>
        <v>5</v>
      </c>
      <c r="D133" s="57">
        <f>VLOOKUP($B133,'2025 Ventilation List SORT'!$A$6:$I$101,3)</f>
        <v>0.15</v>
      </c>
      <c r="E133" s="60">
        <f>VLOOKUP($B133,'2025 Ventilation List SORT'!$A$6:$I$101,4)</f>
        <v>0</v>
      </c>
      <c r="F133" s="60">
        <f>VLOOKUP($B133,'2025 Ventilation List SORT'!$A$6:$I$101,5)</f>
        <v>0</v>
      </c>
      <c r="G133" s="57">
        <f>VLOOKUP($B133,'2025 Ventilation List SORT'!$A$6:$I$101,6)</f>
        <v>0</v>
      </c>
      <c r="H133" s="60">
        <f>VLOOKUP($B133,'2025 Ventilation List SORT'!$A$6:$I$101,7)</f>
        <v>1</v>
      </c>
      <c r="I133" s="57" t="str">
        <f>VLOOKUP($B133,'2025 Ventilation List SORT'!$A$6:$I$101,8)</f>
        <v>F</v>
      </c>
      <c r="J133" s="96" t="str">
        <f>VLOOKUP($B133,'2025 Ventilation List SORT'!$A$6:$I$101,9)</f>
        <v>No</v>
      </c>
      <c r="K133" s="148">
        <f>INDEX('For CSV - 2025 SpcFuncData'!$D$5:$D$88,MATCH($A133,'For CSV - 2025 SpcFuncData'!$B$5:$B$87,0))*0.5</f>
        <v>5</v>
      </c>
      <c r="L133" s="148" t="e">
        <f>INDEX('For CSV - 2025 VentSpcFuncData'!#REF!,MATCH($B133,'For CSV - 2025 VentSpcFuncData'!$B$6:$B$111,0))</f>
        <v>#REF!</v>
      </c>
      <c r="M133" s="148" t="e">
        <f t="shared" si="9"/>
        <v>#REF!</v>
      </c>
      <c r="N133" s="148" t="e">
        <f>INDEX('For CSV - 2025 VentSpcFuncData'!#REF!,MATCH($B133,'For CSV - 2025 VentSpcFuncData'!$B$6:$B$111,0))</f>
        <v>#REF!</v>
      </c>
      <c r="O133" s="148" t="e">
        <f t="shared" si="10"/>
        <v>#REF!</v>
      </c>
      <c r="P133" s="150" t="e">
        <f t="shared" si="6"/>
        <v>#REF!</v>
      </c>
      <c r="Q133" s="45" t="str">
        <f t="shared" si="11"/>
        <v>Financial Transaction Area,Office - Office space</v>
      </c>
      <c r="R133" s="45">
        <f>INDEX('For CSV - 2025 SpcFuncData'!$BB$5:$BB$89,MATCH($A133,'For CSV - 2025 SpcFuncData'!$B$5:$B$88,0))</f>
        <v>326</v>
      </c>
      <c r="S133" s="45">
        <f>INDEX('For CSV - 2025 VentSpcFuncData'!$I$6:$I$111,MATCH($B133,'For CSV - 2025 VentSpcFuncData'!$B$6:$B$111,0))</f>
        <v>74</v>
      </c>
      <c r="T133" s="45">
        <f>MATCH($A133,'For CSV - 2025 SpcFuncData'!$B$5:$B$87,0)</f>
        <v>25</v>
      </c>
      <c r="U133" s="45">
        <v>0</v>
      </c>
      <c r="V133" t="str">
        <f t="shared" si="8"/>
        <v>2,              74,     "Office - Office space"</v>
      </c>
    </row>
    <row r="134" spans="1:22" x14ac:dyDescent="0.25">
      <c r="A134" s="49" t="s">
        <v>579</v>
      </c>
      <c r="B134" s="103" t="s">
        <v>781</v>
      </c>
      <c r="C134" s="57">
        <f>VLOOKUP($B134,'2025 Ventilation List SORT'!$A$6:$I$101,2)</f>
        <v>5</v>
      </c>
      <c r="D134" s="57">
        <f>VLOOKUP($B134,'2025 Ventilation List SORT'!$A$6:$I$101,3)</f>
        <v>0.15</v>
      </c>
      <c r="E134" s="60">
        <f>VLOOKUP($B134,'2025 Ventilation List SORT'!$A$6:$I$101,4)</f>
        <v>0</v>
      </c>
      <c r="F134" s="60">
        <f>VLOOKUP($B134,'2025 Ventilation List SORT'!$A$6:$I$101,5)</f>
        <v>0</v>
      </c>
      <c r="G134" s="57">
        <f>VLOOKUP($B134,'2025 Ventilation List SORT'!$A$6:$I$101,6)</f>
        <v>0</v>
      </c>
      <c r="H134" s="60">
        <f>VLOOKUP($B134,'2025 Ventilation List SORT'!$A$6:$I$101,7)</f>
        <v>2</v>
      </c>
      <c r="I134" s="57" t="str">
        <f>VLOOKUP($B134,'2025 Ventilation List SORT'!$A$6:$I$101,8)</f>
        <v/>
      </c>
      <c r="J134" s="96" t="str">
        <f>VLOOKUP($B134,'2025 Ventilation List SORT'!$A$6:$I$101,9)</f>
        <v>No</v>
      </c>
      <c r="K134" s="148">
        <f>INDEX('For CSV - 2025 SpcFuncData'!$D$5:$D$88,MATCH($A134,'For CSV - 2025 SpcFuncData'!$B$5:$B$87,0))*0.5</f>
        <v>5</v>
      </c>
      <c r="L134" s="148" t="e">
        <f>INDEX('For CSV - 2025 VentSpcFuncData'!#REF!,MATCH($B134,'For CSV - 2025 VentSpcFuncData'!$B$6:$B$111,0))</f>
        <v>#REF!</v>
      </c>
      <c r="M134" s="148" t="e">
        <f t="shared" si="9"/>
        <v>#REF!</v>
      </c>
      <c r="N134" s="148" t="e">
        <f>INDEX('For CSV - 2025 VentSpcFuncData'!#REF!,MATCH($B134,'For CSV - 2025 VentSpcFuncData'!$B$6:$B$111,0))</f>
        <v>#REF!</v>
      </c>
      <c r="O134" s="148" t="e">
        <f t="shared" si="10"/>
        <v>#REF!</v>
      </c>
      <c r="P134" s="150" t="e">
        <f t="shared" si="6"/>
        <v>#REF!</v>
      </c>
      <c r="Q134" s="45" t="str">
        <f t="shared" si="11"/>
        <v>Healthcare Facility and Hospitals (Exam/Treatment Room),Misc - All others</v>
      </c>
      <c r="R134" s="45">
        <f>INDEX('For CSV - 2025 SpcFuncData'!$BB$5:$BB$89,MATCH($A134,'For CSV - 2025 SpcFuncData'!$B$5:$B$88,0))</f>
        <v>327</v>
      </c>
      <c r="S134" s="45">
        <f>INDEX('For CSV - 2025 VentSpcFuncData'!$I$6:$I$111,MATCH($B134,'For CSV - 2025 VentSpcFuncData'!$B$6:$B$111,0))</f>
        <v>58</v>
      </c>
      <c r="T134" s="45">
        <f>MATCH($A134,'For CSV - 2025 SpcFuncData'!$B$5:$B$87,0)</f>
        <v>26</v>
      </c>
      <c r="U134" s="45">
        <v>0</v>
      </c>
      <c r="V134" t="str">
        <f t="shared" si="8"/>
        <v>1, Spc:SpcFunc,        327,  58  ;  Healthcare Facility and Hospitals (Exam/Treatment Room)</v>
      </c>
    </row>
    <row r="135" spans="1:22" x14ac:dyDescent="0.25">
      <c r="A135" s="49" t="s">
        <v>579</v>
      </c>
      <c r="B135" s="103" t="s">
        <v>781</v>
      </c>
      <c r="C135" s="57">
        <f>VLOOKUP($B135,'2025 Ventilation List SORT'!$A$6:$I$101,2)</f>
        <v>5</v>
      </c>
      <c r="D135" s="57">
        <f>VLOOKUP($B135,'2025 Ventilation List SORT'!$A$6:$I$101,3)</f>
        <v>0.15</v>
      </c>
      <c r="E135" s="60">
        <f>VLOOKUP($B135,'2025 Ventilation List SORT'!$A$6:$I$101,4)</f>
        <v>0</v>
      </c>
      <c r="F135" s="60">
        <f>VLOOKUP($B135,'2025 Ventilation List SORT'!$A$6:$I$101,5)</f>
        <v>0</v>
      </c>
      <c r="G135" s="57">
        <f>VLOOKUP($B135,'2025 Ventilation List SORT'!$A$6:$I$101,6)</f>
        <v>0</v>
      </c>
      <c r="H135" s="60">
        <f>VLOOKUP($B135,'2025 Ventilation List SORT'!$A$6:$I$101,7)</f>
        <v>2</v>
      </c>
      <c r="I135" s="57" t="str">
        <f>VLOOKUP($B135,'2025 Ventilation List SORT'!$A$6:$I$101,8)</f>
        <v/>
      </c>
      <c r="J135" s="96" t="str">
        <f>VLOOKUP($B135,'2025 Ventilation List SORT'!$A$6:$I$101,9)</f>
        <v>No</v>
      </c>
      <c r="K135" s="148">
        <f>INDEX('For CSV - 2025 SpcFuncData'!$D$5:$D$88,MATCH($A135,'For CSV - 2025 SpcFuncData'!$B$5:$B$87,0))*0.5</f>
        <v>5</v>
      </c>
      <c r="L135" s="148" t="e">
        <f>INDEX('For CSV - 2025 VentSpcFuncData'!#REF!,MATCH($B135,'For CSV - 2025 VentSpcFuncData'!$B$6:$B$111,0))</f>
        <v>#REF!</v>
      </c>
      <c r="M135" s="148" t="e">
        <f t="shared" si="9"/>
        <v>#REF!</v>
      </c>
      <c r="N135" s="148" t="e">
        <f>INDEX('For CSV - 2025 VentSpcFuncData'!#REF!,MATCH($B135,'For CSV - 2025 VentSpcFuncData'!$B$6:$B$111,0))</f>
        <v>#REF!</v>
      </c>
      <c r="O135" s="148" t="e">
        <f t="shared" si="10"/>
        <v>#REF!</v>
      </c>
      <c r="P135" s="150" t="e">
        <f t="shared" si="6"/>
        <v>#REF!</v>
      </c>
      <c r="Q135" s="45" t="str">
        <f t="shared" si="11"/>
        <v>Healthcare Facility and Hospitals (Exam/Treatment Room),Misc - All others</v>
      </c>
      <c r="R135" s="45">
        <f>INDEX('For CSV - 2025 SpcFuncData'!$BB$5:$BB$89,MATCH($A135,'For CSV - 2025 SpcFuncData'!$B$5:$B$88,0))</f>
        <v>327</v>
      </c>
      <c r="S135" s="45">
        <f>INDEX('For CSV - 2025 VentSpcFuncData'!$I$6:$I$111,MATCH($B135,'For CSV - 2025 VentSpcFuncData'!$B$6:$B$111,0))</f>
        <v>58</v>
      </c>
      <c r="T135" s="45">
        <f>MATCH($A135,'For CSV - 2025 SpcFuncData'!$B$5:$B$87,0)</f>
        <v>26</v>
      </c>
      <c r="U135" s="45">
        <v>0</v>
      </c>
      <c r="V135" t="str">
        <f t="shared" si="8"/>
        <v>2,              58,     "Misc - All others"</v>
      </c>
    </row>
    <row r="136" spans="1:22" s="108" customFormat="1" x14ac:dyDescent="0.25">
      <c r="A136" s="201" t="s">
        <v>579</v>
      </c>
      <c r="B136" s="194" t="s">
        <v>1191</v>
      </c>
      <c r="C136" s="195"/>
      <c r="D136" s="195"/>
      <c r="E136" s="196"/>
      <c r="F136" s="196"/>
      <c r="G136" s="195"/>
      <c r="H136" s="196"/>
      <c r="I136" s="195"/>
      <c r="J136" s="197"/>
      <c r="K136" s="198"/>
      <c r="L136" s="198"/>
      <c r="M136" s="198"/>
      <c r="N136" s="198"/>
      <c r="O136" s="198"/>
      <c r="P136" s="199"/>
      <c r="Q136" s="108" t="str">
        <f t="shared" si="11"/>
        <v>Healthcare Facility and Hospitals (Exam/Treatment Room),Exhaust - Animal preparation rooms</v>
      </c>
      <c r="R136" s="108">
        <f>INDEX('For CSV - 2025 SpcFuncData'!$BB$5:$BB$89,MATCH($A136,'For CSV - 2025 SpcFuncData'!$B$5:$B$88,0))</f>
        <v>327</v>
      </c>
      <c r="S136" s="108">
        <f>INDEX('For CSV - 2025 VentSpcFuncData'!$I$6:$I$111,MATCH($B136,'For CSV - 2025 VentSpcFuncData'!$B$6:$B$111,0))</f>
        <v>100</v>
      </c>
      <c r="T136" s="108">
        <f>MATCH($A136,'For CSV - 2025 SpcFuncData'!$B$5:$B$87,0)</f>
        <v>26</v>
      </c>
      <c r="U136" s="108">
        <v>0</v>
      </c>
      <c r="V136" s="200" t="str">
        <f t="shared" si="8"/>
        <v>2,              100,     "Exhaust - Animal preparation rooms"</v>
      </c>
    </row>
    <row r="137" spans="1:22" s="108" customFormat="1" x14ac:dyDescent="0.25">
      <c r="A137" s="201" t="s">
        <v>579</v>
      </c>
      <c r="B137" s="194" t="s">
        <v>1192</v>
      </c>
      <c r="C137" s="195"/>
      <c r="D137" s="195"/>
      <c r="E137" s="196"/>
      <c r="F137" s="196"/>
      <c r="G137" s="195"/>
      <c r="H137" s="196"/>
      <c r="I137" s="195"/>
      <c r="J137" s="197"/>
      <c r="K137" s="198"/>
      <c r="L137" s="198"/>
      <c r="M137" s="198"/>
      <c r="N137" s="198"/>
      <c r="O137" s="198"/>
      <c r="P137" s="199"/>
      <c r="Q137" s="108" t="str">
        <f t="shared" si="11"/>
        <v>Healthcare Facility and Hospitals (Exam/Treatment Room),Exhaust - Animal procedure room</v>
      </c>
      <c r="R137" s="108">
        <f>INDEX('For CSV - 2025 SpcFuncData'!$BB$5:$BB$89,MATCH($A137,'For CSV - 2025 SpcFuncData'!$B$5:$B$88,0))</f>
        <v>327</v>
      </c>
      <c r="S137" s="108">
        <f>INDEX('For CSV - 2025 VentSpcFuncData'!$I$6:$I$111,MATCH($B137,'For CSV - 2025 VentSpcFuncData'!$B$6:$B$111,0))</f>
        <v>101</v>
      </c>
      <c r="T137" s="108">
        <f>MATCH($A137,'For CSV - 2025 SpcFuncData'!$B$5:$B$87,0)</f>
        <v>26</v>
      </c>
      <c r="U137" s="108">
        <v>0</v>
      </c>
      <c r="V137" s="200" t="str">
        <f t="shared" ref="V137" si="12">IF($A136&lt;&gt;$A137,$V$3&amp;$R137&amp;$W$3&amp;$S137&amp;$X$3&amp;TEXT($A137,0),IF($A137=$A136,$V$4&amp;$S137&amp;$W$4&amp;$X$4&amp;$B137&amp;""""))</f>
        <v>2,              101,     "Exhaust - Animal procedure room"</v>
      </c>
    </row>
    <row r="138" spans="1:22" x14ac:dyDescent="0.25">
      <c r="A138" s="49" t="s">
        <v>580</v>
      </c>
      <c r="B138" s="103" t="s">
        <v>781</v>
      </c>
      <c r="C138" s="57">
        <f>VLOOKUP($B138,'2025 Ventilation List SORT'!$A$6:$I$101,2)</f>
        <v>5</v>
      </c>
      <c r="D138" s="57">
        <f>VLOOKUP($B138,'2025 Ventilation List SORT'!$A$6:$I$101,3)</f>
        <v>0.15</v>
      </c>
      <c r="E138" s="60">
        <f>VLOOKUP($B138,'2025 Ventilation List SORT'!$A$6:$I$101,4)</f>
        <v>0</v>
      </c>
      <c r="F138" s="60">
        <f>VLOOKUP($B138,'2025 Ventilation List SORT'!$A$6:$I$101,5)</f>
        <v>0</v>
      </c>
      <c r="G138" s="57">
        <f>VLOOKUP($B138,'2025 Ventilation List SORT'!$A$6:$I$101,6)</f>
        <v>0</v>
      </c>
      <c r="H138" s="60">
        <f>VLOOKUP($B138,'2025 Ventilation List SORT'!$A$6:$I$101,7)</f>
        <v>2</v>
      </c>
      <c r="I138" s="57" t="str">
        <f>VLOOKUP($B138,'2025 Ventilation List SORT'!$A$6:$I$101,8)</f>
        <v/>
      </c>
      <c r="J138" s="96" t="str">
        <f>VLOOKUP($B138,'2025 Ventilation List SORT'!$A$6:$I$101,9)</f>
        <v>No</v>
      </c>
      <c r="K138" s="148">
        <f>INDEX('For CSV - 2025 SpcFuncData'!$D$5:$D$88,MATCH($A138,'For CSV - 2025 SpcFuncData'!$B$5:$B$87,0))*0.5</f>
        <v>5</v>
      </c>
      <c r="L138" s="148" t="e">
        <f>INDEX('For CSV - 2025 VentSpcFuncData'!#REF!,MATCH($B138,'For CSV - 2025 VentSpcFuncData'!$B$6:$B$111,0))</f>
        <v>#REF!</v>
      </c>
      <c r="M138" s="148" t="e">
        <f t="shared" si="9"/>
        <v>#REF!</v>
      </c>
      <c r="N138" s="148" t="e">
        <f>INDEX('For CSV - 2025 VentSpcFuncData'!#REF!,MATCH($B138,'For CSV - 2025 VentSpcFuncData'!$B$6:$B$111,0))</f>
        <v>#REF!</v>
      </c>
      <c r="O138" s="148" t="e">
        <f t="shared" si="10"/>
        <v>#REF!</v>
      </c>
      <c r="P138" s="150" t="e">
        <f t="shared" ref="P138:P209" si="13">K138*O138/1000</f>
        <v>#REF!</v>
      </c>
      <c r="Q138" s="45" t="str">
        <f t="shared" ref="Q138:Q177" si="14">_xlfn.CONCAT(A138,",",B138)</f>
        <v>Healthcare Facility and Hospitals (Imaging Room),Misc - All others</v>
      </c>
      <c r="R138" s="45">
        <f>INDEX('For CSV - 2025 SpcFuncData'!$BB$5:$BB$89,MATCH($A138,'For CSV - 2025 SpcFuncData'!$B$5:$B$88,0))</f>
        <v>328</v>
      </c>
      <c r="S138" s="45">
        <f>INDEX('For CSV - 2025 VentSpcFuncData'!$I$6:$I$111,MATCH($B138,'For CSV - 2025 VentSpcFuncData'!$B$6:$B$111,0))</f>
        <v>58</v>
      </c>
      <c r="T138" s="45">
        <f>MATCH($A138,'For CSV - 2025 SpcFuncData'!$B$5:$B$87,0)</f>
        <v>27</v>
      </c>
      <c r="U138" s="45">
        <v>0</v>
      </c>
      <c r="V138" t="str">
        <f>IF($A135&lt;&gt;$A138,$V$3&amp;$R138&amp;$W$3&amp;$S138&amp;$X$3&amp;TEXT($A138,0),IF($A138=$A135,$V$4&amp;$S138&amp;$W$4&amp;$X$4&amp;$B138&amp;""""))</f>
        <v>1, Spc:SpcFunc,        328,  58  ;  Healthcare Facility and Hospitals (Imaging Room)</v>
      </c>
    </row>
    <row r="139" spans="1:22" x14ac:dyDescent="0.25">
      <c r="A139" s="49" t="s">
        <v>580</v>
      </c>
      <c r="B139" s="103" t="s">
        <v>781</v>
      </c>
      <c r="C139" s="57">
        <f>VLOOKUP($B139,'2025 Ventilation List SORT'!$A$6:$I$101,2)</f>
        <v>5</v>
      </c>
      <c r="D139" s="57">
        <f>VLOOKUP($B139,'2025 Ventilation List SORT'!$A$6:$I$101,3)</f>
        <v>0.15</v>
      </c>
      <c r="E139" s="60">
        <f>VLOOKUP($B139,'2025 Ventilation List SORT'!$A$6:$I$101,4)</f>
        <v>0</v>
      </c>
      <c r="F139" s="60">
        <f>VLOOKUP($B139,'2025 Ventilation List SORT'!$A$6:$I$101,5)</f>
        <v>0</v>
      </c>
      <c r="G139" s="57">
        <f>VLOOKUP($B139,'2025 Ventilation List SORT'!$A$6:$I$101,6)</f>
        <v>0</v>
      </c>
      <c r="H139" s="60">
        <f>VLOOKUP($B139,'2025 Ventilation List SORT'!$A$6:$I$101,7)</f>
        <v>2</v>
      </c>
      <c r="I139" s="57" t="str">
        <f>VLOOKUP($B139,'2025 Ventilation List SORT'!$A$6:$I$101,8)</f>
        <v/>
      </c>
      <c r="J139" s="96" t="str">
        <f>VLOOKUP($B139,'2025 Ventilation List SORT'!$A$6:$I$101,9)</f>
        <v>No</v>
      </c>
      <c r="K139" s="148">
        <f>INDEX('For CSV - 2025 SpcFuncData'!$D$5:$D$88,MATCH($A139,'For CSV - 2025 SpcFuncData'!$B$5:$B$87,0))*0.5</f>
        <v>5</v>
      </c>
      <c r="L139" s="148" t="e">
        <f>INDEX('For CSV - 2025 VentSpcFuncData'!#REF!,MATCH($B139,'For CSV - 2025 VentSpcFuncData'!$B$6:$B$111,0))</f>
        <v>#REF!</v>
      </c>
      <c r="M139" s="148" t="e">
        <f t="shared" ref="M139:M210" si="15">IF(L139=0,K139,L139)</f>
        <v>#REF!</v>
      </c>
      <c r="N139" s="148" t="e">
        <f>INDEX('For CSV - 2025 VentSpcFuncData'!#REF!,MATCH($B139,'For CSV - 2025 VentSpcFuncData'!$B$6:$B$111,0))</f>
        <v>#REF!</v>
      </c>
      <c r="O139" s="148" t="e">
        <f t="shared" ref="O139:O210" si="16">IF(SUM(K139,M139)=0,0,M139/K139*N139)</f>
        <v>#REF!</v>
      </c>
      <c r="P139" s="150" t="e">
        <f t="shared" si="13"/>
        <v>#REF!</v>
      </c>
      <c r="Q139" s="45" t="str">
        <f t="shared" si="14"/>
        <v>Healthcare Facility and Hospitals (Imaging Room),Misc - All others</v>
      </c>
      <c r="R139" s="45">
        <f>INDEX('For CSV - 2025 SpcFuncData'!$BB$5:$BB$89,MATCH($A139,'For CSV - 2025 SpcFuncData'!$B$5:$B$88,0))</f>
        <v>328</v>
      </c>
      <c r="S139" s="45">
        <f>INDEX('For CSV - 2025 VentSpcFuncData'!$I$6:$I$111,MATCH($B139,'For CSV - 2025 VentSpcFuncData'!$B$6:$B$111,0))</f>
        <v>58</v>
      </c>
      <c r="T139" s="45">
        <f>MATCH($A139,'For CSV - 2025 SpcFuncData'!$B$5:$B$87,0)</f>
        <v>27</v>
      </c>
      <c r="U139" s="45">
        <v>0</v>
      </c>
      <c r="V139" t="str">
        <f t="shared" ref="V139:V209" si="17">IF($A138&lt;&gt;$A139,$V$3&amp;$R139&amp;$W$3&amp;$S139&amp;$X$3&amp;TEXT($A139,0),IF($A139=$A138,$V$4&amp;$S139&amp;$W$4&amp;$X$4&amp;$B139&amp;""""))</f>
        <v>2,              58,     "Misc - All others"</v>
      </c>
    </row>
    <row r="140" spans="1:22" s="108" customFormat="1" x14ac:dyDescent="0.25">
      <c r="A140" s="201" t="s">
        <v>580</v>
      </c>
      <c r="B140" s="194" t="s">
        <v>1188</v>
      </c>
      <c r="C140" s="195">
        <f>VLOOKUP($B140,'2025 Ventilation List SORT'!$A$6:$I$101,2)</f>
        <v>0</v>
      </c>
      <c r="D140" s="195">
        <f>VLOOKUP($B140,'2025 Ventilation List SORT'!$A$6:$I$101,3)</f>
        <v>0</v>
      </c>
      <c r="E140" s="196">
        <f>VLOOKUP($B140,'2025 Ventilation List SORT'!$A$6:$I$101,4)</f>
        <v>0</v>
      </c>
      <c r="F140" s="196">
        <f>VLOOKUP($B140,'2025 Ventilation List SORT'!$A$6:$I$101,5)</f>
        <v>0</v>
      </c>
      <c r="G140" s="195">
        <f>VLOOKUP($B140,'2025 Ventilation List SORT'!$A$6:$I$101,6)</f>
        <v>0.9</v>
      </c>
      <c r="H140" s="196">
        <f>VLOOKUP($B140,'2025 Ventilation List SORT'!$A$6:$I$101,7)</f>
        <v>3</v>
      </c>
      <c r="I140" s="195">
        <f>VLOOKUP($B140,'2025 Ventilation List SORT'!$A$6:$I$101,8)</f>
        <v>0</v>
      </c>
      <c r="J140" s="197" t="str">
        <f>VLOOKUP($B140,'2025 Ventilation List SORT'!$A$6:$I$101,9)</f>
        <v>No</v>
      </c>
      <c r="K140" s="198">
        <f>INDEX('For CSV - 2025 SpcFuncData'!$D$5:$D$88,MATCH($A140,'For CSV - 2025 SpcFuncData'!$B$5:$B$87,0))*0.5</f>
        <v>5</v>
      </c>
      <c r="L140" s="198" t="e">
        <f>INDEX('For CSV - 2025 VentSpcFuncData'!#REF!,MATCH($B140,'For CSV - 2025 VentSpcFuncData'!$B$6:$B$111,0))</f>
        <v>#REF!</v>
      </c>
      <c r="M140" s="198" t="e">
        <f t="shared" ref="M140" si="18">IF(L140=0,K140,L140)</f>
        <v>#REF!</v>
      </c>
      <c r="N140" s="198" t="e">
        <f>INDEX('For CSV - 2025 VentSpcFuncData'!#REF!,MATCH($B140,'For CSV - 2025 VentSpcFuncData'!$B$6:$B$111,0))</f>
        <v>#REF!</v>
      </c>
      <c r="O140" s="198" t="e">
        <f t="shared" ref="O140" si="19">IF(SUM(K140,M140)=0,0,M140/K140*N140)</f>
        <v>#REF!</v>
      </c>
      <c r="P140" s="199" t="e">
        <f t="shared" ref="P140" si="20">K140*O140/1000</f>
        <v>#REF!</v>
      </c>
      <c r="Q140" s="108" t="str">
        <f t="shared" ref="Q140" si="21">_xlfn.CONCAT(A140,",",B140)</f>
        <v>Healthcare Facility and Hospitals (Imaging Room),Exhaust - Animal imaging(MRI/CT/PET)</v>
      </c>
      <c r="R140" s="108">
        <f>INDEX('For CSV - 2025 SpcFuncData'!$BB$5:$BB$89,MATCH($A140,'For CSV - 2025 SpcFuncData'!$B$5:$B$88,0))</f>
        <v>328</v>
      </c>
      <c r="S140" s="108">
        <f>INDEX('For CSV - 2025 VentSpcFuncData'!$I$6:$I$111,MATCH($B140,'For CSV - 2025 VentSpcFuncData'!$B$6:$B$111,0))</f>
        <v>97</v>
      </c>
      <c r="T140" s="108">
        <f>MATCH($A140,'For CSV - 2025 SpcFuncData'!$B$5:$B$87,0)</f>
        <v>27</v>
      </c>
      <c r="U140" s="108">
        <v>0</v>
      </c>
      <c r="V140" s="200" t="str">
        <f t="shared" si="17"/>
        <v>2,              97,     "Exhaust - Animal imaging(MRI/CT/PET)"</v>
      </c>
    </row>
    <row r="141" spans="1:22" x14ac:dyDescent="0.25">
      <c r="A141" s="49" t="s">
        <v>581</v>
      </c>
      <c r="B141" s="103" t="s">
        <v>781</v>
      </c>
      <c r="C141" s="57">
        <f>VLOOKUP($B141,'2025 Ventilation List SORT'!$A$6:$I$101,2)</f>
        <v>5</v>
      </c>
      <c r="D141" s="57">
        <f>VLOOKUP($B141,'2025 Ventilation List SORT'!$A$6:$I$101,3)</f>
        <v>0.15</v>
      </c>
      <c r="E141" s="60">
        <f>VLOOKUP($B141,'2025 Ventilation List SORT'!$A$6:$I$101,4)</f>
        <v>0</v>
      </c>
      <c r="F141" s="60">
        <f>VLOOKUP($B141,'2025 Ventilation List SORT'!$A$6:$I$101,5)</f>
        <v>0</v>
      </c>
      <c r="G141" s="57">
        <f>VLOOKUP($B141,'2025 Ventilation List SORT'!$A$6:$I$101,6)</f>
        <v>0</v>
      </c>
      <c r="H141" s="60">
        <f>VLOOKUP($B141,'2025 Ventilation List SORT'!$A$6:$I$101,7)</f>
        <v>2</v>
      </c>
      <c r="I141" s="57" t="str">
        <f>VLOOKUP($B141,'2025 Ventilation List SORT'!$A$6:$I$101,8)</f>
        <v/>
      </c>
      <c r="J141" s="96" t="str">
        <f>VLOOKUP($B141,'2025 Ventilation List SORT'!$A$6:$I$101,9)</f>
        <v>No</v>
      </c>
      <c r="K141" s="148">
        <f>INDEX('For CSV - 2025 SpcFuncData'!$D$5:$D$88,MATCH($A141,'For CSV - 2025 SpcFuncData'!$B$5:$B$87,0))*0.5</f>
        <v>5</v>
      </c>
      <c r="L141" s="148" t="e">
        <f>INDEX('For CSV - 2025 VentSpcFuncData'!#REF!,MATCH($B141,'For CSV - 2025 VentSpcFuncData'!$B$6:$B$111,0))</f>
        <v>#REF!</v>
      </c>
      <c r="M141" s="148" t="e">
        <f t="shared" si="15"/>
        <v>#REF!</v>
      </c>
      <c r="N141" s="148" t="e">
        <f>INDEX('For CSV - 2025 VentSpcFuncData'!#REF!,MATCH($B141,'For CSV - 2025 VentSpcFuncData'!$B$6:$B$111,0))</f>
        <v>#REF!</v>
      </c>
      <c r="O141" s="148" t="e">
        <f t="shared" si="16"/>
        <v>#REF!</v>
      </c>
      <c r="P141" s="150" t="e">
        <f t="shared" si="13"/>
        <v>#REF!</v>
      </c>
      <c r="Q141" s="45" t="str">
        <f t="shared" si="14"/>
        <v>Healthcare Facility and Hospitals (Medical Supply Room),Misc - All others</v>
      </c>
      <c r="R141" s="45">
        <f>INDEX('For CSV - 2025 SpcFuncData'!$BB$5:$BB$89,MATCH($A141,'For CSV - 2025 SpcFuncData'!$B$5:$B$88,0))</f>
        <v>329</v>
      </c>
      <c r="S141" s="45">
        <f>INDEX('For CSV - 2025 VentSpcFuncData'!$I$6:$I$111,MATCH($B141,'For CSV - 2025 VentSpcFuncData'!$B$6:$B$111,0))</f>
        <v>58</v>
      </c>
      <c r="T141" s="45">
        <f>MATCH($A141,'For CSV - 2025 SpcFuncData'!$B$5:$B$87,0)</f>
        <v>28</v>
      </c>
      <c r="U141" s="45">
        <v>0</v>
      </c>
      <c r="V141" t="str">
        <f>IF($A139&lt;&gt;$A141,$V$3&amp;$R141&amp;$W$3&amp;$S141&amp;$X$3&amp;TEXT($A141,0),IF($A141=$A139,$V$4&amp;$S141&amp;$W$4&amp;$X$4&amp;$B141&amp;""""))</f>
        <v>1, Spc:SpcFunc,        329,  58  ;  Healthcare Facility and Hospitals (Medical Supply Room)</v>
      </c>
    </row>
    <row r="142" spans="1:22" x14ac:dyDescent="0.25">
      <c r="A142" s="49" t="s">
        <v>581</v>
      </c>
      <c r="B142" s="103" t="s">
        <v>781</v>
      </c>
      <c r="C142" s="57">
        <f>VLOOKUP($B142,'2025 Ventilation List SORT'!$A$6:$I$101,2)</f>
        <v>5</v>
      </c>
      <c r="D142" s="57">
        <f>VLOOKUP($B142,'2025 Ventilation List SORT'!$A$6:$I$101,3)</f>
        <v>0.15</v>
      </c>
      <c r="E142" s="60">
        <f>VLOOKUP($B142,'2025 Ventilation List SORT'!$A$6:$I$101,4)</f>
        <v>0</v>
      </c>
      <c r="F142" s="60">
        <f>VLOOKUP($B142,'2025 Ventilation List SORT'!$A$6:$I$101,5)</f>
        <v>0</v>
      </c>
      <c r="G142" s="57">
        <f>VLOOKUP($B142,'2025 Ventilation List SORT'!$A$6:$I$101,6)</f>
        <v>0</v>
      </c>
      <c r="H142" s="60">
        <f>VLOOKUP($B142,'2025 Ventilation List SORT'!$A$6:$I$101,7)</f>
        <v>2</v>
      </c>
      <c r="I142" s="57" t="str">
        <f>VLOOKUP($B142,'2025 Ventilation List SORT'!$A$6:$I$101,8)</f>
        <v/>
      </c>
      <c r="J142" s="96" t="str">
        <f>VLOOKUP($B142,'2025 Ventilation List SORT'!$A$6:$I$101,9)</f>
        <v>No</v>
      </c>
      <c r="K142" s="148">
        <f>INDEX('For CSV - 2025 SpcFuncData'!$D$5:$D$88,MATCH($A142,'For CSV - 2025 SpcFuncData'!$B$5:$B$87,0))*0.5</f>
        <v>5</v>
      </c>
      <c r="L142" s="148" t="e">
        <f>INDEX('For CSV - 2025 VentSpcFuncData'!#REF!,MATCH($B142,'For CSV - 2025 VentSpcFuncData'!$B$6:$B$111,0))</f>
        <v>#REF!</v>
      </c>
      <c r="M142" s="148" t="e">
        <f t="shared" si="15"/>
        <v>#REF!</v>
      </c>
      <c r="N142" s="148" t="e">
        <f>INDEX('For CSV - 2025 VentSpcFuncData'!#REF!,MATCH($B142,'For CSV - 2025 VentSpcFuncData'!$B$6:$B$111,0))</f>
        <v>#REF!</v>
      </c>
      <c r="O142" s="148" t="e">
        <f t="shared" si="16"/>
        <v>#REF!</v>
      </c>
      <c r="P142" s="150" t="e">
        <f t="shared" si="13"/>
        <v>#REF!</v>
      </c>
      <c r="Q142" s="45" t="str">
        <f t="shared" si="14"/>
        <v>Healthcare Facility and Hospitals (Medical Supply Room),Misc - All others</v>
      </c>
      <c r="R142" s="45">
        <f>INDEX('For CSV - 2025 SpcFuncData'!$BB$5:$BB$89,MATCH($A142,'For CSV - 2025 SpcFuncData'!$B$5:$B$88,0))</f>
        <v>329</v>
      </c>
      <c r="S142" s="45">
        <f>INDEX('For CSV - 2025 VentSpcFuncData'!$I$6:$I$111,MATCH($B142,'For CSV - 2025 VentSpcFuncData'!$B$6:$B$111,0))</f>
        <v>58</v>
      </c>
      <c r="T142" s="45">
        <f>MATCH($A142,'For CSV - 2025 SpcFuncData'!$B$5:$B$87,0)</f>
        <v>28</v>
      </c>
      <c r="U142" s="45">
        <v>0</v>
      </c>
      <c r="V142" t="str">
        <f t="shared" si="17"/>
        <v>2,              58,     "Misc - All others"</v>
      </c>
    </row>
    <row r="143" spans="1:22" x14ac:dyDescent="0.25">
      <c r="A143" s="49" t="s">
        <v>582</v>
      </c>
      <c r="B143" s="103" t="s">
        <v>781</v>
      </c>
      <c r="C143" s="57">
        <f>VLOOKUP($B143,'2025 Ventilation List SORT'!$A$6:$I$101,2)</f>
        <v>5</v>
      </c>
      <c r="D143" s="57">
        <f>VLOOKUP($B143,'2025 Ventilation List SORT'!$A$6:$I$101,3)</f>
        <v>0.15</v>
      </c>
      <c r="E143" s="60">
        <f>VLOOKUP($B143,'2025 Ventilation List SORT'!$A$6:$I$101,4)</f>
        <v>0</v>
      </c>
      <c r="F143" s="60">
        <f>VLOOKUP($B143,'2025 Ventilation List SORT'!$A$6:$I$101,5)</f>
        <v>0</v>
      </c>
      <c r="G143" s="57">
        <f>VLOOKUP($B143,'2025 Ventilation List SORT'!$A$6:$I$101,6)</f>
        <v>0</v>
      </c>
      <c r="H143" s="60">
        <f>VLOOKUP($B143,'2025 Ventilation List SORT'!$A$6:$I$101,7)</f>
        <v>2</v>
      </c>
      <c r="I143" s="57" t="str">
        <f>VLOOKUP($B143,'2025 Ventilation List SORT'!$A$6:$I$101,8)</f>
        <v/>
      </c>
      <c r="J143" s="96" t="str">
        <f>VLOOKUP($B143,'2025 Ventilation List SORT'!$A$6:$I$101,9)</f>
        <v>No</v>
      </c>
      <c r="K143" s="148">
        <f>INDEX('For CSV - 2025 SpcFuncData'!$D$5:$D$88,MATCH($A143,'For CSV - 2025 SpcFuncData'!$B$5:$B$87,0))*0.5</f>
        <v>5</v>
      </c>
      <c r="L143" s="148" t="e">
        <f>INDEX('For CSV - 2025 VentSpcFuncData'!#REF!,MATCH($B143,'For CSV - 2025 VentSpcFuncData'!$B$6:$B$111,0))</f>
        <v>#REF!</v>
      </c>
      <c r="M143" s="148" t="e">
        <f t="shared" si="15"/>
        <v>#REF!</v>
      </c>
      <c r="N143" s="148" t="e">
        <f>INDEX('For CSV - 2025 VentSpcFuncData'!#REF!,MATCH($B143,'For CSV - 2025 VentSpcFuncData'!$B$6:$B$111,0))</f>
        <v>#REF!</v>
      </c>
      <c r="O143" s="148" t="e">
        <f t="shared" si="16"/>
        <v>#REF!</v>
      </c>
      <c r="P143" s="150" t="e">
        <f t="shared" si="13"/>
        <v>#REF!</v>
      </c>
      <c r="Q143" s="45" t="str">
        <f t="shared" si="14"/>
        <v>Healthcare Facility and Hospitals (Nursery),Misc - All others</v>
      </c>
      <c r="R143" s="45">
        <f>INDEX('For CSV - 2025 SpcFuncData'!$BB$5:$BB$89,MATCH($A143,'For CSV - 2025 SpcFuncData'!$B$5:$B$88,0))</f>
        <v>330</v>
      </c>
      <c r="S143" s="45">
        <f>INDEX('For CSV - 2025 VentSpcFuncData'!$I$6:$I$111,MATCH($B143,'For CSV - 2025 VentSpcFuncData'!$B$6:$B$111,0))</f>
        <v>58</v>
      </c>
      <c r="T143" s="45">
        <f>MATCH($A143,'For CSV - 2025 SpcFuncData'!$B$5:$B$87,0)</f>
        <v>29</v>
      </c>
      <c r="U143" s="45">
        <v>0</v>
      </c>
      <c r="V143" t="str">
        <f t="shared" si="17"/>
        <v>1, Spc:SpcFunc,        330,  58  ;  Healthcare Facility and Hospitals (Nursery)</v>
      </c>
    </row>
    <row r="144" spans="1:22" x14ac:dyDescent="0.25">
      <c r="A144" s="49" t="s">
        <v>582</v>
      </c>
      <c r="B144" s="103" t="s">
        <v>781</v>
      </c>
      <c r="C144" s="57">
        <f>VLOOKUP($B144,'2025 Ventilation List SORT'!$A$6:$I$101,2)</f>
        <v>5</v>
      </c>
      <c r="D144" s="57">
        <f>VLOOKUP($B144,'2025 Ventilation List SORT'!$A$6:$I$101,3)</f>
        <v>0.15</v>
      </c>
      <c r="E144" s="60">
        <f>VLOOKUP($B144,'2025 Ventilation List SORT'!$A$6:$I$101,4)</f>
        <v>0</v>
      </c>
      <c r="F144" s="60">
        <f>VLOOKUP($B144,'2025 Ventilation List SORT'!$A$6:$I$101,5)</f>
        <v>0</v>
      </c>
      <c r="G144" s="57">
        <f>VLOOKUP($B144,'2025 Ventilation List SORT'!$A$6:$I$101,6)</f>
        <v>0</v>
      </c>
      <c r="H144" s="60">
        <f>VLOOKUP($B144,'2025 Ventilation List SORT'!$A$6:$I$101,7)</f>
        <v>2</v>
      </c>
      <c r="I144" s="57" t="str">
        <f>VLOOKUP($B144,'2025 Ventilation List SORT'!$A$6:$I$101,8)</f>
        <v/>
      </c>
      <c r="J144" s="96" t="str">
        <f>VLOOKUP($B144,'2025 Ventilation List SORT'!$A$6:$I$101,9)</f>
        <v>No</v>
      </c>
      <c r="K144" s="148">
        <f>INDEX('For CSV - 2025 SpcFuncData'!$D$5:$D$88,MATCH($A144,'For CSV - 2025 SpcFuncData'!$B$5:$B$87,0))*0.5</f>
        <v>5</v>
      </c>
      <c r="L144" s="148" t="e">
        <f>INDEX('For CSV - 2025 VentSpcFuncData'!#REF!,MATCH($B144,'For CSV - 2025 VentSpcFuncData'!$B$6:$B$111,0))</f>
        <v>#REF!</v>
      </c>
      <c r="M144" s="148" t="e">
        <f t="shared" si="15"/>
        <v>#REF!</v>
      </c>
      <c r="N144" s="148" t="e">
        <f>INDEX('For CSV - 2025 VentSpcFuncData'!#REF!,MATCH($B144,'For CSV - 2025 VentSpcFuncData'!$B$6:$B$111,0))</f>
        <v>#REF!</v>
      </c>
      <c r="O144" s="148" t="e">
        <f t="shared" si="16"/>
        <v>#REF!</v>
      </c>
      <c r="P144" s="150" t="e">
        <f t="shared" si="13"/>
        <v>#REF!</v>
      </c>
      <c r="Q144" s="45" t="str">
        <f t="shared" si="14"/>
        <v>Healthcare Facility and Hospitals (Nursery),Misc - All others</v>
      </c>
      <c r="R144" s="45">
        <f>INDEX('For CSV - 2025 SpcFuncData'!$BB$5:$BB$89,MATCH($A144,'For CSV - 2025 SpcFuncData'!$B$5:$B$88,0))</f>
        <v>330</v>
      </c>
      <c r="S144" s="45">
        <f>INDEX('For CSV - 2025 VentSpcFuncData'!$I$6:$I$111,MATCH($B144,'For CSV - 2025 VentSpcFuncData'!$B$6:$B$111,0))</f>
        <v>58</v>
      </c>
      <c r="T144" s="45">
        <f>MATCH($A144,'For CSV - 2025 SpcFuncData'!$B$5:$B$87,0)</f>
        <v>29</v>
      </c>
      <c r="U144" s="45">
        <v>0</v>
      </c>
      <c r="V144" t="str">
        <f t="shared" si="17"/>
        <v>2,              58,     "Misc - All others"</v>
      </c>
    </row>
    <row r="145" spans="1:22" x14ac:dyDescent="0.25">
      <c r="A145" s="49" t="s">
        <v>584</v>
      </c>
      <c r="B145" s="103" t="s">
        <v>781</v>
      </c>
      <c r="C145" s="57">
        <f>VLOOKUP($B145,'2025 Ventilation List SORT'!$A$6:$I$101,2)</f>
        <v>5</v>
      </c>
      <c r="D145" s="57">
        <f>VLOOKUP($B145,'2025 Ventilation List SORT'!$A$6:$I$101,3)</f>
        <v>0.15</v>
      </c>
      <c r="E145" s="60">
        <f>VLOOKUP($B145,'2025 Ventilation List SORT'!$A$6:$I$101,4)</f>
        <v>0</v>
      </c>
      <c r="F145" s="60">
        <f>VLOOKUP($B145,'2025 Ventilation List SORT'!$A$6:$I$101,5)</f>
        <v>0</v>
      </c>
      <c r="G145" s="57">
        <f>VLOOKUP($B145,'2025 Ventilation List SORT'!$A$6:$I$101,6)</f>
        <v>0</v>
      </c>
      <c r="H145" s="60">
        <f>VLOOKUP($B145,'2025 Ventilation List SORT'!$A$6:$I$101,7)</f>
        <v>2</v>
      </c>
      <c r="I145" s="57" t="str">
        <f>VLOOKUP($B145,'2025 Ventilation List SORT'!$A$6:$I$101,8)</f>
        <v/>
      </c>
      <c r="J145" s="96" t="str">
        <f>VLOOKUP($B145,'2025 Ventilation List SORT'!$A$6:$I$101,9)</f>
        <v>No</v>
      </c>
      <c r="K145" s="148">
        <f>INDEX('For CSV - 2025 SpcFuncData'!$D$5:$D$88,MATCH($A145,'For CSV - 2025 SpcFuncData'!$B$5:$B$87,0))*0.5</f>
        <v>5</v>
      </c>
      <c r="L145" s="148" t="e">
        <f>INDEX('For CSV - 2025 VentSpcFuncData'!#REF!,MATCH($B145,'For CSV - 2025 VentSpcFuncData'!$B$6:$B$111,0))</f>
        <v>#REF!</v>
      </c>
      <c r="M145" s="148" t="e">
        <f t="shared" si="15"/>
        <v>#REF!</v>
      </c>
      <c r="N145" s="148" t="e">
        <f>INDEX('For CSV - 2025 VentSpcFuncData'!#REF!,MATCH($B145,'For CSV - 2025 VentSpcFuncData'!$B$6:$B$111,0))</f>
        <v>#REF!</v>
      </c>
      <c r="O145" s="148" t="e">
        <f t="shared" si="16"/>
        <v>#REF!</v>
      </c>
      <c r="P145" s="150" t="e">
        <f t="shared" si="13"/>
        <v>#REF!</v>
      </c>
      <c r="Q145" s="45" t="str">
        <f t="shared" si="14"/>
        <v>Healthcare Facility and Hospitals (Nurse's Station),Misc - All others</v>
      </c>
      <c r="R145" s="45">
        <f>INDEX('For CSV - 2025 SpcFuncData'!$BB$5:$BB$89,MATCH($A145,'For CSV - 2025 SpcFuncData'!$B$5:$B$88,0))</f>
        <v>331</v>
      </c>
      <c r="S145" s="45">
        <f>INDEX('For CSV - 2025 VentSpcFuncData'!$I$6:$I$111,MATCH($B145,'For CSV - 2025 VentSpcFuncData'!$B$6:$B$111,0))</f>
        <v>58</v>
      </c>
      <c r="T145" s="45">
        <f>MATCH($A145,'For CSV - 2025 SpcFuncData'!$B$5:$B$87,0)</f>
        <v>30</v>
      </c>
      <c r="U145" s="45">
        <v>0</v>
      </c>
      <c r="V145" t="str">
        <f t="shared" si="17"/>
        <v>1, Spc:SpcFunc,        331,  58  ;  Healthcare Facility and Hospitals (Nurse's Station)</v>
      </c>
    </row>
    <row r="146" spans="1:22" x14ac:dyDescent="0.25">
      <c r="A146" s="49" t="s">
        <v>584</v>
      </c>
      <c r="B146" s="103" t="s">
        <v>781</v>
      </c>
      <c r="C146" s="57">
        <f>VLOOKUP($B146,'2025 Ventilation List SORT'!$A$6:$I$101,2)</f>
        <v>5</v>
      </c>
      <c r="D146" s="57">
        <f>VLOOKUP($B146,'2025 Ventilation List SORT'!$A$6:$I$101,3)</f>
        <v>0.15</v>
      </c>
      <c r="E146" s="60">
        <f>VLOOKUP($B146,'2025 Ventilation List SORT'!$A$6:$I$101,4)</f>
        <v>0</v>
      </c>
      <c r="F146" s="60">
        <f>VLOOKUP($B146,'2025 Ventilation List SORT'!$A$6:$I$101,5)</f>
        <v>0</v>
      </c>
      <c r="G146" s="57">
        <f>VLOOKUP($B146,'2025 Ventilation List SORT'!$A$6:$I$101,6)</f>
        <v>0</v>
      </c>
      <c r="H146" s="60">
        <f>VLOOKUP($B146,'2025 Ventilation List SORT'!$A$6:$I$101,7)</f>
        <v>2</v>
      </c>
      <c r="I146" s="57" t="str">
        <f>VLOOKUP($B146,'2025 Ventilation List SORT'!$A$6:$I$101,8)</f>
        <v/>
      </c>
      <c r="J146" s="96" t="str">
        <f>VLOOKUP($B146,'2025 Ventilation List SORT'!$A$6:$I$101,9)</f>
        <v>No</v>
      </c>
      <c r="K146" s="148">
        <f>INDEX('For CSV - 2025 SpcFuncData'!$D$5:$D$88,MATCH($A146,'For CSV - 2025 SpcFuncData'!$B$5:$B$87,0))*0.5</f>
        <v>5</v>
      </c>
      <c r="L146" s="148" t="e">
        <f>INDEX('For CSV - 2025 VentSpcFuncData'!#REF!,MATCH($B146,'For CSV - 2025 VentSpcFuncData'!$B$6:$B$111,0))</f>
        <v>#REF!</v>
      </c>
      <c r="M146" s="148" t="e">
        <f t="shared" si="15"/>
        <v>#REF!</v>
      </c>
      <c r="N146" s="148" t="e">
        <f>INDEX('For CSV - 2025 VentSpcFuncData'!#REF!,MATCH($B146,'For CSV - 2025 VentSpcFuncData'!$B$6:$B$111,0))</f>
        <v>#REF!</v>
      </c>
      <c r="O146" s="148" t="e">
        <f t="shared" si="16"/>
        <v>#REF!</v>
      </c>
      <c r="P146" s="150" t="e">
        <f t="shared" si="13"/>
        <v>#REF!</v>
      </c>
      <c r="Q146" s="45" t="str">
        <f t="shared" si="14"/>
        <v>Healthcare Facility and Hospitals (Nurse's Station),Misc - All others</v>
      </c>
      <c r="R146" s="45">
        <f>INDEX('For CSV - 2025 SpcFuncData'!$BB$5:$BB$89,MATCH($A146,'For CSV - 2025 SpcFuncData'!$B$5:$B$88,0))</f>
        <v>331</v>
      </c>
      <c r="S146" s="45">
        <f>INDEX('For CSV - 2025 VentSpcFuncData'!$I$6:$I$111,MATCH($B146,'For CSV - 2025 VentSpcFuncData'!$B$6:$B$111,0))</f>
        <v>58</v>
      </c>
      <c r="T146" s="45">
        <f>MATCH($A146,'For CSV - 2025 SpcFuncData'!$B$5:$B$87,0)</f>
        <v>30</v>
      </c>
      <c r="U146" s="45">
        <v>0</v>
      </c>
      <c r="V146" t="str">
        <f t="shared" si="17"/>
        <v>2,              58,     "Misc - All others"</v>
      </c>
    </row>
    <row r="147" spans="1:22" x14ac:dyDescent="0.25">
      <c r="A147" s="49" t="s">
        <v>580</v>
      </c>
      <c r="B147" s="103" t="s">
        <v>781</v>
      </c>
      <c r="C147" s="57">
        <f>VLOOKUP($B147,'2025 Ventilation List SORT'!$A$6:$I$101,2)</f>
        <v>5</v>
      </c>
      <c r="D147" s="57">
        <f>VLOOKUP($B147,'2025 Ventilation List SORT'!$A$6:$I$101,3)</f>
        <v>0.15</v>
      </c>
      <c r="E147" s="60">
        <f>VLOOKUP($B147,'2025 Ventilation List SORT'!$A$6:$I$101,4)</f>
        <v>0</v>
      </c>
      <c r="F147" s="60">
        <f>VLOOKUP($B147,'2025 Ventilation List SORT'!$A$6:$I$101,5)</f>
        <v>0</v>
      </c>
      <c r="G147" s="57">
        <f>VLOOKUP($B147,'2025 Ventilation List SORT'!$A$6:$I$101,6)</f>
        <v>0</v>
      </c>
      <c r="H147" s="60">
        <f>VLOOKUP($B147,'2025 Ventilation List SORT'!$A$6:$I$101,7)</f>
        <v>2</v>
      </c>
      <c r="I147" s="57" t="str">
        <f>VLOOKUP($B147,'2025 Ventilation List SORT'!$A$6:$I$101,8)</f>
        <v/>
      </c>
      <c r="J147" s="96" t="str">
        <f>VLOOKUP($B147,'2025 Ventilation List SORT'!$A$6:$I$101,9)</f>
        <v>No</v>
      </c>
      <c r="K147" s="148">
        <f>INDEX('For CSV - 2025 SpcFuncData'!$D$5:$D$88,MATCH($A147,'For CSV - 2025 SpcFuncData'!$B$5:$B$87,0))*0.5</f>
        <v>5</v>
      </c>
      <c r="L147" s="148" t="e">
        <f>INDEX('For CSV - 2025 VentSpcFuncData'!#REF!,MATCH($B147,'For CSV - 2025 VentSpcFuncData'!$B$6:$B$111,0))</f>
        <v>#REF!</v>
      </c>
      <c r="M147" s="148" t="e">
        <f t="shared" si="15"/>
        <v>#REF!</v>
      </c>
      <c r="N147" s="148" t="e">
        <f>INDEX('For CSV - 2025 VentSpcFuncData'!#REF!,MATCH($B147,'For CSV - 2025 VentSpcFuncData'!$B$6:$B$111,0))</f>
        <v>#REF!</v>
      </c>
      <c r="O147" s="148" t="e">
        <f t="shared" si="16"/>
        <v>#REF!</v>
      </c>
      <c r="P147" s="150" t="e">
        <f t="shared" si="13"/>
        <v>#REF!</v>
      </c>
      <c r="Q147" s="45" t="str">
        <f t="shared" si="14"/>
        <v>Healthcare Facility and Hospitals (Imaging Room),Misc - All others</v>
      </c>
      <c r="R147" s="45">
        <f>INDEX('For CSV - 2025 SpcFuncData'!$BB$5:$BB$89,MATCH($A147,'For CSV - 2025 SpcFuncData'!$B$5:$B$88,0))</f>
        <v>328</v>
      </c>
      <c r="S147" s="45">
        <f>INDEX('For CSV - 2025 VentSpcFuncData'!$I$6:$I$111,MATCH($B147,'For CSV - 2025 VentSpcFuncData'!$B$6:$B$111,0))</f>
        <v>58</v>
      </c>
      <c r="T147" s="45">
        <f>MATCH($A147,'For CSV - 2025 SpcFuncData'!$B$5:$B$87,0)</f>
        <v>27</v>
      </c>
      <c r="U147" s="45">
        <v>0</v>
      </c>
      <c r="V147" t="str">
        <f t="shared" si="17"/>
        <v>1, Spc:SpcFunc,        328,  58  ;  Healthcare Facility and Hospitals (Imaging Room)</v>
      </c>
    </row>
    <row r="148" spans="1:22" x14ac:dyDescent="0.25">
      <c r="A148" s="49" t="s">
        <v>580</v>
      </c>
      <c r="B148" s="103" t="s">
        <v>781</v>
      </c>
      <c r="C148" s="57">
        <f>VLOOKUP($B148,'2025 Ventilation List SORT'!$A$6:$I$101,2)</f>
        <v>5</v>
      </c>
      <c r="D148" s="57">
        <f>VLOOKUP($B148,'2025 Ventilation List SORT'!$A$6:$I$101,3)</f>
        <v>0.15</v>
      </c>
      <c r="E148" s="60">
        <f>VLOOKUP($B148,'2025 Ventilation List SORT'!$A$6:$I$101,4)</f>
        <v>0</v>
      </c>
      <c r="F148" s="60">
        <f>VLOOKUP($B148,'2025 Ventilation List SORT'!$A$6:$I$101,5)</f>
        <v>0</v>
      </c>
      <c r="G148" s="57">
        <f>VLOOKUP($B148,'2025 Ventilation List SORT'!$A$6:$I$101,6)</f>
        <v>0</v>
      </c>
      <c r="H148" s="60">
        <f>VLOOKUP($B148,'2025 Ventilation List SORT'!$A$6:$I$101,7)</f>
        <v>2</v>
      </c>
      <c r="I148" s="57" t="str">
        <f>VLOOKUP($B148,'2025 Ventilation List SORT'!$A$6:$I$101,8)</f>
        <v/>
      </c>
      <c r="J148" s="96" t="str">
        <f>VLOOKUP($B148,'2025 Ventilation List SORT'!$A$6:$I$101,9)</f>
        <v>No</v>
      </c>
      <c r="K148" s="148">
        <f>INDEX('For CSV - 2025 SpcFuncData'!$D$5:$D$88,MATCH($A148,'For CSV - 2025 SpcFuncData'!$B$5:$B$87,0))*0.5</f>
        <v>5</v>
      </c>
      <c r="L148" s="148" t="e">
        <f>INDEX('For CSV - 2025 VentSpcFuncData'!#REF!,MATCH($B148,'For CSV - 2025 VentSpcFuncData'!$B$6:$B$111,0))</f>
        <v>#REF!</v>
      </c>
      <c r="M148" s="148" t="e">
        <f t="shared" si="15"/>
        <v>#REF!</v>
      </c>
      <c r="N148" s="148" t="e">
        <f>INDEX('For CSV - 2025 VentSpcFuncData'!#REF!,MATCH($B148,'For CSV - 2025 VentSpcFuncData'!$B$6:$B$111,0))</f>
        <v>#REF!</v>
      </c>
      <c r="O148" s="148" t="e">
        <f t="shared" si="16"/>
        <v>#REF!</v>
      </c>
      <c r="P148" s="150" t="e">
        <f t="shared" si="13"/>
        <v>#REF!</v>
      </c>
      <c r="Q148" s="45" t="str">
        <f t="shared" si="14"/>
        <v>Healthcare Facility and Hospitals (Imaging Room),Misc - All others</v>
      </c>
      <c r="R148" s="45">
        <f>INDEX('For CSV - 2025 SpcFuncData'!$BB$5:$BB$89,MATCH($A148,'For CSV - 2025 SpcFuncData'!$B$5:$B$88,0))</f>
        <v>328</v>
      </c>
      <c r="S148" s="45">
        <f>INDEX('For CSV - 2025 VentSpcFuncData'!$I$6:$I$111,MATCH($B148,'For CSV - 2025 VentSpcFuncData'!$B$6:$B$111,0))</f>
        <v>58</v>
      </c>
      <c r="T148" s="45">
        <f>MATCH($A148,'For CSV - 2025 SpcFuncData'!$B$5:$B$87,0)</f>
        <v>27</v>
      </c>
      <c r="U148" s="45">
        <v>0</v>
      </c>
      <c r="V148" t="str">
        <f t="shared" si="17"/>
        <v>2,              58,     "Misc - All others"</v>
      </c>
    </row>
    <row r="149" spans="1:22" x14ac:dyDescent="0.25">
      <c r="A149" s="49" t="s">
        <v>585</v>
      </c>
      <c r="B149" s="103" t="s">
        <v>781</v>
      </c>
      <c r="C149" s="57">
        <f>VLOOKUP($B149,'2025 Ventilation List SORT'!$A$6:$I$101,2)</f>
        <v>5</v>
      </c>
      <c r="D149" s="57">
        <f>VLOOKUP($B149,'2025 Ventilation List SORT'!$A$6:$I$101,3)</f>
        <v>0.15</v>
      </c>
      <c r="E149" s="60">
        <f>VLOOKUP($B149,'2025 Ventilation List SORT'!$A$6:$I$101,4)</f>
        <v>0</v>
      </c>
      <c r="F149" s="60">
        <f>VLOOKUP($B149,'2025 Ventilation List SORT'!$A$6:$I$101,5)</f>
        <v>0</v>
      </c>
      <c r="G149" s="57">
        <f>VLOOKUP($B149,'2025 Ventilation List SORT'!$A$6:$I$101,6)</f>
        <v>0</v>
      </c>
      <c r="H149" s="60">
        <f>VLOOKUP($B149,'2025 Ventilation List SORT'!$A$6:$I$101,7)</f>
        <v>2</v>
      </c>
      <c r="I149" s="57" t="str">
        <f>VLOOKUP($B149,'2025 Ventilation List SORT'!$A$6:$I$101,8)</f>
        <v/>
      </c>
      <c r="J149" s="96" t="str">
        <f>VLOOKUP($B149,'2025 Ventilation List SORT'!$A$6:$I$101,9)</f>
        <v>No</v>
      </c>
      <c r="K149" s="148">
        <f>INDEX('For CSV - 2025 SpcFuncData'!$D$5:$D$88,MATCH($A149,'For CSV - 2025 SpcFuncData'!$B$5:$B$87,0))*0.5</f>
        <v>5</v>
      </c>
      <c r="L149" s="148" t="e">
        <f>INDEX('For CSV - 2025 VentSpcFuncData'!#REF!,MATCH($B149,'For CSV - 2025 VentSpcFuncData'!$B$6:$B$111,0))</f>
        <v>#REF!</v>
      </c>
      <c r="M149" s="148" t="e">
        <f t="shared" si="15"/>
        <v>#REF!</v>
      </c>
      <c r="N149" s="148" t="e">
        <f>INDEX('For CSV - 2025 VentSpcFuncData'!#REF!,MATCH($B149,'For CSV - 2025 VentSpcFuncData'!$B$6:$B$111,0))</f>
        <v>#REF!</v>
      </c>
      <c r="O149" s="148" t="e">
        <f t="shared" si="16"/>
        <v>#REF!</v>
      </c>
      <c r="P149" s="150" t="e">
        <f t="shared" si="13"/>
        <v>#REF!</v>
      </c>
      <c r="Q149" s="45" t="str">
        <f t="shared" si="14"/>
        <v>Healthcare Facility and Hospitals (Operating Room),Misc - All others</v>
      </c>
      <c r="R149" s="45">
        <f>INDEX('For CSV - 2025 SpcFuncData'!$BB$5:$BB$89,MATCH($A149,'For CSV - 2025 SpcFuncData'!$B$5:$B$88,0))</f>
        <v>332</v>
      </c>
      <c r="S149" s="45">
        <f>INDEX('For CSV - 2025 VentSpcFuncData'!$I$6:$I$111,MATCH($B149,'For CSV - 2025 VentSpcFuncData'!$B$6:$B$111,0))</f>
        <v>58</v>
      </c>
      <c r="T149" s="45">
        <f>MATCH($A149,'For CSV - 2025 SpcFuncData'!$B$5:$B$87,0)</f>
        <v>31</v>
      </c>
      <c r="U149" s="45">
        <v>0</v>
      </c>
      <c r="V149" t="str">
        <f t="shared" si="17"/>
        <v>1, Spc:SpcFunc,        332,  58  ;  Healthcare Facility and Hospitals (Operating Room)</v>
      </c>
    </row>
    <row r="150" spans="1:22" x14ac:dyDescent="0.25">
      <c r="A150" s="49" t="s">
        <v>585</v>
      </c>
      <c r="B150" s="103" t="s">
        <v>781</v>
      </c>
      <c r="C150" s="57">
        <f>VLOOKUP($B150,'2025 Ventilation List SORT'!$A$6:$I$101,2)</f>
        <v>5</v>
      </c>
      <c r="D150" s="57">
        <f>VLOOKUP($B150,'2025 Ventilation List SORT'!$A$6:$I$101,3)</f>
        <v>0.15</v>
      </c>
      <c r="E150" s="60">
        <f>VLOOKUP($B150,'2025 Ventilation List SORT'!$A$6:$I$101,4)</f>
        <v>0</v>
      </c>
      <c r="F150" s="60">
        <f>VLOOKUP($B150,'2025 Ventilation List SORT'!$A$6:$I$101,5)</f>
        <v>0</v>
      </c>
      <c r="G150" s="57">
        <f>VLOOKUP($B150,'2025 Ventilation List SORT'!$A$6:$I$101,6)</f>
        <v>0</v>
      </c>
      <c r="H150" s="60">
        <f>VLOOKUP($B150,'2025 Ventilation List SORT'!$A$6:$I$101,7)</f>
        <v>2</v>
      </c>
      <c r="I150" s="57" t="str">
        <f>VLOOKUP($B150,'2025 Ventilation List SORT'!$A$6:$I$101,8)</f>
        <v/>
      </c>
      <c r="J150" s="96" t="str">
        <f>VLOOKUP($B150,'2025 Ventilation List SORT'!$A$6:$I$101,9)</f>
        <v>No</v>
      </c>
      <c r="K150" s="148">
        <f>INDEX('For CSV - 2025 SpcFuncData'!$D$5:$D$88,MATCH($A150,'For CSV - 2025 SpcFuncData'!$B$5:$B$87,0))*0.5</f>
        <v>5</v>
      </c>
      <c r="L150" s="148" t="e">
        <f>INDEX('For CSV - 2025 VentSpcFuncData'!#REF!,MATCH($B150,'For CSV - 2025 VentSpcFuncData'!$B$6:$B$111,0))</f>
        <v>#REF!</v>
      </c>
      <c r="M150" s="148" t="e">
        <f t="shared" si="15"/>
        <v>#REF!</v>
      </c>
      <c r="N150" s="148" t="e">
        <f>INDEX('For CSV - 2025 VentSpcFuncData'!#REF!,MATCH($B150,'For CSV - 2025 VentSpcFuncData'!$B$6:$B$111,0))</f>
        <v>#REF!</v>
      </c>
      <c r="O150" s="148" t="e">
        <f t="shared" si="16"/>
        <v>#REF!</v>
      </c>
      <c r="P150" s="150" t="e">
        <f t="shared" si="13"/>
        <v>#REF!</v>
      </c>
      <c r="Q150" s="45" t="str">
        <f t="shared" si="14"/>
        <v>Healthcare Facility and Hospitals (Operating Room),Misc - All others</v>
      </c>
      <c r="R150" s="45">
        <f>INDEX('For CSV - 2025 SpcFuncData'!$BB$5:$BB$89,MATCH($A150,'For CSV - 2025 SpcFuncData'!$B$5:$B$88,0))</f>
        <v>332</v>
      </c>
      <c r="S150" s="45">
        <f>INDEX('For CSV - 2025 VentSpcFuncData'!$I$6:$I$111,MATCH($B150,'For CSV - 2025 VentSpcFuncData'!$B$6:$B$111,0))</f>
        <v>58</v>
      </c>
      <c r="T150" s="45">
        <f>MATCH($A150,'For CSV - 2025 SpcFuncData'!$B$5:$B$87,0)</f>
        <v>31</v>
      </c>
      <c r="U150" s="45">
        <v>0</v>
      </c>
      <c r="V150" t="str">
        <f t="shared" si="17"/>
        <v>2,              58,     "Misc - All others"</v>
      </c>
    </row>
    <row r="151" spans="1:22" s="108" customFormat="1" x14ac:dyDescent="0.25">
      <c r="A151" s="201" t="s">
        <v>585</v>
      </c>
      <c r="B151" s="194" t="s">
        <v>1189</v>
      </c>
      <c r="C151" s="195">
        <f>VLOOKUP($B151,'2025 Ventilation List SORT'!$A$6:$I$101,2)</f>
        <v>0</v>
      </c>
      <c r="D151" s="195">
        <f>VLOOKUP($B151,'2025 Ventilation List SORT'!$A$6:$I$101,3)</f>
        <v>0</v>
      </c>
      <c r="E151" s="196">
        <f>VLOOKUP($B151,'2025 Ventilation List SORT'!$A$6:$I$101,4)</f>
        <v>0</v>
      </c>
      <c r="F151" s="196">
        <f>VLOOKUP($B151,'2025 Ventilation List SORT'!$A$6:$I$101,5)</f>
        <v>0</v>
      </c>
      <c r="G151" s="195">
        <f>VLOOKUP($B151,'2025 Ventilation List SORT'!$A$6:$I$101,6)</f>
        <v>3</v>
      </c>
      <c r="H151" s="196">
        <f>VLOOKUP($B151,'2025 Ventilation List SORT'!$A$6:$I$101,7)</f>
        <v>3</v>
      </c>
      <c r="I151" s="195">
        <f>VLOOKUP($B151,'2025 Ventilation List SORT'!$A$6:$I$101,8)</f>
        <v>0</v>
      </c>
      <c r="J151" s="197" t="str">
        <f>VLOOKUP($B151,'2025 Ventilation List SORT'!$A$6:$I$101,9)</f>
        <v>No</v>
      </c>
      <c r="K151" s="198">
        <f>INDEX('For CSV - 2025 SpcFuncData'!$D$5:$D$88,MATCH($A151,'For CSV - 2025 SpcFuncData'!$B$5:$B$87,0))*0.5</f>
        <v>5</v>
      </c>
      <c r="L151" s="198" t="e">
        <f>INDEX('For CSV - 2025 VentSpcFuncData'!#REF!,MATCH($B151,'For CSV - 2025 VentSpcFuncData'!$B$6:$B$111,0))</f>
        <v>#REF!</v>
      </c>
      <c r="M151" s="198" t="e">
        <f t="shared" ref="M151" si="22">IF(L151=0,K151,L151)</f>
        <v>#REF!</v>
      </c>
      <c r="N151" s="198" t="e">
        <f>INDEX('For CSV - 2025 VentSpcFuncData'!#REF!,MATCH($B151,'For CSV - 2025 VentSpcFuncData'!$B$6:$B$111,0))</f>
        <v>#REF!</v>
      </c>
      <c r="O151" s="198" t="e">
        <f t="shared" ref="O151" si="23">IF(SUM(K151,M151)=0,0,M151/K151*N151)</f>
        <v>#REF!</v>
      </c>
      <c r="P151" s="199" t="e">
        <f t="shared" ref="P151" si="24">K151*O151/1000</f>
        <v>#REF!</v>
      </c>
      <c r="Q151" s="108" t="str">
        <f t="shared" ref="Q151" si="25">_xlfn.CONCAT(A151,",",B151)</f>
        <v>Healthcare Facility and Hospitals (Operating Room),Exhaust - Animal operating rooms</v>
      </c>
      <c r="R151" s="108">
        <f>INDEX('For CSV - 2025 SpcFuncData'!$BB$5:$BB$89,MATCH($A151,'For CSV - 2025 SpcFuncData'!$B$5:$B$88,0))</f>
        <v>332</v>
      </c>
      <c r="S151" s="108">
        <f>INDEX('For CSV - 2025 VentSpcFuncData'!$I$6:$I$111,MATCH($B151,'For CSV - 2025 VentSpcFuncData'!$B$6:$B$111,0))</f>
        <v>98</v>
      </c>
      <c r="T151" s="108">
        <f>MATCH($A151,'For CSV - 2025 SpcFuncData'!$B$5:$B$87,0)</f>
        <v>31</v>
      </c>
      <c r="U151" s="108">
        <v>0</v>
      </c>
      <c r="V151" s="200" t="str">
        <f t="shared" si="17"/>
        <v>2,              98,     "Exhaust - Animal operating rooms"</v>
      </c>
    </row>
    <row r="152" spans="1:22" s="108" customFormat="1" x14ac:dyDescent="0.25">
      <c r="A152" s="201" t="s">
        <v>585</v>
      </c>
      <c r="B152" s="194" t="s">
        <v>1193</v>
      </c>
      <c r="C152" s="195">
        <f>VLOOKUP($B152,'2025 Ventilation List SORT'!$A$6:$I$101,2)</f>
        <v>0</v>
      </c>
      <c r="D152" s="195">
        <f>VLOOKUP($B152,'2025 Ventilation List SORT'!$A$6:$I$101,3)</f>
        <v>0</v>
      </c>
      <c r="E152" s="196">
        <f>VLOOKUP($B152,'2025 Ventilation List SORT'!$A$6:$I$101,4)</f>
        <v>0</v>
      </c>
      <c r="F152" s="196">
        <f>VLOOKUP($B152,'2025 Ventilation List SORT'!$A$6:$I$101,5)</f>
        <v>0</v>
      </c>
      <c r="G152" s="195">
        <f>VLOOKUP($B152,'2025 Ventilation List SORT'!$A$6:$I$101,6)</f>
        <v>1.5</v>
      </c>
      <c r="H152" s="196">
        <f>VLOOKUP($B152,'2025 Ventilation List SORT'!$A$6:$I$101,7)</f>
        <v>3</v>
      </c>
      <c r="I152" s="195">
        <f>VLOOKUP($B152,'2025 Ventilation List SORT'!$A$6:$I$101,8)</f>
        <v>0</v>
      </c>
      <c r="J152" s="197" t="str">
        <f>VLOOKUP($B152,'2025 Ventilation List SORT'!$A$6:$I$101,9)</f>
        <v>No</v>
      </c>
      <c r="K152" s="198">
        <f>INDEX('For CSV - 2025 SpcFuncData'!$D$5:$D$88,MATCH($A152,'For CSV - 2025 SpcFuncData'!$B$5:$B$87,0))*0.5</f>
        <v>5</v>
      </c>
      <c r="L152" s="198" t="e">
        <f>INDEX('For CSV - 2025 VentSpcFuncData'!#REF!,MATCH($B152,'For CSV - 2025 VentSpcFuncData'!$B$6:$B$111,0))</f>
        <v>#REF!</v>
      </c>
      <c r="M152" s="198" t="e">
        <f t="shared" ref="M152:M153" si="26">IF(L152=0,K152,L152)</f>
        <v>#REF!</v>
      </c>
      <c r="N152" s="198" t="e">
        <f>INDEX('For CSV - 2025 VentSpcFuncData'!#REF!,MATCH($B152,'For CSV - 2025 VentSpcFuncData'!$B$6:$B$111,0))</f>
        <v>#REF!</v>
      </c>
      <c r="O152" s="198" t="e">
        <f t="shared" ref="O152:O153" si="27">IF(SUM(K152,M152)=0,0,M152/K152*N152)</f>
        <v>#REF!</v>
      </c>
      <c r="P152" s="199" t="e">
        <f t="shared" ref="P152:P153" si="28">K152*O152/1000</f>
        <v>#REF!</v>
      </c>
      <c r="Q152" s="108" t="str">
        <f t="shared" ref="Q152:Q153" si="29">_xlfn.CONCAT(A152,",",B152)</f>
        <v>Healthcare Facility and Hospitals (Operating Room),Exhaust - Animal surgery scrub</v>
      </c>
      <c r="R152" s="108">
        <f>INDEX('For CSV - 2025 SpcFuncData'!$BB$5:$BB$89,MATCH($A152,'For CSV - 2025 SpcFuncData'!$B$5:$B$88,0))</f>
        <v>332</v>
      </c>
      <c r="S152" s="108">
        <f>INDEX('For CSV - 2025 VentSpcFuncData'!$I$6:$I$111,MATCH($B152,'For CSV - 2025 VentSpcFuncData'!$B$6:$B$111,0))</f>
        <v>102</v>
      </c>
      <c r="T152" s="108">
        <f>MATCH($A152,'For CSV - 2025 SpcFuncData'!$B$5:$B$87,0)</f>
        <v>31</v>
      </c>
      <c r="U152" s="108">
        <v>0</v>
      </c>
      <c r="V152" s="200" t="str">
        <f t="shared" si="17"/>
        <v>2,              102,     "Exhaust - Animal surgery scrub"</v>
      </c>
    </row>
    <row r="153" spans="1:22" s="108" customFormat="1" x14ac:dyDescent="0.25">
      <c r="A153" s="201" t="s">
        <v>585</v>
      </c>
      <c r="B153" s="194" t="s">
        <v>1195</v>
      </c>
      <c r="C153" s="195">
        <f>VLOOKUP($B153,'2025 Ventilation List SORT'!$A$6:$I$101,2)</f>
        <v>0</v>
      </c>
      <c r="D153" s="195">
        <f>VLOOKUP($B153,'2025 Ventilation List SORT'!$A$6:$I$101,3)</f>
        <v>0</v>
      </c>
      <c r="E153" s="196">
        <f>VLOOKUP($B153,'2025 Ventilation List SORT'!$A$6:$I$101,4)</f>
        <v>0</v>
      </c>
      <c r="F153" s="196">
        <f>VLOOKUP($B153,'2025 Ventilation List SORT'!$A$6:$I$101,5)</f>
        <v>0</v>
      </c>
      <c r="G153" s="195">
        <f>VLOOKUP($B153,'2025 Ventilation List SORT'!$A$6:$I$101,6)</f>
        <v>0.9</v>
      </c>
      <c r="H153" s="196">
        <f>VLOOKUP($B153,'2025 Ventilation List SORT'!$A$6:$I$101,7)</f>
        <v>3</v>
      </c>
      <c r="I153" s="195">
        <f>VLOOKUP($B153,'2025 Ventilation List SORT'!$A$6:$I$101,8)</f>
        <v>0</v>
      </c>
      <c r="J153" s="197" t="str">
        <f>VLOOKUP($B153,'2025 Ventilation List SORT'!$A$6:$I$101,9)</f>
        <v>No</v>
      </c>
      <c r="K153" s="198">
        <f>INDEX('For CSV - 2025 SpcFuncData'!$D$5:$D$88,MATCH($A153,'For CSV - 2025 SpcFuncData'!$B$5:$B$87,0))*0.5</f>
        <v>5</v>
      </c>
      <c r="L153" s="198" t="e">
        <f>INDEX('For CSV - 2025 VentSpcFuncData'!#REF!,MATCH($B153,'For CSV - 2025 VentSpcFuncData'!$B$6:$B$111,0))</f>
        <v>#REF!</v>
      </c>
      <c r="M153" s="198" t="e">
        <f t="shared" si="26"/>
        <v>#REF!</v>
      </c>
      <c r="N153" s="198" t="e">
        <f>INDEX('For CSV - 2025 VentSpcFuncData'!#REF!,MATCH($B153,'For CSV - 2025 VentSpcFuncData'!$B$6:$B$111,0))</f>
        <v>#REF!</v>
      </c>
      <c r="O153" s="198" t="e">
        <f t="shared" si="27"/>
        <v>#REF!</v>
      </c>
      <c r="P153" s="199" t="e">
        <f t="shared" si="28"/>
        <v>#REF!</v>
      </c>
      <c r="Q153" s="108" t="str">
        <f t="shared" si="29"/>
        <v>Healthcare Facility and Hospitals (Operating Room),Exhaust - Animal Necropsy</v>
      </c>
      <c r="R153" s="108">
        <f>INDEX('For CSV - 2025 SpcFuncData'!$BB$5:$BB$89,MATCH($A153,'For CSV - 2025 SpcFuncData'!$B$5:$B$88,0))</f>
        <v>332</v>
      </c>
      <c r="S153" s="108">
        <f>INDEX('For CSV - 2025 VentSpcFuncData'!$I$6:$I$111,MATCH($B153,'For CSV - 2025 VentSpcFuncData'!$B$6:$B$111,0))</f>
        <v>103</v>
      </c>
      <c r="T153" s="108">
        <f>MATCH($A153,'For CSV - 2025 SpcFuncData'!$B$5:$B$87,0)</f>
        <v>31</v>
      </c>
      <c r="U153" s="108">
        <v>0</v>
      </c>
      <c r="V153" s="200" t="str">
        <f t="shared" si="17"/>
        <v>2,              103,     "Exhaust - Animal Necropsy"</v>
      </c>
    </row>
    <row r="154" spans="1:22" x14ac:dyDescent="0.25">
      <c r="A154" s="49" t="s">
        <v>586</v>
      </c>
      <c r="B154" s="103" t="s">
        <v>781</v>
      </c>
      <c r="C154" s="57">
        <f>VLOOKUP($B154,'2025 Ventilation List SORT'!$A$6:$I$101,2)</f>
        <v>5</v>
      </c>
      <c r="D154" s="57">
        <f>VLOOKUP($B154,'2025 Ventilation List SORT'!$A$6:$I$101,3)</f>
        <v>0.15</v>
      </c>
      <c r="E154" s="60">
        <f>VLOOKUP($B154,'2025 Ventilation List SORT'!$A$6:$I$101,4)</f>
        <v>0</v>
      </c>
      <c r="F154" s="60">
        <f>VLOOKUP($B154,'2025 Ventilation List SORT'!$A$6:$I$101,5)</f>
        <v>0</v>
      </c>
      <c r="G154" s="57">
        <f>VLOOKUP($B154,'2025 Ventilation List SORT'!$A$6:$I$101,6)</f>
        <v>0</v>
      </c>
      <c r="H154" s="60">
        <f>VLOOKUP($B154,'2025 Ventilation List SORT'!$A$6:$I$101,7)</f>
        <v>2</v>
      </c>
      <c r="I154" s="57" t="str">
        <f>VLOOKUP($B154,'2025 Ventilation List SORT'!$A$6:$I$101,8)</f>
        <v/>
      </c>
      <c r="J154" s="96" t="str">
        <f>VLOOKUP($B154,'2025 Ventilation List SORT'!$A$6:$I$101,9)</f>
        <v>No</v>
      </c>
      <c r="K154" s="148">
        <f>INDEX('For CSV - 2025 SpcFuncData'!$D$5:$D$88,MATCH($A154,'For CSV - 2025 SpcFuncData'!$B$5:$B$87,0))*0.5</f>
        <v>5</v>
      </c>
      <c r="L154" s="148" t="e">
        <f>INDEX('For CSV - 2025 VentSpcFuncData'!#REF!,MATCH($B154,'For CSV - 2025 VentSpcFuncData'!$B$6:$B$111,0))</f>
        <v>#REF!</v>
      </c>
      <c r="M154" s="148" t="e">
        <f t="shared" si="15"/>
        <v>#REF!</v>
      </c>
      <c r="N154" s="148" t="e">
        <f>INDEX('For CSV - 2025 VentSpcFuncData'!#REF!,MATCH($B154,'For CSV - 2025 VentSpcFuncData'!$B$6:$B$111,0))</f>
        <v>#REF!</v>
      </c>
      <c r="O154" s="148" t="e">
        <f t="shared" si="16"/>
        <v>#REF!</v>
      </c>
      <c r="P154" s="150" t="e">
        <f t="shared" si="13"/>
        <v>#REF!</v>
      </c>
      <c r="Q154" s="45" t="str">
        <f t="shared" si="14"/>
        <v>Healthcare Facility and Hospitals (Patient Room),Misc - All others</v>
      </c>
      <c r="R154" s="45">
        <f>INDEX('For CSV - 2025 SpcFuncData'!$BB$5:$BB$89,MATCH($A154,'For CSV - 2025 SpcFuncData'!$B$5:$B$88,0))</f>
        <v>333</v>
      </c>
      <c r="S154" s="45">
        <f>INDEX('For CSV - 2025 VentSpcFuncData'!$I$6:$I$111,MATCH($B154,'For CSV - 2025 VentSpcFuncData'!$B$6:$B$111,0))</f>
        <v>58</v>
      </c>
      <c r="T154" s="45">
        <f>MATCH($A154,'For CSV - 2025 SpcFuncData'!$B$5:$B$87,0)</f>
        <v>32</v>
      </c>
      <c r="U154" s="45">
        <v>0</v>
      </c>
      <c r="V154" t="str">
        <f>IF($A150&lt;&gt;$A154,$V$3&amp;$R154&amp;$W$3&amp;$S154&amp;$X$3&amp;TEXT($A154,0),IF($A154=$A150,$V$4&amp;$S154&amp;$W$4&amp;$X$4&amp;$B154&amp;""""))</f>
        <v>1, Spc:SpcFunc,        333,  58  ;  Healthcare Facility and Hospitals (Patient Room)</v>
      </c>
    </row>
    <row r="155" spans="1:22" x14ac:dyDescent="0.25">
      <c r="A155" s="49" t="s">
        <v>586</v>
      </c>
      <c r="B155" s="103" t="s">
        <v>781</v>
      </c>
      <c r="C155" s="57">
        <f>VLOOKUP($B155,'2025 Ventilation List SORT'!$A$6:$I$101,2)</f>
        <v>5</v>
      </c>
      <c r="D155" s="57">
        <f>VLOOKUP($B155,'2025 Ventilation List SORT'!$A$6:$I$101,3)</f>
        <v>0.15</v>
      </c>
      <c r="E155" s="60">
        <f>VLOOKUP($B155,'2025 Ventilation List SORT'!$A$6:$I$101,4)</f>
        <v>0</v>
      </c>
      <c r="F155" s="60">
        <f>VLOOKUP($B155,'2025 Ventilation List SORT'!$A$6:$I$101,5)</f>
        <v>0</v>
      </c>
      <c r="G155" s="57">
        <f>VLOOKUP($B155,'2025 Ventilation List SORT'!$A$6:$I$101,6)</f>
        <v>0</v>
      </c>
      <c r="H155" s="60">
        <f>VLOOKUP($B155,'2025 Ventilation List SORT'!$A$6:$I$101,7)</f>
        <v>2</v>
      </c>
      <c r="I155" s="57" t="str">
        <f>VLOOKUP($B155,'2025 Ventilation List SORT'!$A$6:$I$101,8)</f>
        <v/>
      </c>
      <c r="J155" s="96" t="str">
        <f>VLOOKUP($B155,'2025 Ventilation List SORT'!$A$6:$I$101,9)</f>
        <v>No</v>
      </c>
      <c r="K155" s="148">
        <f>INDEX('For CSV - 2025 SpcFuncData'!$D$5:$D$88,MATCH($A155,'For CSV - 2025 SpcFuncData'!$B$5:$B$87,0))*0.5</f>
        <v>5</v>
      </c>
      <c r="L155" s="148" t="e">
        <f>INDEX('For CSV - 2025 VentSpcFuncData'!#REF!,MATCH($B155,'For CSV - 2025 VentSpcFuncData'!$B$6:$B$111,0))</f>
        <v>#REF!</v>
      </c>
      <c r="M155" s="148" t="e">
        <f t="shared" si="15"/>
        <v>#REF!</v>
      </c>
      <c r="N155" s="148" t="e">
        <f>INDEX('For CSV - 2025 VentSpcFuncData'!#REF!,MATCH($B155,'For CSV - 2025 VentSpcFuncData'!$B$6:$B$111,0))</f>
        <v>#REF!</v>
      </c>
      <c r="O155" s="148" t="e">
        <f t="shared" si="16"/>
        <v>#REF!</v>
      </c>
      <c r="P155" s="150" t="e">
        <f t="shared" si="13"/>
        <v>#REF!</v>
      </c>
      <c r="Q155" s="45" t="str">
        <f t="shared" si="14"/>
        <v>Healthcare Facility and Hospitals (Patient Room),Misc - All others</v>
      </c>
      <c r="R155" s="45">
        <f>INDEX('For CSV - 2025 SpcFuncData'!$BB$5:$BB$89,MATCH($A155,'For CSV - 2025 SpcFuncData'!$B$5:$B$88,0))</f>
        <v>333</v>
      </c>
      <c r="S155" s="45">
        <f>INDEX('For CSV - 2025 VentSpcFuncData'!$I$6:$I$111,MATCH($B155,'For CSV - 2025 VentSpcFuncData'!$B$6:$B$111,0))</f>
        <v>58</v>
      </c>
      <c r="T155" s="45">
        <f>MATCH($A155,'For CSV - 2025 SpcFuncData'!$B$5:$B$87,0)</f>
        <v>32</v>
      </c>
      <c r="U155" s="45">
        <v>0</v>
      </c>
      <c r="V155" t="str">
        <f t="shared" si="17"/>
        <v>2,              58,     "Misc - All others"</v>
      </c>
    </row>
    <row r="156" spans="1:22" s="108" customFormat="1" x14ac:dyDescent="0.25">
      <c r="A156" s="201" t="s">
        <v>586</v>
      </c>
      <c r="B156" s="194" t="s">
        <v>1194</v>
      </c>
      <c r="C156" s="195">
        <f>VLOOKUP($B156,'2025 Ventilation List SORT'!$A$6:$I$101,2)</f>
        <v>0</v>
      </c>
      <c r="D156" s="195">
        <f>VLOOKUP($B156,'2025 Ventilation List SORT'!$A$6:$I$101,3)</f>
        <v>0</v>
      </c>
      <c r="E156" s="196">
        <f>VLOOKUP($B156,'2025 Ventilation List SORT'!$A$6:$I$101,4)</f>
        <v>0</v>
      </c>
      <c r="F156" s="196">
        <f>VLOOKUP($B156,'2025 Ventilation List SORT'!$A$6:$I$101,5)</f>
        <v>0</v>
      </c>
      <c r="G156" s="195">
        <f>VLOOKUP($B156,'2025 Ventilation List SORT'!$A$6:$I$101,6)</f>
        <v>2.25</v>
      </c>
      <c r="H156" s="196">
        <f>VLOOKUP($B156,'2025 Ventilation List SORT'!$A$6:$I$101,7)</f>
        <v>3</v>
      </c>
      <c r="I156" s="195">
        <f>VLOOKUP($B156,'2025 Ventilation List SORT'!$A$6:$I$101,8)</f>
        <v>0</v>
      </c>
      <c r="J156" s="197" t="str">
        <f>VLOOKUP($B156,'2025 Ventilation List SORT'!$A$6:$I$101,9)</f>
        <v>No</v>
      </c>
      <c r="K156" s="198">
        <f>INDEX('For CSV - 2025 SpcFuncData'!$D$5:$D$88,MATCH($A156,'For CSV - 2025 SpcFuncData'!$B$5:$B$87,0))*0.5</f>
        <v>5</v>
      </c>
      <c r="L156" s="198" t="e">
        <f>INDEX('For CSV - 2025 VentSpcFuncData'!#REF!,MATCH($B156,'For CSV - 2025 VentSpcFuncData'!$B$6:$B$111,0))</f>
        <v>#REF!</v>
      </c>
      <c r="M156" s="198" t="e">
        <f t="shared" ref="M156:M158" si="30">IF(L156=0,K156,L156)</f>
        <v>#REF!</v>
      </c>
      <c r="N156" s="198" t="e">
        <f>INDEX('For CSV - 2025 VentSpcFuncData'!#REF!,MATCH($B156,'For CSV - 2025 VentSpcFuncData'!$B$6:$B$111,0))</f>
        <v>#REF!</v>
      </c>
      <c r="O156" s="198" t="e">
        <f t="shared" ref="O156:O158" si="31">IF(SUM(K156,M156)=0,0,M156/K156*N156)</f>
        <v>#REF!</v>
      </c>
      <c r="P156" s="199" t="e">
        <f t="shared" ref="P156:P158" si="32">K156*O156/1000</f>
        <v>#REF!</v>
      </c>
      <c r="Q156" s="108" t="str">
        <f t="shared" ref="Q156:Q158" si="33">_xlfn.CONCAT(A156,",",B156)</f>
        <v>Healthcare Facility and Hospitals (Patient Room),Exhaust - Large-animal holding room</v>
      </c>
      <c r="R156" s="108">
        <f>INDEX('For CSV - 2025 SpcFuncData'!$BB$5:$BB$89,MATCH($A156,'For CSV - 2025 SpcFuncData'!$B$5:$B$88,0))</f>
        <v>333</v>
      </c>
      <c r="S156" s="108">
        <f>INDEX('For CSV - 2025 VentSpcFuncData'!$I$6:$I$111,MATCH($B156,'For CSV - 2025 VentSpcFuncData'!$B$6:$B$111,0))</f>
        <v>104</v>
      </c>
      <c r="T156" s="108">
        <f>MATCH($A156,'For CSV - 2025 SpcFuncData'!$B$5:$B$87,0)</f>
        <v>32</v>
      </c>
      <c r="U156" s="108">
        <v>0</v>
      </c>
      <c r="V156" s="200" t="str">
        <f t="shared" si="17"/>
        <v>2,              104,     "Exhaust - Large-animal holding room"</v>
      </c>
    </row>
    <row r="157" spans="1:22" s="108" customFormat="1" x14ac:dyDescent="0.25">
      <c r="A157" s="201" t="s">
        <v>586</v>
      </c>
      <c r="B157" s="194" t="s">
        <v>1196</v>
      </c>
      <c r="C157" s="195">
        <f>VLOOKUP($B157,'2025 Ventilation List SORT'!$A$6:$I$101,2)</f>
        <v>0</v>
      </c>
      <c r="D157" s="195">
        <f>VLOOKUP($B157,'2025 Ventilation List SORT'!$A$6:$I$101,3)</f>
        <v>0</v>
      </c>
      <c r="E157" s="196">
        <f>VLOOKUP($B157,'2025 Ventilation List SORT'!$A$6:$I$101,4)</f>
        <v>0</v>
      </c>
      <c r="F157" s="196">
        <f>VLOOKUP($B157,'2025 Ventilation List SORT'!$A$6:$I$101,5)</f>
        <v>0</v>
      </c>
      <c r="G157" s="195">
        <f>VLOOKUP($B157,'2025 Ventilation List SORT'!$A$6:$I$101,6)</f>
        <v>2.25</v>
      </c>
      <c r="H157" s="196">
        <f>VLOOKUP($B157,'2025 Ventilation List SORT'!$A$6:$I$101,7)</f>
        <v>3</v>
      </c>
      <c r="I157" s="195">
        <f>VLOOKUP($B157,'2025 Ventilation List SORT'!$A$6:$I$101,8)</f>
        <v>0</v>
      </c>
      <c r="J157" s="197" t="str">
        <f>VLOOKUP($B157,'2025 Ventilation List SORT'!$A$6:$I$101,9)</f>
        <v>No</v>
      </c>
      <c r="K157" s="198">
        <f>INDEX('For CSV - 2025 SpcFuncData'!$D$5:$D$88,MATCH($A157,'For CSV - 2025 SpcFuncData'!$B$5:$B$87,0))*0.5</f>
        <v>5</v>
      </c>
      <c r="L157" s="198" t="e">
        <f>INDEX('For CSV - 2025 VentSpcFuncData'!#REF!,MATCH($B157,'For CSV - 2025 VentSpcFuncData'!$B$6:$B$111,0))</f>
        <v>#REF!</v>
      </c>
      <c r="M157" s="198" t="e">
        <f t="shared" si="30"/>
        <v>#REF!</v>
      </c>
      <c r="N157" s="198" t="e">
        <f>INDEX('For CSV - 2025 VentSpcFuncData'!#REF!,MATCH($B157,'For CSV - 2025 VentSpcFuncData'!$B$6:$B$111,0))</f>
        <v>#REF!</v>
      </c>
      <c r="O157" s="198" t="e">
        <f t="shared" si="31"/>
        <v>#REF!</v>
      </c>
      <c r="P157" s="199" t="e">
        <f t="shared" si="32"/>
        <v>#REF!</v>
      </c>
      <c r="Q157" s="108" t="str">
        <f t="shared" si="33"/>
        <v>Healthcare Facility and Hospitals (Patient Room),Exhaust - Small-animal-cage room (static cages)</v>
      </c>
      <c r="R157" s="108">
        <f>INDEX('For CSV - 2025 SpcFuncData'!$BB$5:$BB$89,MATCH($A157,'For CSV - 2025 SpcFuncData'!$B$5:$B$88,0))</f>
        <v>333</v>
      </c>
      <c r="S157" s="108">
        <f>INDEX('For CSV - 2025 VentSpcFuncData'!$I$6:$I$111,MATCH($B157,'For CSV - 2025 VentSpcFuncData'!$B$6:$B$111,0))</f>
        <v>105</v>
      </c>
      <c r="T157" s="108">
        <f>MATCH($A157,'For CSV - 2025 SpcFuncData'!$B$5:$B$87,0)</f>
        <v>32</v>
      </c>
      <c r="U157" s="108">
        <v>0</v>
      </c>
      <c r="V157" s="200" t="str">
        <f t="shared" si="17"/>
        <v>2,              105,     "Exhaust - Small-animal-cage room (static cages)"</v>
      </c>
    </row>
    <row r="158" spans="1:22" s="108" customFormat="1" x14ac:dyDescent="0.25">
      <c r="A158" s="201" t="s">
        <v>586</v>
      </c>
      <c r="B158" s="194" t="s">
        <v>1197</v>
      </c>
      <c r="C158" s="195">
        <f>VLOOKUP($B158,'2025 Ventilation List SORT'!$A$6:$I$101,2)</f>
        <v>0</v>
      </c>
      <c r="D158" s="195">
        <f>VLOOKUP($B158,'2025 Ventilation List SORT'!$A$6:$I$101,3)</f>
        <v>0</v>
      </c>
      <c r="E158" s="196">
        <f>VLOOKUP($B158,'2025 Ventilation List SORT'!$A$6:$I$101,4)</f>
        <v>0</v>
      </c>
      <c r="F158" s="196">
        <f>VLOOKUP($B158,'2025 Ventilation List SORT'!$A$6:$I$101,5)</f>
        <v>0</v>
      </c>
      <c r="G158" s="195">
        <f>VLOOKUP($B158,'2025 Ventilation List SORT'!$A$6:$I$101,6)</f>
        <v>1.5</v>
      </c>
      <c r="H158" s="196">
        <f>VLOOKUP($B158,'2025 Ventilation List SORT'!$A$6:$I$101,7)</f>
        <v>3</v>
      </c>
      <c r="I158" s="195">
        <f>VLOOKUP($B158,'2025 Ventilation List SORT'!$A$6:$I$101,8)</f>
        <v>0</v>
      </c>
      <c r="J158" s="197" t="str">
        <f>VLOOKUP($B158,'2025 Ventilation List SORT'!$A$6:$I$101,9)</f>
        <v>No</v>
      </c>
      <c r="K158" s="198">
        <f>INDEX('For CSV - 2025 SpcFuncData'!$D$5:$D$88,MATCH($A158,'For CSV - 2025 SpcFuncData'!$B$5:$B$87,0))*0.5</f>
        <v>5</v>
      </c>
      <c r="L158" s="198" t="e">
        <f>INDEX('For CSV - 2025 VentSpcFuncData'!#REF!,MATCH($B158,'For CSV - 2025 VentSpcFuncData'!$B$6:$B$111,0))</f>
        <v>#REF!</v>
      </c>
      <c r="M158" s="198" t="e">
        <f t="shared" si="30"/>
        <v>#REF!</v>
      </c>
      <c r="N158" s="198" t="e">
        <f>INDEX('For CSV - 2025 VentSpcFuncData'!#REF!,MATCH($B158,'For CSV - 2025 VentSpcFuncData'!$B$6:$B$111,0))</f>
        <v>#REF!</v>
      </c>
      <c r="O158" s="198" t="e">
        <f t="shared" si="31"/>
        <v>#REF!</v>
      </c>
      <c r="P158" s="199" t="e">
        <f t="shared" si="32"/>
        <v>#REF!</v>
      </c>
      <c r="Q158" s="108" t="str">
        <f t="shared" si="33"/>
        <v>Healthcare Facility and Hospitals (Patient Room),Exhaust - Small-animal-cage room (ventilated cages)</v>
      </c>
      <c r="R158" s="108">
        <f>INDEX('For CSV - 2025 SpcFuncData'!$BB$5:$BB$89,MATCH($A158,'For CSV - 2025 SpcFuncData'!$B$5:$B$88,0))</f>
        <v>333</v>
      </c>
      <c r="S158" s="108">
        <f>INDEX('For CSV - 2025 VentSpcFuncData'!$I$6:$I$111,MATCH($B158,'For CSV - 2025 VentSpcFuncData'!$B$6:$B$111,0))</f>
        <v>106</v>
      </c>
      <c r="T158" s="108">
        <f>MATCH($A158,'For CSV - 2025 SpcFuncData'!$B$5:$B$87,0)</f>
        <v>32</v>
      </c>
      <c r="U158" s="108">
        <v>0</v>
      </c>
      <c r="V158" s="200" t="str">
        <f t="shared" si="17"/>
        <v>2,              106,     "Exhaust - Small-animal-cage room (ventilated cages)"</v>
      </c>
    </row>
    <row r="159" spans="1:22" x14ac:dyDescent="0.25">
      <c r="A159" s="49" t="s">
        <v>587</v>
      </c>
      <c r="B159" s="103" t="s">
        <v>781</v>
      </c>
      <c r="C159" s="57">
        <f>VLOOKUP($B159,'2025 Ventilation List SORT'!$A$6:$I$101,2)</f>
        <v>5</v>
      </c>
      <c r="D159" s="57">
        <f>VLOOKUP($B159,'2025 Ventilation List SORT'!$A$6:$I$101,3)</f>
        <v>0.15</v>
      </c>
      <c r="E159" s="60">
        <f>VLOOKUP($B159,'2025 Ventilation List SORT'!$A$6:$I$101,4)</f>
        <v>0</v>
      </c>
      <c r="F159" s="60">
        <f>VLOOKUP($B159,'2025 Ventilation List SORT'!$A$6:$I$101,5)</f>
        <v>0</v>
      </c>
      <c r="G159" s="57">
        <f>VLOOKUP($B159,'2025 Ventilation List SORT'!$A$6:$I$101,6)</f>
        <v>0</v>
      </c>
      <c r="H159" s="60">
        <f>VLOOKUP($B159,'2025 Ventilation List SORT'!$A$6:$I$101,7)</f>
        <v>2</v>
      </c>
      <c r="I159" s="57" t="str">
        <f>VLOOKUP($B159,'2025 Ventilation List SORT'!$A$6:$I$101,8)</f>
        <v/>
      </c>
      <c r="J159" s="96" t="str">
        <f>VLOOKUP($B159,'2025 Ventilation List SORT'!$A$6:$I$101,9)</f>
        <v>No</v>
      </c>
      <c r="K159" s="148">
        <f>INDEX('For CSV - 2025 SpcFuncData'!$D$5:$D$88,MATCH($A159,'For CSV - 2025 SpcFuncData'!$B$5:$B$87,0))*0.5</f>
        <v>5</v>
      </c>
      <c r="L159" s="148" t="e">
        <f>INDEX('For CSV - 2025 VentSpcFuncData'!#REF!,MATCH($B159,'For CSV - 2025 VentSpcFuncData'!$B$6:$B$111,0))</f>
        <v>#REF!</v>
      </c>
      <c r="M159" s="148" t="e">
        <f t="shared" si="15"/>
        <v>#REF!</v>
      </c>
      <c r="N159" s="148" t="e">
        <f>INDEX('For CSV - 2025 VentSpcFuncData'!#REF!,MATCH($B159,'For CSV - 2025 VentSpcFuncData'!$B$6:$B$111,0))</f>
        <v>#REF!</v>
      </c>
      <c r="O159" s="148" t="e">
        <f t="shared" si="16"/>
        <v>#REF!</v>
      </c>
      <c r="P159" s="150" t="e">
        <f t="shared" si="13"/>
        <v>#REF!</v>
      </c>
      <c r="Q159" s="45" t="str">
        <f t="shared" si="14"/>
        <v>Healthcare Facility and Hospitals (Physical Therapy Room),Misc - All others</v>
      </c>
      <c r="R159" s="45">
        <f>INDEX('For CSV - 2025 SpcFuncData'!$BB$5:$BB$89,MATCH($A159,'For CSV - 2025 SpcFuncData'!$B$5:$B$88,0))</f>
        <v>334</v>
      </c>
      <c r="S159" s="45">
        <f>INDEX('For CSV - 2025 VentSpcFuncData'!$I$6:$I$111,MATCH($B159,'For CSV - 2025 VentSpcFuncData'!$B$6:$B$111,0))</f>
        <v>58</v>
      </c>
      <c r="T159" s="45">
        <f>MATCH($A159,'For CSV - 2025 SpcFuncData'!$B$5:$B$87,0)</f>
        <v>33</v>
      </c>
      <c r="U159" s="45">
        <v>0</v>
      </c>
      <c r="V159" t="str">
        <f>IF($A155&lt;&gt;$A159,$V$3&amp;$R159&amp;$W$3&amp;$S159&amp;$X$3&amp;TEXT($A159,0),IF($A159=$A155,$V$4&amp;$S159&amp;$W$4&amp;$X$4&amp;$B159&amp;""""))</f>
        <v>1, Spc:SpcFunc,        334,  58  ;  Healthcare Facility and Hospitals (Physical Therapy Room)</v>
      </c>
    </row>
    <row r="160" spans="1:22" x14ac:dyDescent="0.25">
      <c r="A160" s="49" t="s">
        <v>587</v>
      </c>
      <c r="B160" s="103" t="s">
        <v>781</v>
      </c>
      <c r="C160" s="57">
        <f>VLOOKUP($B160,'2025 Ventilation List SORT'!$A$6:$I$101,2)</f>
        <v>5</v>
      </c>
      <c r="D160" s="57">
        <f>VLOOKUP($B160,'2025 Ventilation List SORT'!$A$6:$I$101,3)</f>
        <v>0.15</v>
      </c>
      <c r="E160" s="60">
        <f>VLOOKUP($B160,'2025 Ventilation List SORT'!$A$6:$I$101,4)</f>
        <v>0</v>
      </c>
      <c r="F160" s="60">
        <f>VLOOKUP($B160,'2025 Ventilation List SORT'!$A$6:$I$101,5)</f>
        <v>0</v>
      </c>
      <c r="G160" s="57">
        <f>VLOOKUP($B160,'2025 Ventilation List SORT'!$A$6:$I$101,6)</f>
        <v>0</v>
      </c>
      <c r="H160" s="60">
        <f>VLOOKUP($B160,'2025 Ventilation List SORT'!$A$6:$I$101,7)</f>
        <v>2</v>
      </c>
      <c r="I160" s="57" t="str">
        <f>VLOOKUP($B160,'2025 Ventilation List SORT'!$A$6:$I$101,8)</f>
        <v/>
      </c>
      <c r="J160" s="96" t="str">
        <f>VLOOKUP($B160,'2025 Ventilation List SORT'!$A$6:$I$101,9)</f>
        <v>No</v>
      </c>
      <c r="K160" s="148">
        <f>INDEX('For CSV - 2025 SpcFuncData'!$D$5:$D$88,MATCH($A160,'For CSV - 2025 SpcFuncData'!$B$5:$B$87,0))*0.5</f>
        <v>5</v>
      </c>
      <c r="L160" s="148" t="e">
        <f>INDEX('For CSV - 2025 VentSpcFuncData'!#REF!,MATCH($B160,'For CSV - 2025 VentSpcFuncData'!$B$6:$B$111,0))</f>
        <v>#REF!</v>
      </c>
      <c r="M160" s="148" t="e">
        <f t="shared" si="15"/>
        <v>#REF!</v>
      </c>
      <c r="N160" s="148" t="e">
        <f>INDEX('For CSV - 2025 VentSpcFuncData'!#REF!,MATCH($B160,'For CSV - 2025 VentSpcFuncData'!$B$6:$B$111,0))</f>
        <v>#REF!</v>
      </c>
      <c r="O160" s="148" t="e">
        <f t="shared" si="16"/>
        <v>#REF!</v>
      </c>
      <c r="P160" s="150" t="e">
        <f t="shared" si="13"/>
        <v>#REF!</v>
      </c>
      <c r="Q160" s="45" t="str">
        <f t="shared" si="14"/>
        <v>Healthcare Facility and Hospitals (Physical Therapy Room),Misc - All others</v>
      </c>
      <c r="R160" s="45">
        <f>INDEX('For CSV - 2025 SpcFuncData'!$BB$5:$BB$89,MATCH($A160,'For CSV - 2025 SpcFuncData'!$B$5:$B$88,0))</f>
        <v>334</v>
      </c>
      <c r="S160" s="45">
        <f>INDEX('For CSV - 2025 VentSpcFuncData'!$I$6:$I$111,MATCH($B160,'For CSV - 2025 VentSpcFuncData'!$B$6:$B$111,0))</f>
        <v>58</v>
      </c>
      <c r="T160" s="45">
        <f>MATCH($A160,'For CSV - 2025 SpcFuncData'!$B$5:$B$87,0)</f>
        <v>33</v>
      </c>
      <c r="U160" s="45">
        <v>0</v>
      </c>
      <c r="V160" t="str">
        <f t="shared" si="17"/>
        <v>2,              58,     "Misc - All others"</v>
      </c>
    </row>
    <row r="161" spans="1:22" x14ac:dyDescent="0.25">
      <c r="A161" s="49" t="s">
        <v>588</v>
      </c>
      <c r="B161" s="103" t="s">
        <v>781</v>
      </c>
      <c r="C161" s="57">
        <f>VLOOKUP($B161,'2025 Ventilation List SORT'!$A$6:$I$101,2)</f>
        <v>5</v>
      </c>
      <c r="D161" s="57">
        <f>VLOOKUP($B161,'2025 Ventilation List SORT'!$A$6:$I$101,3)</f>
        <v>0.15</v>
      </c>
      <c r="E161" s="60">
        <f>VLOOKUP($B161,'2025 Ventilation List SORT'!$A$6:$I$101,4)</f>
        <v>0</v>
      </c>
      <c r="F161" s="60">
        <f>VLOOKUP($B161,'2025 Ventilation List SORT'!$A$6:$I$101,5)</f>
        <v>0</v>
      </c>
      <c r="G161" s="57">
        <f>VLOOKUP($B161,'2025 Ventilation List SORT'!$A$6:$I$101,6)</f>
        <v>0</v>
      </c>
      <c r="H161" s="60">
        <f>VLOOKUP($B161,'2025 Ventilation List SORT'!$A$6:$I$101,7)</f>
        <v>2</v>
      </c>
      <c r="I161" s="57" t="str">
        <f>VLOOKUP($B161,'2025 Ventilation List SORT'!$A$6:$I$101,8)</f>
        <v/>
      </c>
      <c r="J161" s="96" t="str">
        <f>VLOOKUP($B161,'2025 Ventilation List SORT'!$A$6:$I$101,9)</f>
        <v>No</v>
      </c>
      <c r="K161" s="148">
        <f>INDEX('For CSV - 2025 SpcFuncData'!$D$5:$D$88,MATCH($A161,'For CSV - 2025 SpcFuncData'!$B$5:$B$87,0))*0.5</f>
        <v>5</v>
      </c>
      <c r="L161" s="148" t="e">
        <f>INDEX('For CSV - 2025 VentSpcFuncData'!#REF!,MATCH($B161,'For CSV - 2025 VentSpcFuncData'!$B$6:$B$111,0))</f>
        <v>#REF!</v>
      </c>
      <c r="M161" s="148" t="e">
        <f t="shared" si="15"/>
        <v>#REF!</v>
      </c>
      <c r="N161" s="148" t="e">
        <f>INDEX('For CSV - 2025 VentSpcFuncData'!#REF!,MATCH($B161,'For CSV - 2025 VentSpcFuncData'!$B$6:$B$111,0))</f>
        <v>#REF!</v>
      </c>
      <c r="O161" s="148" t="e">
        <f t="shared" si="16"/>
        <v>#REF!</v>
      </c>
      <c r="P161" s="150" t="e">
        <f t="shared" si="13"/>
        <v>#REF!</v>
      </c>
      <c r="Q161" s="45" t="str">
        <f t="shared" si="14"/>
        <v>Healthcare Facility and Hospitals (Recovery Room),Misc - All others</v>
      </c>
      <c r="R161" s="45">
        <f>INDEX('For CSV - 2025 SpcFuncData'!$BB$5:$BB$89,MATCH($A161,'For CSV - 2025 SpcFuncData'!$B$5:$B$88,0))</f>
        <v>335</v>
      </c>
      <c r="S161" s="45">
        <f>INDEX('For CSV - 2025 VentSpcFuncData'!$I$6:$I$111,MATCH($B161,'For CSV - 2025 VentSpcFuncData'!$B$6:$B$111,0))</f>
        <v>58</v>
      </c>
      <c r="T161" s="45">
        <f>MATCH($A161,'For CSV - 2025 SpcFuncData'!$B$5:$B$87,0)</f>
        <v>34</v>
      </c>
      <c r="U161" s="45">
        <v>0</v>
      </c>
      <c r="V161" t="str">
        <f t="shared" si="17"/>
        <v>1, Spc:SpcFunc,        335,  58  ;  Healthcare Facility and Hospitals (Recovery Room)</v>
      </c>
    </row>
    <row r="162" spans="1:22" x14ac:dyDescent="0.25">
      <c r="A162" s="49" t="s">
        <v>588</v>
      </c>
      <c r="B162" s="103" t="s">
        <v>781</v>
      </c>
      <c r="C162" s="57">
        <f>VLOOKUP($B162,'2025 Ventilation List SORT'!$A$6:$I$101,2)</f>
        <v>5</v>
      </c>
      <c r="D162" s="57">
        <f>VLOOKUP($B162,'2025 Ventilation List SORT'!$A$6:$I$101,3)</f>
        <v>0.15</v>
      </c>
      <c r="E162" s="60">
        <f>VLOOKUP($B162,'2025 Ventilation List SORT'!$A$6:$I$101,4)</f>
        <v>0</v>
      </c>
      <c r="F162" s="60">
        <f>VLOOKUP($B162,'2025 Ventilation List SORT'!$A$6:$I$101,5)</f>
        <v>0</v>
      </c>
      <c r="G162" s="57">
        <f>VLOOKUP($B162,'2025 Ventilation List SORT'!$A$6:$I$101,6)</f>
        <v>0</v>
      </c>
      <c r="H162" s="60">
        <f>VLOOKUP($B162,'2025 Ventilation List SORT'!$A$6:$I$101,7)</f>
        <v>2</v>
      </c>
      <c r="I162" s="57" t="str">
        <f>VLOOKUP($B162,'2025 Ventilation List SORT'!$A$6:$I$101,8)</f>
        <v/>
      </c>
      <c r="J162" s="96" t="str">
        <f>VLOOKUP($B162,'2025 Ventilation List SORT'!$A$6:$I$101,9)</f>
        <v>No</v>
      </c>
      <c r="K162" s="148">
        <f>INDEX('For CSV - 2025 SpcFuncData'!$D$5:$D$88,MATCH($A162,'For CSV - 2025 SpcFuncData'!$B$5:$B$87,0))*0.5</f>
        <v>5</v>
      </c>
      <c r="L162" s="148" t="e">
        <f>INDEX('For CSV - 2025 VentSpcFuncData'!#REF!,MATCH($B162,'For CSV - 2025 VentSpcFuncData'!$B$6:$B$111,0))</f>
        <v>#REF!</v>
      </c>
      <c r="M162" s="148" t="e">
        <f t="shared" si="15"/>
        <v>#REF!</v>
      </c>
      <c r="N162" s="148" t="e">
        <f>INDEX('For CSV - 2025 VentSpcFuncData'!#REF!,MATCH($B162,'For CSV - 2025 VentSpcFuncData'!$B$6:$B$111,0))</f>
        <v>#REF!</v>
      </c>
      <c r="O162" s="148" t="e">
        <f t="shared" si="16"/>
        <v>#REF!</v>
      </c>
      <c r="P162" s="150" t="e">
        <f t="shared" si="13"/>
        <v>#REF!</v>
      </c>
      <c r="Q162" s="45" t="str">
        <f t="shared" si="14"/>
        <v>Healthcare Facility and Hospitals (Recovery Room),Misc - All others</v>
      </c>
      <c r="R162" s="45">
        <f>INDEX('For CSV - 2025 SpcFuncData'!$BB$5:$BB$89,MATCH($A162,'For CSV - 2025 SpcFuncData'!$B$5:$B$88,0))</f>
        <v>335</v>
      </c>
      <c r="S162" s="45">
        <f>INDEX('For CSV - 2025 VentSpcFuncData'!$I$6:$I$111,MATCH($B162,'For CSV - 2025 VentSpcFuncData'!$B$6:$B$111,0))</f>
        <v>58</v>
      </c>
      <c r="T162" s="45">
        <f>MATCH($A162,'For CSV - 2025 SpcFuncData'!$B$5:$B$87,0)</f>
        <v>34</v>
      </c>
      <c r="U162" s="45">
        <v>0</v>
      </c>
      <c r="V162" t="str">
        <f t="shared" si="17"/>
        <v>2,              58,     "Misc - All others"</v>
      </c>
    </row>
    <row r="163" spans="1:22" s="108" customFormat="1" x14ac:dyDescent="0.25">
      <c r="A163" s="201" t="s">
        <v>588</v>
      </c>
      <c r="B163" s="194" t="s">
        <v>1190</v>
      </c>
      <c r="C163" s="195">
        <f>VLOOKUP($B163,'2025 Ventilation List SORT'!$A$6:$I$101,2)</f>
        <v>0</v>
      </c>
      <c r="D163" s="195">
        <f>VLOOKUP($B163,'2025 Ventilation List SORT'!$A$6:$I$101,3)</f>
        <v>0</v>
      </c>
      <c r="E163" s="196">
        <f>VLOOKUP($B163,'2025 Ventilation List SORT'!$A$6:$I$101,4)</f>
        <v>0</v>
      </c>
      <c r="F163" s="196">
        <f>VLOOKUP($B163,'2025 Ventilation List SORT'!$A$6:$I$101,5)</f>
        <v>0</v>
      </c>
      <c r="G163" s="195">
        <f>VLOOKUP($B163,'2025 Ventilation List SORT'!$A$6:$I$101,6)</f>
        <v>1.5</v>
      </c>
      <c r="H163" s="196">
        <f>VLOOKUP($B163,'2025 Ventilation List SORT'!$A$6:$I$101,7)</f>
        <v>3</v>
      </c>
      <c r="I163" s="195">
        <f>VLOOKUP($B163,'2025 Ventilation List SORT'!$A$6:$I$101,8)</f>
        <v>0</v>
      </c>
      <c r="J163" s="197" t="str">
        <f>VLOOKUP($B163,'2025 Ventilation List SORT'!$A$6:$I$101,9)</f>
        <v>No</v>
      </c>
      <c r="K163" s="198">
        <f>INDEX('For CSV - 2025 SpcFuncData'!$D$5:$D$88,MATCH($A163,'For CSV - 2025 SpcFuncData'!$B$5:$B$87,0))*0.5</f>
        <v>5</v>
      </c>
      <c r="L163" s="198" t="e">
        <f>INDEX('For CSV - 2025 VentSpcFuncData'!#REF!,MATCH($B163,'For CSV - 2025 VentSpcFuncData'!$B$6:$B$111,0))</f>
        <v>#REF!</v>
      </c>
      <c r="M163" s="198" t="e">
        <f t="shared" ref="M163" si="34">IF(L163=0,K163,L163)</f>
        <v>#REF!</v>
      </c>
      <c r="N163" s="198" t="e">
        <f>INDEX('For CSV - 2025 VentSpcFuncData'!#REF!,MATCH($B163,'For CSV - 2025 VentSpcFuncData'!$B$6:$B$111,0))</f>
        <v>#REF!</v>
      </c>
      <c r="O163" s="198" t="e">
        <f t="shared" ref="O163" si="35">IF(SUM(K163,M163)=0,0,M163/K163*N163)</f>
        <v>#REF!</v>
      </c>
      <c r="P163" s="199" t="e">
        <f t="shared" ref="P163" si="36">K163*O163/1000</f>
        <v>#REF!</v>
      </c>
      <c r="Q163" s="108" t="str">
        <f t="shared" ref="Q163" si="37">_xlfn.CONCAT(A163,",",B163)</f>
        <v>Healthcare Facility and Hospitals (Recovery Room),Exhaust - Animal postoperative recovery room</v>
      </c>
      <c r="R163" s="108">
        <f>INDEX('For CSV - 2025 SpcFuncData'!$BB$5:$BB$89,MATCH($A163,'For CSV - 2025 SpcFuncData'!$B$5:$B$88,0))</f>
        <v>335</v>
      </c>
      <c r="S163" s="108">
        <f>INDEX('For CSV - 2025 VentSpcFuncData'!$I$6:$I$111,MATCH($B163,'For CSV - 2025 VentSpcFuncData'!$B$6:$B$111,0))</f>
        <v>99</v>
      </c>
      <c r="T163" s="108">
        <f>MATCH($A163,'For CSV - 2025 SpcFuncData'!$B$5:$B$87,0)</f>
        <v>34</v>
      </c>
      <c r="U163" s="108">
        <v>0</v>
      </c>
      <c r="V163" s="200" t="str">
        <f t="shared" si="17"/>
        <v>2,              99,     "Exhaust - Animal postoperative recovery room"</v>
      </c>
    </row>
    <row r="164" spans="1:22" x14ac:dyDescent="0.25">
      <c r="A164" s="49" t="s">
        <v>622</v>
      </c>
      <c r="B164" s="103" t="s">
        <v>131</v>
      </c>
      <c r="C164" s="57">
        <f>VLOOKUP($B164,'2025 Ventilation List SORT'!$A$6:$I$101,2)</f>
        <v>1</v>
      </c>
      <c r="D164" s="57">
        <f>VLOOKUP($B164,'2025 Ventilation List SORT'!$A$6:$I$101,3)</f>
        <v>0.15</v>
      </c>
      <c r="E164" s="60">
        <f>VLOOKUP($B164,'2025 Ventilation List SORT'!$A$6:$I$101,4)</f>
        <v>0</v>
      </c>
      <c r="F164" s="60">
        <f>VLOOKUP($B164,'2025 Ventilation List SORT'!$A$6:$I$101,5)</f>
        <v>0</v>
      </c>
      <c r="G164" s="57">
        <f>VLOOKUP($B164,'2025 Ventilation List SORT'!$A$6:$I$101,6)</f>
        <v>0</v>
      </c>
      <c r="H164" s="60">
        <f>VLOOKUP($B164,'2025 Ventilation List SORT'!$A$6:$I$101,7)</f>
        <v>2</v>
      </c>
      <c r="I164" s="57" t="str">
        <f>VLOOKUP($B164,'2025 Ventilation List SORT'!$A$6:$I$101,8)</f>
        <v>B</v>
      </c>
      <c r="J164" s="96" t="str">
        <f>VLOOKUP($B164,'2025 Ventilation List SORT'!$A$6:$I$101,9)</f>
        <v>No</v>
      </c>
      <c r="K164" s="148">
        <f>INDEX('For CSV - 2025 SpcFuncData'!$D$5:$D$88,MATCH($A164,'For CSV - 2025 SpcFuncData'!$B$5:$B$87,0))*0.5</f>
        <v>2.5</v>
      </c>
      <c r="L164" s="148" t="e">
        <f>INDEX('For CSV - 2025 VentSpcFuncData'!#REF!,MATCH($B164,'For CSV - 2025 VentSpcFuncData'!$B$6:$B$111,0))</f>
        <v>#REF!</v>
      </c>
      <c r="M164" s="148" t="e">
        <f t="shared" si="15"/>
        <v>#REF!</v>
      </c>
      <c r="N164" s="148" t="e">
        <f>INDEX('For CSV - 2025 VentSpcFuncData'!#REF!,MATCH($B164,'For CSV - 2025 VentSpcFuncData'!$B$6:$B$111,0))</f>
        <v>#REF!</v>
      </c>
      <c r="O164" s="148" t="e">
        <f t="shared" si="16"/>
        <v>#REF!</v>
      </c>
      <c r="P164" s="150" t="e">
        <f t="shared" si="13"/>
        <v>#REF!</v>
      </c>
      <c r="Q164" s="45" t="str">
        <f t="shared" si="14"/>
        <v>High-Rise Residential Living Spaces,NA</v>
      </c>
      <c r="R164" s="45">
        <f>INDEX('For CSV - 2025 SpcFuncData'!$BB$5:$BB$89,MATCH($A164,'For CSV - 2025 SpcFuncData'!$B$5:$B$88,0))</f>
        <v>336</v>
      </c>
      <c r="S164" s="45">
        <f>INDEX('For CSV - 2025 VentSpcFuncData'!$I$6:$I$111,MATCH($B164,'For CSV - 2025 VentSpcFuncData'!$B$6:$B$111,0))</f>
        <v>96</v>
      </c>
      <c r="T164" s="45">
        <f>MATCH($A164,'For CSV - 2025 SpcFuncData'!$B$5:$B$87,0)</f>
        <v>35</v>
      </c>
      <c r="U164" s="45">
        <v>0</v>
      </c>
      <c r="V164" t="str">
        <f>IF($A162&lt;&gt;$A164,$V$3&amp;$R164&amp;$W$3&amp;$S164&amp;$X$3&amp;TEXT($A164,0),IF($A164=$A162,$V$4&amp;$S164&amp;$W$4&amp;$X$4&amp;$B164&amp;""""))</f>
        <v>1, Spc:SpcFunc,        336,  96  ;  High-Rise Residential Living Spaces</v>
      </c>
    </row>
    <row r="165" spans="1:22" x14ac:dyDescent="0.25">
      <c r="A165" s="49" t="s">
        <v>622</v>
      </c>
      <c r="B165" s="103" t="s">
        <v>131</v>
      </c>
      <c r="C165" s="57">
        <f>VLOOKUP($B165,'2025 Ventilation List SORT'!$A$6:$I$101,2)</f>
        <v>1</v>
      </c>
      <c r="D165" s="57">
        <f>VLOOKUP($B165,'2025 Ventilation List SORT'!$A$6:$I$101,3)</f>
        <v>0.15</v>
      </c>
      <c r="E165" s="60">
        <f>VLOOKUP($B165,'2025 Ventilation List SORT'!$A$6:$I$101,4)</f>
        <v>0</v>
      </c>
      <c r="F165" s="60">
        <f>VLOOKUP($B165,'2025 Ventilation List SORT'!$A$6:$I$101,5)</f>
        <v>0</v>
      </c>
      <c r="G165" s="57">
        <f>VLOOKUP($B165,'2025 Ventilation List SORT'!$A$6:$I$101,6)</f>
        <v>0</v>
      </c>
      <c r="H165" s="60">
        <f>VLOOKUP($B165,'2025 Ventilation List SORT'!$A$6:$I$101,7)</f>
        <v>2</v>
      </c>
      <c r="I165" s="57" t="str">
        <f>VLOOKUP($B165,'2025 Ventilation List SORT'!$A$6:$I$101,8)</f>
        <v>B</v>
      </c>
      <c r="J165" s="96" t="str">
        <f>VLOOKUP($B165,'2025 Ventilation List SORT'!$A$6:$I$101,9)</f>
        <v>No</v>
      </c>
      <c r="K165" s="148">
        <f>INDEX('For CSV - 2025 SpcFuncData'!$D$5:$D$88,MATCH($A165,'For CSV - 2025 SpcFuncData'!$B$5:$B$87,0))*0.5</f>
        <v>2.5</v>
      </c>
      <c r="L165" s="148" t="e">
        <f>INDEX('For CSV - 2025 VentSpcFuncData'!#REF!,MATCH($B165,'For CSV - 2025 VentSpcFuncData'!$B$6:$B$111,0))</f>
        <v>#REF!</v>
      </c>
      <c r="M165" s="148" t="e">
        <f t="shared" si="15"/>
        <v>#REF!</v>
      </c>
      <c r="N165" s="148" t="e">
        <f>INDEX('For CSV - 2025 VentSpcFuncData'!#REF!,MATCH($B165,'For CSV - 2025 VentSpcFuncData'!$B$6:$B$111,0))</f>
        <v>#REF!</v>
      </c>
      <c r="O165" s="148" t="e">
        <f t="shared" si="16"/>
        <v>#REF!</v>
      </c>
      <c r="P165" s="150" t="e">
        <f t="shared" si="13"/>
        <v>#REF!</v>
      </c>
      <c r="Q165" s="45" t="str">
        <f t="shared" si="14"/>
        <v>High-Rise Residential Living Spaces,NA</v>
      </c>
      <c r="R165" s="45">
        <f>INDEX('For CSV - 2025 SpcFuncData'!$BB$5:$BB$89,MATCH($A165,'For CSV - 2025 SpcFuncData'!$B$5:$B$88,0))</f>
        <v>336</v>
      </c>
      <c r="S165" s="45">
        <f>INDEX('For CSV - 2025 VentSpcFuncData'!$I$6:$I$111,MATCH($B165,'For CSV - 2025 VentSpcFuncData'!$B$6:$B$111,0))</f>
        <v>96</v>
      </c>
      <c r="T165" s="45">
        <f>MATCH($A165,'For CSV - 2025 SpcFuncData'!$B$5:$B$87,0)</f>
        <v>35</v>
      </c>
      <c r="U165" s="45">
        <v>0</v>
      </c>
      <c r="V165" t="str">
        <f t="shared" si="17"/>
        <v>2,              96,     "NA"</v>
      </c>
    </row>
    <row r="166" spans="1:22" x14ac:dyDescent="0.25">
      <c r="A166" s="49" t="s">
        <v>469</v>
      </c>
      <c r="B166" s="103" t="s">
        <v>928</v>
      </c>
      <c r="C166" s="57">
        <f>VLOOKUP($B166,'2025 Ventilation List SORT'!$A$6:$I$101,2)</f>
        <v>33</v>
      </c>
      <c r="D166" s="57">
        <f>VLOOKUP($B166,'2025 Ventilation List SORT'!$A$6:$I$101,3)</f>
        <v>0.15</v>
      </c>
      <c r="E166" s="60">
        <f>VLOOKUP($B166,'2025 Ventilation List SORT'!$A$6:$I$101,4)</f>
        <v>0</v>
      </c>
      <c r="F166" s="60">
        <f>VLOOKUP($B166,'2025 Ventilation List SORT'!$A$6:$I$101,5)</f>
        <v>0</v>
      </c>
      <c r="G166" s="57">
        <f>VLOOKUP($B166,'2025 Ventilation List SORT'!$A$6:$I$101,6)</f>
        <v>0</v>
      </c>
      <c r="H166" s="60">
        <f>VLOOKUP($B166,'2025 Ventilation List SORT'!$A$6:$I$101,7)</f>
        <v>1</v>
      </c>
      <c r="I166" s="57" t="str">
        <f>VLOOKUP($B166,'2025 Ventilation List SORT'!$A$6:$I$101,8)</f>
        <v>F</v>
      </c>
      <c r="J166" s="96" t="str">
        <f>VLOOKUP($B166,'2025 Ventilation List SORT'!$A$6:$I$101,9)</f>
        <v>No</v>
      </c>
      <c r="K166" s="148">
        <f>INDEX('For CSV - 2025 SpcFuncData'!$D$5:$D$88,MATCH($A166,'For CSV - 2025 SpcFuncData'!$B$5:$B$87,0))*0.5</f>
        <v>71.430000000000007</v>
      </c>
      <c r="L166" s="148" t="e">
        <f>INDEX('For CSV - 2025 VentSpcFuncData'!#REF!,MATCH($B166,'For CSV - 2025 VentSpcFuncData'!$B$6:$B$111,0))</f>
        <v>#REF!</v>
      </c>
      <c r="M166" s="148" t="e">
        <f t="shared" si="15"/>
        <v>#REF!</v>
      </c>
      <c r="N166" s="148" t="e">
        <f>INDEX('For CSV - 2025 VentSpcFuncData'!#REF!,MATCH($B166,'For CSV - 2025 VentSpcFuncData'!$B$6:$B$111,0))</f>
        <v>#REF!</v>
      </c>
      <c r="O166" s="148" t="e">
        <f t="shared" si="16"/>
        <v>#REF!</v>
      </c>
      <c r="P166" s="150" t="e">
        <f t="shared" si="13"/>
        <v>#REF!</v>
      </c>
      <c r="Q166" s="45" t="str">
        <f t="shared" si="14"/>
        <v>Hotel Function Area,Lodging - Multipurpose assembly</v>
      </c>
      <c r="R166" s="45">
        <f>INDEX('For CSV - 2025 SpcFuncData'!$BB$5:$BB$89,MATCH($A166,'For CSV - 2025 SpcFuncData'!$B$5:$B$88,0))</f>
        <v>337</v>
      </c>
      <c r="S166" s="45">
        <f>INDEX('For CSV - 2025 VentSpcFuncData'!$I$6:$I$111,MATCH($B166,'For CSV - 2025 VentSpcFuncData'!$B$6:$B$111,0))</f>
        <v>57</v>
      </c>
      <c r="T166" s="45">
        <f>MATCH($A166,'For CSV - 2025 SpcFuncData'!$B$5:$B$87,0)</f>
        <v>36</v>
      </c>
      <c r="U166" s="45">
        <v>0</v>
      </c>
      <c r="V166" t="str">
        <f t="shared" si="17"/>
        <v>1, Spc:SpcFunc,        337,  57  ;  Hotel Function Area</v>
      </c>
    </row>
    <row r="167" spans="1:22" x14ac:dyDescent="0.25">
      <c r="A167" s="49" t="s">
        <v>469</v>
      </c>
      <c r="B167" s="103" t="s">
        <v>758</v>
      </c>
      <c r="C167" s="57">
        <f>VLOOKUP($B167,'2025 Ventilation List SORT'!$A$6:$I$101,2)</f>
        <v>33</v>
      </c>
      <c r="D167" s="57">
        <f>VLOOKUP($B167,'2025 Ventilation List SORT'!$A$6:$I$101,3)</f>
        <v>0.15</v>
      </c>
      <c r="E167" s="60">
        <f>VLOOKUP($B167,'2025 Ventilation List SORT'!$A$6:$I$101,4)</f>
        <v>0</v>
      </c>
      <c r="F167" s="60">
        <f>VLOOKUP($B167,'2025 Ventilation List SORT'!$A$6:$I$101,5)</f>
        <v>0</v>
      </c>
      <c r="G167" s="57">
        <f>VLOOKUP($B167,'2025 Ventilation List SORT'!$A$6:$I$101,6)</f>
        <v>0</v>
      </c>
      <c r="H167" s="60">
        <f>VLOOKUP($B167,'2025 Ventilation List SORT'!$A$6:$I$101,7)</f>
        <v>1</v>
      </c>
      <c r="I167" s="57" t="str">
        <f>VLOOKUP($B167,'2025 Ventilation List SORT'!$A$6:$I$101,8)</f>
        <v>F</v>
      </c>
      <c r="J167" s="96" t="str">
        <f>VLOOKUP($B167,'2025 Ventilation List SORT'!$A$6:$I$101,9)</f>
        <v>No</v>
      </c>
      <c r="K167" s="148">
        <f>INDEX('For CSV - 2025 SpcFuncData'!$D$5:$D$88,MATCH($A167,'For CSV - 2025 SpcFuncData'!$B$5:$B$87,0))*0.5</f>
        <v>71.430000000000007</v>
      </c>
      <c r="L167" s="148" t="e">
        <f>INDEX('For CSV - 2025 VentSpcFuncData'!#REF!,MATCH($B167,'For CSV - 2025 VentSpcFuncData'!$B$6:$B$111,0))</f>
        <v>#REF!</v>
      </c>
      <c r="M167" s="148" t="e">
        <f t="shared" si="15"/>
        <v>#REF!</v>
      </c>
      <c r="N167" s="148" t="e">
        <f>INDEX('For CSV - 2025 VentSpcFuncData'!#REF!,MATCH($B167,'For CSV - 2025 VentSpcFuncData'!$B$6:$B$111,0))</f>
        <v>#REF!</v>
      </c>
      <c r="O167" s="148" t="e">
        <f t="shared" si="16"/>
        <v>#REF!</v>
      </c>
      <c r="P167" s="150" t="e">
        <f t="shared" si="13"/>
        <v>#REF!</v>
      </c>
      <c r="Q167" s="45" t="str">
        <f t="shared" si="14"/>
        <v>Hotel Function Area,General - Conference/meeting</v>
      </c>
      <c r="R167" s="45">
        <f>INDEX('For CSV - 2025 SpcFuncData'!$BB$5:$BB$89,MATCH($A167,'For CSV - 2025 SpcFuncData'!$B$5:$B$88,0))</f>
        <v>337</v>
      </c>
      <c r="S167" s="45">
        <f>INDEX('For CSV - 2025 VentSpcFuncData'!$I$6:$I$111,MATCH($B167,'For CSV - 2025 VentSpcFuncData'!$B$6:$B$111,0))</f>
        <v>48</v>
      </c>
      <c r="T167" s="45">
        <f>MATCH($A167,'For CSV - 2025 SpcFuncData'!$B$5:$B$87,0)</f>
        <v>36</v>
      </c>
      <c r="U167" s="45">
        <v>0</v>
      </c>
      <c r="V167" t="str">
        <f t="shared" si="17"/>
        <v>2,              48,     "General - Conference/meeting"</v>
      </c>
    </row>
    <row r="168" spans="1:22" x14ac:dyDescent="0.25">
      <c r="A168" s="49" t="s">
        <v>469</v>
      </c>
      <c r="B168" s="103" t="s">
        <v>765</v>
      </c>
      <c r="C168" s="57">
        <f>VLOOKUP($B168,'2025 Ventilation List SORT'!$A$6:$I$101,2)</f>
        <v>33</v>
      </c>
      <c r="D168" s="57">
        <f>VLOOKUP($B168,'2025 Ventilation List SORT'!$A$6:$I$101,3)</f>
        <v>0.15</v>
      </c>
      <c r="E168" s="60">
        <f>VLOOKUP($B168,'2025 Ventilation List SORT'!$A$6:$I$101,4)</f>
        <v>0</v>
      </c>
      <c r="F168" s="60">
        <f>VLOOKUP($B168,'2025 Ventilation List SORT'!$A$6:$I$101,5)</f>
        <v>0</v>
      </c>
      <c r="G168" s="57">
        <f>VLOOKUP($B168,'2025 Ventilation List SORT'!$A$6:$I$101,6)</f>
        <v>0</v>
      </c>
      <c r="H168" s="60">
        <f>VLOOKUP($B168,'2025 Ventilation List SORT'!$A$6:$I$101,7)</f>
        <v>1</v>
      </c>
      <c r="I168" s="57" t="str">
        <f>VLOOKUP($B168,'2025 Ventilation List SORT'!$A$6:$I$101,8)</f>
        <v>F</v>
      </c>
      <c r="J168" s="96" t="str">
        <f>VLOOKUP($B168,'2025 Ventilation List SORT'!$A$6:$I$101,9)</f>
        <v>No</v>
      </c>
      <c r="K168" s="148">
        <f>INDEX('For CSV - 2025 SpcFuncData'!$D$5:$D$88,MATCH($A168,'For CSV - 2025 SpcFuncData'!$B$5:$B$87,0))*0.5</f>
        <v>71.430000000000007</v>
      </c>
      <c r="L168" s="148" t="e">
        <f>INDEX('For CSV - 2025 VentSpcFuncData'!#REF!,MATCH($B168,'For CSV - 2025 VentSpcFuncData'!$B$6:$B$111,0))</f>
        <v>#REF!</v>
      </c>
      <c r="M168" s="148" t="e">
        <f t="shared" si="15"/>
        <v>#REF!</v>
      </c>
      <c r="N168" s="148" t="e">
        <f>INDEX('For CSV - 2025 VentSpcFuncData'!#REF!,MATCH($B168,'For CSV - 2025 VentSpcFuncData'!$B$6:$B$111,0))</f>
        <v>#REF!</v>
      </c>
      <c r="O168" s="148" t="e">
        <f t="shared" si="16"/>
        <v>#REF!</v>
      </c>
      <c r="P168" s="150" t="e">
        <f t="shared" si="13"/>
        <v>#REF!</v>
      </c>
      <c r="Q168" s="45" t="str">
        <f t="shared" si="14"/>
        <v>Hotel Function Area,Lodging - Lobbies/pre-function</v>
      </c>
      <c r="R168" s="45">
        <f>INDEX('For CSV - 2025 SpcFuncData'!$BB$5:$BB$89,MATCH($A168,'For CSV - 2025 SpcFuncData'!$B$5:$B$88,0))</f>
        <v>337</v>
      </c>
      <c r="S168" s="45">
        <f>INDEX('For CSV - 2025 VentSpcFuncData'!$I$6:$I$111,MATCH($B168,'For CSV - 2025 VentSpcFuncData'!$B$6:$B$111,0))</f>
        <v>56</v>
      </c>
      <c r="T168" s="45">
        <f>MATCH($A168,'For CSV - 2025 SpcFuncData'!$B$5:$B$87,0)</f>
        <v>36</v>
      </c>
      <c r="U168" s="45">
        <v>0</v>
      </c>
      <c r="V168" t="str">
        <f t="shared" si="17"/>
        <v>2,              56,     "Lodging - Lobbies/pre-function"</v>
      </c>
    </row>
    <row r="169" spans="1:22" x14ac:dyDescent="0.25">
      <c r="A169" s="49" t="s">
        <v>469</v>
      </c>
      <c r="B169" s="103" t="s">
        <v>928</v>
      </c>
      <c r="C169" s="57">
        <f>VLOOKUP($B169,'2025 Ventilation List SORT'!$A$6:$I$101,2)</f>
        <v>33</v>
      </c>
      <c r="D169" s="57">
        <f>VLOOKUP($B169,'2025 Ventilation List SORT'!$A$6:$I$101,3)</f>
        <v>0.15</v>
      </c>
      <c r="E169" s="60">
        <f>VLOOKUP($B169,'2025 Ventilation List SORT'!$A$6:$I$101,4)</f>
        <v>0</v>
      </c>
      <c r="F169" s="60">
        <f>VLOOKUP($B169,'2025 Ventilation List SORT'!$A$6:$I$101,5)</f>
        <v>0</v>
      </c>
      <c r="G169" s="57">
        <f>VLOOKUP($B169,'2025 Ventilation List SORT'!$A$6:$I$101,6)</f>
        <v>0</v>
      </c>
      <c r="H169" s="60">
        <f>VLOOKUP($B169,'2025 Ventilation List SORT'!$A$6:$I$101,7)</f>
        <v>1</v>
      </c>
      <c r="I169" s="57" t="str">
        <f>VLOOKUP($B169,'2025 Ventilation List SORT'!$A$6:$I$101,8)</f>
        <v>F</v>
      </c>
      <c r="J169" s="96" t="str">
        <f>VLOOKUP($B169,'2025 Ventilation List SORT'!$A$6:$I$101,9)</f>
        <v>No</v>
      </c>
      <c r="K169" s="148">
        <f>INDEX('For CSV - 2025 SpcFuncData'!$D$5:$D$88,MATCH($A169,'For CSV - 2025 SpcFuncData'!$B$5:$B$87,0))*0.5</f>
        <v>71.430000000000007</v>
      </c>
      <c r="L169" s="148" t="e">
        <f>INDEX('For CSV - 2025 VentSpcFuncData'!#REF!,MATCH($B169,'For CSV - 2025 VentSpcFuncData'!$B$6:$B$111,0))</f>
        <v>#REF!</v>
      </c>
      <c r="M169" s="148" t="e">
        <f t="shared" si="15"/>
        <v>#REF!</v>
      </c>
      <c r="N169" s="148" t="e">
        <f>INDEX('For CSV - 2025 VentSpcFuncData'!#REF!,MATCH($B169,'For CSV - 2025 VentSpcFuncData'!$B$6:$B$111,0))</f>
        <v>#REF!</v>
      </c>
      <c r="O169" s="148" t="e">
        <f t="shared" si="16"/>
        <v>#REF!</v>
      </c>
      <c r="P169" s="150" t="e">
        <f t="shared" si="13"/>
        <v>#REF!</v>
      </c>
      <c r="Q169" s="45" t="str">
        <f t="shared" si="14"/>
        <v>Hotel Function Area,Lodging - Multipurpose assembly</v>
      </c>
      <c r="R169" s="45">
        <f>INDEX('For CSV - 2025 SpcFuncData'!$BB$5:$BB$89,MATCH($A169,'For CSV - 2025 SpcFuncData'!$B$5:$B$88,0))</f>
        <v>337</v>
      </c>
      <c r="S169" s="45">
        <f>INDEX('For CSV - 2025 VentSpcFuncData'!$I$6:$I$111,MATCH($B169,'For CSV - 2025 VentSpcFuncData'!$B$6:$B$111,0))</f>
        <v>57</v>
      </c>
      <c r="T169" s="45">
        <f>MATCH($A169,'For CSV - 2025 SpcFuncData'!$B$5:$B$87,0)</f>
        <v>36</v>
      </c>
      <c r="U169" s="45">
        <v>0</v>
      </c>
      <c r="V169" t="str">
        <f t="shared" si="17"/>
        <v>2,              57,     "Lodging - Multipurpose assembly"</v>
      </c>
    </row>
    <row r="170" spans="1:22" x14ac:dyDescent="0.25">
      <c r="A170" s="49" t="s">
        <v>469</v>
      </c>
      <c r="B170" s="103" t="s">
        <v>834</v>
      </c>
      <c r="C170" s="57">
        <f>VLOOKUP($B170,'2025 Ventilation List SORT'!$A$6:$I$101,2)</f>
        <v>100</v>
      </c>
      <c r="D170" s="57">
        <f>VLOOKUP($B170,'2025 Ventilation List SORT'!$A$6:$I$101,3)</f>
        <v>0.15</v>
      </c>
      <c r="E170" s="60">
        <f>VLOOKUP($B170,'2025 Ventilation List SORT'!$A$6:$I$101,4)</f>
        <v>0</v>
      </c>
      <c r="F170" s="60">
        <f>VLOOKUP($B170,'2025 Ventilation List SORT'!$A$6:$I$101,5)</f>
        <v>0</v>
      </c>
      <c r="G170" s="57">
        <f>VLOOKUP($B170,'2025 Ventilation List SORT'!$A$6:$I$101,6)</f>
        <v>0</v>
      </c>
      <c r="H170" s="60">
        <f>VLOOKUP($B170,'2025 Ventilation List SORT'!$A$6:$I$101,7)</f>
        <v>2</v>
      </c>
      <c r="I170" s="57" t="str">
        <f>VLOOKUP($B170,'2025 Ventilation List SORT'!$A$6:$I$101,8)</f>
        <v>F</v>
      </c>
      <c r="J170" s="96" t="str">
        <f>VLOOKUP($B170,'2025 Ventilation List SORT'!$A$6:$I$101,9)</f>
        <v>No</v>
      </c>
      <c r="K170" s="148">
        <f>INDEX('For CSV - 2025 SpcFuncData'!$D$5:$D$88,MATCH($A170,'For CSV - 2025 SpcFuncData'!$B$5:$B$87,0))*0.5</f>
        <v>71.430000000000007</v>
      </c>
      <c r="L170" s="148" t="e">
        <f>INDEX('For CSV - 2025 VentSpcFuncData'!#REF!,MATCH($B170,'For CSV - 2025 VentSpcFuncData'!$B$6:$B$111,0))</f>
        <v>#REF!</v>
      </c>
      <c r="M170" s="148" t="e">
        <f t="shared" si="15"/>
        <v>#REF!</v>
      </c>
      <c r="N170" s="148" t="e">
        <f>INDEX('For CSV - 2025 VentSpcFuncData'!#REF!,MATCH($B170,'For CSV - 2025 VentSpcFuncData'!$B$6:$B$111,0))</f>
        <v>#REF!</v>
      </c>
      <c r="O170" s="148" t="e">
        <f t="shared" si="16"/>
        <v>#REF!</v>
      </c>
      <c r="P170" s="150" t="e">
        <f t="shared" si="13"/>
        <v>#REF!</v>
      </c>
      <c r="Q170" s="45" t="str">
        <f t="shared" si="14"/>
        <v>Hotel Function Area,Sports/Entertainment - Gambling casinos</v>
      </c>
      <c r="R170" s="45">
        <f>INDEX('For CSV - 2025 SpcFuncData'!$BB$5:$BB$89,MATCH($A170,'For CSV - 2025 SpcFuncData'!$B$5:$B$88,0))</f>
        <v>337</v>
      </c>
      <c r="S170" s="45">
        <f>INDEX('For CSV - 2025 VentSpcFuncData'!$I$6:$I$111,MATCH($B170,'For CSV - 2025 VentSpcFuncData'!$B$6:$B$111,0))</f>
        <v>87</v>
      </c>
      <c r="T170" s="45">
        <f>MATCH($A170,'For CSV - 2025 SpcFuncData'!$B$5:$B$87,0)</f>
        <v>36</v>
      </c>
      <c r="U170" s="45">
        <v>0</v>
      </c>
      <c r="V170" t="str">
        <f t="shared" si="17"/>
        <v>2,              87,     "Sports/Entertainment - Gambling casinos"</v>
      </c>
    </row>
    <row r="171" spans="1:22" x14ac:dyDescent="0.25">
      <c r="A171" s="49" t="s">
        <v>623</v>
      </c>
      <c r="B171" s="103" t="s">
        <v>761</v>
      </c>
      <c r="C171" s="57">
        <f>VLOOKUP($B171,'2025 Ventilation List SORT'!$A$6:$I$101,2)</f>
        <v>3</v>
      </c>
      <c r="D171" s="57">
        <f>VLOOKUP($B171,'2025 Ventilation List SORT'!$A$6:$I$101,3)</f>
        <v>0.15</v>
      </c>
      <c r="E171" s="60">
        <f>VLOOKUP($B171,'2025 Ventilation List SORT'!$A$6:$I$101,4)</f>
        <v>0</v>
      </c>
      <c r="F171" s="60">
        <f>VLOOKUP($B171,'2025 Ventilation List SORT'!$A$6:$I$101,5)</f>
        <v>0</v>
      </c>
      <c r="G171" s="57">
        <f>VLOOKUP($B171,'2025 Ventilation List SORT'!$A$6:$I$101,6)</f>
        <v>0</v>
      </c>
      <c r="H171" s="60">
        <f>VLOOKUP($B171,'2025 Ventilation List SORT'!$A$6:$I$101,7)</f>
        <v>1</v>
      </c>
      <c r="I171" s="57" t="str">
        <f>VLOOKUP($B171,'2025 Ventilation List SORT'!$A$6:$I$101,8)</f>
        <v>F</v>
      </c>
      <c r="J171" s="96" t="str">
        <f>VLOOKUP($B171,'2025 Ventilation List SORT'!$A$6:$I$101,9)</f>
        <v>No</v>
      </c>
      <c r="K171" s="148">
        <f>INDEX('For CSV - 2025 SpcFuncData'!$D$5:$D$88,MATCH($A171,'For CSV - 2025 SpcFuncData'!$B$5:$B$87,0))*0.5</f>
        <v>2.5</v>
      </c>
      <c r="L171" s="148" t="e">
        <f>INDEX('For CSV - 2025 VentSpcFuncData'!#REF!,MATCH($B171,'For CSV - 2025 VentSpcFuncData'!$B$6:$B$111,0))</f>
        <v>#REF!</v>
      </c>
      <c r="M171" s="148" t="e">
        <f t="shared" si="15"/>
        <v>#REF!</v>
      </c>
      <c r="N171" s="148" t="e">
        <f>INDEX('For CSV - 2025 VentSpcFuncData'!#REF!,MATCH($B171,'For CSV - 2025 VentSpcFuncData'!$B$6:$B$111,0))</f>
        <v>#REF!</v>
      </c>
      <c r="O171" s="148" t="e">
        <f t="shared" si="16"/>
        <v>#REF!</v>
      </c>
      <c r="P171" s="150" t="e">
        <f t="shared" si="13"/>
        <v>#REF!</v>
      </c>
      <c r="Q171" s="45" t="str">
        <f t="shared" si="14"/>
        <v>Hotel/Motel Guest Room,Lodging - Bedroom/living room</v>
      </c>
      <c r="R171" s="45">
        <f>INDEX('For CSV - 2025 SpcFuncData'!$BB$5:$BB$89,MATCH($A171,'For CSV - 2025 SpcFuncData'!$B$5:$B$88,0))</f>
        <v>338</v>
      </c>
      <c r="S171" s="45">
        <f>INDEX('For CSV - 2025 VentSpcFuncData'!$I$6:$I$111,MATCH($B171,'For CSV - 2025 VentSpcFuncData'!$B$6:$B$111,0))</f>
        <v>53</v>
      </c>
      <c r="T171" s="45">
        <f>MATCH($A171,'For CSV - 2025 SpcFuncData'!$B$5:$B$87,0)</f>
        <v>37</v>
      </c>
      <c r="U171" s="45">
        <v>0</v>
      </c>
      <c r="V171" t="str">
        <f t="shared" si="17"/>
        <v>1, Spc:SpcFunc,        338,  53  ;  Hotel/Motel Guest Room</v>
      </c>
    </row>
    <row r="172" spans="1:22" x14ac:dyDescent="0.25">
      <c r="A172" s="49" t="s">
        <v>623</v>
      </c>
      <c r="B172" s="103" t="s">
        <v>762</v>
      </c>
      <c r="C172" s="57">
        <f>VLOOKUP($B172,'2025 Ventilation List SORT'!$A$6:$I$101,2)</f>
        <v>5</v>
      </c>
      <c r="D172" s="57">
        <f>VLOOKUP($B172,'2025 Ventilation List SORT'!$A$6:$I$101,3)</f>
        <v>0.15</v>
      </c>
      <c r="E172" s="60">
        <f>VLOOKUP($B172,'2025 Ventilation List SORT'!$A$6:$I$101,4)</f>
        <v>0</v>
      </c>
      <c r="F172" s="60">
        <f>VLOOKUP($B172,'2025 Ventilation List SORT'!$A$6:$I$101,5)</f>
        <v>0</v>
      </c>
      <c r="G172" s="57">
        <f>VLOOKUP($B172,'2025 Ventilation List SORT'!$A$6:$I$101,6)</f>
        <v>0</v>
      </c>
      <c r="H172" s="60">
        <f>VLOOKUP($B172,'2025 Ventilation List SORT'!$A$6:$I$101,7)</f>
        <v>1</v>
      </c>
      <c r="I172" s="57" t="str">
        <f>VLOOKUP($B172,'2025 Ventilation List SORT'!$A$6:$I$101,8)</f>
        <v>F</v>
      </c>
      <c r="J172" s="96" t="str">
        <f>VLOOKUP($B172,'2025 Ventilation List SORT'!$A$6:$I$101,9)</f>
        <v>No</v>
      </c>
      <c r="K172" s="148">
        <f>INDEX('For CSV - 2025 SpcFuncData'!$D$5:$D$88,MATCH($A172,'For CSV - 2025 SpcFuncData'!$B$5:$B$87,0))*0.5</f>
        <v>2.5</v>
      </c>
      <c r="L172" s="148" t="e">
        <f>INDEX('For CSV - 2025 VentSpcFuncData'!#REF!,MATCH($B172,'For CSV - 2025 VentSpcFuncData'!$B$6:$B$111,0))</f>
        <v>#REF!</v>
      </c>
      <c r="M172" s="148" t="e">
        <f t="shared" si="15"/>
        <v>#REF!</v>
      </c>
      <c r="N172" s="148" t="e">
        <f>INDEX('For CSV - 2025 VentSpcFuncData'!#REF!,MATCH($B172,'For CSV - 2025 VentSpcFuncData'!$B$6:$B$111,0))</f>
        <v>#REF!</v>
      </c>
      <c r="O172" s="148" t="e">
        <f t="shared" si="16"/>
        <v>#REF!</v>
      </c>
      <c r="P172" s="150" t="e">
        <f t="shared" si="13"/>
        <v>#REF!</v>
      </c>
      <c r="Q172" s="45" t="str">
        <f t="shared" si="14"/>
        <v>Hotel/Motel Guest Room,Lodging - Barracks sleeping areas</v>
      </c>
      <c r="R172" s="45">
        <f>INDEX('For CSV - 2025 SpcFuncData'!$BB$5:$BB$89,MATCH($A172,'For CSV - 2025 SpcFuncData'!$B$5:$B$88,0))</f>
        <v>338</v>
      </c>
      <c r="S172" s="45">
        <f>INDEX('For CSV - 2025 VentSpcFuncData'!$I$6:$I$111,MATCH($B172,'For CSV - 2025 VentSpcFuncData'!$B$6:$B$111,0))</f>
        <v>52</v>
      </c>
      <c r="T172" s="45">
        <f>MATCH($A172,'For CSV - 2025 SpcFuncData'!$B$5:$B$87,0)</f>
        <v>37</v>
      </c>
      <c r="U172" s="45">
        <v>0</v>
      </c>
      <c r="V172" t="str">
        <f t="shared" si="17"/>
        <v>2,              52,     "Lodging - Barracks sleeping areas"</v>
      </c>
    </row>
    <row r="173" spans="1:22" x14ac:dyDescent="0.25">
      <c r="A173" s="49" t="s">
        <v>623</v>
      </c>
      <c r="B173" s="103" t="s">
        <v>761</v>
      </c>
      <c r="C173" s="57">
        <f>VLOOKUP($B173,'2025 Ventilation List SORT'!$A$6:$I$101,2)</f>
        <v>3</v>
      </c>
      <c r="D173" s="57">
        <f>VLOOKUP($B173,'2025 Ventilation List SORT'!$A$6:$I$101,3)</f>
        <v>0.15</v>
      </c>
      <c r="E173" s="60">
        <f>VLOOKUP($B173,'2025 Ventilation List SORT'!$A$6:$I$101,4)</f>
        <v>0</v>
      </c>
      <c r="F173" s="60">
        <f>VLOOKUP($B173,'2025 Ventilation List SORT'!$A$6:$I$101,5)</f>
        <v>0</v>
      </c>
      <c r="G173" s="57">
        <f>VLOOKUP($B173,'2025 Ventilation List SORT'!$A$6:$I$101,6)</f>
        <v>0</v>
      </c>
      <c r="H173" s="60">
        <f>VLOOKUP($B173,'2025 Ventilation List SORT'!$A$6:$I$101,7)</f>
        <v>1</v>
      </c>
      <c r="I173" s="57" t="str">
        <f>VLOOKUP($B173,'2025 Ventilation List SORT'!$A$6:$I$101,8)</f>
        <v>F</v>
      </c>
      <c r="J173" s="96" t="str">
        <f>VLOOKUP($B173,'2025 Ventilation List SORT'!$A$6:$I$101,9)</f>
        <v>No</v>
      </c>
      <c r="K173" s="148">
        <f>INDEX('For CSV - 2025 SpcFuncData'!$D$5:$D$88,MATCH($A173,'For CSV - 2025 SpcFuncData'!$B$5:$B$87,0))*0.5</f>
        <v>2.5</v>
      </c>
      <c r="L173" s="148" t="e">
        <f>INDEX('For CSV - 2025 VentSpcFuncData'!#REF!,MATCH($B173,'For CSV - 2025 VentSpcFuncData'!$B$6:$B$111,0))</f>
        <v>#REF!</v>
      </c>
      <c r="M173" s="148" t="e">
        <f t="shared" si="15"/>
        <v>#REF!</v>
      </c>
      <c r="N173" s="148" t="e">
        <f>INDEX('For CSV - 2025 VentSpcFuncData'!#REF!,MATCH($B173,'For CSV - 2025 VentSpcFuncData'!$B$6:$B$111,0))</f>
        <v>#REF!</v>
      </c>
      <c r="O173" s="148" t="e">
        <f t="shared" si="16"/>
        <v>#REF!</v>
      </c>
      <c r="P173" s="150" t="e">
        <f t="shared" si="13"/>
        <v>#REF!</v>
      </c>
      <c r="Q173" s="45" t="str">
        <f t="shared" si="14"/>
        <v>Hotel/Motel Guest Room,Lodging - Bedroom/living room</v>
      </c>
      <c r="R173" s="45">
        <f>INDEX('For CSV - 2025 SpcFuncData'!$BB$5:$BB$89,MATCH($A173,'For CSV - 2025 SpcFuncData'!$B$5:$B$88,0))</f>
        <v>338</v>
      </c>
      <c r="S173" s="45">
        <f>INDEX('For CSV - 2025 VentSpcFuncData'!$I$6:$I$111,MATCH($B173,'For CSV - 2025 VentSpcFuncData'!$B$6:$B$111,0))</f>
        <v>53</v>
      </c>
      <c r="T173" s="45">
        <f>MATCH($A173,'For CSV - 2025 SpcFuncData'!$B$5:$B$87,0)</f>
        <v>37</v>
      </c>
      <c r="U173" s="45">
        <v>0</v>
      </c>
      <c r="V173" t="str">
        <f t="shared" si="17"/>
        <v>2,              53,     "Lodging - Bedroom/living room"</v>
      </c>
    </row>
    <row r="174" spans="1:22" x14ac:dyDescent="0.25">
      <c r="A174" s="49" t="s">
        <v>577</v>
      </c>
      <c r="B174" s="103" t="s">
        <v>755</v>
      </c>
      <c r="C174" s="57">
        <f>VLOOKUP($B174,'2025 Ventilation List SORT'!$A$6:$I$101,2)</f>
        <v>3</v>
      </c>
      <c r="D174" s="57">
        <f>VLOOKUP($B174,'2025 Ventilation List SORT'!$A$6:$I$101,3)</f>
        <v>0.15</v>
      </c>
      <c r="E174" s="60">
        <f>VLOOKUP($B174,'2025 Ventilation List SORT'!$A$6:$I$101,4)</f>
        <v>0</v>
      </c>
      <c r="F174" s="60">
        <f>VLOOKUP($B174,'2025 Ventilation List SORT'!$A$6:$I$101,5)</f>
        <v>0</v>
      </c>
      <c r="G174" s="57">
        <f>VLOOKUP($B174,'2025 Ventilation List SORT'!$A$6:$I$101,6)</f>
        <v>0.7</v>
      </c>
      <c r="H174" s="60">
        <f>VLOOKUP($B174,'2025 Ventilation List SORT'!$A$6:$I$101,7)</f>
        <v>2</v>
      </c>
      <c r="I174" s="57" t="str">
        <f>VLOOKUP($B174,'2025 Ventilation List SORT'!$A$6:$I$101,8)</f>
        <v/>
      </c>
      <c r="J174" s="96" t="str">
        <f>VLOOKUP($B174,'2025 Ventilation List SORT'!$A$6:$I$101,9)</f>
        <v>Yes</v>
      </c>
      <c r="K174" s="148">
        <f>INDEX('For CSV - 2025 SpcFuncData'!$D$5:$D$88,MATCH($A174,'For CSV - 2025 SpcFuncData'!$B$5:$B$87,0))*0.5</f>
        <v>2.5</v>
      </c>
      <c r="L174" s="148" t="e">
        <f>INDEX('For CSV - 2025 VentSpcFuncData'!#REF!,MATCH($B174,'For CSV - 2025 VentSpcFuncData'!$B$6:$B$111,0))</f>
        <v>#REF!</v>
      </c>
      <c r="M174" s="148" t="e">
        <f t="shared" si="15"/>
        <v>#REF!</v>
      </c>
      <c r="N174" s="148" t="e">
        <f>INDEX('For CSV - 2025 VentSpcFuncData'!#REF!,MATCH($B174,'For CSV - 2025 VentSpcFuncData'!$B$6:$B$111,0))</f>
        <v>#REF!</v>
      </c>
      <c r="O174" s="148" t="e">
        <f t="shared" si="16"/>
        <v>#REF!</v>
      </c>
      <c r="P174" s="150" t="e">
        <f t="shared" si="13"/>
        <v>#REF!</v>
      </c>
      <c r="Q174" s="45" t="str">
        <f t="shared" si="14"/>
        <v>Kitchen/Food Preparation Area,Food Service - Kitchen (cooking)</v>
      </c>
      <c r="R174" s="45">
        <f>INDEX('For CSV - 2025 SpcFuncData'!$BB$5:$BB$89,MATCH($A174,'For CSV - 2025 SpcFuncData'!$B$5:$B$88,0))</f>
        <v>339</v>
      </c>
      <c r="S174" s="45">
        <f>INDEX('For CSV - 2025 VentSpcFuncData'!$I$6:$I$111,MATCH($B174,'For CSV - 2025 VentSpcFuncData'!$B$6:$B$111,0))</f>
        <v>44</v>
      </c>
      <c r="T174" s="45">
        <f>MATCH($A174,'For CSV - 2025 SpcFuncData'!$B$5:$B$87,0)</f>
        <v>38</v>
      </c>
      <c r="U174" s="45">
        <v>1</v>
      </c>
      <c r="V174" t="str">
        <f t="shared" si="17"/>
        <v>1, Spc:SpcFunc,        339,  44  ;  Kitchen/Food Preparation Area</v>
      </c>
    </row>
    <row r="175" spans="1:22" x14ac:dyDescent="0.25">
      <c r="A175" s="49" t="s">
        <v>577</v>
      </c>
      <c r="B175" s="103" t="s">
        <v>755</v>
      </c>
      <c r="C175" s="57">
        <f>VLOOKUP($B175,'2025 Ventilation List SORT'!$A$6:$I$101,2)</f>
        <v>3</v>
      </c>
      <c r="D175" s="57">
        <f>VLOOKUP($B175,'2025 Ventilation List SORT'!$A$6:$I$101,3)</f>
        <v>0.15</v>
      </c>
      <c r="E175" s="60">
        <f>VLOOKUP($B175,'2025 Ventilation List SORT'!$A$6:$I$101,4)</f>
        <v>0</v>
      </c>
      <c r="F175" s="60">
        <f>VLOOKUP($B175,'2025 Ventilation List SORT'!$A$6:$I$101,5)</f>
        <v>0</v>
      </c>
      <c r="G175" s="57">
        <f>VLOOKUP($B175,'2025 Ventilation List SORT'!$A$6:$I$101,6)</f>
        <v>0.7</v>
      </c>
      <c r="H175" s="60">
        <f>VLOOKUP($B175,'2025 Ventilation List SORT'!$A$6:$I$101,7)</f>
        <v>2</v>
      </c>
      <c r="I175" s="57" t="str">
        <f>VLOOKUP($B175,'2025 Ventilation List SORT'!$A$6:$I$101,8)</f>
        <v/>
      </c>
      <c r="J175" s="96" t="str">
        <f>VLOOKUP($B175,'2025 Ventilation List SORT'!$A$6:$I$101,9)</f>
        <v>Yes</v>
      </c>
      <c r="K175" s="148">
        <f>INDEX('For CSV - 2025 SpcFuncData'!$D$5:$D$88,MATCH($A175,'For CSV - 2025 SpcFuncData'!$B$5:$B$87,0))*0.5</f>
        <v>2.5</v>
      </c>
      <c r="L175" s="148" t="e">
        <f>INDEX('For CSV - 2025 VentSpcFuncData'!#REF!,MATCH($B175,'For CSV - 2025 VentSpcFuncData'!$B$6:$B$111,0))</f>
        <v>#REF!</v>
      </c>
      <c r="M175" s="148" t="e">
        <f t="shared" si="15"/>
        <v>#REF!</v>
      </c>
      <c r="N175" s="148" t="e">
        <f>INDEX('For CSV - 2025 VentSpcFuncData'!#REF!,MATCH($B175,'For CSV - 2025 VentSpcFuncData'!$B$6:$B$111,0))</f>
        <v>#REF!</v>
      </c>
      <c r="O175" s="148" t="e">
        <f t="shared" si="16"/>
        <v>#REF!</v>
      </c>
      <c r="P175" s="150" t="e">
        <f t="shared" si="13"/>
        <v>#REF!</v>
      </c>
      <c r="Q175" s="45" t="str">
        <f t="shared" si="14"/>
        <v>Kitchen/Food Preparation Area,Food Service - Kitchen (cooking)</v>
      </c>
      <c r="R175" s="45">
        <f>INDEX('For CSV - 2025 SpcFuncData'!$BB$5:$BB$89,MATCH($A175,'For CSV - 2025 SpcFuncData'!$B$5:$B$88,0))</f>
        <v>339</v>
      </c>
      <c r="S175" s="45">
        <f>INDEX('For CSV - 2025 VentSpcFuncData'!$I$6:$I$111,MATCH($B175,'For CSV - 2025 VentSpcFuncData'!$B$6:$B$111,0))</f>
        <v>44</v>
      </c>
      <c r="T175" s="45">
        <f>MATCH($A175,'For CSV - 2025 SpcFuncData'!$B$5:$B$87,0)</f>
        <v>38</v>
      </c>
      <c r="U175" s="45">
        <v>1</v>
      </c>
      <c r="V175" t="str">
        <f t="shared" si="17"/>
        <v>2,              44,     "Food Service - Kitchen (cooking)"</v>
      </c>
    </row>
    <row r="176" spans="1:22" x14ac:dyDescent="0.25">
      <c r="A176" s="49" t="s">
        <v>273</v>
      </c>
      <c r="B176" s="103" t="s">
        <v>794</v>
      </c>
      <c r="C176" s="57">
        <f>VLOOKUP($B176,'2025 Ventilation List SORT'!$A$6:$I$101,2)</f>
        <v>0</v>
      </c>
      <c r="D176" s="57">
        <f>VLOOKUP($B176,'2025 Ventilation List SORT'!$A$6:$I$101,3)</f>
        <v>0</v>
      </c>
      <c r="E176" s="60">
        <f>VLOOKUP($B176,'2025 Ventilation List SORT'!$A$6:$I$101,4)</f>
        <v>0</v>
      </c>
      <c r="F176" s="60">
        <f>VLOOKUP($B176,'2025 Ventilation List SORT'!$A$6:$I$101,5)</f>
        <v>0</v>
      </c>
      <c r="G176" s="57">
        <f>VLOOKUP($B176,'2025 Ventilation List SORT'!$A$6:$I$101,6)</f>
        <v>0.3</v>
      </c>
      <c r="H176" s="60">
        <f>VLOOKUP($B176,'2025 Ventilation List SORT'!$A$6:$I$101,7)</f>
        <v>2</v>
      </c>
      <c r="I176" s="57" t="str">
        <f>VLOOKUP($B176,'2025 Ventilation List SORT'!$A$6:$I$101,8)</f>
        <v/>
      </c>
      <c r="J176" s="96" t="str">
        <f>VLOOKUP($B176,'2025 Ventilation List SORT'!$A$6:$I$101,9)</f>
        <v>No</v>
      </c>
      <c r="K176" s="148">
        <f>INDEX('For CSV - 2025 SpcFuncData'!$D$5:$D$88,MATCH($A176,'For CSV - 2025 SpcFuncData'!$B$5:$B$87,0))*0.5</f>
        <v>2.5</v>
      </c>
      <c r="L176" s="148" t="e">
        <f>INDEX('For CSV - 2025 VentSpcFuncData'!#REF!,MATCH($B176,'For CSV - 2025 VentSpcFuncData'!$B$6:$B$111,0))</f>
        <v>#REF!</v>
      </c>
      <c r="M176" s="148" t="e">
        <f t="shared" si="15"/>
        <v>#REF!</v>
      </c>
      <c r="N176" s="148" t="e">
        <f>INDEX('For CSV - 2025 VentSpcFuncData'!#REF!,MATCH($B176,'For CSV - 2025 VentSpcFuncData'!$B$6:$B$111,0))</f>
        <v>#REF!</v>
      </c>
      <c r="O176" s="148" t="e">
        <f t="shared" si="16"/>
        <v>#REF!</v>
      </c>
      <c r="P176" s="150" t="e">
        <f t="shared" si="13"/>
        <v>#REF!</v>
      </c>
      <c r="Q176" s="45" t="str">
        <f t="shared" si="14"/>
        <v>Kitchenette or Residential Kitchen,Exhaust - Kitchenettes</v>
      </c>
      <c r="R176" s="45">
        <f>INDEX('For CSV - 2025 SpcFuncData'!$BB$5:$BB$89,MATCH($A176,'For CSV - 2025 SpcFuncData'!$B$5:$B$88,0))</f>
        <v>340</v>
      </c>
      <c r="S176" s="45">
        <f>INDEX('For CSV - 2025 VentSpcFuncData'!$I$6:$I$111,MATCH($B176,'For CSV - 2025 VentSpcFuncData'!$B$6:$B$111,0))</f>
        <v>31</v>
      </c>
      <c r="T176" s="45">
        <f>MATCH($A176,'For CSV - 2025 SpcFuncData'!$B$5:$B$87,0)</f>
        <v>39</v>
      </c>
      <c r="U176" s="45">
        <v>1</v>
      </c>
      <c r="V176" t="str">
        <f t="shared" si="17"/>
        <v>1, Spc:SpcFunc,        340,  31  ;  Kitchenette or Residential Kitchen</v>
      </c>
    </row>
    <row r="177" spans="1:22" x14ac:dyDescent="0.25">
      <c r="A177" s="49" t="s">
        <v>273</v>
      </c>
      <c r="B177" s="103" t="s">
        <v>794</v>
      </c>
      <c r="C177" s="57">
        <f>VLOOKUP($B177,'2025 Ventilation List SORT'!$A$6:$I$101,2)</f>
        <v>0</v>
      </c>
      <c r="D177" s="57">
        <f>VLOOKUP($B177,'2025 Ventilation List SORT'!$A$6:$I$101,3)</f>
        <v>0</v>
      </c>
      <c r="E177" s="60">
        <f>VLOOKUP($B177,'2025 Ventilation List SORT'!$A$6:$I$101,4)</f>
        <v>0</v>
      </c>
      <c r="F177" s="60">
        <f>VLOOKUP($B177,'2025 Ventilation List SORT'!$A$6:$I$101,5)</f>
        <v>0</v>
      </c>
      <c r="G177" s="57">
        <f>VLOOKUP($B177,'2025 Ventilation List SORT'!$A$6:$I$101,6)</f>
        <v>0.3</v>
      </c>
      <c r="H177" s="60">
        <f>VLOOKUP($B177,'2025 Ventilation List SORT'!$A$6:$I$101,7)</f>
        <v>2</v>
      </c>
      <c r="I177" s="57" t="str">
        <f>VLOOKUP($B177,'2025 Ventilation List SORT'!$A$6:$I$101,8)</f>
        <v/>
      </c>
      <c r="J177" s="96" t="str">
        <f>VLOOKUP($B177,'2025 Ventilation List SORT'!$A$6:$I$101,9)</f>
        <v>No</v>
      </c>
      <c r="K177" s="148">
        <f>INDEX('For CSV - 2025 SpcFuncData'!$D$5:$D$88,MATCH($A177,'For CSV - 2025 SpcFuncData'!$B$5:$B$87,0))*0.5</f>
        <v>2.5</v>
      </c>
      <c r="L177" s="148" t="e">
        <f>INDEX('For CSV - 2025 VentSpcFuncData'!#REF!,MATCH($B177,'For CSV - 2025 VentSpcFuncData'!$B$6:$B$111,0))</f>
        <v>#REF!</v>
      </c>
      <c r="M177" s="148" t="e">
        <f t="shared" si="15"/>
        <v>#REF!</v>
      </c>
      <c r="N177" s="148" t="e">
        <f>INDEX('For CSV - 2025 VentSpcFuncData'!#REF!,MATCH($B177,'For CSV - 2025 VentSpcFuncData'!$B$6:$B$111,0))</f>
        <v>#REF!</v>
      </c>
      <c r="O177" s="148" t="e">
        <f t="shared" si="16"/>
        <v>#REF!</v>
      </c>
      <c r="P177" s="150" t="e">
        <f t="shared" si="13"/>
        <v>#REF!</v>
      </c>
      <c r="Q177" s="45" t="str">
        <f t="shared" si="14"/>
        <v>Kitchenette or Residential Kitchen,Exhaust - Kitchenettes</v>
      </c>
      <c r="R177" s="45">
        <f>INDEX('For CSV - 2025 SpcFuncData'!$BB$5:$BB$89,MATCH($A177,'For CSV - 2025 SpcFuncData'!$B$5:$B$88,0))</f>
        <v>340</v>
      </c>
      <c r="S177" s="45">
        <f>INDEX('For CSV - 2025 VentSpcFuncData'!$I$6:$I$111,MATCH($B177,'For CSV - 2025 VentSpcFuncData'!$B$6:$B$111,0))</f>
        <v>31</v>
      </c>
      <c r="T177" s="45">
        <f>MATCH($A177,'For CSV - 2025 SpcFuncData'!$B$5:$B$87,0)</f>
        <v>39</v>
      </c>
      <c r="U177" s="45">
        <v>1</v>
      </c>
      <c r="V177" t="str">
        <f t="shared" si="17"/>
        <v>2,              31,     "Exhaust - Kitchenettes"</v>
      </c>
    </row>
    <row r="178" spans="1:22" x14ac:dyDescent="0.25">
      <c r="A178" s="58" t="s">
        <v>7</v>
      </c>
      <c r="B178" s="103" t="s">
        <v>826</v>
      </c>
      <c r="C178" s="57">
        <f>VLOOKUP($B178,'2025 Ventilation List SORT'!$A$6:$I$101,2)</f>
        <v>25</v>
      </c>
      <c r="D178" s="57">
        <f>VLOOKUP($B178,'2025 Ventilation List SORT'!$A$6:$I$101,3)</f>
        <v>0.15</v>
      </c>
      <c r="E178" s="60">
        <f>VLOOKUP($B178,'2025 Ventilation List SORT'!$A$6:$I$101,4)</f>
        <v>0</v>
      </c>
      <c r="F178" s="60">
        <f>VLOOKUP($B178,'2025 Ventilation List SORT'!$A$6:$I$101,5)</f>
        <v>0</v>
      </c>
      <c r="G178" s="57">
        <f>VLOOKUP($B178,'2025 Ventilation List SORT'!$A$6:$I$101,6)</f>
        <v>1</v>
      </c>
      <c r="H178" s="60">
        <f>VLOOKUP($B178,'2025 Ventilation List SORT'!$A$6:$I$101,7)</f>
        <v>2</v>
      </c>
      <c r="I178" s="57" t="str">
        <f>VLOOKUP($B178,'2025 Ventilation List SORT'!$A$6:$I$101,8)</f>
        <v/>
      </c>
      <c r="J178" s="96" t="str">
        <f>VLOOKUP($B178,'2025 Ventilation List SORT'!$A$6:$I$101,9)</f>
        <v>Yes</v>
      </c>
      <c r="K178" s="148">
        <f>INDEX('For CSV - 2025 SpcFuncData'!$D$5:$D$88,MATCH($A178,'For CSV - 2025 SpcFuncData'!$B$5:$B$87,0))*0.5</f>
        <v>5</v>
      </c>
      <c r="L178" s="148" t="e">
        <f>INDEX('For CSV - 2025 VentSpcFuncData'!#REF!,MATCH($B178,'For CSV - 2025 VentSpcFuncData'!$B$6:$B$111,0))</f>
        <v>#REF!</v>
      </c>
      <c r="M178" s="148" t="e">
        <f t="shared" si="15"/>
        <v>#REF!</v>
      </c>
      <c r="N178" s="148" t="e">
        <f>INDEX('For CSV - 2025 VentSpcFuncData'!#REF!,MATCH($B178,'For CSV - 2025 VentSpcFuncData'!$B$6:$B$111,0))</f>
        <v>#REF!</v>
      </c>
      <c r="O178" s="148" t="e">
        <f t="shared" si="16"/>
        <v>#REF!</v>
      </c>
      <c r="P178" s="150" t="e">
        <f t="shared" si="13"/>
        <v>#REF!</v>
      </c>
      <c r="Q178" s="45" t="str">
        <f t="shared" ref="Q178:Q186" si="38">_xlfn.CONCAT(A178,",",B178)</f>
        <v>Laboratory, Scientific,Education - University/college laboratories</v>
      </c>
      <c r="R178" s="45">
        <f>INDEX('For CSV - 2025 SpcFuncData'!$BB$5:$BB$89,MATCH($A178,'For CSV - 2025 SpcFuncData'!$B$5:$B$88,0))</f>
        <v>341</v>
      </c>
      <c r="S178" s="45">
        <f>INDEX('For CSV - 2025 VentSpcFuncData'!$I$6:$I$111,MATCH($B178,'For CSV - 2025 VentSpcFuncData'!$B$6:$B$111,0))</f>
        <v>22</v>
      </c>
      <c r="T178" s="45">
        <f>MATCH($A178,'For CSV - 2025 SpcFuncData'!$B$5:$B$87,0)</f>
        <v>40</v>
      </c>
      <c r="U178" s="45">
        <v>0</v>
      </c>
      <c r="V178" t="str">
        <f t="shared" si="17"/>
        <v>1, Spc:SpcFunc,        341,  22  ;  Laboratory, Scientific</v>
      </c>
    </row>
    <row r="179" spans="1:22" x14ac:dyDescent="0.25">
      <c r="A179" s="49" t="s">
        <v>7</v>
      </c>
      <c r="B179" s="103" t="s">
        <v>825</v>
      </c>
      <c r="C179" s="57">
        <f>VLOOKUP($B179,'2025 Ventilation List SORT'!$A$6:$I$101,2)</f>
        <v>25</v>
      </c>
      <c r="D179" s="57">
        <f>VLOOKUP($B179,'2025 Ventilation List SORT'!$A$6:$I$101,3)</f>
        <v>0.15</v>
      </c>
      <c r="E179" s="60">
        <f>VLOOKUP($B179,'2025 Ventilation List SORT'!$A$6:$I$101,4)</f>
        <v>0</v>
      </c>
      <c r="F179" s="60">
        <f>VLOOKUP($B179,'2025 Ventilation List SORT'!$A$6:$I$101,5)</f>
        <v>0</v>
      </c>
      <c r="G179" s="57">
        <f>VLOOKUP($B179,'2025 Ventilation List SORT'!$A$6:$I$101,6)</f>
        <v>1</v>
      </c>
      <c r="H179" s="60">
        <f>VLOOKUP($B179,'2025 Ventilation List SORT'!$A$6:$I$101,7)</f>
        <v>2</v>
      </c>
      <c r="I179" s="57" t="str">
        <f>VLOOKUP($B179,'2025 Ventilation List SORT'!$A$6:$I$101,8)</f>
        <v/>
      </c>
      <c r="J179" s="96" t="str">
        <f>VLOOKUP($B179,'2025 Ventilation List SORT'!$A$6:$I$101,9)</f>
        <v>Yes</v>
      </c>
      <c r="K179" s="148">
        <f>INDEX('For CSV - 2025 SpcFuncData'!$D$5:$D$88,MATCH($A179,'For CSV - 2025 SpcFuncData'!$B$5:$B$87,0))*0.5</f>
        <v>5</v>
      </c>
      <c r="L179" s="148" t="e">
        <f>INDEX('For CSV - 2025 VentSpcFuncData'!#REF!,MATCH($B179,'For CSV - 2025 VentSpcFuncData'!$B$6:$B$111,0))</f>
        <v>#REF!</v>
      </c>
      <c r="M179" s="148" t="e">
        <f t="shared" si="15"/>
        <v>#REF!</v>
      </c>
      <c r="N179" s="148" t="e">
        <f>INDEX('For CSV - 2025 VentSpcFuncData'!#REF!,MATCH($B179,'For CSV - 2025 VentSpcFuncData'!$B$6:$B$111,0))</f>
        <v>#REF!</v>
      </c>
      <c r="O179" s="148" t="e">
        <f t="shared" si="16"/>
        <v>#REF!</v>
      </c>
      <c r="P179" s="150" t="e">
        <f t="shared" si="13"/>
        <v>#REF!</v>
      </c>
      <c r="Q179" s="45" t="str">
        <f t="shared" si="38"/>
        <v>Laboratory, Scientific,Education - Science laboratories</v>
      </c>
      <c r="R179" s="45">
        <f>INDEX('For CSV - 2025 SpcFuncData'!$BB$5:$BB$89,MATCH($A179,'For CSV - 2025 SpcFuncData'!$B$5:$B$88,0))</f>
        <v>341</v>
      </c>
      <c r="S179" s="45">
        <f>INDEX('For CSV - 2025 VentSpcFuncData'!$I$6:$I$111,MATCH($B179,'For CSV - 2025 VentSpcFuncData'!$B$6:$B$111,0))</f>
        <v>21</v>
      </c>
      <c r="T179" s="45">
        <f>MATCH($A179,'For CSV - 2025 SpcFuncData'!$B$5:$B$87,0)</f>
        <v>40</v>
      </c>
      <c r="U179" s="45">
        <v>0</v>
      </c>
      <c r="V179" t="str">
        <f t="shared" si="17"/>
        <v>2,              21,     "Education - Science laboratories"</v>
      </c>
    </row>
    <row r="180" spans="1:22" x14ac:dyDescent="0.25">
      <c r="A180" s="49" t="s">
        <v>7</v>
      </c>
      <c r="B180" s="103" t="s">
        <v>826</v>
      </c>
      <c r="C180" s="57">
        <f>VLOOKUP($B180,'2025 Ventilation List SORT'!$A$6:$I$101,2)</f>
        <v>25</v>
      </c>
      <c r="D180" s="57">
        <f>VLOOKUP($B180,'2025 Ventilation List SORT'!$A$6:$I$101,3)</f>
        <v>0.15</v>
      </c>
      <c r="E180" s="60">
        <f>VLOOKUP($B180,'2025 Ventilation List SORT'!$A$6:$I$101,4)</f>
        <v>0</v>
      </c>
      <c r="F180" s="60">
        <f>VLOOKUP($B180,'2025 Ventilation List SORT'!$A$6:$I$101,5)</f>
        <v>0</v>
      </c>
      <c r="G180" s="57">
        <f>VLOOKUP($B180,'2025 Ventilation List SORT'!$A$6:$I$101,6)</f>
        <v>1</v>
      </c>
      <c r="H180" s="60">
        <f>VLOOKUP($B180,'2025 Ventilation List SORT'!$A$6:$I$101,7)</f>
        <v>2</v>
      </c>
      <c r="I180" s="57" t="str">
        <f>VLOOKUP($B180,'2025 Ventilation List SORT'!$A$6:$I$101,8)</f>
        <v/>
      </c>
      <c r="J180" s="96" t="str">
        <f>VLOOKUP($B180,'2025 Ventilation List SORT'!$A$6:$I$101,9)</f>
        <v>Yes</v>
      </c>
      <c r="K180" s="148">
        <f>INDEX('For CSV - 2025 SpcFuncData'!$D$5:$D$88,MATCH($A180,'For CSV - 2025 SpcFuncData'!$B$5:$B$87,0))*0.5</f>
        <v>5</v>
      </c>
      <c r="L180" s="148" t="e">
        <f>INDEX('For CSV - 2025 VentSpcFuncData'!#REF!,MATCH($B180,'For CSV - 2025 VentSpcFuncData'!$B$6:$B$111,0))</f>
        <v>#REF!</v>
      </c>
      <c r="M180" s="148" t="e">
        <f t="shared" si="15"/>
        <v>#REF!</v>
      </c>
      <c r="N180" s="148" t="e">
        <f>INDEX('For CSV - 2025 VentSpcFuncData'!#REF!,MATCH($B180,'For CSV - 2025 VentSpcFuncData'!$B$6:$B$111,0))</f>
        <v>#REF!</v>
      </c>
      <c r="O180" s="148" t="e">
        <f t="shared" si="16"/>
        <v>#REF!</v>
      </c>
      <c r="P180" s="150" t="e">
        <f t="shared" si="13"/>
        <v>#REF!</v>
      </c>
      <c r="Q180" s="45" t="str">
        <f t="shared" si="38"/>
        <v>Laboratory, Scientific,Education - University/college laboratories</v>
      </c>
      <c r="R180" s="45">
        <f>INDEX('For CSV - 2025 SpcFuncData'!$BB$5:$BB$89,MATCH($A180,'For CSV - 2025 SpcFuncData'!$B$5:$B$88,0))</f>
        <v>341</v>
      </c>
      <c r="S180" s="45">
        <f>INDEX('For CSV - 2025 VentSpcFuncData'!$I$6:$I$111,MATCH($B180,'For CSV - 2025 VentSpcFuncData'!$B$6:$B$111,0))</f>
        <v>22</v>
      </c>
      <c r="T180" s="45">
        <f>MATCH($A180,'For CSV - 2025 SpcFuncData'!$B$5:$B$87,0)</f>
        <v>40</v>
      </c>
      <c r="U180" s="45">
        <v>0</v>
      </c>
      <c r="V180" t="str">
        <f t="shared" si="17"/>
        <v>2,              22,     "Education - University/college laboratories"</v>
      </c>
    </row>
    <row r="181" spans="1:22" x14ac:dyDescent="0.25">
      <c r="A181" s="49" t="s">
        <v>7</v>
      </c>
      <c r="B181" s="103" t="s">
        <v>775</v>
      </c>
      <c r="C181" s="57">
        <f>VLOOKUP($B181,'2025 Ventilation List SORT'!$A$6:$I$101,2)</f>
        <v>5</v>
      </c>
      <c r="D181" s="57">
        <f>VLOOKUP($B181,'2025 Ventilation List SORT'!$A$6:$I$101,3)</f>
        <v>0.15</v>
      </c>
      <c r="E181" s="60">
        <f>VLOOKUP($B181,'2025 Ventilation List SORT'!$A$6:$I$101,4)</f>
        <v>0</v>
      </c>
      <c r="F181" s="60">
        <f>VLOOKUP($B181,'2025 Ventilation List SORT'!$A$6:$I$101,5)</f>
        <v>0</v>
      </c>
      <c r="G181" s="57">
        <f>VLOOKUP($B181,'2025 Ventilation List SORT'!$A$6:$I$101,6)</f>
        <v>0</v>
      </c>
      <c r="H181" s="60">
        <f>VLOOKUP($B181,'2025 Ventilation List SORT'!$A$6:$I$101,7)</f>
        <v>3</v>
      </c>
      <c r="I181" s="57" t="str">
        <f>VLOOKUP($B181,'2025 Ventilation List SORT'!$A$6:$I$101,8)</f>
        <v/>
      </c>
      <c r="J181" s="96" t="str">
        <f>VLOOKUP($B181,'2025 Ventilation List SORT'!$A$6:$I$101,9)</f>
        <v>Yes</v>
      </c>
      <c r="K181" s="148">
        <f>INDEX('For CSV - 2025 SpcFuncData'!$D$5:$D$88,MATCH($A181,'For CSV - 2025 SpcFuncData'!$B$5:$B$87,0))*0.5</f>
        <v>5</v>
      </c>
      <c r="L181" s="148" t="e">
        <f>INDEX('For CSV - 2025 VentSpcFuncData'!#REF!,MATCH($B181,'For CSV - 2025 VentSpcFuncData'!$B$6:$B$111,0))</f>
        <v>#REF!</v>
      </c>
      <c r="M181" s="148" t="e">
        <f t="shared" si="15"/>
        <v>#REF!</v>
      </c>
      <c r="N181" s="148" t="e">
        <f>INDEX('For CSV - 2025 VentSpcFuncData'!#REF!,MATCH($B181,'For CSV - 2025 VentSpcFuncData'!$B$6:$B$111,0))</f>
        <v>#REF!</v>
      </c>
      <c r="O181" s="148" t="e">
        <f t="shared" si="16"/>
        <v>#REF!</v>
      </c>
      <c r="P181" s="150" t="e">
        <f t="shared" si="13"/>
        <v>#REF!</v>
      </c>
      <c r="Q181" s="45" t="str">
        <f t="shared" si="38"/>
        <v>Laboratory, Scientific,Misc - General manufacturing (excludes heavy industrial and process using chemicals)</v>
      </c>
      <c r="R181" s="45">
        <f>INDEX('For CSV - 2025 SpcFuncData'!$BB$5:$BB$89,MATCH($A181,'For CSV - 2025 SpcFuncData'!$B$5:$B$88,0))</f>
        <v>341</v>
      </c>
      <c r="S181" s="45">
        <f>INDEX('For CSV - 2025 VentSpcFuncData'!$I$6:$I$111,MATCH($B181,'For CSV - 2025 VentSpcFuncData'!$B$6:$B$111,0))</f>
        <v>63</v>
      </c>
      <c r="T181" s="45">
        <f>MATCH($A181,'For CSV - 2025 SpcFuncData'!$B$5:$B$87,0)</f>
        <v>40</v>
      </c>
      <c r="U181" s="45">
        <v>0</v>
      </c>
      <c r="V181" t="str">
        <f t="shared" si="17"/>
        <v>2,              63,     "Misc - General manufacturing (excludes heavy industrial and process using chemicals)"</v>
      </c>
    </row>
    <row r="182" spans="1:22" x14ac:dyDescent="0.25">
      <c r="A182" s="49" t="s">
        <v>7</v>
      </c>
      <c r="B182" s="103" t="s">
        <v>887</v>
      </c>
      <c r="C182" s="57">
        <f>VLOOKUP($B182,'2025 Ventilation List SORT'!$A$6:$I$101,2)</f>
        <v>5</v>
      </c>
      <c r="D182" s="57">
        <f>VLOOKUP($B182,'2025 Ventilation List SORT'!$A$6:$I$101,3)</f>
        <v>0.15</v>
      </c>
      <c r="E182" s="60">
        <f>VLOOKUP($B182,'2025 Ventilation List SORT'!$A$6:$I$101,4)</f>
        <v>0</v>
      </c>
      <c r="F182" s="60">
        <f>VLOOKUP($B182,'2025 Ventilation List SORT'!$A$6:$I$101,5)</f>
        <v>0</v>
      </c>
      <c r="G182" s="57">
        <f>VLOOKUP($B182,'2025 Ventilation List SORT'!$A$6:$I$101,6)</f>
        <v>0</v>
      </c>
      <c r="H182" s="60">
        <f>VLOOKUP($B182,'2025 Ventilation List SORT'!$A$6:$I$101,7)</f>
        <v>2</v>
      </c>
      <c r="I182" s="57" t="str">
        <f>VLOOKUP($B182,'2025 Ventilation List SORT'!$A$6:$I$101,8)</f>
        <v/>
      </c>
      <c r="J182" s="96" t="str">
        <f>VLOOKUP($B182,'2025 Ventilation List SORT'!$A$6:$I$101,9)</f>
        <v>No</v>
      </c>
      <c r="K182" s="148">
        <f>INDEX('For CSV - 2025 SpcFuncData'!$D$5:$D$88,MATCH($A182,'For CSV - 2025 SpcFuncData'!$B$5:$B$87,0))*0.5</f>
        <v>5</v>
      </c>
      <c r="L182" s="148" t="e">
        <f>INDEX('For CSV - 2025 VentSpcFuncData'!#REF!,MATCH($B182,'For CSV - 2025 VentSpcFuncData'!$B$6:$B$111,0))</f>
        <v>#REF!</v>
      </c>
      <c r="M182" s="148" t="e">
        <f t="shared" si="15"/>
        <v>#REF!</v>
      </c>
      <c r="N182" s="148" t="e">
        <f>INDEX('For CSV - 2025 VentSpcFuncData'!#REF!,MATCH($B182,'For CSV - 2025 VentSpcFuncData'!$B$6:$B$111,0))</f>
        <v>#REF!</v>
      </c>
      <c r="O182" s="148" t="e">
        <f t="shared" si="16"/>
        <v>#REF!</v>
      </c>
      <c r="P182" s="150" t="e">
        <f t="shared" si="13"/>
        <v>#REF!</v>
      </c>
      <c r="Q182" s="45" t="str">
        <f t="shared" si="38"/>
        <v>Laboratory, Scientific,Misc - Pharmacy (preparation area)</v>
      </c>
      <c r="R182" s="45">
        <f>INDEX('For CSV - 2025 SpcFuncData'!$BB$5:$BB$89,MATCH($A182,'For CSV - 2025 SpcFuncData'!$B$5:$B$88,0))</f>
        <v>341</v>
      </c>
      <c r="S182" s="45">
        <f>INDEX('For CSV - 2025 VentSpcFuncData'!$I$6:$I$111,MATCH($B182,'For CSV - 2025 VentSpcFuncData'!$B$6:$B$111,0))</f>
        <v>64</v>
      </c>
      <c r="T182" s="45">
        <f>MATCH($A182,'For CSV - 2025 SpcFuncData'!$B$5:$B$87,0)</f>
        <v>40</v>
      </c>
      <c r="U182" s="45">
        <v>0</v>
      </c>
      <c r="V182" t="str">
        <f t="shared" si="17"/>
        <v>2,              64,     "Misc - Pharmacy (preparation area)"</v>
      </c>
    </row>
    <row r="183" spans="1:22" x14ac:dyDescent="0.25">
      <c r="A183" s="49" t="s">
        <v>7</v>
      </c>
      <c r="B183" s="103" t="s">
        <v>781</v>
      </c>
      <c r="C183" s="57">
        <f>VLOOKUP($B183,'2025 Ventilation List SORT'!$A$6:$I$101,2)</f>
        <v>5</v>
      </c>
      <c r="D183" s="57">
        <f>VLOOKUP($B183,'2025 Ventilation List SORT'!$A$6:$I$101,3)</f>
        <v>0.15</v>
      </c>
      <c r="E183" s="60">
        <f>VLOOKUP($B183,'2025 Ventilation List SORT'!$A$6:$I$101,4)</f>
        <v>0</v>
      </c>
      <c r="F183" s="60">
        <f>VLOOKUP($B183,'2025 Ventilation List SORT'!$A$6:$I$101,5)</f>
        <v>0</v>
      </c>
      <c r="G183" s="57">
        <f>VLOOKUP($B183,'2025 Ventilation List SORT'!$A$6:$I$101,6)</f>
        <v>0</v>
      </c>
      <c r="H183" s="60">
        <f>VLOOKUP($B183,'2025 Ventilation List SORT'!$A$6:$I$101,7)</f>
        <v>2</v>
      </c>
      <c r="I183" s="57" t="str">
        <f>VLOOKUP($B183,'2025 Ventilation List SORT'!$A$6:$I$101,8)</f>
        <v/>
      </c>
      <c r="J183" s="96" t="str">
        <f>VLOOKUP($B183,'2025 Ventilation List SORT'!$A$6:$I$101,9)</f>
        <v>No</v>
      </c>
      <c r="K183" s="148">
        <f>INDEX('For CSV - 2025 SpcFuncData'!$D$5:$D$88,MATCH($A183,'For CSV - 2025 SpcFuncData'!$B$5:$B$87,0))*0.5</f>
        <v>5</v>
      </c>
      <c r="L183" s="148" t="e">
        <f>INDEX('For CSV - 2025 VentSpcFuncData'!#REF!,MATCH($B183,'For CSV - 2025 VentSpcFuncData'!$B$6:$B$111,0))</f>
        <v>#REF!</v>
      </c>
      <c r="M183" s="148" t="e">
        <f t="shared" si="15"/>
        <v>#REF!</v>
      </c>
      <c r="N183" s="148" t="e">
        <f>INDEX('For CSV - 2025 VentSpcFuncData'!#REF!,MATCH($B183,'For CSV - 2025 VentSpcFuncData'!$B$6:$B$111,0))</f>
        <v>#REF!</v>
      </c>
      <c r="O183" s="148" t="e">
        <f t="shared" si="16"/>
        <v>#REF!</v>
      </c>
      <c r="P183" s="150" t="e">
        <f t="shared" si="13"/>
        <v>#REF!</v>
      </c>
      <c r="Q183" s="45" t="str">
        <f t="shared" si="38"/>
        <v>Laboratory, Scientific,Misc - All others</v>
      </c>
      <c r="R183" s="45">
        <f>INDEX('For CSV - 2025 SpcFuncData'!$BB$5:$BB$89,MATCH($A183,'For CSV - 2025 SpcFuncData'!$B$5:$B$88,0))</f>
        <v>341</v>
      </c>
      <c r="S183" s="45">
        <f>INDEX('For CSV - 2025 VentSpcFuncData'!$I$6:$I$111,MATCH($B183,'For CSV - 2025 VentSpcFuncData'!$B$6:$B$111,0))</f>
        <v>58</v>
      </c>
      <c r="T183" s="45">
        <f>MATCH($A183,'For CSV - 2025 SpcFuncData'!$B$5:$B$87,0)</f>
        <v>40</v>
      </c>
      <c r="U183" s="45">
        <v>0</v>
      </c>
      <c r="V183" t="str">
        <f t="shared" si="17"/>
        <v>2,              58,     "Misc - All others"</v>
      </c>
    </row>
    <row r="184" spans="1:22" x14ac:dyDescent="0.25">
      <c r="A184" s="49" t="s">
        <v>960</v>
      </c>
      <c r="B184" s="103" t="s">
        <v>763</v>
      </c>
      <c r="C184" s="57">
        <f>VLOOKUP($B184,'2025 Ventilation List SORT'!$A$6:$I$101,2)</f>
        <v>5</v>
      </c>
      <c r="D184" s="57">
        <f>VLOOKUP($B184,'2025 Ventilation List SORT'!$A$6:$I$101,3)</f>
        <v>0.15</v>
      </c>
      <c r="E184" s="60">
        <f>VLOOKUP($B184,'2025 Ventilation List SORT'!$A$6:$I$101,4)</f>
        <v>0</v>
      </c>
      <c r="F184" s="60">
        <f>VLOOKUP($B184,'2025 Ventilation List SORT'!$A$6:$I$101,5)</f>
        <v>0</v>
      </c>
      <c r="G184" s="57">
        <f>VLOOKUP($B184,'2025 Ventilation List SORT'!$A$6:$I$101,6)</f>
        <v>0</v>
      </c>
      <c r="H184" s="60">
        <f>VLOOKUP($B184,'2025 Ventilation List SORT'!$A$6:$I$101,7)</f>
        <v>2</v>
      </c>
      <c r="I184" s="57" t="str">
        <f>VLOOKUP($B184,'2025 Ventilation List SORT'!$A$6:$I$101,8)</f>
        <v/>
      </c>
      <c r="J184" s="96" t="str">
        <f>VLOOKUP($B184,'2025 Ventilation List SORT'!$A$6:$I$101,9)</f>
        <v>No</v>
      </c>
      <c r="K184" s="148">
        <f>INDEX('For CSV - 2025 SpcFuncData'!$D$5:$D$88,MATCH($A184,'For CSV - 2025 SpcFuncData'!$B$5:$B$87,0))*0.5</f>
        <v>5</v>
      </c>
      <c r="L184" s="148" t="e">
        <f>INDEX('For CSV - 2025 VentSpcFuncData'!#REF!,MATCH($B184,'For CSV - 2025 VentSpcFuncData'!$B$6:$B$111,0))</f>
        <v>#REF!</v>
      </c>
      <c r="M184" s="148" t="e">
        <f t="shared" si="15"/>
        <v>#REF!</v>
      </c>
      <c r="N184" s="148" t="e">
        <f>INDEX('For CSV - 2025 VentSpcFuncData'!#REF!,MATCH($B184,'For CSV - 2025 VentSpcFuncData'!$B$6:$B$111,0))</f>
        <v>#REF!</v>
      </c>
      <c r="O184" s="148" t="e">
        <f t="shared" si="16"/>
        <v>#REF!</v>
      </c>
      <c r="P184" s="150" t="e">
        <f t="shared" si="13"/>
        <v>#REF!</v>
      </c>
      <c r="Q184" s="45" t="str">
        <f t="shared" si="38"/>
        <v>Laundry Area,Lodging - Laundry rooms, central</v>
      </c>
      <c r="R184" s="45">
        <f>INDEX('For CSV - 2025 SpcFuncData'!$BB$5:$BB$89,MATCH($A184,'For CSV - 2025 SpcFuncData'!$B$5:$B$88,0))</f>
        <v>342</v>
      </c>
      <c r="S184" s="45">
        <f>INDEX('For CSV - 2025 VentSpcFuncData'!$I$6:$I$111,MATCH($B184,'For CSV - 2025 VentSpcFuncData'!$B$6:$B$111,0))</f>
        <v>55</v>
      </c>
      <c r="T184" s="45">
        <f>MATCH($A184,'For CSV - 2025 SpcFuncData'!$B$5:$B$87,0)</f>
        <v>41</v>
      </c>
      <c r="U184" s="45">
        <v>1</v>
      </c>
      <c r="V184" t="str">
        <f t="shared" si="17"/>
        <v>1, Spc:SpcFunc,        342,  55  ;  Laundry Area</v>
      </c>
    </row>
    <row r="185" spans="1:22" x14ac:dyDescent="0.25">
      <c r="A185" s="49" t="s">
        <v>960</v>
      </c>
      <c r="B185" s="103" t="s">
        <v>801</v>
      </c>
      <c r="C185" s="57">
        <f>VLOOKUP($B185,'2025 Ventilation List SORT'!$A$6:$I$101,2)</f>
        <v>0</v>
      </c>
      <c r="D185" s="57">
        <f>VLOOKUP($B185,'2025 Ventilation List SORT'!$A$6:$I$101,3)</f>
        <v>0</v>
      </c>
      <c r="E185" s="60">
        <f>VLOOKUP($B185,'2025 Ventilation List SORT'!$A$6:$I$101,4)</f>
        <v>0</v>
      </c>
      <c r="F185" s="60">
        <f>VLOOKUP($B185,'2025 Ventilation List SORT'!$A$6:$I$101,5)</f>
        <v>0</v>
      </c>
      <c r="G185" s="57">
        <f>VLOOKUP($B185,'2025 Ventilation List SORT'!$A$6:$I$101,6)</f>
        <v>1</v>
      </c>
      <c r="H185" s="60">
        <f>VLOOKUP($B185,'2025 Ventilation List SORT'!$A$6:$I$101,7)</f>
        <v>3</v>
      </c>
      <c r="I185" s="57" t="str">
        <f>VLOOKUP($B185,'2025 Ventilation List SORT'!$A$6:$I$101,8)</f>
        <v>Exh. Note F</v>
      </c>
      <c r="J185" s="96" t="str">
        <f>VLOOKUP($B185,'2025 Ventilation List SORT'!$A$6:$I$101,9)</f>
        <v>No</v>
      </c>
      <c r="K185" s="148">
        <f>INDEX('For CSV - 2025 SpcFuncData'!$D$5:$D$88,MATCH($A185,'For CSV - 2025 SpcFuncData'!$B$5:$B$87,0))*0.5</f>
        <v>5</v>
      </c>
      <c r="L185" s="148" t="e">
        <f>INDEX('For CSV - 2025 VentSpcFuncData'!#REF!,MATCH($B185,'For CSV - 2025 VentSpcFuncData'!$B$6:$B$111,0))</f>
        <v>#REF!</v>
      </c>
      <c r="M185" s="148" t="e">
        <f t="shared" si="15"/>
        <v>#REF!</v>
      </c>
      <c r="N185" s="148" t="e">
        <f>INDEX('For CSV - 2025 VentSpcFuncData'!#REF!,MATCH($B185,'For CSV - 2025 VentSpcFuncData'!$B$6:$B$111,0))</f>
        <v>#REF!</v>
      </c>
      <c r="O185" s="148" t="e">
        <f t="shared" si="16"/>
        <v>#REF!</v>
      </c>
      <c r="P185" s="150" t="e">
        <f t="shared" si="13"/>
        <v>#REF!</v>
      </c>
      <c r="Q185" s="45" t="str">
        <f t="shared" si="38"/>
        <v>Laundry Area,Exhaust - Soiled laundry storage rooms</v>
      </c>
      <c r="R185" s="45">
        <f>INDEX('For CSV - 2025 SpcFuncData'!$BB$5:$BB$89,MATCH($A185,'For CSV - 2025 SpcFuncData'!$B$5:$B$88,0))</f>
        <v>342</v>
      </c>
      <c r="S185" s="45">
        <f>INDEX('For CSV - 2025 VentSpcFuncData'!$I$6:$I$111,MATCH($B185,'For CSV - 2025 VentSpcFuncData'!$B$6:$B$111,0))</f>
        <v>37</v>
      </c>
      <c r="T185" s="45">
        <f>MATCH($A185,'For CSV - 2025 SpcFuncData'!$B$5:$B$87,0)</f>
        <v>41</v>
      </c>
      <c r="U185" s="45">
        <v>1</v>
      </c>
      <c r="V185" t="str">
        <f t="shared" si="17"/>
        <v>2,              37,     "Exhaust - Soiled laundry storage rooms"</v>
      </c>
    </row>
    <row r="186" spans="1:22" x14ac:dyDescent="0.25">
      <c r="A186" s="45" t="s">
        <v>960</v>
      </c>
      <c r="B186" s="103" t="s">
        <v>764</v>
      </c>
      <c r="C186" s="57">
        <f>VLOOKUP($B186,'2025 Ventilation List SORT'!$A$6:$I$101,2)</f>
        <v>5</v>
      </c>
      <c r="D186" s="57">
        <f>VLOOKUP($B186,'2025 Ventilation List SORT'!$A$6:$I$101,3)</f>
        <v>0.15</v>
      </c>
      <c r="E186" s="60">
        <f>VLOOKUP($B186,'2025 Ventilation List SORT'!$A$6:$I$101,4)</f>
        <v>0</v>
      </c>
      <c r="F186" s="60">
        <f>VLOOKUP($B186,'2025 Ventilation List SORT'!$A$6:$I$101,5)</f>
        <v>0</v>
      </c>
      <c r="G186" s="57">
        <f>VLOOKUP($B186,'2025 Ventilation List SORT'!$A$6:$I$101,6)</f>
        <v>0</v>
      </c>
      <c r="H186" s="60">
        <f>VLOOKUP($B186,'2025 Ventilation List SORT'!$A$6:$I$101,7)</f>
        <v>1</v>
      </c>
      <c r="I186" s="57" t="str">
        <f>VLOOKUP($B186,'2025 Ventilation List SORT'!$A$6:$I$101,8)</f>
        <v/>
      </c>
      <c r="J186" s="96" t="str">
        <f>VLOOKUP($B186,'2025 Ventilation List SORT'!$A$6:$I$101,9)</f>
        <v>No</v>
      </c>
      <c r="K186" s="148">
        <f>INDEX('For CSV - 2025 SpcFuncData'!$D$5:$D$88,MATCH($A186,'For CSV - 2025 SpcFuncData'!$B$5:$B$87,0))*0.5</f>
        <v>5</v>
      </c>
      <c r="L186" s="148" t="e">
        <f>INDEX('For CSV - 2025 VentSpcFuncData'!#REF!,MATCH($B186,'For CSV - 2025 VentSpcFuncData'!$B$6:$B$111,0))</f>
        <v>#REF!</v>
      </c>
      <c r="M186" s="148" t="e">
        <f t="shared" si="15"/>
        <v>#REF!</v>
      </c>
      <c r="N186" s="148" t="e">
        <f>INDEX('For CSV - 2025 VentSpcFuncData'!#REF!,MATCH($B186,'For CSV - 2025 VentSpcFuncData'!$B$6:$B$111,0))</f>
        <v>#REF!</v>
      </c>
      <c r="O186" s="148" t="e">
        <f t="shared" si="16"/>
        <v>#REF!</v>
      </c>
      <c r="P186" s="150" t="e">
        <f t="shared" si="13"/>
        <v>#REF!</v>
      </c>
      <c r="Q186" s="45" t="str">
        <f t="shared" si="38"/>
        <v>Laundry Area,Lodging - Laundry rooms within dwelling units</v>
      </c>
      <c r="R186" s="45">
        <f>INDEX('For CSV - 2025 SpcFuncData'!$BB$5:$BB$89,MATCH($A186,'For CSV - 2025 SpcFuncData'!$B$5:$B$88,0))</f>
        <v>342</v>
      </c>
      <c r="S186" s="45">
        <f>INDEX('For CSV - 2025 VentSpcFuncData'!$I$6:$I$111,MATCH($B186,'For CSV - 2025 VentSpcFuncData'!$B$6:$B$111,0))</f>
        <v>54</v>
      </c>
      <c r="T186" s="45">
        <f>MATCH($A186,'For CSV - 2025 SpcFuncData'!$B$5:$B$87,0)</f>
        <v>41</v>
      </c>
      <c r="U186" s="45">
        <v>1</v>
      </c>
      <c r="V186" t="str">
        <f t="shared" si="17"/>
        <v>2,              54,     "Lodging - Laundry rooms within dwelling units"</v>
      </c>
    </row>
    <row r="187" spans="1:22" x14ac:dyDescent="0.25">
      <c r="A187" s="45" t="s">
        <v>960</v>
      </c>
      <c r="B187" s="103" t="s">
        <v>763</v>
      </c>
      <c r="C187" s="57">
        <f>VLOOKUP($B187,'2025 Ventilation List SORT'!$A$6:$I$101,2)</f>
        <v>5</v>
      </c>
      <c r="D187" s="57">
        <f>VLOOKUP($B187,'2025 Ventilation List SORT'!$A$6:$I$101,3)</f>
        <v>0.15</v>
      </c>
      <c r="E187" s="60">
        <f>VLOOKUP($B187,'2025 Ventilation List SORT'!$A$6:$I$101,4)</f>
        <v>0</v>
      </c>
      <c r="F187" s="60">
        <f>VLOOKUP($B187,'2025 Ventilation List SORT'!$A$6:$I$101,5)</f>
        <v>0</v>
      </c>
      <c r="G187" s="57">
        <f>VLOOKUP($B187,'2025 Ventilation List SORT'!$A$6:$I$101,6)</f>
        <v>0</v>
      </c>
      <c r="H187" s="60">
        <f>VLOOKUP($B187,'2025 Ventilation List SORT'!$A$6:$I$101,7)</f>
        <v>2</v>
      </c>
      <c r="I187" s="57" t="str">
        <f>VLOOKUP($B187,'2025 Ventilation List SORT'!$A$6:$I$101,8)</f>
        <v/>
      </c>
      <c r="J187" s="96" t="str">
        <f>VLOOKUP($B187,'2025 Ventilation List SORT'!$A$6:$I$101,9)</f>
        <v>No</v>
      </c>
      <c r="K187" s="148">
        <f>INDEX('For CSV - 2025 SpcFuncData'!$D$5:$D$88,MATCH($A187,'For CSV - 2025 SpcFuncData'!$B$5:$B$87,0))*0.5</f>
        <v>5</v>
      </c>
      <c r="L187" s="148" t="e">
        <f>INDEX('For CSV - 2025 VentSpcFuncData'!#REF!,MATCH($B187,'For CSV - 2025 VentSpcFuncData'!$B$6:$B$111,0))</f>
        <v>#REF!</v>
      </c>
      <c r="M187" s="148" t="e">
        <f t="shared" si="15"/>
        <v>#REF!</v>
      </c>
      <c r="N187" s="148" t="e">
        <f>INDEX('For CSV - 2025 VentSpcFuncData'!#REF!,MATCH($B187,'For CSV - 2025 VentSpcFuncData'!$B$6:$B$111,0))</f>
        <v>#REF!</v>
      </c>
      <c r="O187" s="148" t="e">
        <f t="shared" si="16"/>
        <v>#REF!</v>
      </c>
      <c r="P187" s="150" t="e">
        <f t="shared" si="13"/>
        <v>#REF!</v>
      </c>
      <c r="Q187" s="45" t="s">
        <v>970</v>
      </c>
      <c r="R187" s="45">
        <f>INDEX('For CSV - 2025 SpcFuncData'!$BB$5:$BB$89,MATCH($A187,'For CSV - 2025 SpcFuncData'!$B$5:$B$88,0))</f>
        <v>342</v>
      </c>
      <c r="S187" s="45">
        <f>INDEX('For CSV - 2025 VentSpcFuncData'!$I$6:$I$111,MATCH($B187,'For CSV - 2025 VentSpcFuncData'!$B$6:$B$111,0))</f>
        <v>55</v>
      </c>
      <c r="T187" s="45">
        <f>MATCH($A187,'For CSV - 2025 SpcFuncData'!$B$5:$B$87,0)</f>
        <v>41</v>
      </c>
      <c r="U187" s="45">
        <v>1</v>
      </c>
      <c r="V187" t="str">
        <f t="shared" si="17"/>
        <v>2,              55,     "Lodging - Laundry rooms, central"</v>
      </c>
    </row>
    <row r="188" spans="1:22" x14ac:dyDescent="0.25">
      <c r="A188" s="45" t="s">
        <v>960</v>
      </c>
      <c r="B188" s="103" t="s">
        <v>787</v>
      </c>
      <c r="C188" s="57">
        <f>VLOOKUP($B188,'2025 Ventilation List SORT'!$A$6:$I$101,2)</f>
        <v>17</v>
      </c>
      <c r="D188" s="57">
        <f>VLOOKUP($B188,'2025 Ventilation List SORT'!$A$6:$I$101,3)</f>
        <v>0.3</v>
      </c>
      <c r="E188" s="60">
        <f>VLOOKUP($B188,'2025 Ventilation List SORT'!$A$6:$I$101,4)</f>
        <v>0</v>
      </c>
      <c r="F188" s="60">
        <f>VLOOKUP($B188,'2025 Ventilation List SORT'!$A$6:$I$101,5)</f>
        <v>0</v>
      </c>
      <c r="G188" s="57">
        <f>VLOOKUP($B188,'2025 Ventilation List SORT'!$A$6:$I$101,6)</f>
        <v>0</v>
      </c>
      <c r="H188" s="60">
        <f>VLOOKUP($B188,'2025 Ventilation List SORT'!$A$6:$I$101,7)</f>
        <v>2</v>
      </c>
      <c r="I188" s="57" t="str">
        <f>VLOOKUP($B188,'2025 Ventilation List SORT'!$A$6:$I$101,8)</f>
        <v/>
      </c>
      <c r="J188" s="96" t="str">
        <f>VLOOKUP($B188,'2025 Ventilation List SORT'!$A$6:$I$101,9)</f>
        <v>No</v>
      </c>
      <c r="K188" s="148">
        <f>INDEX('For CSV - 2025 SpcFuncData'!$D$5:$D$88,MATCH($A188,'For CSV - 2025 SpcFuncData'!$B$5:$B$87,0))*0.5</f>
        <v>5</v>
      </c>
      <c r="L188" s="148" t="e">
        <f>INDEX('For CSV - 2025 VentSpcFuncData'!#REF!,MATCH($B188,'For CSV - 2025 VentSpcFuncData'!$B$6:$B$111,0))</f>
        <v>#REF!</v>
      </c>
      <c r="M188" s="148" t="e">
        <f t="shared" si="15"/>
        <v>#REF!</v>
      </c>
      <c r="N188" s="148" t="e">
        <f>INDEX('For CSV - 2025 VentSpcFuncData'!#REF!,MATCH($B188,'For CSV - 2025 VentSpcFuncData'!$B$6:$B$111,0))</f>
        <v>#REF!</v>
      </c>
      <c r="O188" s="148" t="e">
        <f t="shared" si="16"/>
        <v>#REF!</v>
      </c>
      <c r="P188" s="150" t="e">
        <f t="shared" si="13"/>
        <v>#REF!</v>
      </c>
      <c r="Q188" s="45" t="str">
        <f t="shared" ref="Q188:Q219" si="39">_xlfn.CONCAT(A188,",",B188)</f>
        <v>Laundry Area,Retail - Coin-operated laundries</v>
      </c>
      <c r="R188" s="45">
        <f>INDEX('For CSV - 2025 SpcFuncData'!$BB$5:$BB$89,MATCH($A188,'For CSV - 2025 SpcFuncData'!$B$5:$B$88,0))</f>
        <v>342</v>
      </c>
      <c r="S188" s="45">
        <f>INDEX('For CSV - 2025 VentSpcFuncData'!$I$6:$I$111,MATCH($B188,'For CSV - 2025 VentSpcFuncData'!$B$6:$B$111,0))</f>
        <v>80</v>
      </c>
      <c r="T188" s="45">
        <f>MATCH($A188,'For CSV - 2025 SpcFuncData'!$B$5:$B$87,0)</f>
        <v>41</v>
      </c>
      <c r="U188" s="45">
        <v>1</v>
      </c>
      <c r="V188" t="str">
        <f t="shared" si="17"/>
        <v>2,              80,     "Retail - Coin-operated laundries"</v>
      </c>
    </row>
    <row r="189" spans="1:22" x14ac:dyDescent="0.25">
      <c r="A189" s="45" t="s">
        <v>554</v>
      </c>
      <c r="B189" s="103" t="s">
        <v>829</v>
      </c>
      <c r="C189" s="57">
        <f>VLOOKUP($B189,'2025 Ventilation List SORT'!$A$6:$I$101,2)</f>
        <v>10</v>
      </c>
      <c r="D189" s="57">
        <f>VLOOKUP($B189,'2025 Ventilation List SORT'!$A$6:$I$101,3)</f>
        <v>0.15</v>
      </c>
      <c r="E189" s="60">
        <f>VLOOKUP($B189,'2025 Ventilation List SORT'!$A$6:$I$101,4)</f>
        <v>0</v>
      </c>
      <c r="F189" s="60">
        <f>VLOOKUP($B189,'2025 Ventilation List SORT'!$A$6:$I$101,5)</f>
        <v>0</v>
      </c>
      <c r="G189" s="57">
        <f>VLOOKUP($B189,'2025 Ventilation List SORT'!$A$6:$I$101,6)</f>
        <v>0</v>
      </c>
      <c r="H189" s="60">
        <f>VLOOKUP($B189,'2025 Ventilation List SORT'!$A$6:$I$101,7)</f>
        <v>1</v>
      </c>
      <c r="I189" s="57" t="str">
        <f>VLOOKUP($B189,'2025 Ventilation List SORT'!$A$6:$I$101,8)</f>
        <v/>
      </c>
      <c r="J189" s="96" t="str">
        <f>VLOOKUP($B189,'2025 Ventilation List SORT'!$A$6:$I$101,9)</f>
        <v>No</v>
      </c>
      <c r="K189" s="148">
        <f>INDEX('For CSV - 2025 SpcFuncData'!$D$5:$D$88,MATCH($A189,'For CSV - 2025 SpcFuncData'!$B$5:$B$87,0))*0.5</f>
        <v>10</v>
      </c>
      <c r="L189" s="148" t="e">
        <f>INDEX('For CSV - 2025 VentSpcFuncData'!#REF!,MATCH($B189,'For CSV - 2025 VentSpcFuncData'!$B$6:$B$111,0))</f>
        <v>#REF!</v>
      </c>
      <c r="M189" s="148" t="e">
        <f t="shared" si="15"/>
        <v>#REF!</v>
      </c>
      <c r="N189" s="148" t="e">
        <f>INDEX('For CSV - 2025 VentSpcFuncData'!#REF!,MATCH($B189,'For CSV - 2025 VentSpcFuncData'!$B$6:$B$111,0))</f>
        <v>#REF!</v>
      </c>
      <c r="O189" s="148" t="e">
        <f t="shared" si="16"/>
        <v>#REF!</v>
      </c>
      <c r="P189" s="150" t="e">
        <f t="shared" si="13"/>
        <v>#REF!</v>
      </c>
      <c r="Q189" s="45" t="str">
        <f t="shared" si="39"/>
        <v>Library (Reading Area),Assembly - Libraries (reading rooms and stack areas)</v>
      </c>
      <c r="R189" s="45">
        <f>INDEX('For CSV - 2025 SpcFuncData'!$BB$5:$BB$89,MATCH($A189,'For CSV - 2025 SpcFuncData'!$B$5:$B$88,0))</f>
        <v>343</v>
      </c>
      <c r="S189" s="45">
        <f>INDEX('For CSV - 2025 VentSpcFuncData'!$I$6:$I$111,MATCH($B189,'For CSV - 2025 VentSpcFuncData'!$B$6:$B$111,0))</f>
        <v>4</v>
      </c>
      <c r="T189" s="45">
        <f>MATCH($A189,'For CSV - 2025 SpcFuncData'!$B$5:$B$87,0)</f>
        <v>42</v>
      </c>
      <c r="U189" s="45">
        <v>0</v>
      </c>
      <c r="V189" t="str">
        <f t="shared" si="17"/>
        <v>1, Spc:SpcFunc,        343,  4  ;  Library (Reading Area)</v>
      </c>
    </row>
    <row r="190" spans="1:22" x14ac:dyDescent="0.25">
      <c r="A190" s="45" t="s">
        <v>554</v>
      </c>
      <c r="B190" s="103" t="s">
        <v>829</v>
      </c>
      <c r="C190" s="57">
        <f>VLOOKUP($B190,'2025 Ventilation List SORT'!$A$6:$I$101,2)</f>
        <v>10</v>
      </c>
      <c r="D190" s="57">
        <f>VLOOKUP($B190,'2025 Ventilation List SORT'!$A$6:$I$101,3)</f>
        <v>0.15</v>
      </c>
      <c r="E190" s="60">
        <f>VLOOKUP($B190,'2025 Ventilation List SORT'!$A$6:$I$101,4)</f>
        <v>0</v>
      </c>
      <c r="F190" s="60">
        <f>VLOOKUP($B190,'2025 Ventilation List SORT'!$A$6:$I$101,5)</f>
        <v>0</v>
      </c>
      <c r="G190" s="57">
        <f>VLOOKUP($B190,'2025 Ventilation List SORT'!$A$6:$I$101,6)</f>
        <v>0</v>
      </c>
      <c r="H190" s="60">
        <f>VLOOKUP($B190,'2025 Ventilation List SORT'!$A$6:$I$101,7)</f>
        <v>1</v>
      </c>
      <c r="I190" s="57" t="str">
        <f>VLOOKUP($B190,'2025 Ventilation List SORT'!$A$6:$I$101,8)</f>
        <v/>
      </c>
      <c r="J190" s="96" t="str">
        <f>VLOOKUP($B190,'2025 Ventilation List SORT'!$A$6:$I$101,9)</f>
        <v>No</v>
      </c>
      <c r="K190" s="148">
        <f>INDEX('For CSV - 2025 SpcFuncData'!$D$5:$D$88,MATCH($A190,'For CSV - 2025 SpcFuncData'!$B$5:$B$87,0))*0.5</f>
        <v>10</v>
      </c>
      <c r="L190" s="148" t="e">
        <f>INDEX('For CSV - 2025 VentSpcFuncData'!#REF!,MATCH($B190,'For CSV - 2025 VentSpcFuncData'!$B$6:$B$111,0))</f>
        <v>#REF!</v>
      </c>
      <c r="M190" s="148" t="e">
        <f t="shared" si="15"/>
        <v>#REF!</v>
      </c>
      <c r="N190" s="148" t="e">
        <f>INDEX('For CSV - 2025 VentSpcFuncData'!#REF!,MATCH($B190,'For CSV - 2025 VentSpcFuncData'!$B$6:$B$111,0))</f>
        <v>#REF!</v>
      </c>
      <c r="O190" s="148" t="e">
        <f t="shared" si="16"/>
        <v>#REF!</v>
      </c>
      <c r="P190" s="150" t="e">
        <f t="shared" si="13"/>
        <v>#REF!</v>
      </c>
      <c r="Q190" s="45" t="str">
        <f t="shared" si="39"/>
        <v>Library (Reading Area),Assembly - Libraries (reading rooms and stack areas)</v>
      </c>
      <c r="R190" s="45">
        <f>INDEX('For CSV - 2025 SpcFuncData'!$BB$5:$BB$89,MATCH($A190,'For CSV - 2025 SpcFuncData'!$B$5:$B$88,0))</f>
        <v>343</v>
      </c>
      <c r="S190" s="45">
        <f>INDEX('For CSV - 2025 VentSpcFuncData'!$I$6:$I$111,MATCH($B190,'For CSV - 2025 VentSpcFuncData'!$B$6:$B$111,0))</f>
        <v>4</v>
      </c>
      <c r="T190" s="45">
        <f>MATCH($A190,'For CSV - 2025 SpcFuncData'!$B$5:$B$87,0)</f>
        <v>42</v>
      </c>
      <c r="U190" s="45">
        <v>0</v>
      </c>
      <c r="V190" t="str">
        <f t="shared" si="17"/>
        <v>2,              4,     "Assembly - Libraries (reading rooms and stack areas)"</v>
      </c>
    </row>
    <row r="191" spans="1:22" x14ac:dyDescent="0.25">
      <c r="A191" s="45" t="s">
        <v>555</v>
      </c>
      <c r="B191" s="103" t="s">
        <v>829</v>
      </c>
      <c r="C191" s="57">
        <f>VLOOKUP($B191,'2025 Ventilation List SORT'!$A$6:$I$101,2)</f>
        <v>10</v>
      </c>
      <c r="D191" s="57">
        <f>VLOOKUP($B191,'2025 Ventilation List SORT'!$A$6:$I$101,3)</f>
        <v>0.15</v>
      </c>
      <c r="E191" s="60">
        <f>VLOOKUP($B191,'2025 Ventilation List SORT'!$A$6:$I$101,4)</f>
        <v>0</v>
      </c>
      <c r="F191" s="60">
        <f>VLOOKUP($B191,'2025 Ventilation List SORT'!$A$6:$I$101,5)</f>
        <v>0</v>
      </c>
      <c r="G191" s="57">
        <f>VLOOKUP($B191,'2025 Ventilation List SORT'!$A$6:$I$101,6)</f>
        <v>0</v>
      </c>
      <c r="H191" s="60">
        <f>VLOOKUP($B191,'2025 Ventilation List SORT'!$A$6:$I$101,7)</f>
        <v>1</v>
      </c>
      <c r="I191" s="57" t="str">
        <f>VLOOKUP($B191,'2025 Ventilation List SORT'!$A$6:$I$101,8)</f>
        <v/>
      </c>
      <c r="J191" s="96" t="str">
        <f>VLOOKUP($B191,'2025 Ventilation List SORT'!$A$6:$I$101,9)</f>
        <v>No</v>
      </c>
      <c r="K191" s="148">
        <f>INDEX('For CSV - 2025 SpcFuncData'!$D$5:$D$88,MATCH($A191,'For CSV - 2025 SpcFuncData'!$B$5:$B$87,0))*0.5</f>
        <v>5</v>
      </c>
      <c r="L191" s="148" t="e">
        <f>INDEX('For CSV - 2025 VentSpcFuncData'!#REF!,MATCH($B191,'For CSV - 2025 VentSpcFuncData'!$B$6:$B$111,0))</f>
        <v>#REF!</v>
      </c>
      <c r="M191" s="148" t="e">
        <f t="shared" si="15"/>
        <v>#REF!</v>
      </c>
      <c r="N191" s="148" t="e">
        <f>INDEX('For CSV - 2025 VentSpcFuncData'!#REF!,MATCH($B191,'For CSV - 2025 VentSpcFuncData'!$B$6:$B$111,0))</f>
        <v>#REF!</v>
      </c>
      <c r="O191" s="148" t="e">
        <f t="shared" si="16"/>
        <v>#REF!</v>
      </c>
      <c r="P191" s="150" t="e">
        <f t="shared" si="13"/>
        <v>#REF!</v>
      </c>
      <c r="Q191" s="45" t="str">
        <f t="shared" si="39"/>
        <v>Library (Stacks Area),Assembly - Libraries (reading rooms and stack areas)</v>
      </c>
      <c r="R191" s="45">
        <f>INDEX('For CSV - 2025 SpcFuncData'!$BB$5:$BB$89,MATCH($A191,'For CSV - 2025 SpcFuncData'!$B$5:$B$88,0))</f>
        <v>344</v>
      </c>
      <c r="S191" s="45">
        <f>INDEX('For CSV - 2025 VentSpcFuncData'!$I$6:$I$111,MATCH($B191,'For CSV - 2025 VentSpcFuncData'!$B$6:$B$111,0))</f>
        <v>4</v>
      </c>
      <c r="T191" s="45">
        <f>MATCH($A191,'For CSV - 2025 SpcFuncData'!$B$5:$B$87,0)</f>
        <v>43</v>
      </c>
      <c r="U191" s="45">
        <v>0</v>
      </c>
      <c r="V191" t="str">
        <f t="shared" si="17"/>
        <v>1, Spc:SpcFunc,        344,  4  ;  Library (Stacks Area)</v>
      </c>
    </row>
    <row r="192" spans="1:22" x14ac:dyDescent="0.25">
      <c r="A192" s="45" t="s">
        <v>555</v>
      </c>
      <c r="B192" s="103" t="s">
        <v>829</v>
      </c>
      <c r="C192" s="57">
        <f>VLOOKUP($B192,'2025 Ventilation List SORT'!$A$6:$I$101,2)</f>
        <v>10</v>
      </c>
      <c r="D192" s="57">
        <f>VLOOKUP($B192,'2025 Ventilation List SORT'!$A$6:$I$101,3)</f>
        <v>0.15</v>
      </c>
      <c r="E192" s="60">
        <f>VLOOKUP($B192,'2025 Ventilation List SORT'!$A$6:$I$101,4)</f>
        <v>0</v>
      </c>
      <c r="F192" s="60">
        <f>VLOOKUP($B192,'2025 Ventilation List SORT'!$A$6:$I$101,5)</f>
        <v>0</v>
      </c>
      <c r="G192" s="57">
        <f>VLOOKUP($B192,'2025 Ventilation List SORT'!$A$6:$I$101,6)</f>
        <v>0</v>
      </c>
      <c r="H192" s="60">
        <f>VLOOKUP($B192,'2025 Ventilation List SORT'!$A$6:$I$101,7)</f>
        <v>1</v>
      </c>
      <c r="I192" s="57" t="str">
        <f>VLOOKUP($B192,'2025 Ventilation List SORT'!$A$6:$I$101,8)</f>
        <v/>
      </c>
      <c r="J192" s="96" t="str">
        <f>VLOOKUP($B192,'2025 Ventilation List SORT'!$A$6:$I$101,9)</f>
        <v>No</v>
      </c>
      <c r="K192" s="148">
        <f>INDEX('For CSV - 2025 SpcFuncData'!$D$5:$D$88,MATCH($A192,'For CSV - 2025 SpcFuncData'!$B$5:$B$87,0))*0.5</f>
        <v>5</v>
      </c>
      <c r="L192" s="148" t="e">
        <f>INDEX('For CSV - 2025 VentSpcFuncData'!#REF!,MATCH($B192,'For CSV - 2025 VentSpcFuncData'!$B$6:$B$111,0))</f>
        <v>#REF!</v>
      </c>
      <c r="M192" s="148" t="e">
        <f t="shared" si="15"/>
        <v>#REF!</v>
      </c>
      <c r="N192" s="148" t="e">
        <f>INDEX('For CSV - 2025 VentSpcFuncData'!#REF!,MATCH($B192,'For CSV - 2025 VentSpcFuncData'!$B$6:$B$111,0))</f>
        <v>#REF!</v>
      </c>
      <c r="O192" s="148" t="e">
        <f t="shared" si="16"/>
        <v>#REF!</v>
      </c>
      <c r="P192" s="150" t="e">
        <f t="shared" si="13"/>
        <v>#REF!</v>
      </c>
      <c r="Q192" s="45" t="str">
        <f t="shared" si="39"/>
        <v>Library (Stacks Area),Assembly - Libraries (reading rooms and stack areas)</v>
      </c>
      <c r="R192" s="45">
        <f>INDEX('For CSV - 2025 SpcFuncData'!$BB$5:$BB$89,MATCH($A192,'For CSV - 2025 SpcFuncData'!$B$5:$B$88,0))</f>
        <v>344</v>
      </c>
      <c r="S192" s="45">
        <f>INDEX('For CSV - 2025 VentSpcFuncData'!$I$6:$I$111,MATCH($B192,'For CSV - 2025 VentSpcFuncData'!$B$6:$B$111,0))</f>
        <v>4</v>
      </c>
      <c r="T192" s="45">
        <f>MATCH($A192,'For CSV - 2025 SpcFuncData'!$B$5:$B$87,0)</f>
        <v>43</v>
      </c>
      <c r="U192" s="45">
        <v>0</v>
      </c>
      <c r="V192" t="str">
        <f t="shared" si="17"/>
        <v>2,              4,     "Assembly - Libraries (reading rooms and stack areas)"</v>
      </c>
    </row>
    <row r="193" spans="1:22" x14ac:dyDescent="0.25">
      <c r="A193" s="58" t="s">
        <v>12</v>
      </c>
      <c r="B193" s="103" t="s">
        <v>767</v>
      </c>
      <c r="C193" s="57">
        <f>VLOOKUP($B193,'2025 Ventilation List SORT'!$A$6:$I$101,2)</f>
        <v>33</v>
      </c>
      <c r="D193" s="57">
        <f>VLOOKUP($B193,'2025 Ventilation List SORT'!$A$6:$I$101,3)</f>
        <v>0.15</v>
      </c>
      <c r="E193" s="60">
        <f>VLOOKUP($B193,'2025 Ventilation List SORT'!$A$6:$I$101,4)</f>
        <v>0</v>
      </c>
      <c r="F193" s="60">
        <f>VLOOKUP($B193,'2025 Ventilation List SORT'!$A$6:$I$101,5)</f>
        <v>0</v>
      </c>
      <c r="G193" s="57">
        <f>VLOOKUP($B193,'2025 Ventilation List SORT'!$A$6:$I$101,6)</f>
        <v>0</v>
      </c>
      <c r="H193" s="60">
        <f>VLOOKUP($B193,'2025 Ventilation List SORT'!$A$6:$I$101,7)</f>
        <v>1</v>
      </c>
      <c r="I193" s="57" t="str">
        <f>VLOOKUP($B193,'2025 Ventilation List SORT'!$A$6:$I$101,8)</f>
        <v>F</v>
      </c>
      <c r="J193" s="96" t="str">
        <f>VLOOKUP($B193,'2025 Ventilation List SORT'!$A$6:$I$101,9)</f>
        <v>No</v>
      </c>
      <c r="K193" s="148">
        <f>INDEX('For CSV - 2025 SpcFuncData'!$D$5:$D$88,MATCH($A193,'For CSV - 2025 SpcFuncData'!$B$5:$B$87,0))*0.5</f>
        <v>33.335000000000001</v>
      </c>
      <c r="L193" s="148" t="e">
        <f>INDEX('For CSV - 2025 VentSpcFuncData'!#REF!,MATCH($B193,'For CSV - 2025 VentSpcFuncData'!$B$6:$B$111,0))</f>
        <v>#REF!</v>
      </c>
      <c r="M193" s="148" t="e">
        <f t="shared" si="15"/>
        <v>#REF!</v>
      </c>
      <c r="N193" s="148" t="e">
        <f>INDEX('For CSV - 2025 VentSpcFuncData'!#REF!,MATCH($B193,'For CSV - 2025 VentSpcFuncData'!$B$6:$B$111,0))</f>
        <v>#REF!</v>
      </c>
      <c r="O193" s="148" t="e">
        <f t="shared" si="16"/>
        <v>#REF!</v>
      </c>
      <c r="P193" s="150" t="e">
        <f t="shared" si="13"/>
        <v>#REF!</v>
      </c>
      <c r="Q193" s="45" t="str">
        <f t="shared" si="39"/>
        <v>Lobby, Main Entry,Office - Main entry lobbies</v>
      </c>
      <c r="R193" s="45">
        <f>INDEX('For CSV - 2025 SpcFuncData'!$BB$5:$BB$89,MATCH($A193,'For CSV - 2025 SpcFuncData'!$B$5:$B$88,0))</f>
        <v>345</v>
      </c>
      <c r="S193" s="45">
        <f>INDEX('For CSV - 2025 VentSpcFuncData'!$I$6:$I$111,MATCH($B193,'For CSV - 2025 VentSpcFuncData'!$B$6:$B$111,0))</f>
        <v>72</v>
      </c>
      <c r="T193" s="45">
        <f>MATCH($A193,'For CSV - 2025 SpcFuncData'!$B$5:$B$87,0)</f>
        <v>44</v>
      </c>
      <c r="U193" s="45">
        <v>1</v>
      </c>
      <c r="V193" t="str">
        <f t="shared" si="17"/>
        <v>1, Spc:SpcFunc,        345,  72  ;  Lobby, Main Entry</v>
      </c>
    </row>
    <row r="194" spans="1:22" x14ac:dyDescent="0.25">
      <c r="A194" s="45" t="s">
        <v>12</v>
      </c>
      <c r="B194" s="103" t="s">
        <v>830</v>
      </c>
      <c r="C194" s="57">
        <f>VLOOKUP($B194,'2025 Ventilation List SORT'!$A$6:$I$101,2)</f>
        <v>33</v>
      </c>
      <c r="D194" s="57">
        <f>VLOOKUP($B194,'2025 Ventilation List SORT'!$A$6:$I$101,3)</f>
        <v>0.15</v>
      </c>
      <c r="E194" s="60">
        <f>VLOOKUP($B194,'2025 Ventilation List SORT'!$A$6:$I$101,4)</f>
        <v>0</v>
      </c>
      <c r="F194" s="60">
        <f>VLOOKUP($B194,'2025 Ventilation List SORT'!$A$6:$I$101,5)</f>
        <v>0</v>
      </c>
      <c r="G194" s="57">
        <f>VLOOKUP($B194,'2025 Ventilation List SORT'!$A$6:$I$101,6)</f>
        <v>0</v>
      </c>
      <c r="H194" s="60">
        <f>VLOOKUP($B194,'2025 Ventilation List SORT'!$A$6:$I$101,7)</f>
        <v>1</v>
      </c>
      <c r="I194" s="57" t="str">
        <f>VLOOKUP($B194,'2025 Ventilation List SORT'!$A$6:$I$101,8)</f>
        <v>F</v>
      </c>
      <c r="J194" s="96" t="str">
        <f>VLOOKUP($B194,'2025 Ventilation List SORT'!$A$6:$I$101,9)</f>
        <v>No</v>
      </c>
      <c r="K194" s="148">
        <f>INDEX('For CSV - 2025 SpcFuncData'!$D$5:$D$88,MATCH($A194,'For CSV - 2025 SpcFuncData'!$B$5:$B$87,0))*0.5</f>
        <v>33.335000000000001</v>
      </c>
      <c r="L194" s="148" t="e">
        <f>INDEX('For CSV - 2025 VentSpcFuncData'!#REF!,MATCH($B194,'For CSV - 2025 VentSpcFuncData'!$B$6:$B$111,0))</f>
        <v>#REF!</v>
      </c>
      <c r="M194" s="148" t="e">
        <f t="shared" si="15"/>
        <v>#REF!</v>
      </c>
      <c r="N194" s="148" t="e">
        <f>INDEX('For CSV - 2025 VentSpcFuncData'!#REF!,MATCH($B194,'For CSV - 2025 VentSpcFuncData'!$B$6:$B$111,0))</f>
        <v>#REF!</v>
      </c>
      <c r="O194" s="148" t="e">
        <f t="shared" si="16"/>
        <v>#REF!</v>
      </c>
      <c r="P194" s="150" t="e">
        <f t="shared" si="13"/>
        <v>#REF!</v>
      </c>
      <c r="Q194" s="45" t="str">
        <f t="shared" si="39"/>
        <v>Lobby, Main Entry,Assembly - Lobbies</v>
      </c>
      <c r="R194" s="45">
        <f>INDEX('For CSV - 2025 SpcFuncData'!$BB$5:$BB$89,MATCH($A194,'For CSV - 2025 SpcFuncData'!$B$5:$B$88,0))</f>
        <v>345</v>
      </c>
      <c r="S194" s="45">
        <f>INDEX('For CSV - 2025 VentSpcFuncData'!$I$6:$I$111,MATCH($B194,'For CSV - 2025 VentSpcFuncData'!$B$6:$B$111,0))</f>
        <v>5</v>
      </c>
      <c r="T194" s="45">
        <f>MATCH($A194,'For CSV - 2025 SpcFuncData'!$B$5:$B$87,0)</f>
        <v>44</v>
      </c>
      <c r="U194" s="45">
        <v>0</v>
      </c>
      <c r="V194" t="str">
        <f t="shared" si="17"/>
        <v>2,              5,     "Assembly - Lobbies"</v>
      </c>
    </row>
    <row r="195" spans="1:22" x14ac:dyDescent="0.25">
      <c r="A195" s="45" t="s">
        <v>12</v>
      </c>
      <c r="B195" s="103" t="s">
        <v>765</v>
      </c>
      <c r="C195" s="57">
        <f>VLOOKUP($B195,'2025 Ventilation List SORT'!$A$6:$I$101,2)</f>
        <v>33</v>
      </c>
      <c r="D195" s="57">
        <f>VLOOKUP($B195,'2025 Ventilation List SORT'!$A$6:$I$101,3)</f>
        <v>0.15</v>
      </c>
      <c r="E195" s="60">
        <f>VLOOKUP($B195,'2025 Ventilation List SORT'!$A$6:$I$101,4)</f>
        <v>0</v>
      </c>
      <c r="F195" s="60">
        <f>VLOOKUP($B195,'2025 Ventilation List SORT'!$A$6:$I$101,5)</f>
        <v>0</v>
      </c>
      <c r="G195" s="57">
        <f>VLOOKUP($B195,'2025 Ventilation List SORT'!$A$6:$I$101,6)</f>
        <v>0</v>
      </c>
      <c r="H195" s="60">
        <f>VLOOKUP($B195,'2025 Ventilation List SORT'!$A$6:$I$101,7)</f>
        <v>1</v>
      </c>
      <c r="I195" s="57" t="str">
        <f>VLOOKUP($B195,'2025 Ventilation List SORT'!$A$6:$I$101,8)</f>
        <v>F</v>
      </c>
      <c r="J195" s="96" t="str">
        <f>VLOOKUP($B195,'2025 Ventilation List SORT'!$A$6:$I$101,9)</f>
        <v>No</v>
      </c>
      <c r="K195" s="148">
        <f>INDEX('For CSV - 2025 SpcFuncData'!$D$5:$D$88,MATCH($A195,'For CSV - 2025 SpcFuncData'!$B$5:$B$87,0))*0.5</f>
        <v>33.335000000000001</v>
      </c>
      <c r="L195" s="148" t="e">
        <f>INDEX('For CSV - 2025 VentSpcFuncData'!#REF!,MATCH($B195,'For CSV - 2025 VentSpcFuncData'!$B$6:$B$111,0))</f>
        <v>#REF!</v>
      </c>
      <c r="M195" s="148" t="e">
        <f t="shared" si="15"/>
        <v>#REF!</v>
      </c>
      <c r="N195" s="148" t="e">
        <f>INDEX('For CSV - 2025 VentSpcFuncData'!#REF!,MATCH($B195,'For CSV - 2025 VentSpcFuncData'!$B$6:$B$111,0))</f>
        <v>#REF!</v>
      </c>
      <c r="O195" s="148" t="e">
        <f t="shared" si="16"/>
        <v>#REF!</v>
      </c>
      <c r="P195" s="150" t="e">
        <f t="shared" si="13"/>
        <v>#REF!</v>
      </c>
      <c r="Q195" s="45" t="str">
        <f t="shared" si="39"/>
        <v>Lobby, Main Entry,Lodging - Lobbies/pre-function</v>
      </c>
      <c r="R195" s="45">
        <f>INDEX('For CSV - 2025 SpcFuncData'!$BB$5:$BB$89,MATCH($A195,'For CSV - 2025 SpcFuncData'!$B$5:$B$88,0))</f>
        <v>345</v>
      </c>
      <c r="S195" s="45">
        <f>INDEX('For CSV - 2025 VentSpcFuncData'!$I$6:$I$111,MATCH($B195,'For CSV - 2025 VentSpcFuncData'!$B$6:$B$111,0))</f>
        <v>56</v>
      </c>
      <c r="T195" s="45">
        <f>MATCH($A195,'For CSV - 2025 SpcFuncData'!$B$5:$B$87,0)</f>
        <v>44</v>
      </c>
      <c r="U195" s="45">
        <v>1</v>
      </c>
      <c r="V195" t="str">
        <f t="shared" si="17"/>
        <v>2,              56,     "Lodging - Lobbies/pre-function"</v>
      </c>
    </row>
    <row r="196" spans="1:22" x14ac:dyDescent="0.25">
      <c r="A196" s="45" t="s">
        <v>12</v>
      </c>
      <c r="B196" s="103" t="s">
        <v>773</v>
      </c>
      <c r="C196" s="57">
        <f>VLOOKUP($B196,'2025 Ventilation List SORT'!$A$6:$I$101,2)</f>
        <v>5</v>
      </c>
      <c r="D196" s="57">
        <f>VLOOKUP($B196,'2025 Ventilation List SORT'!$A$6:$I$101,3)</f>
        <v>0.15</v>
      </c>
      <c r="E196" s="60">
        <f>VLOOKUP($B196,'2025 Ventilation List SORT'!$A$6:$I$101,4)</f>
        <v>0</v>
      </c>
      <c r="F196" s="60">
        <f>VLOOKUP($B196,'2025 Ventilation List SORT'!$A$6:$I$101,5)</f>
        <v>0</v>
      </c>
      <c r="G196" s="57">
        <f>VLOOKUP($B196,'2025 Ventilation List SORT'!$A$6:$I$101,6)</f>
        <v>0</v>
      </c>
      <c r="H196" s="60">
        <f>VLOOKUP($B196,'2025 Ventilation List SORT'!$A$6:$I$101,7)</f>
        <v>1</v>
      </c>
      <c r="I196" s="57" t="str">
        <f>VLOOKUP($B196,'2025 Ventilation List SORT'!$A$6:$I$101,8)</f>
        <v>F</v>
      </c>
      <c r="J196" s="96" t="str">
        <f>VLOOKUP($B196,'2025 Ventilation List SORT'!$A$6:$I$101,9)</f>
        <v>No</v>
      </c>
      <c r="K196" s="148">
        <f>INDEX('For CSV - 2025 SpcFuncData'!$D$5:$D$88,MATCH($A196,'For CSV - 2025 SpcFuncData'!$B$5:$B$87,0))*0.5</f>
        <v>33.335000000000001</v>
      </c>
      <c r="L196" s="148" t="e">
        <f>INDEX('For CSV - 2025 VentSpcFuncData'!#REF!,MATCH($B196,'For CSV - 2025 VentSpcFuncData'!$B$6:$B$111,0))</f>
        <v>#REF!</v>
      </c>
      <c r="M196" s="148" t="e">
        <f t="shared" si="15"/>
        <v>#REF!</v>
      </c>
      <c r="N196" s="148" t="e">
        <f>INDEX('For CSV - 2025 VentSpcFuncData'!#REF!,MATCH($B196,'For CSV - 2025 VentSpcFuncData'!$B$6:$B$111,0))</f>
        <v>#REF!</v>
      </c>
      <c r="O196" s="148" t="e">
        <f t="shared" si="16"/>
        <v>#REF!</v>
      </c>
      <c r="P196" s="150" t="e">
        <f t="shared" si="13"/>
        <v>#REF!</v>
      </c>
      <c r="Q196" s="45" t="str">
        <f t="shared" si="39"/>
        <v>Lobby, Main Entry,Misc - Banks or bank lobbies</v>
      </c>
      <c r="R196" s="45">
        <f>INDEX('For CSV - 2025 SpcFuncData'!$BB$5:$BB$89,MATCH($A196,'For CSV - 2025 SpcFuncData'!$B$5:$B$88,0))</f>
        <v>345</v>
      </c>
      <c r="S196" s="45">
        <f>INDEX('For CSV - 2025 VentSpcFuncData'!$I$6:$I$111,MATCH($B196,'For CSV - 2025 VentSpcFuncData'!$B$6:$B$111,0))</f>
        <v>60</v>
      </c>
      <c r="T196" s="45">
        <f>MATCH($A196,'For CSV - 2025 SpcFuncData'!$B$5:$B$87,0)</f>
        <v>44</v>
      </c>
      <c r="U196" s="45">
        <v>1</v>
      </c>
      <c r="V196" t="str">
        <f t="shared" si="17"/>
        <v>2,              60,     "Misc - Banks or bank lobbies"</v>
      </c>
    </row>
    <row r="197" spans="1:22" x14ac:dyDescent="0.25">
      <c r="A197" s="45" t="s">
        <v>12</v>
      </c>
      <c r="B197" s="103" t="s">
        <v>767</v>
      </c>
      <c r="C197" s="57">
        <f>VLOOKUP($B197,'2025 Ventilation List SORT'!$A$6:$I$101,2)</f>
        <v>33</v>
      </c>
      <c r="D197" s="57">
        <f>VLOOKUP($B197,'2025 Ventilation List SORT'!$A$6:$I$101,3)</f>
        <v>0.15</v>
      </c>
      <c r="E197" s="60">
        <f>VLOOKUP($B197,'2025 Ventilation List SORT'!$A$6:$I$101,4)</f>
        <v>0</v>
      </c>
      <c r="F197" s="60">
        <f>VLOOKUP($B197,'2025 Ventilation List SORT'!$A$6:$I$101,5)</f>
        <v>0</v>
      </c>
      <c r="G197" s="57">
        <f>VLOOKUP($B197,'2025 Ventilation List SORT'!$A$6:$I$101,6)</f>
        <v>0</v>
      </c>
      <c r="H197" s="60">
        <f>VLOOKUP($B197,'2025 Ventilation List SORT'!$A$6:$I$101,7)</f>
        <v>1</v>
      </c>
      <c r="I197" s="57" t="str">
        <f>VLOOKUP($B197,'2025 Ventilation List SORT'!$A$6:$I$101,8)</f>
        <v>F</v>
      </c>
      <c r="J197" s="96" t="str">
        <f>VLOOKUP($B197,'2025 Ventilation List SORT'!$A$6:$I$101,9)</f>
        <v>No</v>
      </c>
      <c r="K197" s="148">
        <f>INDEX('For CSV - 2025 SpcFuncData'!$D$5:$D$88,MATCH($A197,'For CSV - 2025 SpcFuncData'!$B$5:$B$87,0))*0.5</f>
        <v>33.335000000000001</v>
      </c>
      <c r="L197" s="148" t="e">
        <f>INDEX('For CSV - 2025 VentSpcFuncData'!#REF!,MATCH($B197,'For CSV - 2025 VentSpcFuncData'!$B$6:$B$111,0))</f>
        <v>#REF!</v>
      </c>
      <c r="M197" s="148" t="e">
        <f t="shared" si="15"/>
        <v>#REF!</v>
      </c>
      <c r="N197" s="148" t="e">
        <f>INDEX('For CSV - 2025 VentSpcFuncData'!#REF!,MATCH($B197,'For CSV - 2025 VentSpcFuncData'!$B$6:$B$111,0))</f>
        <v>#REF!</v>
      </c>
      <c r="O197" s="148" t="e">
        <f t="shared" si="16"/>
        <v>#REF!</v>
      </c>
      <c r="P197" s="150" t="e">
        <f t="shared" si="13"/>
        <v>#REF!</v>
      </c>
      <c r="Q197" s="45" t="str">
        <f t="shared" si="39"/>
        <v>Lobby, Main Entry,Office - Main entry lobbies</v>
      </c>
      <c r="R197" s="45">
        <f>INDEX('For CSV - 2025 SpcFuncData'!$BB$5:$BB$89,MATCH($A197,'For CSV - 2025 SpcFuncData'!$B$5:$B$88,0))</f>
        <v>345</v>
      </c>
      <c r="S197" s="45">
        <f>INDEX('For CSV - 2025 VentSpcFuncData'!$I$6:$I$111,MATCH($B197,'For CSV - 2025 VentSpcFuncData'!$B$6:$B$111,0))</f>
        <v>72</v>
      </c>
      <c r="T197" s="45">
        <f>MATCH($A197,'For CSV - 2025 SpcFuncData'!$B$5:$B$87,0)</f>
        <v>44</v>
      </c>
      <c r="U197" s="45">
        <v>0</v>
      </c>
      <c r="V197" t="str">
        <f t="shared" si="17"/>
        <v>2,              72,     "Office - Main entry lobbies"</v>
      </c>
    </row>
    <row r="198" spans="1:22" x14ac:dyDescent="0.25">
      <c r="A198" s="58" t="s">
        <v>557</v>
      </c>
      <c r="B198" s="103" t="s">
        <v>795</v>
      </c>
      <c r="C198" s="57">
        <f>VLOOKUP($B198,'2025 Ventilation List SORT'!$A$6:$I$101,2)</f>
        <v>0</v>
      </c>
      <c r="D198" s="57">
        <f>VLOOKUP($B198,'2025 Ventilation List SORT'!$A$6:$I$101,3)</f>
        <v>0</v>
      </c>
      <c r="E198" s="60">
        <f>VLOOKUP($B198,'2025 Ventilation List SORT'!$A$6:$I$101,4)</f>
        <v>0</v>
      </c>
      <c r="F198" s="60">
        <f>VLOOKUP($B198,'2025 Ventilation List SORT'!$A$6:$I$101,5)</f>
        <v>0</v>
      </c>
      <c r="G198" s="57">
        <f>VLOOKUP($B198,'2025 Ventilation List SORT'!$A$6:$I$101,6)</f>
        <v>0.5</v>
      </c>
      <c r="H198" s="60">
        <f>VLOOKUP($B198,'2025 Ventilation List SORT'!$A$6:$I$101,7)</f>
        <v>2</v>
      </c>
      <c r="I198" s="57" t="str">
        <f>VLOOKUP($B198,'2025 Ventilation List SORT'!$A$6:$I$101,8)</f>
        <v/>
      </c>
      <c r="J198" s="96" t="str">
        <f>VLOOKUP($B198,'2025 Ventilation List SORT'!$A$6:$I$101,9)</f>
        <v>No</v>
      </c>
      <c r="K198" s="148">
        <f>INDEX('For CSV - 2025 SpcFuncData'!$D$5:$D$88,MATCH($A198,'For CSV - 2025 SpcFuncData'!$B$5:$B$87,0))*0.5</f>
        <v>10</v>
      </c>
      <c r="L198" s="148" t="e">
        <f>INDEX('For CSV - 2025 VentSpcFuncData'!#REF!,MATCH($B198,'For CSV - 2025 VentSpcFuncData'!$B$6:$B$111,0))</f>
        <v>#REF!</v>
      </c>
      <c r="M198" s="148" t="e">
        <f t="shared" si="15"/>
        <v>#REF!</v>
      </c>
      <c r="N198" s="148" t="e">
        <f>INDEX('For CSV - 2025 VentSpcFuncData'!#REF!,MATCH($B198,'For CSV - 2025 VentSpcFuncData'!$B$6:$B$111,0))</f>
        <v>#REF!</v>
      </c>
      <c r="O198" s="148" t="e">
        <f t="shared" si="16"/>
        <v>#REF!</v>
      </c>
      <c r="P198" s="150" t="e">
        <f t="shared" si="13"/>
        <v>#REF!</v>
      </c>
      <c r="Q198" s="45" t="str">
        <f t="shared" si="39"/>
        <v>Locker Room,Exhaust - Locker rooms for athletic or industrial facilities</v>
      </c>
      <c r="R198" s="45">
        <f>INDEX('For CSV - 2025 SpcFuncData'!$BB$5:$BB$89,MATCH($A198,'For CSV - 2025 SpcFuncData'!$B$5:$B$88,0))</f>
        <v>346</v>
      </c>
      <c r="S198" s="45">
        <f>INDEX('For CSV - 2025 VentSpcFuncData'!$I$6:$I$111,MATCH($B198,'For CSV - 2025 VentSpcFuncData'!$B$6:$B$111,0))</f>
        <v>32</v>
      </c>
      <c r="T198" s="45">
        <f>MATCH($A198,'For CSV - 2025 SpcFuncData'!$B$5:$B$87,0)</f>
        <v>45</v>
      </c>
      <c r="U198" s="45">
        <v>1</v>
      </c>
      <c r="V198" t="str">
        <f t="shared" si="17"/>
        <v>1, Spc:SpcFunc,        346,  32  ;  Locker Room</v>
      </c>
    </row>
    <row r="199" spans="1:22" x14ac:dyDescent="0.25">
      <c r="A199" s="58" t="s">
        <v>557</v>
      </c>
      <c r="B199" s="103" t="s">
        <v>796</v>
      </c>
      <c r="C199" s="57">
        <f>VLOOKUP($B199,'2025 Ventilation List SORT'!$A$6:$I$101,2)</f>
        <v>0</v>
      </c>
      <c r="D199" s="57">
        <f>VLOOKUP($B199,'2025 Ventilation List SORT'!$A$6:$I$101,3)</f>
        <v>0</v>
      </c>
      <c r="E199" s="60">
        <f>VLOOKUP($B199,'2025 Ventilation List SORT'!$A$6:$I$101,4)</f>
        <v>0</v>
      </c>
      <c r="F199" s="60">
        <f>VLOOKUP($B199,'2025 Ventilation List SORT'!$A$6:$I$101,5)</f>
        <v>0</v>
      </c>
      <c r="G199" s="57">
        <f>VLOOKUP($B199,'2025 Ventilation List SORT'!$A$6:$I$101,6)</f>
        <v>0.25</v>
      </c>
      <c r="H199" s="60">
        <f>VLOOKUP($B199,'2025 Ventilation List SORT'!$A$6:$I$101,7)</f>
        <v>2</v>
      </c>
      <c r="I199" s="57" t="str">
        <f>VLOOKUP($B199,'2025 Ventilation List SORT'!$A$6:$I$101,8)</f>
        <v/>
      </c>
      <c r="J199" s="96" t="str">
        <f>VLOOKUP($B199,'2025 Ventilation List SORT'!$A$6:$I$101,9)</f>
        <v>No</v>
      </c>
      <c r="K199" s="148">
        <f>INDEX('For CSV - 2025 SpcFuncData'!$D$5:$D$88,MATCH($A199,'For CSV - 2025 SpcFuncData'!$B$5:$B$87,0))*0.5</f>
        <v>10</v>
      </c>
      <c r="L199" s="148" t="e">
        <f>INDEX('For CSV - 2025 VentSpcFuncData'!#REF!,MATCH($B199,'For CSV - 2025 VentSpcFuncData'!$B$6:$B$111,0))</f>
        <v>#REF!</v>
      </c>
      <c r="M199" s="148" t="e">
        <f t="shared" si="15"/>
        <v>#REF!</v>
      </c>
      <c r="N199" s="148" t="e">
        <f>INDEX('For CSV - 2025 VentSpcFuncData'!#REF!,MATCH($B199,'For CSV - 2025 VentSpcFuncData'!$B$6:$B$111,0))</f>
        <v>#REF!</v>
      </c>
      <c r="O199" s="148" t="e">
        <f t="shared" si="16"/>
        <v>#REF!</v>
      </c>
      <c r="P199" s="150" t="e">
        <f t="shared" si="13"/>
        <v>#REF!</v>
      </c>
      <c r="Q199" s="45" t="str">
        <f t="shared" si="39"/>
        <v>Locker Room,Exhaust - All other locker rooms</v>
      </c>
      <c r="R199" s="45">
        <f>INDEX('For CSV - 2025 SpcFuncData'!$BB$5:$BB$89,MATCH($A199,'For CSV - 2025 SpcFuncData'!$B$5:$B$88,0))</f>
        <v>346</v>
      </c>
      <c r="S199" s="45">
        <f>INDEX('For CSV - 2025 VentSpcFuncData'!$I$6:$I$111,MATCH($B199,'For CSV - 2025 VentSpcFuncData'!$B$6:$B$111,0))</f>
        <v>24</v>
      </c>
      <c r="T199" s="45">
        <f>MATCH($A199,'For CSV - 2025 SpcFuncData'!$B$5:$B$87,0)</f>
        <v>45</v>
      </c>
      <c r="U199" s="45">
        <v>1</v>
      </c>
      <c r="V199" t="str">
        <f t="shared" si="17"/>
        <v>2,              24,     "Exhaust - All other locker rooms"</v>
      </c>
    </row>
    <row r="200" spans="1:22" x14ac:dyDescent="0.25">
      <c r="A200" s="45" t="s">
        <v>557</v>
      </c>
      <c r="B200" s="103" t="s">
        <v>795</v>
      </c>
      <c r="C200" s="57">
        <f>VLOOKUP($B200,'2025 Ventilation List SORT'!$A$6:$I$101,2)</f>
        <v>0</v>
      </c>
      <c r="D200" s="57">
        <f>VLOOKUP($B200,'2025 Ventilation List SORT'!$A$6:$I$101,3)</f>
        <v>0</v>
      </c>
      <c r="E200" s="60">
        <f>VLOOKUP($B200,'2025 Ventilation List SORT'!$A$6:$I$101,4)</f>
        <v>0</v>
      </c>
      <c r="F200" s="60">
        <f>VLOOKUP($B200,'2025 Ventilation List SORT'!$A$6:$I$101,5)</f>
        <v>0</v>
      </c>
      <c r="G200" s="57">
        <f>VLOOKUP($B200,'2025 Ventilation List SORT'!$A$6:$I$101,6)</f>
        <v>0.5</v>
      </c>
      <c r="H200" s="60">
        <f>VLOOKUP($B200,'2025 Ventilation List SORT'!$A$6:$I$101,7)</f>
        <v>2</v>
      </c>
      <c r="I200" s="57" t="str">
        <f>VLOOKUP($B200,'2025 Ventilation List SORT'!$A$6:$I$101,8)</f>
        <v/>
      </c>
      <c r="J200" s="96" t="str">
        <f>VLOOKUP($B200,'2025 Ventilation List SORT'!$A$6:$I$101,9)</f>
        <v>No</v>
      </c>
      <c r="K200" s="148">
        <f>INDEX('For CSV - 2025 SpcFuncData'!$D$5:$D$88,MATCH($A200,'For CSV - 2025 SpcFuncData'!$B$5:$B$87,0))*0.5</f>
        <v>10</v>
      </c>
      <c r="L200" s="148" t="e">
        <f>INDEX('For CSV - 2025 VentSpcFuncData'!#REF!,MATCH($B200,'For CSV - 2025 VentSpcFuncData'!$B$6:$B$111,0))</f>
        <v>#REF!</v>
      </c>
      <c r="M200" s="148" t="e">
        <f t="shared" si="15"/>
        <v>#REF!</v>
      </c>
      <c r="N200" s="148" t="e">
        <f>INDEX('For CSV - 2025 VentSpcFuncData'!#REF!,MATCH($B200,'For CSV - 2025 VentSpcFuncData'!$B$6:$B$111,0))</f>
        <v>#REF!</v>
      </c>
      <c r="O200" s="148" t="e">
        <f t="shared" si="16"/>
        <v>#REF!</v>
      </c>
      <c r="P200" s="150" t="e">
        <f t="shared" si="13"/>
        <v>#REF!</v>
      </c>
      <c r="Q200" s="45" t="str">
        <f t="shared" si="39"/>
        <v>Locker Room,Exhaust - Locker rooms for athletic or industrial facilities</v>
      </c>
      <c r="R200" s="45">
        <f>INDEX('For CSV - 2025 SpcFuncData'!$BB$5:$BB$89,MATCH($A200,'For CSV - 2025 SpcFuncData'!$B$5:$B$88,0))</f>
        <v>346</v>
      </c>
      <c r="S200" s="45">
        <f>INDEX('For CSV - 2025 VentSpcFuncData'!$I$6:$I$111,MATCH($B200,'For CSV - 2025 VentSpcFuncData'!$B$6:$B$111,0))</f>
        <v>32</v>
      </c>
      <c r="T200" s="45">
        <f>MATCH($A200,'For CSV - 2025 SpcFuncData'!$B$5:$B$87,0)</f>
        <v>45</v>
      </c>
      <c r="U200" s="45">
        <v>0</v>
      </c>
      <c r="V200" t="str">
        <f t="shared" si="17"/>
        <v>2,              32,     "Exhaust - Locker rooms for athletic or industrial facilities"</v>
      </c>
    </row>
    <row r="201" spans="1:22" x14ac:dyDescent="0.25">
      <c r="A201" s="45" t="s">
        <v>557</v>
      </c>
      <c r="B201" s="103" t="s">
        <v>797</v>
      </c>
      <c r="C201" s="57">
        <f>VLOOKUP($B201,'2025 Ventilation List SORT'!$A$6:$I$101,2)</f>
        <v>0</v>
      </c>
      <c r="D201" s="57">
        <f>VLOOKUP($B201,'2025 Ventilation List SORT'!$A$6:$I$101,3)</f>
        <v>0</v>
      </c>
      <c r="E201" s="60">
        <f>VLOOKUP($B201,'2025 Ventilation List SORT'!$A$6:$I$101,4)</f>
        <v>20</v>
      </c>
      <c r="F201" s="60">
        <f>VLOOKUP($B201,'2025 Ventilation List SORT'!$A$6:$I$101,5)</f>
        <v>50</v>
      </c>
      <c r="G201" s="57">
        <f>VLOOKUP($B201,'2025 Ventilation List SORT'!$A$6:$I$101,6)</f>
        <v>0</v>
      </c>
      <c r="H201" s="60">
        <f>VLOOKUP($B201,'2025 Ventilation List SORT'!$A$6:$I$101,7)</f>
        <v>2</v>
      </c>
      <c r="I201" s="57" t="str">
        <f>VLOOKUP($B201,'2025 Ventilation List SORT'!$A$6:$I$101,8)</f>
        <v>Exh. Note G,H</v>
      </c>
      <c r="J201" s="96" t="str">
        <f>VLOOKUP($B201,'2025 Ventilation List SORT'!$A$6:$I$101,9)</f>
        <v>No</v>
      </c>
      <c r="K201" s="148">
        <f>INDEX('For CSV - 2025 SpcFuncData'!$D$5:$D$88,MATCH($A201,'For CSV - 2025 SpcFuncData'!$B$5:$B$87,0))*0.5</f>
        <v>10</v>
      </c>
      <c r="L201" s="148" t="e">
        <f>INDEX('For CSV - 2025 VentSpcFuncData'!#REF!,MATCH($B201,'For CSV - 2025 VentSpcFuncData'!$B$6:$B$111,0))</f>
        <v>#REF!</v>
      </c>
      <c r="M201" s="148" t="e">
        <f t="shared" si="15"/>
        <v>#REF!</v>
      </c>
      <c r="N201" s="148" t="e">
        <f>INDEX('For CSV - 2025 VentSpcFuncData'!#REF!,MATCH($B201,'For CSV - 2025 VentSpcFuncData'!$B$6:$B$111,0))</f>
        <v>#REF!</v>
      </c>
      <c r="O201" s="148" t="e">
        <f t="shared" si="16"/>
        <v>#REF!</v>
      </c>
      <c r="P201" s="150" t="e">
        <f t="shared" si="13"/>
        <v>#REF!</v>
      </c>
      <c r="Q201" s="45" t="str">
        <f t="shared" si="39"/>
        <v>Locker Room,Exhaust - Shower rooms</v>
      </c>
      <c r="R201" s="45">
        <f>INDEX('For CSV - 2025 SpcFuncData'!$BB$5:$BB$89,MATCH($A201,'For CSV - 2025 SpcFuncData'!$B$5:$B$88,0))</f>
        <v>346</v>
      </c>
      <c r="S201" s="45">
        <f>INDEX('For CSV - 2025 VentSpcFuncData'!$I$6:$I$111,MATCH($B201,'For CSV - 2025 VentSpcFuncData'!$B$6:$B$111,0))</f>
        <v>36</v>
      </c>
      <c r="T201" s="45">
        <f>MATCH($A201,'For CSV - 2025 SpcFuncData'!$B$5:$B$87,0)</f>
        <v>45</v>
      </c>
      <c r="U201" s="45">
        <v>1</v>
      </c>
      <c r="V201" t="str">
        <f t="shared" si="17"/>
        <v>2,              36,     "Exhaust - Shower rooms"</v>
      </c>
    </row>
    <row r="202" spans="1:22" x14ac:dyDescent="0.25">
      <c r="A202" s="45" t="s">
        <v>558</v>
      </c>
      <c r="B202" s="103" t="s">
        <v>756</v>
      </c>
      <c r="C202" s="57">
        <f>VLOOKUP($B202,'2025 Ventilation List SORT'!$A$6:$I$101,2)</f>
        <v>33</v>
      </c>
      <c r="D202" s="57">
        <f>VLOOKUP($B202,'2025 Ventilation List SORT'!$A$6:$I$101,3)</f>
        <v>0.15</v>
      </c>
      <c r="E202" s="60">
        <f>VLOOKUP($B202,'2025 Ventilation List SORT'!$A$6:$I$101,4)</f>
        <v>0</v>
      </c>
      <c r="F202" s="60">
        <f>VLOOKUP($B202,'2025 Ventilation List SORT'!$A$6:$I$101,5)</f>
        <v>0</v>
      </c>
      <c r="G202" s="57">
        <f>VLOOKUP($B202,'2025 Ventilation List SORT'!$A$6:$I$101,6)</f>
        <v>0</v>
      </c>
      <c r="H202" s="60">
        <f>VLOOKUP($B202,'2025 Ventilation List SORT'!$A$6:$I$101,7)</f>
        <v>1</v>
      </c>
      <c r="I202" s="57" t="str">
        <f>VLOOKUP($B202,'2025 Ventilation List SORT'!$A$6:$I$101,8)</f>
        <v>F</v>
      </c>
      <c r="J202" s="96" t="str">
        <f>VLOOKUP($B202,'2025 Ventilation List SORT'!$A$6:$I$101,9)</f>
        <v>No</v>
      </c>
      <c r="K202" s="148">
        <f>INDEX('For CSV - 2025 SpcFuncData'!$D$5:$D$88,MATCH($A202,'For CSV - 2025 SpcFuncData'!$B$5:$B$87,0))*0.5</f>
        <v>33.335000000000001</v>
      </c>
      <c r="L202" s="148" t="e">
        <f>INDEX('For CSV - 2025 VentSpcFuncData'!#REF!,MATCH($B202,'For CSV - 2025 VentSpcFuncData'!$B$6:$B$111,0))</f>
        <v>#REF!</v>
      </c>
      <c r="M202" s="148" t="e">
        <f t="shared" si="15"/>
        <v>#REF!</v>
      </c>
      <c r="N202" s="148" t="e">
        <f>INDEX('For CSV - 2025 VentSpcFuncData'!#REF!,MATCH($B202,'For CSV - 2025 VentSpcFuncData'!$B$6:$B$111,0))</f>
        <v>#REF!</v>
      </c>
      <c r="O202" s="148" t="e">
        <f t="shared" si="16"/>
        <v>#REF!</v>
      </c>
      <c r="P202" s="150" t="e">
        <f t="shared" si="13"/>
        <v>#REF!</v>
      </c>
      <c r="Q202" s="45" t="str">
        <f t="shared" si="39"/>
        <v>Lounge, Breakroom, or Waiting Area,General - Break rooms</v>
      </c>
      <c r="R202" s="45">
        <f>INDEX('For CSV - 2025 SpcFuncData'!$BB$5:$BB$89,MATCH($A202,'For CSV - 2025 SpcFuncData'!$B$5:$B$88,0))</f>
        <v>347</v>
      </c>
      <c r="S202" s="45">
        <f>INDEX('For CSV - 2025 VentSpcFuncData'!$I$6:$I$111,MATCH($B202,'For CSV - 2025 VentSpcFuncData'!$B$6:$B$111,0))</f>
        <v>46</v>
      </c>
      <c r="T202" s="45">
        <f>MATCH($A202,'For CSV - 2025 SpcFuncData'!$B$5:$B$87,0)</f>
        <v>46</v>
      </c>
      <c r="U202" s="45">
        <v>1</v>
      </c>
      <c r="V202" t="str">
        <f t="shared" si="17"/>
        <v>1, Spc:SpcFunc,        347,  46  ;  Lounge, Breakroom, or Waiting Area</v>
      </c>
    </row>
    <row r="203" spans="1:22" x14ac:dyDescent="0.25">
      <c r="A203" s="45" t="s">
        <v>558</v>
      </c>
      <c r="B203" s="103" t="s">
        <v>756</v>
      </c>
      <c r="C203" s="57">
        <f>VLOOKUP($B203,'2025 Ventilation List SORT'!$A$6:$I$101,2)</f>
        <v>33</v>
      </c>
      <c r="D203" s="57">
        <f>VLOOKUP($B203,'2025 Ventilation List SORT'!$A$6:$I$101,3)</f>
        <v>0.15</v>
      </c>
      <c r="E203" s="60">
        <f>VLOOKUP($B203,'2025 Ventilation List SORT'!$A$6:$I$101,4)</f>
        <v>0</v>
      </c>
      <c r="F203" s="60">
        <f>VLOOKUP($B203,'2025 Ventilation List SORT'!$A$6:$I$101,5)</f>
        <v>0</v>
      </c>
      <c r="G203" s="57">
        <f>VLOOKUP($B203,'2025 Ventilation List SORT'!$A$6:$I$101,6)</f>
        <v>0</v>
      </c>
      <c r="H203" s="60">
        <f>VLOOKUP($B203,'2025 Ventilation List SORT'!$A$6:$I$101,7)</f>
        <v>1</v>
      </c>
      <c r="I203" s="57" t="str">
        <f>VLOOKUP($B203,'2025 Ventilation List SORT'!$A$6:$I$101,8)</f>
        <v>F</v>
      </c>
      <c r="J203" s="96" t="str">
        <f>VLOOKUP($B203,'2025 Ventilation List SORT'!$A$6:$I$101,9)</f>
        <v>No</v>
      </c>
      <c r="K203" s="148">
        <f>INDEX('For CSV - 2025 SpcFuncData'!$D$5:$D$88,MATCH($A203,'For CSV - 2025 SpcFuncData'!$B$5:$B$87,0))*0.5</f>
        <v>33.335000000000001</v>
      </c>
      <c r="L203" s="148" t="e">
        <f>INDEX('For CSV - 2025 VentSpcFuncData'!#REF!,MATCH($B203,'For CSV - 2025 VentSpcFuncData'!$B$6:$B$111,0))</f>
        <v>#REF!</v>
      </c>
      <c r="M203" s="148" t="e">
        <f t="shared" si="15"/>
        <v>#REF!</v>
      </c>
      <c r="N203" s="148" t="e">
        <f>INDEX('For CSV - 2025 VentSpcFuncData'!#REF!,MATCH($B203,'For CSV - 2025 VentSpcFuncData'!$B$6:$B$111,0))</f>
        <v>#REF!</v>
      </c>
      <c r="O203" s="148" t="e">
        <f t="shared" si="16"/>
        <v>#REF!</v>
      </c>
      <c r="P203" s="150" t="e">
        <f t="shared" si="13"/>
        <v>#REF!</v>
      </c>
      <c r="Q203" s="45" t="str">
        <f t="shared" si="39"/>
        <v>Lounge, Breakroom, or Waiting Area,General - Break rooms</v>
      </c>
      <c r="R203" s="45">
        <f>INDEX('For CSV - 2025 SpcFuncData'!$BB$5:$BB$89,MATCH($A203,'For CSV - 2025 SpcFuncData'!$B$5:$B$88,0))</f>
        <v>347</v>
      </c>
      <c r="S203" s="45">
        <f>INDEX('For CSV - 2025 VentSpcFuncData'!$I$6:$I$111,MATCH($B203,'For CSV - 2025 VentSpcFuncData'!$B$6:$B$111,0))</f>
        <v>46</v>
      </c>
      <c r="T203" s="45">
        <f>MATCH($A203,'For CSV - 2025 SpcFuncData'!$B$5:$B$87,0)</f>
        <v>46</v>
      </c>
      <c r="U203" s="45">
        <v>1</v>
      </c>
      <c r="V203" t="str">
        <f t="shared" si="17"/>
        <v>2,              46,     "General - Break rooms"</v>
      </c>
    </row>
    <row r="204" spans="1:22" x14ac:dyDescent="0.25">
      <c r="A204" s="45" t="s">
        <v>558</v>
      </c>
      <c r="B204" s="103" t="s">
        <v>757</v>
      </c>
      <c r="C204" s="57">
        <f>VLOOKUP($B204,'2025 Ventilation List SORT'!$A$6:$I$101,2)</f>
        <v>33</v>
      </c>
      <c r="D204" s="57">
        <f>VLOOKUP($B204,'2025 Ventilation List SORT'!$A$6:$I$101,3)</f>
        <v>0.15</v>
      </c>
      <c r="E204" s="60">
        <f>VLOOKUP($B204,'2025 Ventilation List SORT'!$A$6:$I$101,4)</f>
        <v>0</v>
      </c>
      <c r="F204" s="60">
        <f>VLOOKUP($B204,'2025 Ventilation List SORT'!$A$6:$I$101,5)</f>
        <v>0</v>
      </c>
      <c r="G204" s="57">
        <f>VLOOKUP($B204,'2025 Ventilation List SORT'!$A$6:$I$101,6)</f>
        <v>0</v>
      </c>
      <c r="H204" s="60">
        <f>VLOOKUP($B204,'2025 Ventilation List SORT'!$A$6:$I$101,7)</f>
        <v>1</v>
      </c>
      <c r="I204" s="57" t="str">
        <f>VLOOKUP($B204,'2025 Ventilation List SORT'!$A$6:$I$101,8)</f>
        <v>F</v>
      </c>
      <c r="J204" s="96" t="str">
        <f>VLOOKUP($B204,'2025 Ventilation List SORT'!$A$6:$I$101,9)</f>
        <v>No</v>
      </c>
      <c r="K204" s="148">
        <f>INDEX('For CSV - 2025 SpcFuncData'!$D$5:$D$88,MATCH($A204,'For CSV - 2025 SpcFuncData'!$B$5:$B$87,0))*0.5</f>
        <v>33.335000000000001</v>
      </c>
      <c r="L204" s="148" t="e">
        <f>INDEX('For CSV - 2025 VentSpcFuncData'!#REF!,MATCH($B204,'For CSV - 2025 VentSpcFuncData'!$B$6:$B$111,0))</f>
        <v>#REF!</v>
      </c>
      <c r="M204" s="148" t="e">
        <f t="shared" si="15"/>
        <v>#REF!</v>
      </c>
      <c r="N204" s="148" t="e">
        <f>INDEX('For CSV - 2025 VentSpcFuncData'!#REF!,MATCH($B204,'For CSV - 2025 VentSpcFuncData'!$B$6:$B$111,0))</f>
        <v>#REF!</v>
      </c>
      <c r="O204" s="148" t="e">
        <f t="shared" si="16"/>
        <v>#REF!</v>
      </c>
      <c r="P204" s="150" t="e">
        <f t="shared" si="13"/>
        <v>#REF!</v>
      </c>
      <c r="Q204" s="45" t="str">
        <f t="shared" si="39"/>
        <v>Lounge, Breakroom, or Waiting Area,General - Coffee Stations</v>
      </c>
      <c r="R204" s="45">
        <f>INDEX('For CSV - 2025 SpcFuncData'!$BB$5:$BB$89,MATCH($A204,'For CSV - 2025 SpcFuncData'!$B$5:$B$88,0))</f>
        <v>347</v>
      </c>
      <c r="S204" s="45">
        <f>INDEX('For CSV - 2025 VentSpcFuncData'!$I$6:$I$111,MATCH($B204,'For CSV - 2025 VentSpcFuncData'!$B$6:$B$111,0))</f>
        <v>47</v>
      </c>
      <c r="T204" s="45">
        <f>MATCH($A204,'For CSV - 2025 SpcFuncData'!$B$5:$B$87,0)</f>
        <v>46</v>
      </c>
      <c r="U204" s="45">
        <v>1</v>
      </c>
      <c r="V204" t="str">
        <f t="shared" si="17"/>
        <v>2,              47,     "General - Coffee Stations"</v>
      </c>
    </row>
    <row r="205" spans="1:22" x14ac:dyDescent="0.25">
      <c r="A205" s="45" t="s">
        <v>558</v>
      </c>
      <c r="B205" s="103" t="s">
        <v>781</v>
      </c>
      <c r="C205" s="57">
        <f>VLOOKUP($B205,'2025 Ventilation List SORT'!$A$6:$I$101,2)</f>
        <v>5</v>
      </c>
      <c r="D205" s="57">
        <f>VLOOKUP($B205,'2025 Ventilation List SORT'!$A$6:$I$101,3)</f>
        <v>0.15</v>
      </c>
      <c r="E205" s="60">
        <f>VLOOKUP($B205,'2025 Ventilation List SORT'!$A$6:$I$101,4)</f>
        <v>0</v>
      </c>
      <c r="F205" s="60">
        <f>VLOOKUP($B205,'2025 Ventilation List SORT'!$A$6:$I$101,5)</f>
        <v>0</v>
      </c>
      <c r="G205" s="57">
        <f>VLOOKUP($B205,'2025 Ventilation List SORT'!$A$6:$I$101,6)</f>
        <v>0</v>
      </c>
      <c r="H205" s="60">
        <f>VLOOKUP($B205,'2025 Ventilation List SORT'!$A$6:$I$101,7)</f>
        <v>2</v>
      </c>
      <c r="I205" s="57" t="str">
        <f>VLOOKUP($B205,'2025 Ventilation List SORT'!$A$6:$I$101,8)</f>
        <v/>
      </c>
      <c r="J205" s="96" t="str">
        <f>VLOOKUP($B205,'2025 Ventilation List SORT'!$A$6:$I$101,9)</f>
        <v>No</v>
      </c>
      <c r="K205" s="148">
        <f>INDEX('For CSV - 2025 SpcFuncData'!$D$5:$D$88,MATCH($A205,'For CSV - 2025 SpcFuncData'!$B$5:$B$87,0))*0.5</f>
        <v>33.335000000000001</v>
      </c>
      <c r="L205" s="148" t="e">
        <f>INDEX('For CSV - 2025 VentSpcFuncData'!#REF!,MATCH($B205,'For CSV - 2025 VentSpcFuncData'!$B$6:$B$111,0))</f>
        <v>#REF!</v>
      </c>
      <c r="M205" s="148" t="e">
        <f t="shared" si="15"/>
        <v>#REF!</v>
      </c>
      <c r="N205" s="148" t="e">
        <f>INDEX('For CSV - 2025 VentSpcFuncData'!#REF!,MATCH($B205,'For CSV - 2025 VentSpcFuncData'!$B$6:$B$111,0))</f>
        <v>#REF!</v>
      </c>
      <c r="O205" s="148" t="e">
        <f t="shared" si="16"/>
        <v>#REF!</v>
      </c>
      <c r="P205" s="150" t="e">
        <f t="shared" si="13"/>
        <v>#REF!</v>
      </c>
      <c r="Q205" s="45" t="str">
        <f t="shared" si="39"/>
        <v>Lounge, Breakroom, or Waiting Area,Misc - All others</v>
      </c>
      <c r="R205" s="45">
        <f>INDEX('For CSV - 2025 SpcFuncData'!$BB$5:$BB$89,MATCH($A205,'For CSV - 2025 SpcFuncData'!$B$5:$B$88,0))</f>
        <v>347</v>
      </c>
      <c r="S205" s="45">
        <f>INDEX('For CSV - 2025 VentSpcFuncData'!$I$6:$I$111,MATCH($B205,'For CSV - 2025 VentSpcFuncData'!$B$6:$B$111,0))</f>
        <v>58</v>
      </c>
      <c r="T205" s="45">
        <f>MATCH($A205,'For CSV - 2025 SpcFuncData'!$B$5:$B$87,0)</f>
        <v>46</v>
      </c>
      <c r="U205" s="45">
        <v>1</v>
      </c>
      <c r="V205" t="str">
        <f t="shared" si="17"/>
        <v>2,              58,     "Misc - All others"</v>
      </c>
    </row>
    <row r="206" spans="1:22" x14ac:dyDescent="0.25">
      <c r="A206" s="45" t="s">
        <v>558</v>
      </c>
      <c r="B206" s="103" t="s">
        <v>779</v>
      </c>
      <c r="C206" s="57">
        <f>VLOOKUP($B206,'2025 Ventilation List SORT'!$A$6:$I$101,2)</f>
        <v>33</v>
      </c>
      <c r="D206" s="57">
        <f>VLOOKUP($B206,'2025 Ventilation List SORT'!$A$6:$I$101,3)</f>
        <v>0.15</v>
      </c>
      <c r="E206" s="60">
        <f>VLOOKUP($B206,'2025 Ventilation List SORT'!$A$6:$I$101,4)</f>
        <v>0</v>
      </c>
      <c r="F206" s="60">
        <f>VLOOKUP($B206,'2025 Ventilation List SORT'!$A$6:$I$101,5)</f>
        <v>0</v>
      </c>
      <c r="G206" s="57">
        <f>VLOOKUP($B206,'2025 Ventilation List SORT'!$A$6:$I$101,6)</f>
        <v>0</v>
      </c>
      <c r="H206" s="60">
        <f>VLOOKUP($B206,'2025 Ventilation List SORT'!$A$6:$I$101,7)</f>
        <v>1</v>
      </c>
      <c r="I206" s="57" t="str">
        <f>VLOOKUP($B206,'2025 Ventilation List SORT'!$A$6:$I$101,8)</f>
        <v>F</v>
      </c>
      <c r="J206" s="96" t="str">
        <f>VLOOKUP($B206,'2025 Ventilation List SORT'!$A$6:$I$101,9)</f>
        <v>No</v>
      </c>
      <c r="K206" s="148">
        <f>INDEX('For CSV - 2025 SpcFuncData'!$D$5:$D$88,MATCH($A206,'For CSV - 2025 SpcFuncData'!$B$5:$B$87,0))*0.5</f>
        <v>33.335000000000001</v>
      </c>
      <c r="L206" s="148" t="e">
        <f>INDEX('For CSV - 2025 VentSpcFuncData'!#REF!,MATCH($B206,'For CSV - 2025 VentSpcFuncData'!$B$6:$B$111,0))</f>
        <v>#REF!</v>
      </c>
      <c r="M206" s="148" t="e">
        <f t="shared" si="15"/>
        <v>#REF!</v>
      </c>
      <c r="N206" s="148" t="e">
        <f>INDEX('For CSV - 2025 VentSpcFuncData'!#REF!,MATCH($B206,'For CSV - 2025 VentSpcFuncData'!$B$6:$B$111,0))</f>
        <v>#REF!</v>
      </c>
      <c r="O206" s="148" t="e">
        <f t="shared" si="16"/>
        <v>#REF!</v>
      </c>
      <c r="P206" s="150" t="e">
        <f t="shared" si="13"/>
        <v>#REF!</v>
      </c>
      <c r="Q206" s="45" t="str">
        <f t="shared" si="39"/>
        <v>Lounge, Breakroom, or Waiting Area,Misc - Transportation waiting</v>
      </c>
      <c r="R206" s="45">
        <f>INDEX('For CSV - 2025 SpcFuncData'!$BB$5:$BB$89,MATCH($A206,'For CSV - 2025 SpcFuncData'!$B$5:$B$88,0))</f>
        <v>347</v>
      </c>
      <c r="S206" s="45">
        <f>INDEX('For CSV - 2025 VentSpcFuncData'!$I$6:$I$111,MATCH($B206,'For CSV - 2025 VentSpcFuncData'!$B$6:$B$111,0))</f>
        <v>69</v>
      </c>
      <c r="T206" s="45">
        <f>MATCH($A206,'For CSV - 2025 SpcFuncData'!$B$5:$B$87,0)</f>
        <v>46</v>
      </c>
      <c r="U206" s="45">
        <v>0</v>
      </c>
      <c r="V206" t="str">
        <f t="shared" si="17"/>
        <v>2,              69,     "Misc - Transportation waiting"</v>
      </c>
    </row>
    <row r="207" spans="1:22" x14ac:dyDescent="0.25">
      <c r="A207" s="58" t="s">
        <v>558</v>
      </c>
      <c r="B207" s="103" t="s">
        <v>766</v>
      </c>
      <c r="C207" s="57">
        <f>VLOOKUP($B207,'2025 Ventilation List SORT'!$A$6:$I$101,2)</f>
        <v>33</v>
      </c>
      <c r="D207" s="57">
        <f>VLOOKUP($B207,'2025 Ventilation List SORT'!$A$6:$I$101,3)</f>
        <v>0.15</v>
      </c>
      <c r="E207" s="60">
        <f>VLOOKUP($B207,'2025 Ventilation List SORT'!$A$6:$I$101,4)</f>
        <v>0</v>
      </c>
      <c r="F207" s="60">
        <f>VLOOKUP($B207,'2025 Ventilation List SORT'!$A$6:$I$101,5)</f>
        <v>0</v>
      </c>
      <c r="G207" s="57">
        <f>VLOOKUP($B207,'2025 Ventilation List SORT'!$A$6:$I$101,6)</f>
        <v>0</v>
      </c>
      <c r="H207" s="60">
        <f>VLOOKUP($B207,'2025 Ventilation List SORT'!$A$6:$I$101,7)</f>
        <v>1</v>
      </c>
      <c r="I207" s="57" t="str">
        <f>VLOOKUP($B207,'2025 Ventilation List SORT'!$A$6:$I$101,8)</f>
        <v/>
      </c>
      <c r="J207" s="96" t="str">
        <f>VLOOKUP($B207,'2025 Ventilation List SORT'!$A$6:$I$101,9)</f>
        <v>No</v>
      </c>
      <c r="K207" s="148">
        <f>INDEX('For CSV - 2025 SpcFuncData'!$D$5:$D$88,MATCH($A207,'For CSV - 2025 SpcFuncData'!$B$5:$B$87,0))*0.5</f>
        <v>33.335000000000001</v>
      </c>
      <c r="L207" s="148" t="e">
        <f>INDEX('For CSV - 2025 VentSpcFuncData'!#REF!,MATCH($B207,'For CSV - 2025 VentSpcFuncData'!$B$6:$B$111,0))</f>
        <v>#REF!</v>
      </c>
      <c r="M207" s="148" t="e">
        <f t="shared" si="15"/>
        <v>#REF!</v>
      </c>
      <c r="N207" s="148" t="e">
        <f>INDEX('For CSV - 2025 VentSpcFuncData'!#REF!,MATCH($B207,'For CSV - 2025 VentSpcFuncData'!$B$6:$B$111,0))</f>
        <v>#REF!</v>
      </c>
      <c r="O207" s="148" t="e">
        <f t="shared" si="16"/>
        <v>#REF!</v>
      </c>
      <c r="P207" s="150" t="e">
        <f t="shared" si="13"/>
        <v>#REF!</v>
      </c>
      <c r="Q207" s="45" t="str">
        <f t="shared" si="39"/>
        <v>Lounge, Breakroom, or Waiting Area,Office - Breakrooms</v>
      </c>
      <c r="R207" s="45">
        <f>INDEX('For CSV - 2025 SpcFuncData'!$BB$5:$BB$89,MATCH($A207,'For CSV - 2025 SpcFuncData'!$B$5:$B$88,0))</f>
        <v>347</v>
      </c>
      <c r="S207" s="45">
        <f>INDEX('For CSV - 2025 VentSpcFuncData'!$I$6:$I$111,MATCH($B207,'For CSV - 2025 VentSpcFuncData'!$B$6:$B$111,0))</f>
        <v>71</v>
      </c>
      <c r="T207" s="45">
        <f>MATCH($A207,'For CSV - 2025 SpcFuncData'!$B$5:$B$87,0)</f>
        <v>46</v>
      </c>
      <c r="U207" s="45">
        <v>0</v>
      </c>
      <c r="V207" t="str">
        <f t="shared" si="17"/>
        <v>2,              71,     "Office - Breakrooms"</v>
      </c>
    </row>
    <row r="208" spans="1:22" x14ac:dyDescent="0.25">
      <c r="A208" s="58" t="s">
        <v>558</v>
      </c>
      <c r="B208" s="103" t="s">
        <v>770</v>
      </c>
      <c r="C208" s="57">
        <f>VLOOKUP($B208,'2025 Ventilation List SORT'!$A$6:$I$101,2)</f>
        <v>5</v>
      </c>
      <c r="D208" s="57">
        <f>VLOOKUP($B208,'2025 Ventilation List SORT'!$A$6:$I$101,3)</f>
        <v>0.15</v>
      </c>
      <c r="E208" s="60">
        <f>VLOOKUP($B208,'2025 Ventilation List SORT'!$A$6:$I$101,4)</f>
        <v>0</v>
      </c>
      <c r="F208" s="60">
        <f>VLOOKUP($B208,'2025 Ventilation List SORT'!$A$6:$I$101,5)</f>
        <v>0</v>
      </c>
      <c r="G208" s="57">
        <f>VLOOKUP($B208,'2025 Ventilation List SORT'!$A$6:$I$101,6)</f>
        <v>0</v>
      </c>
      <c r="H208" s="60">
        <f>VLOOKUP($B208,'2025 Ventilation List SORT'!$A$6:$I$101,7)</f>
        <v>1</v>
      </c>
      <c r="I208" s="57" t="str">
        <f>VLOOKUP($B208,'2025 Ventilation List SORT'!$A$6:$I$101,8)</f>
        <v>F</v>
      </c>
      <c r="J208" s="96" t="str">
        <f>VLOOKUP($B208,'2025 Ventilation List SORT'!$A$6:$I$101,9)</f>
        <v>No</v>
      </c>
      <c r="K208" s="148">
        <f>INDEX('For CSV - 2025 SpcFuncData'!$D$5:$D$88,MATCH($A208,'For CSV - 2025 SpcFuncData'!$B$5:$B$87,0))*0.5</f>
        <v>33.335000000000001</v>
      </c>
      <c r="L208" s="148" t="e">
        <f>INDEX('For CSV - 2025 VentSpcFuncData'!#REF!,MATCH($B208,'For CSV - 2025 VentSpcFuncData'!$B$6:$B$111,0))</f>
        <v>#REF!</v>
      </c>
      <c r="M208" s="148" t="e">
        <f t="shared" si="15"/>
        <v>#REF!</v>
      </c>
      <c r="N208" s="148" t="e">
        <f>INDEX('For CSV - 2025 VentSpcFuncData'!#REF!,MATCH($B208,'For CSV - 2025 VentSpcFuncData'!$B$6:$B$111,0))</f>
        <v>#REF!</v>
      </c>
      <c r="O208" s="148" t="e">
        <f t="shared" si="16"/>
        <v>#REF!</v>
      </c>
      <c r="P208" s="150" t="e">
        <f t="shared" si="13"/>
        <v>#REF!</v>
      </c>
      <c r="Q208" s="45" t="str">
        <f t="shared" si="39"/>
        <v>Lounge, Breakroom, or Waiting Area,Office - Reception areas</v>
      </c>
      <c r="R208" s="45">
        <f>INDEX('For CSV - 2025 SpcFuncData'!$BB$5:$BB$89,MATCH($A208,'For CSV - 2025 SpcFuncData'!$B$5:$B$88,0))</f>
        <v>347</v>
      </c>
      <c r="S208" s="45">
        <f>INDEX('For CSV - 2025 VentSpcFuncData'!$I$6:$I$111,MATCH($B208,'For CSV - 2025 VentSpcFuncData'!$B$6:$B$111,0))</f>
        <v>75</v>
      </c>
      <c r="T208" s="45">
        <f>MATCH($A208,'For CSV - 2025 SpcFuncData'!$B$5:$B$87,0)</f>
        <v>46</v>
      </c>
      <c r="U208" s="45">
        <v>0</v>
      </c>
      <c r="V208" t="str">
        <f t="shared" si="17"/>
        <v>2,              75,     "Office - Reception areas"</v>
      </c>
    </row>
    <row r="209" spans="1:22" x14ac:dyDescent="0.25">
      <c r="A209" s="58" t="s">
        <v>1101</v>
      </c>
      <c r="B209" s="103" t="s">
        <v>775</v>
      </c>
      <c r="C209" s="57">
        <f>VLOOKUP($B209,'2025 Ventilation List SORT'!$A$6:$I$101,2)</f>
        <v>5</v>
      </c>
      <c r="D209" s="57">
        <f>VLOOKUP($B209,'2025 Ventilation List SORT'!$A$6:$I$101,3)</f>
        <v>0.15</v>
      </c>
      <c r="E209" s="60">
        <f>VLOOKUP($B209,'2025 Ventilation List SORT'!$A$6:$I$101,4)</f>
        <v>0</v>
      </c>
      <c r="F209" s="60">
        <f>VLOOKUP($B209,'2025 Ventilation List SORT'!$A$6:$I$101,5)</f>
        <v>0</v>
      </c>
      <c r="G209" s="57">
        <f>VLOOKUP($B209,'2025 Ventilation List SORT'!$A$6:$I$101,6)</f>
        <v>0</v>
      </c>
      <c r="H209" s="60">
        <f>VLOOKUP($B209,'2025 Ventilation List SORT'!$A$6:$I$101,7)</f>
        <v>3</v>
      </c>
      <c r="I209" s="57" t="str">
        <f>VLOOKUP($B209,'2025 Ventilation List SORT'!$A$6:$I$101,8)</f>
        <v/>
      </c>
      <c r="J209" s="96" t="str">
        <f>VLOOKUP($B209,'2025 Ventilation List SORT'!$A$6:$I$101,9)</f>
        <v>Yes</v>
      </c>
      <c r="K209" s="148">
        <f>INDEX('For CSV - 2025 SpcFuncData'!$D$5:$D$88,MATCH($A209,'For CSV - 2025 SpcFuncData'!$B$5:$B$87,0))*0.5</f>
        <v>5</v>
      </c>
      <c r="L209" s="148" t="e">
        <f>INDEX('For CSV - 2025 VentSpcFuncData'!#REF!,MATCH($B209,'For CSV - 2025 VentSpcFuncData'!$B$6:$B$111,0))</f>
        <v>#REF!</v>
      </c>
      <c r="M209" s="148" t="e">
        <f t="shared" si="15"/>
        <v>#REF!</v>
      </c>
      <c r="N209" s="148" t="e">
        <f>INDEX('For CSV - 2025 VentSpcFuncData'!#REF!,MATCH($B209,'For CSV - 2025 VentSpcFuncData'!$B$6:$B$111,0))</f>
        <v>#REF!</v>
      </c>
      <c r="O209" s="148" t="e">
        <f t="shared" si="16"/>
        <v>#REF!</v>
      </c>
      <c r="P209" s="150" t="e">
        <f t="shared" si="13"/>
        <v>#REF!</v>
      </c>
      <c r="Q209" s="45" t="str">
        <f t="shared" si="39"/>
        <v>Manufacturing, Commercial &amp; Industrial Work Area (Low Bay),Misc - General manufacturing (excludes heavy industrial and process using chemicals)</v>
      </c>
      <c r="R209" s="45">
        <f>INDEX('For CSV - 2025 SpcFuncData'!$BB$5:$BB$89,MATCH($A209,'For CSV - 2025 SpcFuncData'!$B$5:$B$88,0))</f>
        <v>348</v>
      </c>
      <c r="S209" s="45">
        <f>INDEX('For CSV - 2025 VentSpcFuncData'!$I$6:$I$111,MATCH($B209,'For CSV - 2025 VentSpcFuncData'!$B$6:$B$111,0))</f>
        <v>63</v>
      </c>
      <c r="T209" s="45">
        <f>MATCH($A209,'For CSV - 2025 SpcFuncData'!$B$5:$B$87,0)</f>
        <v>47</v>
      </c>
      <c r="U209" s="45">
        <v>0</v>
      </c>
      <c r="V209" t="str">
        <f t="shared" si="17"/>
        <v>1, Spc:SpcFunc,        348,  63  ;  Manufacturing, Commercial &amp; Industrial Work Area (Low Bay)</v>
      </c>
    </row>
    <row r="210" spans="1:22" x14ac:dyDescent="0.25">
      <c r="A210" s="58" t="s">
        <v>1101</v>
      </c>
      <c r="B210" s="103" t="s">
        <v>791</v>
      </c>
      <c r="C210" s="57">
        <f>VLOOKUP($B210,'2025 Ventilation List SORT'!$A$6:$I$101,2)</f>
        <v>0</v>
      </c>
      <c r="D210" s="57">
        <f>VLOOKUP($B210,'2025 Ventilation List SORT'!$A$6:$I$101,3)</f>
        <v>0</v>
      </c>
      <c r="E210" s="60">
        <f>VLOOKUP($B210,'2025 Ventilation List SORT'!$A$6:$I$101,4)</f>
        <v>0</v>
      </c>
      <c r="F210" s="60">
        <f>VLOOKUP($B210,'2025 Ventilation List SORT'!$A$6:$I$101,5)</f>
        <v>0</v>
      </c>
      <c r="G210" s="57">
        <f>VLOOKUP($B210,'2025 Ventilation List SORT'!$A$6:$I$101,6)</f>
        <v>0.5</v>
      </c>
      <c r="H210" s="60">
        <f>VLOOKUP($B210,'2025 Ventilation List SORT'!$A$6:$I$101,7)</f>
        <v>2</v>
      </c>
      <c r="I210" s="57" t="str">
        <f>VLOOKUP($B210,'2025 Ventilation List SORT'!$A$6:$I$101,8)</f>
        <v/>
      </c>
      <c r="J210" s="96" t="str">
        <f>VLOOKUP($B210,'2025 Ventilation List SORT'!$A$6:$I$101,9)</f>
        <v>No</v>
      </c>
      <c r="K210" s="148">
        <f>INDEX('For CSV - 2025 SpcFuncData'!$D$5:$D$88,MATCH($A210,'For CSV - 2025 SpcFuncData'!$B$5:$B$87,0))*0.5</f>
        <v>5</v>
      </c>
      <c r="L210" s="148" t="e">
        <f>INDEX('For CSV - 2025 VentSpcFuncData'!#REF!,MATCH($B210,'For CSV - 2025 VentSpcFuncData'!$B$6:$B$111,0))</f>
        <v>#REF!</v>
      </c>
      <c r="M210" s="148" t="e">
        <f t="shared" si="15"/>
        <v>#REF!</v>
      </c>
      <c r="N210" s="148" t="e">
        <f>INDEX('For CSV - 2025 VentSpcFuncData'!#REF!,MATCH($B210,'For CSV - 2025 VentSpcFuncData'!$B$6:$B$111,0))</f>
        <v>#REF!</v>
      </c>
      <c r="O210" s="148" t="e">
        <f t="shared" si="16"/>
        <v>#REF!</v>
      </c>
      <c r="P210" s="150" t="e">
        <f t="shared" ref="P210:P273" si="40">K210*O210/1000</f>
        <v>#REF!</v>
      </c>
      <c r="Q210" s="45" t="str">
        <f t="shared" si="39"/>
        <v>Manufacturing, Commercial &amp; Industrial Work Area (Low Bay),Exhaust - Copy, printing rooms</v>
      </c>
      <c r="R210" s="45">
        <f>INDEX('For CSV - 2025 SpcFuncData'!$BB$5:$BB$89,MATCH($A210,'For CSV - 2025 SpcFuncData'!$B$5:$B$88,0))</f>
        <v>348</v>
      </c>
      <c r="S210" s="45">
        <f>INDEX('For CSV - 2025 VentSpcFuncData'!$I$6:$I$111,MATCH($B210,'For CSV - 2025 VentSpcFuncData'!$B$6:$B$111,0))</f>
        <v>28</v>
      </c>
      <c r="T210" s="45">
        <f>MATCH($A210,'For CSV - 2025 SpcFuncData'!$B$5:$B$87,0)</f>
        <v>47</v>
      </c>
      <c r="U210" s="45">
        <v>0</v>
      </c>
      <c r="V210" t="str">
        <f t="shared" ref="V210:V274" si="41">IF($A209&lt;&gt;$A210,$V$3&amp;$R210&amp;$W$3&amp;$S210&amp;$X$3&amp;TEXT($A210,0),IF($A210=$A209,$V$4&amp;$S210&amp;$W$4&amp;$X$4&amp;$B210&amp;""""))</f>
        <v>2,              28,     "Exhaust - Copy, printing rooms"</v>
      </c>
    </row>
    <row r="211" spans="1:22" x14ac:dyDescent="0.25">
      <c r="A211" s="58" t="s">
        <v>1101</v>
      </c>
      <c r="B211" s="103" t="s">
        <v>792</v>
      </c>
      <c r="C211" s="57">
        <f>VLOOKUP($B211,'2025 Ventilation List SORT'!$A$6:$I$101,2)</f>
        <v>0</v>
      </c>
      <c r="D211" s="57">
        <f>VLOOKUP($B211,'2025 Ventilation List SORT'!$A$6:$I$101,3)</f>
        <v>0</v>
      </c>
      <c r="E211" s="60">
        <f>VLOOKUP($B211,'2025 Ventilation List SORT'!$A$6:$I$101,4)</f>
        <v>0</v>
      </c>
      <c r="F211" s="60">
        <f>VLOOKUP($B211,'2025 Ventilation List SORT'!$A$6:$I$101,5)</f>
        <v>0</v>
      </c>
      <c r="G211" s="57">
        <f>VLOOKUP($B211,'2025 Ventilation List SORT'!$A$6:$I$101,6)</f>
        <v>1</v>
      </c>
      <c r="H211" s="60">
        <f>VLOOKUP($B211,'2025 Ventilation List SORT'!$A$6:$I$101,7)</f>
        <v>2</v>
      </c>
      <c r="I211" s="57" t="str">
        <f>VLOOKUP($B211,'2025 Ventilation List SORT'!$A$6:$I$101,8)</f>
        <v/>
      </c>
      <c r="J211" s="96" t="str">
        <f>VLOOKUP($B211,'2025 Ventilation List SORT'!$A$6:$I$101,9)</f>
        <v>No</v>
      </c>
      <c r="K211" s="148">
        <f>INDEX('For CSV - 2025 SpcFuncData'!$D$5:$D$88,MATCH($A211,'For CSV - 2025 SpcFuncData'!$B$5:$B$87,0))*0.5</f>
        <v>5</v>
      </c>
      <c r="L211" s="148" t="e">
        <f>INDEX('For CSV - 2025 VentSpcFuncData'!#REF!,MATCH($B211,'For CSV - 2025 VentSpcFuncData'!$B$6:$B$111,0))</f>
        <v>#REF!</v>
      </c>
      <c r="M211" s="148" t="e">
        <f t="shared" ref="M211:M275" si="42">IF(L211=0,K211,L211)</f>
        <v>#REF!</v>
      </c>
      <c r="N211" s="148" t="e">
        <f>INDEX('For CSV - 2025 VentSpcFuncData'!#REF!,MATCH($B211,'For CSV - 2025 VentSpcFuncData'!$B$6:$B$111,0))</f>
        <v>#REF!</v>
      </c>
      <c r="O211" s="148" t="e">
        <f t="shared" ref="O211:O274" si="43">IF(SUM(K211,M211)=0,0,M211/K211*N211)</f>
        <v>#REF!</v>
      </c>
      <c r="P211" s="150" t="e">
        <f t="shared" si="40"/>
        <v>#REF!</v>
      </c>
      <c r="Q211" s="45" t="str">
        <f t="shared" si="39"/>
        <v>Manufacturing, Commercial &amp; Industrial Work Area (Low Bay),Exhaust - Darkrooms</v>
      </c>
      <c r="R211" s="45">
        <f>INDEX('For CSV - 2025 SpcFuncData'!$BB$5:$BB$89,MATCH($A211,'For CSV - 2025 SpcFuncData'!$B$5:$B$88,0))</f>
        <v>348</v>
      </c>
      <c r="S211" s="45">
        <f>INDEX('For CSV - 2025 VentSpcFuncData'!$I$6:$I$111,MATCH($B211,'For CSV - 2025 VentSpcFuncData'!$B$6:$B$111,0))</f>
        <v>29</v>
      </c>
      <c r="T211" s="45">
        <f>MATCH($A211,'For CSV - 2025 SpcFuncData'!$B$5:$B$87,0)</f>
        <v>47</v>
      </c>
      <c r="U211" s="45">
        <v>0</v>
      </c>
      <c r="V211" t="str">
        <f t="shared" si="41"/>
        <v>2,              29,     "Exhaust - Darkrooms"</v>
      </c>
    </row>
    <row r="212" spans="1:22" x14ac:dyDescent="0.25">
      <c r="A212" s="58" t="s">
        <v>1101</v>
      </c>
      <c r="B212" s="103" t="s">
        <v>793</v>
      </c>
      <c r="C212" s="57">
        <f>VLOOKUP($B212,'2025 Ventilation List SORT'!$A$6:$I$101,2)</f>
        <v>0</v>
      </c>
      <c r="D212" s="57">
        <f>VLOOKUP($B212,'2025 Ventilation List SORT'!$A$6:$I$101,3)</f>
        <v>0</v>
      </c>
      <c r="E212" s="60">
        <f>VLOOKUP($B212,'2025 Ventilation List SORT'!$A$6:$I$101,4)</f>
        <v>0</v>
      </c>
      <c r="F212" s="60">
        <f>VLOOKUP($B212,'2025 Ventilation List SORT'!$A$6:$I$101,5)</f>
        <v>0</v>
      </c>
      <c r="G212" s="57">
        <f>VLOOKUP($B212,'2025 Ventilation List SORT'!$A$6:$I$101,6)</f>
        <v>1</v>
      </c>
      <c r="H212" s="60">
        <f>VLOOKUP($B212,'2025 Ventilation List SORT'!$A$6:$I$101,7)</f>
        <v>3</v>
      </c>
      <c r="I212" s="57" t="str">
        <f>VLOOKUP($B212,'2025 Ventilation List SORT'!$A$6:$I$101,8)</f>
        <v/>
      </c>
      <c r="J212" s="96" t="str">
        <f>VLOOKUP($B212,'2025 Ventilation List SORT'!$A$6:$I$101,9)</f>
        <v>No</v>
      </c>
      <c r="K212" s="148">
        <f>INDEX('For CSV - 2025 SpcFuncData'!$D$5:$D$88,MATCH($A212,'For CSV - 2025 SpcFuncData'!$B$5:$B$87,0))*0.5</f>
        <v>5</v>
      </c>
      <c r="L212" s="148" t="e">
        <f>INDEX('For CSV - 2025 VentSpcFuncData'!#REF!,MATCH($B212,'For CSV - 2025 VentSpcFuncData'!$B$6:$B$111,0))</f>
        <v>#REF!</v>
      </c>
      <c r="M212" s="148" t="e">
        <f t="shared" si="42"/>
        <v>#REF!</v>
      </c>
      <c r="N212" s="148" t="e">
        <f>INDEX('For CSV - 2025 VentSpcFuncData'!#REF!,MATCH($B212,'For CSV - 2025 VentSpcFuncData'!$B$6:$B$111,0))</f>
        <v>#REF!</v>
      </c>
      <c r="O212" s="148" t="e">
        <f t="shared" si="43"/>
        <v>#REF!</v>
      </c>
      <c r="P212" s="150" t="e">
        <f t="shared" si="40"/>
        <v>#REF!</v>
      </c>
      <c r="Q212" s="45" t="str">
        <f t="shared" si="39"/>
        <v>Manufacturing, Commercial &amp; Industrial Work Area (Low Bay),Exhaust - Janitor closets, trash rooms, recycling</v>
      </c>
      <c r="R212" s="45">
        <f>INDEX('For CSV - 2025 SpcFuncData'!$BB$5:$BB$89,MATCH($A212,'For CSV - 2025 SpcFuncData'!$B$5:$B$88,0))</f>
        <v>348</v>
      </c>
      <c r="S212" s="45">
        <f>INDEX('For CSV - 2025 VentSpcFuncData'!$I$6:$I$111,MATCH($B212,'For CSV - 2025 VentSpcFuncData'!$B$6:$B$111,0))</f>
        <v>30</v>
      </c>
      <c r="T212" s="45">
        <f>MATCH($A212,'For CSV - 2025 SpcFuncData'!$B$5:$B$87,0)</f>
        <v>47</v>
      </c>
      <c r="U212" s="45">
        <v>0</v>
      </c>
      <c r="V212" t="str">
        <f t="shared" si="41"/>
        <v>2,              30,     "Exhaust - Janitor closets, trash rooms, recycling"</v>
      </c>
    </row>
    <row r="213" spans="1:22" x14ac:dyDescent="0.25">
      <c r="A213" s="45" t="s">
        <v>1101</v>
      </c>
      <c r="B213" s="103" t="s">
        <v>798</v>
      </c>
      <c r="C213" s="57">
        <f>VLOOKUP($B213,'2025 Ventilation List SORT'!$A$6:$I$101,2)</f>
        <v>0</v>
      </c>
      <c r="D213" s="57">
        <f>VLOOKUP($B213,'2025 Ventilation List SORT'!$A$6:$I$101,3)</f>
        <v>0</v>
      </c>
      <c r="E213" s="60">
        <f>VLOOKUP($B213,'2025 Ventilation List SORT'!$A$6:$I$101,4)</f>
        <v>0</v>
      </c>
      <c r="F213" s="60">
        <f>VLOOKUP($B213,'2025 Ventilation List SORT'!$A$6:$I$101,5)</f>
        <v>0</v>
      </c>
      <c r="G213" s="57">
        <f>VLOOKUP($B213,'2025 Ventilation List SORT'!$A$6:$I$101,6)</f>
        <v>0</v>
      </c>
      <c r="H213" s="60">
        <f>VLOOKUP($B213,'2025 Ventilation List SORT'!$A$6:$I$101,7)</f>
        <v>4</v>
      </c>
      <c r="I213" s="57" t="str">
        <f>VLOOKUP($B213,'2025 Ventilation List SORT'!$A$6:$I$101,8)</f>
        <v>Exh. Note F</v>
      </c>
      <c r="J213" s="96" t="str">
        <f>VLOOKUP($B213,'2025 Ventilation List SORT'!$A$6:$I$101,9)</f>
        <v>No</v>
      </c>
      <c r="K213" s="148">
        <f>INDEX('For CSV - 2025 SpcFuncData'!$D$5:$D$88,MATCH($A213,'For CSV - 2025 SpcFuncData'!$B$5:$B$87,0))*0.5</f>
        <v>5</v>
      </c>
      <c r="L213" s="148" t="e">
        <f>INDEX('For CSV - 2025 VentSpcFuncData'!#REF!,MATCH($B213,'For CSV - 2025 VentSpcFuncData'!$B$6:$B$111,0))</f>
        <v>#REF!</v>
      </c>
      <c r="M213" s="148" t="e">
        <f t="shared" si="42"/>
        <v>#REF!</v>
      </c>
      <c r="N213" s="148" t="e">
        <f>INDEX('For CSV - 2025 VentSpcFuncData'!#REF!,MATCH($B213,'For CSV - 2025 VentSpcFuncData'!$B$6:$B$111,0))</f>
        <v>#REF!</v>
      </c>
      <c r="O213" s="148" t="e">
        <f t="shared" si="43"/>
        <v>#REF!</v>
      </c>
      <c r="P213" s="150" t="e">
        <f t="shared" si="40"/>
        <v>#REF!</v>
      </c>
      <c r="Q213" s="45" t="str">
        <f t="shared" si="39"/>
        <v>Manufacturing, Commercial &amp; Industrial Work Area (Low Bay),Exhaust - Paint spray booths</v>
      </c>
      <c r="R213" s="45">
        <f>INDEX('For CSV - 2025 SpcFuncData'!$BB$5:$BB$89,MATCH($A213,'For CSV - 2025 SpcFuncData'!$B$5:$B$88,0))</f>
        <v>348</v>
      </c>
      <c r="S213" s="45">
        <f>INDEX('For CSV - 2025 VentSpcFuncData'!$I$6:$I$111,MATCH($B213,'For CSV - 2025 VentSpcFuncData'!$B$6:$B$111,0))</f>
        <v>33</v>
      </c>
      <c r="T213" s="45">
        <f>MATCH($A213,'For CSV - 2025 SpcFuncData'!$B$5:$B$87,0)</f>
        <v>47</v>
      </c>
      <c r="U213" s="45">
        <v>0</v>
      </c>
      <c r="V213" t="str">
        <f t="shared" si="41"/>
        <v>2,              33,     "Exhaust - Paint spray booths"</v>
      </c>
    </row>
    <row r="214" spans="1:22" x14ac:dyDescent="0.25">
      <c r="A214" s="45" t="s">
        <v>1101</v>
      </c>
      <c r="B214" s="103" t="s">
        <v>803</v>
      </c>
      <c r="C214" s="57">
        <f>VLOOKUP($B214,'2025 Ventilation List SORT'!$A$6:$I$101,2)</f>
        <v>0</v>
      </c>
      <c r="D214" s="57">
        <f>VLOOKUP($B214,'2025 Ventilation List SORT'!$A$6:$I$101,3)</f>
        <v>0</v>
      </c>
      <c r="E214" s="60">
        <f>VLOOKUP($B214,'2025 Ventilation List SORT'!$A$6:$I$101,4)</f>
        <v>0</v>
      </c>
      <c r="F214" s="60">
        <f>VLOOKUP($B214,'2025 Ventilation List SORT'!$A$6:$I$101,5)</f>
        <v>0</v>
      </c>
      <c r="G214" s="57">
        <f>VLOOKUP($B214,'2025 Ventilation List SORT'!$A$6:$I$101,6)</f>
        <v>0.5</v>
      </c>
      <c r="H214" s="60">
        <f>VLOOKUP($B214,'2025 Ventilation List SORT'!$A$6:$I$101,7)</f>
        <v>2</v>
      </c>
      <c r="I214" s="57">
        <f>VLOOKUP($B214,'2025 Ventilation List SORT'!$A$6:$I$101,8)</f>
        <v>0</v>
      </c>
      <c r="J214" s="96" t="str">
        <f>VLOOKUP($B214,'2025 Ventilation List SORT'!$A$6:$I$101,9)</f>
        <v>No</v>
      </c>
      <c r="K214" s="148">
        <f>INDEX('For CSV - 2025 SpcFuncData'!$D$5:$D$88,MATCH($A214,'For CSV - 2025 SpcFuncData'!$B$5:$B$87,0))*0.5</f>
        <v>5</v>
      </c>
      <c r="L214" s="148" t="e">
        <f>INDEX('For CSV - 2025 VentSpcFuncData'!#REF!,MATCH($B214,'For CSV - 2025 VentSpcFuncData'!$B$6:$B$111,0))</f>
        <v>#REF!</v>
      </c>
      <c r="M214" s="148" t="e">
        <f t="shared" si="42"/>
        <v>#REF!</v>
      </c>
      <c r="N214" s="148" t="e">
        <f>INDEX('For CSV - 2025 VentSpcFuncData'!#REF!,MATCH($B214,'For CSV - 2025 VentSpcFuncData'!$B$6:$B$111,0))</f>
        <v>#REF!</v>
      </c>
      <c r="O214" s="148" t="e">
        <f t="shared" si="43"/>
        <v>#REF!</v>
      </c>
      <c r="P214" s="150" t="e">
        <f t="shared" si="40"/>
        <v>#REF!</v>
      </c>
      <c r="Q214" s="45" t="str">
        <f t="shared" si="39"/>
        <v>Manufacturing, Commercial &amp; Industrial Work Area (Low Bay),Exhaust - Woodwork shop/classrooms</v>
      </c>
      <c r="R214" s="45">
        <f>INDEX('For CSV - 2025 SpcFuncData'!$BB$5:$BB$89,MATCH($A214,'For CSV - 2025 SpcFuncData'!$B$5:$B$88,0))</f>
        <v>348</v>
      </c>
      <c r="S214" s="45">
        <f>INDEX('For CSV - 2025 VentSpcFuncData'!$I$6:$I$111,MATCH($B214,'For CSV - 2025 VentSpcFuncData'!$B$6:$B$111,0))</f>
        <v>41</v>
      </c>
      <c r="T214" s="45">
        <f>MATCH($A214,'For CSV - 2025 SpcFuncData'!$B$5:$B$87,0)</f>
        <v>47</v>
      </c>
      <c r="U214" s="45">
        <v>0</v>
      </c>
      <c r="V214" t="str">
        <f t="shared" si="41"/>
        <v>2,              41,     "Exhaust - Woodwork shop/classrooms"</v>
      </c>
    </row>
    <row r="215" spans="1:22" x14ac:dyDescent="0.25">
      <c r="A215" s="45" t="s">
        <v>1101</v>
      </c>
      <c r="B215" s="103" t="s">
        <v>763</v>
      </c>
      <c r="C215" s="57">
        <f>VLOOKUP($B215,'2025 Ventilation List SORT'!$A$6:$I$101,2)</f>
        <v>5</v>
      </c>
      <c r="D215" s="57">
        <f>VLOOKUP($B215,'2025 Ventilation List SORT'!$A$6:$I$101,3)</f>
        <v>0.15</v>
      </c>
      <c r="E215" s="60">
        <f>VLOOKUP($B215,'2025 Ventilation List SORT'!$A$6:$I$101,4)</f>
        <v>0</v>
      </c>
      <c r="F215" s="60">
        <f>VLOOKUP($B215,'2025 Ventilation List SORT'!$A$6:$I$101,5)</f>
        <v>0</v>
      </c>
      <c r="G215" s="57">
        <f>VLOOKUP($B215,'2025 Ventilation List SORT'!$A$6:$I$101,6)</f>
        <v>0</v>
      </c>
      <c r="H215" s="60">
        <f>VLOOKUP($B215,'2025 Ventilation List SORT'!$A$6:$I$101,7)</f>
        <v>2</v>
      </c>
      <c r="I215" s="57" t="str">
        <f>VLOOKUP($B215,'2025 Ventilation List SORT'!$A$6:$I$101,8)</f>
        <v/>
      </c>
      <c r="J215" s="96" t="str">
        <f>VLOOKUP($B215,'2025 Ventilation List SORT'!$A$6:$I$101,9)</f>
        <v>No</v>
      </c>
      <c r="K215" s="148">
        <f>INDEX('For CSV - 2025 SpcFuncData'!$D$5:$D$88,MATCH($A215,'For CSV - 2025 SpcFuncData'!$B$5:$B$87,0))*0.5</f>
        <v>5</v>
      </c>
      <c r="L215" s="148" t="e">
        <f>INDEX('For CSV - 2025 VentSpcFuncData'!#REF!,MATCH($B215,'For CSV - 2025 VentSpcFuncData'!$B$6:$B$111,0))</f>
        <v>#REF!</v>
      </c>
      <c r="M215" s="148" t="e">
        <f t="shared" si="42"/>
        <v>#REF!</v>
      </c>
      <c r="N215" s="148" t="e">
        <f>INDEX('For CSV - 2025 VentSpcFuncData'!#REF!,MATCH($B215,'For CSV - 2025 VentSpcFuncData'!$B$6:$B$111,0))</f>
        <v>#REF!</v>
      </c>
      <c r="O215" s="148" t="e">
        <f t="shared" si="43"/>
        <v>#REF!</v>
      </c>
      <c r="P215" s="150" t="e">
        <f t="shared" si="40"/>
        <v>#REF!</v>
      </c>
      <c r="Q215" s="45" t="str">
        <f t="shared" si="39"/>
        <v>Manufacturing, Commercial &amp; Industrial Work Area (Low Bay),Lodging - Laundry rooms, central</v>
      </c>
      <c r="R215" s="45">
        <f>INDEX('For CSV - 2025 SpcFuncData'!$BB$5:$BB$89,MATCH($A215,'For CSV - 2025 SpcFuncData'!$B$5:$B$88,0))</f>
        <v>348</v>
      </c>
      <c r="S215" s="45">
        <f>INDEX('For CSV - 2025 VentSpcFuncData'!$I$6:$I$111,MATCH($B215,'For CSV - 2025 VentSpcFuncData'!$B$6:$B$111,0))</f>
        <v>55</v>
      </c>
      <c r="T215" s="45">
        <f>MATCH($A215,'For CSV - 2025 SpcFuncData'!$B$5:$B$87,0)</f>
        <v>47</v>
      </c>
      <c r="U215" s="45">
        <v>0</v>
      </c>
      <c r="V215" t="str">
        <f t="shared" si="41"/>
        <v>2,              55,     "Lodging - Laundry rooms, central"</v>
      </c>
    </row>
    <row r="216" spans="1:22" x14ac:dyDescent="0.25">
      <c r="A216" s="45" t="s">
        <v>1101</v>
      </c>
      <c r="B216" s="103" t="s">
        <v>781</v>
      </c>
      <c r="C216" s="57">
        <f>VLOOKUP($B216,'2025 Ventilation List SORT'!$A$6:$I$101,2)</f>
        <v>5</v>
      </c>
      <c r="D216" s="57">
        <f>VLOOKUP($B216,'2025 Ventilation List SORT'!$A$6:$I$101,3)</f>
        <v>0.15</v>
      </c>
      <c r="E216" s="60">
        <f>VLOOKUP($B216,'2025 Ventilation List SORT'!$A$6:$I$101,4)</f>
        <v>0</v>
      </c>
      <c r="F216" s="60">
        <f>VLOOKUP($B216,'2025 Ventilation List SORT'!$A$6:$I$101,5)</f>
        <v>0</v>
      </c>
      <c r="G216" s="57">
        <f>VLOOKUP($B216,'2025 Ventilation List SORT'!$A$6:$I$101,6)</f>
        <v>0</v>
      </c>
      <c r="H216" s="60">
        <f>VLOOKUP($B216,'2025 Ventilation List SORT'!$A$6:$I$101,7)</f>
        <v>2</v>
      </c>
      <c r="I216" s="57" t="str">
        <f>VLOOKUP($B216,'2025 Ventilation List SORT'!$A$6:$I$101,8)</f>
        <v/>
      </c>
      <c r="J216" s="96" t="str">
        <f>VLOOKUP($B216,'2025 Ventilation List SORT'!$A$6:$I$101,9)</f>
        <v>No</v>
      </c>
      <c r="K216" s="148">
        <f>INDEX('For CSV - 2025 SpcFuncData'!$D$5:$D$88,MATCH($A216,'For CSV - 2025 SpcFuncData'!$B$5:$B$87,0))*0.5</f>
        <v>5</v>
      </c>
      <c r="L216" s="148" t="e">
        <f>INDEX('For CSV - 2025 VentSpcFuncData'!#REF!,MATCH($B216,'For CSV - 2025 VentSpcFuncData'!$B$6:$B$111,0))</f>
        <v>#REF!</v>
      </c>
      <c r="M216" s="148" t="e">
        <f t="shared" si="42"/>
        <v>#REF!</v>
      </c>
      <c r="N216" s="148" t="e">
        <f>INDEX('For CSV - 2025 VentSpcFuncData'!#REF!,MATCH($B216,'For CSV - 2025 VentSpcFuncData'!$B$6:$B$111,0))</f>
        <v>#REF!</v>
      </c>
      <c r="O216" s="148" t="e">
        <f t="shared" si="43"/>
        <v>#REF!</v>
      </c>
      <c r="P216" s="150" t="e">
        <f t="shared" si="40"/>
        <v>#REF!</v>
      </c>
      <c r="Q216" s="45" t="str">
        <f t="shared" si="39"/>
        <v>Manufacturing, Commercial &amp; Industrial Work Area (Low Bay),Misc - All others</v>
      </c>
      <c r="R216" s="45">
        <f>INDEX('For CSV - 2025 SpcFuncData'!$BB$5:$BB$89,MATCH($A216,'For CSV - 2025 SpcFuncData'!$B$5:$B$88,0))</f>
        <v>348</v>
      </c>
      <c r="S216" s="45">
        <f>INDEX('For CSV - 2025 VentSpcFuncData'!$I$6:$I$111,MATCH($B216,'For CSV - 2025 VentSpcFuncData'!$B$6:$B$111,0))</f>
        <v>58</v>
      </c>
      <c r="T216" s="45">
        <f>MATCH($A216,'For CSV - 2025 SpcFuncData'!$B$5:$B$87,0)</f>
        <v>47</v>
      </c>
      <c r="U216" s="45">
        <v>0</v>
      </c>
      <c r="V216" t="str">
        <f t="shared" si="41"/>
        <v>2,              58,     "Misc - All others"</v>
      </c>
    </row>
    <row r="217" spans="1:22" x14ac:dyDescent="0.25">
      <c r="A217" s="45" t="s">
        <v>1101</v>
      </c>
      <c r="B217" s="103" t="s">
        <v>775</v>
      </c>
      <c r="C217" s="57">
        <f>VLOOKUP($B217,'2025 Ventilation List SORT'!$A$6:$I$101,2)</f>
        <v>5</v>
      </c>
      <c r="D217" s="57">
        <f>VLOOKUP($B217,'2025 Ventilation List SORT'!$A$6:$I$101,3)</f>
        <v>0.15</v>
      </c>
      <c r="E217" s="60">
        <f>VLOOKUP($B217,'2025 Ventilation List SORT'!$A$6:$I$101,4)</f>
        <v>0</v>
      </c>
      <c r="F217" s="60">
        <f>VLOOKUP($B217,'2025 Ventilation List SORT'!$A$6:$I$101,5)</f>
        <v>0</v>
      </c>
      <c r="G217" s="57">
        <f>VLOOKUP($B217,'2025 Ventilation List SORT'!$A$6:$I$101,6)</f>
        <v>0</v>
      </c>
      <c r="H217" s="60">
        <f>VLOOKUP($B217,'2025 Ventilation List SORT'!$A$6:$I$101,7)</f>
        <v>3</v>
      </c>
      <c r="I217" s="57" t="str">
        <f>VLOOKUP($B217,'2025 Ventilation List SORT'!$A$6:$I$101,8)</f>
        <v/>
      </c>
      <c r="J217" s="96" t="str">
        <f>VLOOKUP($B217,'2025 Ventilation List SORT'!$A$6:$I$101,9)</f>
        <v>Yes</v>
      </c>
      <c r="K217" s="148">
        <f>INDEX('For CSV - 2025 SpcFuncData'!$D$5:$D$88,MATCH($A217,'For CSV - 2025 SpcFuncData'!$B$5:$B$87,0))*0.5</f>
        <v>5</v>
      </c>
      <c r="L217" s="148" t="e">
        <f>INDEX('For CSV - 2025 VentSpcFuncData'!#REF!,MATCH($B217,'For CSV - 2025 VentSpcFuncData'!$B$6:$B$111,0))</f>
        <v>#REF!</v>
      </c>
      <c r="M217" s="148" t="e">
        <f t="shared" si="42"/>
        <v>#REF!</v>
      </c>
      <c r="N217" s="148" t="e">
        <f>INDEX('For CSV - 2025 VentSpcFuncData'!#REF!,MATCH($B217,'For CSV - 2025 VentSpcFuncData'!$B$6:$B$111,0))</f>
        <v>#REF!</v>
      </c>
      <c r="O217" s="148" t="e">
        <f t="shared" si="43"/>
        <v>#REF!</v>
      </c>
      <c r="P217" s="150" t="e">
        <f t="shared" si="40"/>
        <v>#REF!</v>
      </c>
      <c r="Q217" s="45" t="str">
        <f t="shared" si="39"/>
        <v>Manufacturing, Commercial &amp; Industrial Work Area (Low Bay),Misc - General manufacturing (excludes heavy industrial and process using chemicals)</v>
      </c>
      <c r="R217" s="45">
        <f>INDEX('For CSV - 2025 SpcFuncData'!$BB$5:$BB$89,MATCH($A217,'For CSV - 2025 SpcFuncData'!$B$5:$B$88,0))</f>
        <v>348</v>
      </c>
      <c r="S217" s="45">
        <f>INDEX('For CSV - 2025 VentSpcFuncData'!$I$6:$I$111,MATCH($B217,'For CSV - 2025 VentSpcFuncData'!$B$6:$B$111,0))</f>
        <v>63</v>
      </c>
      <c r="T217" s="45">
        <f>MATCH($A217,'For CSV - 2025 SpcFuncData'!$B$5:$B$87,0)</f>
        <v>47</v>
      </c>
      <c r="U217" s="45">
        <v>0</v>
      </c>
      <c r="V217" t="str">
        <f t="shared" si="41"/>
        <v>2,              63,     "Misc - General manufacturing (excludes heavy industrial and process using chemicals)"</v>
      </c>
    </row>
    <row r="218" spans="1:22" x14ac:dyDescent="0.25">
      <c r="A218" s="45" t="s">
        <v>1101</v>
      </c>
      <c r="B218" s="103" t="s">
        <v>929</v>
      </c>
      <c r="C218" s="57">
        <f>VLOOKUP($B218,'2025 Ventilation List SORT'!$A$6:$I$101,2)</f>
        <v>5</v>
      </c>
      <c r="D218" s="57">
        <f>VLOOKUP($B218,'2025 Ventilation List SORT'!$A$6:$I$101,3)</f>
        <v>0.15</v>
      </c>
      <c r="E218" s="60">
        <f>VLOOKUP($B218,'2025 Ventilation List SORT'!$A$6:$I$101,4)</f>
        <v>0</v>
      </c>
      <c r="F218" s="60">
        <f>VLOOKUP($B218,'2025 Ventilation List SORT'!$A$6:$I$101,5)</f>
        <v>0</v>
      </c>
      <c r="G218" s="57">
        <f>VLOOKUP($B218,'2025 Ventilation List SORT'!$A$6:$I$101,6)</f>
        <v>0</v>
      </c>
      <c r="H218" s="60">
        <f>VLOOKUP($B218,'2025 Ventilation List SORT'!$A$6:$I$101,7)</f>
        <v>2</v>
      </c>
      <c r="I218" s="57" t="str">
        <f>VLOOKUP($B218,'2025 Ventilation List SORT'!$A$6:$I$101,8)</f>
        <v/>
      </c>
      <c r="J218" s="96" t="str">
        <f>VLOOKUP($B218,'2025 Ventilation List SORT'!$A$6:$I$101,9)</f>
        <v>No</v>
      </c>
      <c r="K218" s="148">
        <f>INDEX('For CSV - 2025 SpcFuncData'!$D$5:$D$88,MATCH($A218,'For CSV - 2025 SpcFuncData'!$B$5:$B$87,0))*0.5</f>
        <v>5</v>
      </c>
      <c r="L218" s="148" t="e">
        <f>INDEX('For CSV - 2025 VentSpcFuncData'!#REF!,MATCH($B218,'For CSV - 2025 VentSpcFuncData'!$B$6:$B$111,0))</f>
        <v>#REF!</v>
      </c>
      <c r="M218" s="148" t="e">
        <f t="shared" si="42"/>
        <v>#REF!</v>
      </c>
      <c r="N218" s="148" t="e">
        <f>INDEX('For CSV - 2025 VentSpcFuncData'!#REF!,MATCH($B218,'For CSV - 2025 VentSpcFuncData'!$B$6:$B$111,0))</f>
        <v>#REF!</v>
      </c>
      <c r="O218" s="148" t="e">
        <f t="shared" si="43"/>
        <v>#REF!</v>
      </c>
      <c r="P218" s="150" t="e">
        <f t="shared" si="40"/>
        <v>#REF!</v>
      </c>
      <c r="Q218" s="45" t="str">
        <f t="shared" si="39"/>
        <v>Manufacturing, Commercial &amp; Industrial Work Area (Low Bay),Misc - Sorting, packing, light assembly</v>
      </c>
      <c r="R218" s="45">
        <f>INDEX('For CSV - 2025 SpcFuncData'!$BB$5:$BB$89,MATCH($A218,'For CSV - 2025 SpcFuncData'!$B$5:$B$88,0))</f>
        <v>348</v>
      </c>
      <c r="S218" s="45">
        <f>INDEX('For CSV - 2025 VentSpcFuncData'!$I$6:$I$111,MATCH($B218,'For CSV - 2025 VentSpcFuncData'!$B$6:$B$111,0))</f>
        <v>67</v>
      </c>
      <c r="T218" s="45">
        <f>MATCH($A218,'For CSV - 2025 SpcFuncData'!$B$5:$B$87,0)</f>
        <v>47</v>
      </c>
      <c r="U218" s="45">
        <v>0</v>
      </c>
      <c r="V218" t="str">
        <f t="shared" si="41"/>
        <v>2,              67,     "Misc - Sorting, packing, light assembly"</v>
      </c>
    </row>
    <row r="219" spans="1:22" x14ac:dyDescent="0.25">
      <c r="A219" s="45" t="s">
        <v>1100</v>
      </c>
      <c r="B219" s="103" t="s">
        <v>775</v>
      </c>
      <c r="C219" s="57">
        <f>VLOOKUP($B219,'2025 Ventilation List SORT'!$A$6:$I$101,2)</f>
        <v>5</v>
      </c>
      <c r="D219" s="57">
        <f>VLOOKUP($B219,'2025 Ventilation List SORT'!$A$6:$I$101,3)</f>
        <v>0.15</v>
      </c>
      <c r="E219" s="60">
        <f>VLOOKUP($B219,'2025 Ventilation List SORT'!$A$6:$I$101,4)</f>
        <v>0</v>
      </c>
      <c r="F219" s="60">
        <f>VLOOKUP($B219,'2025 Ventilation List SORT'!$A$6:$I$101,5)</f>
        <v>0</v>
      </c>
      <c r="G219" s="57">
        <f>VLOOKUP($B219,'2025 Ventilation List SORT'!$A$6:$I$101,6)</f>
        <v>0</v>
      </c>
      <c r="H219" s="60">
        <f>VLOOKUP($B219,'2025 Ventilation List SORT'!$A$6:$I$101,7)</f>
        <v>3</v>
      </c>
      <c r="I219" s="57" t="str">
        <f>VLOOKUP($B219,'2025 Ventilation List SORT'!$A$6:$I$101,8)</f>
        <v/>
      </c>
      <c r="J219" s="96" t="str">
        <f>VLOOKUP($B219,'2025 Ventilation List SORT'!$A$6:$I$101,9)</f>
        <v>Yes</v>
      </c>
      <c r="K219" s="148">
        <f>INDEX('For CSV - 2025 SpcFuncData'!$D$5:$D$88,MATCH($A219,'For CSV - 2025 SpcFuncData'!$B$5:$B$87,0))*0.5</f>
        <v>5</v>
      </c>
      <c r="L219" s="148" t="e">
        <f>INDEX('For CSV - 2025 VentSpcFuncData'!#REF!,MATCH($B219,'For CSV - 2025 VentSpcFuncData'!$B$6:$B$111,0))</f>
        <v>#REF!</v>
      </c>
      <c r="M219" s="148" t="e">
        <f t="shared" si="42"/>
        <v>#REF!</v>
      </c>
      <c r="N219" s="148" t="e">
        <f>INDEX('For CSV - 2025 VentSpcFuncData'!#REF!,MATCH($B219,'For CSV - 2025 VentSpcFuncData'!$B$6:$B$111,0))</f>
        <v>#REF!</v>
      </c>
      <c r="O219" s="148" t="e">
        <f t="shared" si="43"/>
        <v>#REF!</v>
      </c>
      <c r="P219" s="150" t="e">
        <f t="shared" si="40"/>
        <v>#REF!</v>
      </c>
      <c r="Q219" s="45" t="str">
        <f t="shared" si="39"/>
        <v>Manufacturing, Commercial &amp; Industrial Work Area (High Bay),Misc - General manufacturing (excludes heavy industrial and process using chemicals)</v>
      </c>
      <c r="R219" s="45">
        <f>INDEX('For CSV - 2025 SpcFuncData'!$BB$5:$BB$89,MATCH($A219,'For CSV - 2025 SpcFuncData'!$B$5:$B$88,0))</f>
        <v>349</v>
      </c>
      <c r="S219" s="45">
        <f>INDEX('For CSV - 2025 VentSpcFuncData'!$I$6:$I$111,MATCH($B219,'For CSV - 2025 VentSpcFuncData'!$B$6:$B$111,0))</f>
        <v>63</v>
      </c>
      <c r="T219" s="45">
        <f>MATCH($A219,'For CSV - 2025 SpcFuncData'!$B$5:$B$87,0)</f>
        <v>48</v>
      </c>
      <c r="U219" s="45">
        <v>0</v>
      </c>
      <c r="V219" t="str">
        <f t="shared" si="41"/>
        <v>1, Spc:SpcFunc,        349,  63  ;  Manufacturing, Commercial &amp; Industrial Work Area (High Bay)</v>
      </c>
    </row>
    <row r="220" spans="1:22" x14ac:dyDescent="0.25">
      <c r="A220" s="45" t="s">
        <v>1100</v>
      </c>
      <c r="B220" s="103" t="s">
        <v>791</v>
      </c>
      <c r="C220" s="57">
        <f>VLOOKUP($B220,'2025 Ventilation List SORT'!$A$6:$I$101,2)</f>
        <v>0</v>
      </c>
      <c r="D220" s="57">
        <f>VLOOKUP($B220,'2025 Ventilation List SORT'!$A$6:$I$101,3)</f>
        <v>0</v>
      </c>
      <c r="E220" s="60">
        <f>VLOOKUP($B220,'2025 Ventilation List SORT'!$A$6:$I$101,4)</f>
        <v>0</v>
      </c>
      <c r="F220" s="60">
        <f>VLOOKUP($B220,'2025 Ventilation List SORT'!$A$6:$I$101,5)</f>
        <v>0</v>
      </c>
      <c r="G220" s="57">
        <f>VLOOKUP($B220,'2025 Ventilation List SORT'!$A$6:$I$101,6)</f>
        <v>0.5</v>
      </c>
      <c r="H220" s="60">
        <f>VLOOKUP($B220,'2025 Ventilation List SORT'!$A$6:$I$101,7)</f>
        <v>2</v>
      </c>
      <c r="I220" s="57" t="str">
        <f>VLOOKUP($B220,'2025 Ventilation List SORT'!$A$6:$I$101,8)</f>
        <v/>
      </c>
      <c r="J220" s="96" t="str">
        <f>VLOOKUP($B220,'2025 Ventilation List SORT'!$A$6:$I$101,9)</f>
        <v>No</v>
      </c>
      <c r="K220" s="148">
        <f>INDEX('For CSV - 2025 SpcFuncData'!$D$5:$D$88,MATCH($A220,'For CSV - 2025 SpcFuncData'!$B$5:$B$87,0))*0.5</f>
        <v>5</v>
      </c>
      <c r="L220" s="148" t="e">
        <f>INDEX('For CSV - 2025 VentSpcFuncData'!#REF!,MATCH($B220,'For CSV - 2025 VentSpcFuncData'!$B$6:$B$111,0))</f>
        <v>#REF!</v>
      </c>
      <c r="M220" s="148" t="e">
        <f t="shared" si="42"/>
        <v>#REF!</v>
      </c>
      <c r="N220" s="148" t="e">
        <f>INDEX('For CSV - 2025 VentSpcFuncData'!#REF!,MATCH($B220,'For CSV - 2025 VentSpcFuncData'!$B$6:$B$111,0))</f>
        <v>#REF!</v>
      </c>
      <c r="O220" s="148" t="e">
        <f t="shared" si="43"/>
        <v>#REF!</v>
      </c>
      <c r="P220" s="150" t="e">
        <f t="shared" si="40"/>
        <v>#REF!</v>
      </c>
      <c r="Q220" s="45" t="str">
        <f t="shared" ref="Q220:Q251" si="44">_xlfn.CONCAT(A220,",",B220)</f>
        <v>Manufacturing, Commercial &amp; Industrial Work Area (High Bay),Exhaust - Copy, printing rooms</v>
      </c>
      <c r="R220" s="45">
        <f>INDEX('For CSV - 2025 SpcFuncData'!$BB$5:$BB$89,MATCH($A220,'For CSV - 2025 SpcFuncData'!$B$5:$B$88,0))</f>
        <v>349</v>
      </c>
      <c r="S220" s="45">
        <f>INDEX('For CSV - 2025 VentSpcFuncData'!$I$6:$I$111,MATCH($B220,'For CSV - 2025 VentSpcFuncData'!$B$6:$B$111,0))</f>
        <v>28</v>
      </c>
      <c r="T220" s="45">
        <f>MATCH($A220,'For CSV - 2025 SpcFuncData'!$B$5:$B$87,0)</f>
        <v>48</v>
      </c>
      <c r="U220" s="45">
        <v>0</v>
      </c>
      <c r="V220" t="str">
        <f t="shared" si="41"/>
        <v>2,              28,     "Exhaust - Copy, printing rooms"</v>
      </c>
    </row>
    <row r="221" spans="1:22" x14ac:dyDescent="0.25">
      <c r="A221" s="45" t="s">
        <v>1100</v>
      </c>
      <c r="B221" s="103" t="s">
        <v>792</v>
      </c>
      <c r="C221" s="57">
        <f>VLOOKUP($B221,'2025 Ventilation List SORT'!$A$6:$I$101,2)</f>
        <v>0</v>
      </c>
      <c r="D221" s="57">
        <f>VLOOKUP($B221,'2025 Ventilation List SORT'!$A$6:$I$101,3)</f>
        <v>0</v>
      </c>
      <c r="E221" s="60">
        <f>VLOOKUP($B221,'2025 Ventilation List SORT'!$A$6:$I$101,4)</f>
        <v>0</v>
      </c>
      <c r="F221" s="60">
        <f>VLOOKUP($B221,'2025 Ventilation List SORT'!$A$6:$I$101,5)</f>
        <v>0</v>
      </c>
      <c r="G221" s="57">
        <f>VLOOKUP($B221,'2025 Ventilation List SORT'!$A$6:$I$101,6)</f>
        <v>1</v>
      </c>
      <c r="H221" s="60">
        <f>VLOOKUP($B221,'2025 Ventilation List SORT'!$A$6:$I$101,7)</f>
        <v>2</v>
      </c>
      <c r="I221" s="57" t="str">
        <f>VLOOKUP($B221,'2025 Ventilation List SORT'!$A$6:$I$101,8)</f>
        <v/>
      </c>
      <c r="J221" s="96" t="str">
        <f>VLOOKUP($B221,'2025 Ventilation List SORT'!$A$6:$I$101,9)</f>
        <v>No</v>
      </c>
      <c r="K221" s="148">
        <f>INDEX('For CSV - 2025 SpcFuncData'!$D$5:$D$88,MATCH($A221,'For CSV - 2025 SpcFuncData'!$B$5:$B$87,0))*0.5</f>
        <v>5</v>
      </c>
      <c r="L221" s="148" t="e">
        <f>INDEX('For CSV - 2025 VentSpcFuncData'!#REF!,MATCH($B221,'For CSV - 2025 VentSpcFuncData'!$B$6:$B$111,0))</f>
        <v>#REF!</v>
      </c>
      <c r="M221" s="148" t="e">
        <f t="shared" si="42"/>
        <v>#REF!</v>
      </c>
      <c r="N221" s="148" t="e">
        <f>INDEX('For CSV - 2025 VentSpcFuncData'!#REF!,MATCH($B221,'For CSV - 2025 VentSpcFuncData'!$B$6:$B$111,0))</f>
        <v>#REF!</v>
      </c>
      <c r="O221" s="148" t="e">
        <f t="shared" si="43"/>
        <v>#REF!</v>
      </c>
      <c r="P221" s="150" t="e">
        <f t="shared" si="40"/>
        <v>#REF!</v>
      </c>
      <c r="Q221" s="45" t="str">
        <f t="shared" si="44"/>
        <v>Manufacturing, Commercial &amp; Industrial Work Area (High Bay),Exhaust - Darkrooms</v>
      </c>
      <c r="R221" s="45">
        <f>INDEX('For CSV - 2025 SpcFuncData'!$BB$5:$BB$89,MATCH($A221,'For CSV - 2025 SpcFuncData'!$B$5:$B$88,0))</f>
        <v>349</v>
      </c>
      <c r="S221" s="45">
        <f>INDEX('For CSV - 2025 VentSpcFuncData'!$I$6:$I$111,MATCH($B221,'For CSV - 2025 VentSpcFuncData'!$B$6:$B$111,0))</f>
        <v>29</v>
      </c>
      <c r="T221" s="45">
        <f>MATCH($A221,'For CSV - 2025 SpcFuncData'!$B$5:$B$87,0)</f>
        <v>48</v>
      </c>
      <c r="U221" s="45">
        <v>0</v>
      </c>
      <c r="V221" t="str">
        <f t="shared" si="41"/>
        <v>2,              29,     "Exhaust - Darkrooms"</v>
      </c>
    </row>
    <row r="222" spans="1:22" x14ac:dyDescent="0.25">
      <c r="A222" s="45" t="s">
        <v>1100</v>
      </c>
      <c r="B222" s="103" t="s">
        <v>798</v>
      </c>
      <c r="C222" s="57">
        <f>VLOOKUP($B222,'2025 Ventilation List SORT'!$A$6:$I$101,2)</f>
        <v>0</v>
      </c>
      <c r="D222" s="57">
        <f>VLOOKUP($B222,'2025 Ventilation List SORT'!$A$6:$I$101,3)</f>
        <v>0</v>
      </c>
      <c r="E222" s="60">
        <f>VLOOKUP($B222,'2025 Ventilation List SORT'!$A$6:$I$101,4)</f>
        <v>0</v>
      </c>
      <c r="F222" s="60">
        <f>VLOOKUP($B222,'2025 Ventilation List SORT'!$A$6:$I$101,5)</f>
        <v>0</v>
      </c>
      <c r="G222" s="57">
        <f>VLOOKUP($B222,'2025 Ventilation List SORT'!$A$6:$I$101,6)</f>
        <v>0</v>
      </c>
      <c r="H222" s="60">
        <f>VLOOKUP($B222,'2025 Ventilation List SORT'!$A$6:$I$101,7)</f>
        <v>4</v>
      </c>
      <c r="I222" s="57" t="str">
        <f>VLOOKUP($B222,'2025 Ventilation List SORT'!$A$6:$I$101,8)</f>
        <v>Exh. Note F</v>
      </c>
      <c r="J222" s="96" t="str">
        <f>VLOOKUP($B222,'2025 Ventilation List SORT'!$A$6:$I$101,9)</f>
        <v>No</v>
      </c>
      <c r="K222" s="148">
        <f>INDEX('For CSV - 2025 SpcFuncData'!$D$5:$D$88,MATCH($A222,'For CSV - 2025 SpcFuncData'!$B$5:$B$87,0))*0.5</f>
        <v>5</v>
      </c>
      <c r="L222" s="148" t="e">
        <f>INDEX('For CSV - 2025 VentSpcFuncData'!#REF!,MATCH($B222,'For CSV - 2025 VentSpcFuncData'!$B$6:$B$111,0))</f>
        <v>#REF!</v>
      </c>
      <c r="M222" s="148" t="e">
        <f t="shared" si="42"/>
        <v>#REF!</v>
      </c>
      <c r="N222" s="148" t="e">
        <f>INDEX('For CSV - 2025 VentSpcFuncData'!#REF!,MATCH($B222,'For CSV - 2025 VentSpcFuncData'!$B$6:$B$111,0))</f>
        <v>#REF!</v>
      </c>
      <c r="O222" s="148" t="e">
        <f t="shared" si="43"/>
        <v>#REF!</v>
      </c>
      <c r="P222" s="150" t="e">
        <f t="shared" si="40"/>
        <v>#REF!</v>
      </c>
      <c r="Q222" s="45" t="str">
        <f t="shared" si="44"/>
        <v>Manufacturing, Commercial &amp; Industrial Work Area (High Bay),Exhaust - Paint spray booths</v>
      </c>
      <c r="R222" s="45">
        <f>INDEX('For CSV - 2025 SpcFuncData'!$BB$5:$BB$89,MATCH($A222,'For CSV - 2025 SpcFuncData'!$B$5:$B$88,0))</f>
        <v>349</v>
      </c>
      <c r="S222" s="45">
        <f>INDEX('For CSV - 2025 VentSpcFuncData'!$I$6:$I$111,MATCH($B222,'For CSV - 2025 VentSpcFuncData'!$B$6:$B$111,0))</f>
        <v>33</v>
      </c>
      <c r="T222" s="45">
        <f>MATCH($A222,'For CSV - 2025 SpcFuncData'!$B$5:$B$87,0)</f>
        <v>48</v>
      </c>
      <c r="U222" s="45">
        <v>0</v>
      </c>
      <c r="V222" t="str">
        <f t="shared" si="41"/>
        <v>2,              33,     "Exhaust - Paint spray booths"</v>
      </c>
    </row>
    <row r="223" spans="1:22" x14ac:dyDescent="0.25">
      <c r="A223" s="45" t="s">
        <v>1100</v>
      </c>
      <c r="B223" s="103" t="s">
        <v>803</v>
      </c>
      <c r="C223" s="57">
        <f>VLOOKUP($B223,'2025 Ventilation List SORT'!$A$6:$I$101,2)</f>
        <v>0</v>
      </c>
      <c r="D223" s="57">
        <f>VLOOKUP($B223,'2025 Ventilation List SORT'!$A$6:$I$101,3)</f>
        <v>0</v>
      </c>
      <c r="E223" s="60">
        <f>VLOOKUP($B223,'2025 Ventilation List SORT'!$A$6:$I$101,4)</f>
        <v>0</v>
      </c>
      <c r="F223" s="60">
        <f>VLOOKUP($B223,'2025 Ventilation List SORT'!$A$6:$I$101,5)</f>
        <v>0</v>
      </c>
      <c r="G223" s="57">
        <f>VLOOKUP($B223,'2025 Ventilation List SORT'!$A$6:$I$101,6)</f>
        <v>0.5</v>
      </c>
      <c r="H223" s="60">
        <f>VLOOKUP($B223,'2025 Ventilation List SORT'!$A$6:$I$101,7)</f>
        <v>2</v>
      </c>
      <c r="I223" s="57">
        <f>VLOOKUP($B223,'2025 Ventilation List SORT'!$A$6:$I$101,8)</f>
        <v>0</v>
      </c>
      <c r="J223" s="96" t="str">
        <f>VLOOKUP($B223,'2025 Ventilation List SORT'!$A$6:$I$101,9)</f>
        <v>No</v>
      </c>
      <c r="K223" s="148">
        <f>INDEX('For CSV - 2025 SpcFuncData'!$D$5:$D$88,MATCH($A223,'For CSV - 2025 SpcFuncData'!$B$5:$B$87,0))*0.5</f>
        <v>5</v>
      </c>
      <c r="L223" s="148" t="e">
        <f>INDEX('For CSV - 2025 VentSpcFuncData'!#REF!,MATCH($B223,'For CSV - 2025 VentSpcFuncData'!$B$6:$B$111,0))</f>
        <v>#REF!</v>
      </c>
      <c r="M223" s="148" t="e">
        <f t="shared" si="42"/>
        <v>#REF!</v>
      </c>
      <c r="N223" s="148" t="e">
        <f>INDEX('For CSV - 2025 VentSpcFuncData'!#REF!,MATCH($B223,'For CSV - 2025 VentSpcFuncData'!$B$6:$B$111,0))</f>
        <v>#REF!</v>
      </c>
      <c r="O223" s="148" t="e">
        <f t="shared" si="43"/>
        <v>#REF!</v>
      </c>
      <c r="P223" s="150" t="e">
        <f t="shared" si="40"/>
        <v>#REF!</v>
      </c>
      <c r="Q223" s="45" t="str">
        <f t="shared" si="44"/>
        <v>Manufacturing, Commercial &amp; Industrial Work Area (High Bay),Exhaust - Woodwork shop/classrooms</v>
      </c>
      <c r="R223" s="45">
        <f>INDEX('For CSV - 2025 SpcFuncData'!$BB$5:$BB$89,MATCH($A223,'For CSV - 2025 SpcFuncData'!$B$5:$B$88,0))</f>
        <v>349</v>
      </c>
      <c r="S223" s="45">
        <f>INDEX('For CSV - 2025 VentSpcFuncData'!$I$6:$I$111,MATCH($B223,'For CSV - 2025 VentSpcFuncData'!$B$6:$B$111,0))</f>
        <v>41</v>
      </c>
      <c r="T223" s="45">
        <f>MATCH($A223,'For CSV - 2025 SpcFuncData'!$B$5:$B$87,0)</f>
        <v>48</v>
      </c>
      <c r="U223" s="45">
        <v>0</v>
      </c>
      <c r="V223" t="str">
        <f t="shared" si="41"/>
        <v>2,              41,     "Exhaust - Woodwork shop/classrooms"</v>
      </c>
    </row>
    <row r="224" spans="1:22" x14ac:dyDescent="0.25">
      <c r="A224" s="45" t="s">
        <v>1100</v>
      </c>
      <c r="B224" s="103" t="s">
        <v>781</v>
      </c>
      <c r="C224" s="57">
        <f>VLOOKUP($B224,'2025 Ventilation List SORT'!$A$6:$I$101,2)</f>
        <v>5</v>
      </c>
      <c r="D224" s="57">
        <f>VLOOKUP($B224,'2025 Ventilation List SORT'!$A$6:$I$101,3)</f>
        <v>0.15</v>
      </c>
      <c r="E224" s="60">
        <f>VLOOKUP($B224,'2025 Ventilation List SORT'!$A$6:$I$101,4)</f>
        <v>0</v>
      </c>
      <c r="F224" s="60">
        <f>VLOOKUP($B224,'2025 Ventilation List SORT'!$A$6:$I$101,5)</f>
        <v>0</v>
      </c>
      <c r="G224" s="57">
        <f>VLOOKUP($B224,'2025 Ventilation List SORT'!$A$6:$I$101,6)</f>
        <v>0</v>
      </c>
      <c r="H224" s="60">
        <f>VLOOKUP($B224,'2025 Ventilation List SORT'!$A$6:$I$101,7)</f>
        <v>2</v>
      </c>
      <c r="I224" s="57" t="str">
        <f>VLOOKUP($B224,'2025 Ventilation List SORT'!$A$6:$I$101,8)</f>
        <v/>
      </c>
      <c r="J224" s="96" t="str">
        <f>VLOOKUP($B224,'2025 Ventilation List SORT'!$A$6:$I$101,9)</f>
        <v>No</v>
      </c>
      <c r="K224" s="148">
        <f>INDEX('For CSV - 2025 SpcFuncData'!$D$5:$D$88,MATCH($A224,'For CSV - 2025 SpcFuncData'!$B$5:$B$87,0))*0.5</f>
        <v>5</v>
      </c>
      <c r="L224" s="148" t="e">
        <f>INDEX('For CSV - 2025 VentSpcFuncData'!#REF!,MATCH($B224,'For CSV - 2025 VentSpcFuncData'!$B$6:$B$111,0))</f>
        <v>#REF!</v>
      </c>
      <c r="M224" s="148" t="e">
        <f t="shared" si="42"/>
        <v>#REF!</v>
      </c>
      <c r="N224" s="148" t="e">
        <f>INDEX('For CSV - 2025 VentSpcFuncData'!#REF!,MATCH($B224,'For CSV - 2025 VentSpcFuncData'!$B$6:$B$111,0))</f>
        <v>#REF!</v>
      </c>
      <c r="O224" s="148" t="e">
        <f t="shared" si="43"/>
        <v>#REF!</v>
      </c>
      <c r="P224" s="150" t="e">
        <f t="shared" si="40"/>
        <v>#REF!</v>
      </c>
      <c r="Q224" s="45" t="str">
        <f t="shared" si="44"/>
        <v>Manufacturing, Commercial &amp; Industrial Work Area (High Bay),Misc - All others</v>
      </c>
      <c r="R224" s="45">
        <f>INDEX('For CSV - 2025 SpcFuncData'!$BB$5:$BB$89,MATCH($A224,'For CSV - 2025 SpcFuncData'!$B$5:$B$88,0))</f>
        <v>349</v>
      </c>
      <c r="S224" s="45">
        <f>INDEX('For CSV - 2025 VentSpcFuncData'!$I$6:$I$111,MATCH($B224,'For CSV - 2025 VentSpcFuncData'!$B$6:$B$111,0))</f>
        <v>58</v>
      </c>
      <c r="T224" s="45">
        <f>MATCH($A224,'For CSV - 2025 SpcFuncData'!$B$5:$B$87,0)</f>
        <v>48</v>
      </c>
      <c r="U224" s="45">
        <v>0</v>
      </c>
      <c r="V224" t="str">
        <f t="shared" si="41"/>
        <v>2,              58,     "Misc - All others"</v>
      </c>
    </row>
    <row r="225" spans="1:22" x14ac:dyDescent="0.25">
      <c r="A225" s="45" t="s">
        <v>1100</v>
      </c>
      <c r="B225" s="103" t="s">
        <v>775</v>
      </c>
      <c r="C225" s="57">
        <f>VLOOKUP($B225,'2025 Ventilation List SORT'!$A$6:$I$101,2)</f>
        <v>5</v>
      </c>
      <c r="D225" s="57">
        <f>VLOOKUP($B225,'2025 Ventilation List SORT'!$A$6:$I$101,3)</f>
        <v>0.15</v>
      </c>
      <c r="E225" s="60">
        <f>VLOOKUP($B225,'2025 Ventilation List SORT'!$A$6:$I$101,4)</f>
        <v>0</v>
      </c>
      <c r="F225" s="60">
        <f>VLOOKUP($B225,'2025 Ventilation List SORT'!$A$6:$I$101,5)</f>
        <v>0</v>
      </c>
      <c r="G225" s="57">
        <f>VLOOKUP($B225,'2025 Ventilation List SORT'!$A$6:$I$101,6)</f>
        <v>0</v>
      </c>
      <c r="H225" s="60">
        <f>VLOOKUP($B225,'2025 Ventilation List SORT'!$A$6:$I$101,7)</f>
        <v>3</v>
      </c>
      <c r="I225" s="57" t="str">
        <f>VLOOKUP($B225,'2025 Ventilation List SORT'!$A$6:$I$101,8)</f>
        <v/>
      </c>
      <c r="J225" s="96" t="str">
        <f>VLOOKUP($B225,'2025 Ventilation List SORT'!$A$6:$I$101,9)</f>
        <v>Yes</v>
      </c>
      <c r="K225" s="148">
        <f>INDEX('For CSV - 2025 SpcFuncData'!$D$5:$D$88,MATCH($A225,'For CSV - 2025 SpcFuncData'!$B$5:$B$87,0))*0.5</f>
        <v>5</v>
      </c>
      <c r="L225" s="148" t="e">
        <f>INDEX('For CSV - 2025 VentSpcFuncData'!#REF!,MATCH($B225,'For CSV - 2025 VentSpcFuncData'!$B$6:$B$111,0))</f>
        <v>#REF!</v>
      </c>
      <c r="M225" s="148" t="e">
        <f t="shared" si="42"/>
        <v>#REF!</v>
      </c>
      <c r="N225" s="148" t="e">
        <f>INDEX('For CSV - 2025 VentSpcFuncData'!#REF!,MATCH($B225,'For CSV - 2025 VentSpcFuncData'!$B$6:$B$111,0))</f>
        <v>#REF!</v>
      </c>
      <c r="O225" s="148" t="e">
        <f t="shared" si="43"/>
        <v>#REF!</v>
      </c>
      <c r="P225" s="150" t="e">
        <f t="shared" si="40"/>
        <v>#REF!</v>
      </c>
      <c r="Q225" s="45" t="str">
        <f t="shared" si="44"/>
        <v>Manufacturing, Commercial &amp; Industrial Work Area (High Bay),Misc - General manufacturing (excludes heavy industrial and process using chemicals)</v>
      </c>
      <c r="R225" s="45">
        <f>INDEX('For CSV - 2025 SpcFuncData'!$BB$5:$BB$89,MATCH($A225,'For CSV - 2025 SpcFuncData'!$B$5:$B$88,0))</f>
        <v>349</v>
      </c>
      <c r="S225" s="45">
        <f>INDEX('For CSV - 2025 VentSpcFuncData'!$I$6:$I$111,MATCH($B225,'For CSV - 2025 VentSpcFuncData'!$B$6:$B$111,0))</f>
        <v>63</v>
      </c>
      <c r="T225" s="45">
        <f>MATCH($A225,'For CSV - 2025 SpcFuncData'!$B$5:$B$87,0)</f>
        <v>48</v>
      </c>
      <c r="U225" s="45">
        <v>0</v>
      </c>
      <c r="V225" t="str">
        <f t="shared" si="41"/>
        <v>2,              63,     "Misc - General manufacturing (excludes heavy industrial and process using chemicals)"</v>
      </c>
    </row>
    <row r="226" spans="1:22" x14ac:dyDescent="0.25">
      <c r="A226" s="45" t="s">
        <v>1100</v>
      </c>
      <c r="B226" s="103" t="s">
        <v>929</v>
      </c>
      <c r="C226" s="57">
        <f>VLOOKUP($B226,'2025 Ventilation List SORT'!$A$6:$I$101,2)</f>
        <v>5</v>
      </c>
      <c r="D226" s="57">
        <f>VLOOKUP($B226,'2025 Ventilation List SORT'!$A$6:$I$101,3)</f>
        <v>0.15</v>
      </c>
      <c r="E226" s="60">
        <f>VLOOKUP($B226,'2025 Ventilation List SORT'!$A$6:$I$101,4)</f>
        <v>0</v>
      </c>
      <c r="F226" s="60">
        <f>VLOOKUP($B226,'2025 Ventilation List SORT'!$A$6:$I$101,5)</f>
        <v>0</v>
      </c>
      <c r="G226" s="57">
        <f>VLOOKUP($B226,'2025 Ventilation List SORT'!$A$6:$I$101,6)</f>
        <v>0</v>
      </c>
      <c r="H226" s="60">
        <f>VLOOKUP($B226,'2025 Ventilation List SORT'!$A$6:$I$101,7)</f>
        <v>2</v>
      </c>
      <c r="I226" s="57" t="str">
        <f>VLOOKUP($B226,'2025 Ventilation List SORT'!$A$6:$I$101,8)</f>
        <v/>
      </c>
      <c r="J226" s="96" t="str">
        <f>VLOOKUP($B226,'2025 Ventilation List SORT'!$A$6:$I$101,9)</f>
        <v>No</v>
      </c>
      <c r="K226" s="148">
        <f>INDEX('For CSV - 2025 SpcFuncData'!$D$5:$D$88,MATCH($A226,'For CSV - 2025 SpcFuncData'!$B$5:$B$87,0))*0.5</f>
        <v>5</v>
      </c>
      <c r="L226" s="148" t="e">
        <f>INDEX('For CSV - 2025 VentSpcFuncData'!#REF!,MATCH($B226,'For CSV - 2025 VentSpcFuncData'!$B$6:$B$111,0))</f>
        <v>#REF!</v>
      </c>
      <c r="M226" s="148" t="e">
        <f t="shared" si="42"/>
        <v>#REF!</v>
      </c>
      <c r="N226" s="148" t="e">
        <f>INDEX('For CSV - 2025 VentSpcFuncData'!#REF!,MATCH($B226,'For CSV - 2025 VentSpcFuncData'!$B$6:$B$111,0))</f>
        <v>#REF!</v>
      </c>
      <c r="O226" s="148" t="e">
        <f t="shared" si="43"/>
        <v>#REF!</v>
      </c>
      <c r="P226" s="150" t="e">
        <f t="shared" si="40"/>
        <v>#REF!</v>
      </c>
      <c r="Q226" s="45" t="str">
        <f t="shared" si="44"/>
        <v>Manufacturing, Commercial &amp; Industrial Work Area (High Bay),Misc - Sorting, packing, light assembly</v>
      </c>
      <c r="R226" s="45">
        <f>INDEX('For CSV - 2025 SpcFuncData'!$BB$5:$BB$89,MATCH($A226,'For CSV - 2025 SpcFuncData'!$B$5:$B$88,0))</f>
        <v>349</v>
      </c>
      <c r="S226" s="45">
        <f>INDEX('For CSV - 2025 VentSpcFuncData'!$I$6:$I$111,MATCH($B226,'For CSV - 2025 VentSpcFuncData'!$B$6:$B$111,0))</f>
        <v>67</v>
      </c>
      <c r="T226" s="45">
        <f>MATCH($A226,'For CSV - 2025 SpcFuncData'!$B$5:$B$87,0)</f>
        <v>48</v>
      </c>
      <c r="U226" s="45">
        <v>0</v>
      </c>
      <c r="V226" t="str">
        <f t="shared" si="41"/>
        <v>2,              67,     "Misc - Sorting, packing, light assembly"</v>
      </c>
    </row>
    <row r="227" spans="1:22" x14ac:dyDescent="0.25">
      <c r="A227" s="45" t="s">
        <v>1102</v>
      </c>
      <c r="B227" s="103" t="s">
        <v>775</v>
      </c>
      <c r="C227" s="57">
        <f>VLOOKUP($B227,'2025 Ventilation List SORT'!$A$6:$I$101,2)</f>
        <v>5</v>
      </c>
      <c r="D227" s="57">
        <f>VLOOKUP($B227,'2025 Ventilation List SORT'!$A$6:$I$101,3)</f>
        <v>0.15</v>
      </c>
      <c r="E227" s="60">
        <f>VLOOKUP($B227,'2025 Ventilation List SORT'!$A$6:$I$101,4)</f>
        <v>0</v>
      </c>
      <c r="F227" s="60">
        <f>VLOOKUP($B227,'2025 Ventilation List SORT'!$A$6:$I$101,5)</f>
        <v>0</v>
      </c>
      <c r="G227" s="57">
        <f>VLOOKUP($B227,'2025 Ventilation List SORT'!$A$6:$I$101,6)</f>
        <v>0</v>
      </c>
      <c r="H227" s="60">
        <f>VLOOKUP($B227,'2025 Ventilation List SORT'!$A$6:$I$101,7)</f>
        <v>3</v>
      </c>
      <c r="I227" s="57" t="str">
        <f>VLOOKUP($B227,'2025 Ventilation List SORT'!$A$6:$I$101,8)</f>
        <v/>
      </c>
      <c r="J227" s="96" t="str">
        <f>VLOOKUP($B227,'2025 Ventilation List SORT'!$A$6:$I$101,9)</f>
        <v>Yes</v>
      </c>
      <c r="K227" s="148">
        <f>INDEX('For CSV - 2025 SpcFuncData'!$D$5:$D$88,MATCH($A227,'For CSV - 2025 SpcFuncData'!$B$5:$B$87,0))*0.5</f>
        <v>5</v>
      </c>
      <c r="L227" s="148" t="e">
        <f>INDEX('For CSV - 2025 VentSpcFuncData'!#REF!,MATCH($B227,'For CSV - 2025 VentSpcFuncData'!$B$6:$B$111,0))</f>
        <v>#REF!</v>
      </c>
      <c r="M227" s="148" t="e">
        <f t="shared" si="42"/>
        <v>#REF!</v>
      </c>
      <c r="N227" s="148" t="e">
        <f>INDEX('For CSV - 2025 VentSpcFuncData'!#REF!,MATCH($B227,'For CSV - 2025 VentSpcFuncData'!$B$6:$B$111,0))</f>
        <v>#REF!</v>
      </c>
      <c r="O227" s="148" t="e">
        <f t="shared" si="43"/>
        <v>#REF!</v>
      </c>
      <c r="P227" s="150" t="e">
        <f t="shared" si="40"/>
        <v>#REF!</v>
      </c>
      <c r="Q227" s="45" t="str">
        <f t="shared" si="44"/>
        <v>Manufacturing, Commercial &amp; Industrial Work Area (Precision),Misc - General manufacturing (excludes heavy industrial and process using chemicals)</v>
      </c>
      <c r="R227" s="45">
        <f>INDEX('For CSV - 2025 SpcFuncData'!$BB$5:$BB$89,MATCH($A227,'For CSV - 2025 SpcFuncData'!$B$5:$B$88,0))</f>
        <v>350</v>
      </c>
      <c r="S227" s="45">
        <f>INDEX('For CSV - 2025 VentSpcFuncData'!$I$6:$I$111,MATCH($B227,'For CSV - 2025 VentSpcFuncData'!$B$6:$B$111,0))</f>
        <v>63</v>
      </c>
      <c r="T227" s="45">
        <f>MATCH($A227,'For CSV - 2025 SpcFuncData'!$B$5:$B$87,0)</f>
        <v>49</v>
      </c>
      <c r="U227" s="45">
        <v>0</v>
      </c>
      <c r="V227" t="str">
        <f t="shared" si="41"/>
        <v>1, Spc:SpcFunc,        350,  63  ;  Manufacturing, Commercial &amp; Industrial Work Area (Precision)</v>
      </c>
    </row>
    <row r="228" spans="1:22" x14ac:dyDescent="0.25">
      <c r="A228" s="45" t="s">
        <v>1102</v>
      </c>
      <c r="B228" s="103" t="s">
        <v>791</v>
      </c>
      <c r="C228" s="57">
        <f>VLOOKUP($B228,'2025 Ventilation List SORT'!$A$6:$I$101,2)</f>
        <v>0</v>
      </c>
      <c r="D228" s="57">
        <f>VLOOKUP($B228,'2025 Ventilation List SORT'!$A$6:$I$101,3)</f>
        <v>0</v>
      </c>
      <c r="E228" s="60">
        <f>VLOOKUP($B228,'2025 Ventilation List SORT'!$A$6:$I$101,4)</f>
        <v>0</v>
      </c>
      <c r="F228" s="60">
        <f>VLOOKUP($B228,'2025 Ventilation List SORT'!$A$6:$I$101,5)</f>
        <v>0</v>
      </c>
      <c r="G228" s="57">
        <f>VLOOKUP($B228,'2025 Ventilation List SORT'!$A$6:$I$101,6)</f>
        <v>0.5</v>
      </c>
      <c r="H228" s="60">
        <f>VLOOKUP($B228,'2025 Ventilation List SORT'!$A$6:$I$101,7)</f>
        <v>2</v>
      </c>
      <c r="I228" s="57" t="str">
        <f>VLOOKUP($B228,'2025 Ventilation List SORT'!$A$6:$I$101,8)</f>
        <v/>
      </c>
      <c r="J228" s="96" t="str">
        <f>VLOOKUP($B228,'2025 Ventilation List SORT'!$A$6:$I$101,9)</f>
        <v>No</v>
      </c>
      <c r="K228" s="148">
        <f>INDEX('For CSV - 2025 SpcFuncData'!$D$5:$D$88,MATCH($A228,'For CSV - 2025 SpcFuncData'!$B$5:$B$87,0))*0.5</f>
        <v>5</v>
      </c>
      <c r="L228" s="148" t="e">
        <f>INDEX('For CSV - 2025 VentSpcFuncData'!#REF!,MATCH($B228,'For CSV - 2025 VentSpcFuncData'!$B$6:$B$111,0))</f>
        <v>#REF!</v>
      </c>
      <c r="M228" s="148" t="e">
        <f t="shared" si="42"/>
        <v>#REF!</v>
      </c>
      <c r="N228" s="148" t="e">
        <f>INDEX('For CSV - 2025 VentSpcFuncData'!#REF!,MATCH($B228,'For CSV - 2025 VentSpcFuncData'!$B$6:$B$111,0))</f>
        <v>#REF!</v>
      </c>
      <c r="O228" s="148" t="e">
        <f t="shared" si="43"/>
        <v>#REF!</v>
      </c>
      <c r="P228" s="150" t="e">
        <f t="shared" si="40"/>
        <v>#REF!</v>
      </c>
      <c r="Q228" s="45" t="str">
        <f t="shared" si="44"/>
        <v>Manufacturing, Commercial &amp; Industrial Work Area (Precision),Exhaust - Copy, printing rooms</v>
      </c>
      <c r="R228" s="45">
        <f>INDEX('For CSV - 2025 SpcFuncData'!$BB$5:$BB$89,MATCH($A228,'For CSV - 2025 SpcFuncData'!$B$5:$B$88,0))</f>
        <v>350</v>
      </c>
      <c r="S228" s="45">
        <f>INDEX('For CSV - 2025 VentSpcFuncData'!$I$6:$I$111,MATCH($B228,'For CSV - 2025 VentSpcFuncData'!$B$6:$B$111,0))</f>
        <v>28</v>
      </c>
      <c r="T228" s="45">
        <f>MATCH($A228,'For CSV - 2025 SpcFuncData'!$B$5:$B$87,0)</f>
        <v>49</v>
      </c>
      <c r="U228" s="45">
        <v>0</v>
      </c>
      <c r="V228" t="str">
        <f t="shared" si="41"/>
        <v>2,              28,     "Exhaust - Copy, printing rooms"</v>
      </c>
    </row>
    <row r="229" spans="1:22" x14ac:dyDescent="0.25">
      <c r="A229" s="45" t="s">
        <v>1102</v>
      </c>
      <c r="B229" s="103" t="s">
        <v>792</v>
      </c>
      <c r="C229" s="57">
        <f>VLOOKUP($B229,'2025 Ventilation List SORT'!$A$6:$I$101,2)</f>
        <v>0</v>
      </c>
      <c r="D229" s="57">
        <f>VLOOKUP($B229,'2025 Ventilation List SORT'!$A$6:$I$101,3)</f>
        <v>0</v>
      </c>
      <c r="E229" s="60">
        <f>VLOOKUP($B229,'2025 Ventilation List SORT'!$A$6:$I$101,4)</f>
        <v>0</v>
      </c>
      <c r="F229" s="60">
        <f>VLOOKUP($B229,'2025 Ventilation List SORT'!$A$6:$I$101,5)</f>
        <v>0</v>
      </c>
      <c r="G229" s="57">
        <f>VLOOKUP($B229,'2025 Ventilation List SORT'!$A$6:$I$101,6)</f>
        <v>1</v>
      </c>
      <c r="H229" s="60">
        <f>VLOOKUP($B229,'2025 Ventilation List SORT'!$A$6:$I$101,7)</f>
        <v>2</v>
      </c>
      <c r="I229" s="57" t="str">
        <f>VLOOKUP($B229,'2025 Ventilation List SORT'!$A$6:$I$101,8)</f>
        <v/>
      </c>
      <c r="J229" s="96" t="str">
        <f>VLOOKUP($B229,'2025 Ventilation List SORT'!$A$6:$I$101,9)</f>
        <v>No</v>
      </c>
      <c r="K229" s="148">
        <f>INDEX('For CSV - 2025 SpcFuncData'!$D$5:$D$88,MATCH($A229,'For CSV - 2025 SpcFuncData'!$B$5:$B$87,0))*0.5</f>
        <v>5</v>
      </c>
      <c r="L229" s="148" t="e">
        <f>INDEX('For CSV - 2025 VentSpcFuncData'!#REF!,MATCH($B229,'For CSV - 2025 VentSpcFuncData'!$B$6:$B$111,0))</f>
        <v>#REF!</v>
      </c>
      <c r="M229" s="148" t="e">
        <f t="shared" si="42"/>
        <v>#REF!</v>
      </c>
      <c r="N229" s="148" t="e">
        <f>INDEX('For CSV - 2025 VentSpcFuncData'!#REF!,MATCH($B229,'For CSV - 2025 VentSpcFuncData'!$B$6:$B$111,0))</f>
        <v>#REF!</v>
      </c>
      <c r="O229" s="148" t="e">
        <f t="shared" si="43"/>
        <v>#REF!</v>
      </c>
      <c r="P229" s="150" t="e">
        <f t="shared" si="40"/>
        <v>#REF!</v>
      </c>
      <c r="Q229" s="45" t="str">
        <f t="shared" si="44"/>
        <v>Manufacturing, Commercial &amp; Industrial Work Area (Precision),Exhaust - Darkrooms</v>
      </c>
      <c r="R229" s="45">
        <f>INDEX('For CSV - 2025 SpcFuncData'!$BB$5:$BB$89,MATCH($A229,'For CSV - 2025 SpcFuncData'!$B$5:$B$88,0))</f>
        <v>350</v>
      </c>
      <c r="S229" s="45">
        <f>INDEX('For CSV - 2025 VentSpcFuncData'!$I$6:$I$111,MATCH($B229,'For CSV - 2025 VentSpcFuncData'!$B$6:$B$111,0))</f>
        <v>29</v>
      </c>
      <c r="T229" s="45">
        <f>MATCH($A229,'For CSV - 2025 SpcFuncData'!$B$5:$B$87,0)</f>
        <v>49</v>
      </c>
      <c r="U229" s="45">
        <v>0</v>
      </c>
      <c r="V229" t="str">
        <f t="shared" si="41"/>
        <v>2,              29,     "Exhaust - Darkrooms"</v>
      </c>
    </row>
    <row r="230" spans="1:22" x14ac:dyDescent="0.25">
      <c r="A230" s="45" t="s">
        <v>1102</v>
      </c>
      <c r="B230" s="103" t="s">
        <v>798</v>
      </c>
      <c r="C230" s="57">
        <f>VLOOKUP($B230,'2025 Ventilation List SORT'!$A$6:$I$101,2)</f>
        <v>0</v>
      </c>
      <c r="D230" s="57">
        <f>VLOOKUP($B230,'2025 Ventilation List SORT'!$A$6:$I$101,3)</f>
        <v>0</v>
      </c>
      <c r="E230" s="60">
        <f>VLOOKUP($B230,'2025 Ventilation List SORT'!$A$6:$I$101,4)</f>
        <v>0</v>
      </c>
      <c r="F230" s="60">
        <f>VLOOKUP($B230,'2025 Ventilation List SORT'!$A$6:$I$101,5)</f>
        <v>0</v>
      </c>
      <c r="G230" s="57">
        <f>VLOOKUP($B230,'2025 Ventilation List SORT'!$A$6:$I$101,6)</f>
        <v>0</v>
      </c>
      <c r="H230" s="60">
        <f>VLOOKUP($B230,'2025 Ventilation List SORT'!$A$6:$I$101,7)</f>
        <v>4</v>
      </c>
      <c r="I230" s="57" t="str">
        <f>VLOOKUP($B230,'2025 Ventilation List SORT'!$A$6:$I$101,8)</f>
        <v>Exh. Note F</v>
      </c>
      <c r="J230" s="96" t="str">
        <f>VLOOKUP($B230,'2025 Ventilation List SORT'!$A$6:$I$101,9)</f>
        <v>No</v>
      </c>
      <c r="K230" s="148">
        <f>INDEX('For CSV - 2025 SpcFuncData'!$D$5:$D$88,MATCH($A230,'For CSV - 2025 SpcFuncData'!$B$5:$B$87,0))*0.5</f>
        <v>5</v>
      </c>
      <c r="L230" s="148" t="e">
        <f>INDEX('For CSV - 2025 VentSpcFuncData'!#REF!,MATCH($B230,'For CSV - 2025 VentSpcFuncData'!$B$6:$B$111,0))</f>
        <v>#REF!</v>
      </c>
      <c r="M230" s="148" t="e">
        <f t="shared" si="42"/>
        <v>#REF!</v>
      </c>
      <c r="N230" s="148" t="e">
        <f>INDEX('For CSV - 2025 VentSpcFuncData'!#REF!,MATCH($B230,'For CSV - 2025 VentSpcFuncData'!$B$6:$B$111,0))</f>
        <v>#REF!</v>
      </c>
      <c r="O230" s="148" t="e">
        <f t="shared" si="43"/>
        <v>#REF!</v>
      </c>
      <c r="P230" s="150" t="e">
        <f t="shared" si="40"/>
        <v>#REF!</v>
      </c>
      <c r="Q230" s="45" t="str">
        <f t="shared" si="44"/>
        <v>Manufacturing, Commercial &amp; Industrial Work Area (Precision),Exhaust - Paint spray booths</v>
      </c>
      <c r="R230" s="45">
        <f>INDEX('For CSV - 2025 SpcFuncData'!$BB$5:$BB$89,MATCH($A230,'For CSV - 2025 SpcFuncData'!$B$5:$B$88,0))</f>
        <v>350</v>
      </c>
      <c r="S230" s="45">
        <f>INDEX('For CSV - 2025 VentSpcFuncData'!$I$6:$I$111,MATCH($B230,'For CSV - 2025 VentSpcFuncData'!$B$6:$B$111,0))</f>
        <v>33</v>
      </c>
      <c r="T230" s="45">
        <f>MATCH($A230,'For CSV - 2025 SpcFuncData'!$B$5:$B$87,0)</f>
        <v>49</v>
      </c>
      <c r="U230" s="45">
        <v>0</v>
      </c>
      <c r="V230" t="str">
        <f t="shared" si="41"/>
        <v>2,              33,     "Exhaust - Paint spray booths"</v>
      </c>
    </row>
    <row r="231" spans="1:22" x14ac:dyDescent="0.25">
      <c r="A231" s="45" t="s">
        <v>1102</v>
      </c>
      <c r="B231" s="103" t="s">
        <v>803</v>
      </c>
      <c r="C231" s="57">
        <f>VLOOKUP($B231,'2025 Ventilation List SORT'!$A$6:$I$101,2)</f>
        <v>0</v>
      </c>
      <c r="D231" s="57">
        <f>VLOOKUP($B231,'2025 Ventilation List SORT'!$A$6:$I$101,3)</f>
        <v>0</v>
      </c>
      <c r="E231" s="60">
        <f>VLOOKUP($B231,'2025 Ventilation List SORT'!$A$6:$I$101,4)</f>
        <v>0</v>
      </c>
      <c r="F231" s="60">
        <f>VLOOKUP($B231,'2025 Ventilation List SORT'!$A$6:$I$101,5)</f>
        <v>0</v>
      </c>
      <c r="G231" s="57">
        <f>VLOOKUP($B231,'2025 Ventilation List SORT'!$A$6:$I$101,6)</f>
        <v>0.5</v>
      </c>
      <c r="H231" s="60">
        <f>VLOOKUP($B231,'2025 Ventilation List SORT'!$A$6:$I$101,7)</f>
        <v>2</v>
      </c>
      <c r="I231" s="57">
        <f>VLOOKUP($B231,'2025 Ventilation List SORT'!$A$6:$I$101,8)</f>
        <v>0</v>
      </c>
      <c r="J231" s="96" t="str">
        <f>VLOOKUP($B231,'2025 Ventilation List SORT'!$A$6:$I$101,9)</f>
        <v>No</v>
      </c>
      <c r="K231" s="148">
        <f>INDEX('For CSV - 2025 SpcFuncData'!$D$5:$D$88,MATCH($A231,'For CSV - 2025 SpcFuncData'!$B$5:$B$87,0))*0.5</f>
        <v>5</v>
      </c>
      <c r="L231" s="148" t="e">
        <f>INDEX('For CSV - 2025 VentSpcFuncData'!#REF!,MATCH($B231,'For CSV - 2025 VentSpcFuncData'!$B$6:$B$111,0))</f>
        <v>#REF!</v>
      </c>
      <c r="M231" s="148" t="e">
        <f t="shared" si="42"/>
        <v>#REF!</v>
      </c>
      <c r="N231" s="148" t="e">
        <f>INDEX('For CSV - 2025 VentSpcFuncData'!#REF!,MATCH($B231,'For CSV - 2025 VentSpcFuncData'!$B$6:$B$111,0))</f>
        <v>#REF!</v>
      </c>
      <c r="O231" s="148" t="e">
        <f t="shared" si="43"/>
        <v>#REF!</v>
      </c>
      <c r="P231" s="150" t="e">
        <f t="shared" si="40"/>
        <v>#REF!</v>
      </c>
      <c r="Q231" s="45" t="str">
        <f t="shared" si="44"/>
        <v>Manufacturing, Commercial &amp; Industrial Work Area (Precision),Exhaust - Woodwork shop/classrooms</v>
      </c>
      <c r="R231" s="45">
        <f>INDEX('For CSV - 2025 SpcFuncData'!$BB$5:$BB$89,MATCH($A231,'For CSV - 2025 SpcFuncData'!$B$5:$B$88,0))</f>
        <v>350</v>
      </c>
      <c r="S231" s="45">
        <f>INDEX('For CSV - 2025 VentSpcFuncData'!$I$6:$I$111,MATCH($B231,'For CSV - 2025 VentSpcFuncData'!$B$6:$B$111,0))</f>
        <v>41</v>
      </c>
      <c r="T231" s="45">
        <f>MATCH($A231,'For CSV - 2025 SpcFuncData'!$B$5:$B$87,0)</f>
        <v>49</v>
      </c>
      <c r="U231" s="45">
        <v>0</v>
      </c>
      <c r="V231" t="str">
        <f t="shared" si="41"/>
        <v>2,              41,     "Exhaust - Woodwork shop/classrooms"</v>
      </c>
    </row>
    <row r="232" spans="1:22" x14ac:dyDescent="0.25">
      <c r="A232" s="45" t="s">
        <v>1102</v>
      </c>
      <c r="B232" s="103" t="s">
        <v>781</v>
      </c>
      <c r="C232" s="57">
        <f>VLOOKUP($B232,'2025 Ventilation List SORT'!$A$6:$I$101,2)</f>
        <v>5</v>
      </c>
      <c r="D232" s="57">
        <f>VLOOKUP($B232,'2025 Ventilation List SORT'!$A$6:$I$101,3)</f>
        <v>0.15</v>
      </c>
      <c r="E232" s="60">
        <f>VLOOKUP($B232,'2025 Ventilation List SORT'!$A$6:$I$101,4)</f>
        <v>0</v>
      </c>
      <c r="F232" s="60">
        <f>VLOOKUP($B232,'2025 Ventilation List SORT'!$A$6:$I$101,5)</f>
        <v>0</v>
      </c>
      <c r="G232" s="57">
        <f>VLOOKUP($B232,'2025 Ventilation List SORT'!$A$6:$I$101,6)</f>
        <v>0</v>
      </c>
      <c r="H232" s="60">
        <f>VLOOKUP($B232,'2025 Ventilation List SORT'!$A$6:$I$101,7)</f>
        <v>2</v>
      </c>
      <c r="I232" s="57" t="str">
        <f>VLOOKUP($B232,'2025 Ventilation List SORT'!$A$6:$I$101,8)</f>
        <v/>
      </c>
      <c r="J232" s="96" t="str">
        <f>VLOOKUP($B232,'2025 Ventilation List SORT'!$A$6:$I$101,9)</f>
        <v>No</v>
      </c>
      <c r="K232" s="148">
        <f>INDEX('For CSV - 2025 SpcFuncData'!$D$5:$D$88,MATCH($A232,'For CSV - 2025 SpcFuncData'!$B$5:$B$87,0))*0.5</f>
        <v>5</v>
      </c>
      <c r="L232" s="148" t="e">
        <f>INDEX('For CSV - 2025 VentSpcFuncData'!#REF!,MATCH($B232,'For CSV - 2025 VentSpcFuncData'!$B$6:$B$111,0))</f>
        <v>#REF!</v>
      </c>
      <c r="M232" s="148" t="e">
        <f t="shared" si="42"/>
        <v>#REF!</v>
      </c>
      <c r="N232" s="148" t="e">
        <f>INDEX('For CSV - 2025 VentSpcFuncData'!#REF!,MATCH($B232,'For CSV - 2025 VentSpcFuncData'!$B$6:$B$111,0))</f>
        <v>#REF!</v>
      </c>
      <c r="O232" s="148" t="e">
        <f t="shared" si="43"/>
        <v>#REF!</v>
      </c>
      <c r="P232" s="150" t="e">
        <f t="shared" si="40"/>
        <v>#REF!</v>
      </c>
      <c r="Q232" s="45" t="str">
        <f t="shared" si="44"/>
        <v>Manufacturing, Commercial &amp; Industrial Work Area (Precision),Misc - All others</v>
      </c>
      <c r="R232" s="45">
        <f>INDEX('For CSV - 2025 SpcFuncData'!$BB$5:$BB$89,MATCH($A232,'For CSV - 2025 SpcFuncData'!$B$5:$B$88,0))</f>
        <v>350</v>
      </c>
      <c r="S232" s="45">
        <f>INDEX('For CSV - 2025 VentSpcFuncData'!$I$6:$I$111,MATCH($B232,'For CSV - 2025 VentSpcFuncData'!$B$6:$B$111,0))</f>
        <v>58</v>
      </c>
      <c r="T232" s="45">
        <f>MATCH($A232,'For CSV - 2025 SpcFuncData'!$B$5:$B$87,0)</f>
        <v>49</v>
      </c>
      <c r="U232" s="45">
        <v>0</v>
      </c>
      <c r="V232" t="str">
        <f t="shared" si="41"/>
        <v>2,              58,     "Misc - All others"</v>
      </c>
    </row>
    <row r="233" spans="1:22" x14ac:dyDescent="0.25">
      <c r="A233" s="45" t="s">
        <v>1102</v>
      </c>
      <c r="B233" s="103" t="s">
        <v>775</v>
      </c>
      <c r="C233" s="57">
        <f>VLOOKUP($B233,'2025 Ventilation List SORT'!$A$6:$I$101,2)</f>
        <v>5</v>
      </c>
      <c r="D233" s="57">
        <f>VLOOKUP($B233,'2025 Ventilation List SORT'!$A$6:$I$101,3)</f>
        <v>0.15</v>
      </c>
      <c r="E233" s="60">
        <f>VLOOKUP($B233,'2025 Ventilation List SORT'!$A$6:$I$101,4)</f>
        <v>0</v>
      </c>
      <c r="F233" s="60">
        <f>VLOOKUP($B233,'2025 Ventilation List SORT'!$A$6:$I$101,5)</f>
        <v>0</v>
      </c>
      <c r="G233" s="57">
        <f>VLOOKUP($B233,'2025 Ventilation List SORT'!$A$6:$I$101,6)</f>
        <v>0</v>
      </c>
      <c r="H233" s="60">
        <f>VLOOKUP($B233,'2025 Ventilation List SORT'!$A$6:$I$101,7)</f>
        <v>3</v>
      </c>
      <c r="I233" s="57" t="str">
        <f>VLOOKUP($B233,'2025 Ventilation List SORT'!$A$6:$I$101,8)</f>
        <v/>
      </c>
      <c r="J233" s="96" t="str">
        <f>VLOOKUP($B233,'2025 Ventilation List SORT'!$A$6:$I$101,9)</f>
        <v>Yes</v>
      </c>
      <c r="K233" s="148">
        <f>INDEX('For CSV - 2025 SpcFuncData'!$D$5:$D$88,MATCH($A233,'For CSV - 2025 SpcFuncData'!$B$5:$B$87,0))*0.5</f>
        <v>5</v>
      </c>
      <c r="L233" s="148" t="e">
        <f>INDEX('For CSV - 2025 VentSpcFuncData'!#REF!,MATCH($B233,'For CSV - 2025 VentSpcFuncData'!$B$6:$B$111,0))</f>
        <v>#REF!</v>
      </c>
      <c r="M233" s="148" t="e">
        <f t="shared" si="42"/>
        <v>#REF!</v>
      </c>
      <c r="N233" s="148" t="e">
        <f>INDEX('For CSV - 2025 VentSpcFuncData'!#REF!,MATCH($B233,'For CSV - 2025 VentSpcFuncData'!$B$6:$B$111,0))</f>
        <v>#REF!</v>
      </c>
      <c r="O233" s="148" t="e">
        <f t="shared" si="43"/>
        <v>#REF!</v>
      </c>
      <c r="P233" s="150" t="e">
        <f t="shared" si="40"/>
        <v>#REF!</v>
      </c>
      <c r="Q233" s="45" t="str">
        <f t="shared" si="44"/>
        <v>Manufacturing, Commercial &amp; Industrial Work Area (Precision),Misc - General manufacturing (excludes heavy industrial and process using chemicals)</v>
      </c>
      <c r="R233" s="45">
        <f>INDEX('For CSV - 2025 SpcFuncData'!$BB$5:$BB$89,MATCH($A233,'For CSV - 2025 SpcFuncData'!$B$5:$B$88,0))</f>
        <v>350</v>
      </c>
      <c r="S233" s="45">
        <f>INDEX('For CSV - 2025 VentSpcFuncData'!$I$6:$I$111,MATCH($B233,'For CSV - 2025 VentSpcFuncData'!$B$6:$B$111,0))</f>
        <v>63</v>
      </c>
      <c r="T233" s="45">
        <f>MATCH($A233,'For CSV - 2025 SpcFuncData'!$B$5:$B$87,0)</f>
        <v>49</v>
      </c>
      <c r="U233" s="45">
        <v>0</v>
      </c>
      <c r="V233" t="str">
        <f t="shared" si="41"/>
        <v>2,              63,     "Misc - General manufacturing (excludes heavy industrial and process using chemicals)"</v>
      </c>
    </row>
    <row r="234" spans="1:22" x14ac:dyDescent="0.25">
      <c r="A234" s="45" t="s">
        <v>1102</v>
      </c>
      <c r="B234" s="103" t="s">
        <v>929</v>
      </c>
      <c r="C234" s="57">
        <f>VLOOKUP($B234,'2025 Ventilation List SORT'!$A$6:$I$101,2)</f>
        <v>5</v>
      </c>
      <c r="D234" s="57">
        <f>VLOOKUP($B234,'2025 Ventilation List SORT'!$A$6:$I$101,3)</f>
        <v>0.15</v>
      </c>
      <c r="E234" s="60">
        <f>VLOOKUP($B234,'2025 Ventilation List SORT'!$A$6:$I$101,4)</f>
        <v>0</v>
      </c>
      <c r="F234" s="60">
        <f>VLOOKUP($B234,'2025 Ventilation List SORT'!$A$6:$I$101,5)</f>
        <v>0</v>
      </c>
      <c r="G234" s="57">
        <f>VLOOKUP($B234,'2025 Ventilation List SORT'!$A$6:$I$101,6)</f>
        <v>0</v>
      </c>
      <c r="H234" s="60">
        <f>VLOOKUP($B234,'2025 Ventilation List SORT'!$A$6:$I$101,7)</f>
        <v>2</v>
      </c>
      <c r="I234" s="57" t="str">
        <f>VLOOKUP($B234,'2025 Ventilation List SORT'!$A$6:$I$101,8)</f>
        <v/>
      </c>
      <c r="J234" s="96" t="str">
        <f>VLOOKUP($B234,'2025 Ventilation List SORT'!$A$6:$I$101,9)</f>
        <v>No</v>
      </c>
      <c r="K234" s="148">
        <f>INDEX('For CSV - 2025 SpcFuncData'!$D$5:$D$88,MATCH($A234,'For CSV - 2025 SpcFuncData'!$B$5:$B$87,0))*0.5</f>
        <v>5</v>
      </c>
      <c r="L234" s="148" t="e">
        <f>INDEX('For CSV - 2025 VentSpcFuncData'!#REF!,MATCH($B234,'For CSV - 2025 VentSpcFuncData'!$B$6:$B$111,0))</f>
        <v>#REF!</v>
      </c>
      <c r="M234" s="148" t="e">
        <f t="shared" si="42"/>
        <v>#REF!</v>
      </c>
      <c r="N234" s="148" t="e">
        <f>INDEX('For CSV - 2025 VentSpcFuncData'!#REF!,MATCH($B234,'For CSV - 2025 VentSpcFuncData'!$B$6:$B$111,0))</f>
        <v>#REF!</v>
      </c>
      <c r="O234" s="148" t="e">
        <f t="shared" si="43"/>
        <v>#REF!</v>
      </c>
      <c r="P234" s="150" t="e">
        <f t="shared" si="40"/>
        <v>#REF!</v>
      </c>
      <c r="Q234" s="45" t="str">
        <f t="shared" si="44"/>
        <v>Manufacturing, Commercial &amp; Industrial Work Area (Precision),Misc - Sorting, packing, light assembly</v>
      </c>
      <c r="R234" s="45">
        <f>INDEX('For CSV - 2025 SpcFuncData'!$BB$5:$BB$89,MATCH($A234,'For CSV - 2025 SpcFuncData'!$B$5:$B$88,0))</f>
        <v>350</v>
      </c>
      <c r="S234" s="45">
        <f>INDEX('For CSV - 2025 VentSpcFuncData'!$I$6:$I$111,MATCH($B234,'For CSV - 2025 VentSpcFuncData'!$B$6:$B$111,0))</f>
        <v>67</v>
      </c>
      <c r="T234" s="45">
        <f>MATCH($A234,'For CSV - 2025 SpcFuncData'!$B$5:$B$87,0)</f>
        <v>49</v>
      </c>
      <c r="U234" s="45">
        <v>0</v>
      </c>
      <c r="V234" t="str">
        <f t="shared" si="41"/>
        <v>2,              67,     "Misc - Sorting, packing, light assembly"</v>
      </c>
    </row>
    <row r="235" spans="1:22" x14ac:dyDescent="0.25">
      <c r="A235" s="45" t="s">
        <v>548</v>
      </c>
      <c r="B235" s="103" t="s">
        <v>831</v>
      </c>
      <c r="C235" s="57">
        <f>VLOOKUP($B235,'2025 Ventilation List SORT'!$A$6:$I$101,2)</f>
        <v>17</v>
      </c>
      <c r="D235" s="57">
        <f>VLOOKUP($B235,'2025 Ventilation List SORT'!$A$6:$I$101,3)</f>
        <v>0.15</v>
      </c>
      <c r="E235" s="60">
        <f>VLOOKUP($B235,'2025 Ventilation List SORT'!$A$6:$I$101,4)</f>
        <v>0</v>
      </c>
      <c r="F235" s="60">
        <f>VLOOKUP($B235,'2025 Ventilation List SORT'!$A$6:$I$101,5)</f>
        <v>0</v>
      </c>
      <c r="G235" s="57">
        <f>VLOOKUP($B235,'2025 Ventilation List SORT'!$A$6:$I$101,6)</f>
        <v>0</v>
      </c>
      <c r="H235" s="60">
        <f>VLOOKUP($B235,'2025 Ventilation List SORT'!$A$6:$I$101,7)</f>
        <v>1</v>
      </c>
      <c r="I235" s="57" t="str">
        <f>VLOOKUP($B235,'2025 Ventilation List SORT'!$A$6:$I$101,8)</f>
        <v>F</v>
      </c>
      <c r="J235" s="96" t="str">
        <f>VLOOKUP($B235,'2025 Ventilation List SORT'!$A$6:$I$101,9)</f>
        <v>No</v>
      </c>
      <c r="K235" s="148">
        <f>INDEX('For CSV - 2025 SpcFuncData'!$D$5:$D$88,MATCH($A235,'For CSV - 2025 SpcFuncData'!$B$5:$B$87,0))*0.5</f>
        <v>33.335000000000001</v>
      </c>
      <c r="L235" s="148" t="e">
        <f>INDEX('For CSV - 2025 VentSpcFuncData'!#REF!,MATCH($B235,'For CSV - 2025 VentSpcFuncData'!$B$6:$B$111,0))</f>
        <v>#REF!</v>
      </c>
      <c r="M235" s="148" t="e">
        <f t="shared" si="42"/>
        <v>#REF!</v>
      </c>
      <c r="N235" s="148" t="e">
        <f>INDEX('For CSV - 2025 VentSpcFuncData'!#REF!,MATCH($B235,'For CSV - 2025 VentSpcFuncData'!$B$6:$B$111,0))</f>
        <v>#REF!</v>
      </c>
      <c r="O235" s="148" t="e">
        <f t="shared" si="43"/>
        <v>#REF!</v>
      </c>
      <c r="P235" s="150" t="e">
        <f t="shared" si="40"/>
        <v>#REF!</v>
      </c>
      <c r="Q235" s="45" t="str">
        <f t="shared" si="44"/>
        <v>Museum Area (Exhibition/Display),Assembly - Museums/galleries</v>
      </c>
      <c r="R235" s="45">
        <f>INDEX('For CSV - 2025 SpcFuncData'!$BB$5:$BB$89,MATCH($A235,'For CSV - 2025 SpcFuncData'!$B$5:$B$88,0))</f>
        <v>351</v>
      </c>
      <c r="S235" s="45">
        <f>INDEX('For CSV - 2025 VentSpcFuncData'!$I$6:$I$111,MATCH($B235,'For CSV - 2025 VentSpcFuncData'!$B$6:$B$111,0))</f>
        <v>7</v>
      </c>
      <c r="T235" s="45">
        <f>MATCH($A235,'For CSV - 2025 SpcFuncData'!$B$5:$B$87,0)</f>
        <v>50</v>
      </c>
      <c r="U235" s="45">
        <v>0</v>
      </c>
      <c r="V235" t="str">
        <f t="shared" si="41"/>
        <v>1, Spc:SpcFunc,        351,  7  ;  Museum Area (Exhibition/Display)</v>
      </c>
    </row>
    <row r="236" spans="1:22" x14ac:dyDescent="0.25">
      <c r="A236" s="45" t="s">
        <v>548</v>
      </c>
      <c r="B236" s="103" t="s">
        <v>925</v>
      </c>
      <c r="C236" s="57">
        <f>VLOOKUP($B236,'2025 Ventilation List SORT'!$A$6:$I$101,2)</f>
        <v>17</v>
      </c>
      <c r="D236" s="57">
        <f>VLOOKUP($B236,'2025 Ventilation List SORT'!$A$6:$I$101,3)</f>
        <v>0.15</v>
      </c>
      <c r="E236" s="60">
        <f>VLOOKUP($B236,'2025 Ventilation List SORT'!$A$6:$I$101,4)</f>
        <v>0</v>
      </c>
      <c r="F236" s="60">
        <f>VLOOKUP($B236,'2025 Ventilation List SORT'!$A$6:$I$101,5)</f>
        <v>0</v>
      </c>
      <c r="G236" s="57">
        <f>VLOOKUP($B236,'2025 Ventilation List SORT'!$A$6:$I$101,6)</f>
        <v>0</v>
      </c>
      <c r="H236" s="60">
        <f>VLOOKUP($B236,'2025 Ventilation List SORT'!$A$6:$I$101,7)</f>
        <v>1</v>
      </c>
      <c r="I236" s="57" t="str">
        <f>VLOOKUP($B236,'2025 Ventilation List SORT'!$A$6:$I$101,8)</f>
        <v/>
      </c>
      <c r="J236" s="96" t="str">
        <f>VLOOKUP($B236,'2025 Ventilation List SORT'!$A$6:$I$101,9)</f>
        <v>No</v>
      </c>
      <c r="K236" s="148">
        <f>INDEX('For CSV - 2025 SpcFuncData'!$D$5:$D$88,MATCH($A236,'For CSV - 2025 SpcFuncData'!$B$5:$B$87,0))*0.5</f>
        <v>33.335000000000001</v>
      </c>
      <c r="L236" s="148" t="e">
        <f>INDEX('For CSV - 2025 VentSpcFuncData'!#REF!,MATCH($B236,'For CSV - 2025 VentSpcFuncData'!$B$6:$B$111,0))</f>
        <v>#REF!</v>
      </c>
      <c r="M236" s="148" t="e">
        <f t="shared" si="42"/>
        <v>#REF!</v>
      </c>
      <c r="N236" s="148" t="e">
        <f>INDEX('For CSV - 2025 VentSpcFuncData'!#REF!,MATCH($B236,'For CSV - 2025 VentSpcFuncData'!$B$6:$B$111,0))</f>
        <v>#REF!</v>
      </c>
      <c r="O236" s="148" t="e">
        <f t="shared" si="43"/>
        <v>#REF!</v>
      </c>
      <c r="P236" s="150" t="e">
        <f t="shared" si="40"/>
        <v>#REF!</v>
      </c>
      <c r="Q236" s="45" t="str">
        <f t="shared" si="44"/>
        <v>Museum Area (Exhibition/Display),Assembly - Museums (childrens)</v>
      </c>
      <c r="R236" s="45">
        <f>INDEX('For CSV - 2025 SpcFuncData'!$BB$5:$BB$89,MATCH($A236,'For CSV - 2025 SpcFuncData'!$B$5:$B$88,0))</f>
        <v>351</v>
      </c>
      <c r="S236" s="45">
        <f>INDEX('For CSV - 2025 VentSpcFuncData'!$I$6:$I$111,MATCH($B236,'For CSV - 2025 VentSpcFuncData'!$B$6:$B$111,0))</f>
        <v>6</v>
      </c>
      <c r="T236" s="45">
        <f>MATCH($A236,'For CSV - 2025 SpcFuncData'!$B$5:$B$87,0)</f>
        <v>50</v>
      </c>
      <c r="U236" s="45">
        <v>0</v>
      </c>
      <c r="V236" t="str">
        <f t="shared" si="41"/>
        <v>2,              6,     "Assembly - Museums (childrens)"</v>
      </c>
    </row>
    <row r="237" spans="1:22" x14ac:dyDescent="0.25">
      <c r="A237" s="45" t="s">
        <v>548</v>
      </c>
      <c r="B237" s="103" t="s">
        <v>831</v>
      </c>
      <c r="C237" s="57">
        <f>VLOOKUP($B237,'2025 Ventilation List SORT'!$A$6:$I$101,2)</f>
        <v>17</v>
      </c>
      <c r="D237" s="57">
        <f>VLOOKUP($B237,'2025 Ventilation List SORT'!$A$6:$I$101,3)</f>
        <v>0.15</v>
      </c>
      <c r="E237" s="60">
        <f>VLOOKUP($B237,'2025 Ventilation List SORT'!$A$6:$I$101,4)</f>
        <v>0</v>
      </c>
      <c r="F237" s="60">
        <f>VLOOKUP($B237,'2025 Ventilation List SORT'!$A$6:$I$101,5)</f>
        <v>0</v>
      </c>
      <c r="G237" s="57">
        <f>VLOOKUP($B237,'2025 Ventilation List SORT'!$A$6:$I$101,6)</f>
        <v>0</v>
      </c>
      <c r="H237" s="60">
        <f>VLOOKUP($B237,'2025 Ventilation List SORT'!$A$6:$I$101,7)</f>
        <v>1</v>
      </c>
      <c r="I237" s="57" t="str">
        <f>VLOOKUP($B237,'2025 Ventilation List SORT'!$A$6:$I$101,8)</f>
        <v>F</v>
      </c>
      <c r="J237" s="96" t="str">
        <f>VLOOKUP($B237,'2025 Ventilation List SORT'!$A$6:$I$101,9)</f>
        <v>No</v>
      </c>
      <c r="K237" s="148">
        <f>INDEX('For CSV - 2025 SpcFuncData'!$D$5:$D$88,MATCH($A237,'For CSV - 2025 SpcFuncData'!$B$5:$B$87,0))*0.5</f>
        <v>33.335000000000001</v>
      </c>
      <c r="L237" s="148" t="e">
        <f>INDEX('For CSV - 2025 VentSpcFuncData'!#REF!,MATCH($B237,'For CSV - 2025 VentSpcFuncData'!$B$6:$B$111,0))</f>
        <v>#REF!</v>
      </c>
      <c r="M237" s="148" t="e">
        <f t="shared" si="42"/>
        <v>#REF!</v>
      </c>
      <c r="N237" s="148" t="e">
        <f>INDEX('For CSV - 2025 VentSpcFuncData'!#REF!,MATCH($B237,'For CSV - 2025 VentSpcFuncData'!$B$6:$B$111,0))</f>
        <v>#REF!</v>
      </c>
      <c r="O237" s="148" t="e">
        <f t="shared" si="43"/>
        <v>#REF!</v>
      </c>
      <c r="P237" s="150" t="e">
        <f t="shared" si="40"/>
        <v>#REF!</v>
      </c>
      <c r="Q237" s="45" t="str">
        <f t="shared" si="44"/>
        <v>Museum Area (Exhibition/Display),Assembly - Museums/galleries</v>
      </c>
      <c r="R237" s="45">
        <f>INDEX('For CSV - 2025 SpcFuncData'!$BB$5:$BB$89,MATCH($A237,'For CSV - 2025 SpcFuncData'!$B$5:$B$88,0))</f>
        <v>351</v>
      </c>
      <c r="S237" s="45">
        <f>INDEX('For CSV - 2025 VentSpcFuncData'!$I$6:$I$111,MATCH($B237,'For CSV - 2025 VentSpcFuncData'!$B$6:$B$111,0))</f>
        <v>7</v>
      </c>
      <c r="T237" s="45">
        <f>MATCH($A237,'For CSV - 2025 SpcFuncData'!$B$5:$B$87,0)</f>
        <v>50</v>
      </c>
      <c r="U237" s="45">
        <v>0</v>
      </c>
      <c r="V237" t="str">
        <f t="shared" si="41"/>
        <v>2,              7,     "Assembly - Museums/galleries"</v>
      </c>
    </row>
    <row r="238" spans="1:22" x14ac:dyDescent="0.25">
      <c r="A238" s="45" t="s">
        <v>549</v>
      </c>
      <c r="B238" s="103" t="s">
        <v>775</v>
      </c>
      <c r="C238" s="57">
        <f>VLOOKUP($B238,'2025 Ventilation List SORT'!$A$6:$I$101,2)</f>
        <v>5</v>
      </c>
      <c r="D238" s="57">
        <f>VLOOKUP($B238,'2025 Ventilation List SORT'!$A$6:$I$101,3)</f>
        <v>0.15</v>
      </c>
      <c r="E238" s="60">
        <f>VLOOKUP($B238,'2025 Ventilation List SORT'!$A$6:$I$101,4)</f>
        <v>0</v>
      </c>
      <c r="F238" s="60">
        <f>VLOOKUP($B238,'2025 Ventilation List SORT'!$A$6:$I$101,5)</f>
        <v>0</v>
      </c>
      <c r="G238" s="57">
        <f>VLOOKUP($B238,'2025 Ventilation List SORT'!$A$6:$I$101,6)</f>
        <v>0</v>
      </c>
      <c r="H238" s="60">
        <f>VLOOKUP($B238,'2025 Ventilation List SORT'!$A$6:$I$101,7)</f>
        <v>3</v>
      </c>
      <c r="I238" s="57" t="str">
        <f>VLOOKUP($B238,'2025 Ventilation List SORT'!$A$6:$I$101,8)</f>
        <v/>
      </c>
      <c r="J238" s="96" t="str">
        <f>VLOOKUP($B238,'2025 Ventilation List SORT'!$A$6:$I$101,9)</f>
        <v>Yes</v>
      </c>
      <c r="K238" s="148">
        <f>INDEX('For CSV - 2025 SpcFuncData'!$D$5:$D$88,MATCH($A238,'For CSV - 2025 SpcFuncData'!$B$5:$B$87,0))*0.5</f>
        <v>5</v>
      </c>
      <c r="L238" s="148" t="e">
        <f>INDEX('For CSV - 2025 VentSpcFuncData'!#REF!,MATCH($B238,'For CSV - 2025 VentSpcFuncData'!$B$6:$B$111,0))</f>
        <v>#REF!</v>
      </c>
      <c r="M238" s="148" t="e">
        <f t="shared" si="42"/>
        <v>#REF!</v>
      </c>
      <c r="N238" s="148" t="e">
        <f>INDEX('For CSV - 2025 VentSpcFuncData'!#REF!,MATCH($B238,'For CSV - 2025 VentSpcFuncData'!$B$6:$B$111,0))</f>
        <v>#REF!</v>
      </c>
      <c r="O238" s="148" t="e">
        <f t="shared" si="43"/>
        <v>#REF!</v>
      </c>
      <c r="P238" s="150" t="e">
        <f t="shared" si="40"/>
        <v>#REF!</v>
      </c>
      <c r="Q238" s="45" t="str">
        <f t="shared" si="44"/>
        <v>Museum Area (Restoration Room),Misc - General manufacturing (excludes heavy industrial and process using chemicals)</v>
      </c>
      <c r="R238" s="45">
        <f>INDEX('For CSV - 2025 SpcFuncData'!$BB$5:$BB$89,MATCH($A238,'For CSV - 2025 SpcFuncData'!$B$5:$B$88,0))</f>
        <v>352</v>
      </c>
      <c r="S238" s="45">
        <f>INDEX('For CSV - 2025 VentSpcFuncData'!$I$6:$I$111,MATCH($B238,'For CSV - 2025 VentSpcFuncData'!$B$6:$B$111,0))</f>
        <v>63</v>
      </c>
      <c r="T238" s="45">
        <f>MATCH($A238,'For CSV - 2025 SpcFuncData'!$B$5:$B$87,0)</f>
        <v>51</v>
      </c>
      <c r="U238" s="45">
        <v>0</v>
      </c>
      <c r="V238" t="str">
        <f t="shared" si="41"/>
        <v>1, Spc:SpcFunc,        352,  63  ;  Museum Area (Restoration Room)</v>
      </c>
    </row>
    <row r="239" spans="1:22" x14ac:dyDescent="0.25">
      <c r="A239" s="45" t="s">
        <v>549</v>
      </c>
      <c r="B239" s="103" t="s">
        <v>816</v>
      </c>
      <c r="C239" s="57">
        <f>VLOOKUP($B239,'2025 Ventilation List SORT'!$A$6:$I$101,2)</f>
        <v>25</v>
      </c>
      <c r="D239" s="57">
        <f>VLOOKUP($B239,'2025 Ventilation List SORT'!$A$6:$I$101,3)</f>
        <v>0.15</v>
      </c>
      <c r="E239" s="60">
        <f>VLOOKUP($B239,'2025 Ventilation List SORT'!$A$6:$I$101,4)</f>
        <v>0</v>
      </c>
      <c r="F239" s="60">
        <f>VLOOKUP($B239,'2025 Ventilation List SORT'!$A$6:$I$101,5)</f>
        <v>0</v>
      </c>
      <c r="G239" s="57">
        <f>VLOOKUP($B239,'2025 Ventilation List SORT'!$A$6:$I$101,6)</f>
        <v>0.7</v>
      </c>
      <c r="H239" s="60">
        <f>VLOOKUP($B239,'2025 Ventilation List SORT'!$A$6:$I$101,7)</f>
        <v>2</v>
      </c>
      <c r="I239" s="57" t="str">
        <f>VLOOKUP($B239,'2025 Ventilation List SORT'!$A$6:$I$101,8)</f>
        <v/>
      </c>
      <c r="J239" s="96" t="str">
        <f>VLOOKUP($B239,'2025 Ventilation List SORT'!$A$6:$I$101,9)</f>
        <v>No</v>
      </c>
      <c r="K239" s="148">
        <f>INDEX('For CSV - 2025 SpcFuncData'!$D$5:$D$88,MATCH($A239,'For CSV - 2025 SpcFuncData'!$B$5:$B$87,0))*0.5</f>
        <v>5</v>
      </c>
      <c r="L239" s="148" t="e">
        <f>INDEX('For CSV - 2025 VentSpcFuncData'!#REF!,MATCH($B239,'For CSV - 2025 VentSpcFuncData'!$B$6:$B$111,0))</f>
        <v>#REF!</v>
      </c>
      <c r="M239" s="148" t="e">
        <f t="shared" si="42"/>
        <v>#REF!</v>
      </c>
      <c r="N239" s="148" t="e">
        <f>INDEX('For CSV - 2025 VentSpcFuncData'!#REF!,MATCH($B239,'For CSV - 2025 VentSpcFuncData'!$B$6:$B$111,0))</f>
        <v>#REF!</v>
      </c>
      <c r="O239" s="148" t="e">
        <f t="shared" si="43"/>
        <v>#REF!</v>
      </c>
      <c r="P239" s="150" t="e">
        <f t="shared" si="40"/>
        <v>#REF!</v>
      </c>
      <c r="Q239" s="45" t="str">
        <f t="shared" si="44"/>
        <v>Museum Area (Restoration Room),Education - Art classroom</v>
      </c>
      <c r="R239" s="45">
        <f>INDEX('For CSV - 2025 SpcFuncData'!$BB$5:$BB$89,MATCH($A239,'For CSV - 2025 SpcFuncData'!$B$5:$B$88,0))</f>
        <v>352</v>
      </c>
      <c r="S239" s="45">
        <f>INDEX('For CSV - 2025 VentSpcFuncData'!$I$6:$I$111,MATCH($B239,'For CSV - 2025 VentSpcFuncData'!$B$6:$B$111,0))</f>
        <v>9</v>
      </c>
      <c r="T239" s="45">
        <f>MATCH($A239,'For CSV - 2025 SpcFuncData'!$B$5:$B$87,0)</f>
        <v>51</v>
      </c>
      <c r="U239" s="45">
        <v>0</v>
      </c>
      <c r="V239" t="str">
        <f t="shared" si="41"/>
        <v>2,              9,     "Education - Art classroom"</v>
      </c>
    </row>
    <row r="240" spans="1:22" x14ac:dyDescent="0.25">
      <c r="A240" s="45" t="s">
        <v>549</v>
      </c>
      <c r="B240" s="103" t="s">
        <v>825</v>
      </c>
      <c r="C240" s="57">
        <f>VLOOKUP($B240,'2025 Ventilation List SORT'!$A$6:$I$101,2)</f>
        <v>25</v>
      </c>
      <c r="D240" s="57">
        <f>VLOOKUP($B240,'2025 Ventilation List SORT'!$A$6:$I$101,3)</f>
        <v>0.15</v>
      </c>
      <c r="E240" s="60">
        <f>VLOOKUP($B240,'2025 Ventilation List SORT'!$A$6:$I$101,4)</f>
        <v>0</v>
      </c>
      <c r="F240" s="60">
        <f>VLOOKUP($B240,'2025 Ventilation List SORT'!$A$6:$I$101,5)</f>
        <v>0</v>
      </c>
      <c r="G240" s="57">
        <f>VLOOKUP($B240,'2025 Ventilation List SORT'!$A$6:$I$101,6)</f>
        <v>1</v>
      </c>
      <c r="H240" s="60">
        <f>VLOOKUP($B240,'2025 Ventilation List SORT'!$A$6:$I$101,7)</f>
        <v>2</v>
      </c>
      <c r="I240" s="57" t="str">
        <f>VLOOKUP($B240,'2025 Ventilation List SORT'!$A$6:$I$101,8)</f>
        <v/>
      </c>
      <c r="J240" s="96" t="str">
        <f>VLOOKUP($B240,'2025 Ventilation List SORT'!$A$6:$I$101,9)</f>
        <v>Yes</v>
      </c>
      <c r="K240" s="148">
        <f>INDEX('For CSV - 2025 SpcFuncData'!$D$5:$D$88,MATCH($A240,'For CSV - 2025 SpcFuncData'!$B$5:$B$87,0))*0.5</f>
        <v>5</v>
      </c>
      <c r="L240" s="148" t="e">
        <f>INDEX('For CSV - 2025 VentSpcFuncData'!#REF!,MATCH($B240,'For CSV - 2025 VentSpcFuncData'!$B$6:$B$111,0))</f>
        <v>#REF!</v>
      </c>
      <c r="M240" s="148" t="e">
        <f t="shared" si="42"/>
        <v>#REF!</v>
      </c>
      <c r="N240" s="148" t="e">
        <f>INDEX('For CSV - 2025 VentSpcFuncData'!#REF!,MATCH($B240,'For CSV - 2025 VentSpcFuncData'!$B$6:$B$111,0))</f>
        <v>#REF!</v>
      </c>
      <c r="O240" s="148" t="e">
        <f t="shared" si="43"/>
        <v>#REF!</v>
      </c>
      <c r="P240" s="150" t="e">
        <f t="shared" si="40"/>
        <v>#REF!</v>
      </c>
      <c r="Q240" s="45" t="str">
        <f t="shared" si="44"/>
        <v>Museum Area (Restoration Room),Education - Science laboratories</v>
      </c>
      <c r="R240" s="45">
        <f>INDEX('For CSV - 2025 SpcFuncData'!$BB$5:$BB$89,MATCH($A240,'For CSV - 2025 SpcFuncData'!$B$5:$B$88,0))</f>
        <v>352</v>
      </c>
      <c r="S240" s="45">
        <f>INDEX('For CSV - 2025 VentSpcFuncData'!$I$6:$I$111,MATCH($B240,'For CSV - 2025 VentSpcFuncData'!$B$6:$B$111,0))</f>
        <v>21</v>
      </c>
      <c r="T240" s="45">
        <f>MATCH($A240,'For CSV - 2025 SpcFuncData'!$B$5:$B$87,0)</f>
        <v>51</v>
      </c>
      <c r="U240" s="45">
        <v>0</v>
      </c>
      <c r="V240" t="str">
        <f t="shared" si="41"/>
        <v>2,              21,     "Education - Science laboratories"</v>
      </c>
    </row>
    <row r="241" spans="1:22" x14ac:dyDescent="0.25">
      <c r="A241" s="58" t="s">
        <v>549</v>
      </c>
      <c r="B241" s="103" t="s">
        <v>826</v>
      </c>
      <c r="C241" s="57">
        <f>VLOOKUP($B241,'2025 Ventilation List SORT'!$A$6:$I$101,2)</f>
        <v>25</v>
      </c>
      <c r="D241" s="57">
        <f>VLOOKUP($B241,'2025 Ventilation List SORT'!$A$6:$I$101,3)</f>
        <v>0.15</v>
      </c>
      <c r="E241" s="60">
        <f>VLOOKUP($B241,'2025 Ventilation List SORT'!$A$6:$I$101,4)</f>
        <v>0</v>
      </c>
      <c r="F241" s="60">
        <f>VLOOKUP($B241,'2025 Ventilation List SORT'!$A$6:$I$101,5)</f>
        <v>0</v>
      </c>
      <c r="G241" s="57">
        <f>VLOOKUP($B241,'2025 Ventilation List SORT'!$A$6:$I$101,6)</f>
        <v>1</v>
      </c>
      <c r="H241" s="60">
        <f>VLOOKUP($B241,'2025 Ventilation List SORT'!$A$6:$I$101,7)</f>
        <v>2</v>
      </c>
      <c r="I241" s="57" t="str">
        <f>VLOOKUP($B241,'2025 Ventilation List SORT'!$A$6:$I$101,8)</f>
        <v/>
      </c>
      <c r="J241" s="96" t="str">
        <f>VLOOKUP($B241,'2025 Ventilation List SORT'!$A$6:$I$101,9)</f>
        <v>Yes</v>
      </c>
      <c r="K241" s="148">
        <f>INDEX('For CSV - 2025 SpcFuncData'!$D$5:$D$88,MATCH($A241,'For CSV - 2025 SpcFuncData'!$B$5:$B$87,0))*0.5</f>
        <v>5</v>
      </c>
      <c r="L241" s="148" t="e">
        <f>INDEX('For CSV - 2025 VentSpcFuncData'!#REF!,MATCH($B241,'For CSV - 2025 VentSpcFuncData'!$B$6:$B$111,0))</f>
        <v>#REF!</v>
      </c>
      <c r="M241" s="148" t="e">
        <f t="shared" si="42"/>
        <v>#REF!</v>
      </c>
      <c r="N241" s="148" t="e">
        <f>INDEX('For CSV - 2025 VentSpcFuncData'!#REF!,MATCH($B241,'For CSV - 2025 VentSpcFuncData'!$B$6:$B$111,0))</f>
        <v>#REF!</v>
      </c>
      <c r="O241" s="148" t="e">
        <f t="shared" si="43"/>
        <v>#REF!</v>
      </c>
      <c r="P241" s="150" t="e">
        <f t="shared" si="40"/>
        <v>#REF!</v>
      </c>
      <c r="Q241" s="45" t="str">
        <f t="shared" si="44"/>
        <v>Museum Area (Restoration Room),Education - University/college laboratories</v>
      </c>
      <c r="R241" s="45">
        <f>INDEX('For CSV - 2025 SpcFuncData'!$BB$5:$BB$89,MATCH($A241,'For CSV - 2025 SpcFuncData'!$B$5:$B$88,0))</f>
        <v>352</v>
      </c>
      <c r="S241" s="45">
        <f>INDEX('For CSV - 2025 VentSpcFuncData'!$I$6:$I$111,MATCH($B241,'For CSV - 2025 VentSpcFuncData'!$B$6:$B$111,0))</f>
        <v>22</v>
      </c>
      <c r="T241" s="45">
        <f>MATCH($A241,'For CSV - 2025 SpcFuncData'!$B$5:$B$87,0)</f>
        <v>51</v>
      </c>
      <c r="U241" s="45">
        <v>0</v>
      </c>
      <c r="V241" t="str">
        <f t="shared" si="41"/>
        <v>2,              22,     "Education - University/college laboratories"</v>
      </c>
    </row>
    <row r="242" spans="1:22" x14ac:dyDescent="0.25">
      <c r="A242" s="58" t="s">
        <v>549</v>
      </c>
      <c r="B242" s="103" t="s">
        <v>828</v>
      </c>
      <c r="C242" s="57">
        <f>VLOOKUP($B242,'2025 Ventilation List SORT'!$A$6:$I$101,2)</f>
        <v>10</v>
      </c>
      <c r="D242" s="57">
        <f>VLOOKUP($B242,'2025 Ventilation List SORT'!$A$6:$I$101,3)</f>
        <v>0.15</v>
      </c>
      <c r="E242" s="60">
        <f>VLOOKUP($B242,'2025 Ventilation List SORT'!$A$6:$I$101,4)</f>
        <v>0</v>
      </c>
      <c r="F242" s="60">
        <f>VLOOKUP($B242,'2025 Ventilation List SORT'!$A$6:$I$101,5)</f>
        <v>0</v>
      </c>
      <c r="G242" s="57">
        <f>VLOOKUP($B242,'2025 Ventilation List SORT'!$A$6:$I$101,6)</f>
        <v>0.5</v>
      </c>
      <c r="H242" s="60">
        <f>VLOOKUP($B242,'2025 Ventilation List SORT'!$A$6:$I$101,7)</f>
        <v>2</v>
      </c>
      <c r="I242" s="57" t="str">
        <f>VLOOKUP($B242,'2025 Ventilation List SORT'!$A$6:$I$101,8)</f>
        <v/>
      </c>
      <c r="J242" s="96" t="str">
        <f>VLOOKUP($B242,'2025 Ventilation List SORT'!$A$6:$I$101,9)</f>
        <v>No</v>
      </c>
      <c r="K242" s="148">
        <f>INDEX('For CSV - 2025 SpcFuncData'!$D$5:$D$88,MATCH($A242,'For CSV - 2025 SpcFuncData'!$B$5:$B$87,0))*0.5</f>
        <v>5</v>
      </c>
      <c r="L242" s="148" t="e">
        <f>INDEX('For CSV - 2025 VentSpcFuncData'!#REF!,MATCH($B242,'For CSV - 2025 VentSpcFuncData'!$B$6:$B$111,0))</f>
        <v>#REF!</v>
      </c>
      <c r="M242" s="148" t="e">
        <f t="shared" si="42"/>
        <v>#REF!</v>
      </c>
      <c r="N242" s="148" t="e">
        <f>INDEX('For CSV - 2025 VentSpcFuncData'!#REF!,MATCH($B242,'For CSV - 2025 VentSpcFuncData'!$B$6:$B$111,0))</f>
        <v>#REF!</v>
      </c>
      <c r="O242" s="148" t="e">
        <f t="shared" si="43"/>
        <v>#REF!</v>
      </c>
      <c r="P242" s="150" t="e">
        <f t="shared" si="40"/>
        <v>#REF!</v>
      </c>
      <c r="Q242" s="45" t="str">
        <f t="shared" si="44"/>
        <v>Museum Area (Restoration Room),Education - Wood shop</v>
      </c>
      <c r="R242" s="45">
        <f>INDEX('For CSV - 2025 SpcFuncData'!$BB$5:$BB$89,MATCH($A242,'For CSV - 2025 SpcFuncData'!$B$5:$B$88,0))</f>
        <v>352</v>
      </c>
      <c r="S242" s="45">
        <f>INDEX('For CSV - 2025 VentSpcFuncData'!$I$6:$I$111,MATCH($B242,'For CSV - 2025 VentSpcFuncData'!$B$6:$B$111,0))</f>
        <v>23</v>
      </c>
      <c r="T242" s="45">
        <f>MATCH($A242,'For CSV - 2025 SpcFuncData'!$B$5:$B$87,0)</f>
        <v>51</v>
      </c>
      <c r="U242" s="45">
        <v>0</v>
      </c>
      <c r="V242" t="str">
        <f t="shared" si="41"/>
        <v>2,              23,     "Education - Wood shop"</v>
      </c>
    </row>
    <row r="243" spans="1:22" x14ac:dyDescent="0.25">
      <c r="A243" s="58" t="s">
        <v>549</v>
      </c>
      <c r="B243" s="103" t="s">
        <v>791</v>
      </c>
      <c r="C243" s="57">
        <f>VLOOKUP($B243,'2025 Ventilation List SORT'!$A$6:$I$101,2)</f>
        <v>0</v>
      </c>
      <c r="D243" s="57">
        <f>VLOOKUP($B243,'2025 Ventilation List SORT'!$A$6:$I$101,3)</f>
        <v>0</v>
      </c>
      <c r="E243" s="60">
        <f>VLOOKUP($B243,'2025 Ventilation List SORT'!$A$6:$I$101,4)</f>
        <v>0</v>
      </c>
      <c r="F243" s="60">
        <f>VLOOKUP($B243,'2025 Ventilation List SORT'!$A$6:$I$101,5)</f>
        <v>0</v>
      </c>
      <c r="G243" s="57">
        <f>VLOOKUP($B243,'2025 Ventilation List SORT'!$A$6:$I$101,6)</f>
        <v>0.5</v>
      </c>
      <c r="H243" s="60">
        <f>VLOOKUP($B243,'2025 Ventilation List SORT'!$A$6:$I$101,7)</f>
        <v>2</v>
      </c>
      <c r="I243" s="57" t="str">
        <f>VLOOKUP($B243,'2025 Ventilation List SORT'!$A$6:$I$101,8)</f>
        <v/>
      </c>
      <c r="J243" s="96" t="str">
        <f>VLOOKUP($B243,'2025 Ventilation List SORT'!$A$6:$I$101,9)</f>
        <v>No</v>
      </c>
      <c r="K243" s="148">
        <f>INDEX('For CSV - 2025 SpcFuncData'!$D$5:$D$88,MATCH($A243,'For CSV - 2025 SpcFuncData'!$B$5:$B$87,0))*0.5</f>
        <v>5</v>
      </c>
      <c r="L243" s="148" t="e">
        <f>INDEX('For CSV - 2025 VentSpcFuncData'!#REF!,MATCH($B243,'For CSV - 2025 VentSpcFuncData'!$B$6:$B$111,0))</f>
        <v>#REF!</v>
      </c>
      <c r="M243" s="148" t="e">
        <f t="shared" si="42"/>
        <v>#REF!</v>
      </c>
      <c r="N243" s="148" t="e">
        <f>INDEX('For CSV - 2025 VentSpcFuncData'!#REF!,MATCH($B243,'For CSV - 2025 VentSpcFuncData'!$B$6:$B$111,0))</f>
        <v>#REF!</v>
      </c>
      <c r="O243" s="148" t="e">
        <f t="shared" si="43"/>
        <v>#REF!</v>
      </c>
      <c r="P243" s="150" t="e">
        <f t="shared" si="40"/>
        <v>#REF!</v>
      </c>
      <c r="Q243" s="45" t="str">
        <f t="shared" si="44"/>
        <v>Museum Area (Restoration Room),Exhaust - Copy, printing rooms</v>
      </c>
      <c r="R243" s="45">
        <f>INDEX('For CSV - 2025 SpcFuncData'!$BB$5:$BB$89,MATCH($A243,'For CSV - 2025 SpcFuncData'!$B$5:$B$88,0))</f>
        <v>352</v>
      </c>
      <c r="S243" s="45">
        <f>INDEX('For CSV - 2025 VentSpcFuncData'!$I$6:$I$111,MATCH($B243,'For CSV - 2025 VentSpcFuncData'!$B$6:$B$111,0))</f>
        <v>28</v>
      </c>
      <c r="T243" s="45">
        <f>MATCH($A243,'For CSV - 2025 SpcFuncData'!$B$5:$B$87,0)</f>
        <v>51</v>
      </c>
      <c r="U243" s="45">
        <v>0</v>
      </c>
      <c r="V243" t="str">
        <f t="shared" si="41"/>
        <v>2,              28,     "Exhaust - Copy, printing rooms"</v>
      </c>
    </row>
    <row r="244" spans="1:22" x14ac:dyDescent="0.25">
      <c r="A244" s="58" t="s">
        <v>549</v>
      </c>
      <c r="B244" s="103" t="s">
        <v>792</v>
      </c>
      <c r="C244" s="57">
        <f>VLOOKUP($B244,'2025 Ventilation List SORT'!$A$6:$I$101,2)</f>
        <v>0</v>
      </c>
      <c r="D244" s="57">
        <f>VLOOKUP($B244,'2025 Ventilation List SORT'!$A$6:$I$101,3)</f>
        <v>0</v>
      </c>
      <c r="E244" s="60">
        <f>VLOOKUP($B244,'2025 Ventilation List SORT'!$A$6:$I$101,4)</f>
        <v>0</v>
      </c>
      <c r="F244" s="60">
        <f>VLOOKUP($B244,'2025 Ventilation List SORT'!$A$6:$I$101,5)</f>
        <v>0</v>
      </c>
      <c r="G244" s="57">
        <f>VLOOKUP($B244,'2025 Ventilation List SORT'!$A$6:$I$101,6)</f>
        <v>1</v>
      </c>
      <c r="H244" s="60">
        <f>VLOOKUP($B244,'2025 Ventilation List SORT'!$A$6:$I$101,7)</f>
        <v>2</v>
      </c>
      <c r="I244" s="57" t="str">
        <f>VLOOKUP($B244,'2025 Ventilation List SORT'!$A$6:$I$101,8)</f>
        <v/>
      </c>
      <c r="J244" s="96" t="str">
        <f>VLOOKUP($B244,'2025 Ventilation List SORT'!$A$6:$I$101,9)</f>
        <v>No</v>
      </c>
      <c r="K244" s="148">
        <f>INDEX('For CSV - 2025 SpcFuncData'!$D$5:$D$88,MATCH($A244,'For CSV - 2025 SpcFuncData'!$B$5:$B$87,0))*0.5</f>
        <v>5</v>
      </c>
      <c r="L244" s="148" t="e">
        <f>INDEX('For CSV - 2025 VentSpcFuncData'!#REF!,MATCH($B244,'For CSV - 2025 VentSpcFuncData'!$B$6:$B$111,0))</f>
        <v>#REF!</v>
      </c>
      <c r="M244" s="148" t="e">
        <f t="shared" si="42"/>
        <v>#REF!</v>
      </c>
      <c r="N244" s="148" t="e">
        <f>INDEX('For CSV - 2025 VentSpcFuncData'!#REF!,MATCH($B244,'For CSV - 2025 VentSpcFuncData'!$B$6:$B$111,0))</f>
        <v>#REF!</v>
      </c>
      <c r="O244" s="148" t="e">
        <f t="shared" si="43"/>
        <v>#REF!</v>
      </c>
      <c r="P244" s="150" t="e">
        <f t="shared" si="40"/>
        <v>#REF!</v>
      </c>
      <c r="Q244" s="45" t="str">
        <f t="shared" si="44"/>
        <v>Museum Area (Restoration Room),Exhaust - Darkrooms</v>
      </c>
      <c r="R244" s="45">
        <f>INDEX('For CSV - 2025 SpcFuncData'!$BB$5:$BB$89,MATCH($A244,'For CSV - 2025 SpcFuncData'!$B$5:$B$88,0))</f>
        <v>352</v>
      </c>
      <c r="S244" s="45">
        <f>INDEX('For CSV - 2025 VentSpcFuncData'!$I$6:$I$111,MATCH($B244,'For CSV - 2025 VentSpcFuncData'!$B$6:$B$111,0))</f>
        <v>29</v>
      </c>
      <c r="T244" s="45">
        <f>MATCH($A244,'For CSV - 2025 SpcFuncData'!$B$5:$B$87,0)</f>
        <v>51</v>
      </c>
      <c r="U244" s="45">
        <v>0</v>
      </c>
      <c r="V244" t="str">
        <f t="shared" si="41"/>
        <v>2,              29,     "Exhaust - Darkrooms"</v>
      </c>
    </row>
    <row r="245" spans="1:22" x14ac:dyDescent="0.25">
      <c r="A245" s="58" t="s">
        <v>549</v>
      </c>
      <c r="B245" s="103" t="s">
        <v>803</v>
      </c>
      <c r="C245" s="57">
        <f>VLOOKUP($B245,'2025 Ventilation List SORT'!$A$6:$I$101,2)</f>
        <v>0</v>
      </c>
      <c r="D245" s="57">
        <f>VLOOKUP($B245,'2025 Ventilation List SORT'!$A$6:$I$101,3)</f>
        <v>0</v>
      </c>
      <c r="E245" s="60">
        <f>VLOOKUP($B245,'2025 Ventilation List SORT'!$A$6:$I$101,4)</f>
        <v>0</v>
      </c>
      <c r="F245" s="60">
        <f>VLOOKUP($B245,'2025 Ventilation List SORT'!$A$6:$I$101,5)</f>
        <v>0</v>
      </c>
      <c r="G245" s="57">
        <f>VLOOKUP($B245,'2025 Ventilation List SORT'!$A$6:$I$101,6)</f>
        <v>0.5</v>
      </c>
      <c r="H245" s="60">
        <f>VLOOKUP($B245,'2025 Ventilation List SORT'!$A$6:$I$101,7)</f>
        <v>2</v>
      </c>
      <c r="I245" s="57">
        <f>VLOOKUP($B245,'2025 Ventilation List SORT'!$A$6:$I$101,8)</f>
        <v>0</v>
      </c>
      <c r="J245" s="96" t="str">
        <f>VLOOKUP($B245,'2025 Ventilation List SORT'!$A$6:$I$101,9)</f>
        <v>No</v>
      </c>
      <c r="K245" s="148">
        <f>INDEX('For CSV - 2025 SpcFuncData'!$D$5:$D$88,MATCH($A245,'For CSV - 2025 SpcFuncData'!$B$5:$B$87,0))*0.5</f>
        <v>5</v>
      </c>
      <c r="L245" s="148" t="e">
        <f>INDEX('For CSV - 2025 VentSpcFuncData'!#REF!,MATCH($B245,'For CSV - 2025 VentSpcFuncData'!$B$6:$B$111,0))</f>
        <v>#REF!</v>
      </c>
      <c r="M245" s="148" t="e">
        <f t="shared" si="42"/>
        <v>#REF!</v>
      </c>
      <c r="N245" s="148" t="e">
        <f>INDEX('For CSV - 2025 VentSpcFuncData'!#REF!,MATCH($B245,'For CSV - 2025 VentSpcFuncData'!$B$6:$B$111,0))</f>
        <v>#REF!</v>
      </c>
      <c r="O245" s="148" t="e">
        <f t="shared" si="43"/>
        <v>#REF!</v>
      </c>
      <c r="P245" s="150" t="e">
        <f t="shared" si="40"/>
        <v>#REF!</v>
      </c>
      <c r="Q245" s="45" t="str">
        <f t="shared" si="44"/>
        <v>Museum Area (Restoration Room),Exhaust - Woodwork shop/classrooms</v>
      </c>
      <c r="R245" s="45">
        <f>INDEX('For CSV - 2025 SpcFuncData'!$BB$5:$BB$89,MATCH($A245,'For CSV - 2025 SpcFuncData'!$B$5:$B$88,0))</f>
        <v>352</v>
      </c>
      <c r="S245" s="45">
        <f>INDEX('For CSV - 2025 VentSpcFuncData'!$I$6:$I$111,MATCH($B245,'For CSV - 2025 VentSpcFuncData'!$B$6:$B$111,0))</f>
        <v>41</v>
      </c>
      <c r="T245" s="45">
        <f>MATCH($A245,'For CSV - 2025 SpcFuncData'!$B$5:$B$87,0)</f>
        <v>51</v>
      </c>
      <c r="U245" s="45">
        <v>0</v>
      </c>
      <c r="V245" t="str">
        <f t="shared" si="41"/>
        <v>2,              41,     "Exhaust - Woodwork shop/classrooms"</v>
      </c>
    </row>
    <row r="246" spans="1:22" x14ac:dyDescent="0.25">
      <c r="A246" s="58" t="s">
        <v>549</v>
      </c>
      <c r="B246" s="103" t="s">
        <v>760</v>
      </c>
      <c r="C246" s="57">
        <f>VLOOKUP($B246,'2025 Ventilation List SORT'!$A$6:$I$101,2)</f>
        <v>2</v>
      </c>
      <c r="D246" s="57">
        <f>VLOOKUP($B246,'2025 Ventilation List SORT'!$A$6:$I$101,3)</f>
        <v>0.15</v>
      </c>
      <c r="E246" s="60">
        <f>VLOOKUP($B246,'2025 Ventilation List SORT'!$A$6:$I$101,4)</f>
        <v>0</v>
      </c>
      <c r="F246" s="60">
        <f>VLOOKUP($B246,'2025 Ventilation List SORT'!$A$6:$I$101,5)</f>
        <v>0</v>
      </c>
      <c r="G246" s="57">
        <f>VLOOKUP($B246,'2025 Ventilation List SORT'!$A$6:$I$101,6)</f>
        <v>0</v>
      </c>
      <c r="H246" s="60">
        <f>VLOOKUP($B246,'2025 Ventilation List SORT'!$A$6:$I$101,7)</f>
        <v>2</v>
      </c>
      <c r="I246" s="57" t="str">
        <f>VLOOKUP($B246,'2025 Ventilation List SORT'!$A$6:$I$101,8)</f>
        <v>B</v>
      </c>
      <c r="J246" s="96" t="str">
        <f>VLOOKUP($B246,'2025 Ventilation List SORT'!$A$6:$I$101,9)</f>
        <v>Yes</v>
      </c>
      <c r="K246" s="148">
        <f>INDEX('For CSV - 2025 SpcFuncData'!$D$5:$D$88,MATCH($A246,'For CSV - 2025 SpcFuncData'!$B$5:$B$87,0))*0.5</f>
        <v>5</v>
      </c>
      <c r="L246" s="148" t="e">
        <f>INDEX('For CSV - 2025 VentSpcFuncData'!#REF!,MATCH($B246,'For CSV - 2025 VentSpcFuncData'!$B$6:$B$111,0))</f>
        <v>#REF!</v>
      </c>
      <c r="M246" s="148" t="e">
        <f t="shared" si="42"/>
        <v>#REF!</v>
      </c>
      <c r="N246" s="148" t="e">
        <f>INDEX('For CSV - 2025 VentSpcFuncData'!#REF!,MATCH($B246,'For CSV - 2025 VentSpcFuncData'!$B$6:$B$111,0))</f>
        <v>#REF!</v>
      </c>
      <c r="O246" s="148" t="e">
        <f t="shared" si="43"/>
        <v>#REF!</v>
      </c>
      <c r="P246" s="150" t="e">
        <f t="shared" si="40"/>
        <v>#REF!</v>
      </c>
      <c r="Q246" s="45" t="str">
        <f t="shared" si="44"/>
        <v>Museum Area (Restoration Room),General - Occupiable storage rooms for liquids or gels</v>
      </c>
      <c r="R246" s="45">
        <f>INDEX('For CSV - 2025 SpcFuncData'!$BB$5:$BB$89,MATCH($A246,'For CSV - 2025 SpcFuncData'!$B$5:$B$88,0))</f>
        <v>352</v>
      </c>
      <c r="S246" s="45">
        <f>INDEX('For CSV - 2025 VentSpcFuncData'!$I$6:$I$111,MATCH($B246,'For CSV - 2025 VentSpcFuncData'!$B$6:$B$111,0))</f>
        <v>50</v>
      </c>
      <c r="T246" s="45">
        <f>MATCH($A246,'For CSV - 2025 SpcFuncData'!$B$5:$B$87,0)</f>
        <v>51</v>
      </c>
      <c r="U246" s="45">
        <v>0</v>
      </c>
      <c r="V246" t="str">
        <f t="shared" si="41"/>
        <v>2,              50,     "General - Occupiable storage rooms for liquids or gels"</v>
      </c>
    </row>
    <row r="247" spans="1:22" x14ac:dyDescent="0.25">
      <c r="A247" s="58" t="s">
        <v>549</v>
      </c>
      <c r="B247" s="103" t="s">
        <v>781</v>
      </c>
      <c r="C247" s="57">
        <f>VLOOKUP($B247,'2025 Ventilation List SORT'!$A$6:$I$101,2)</f>
        <v>5</v>
      </c>
      <c r="D247" s="57">
        <f>VLOOKUP($B247,'2025 Ventilation List SORT'!$A$6:$I$101,3)</f>
        <v>0.15</v>
      </c>
      <c r="E247" s="60">
        <f>VLOOKUP($B247,'2025 Ventilation List SORT'!$A$6:$I$101,4)</f>
        <v>0</v>
      </c>
      <c r="F247" s="60">
        <f>VLOOKUP($B247,'2025 Ventilation List SORT'!$A$6:$I$101,5)</f>
        <v>0</v>
      </c>
      <c r="G247" s="57">
        <f>VLOOKUP($B247,'2025 Ventilation List SORT'!$A$6:$I$101,6)</f>
        <v>0</v>
      </c>
      <c r="H247" s="60">
        <f>VLOOKUP($B247,'2025 Ventilation List SORT'!$A$6:$I$101,7)</f>
        <v>2</v>
      </c>
      <c r="I247" s="57" t="str">
        <f>VLOOKUP($B247,'2025 Ventilation List SORT'!$A$6:$I$101,8)</f>
        <v/>
      </c>
      <c r="J247" s="96" t="str">
        <f>VLOOKUP($B247,'2025 Ventilation List SORT'!$A$6:$I$101,9)</f>
        <v>No</v>
      </c>
      <c r="K247" s="148">
        <f>INDEX('For CSV - 2025 SpcFuncData'!$D$5:$D$88,MATCH($A247,'For CSV - 2025 SpcFuncData'!$B$5:$B$87,0))*0.5</f>
        <v>5</v>
      </c>
      <c r="L247" s="148" t="e">
        <f>INDEX('For CSV - 2025 VentSpcFuncData'!#REF!,MATCH($B247,'For CSV - 2025 VentSpcFuncData'!$B$6:$B$111,0))</f>
        <v>#REF!</v>
      </c>
      <c r="M247" s="148" t="e">
        <f t="shared" si="42"/>
        <v>#REF!</v>
      </c>
      <c r="N247" s="148" t="e">
        <f>INDEX('For CSV - 2025 VentSpcFuncData'!#REF!,MATCH($B247,'For CSV - 2025 VentSpcFuncData'!$B$6:$B$111,0))</f>
        <v>#REF!</v>
      </c>
      <c r="O247" s="148" t="e">
        <f t="shared" si="43"/>
        <v>#REF!</v>
      </c>
      <c r="P247" s="150" t="e">
        <f t="shared" si="40"/>
        <v>#REF!</v>
      </c>
      <c r="Q247" s="45" t="str">
        <f t="shared" si="44"/>
        <v>Museum Area (Restoration Room),Misc - All others</v>
      </c>
      <c r="R247" s="45">
        <f>INDEX('For CSV - 2025 SpcFuncData'!$BB$5:$BB$89,MATCH($A247,'For CSV - 2025 SpcFuncData'!$B$5:$B$88,0))</f>
        <v>352</v>
      </c>
      <c r="S247" s="45">
        <f>INDEX('For CSV - 2025 VentSpcFuncData'!$I$6:$I$111,MATCH($B247,'For CSV - 2025 VentSpcFuncData'!$B$6:$B$111,0))</f>
        <v>58</v>
      </c>
      <c r="T247" s="45">
        <f>MATCH($A247,'For CSV - 2025 SpcFuncData'!$B$5:$B$87,0)</f>
        <v>51</v>
      </c>
      <c r="U247" s="45">
        <v>0</v>
      </c>
      <c r="V247" t="str">
        <f t="shared" si="41"/>
        <v>2,              58,     "Misc - All others"</v>
      </c>
    </row>
    <row r="248" spans="1:22" x14ac:dyDescent="0.25">
      <c r="A248" s="58" t="s">
        <v>549</v>
      </c>
      <c r="B248" s="103" t="s">
        <v>775</v>
      </c>
      <c r="C248" s="57">
        <f>VLOOKUP($B248,'2025 Ventilation List SORT'!$A$6:$I$101,2)</f>
        <v>5</v>
      </c>
      <c r="D248" s="57">
        <f>VLOOKUP($B248,'2025 Ventilation List SORT'!$A$6:$I$101,3)</f>
        <v>0.15</v>
      </c>
      <c r="E248" s="60">
        <f>VLOOKUP($B248,'2025 Ventilation List SORT'!$A$6:$I$101,4)</f>
        <v>0</v>
      </c>
      <c r="F248" s="60">
        <f>VLOOKUP($B248,'2025 Ventilation List SORT'!$A$6:$I$101,5)</f>
        <v>0</v>
      </c>
      <c r="G248" s="57">
        <f>VLOOKUP($B248,'2025 Ventilation List SORT'!$A$6:$I$101,6)</f>
        <v>0</v>
      </c>
      <c r="H248" s="60">
        <f>VLOOKUP($B248,'2025 Ventilation List SORT'!$A$6:$I$101,7)</f>
        <v>3</v>
      </c>
      <c r="I248" s="57" t="str">
        <f>VLOOKUP($B248,'2025 Ventilation List SORT'!$A$6:$I$101,8)</f>
        <v/>
      </c>
      <c r="J248" s="96" t="str">
        <f>VLOOKUP($B248,'2025 Ventilation List SORT'!$A$6:$I$101,9)</f>
        <v>Yes</v>
      </c>
      <c r="K248" s="148">
        <f>INDEX('For CSV - 2025 SpcFuncData'!$D$5:$D$88,MATCH($A248,'For CSV - 2025 SpcFuncData'!$B$5:$B$87,0))*0.5</f>
        <v>5</v>
      </c>
      <c r="L248" s="148" t="e">
        <f>INDEX('For CSV - 2025 VentSpcFuncData'!#REF!,MATCH($B248,'For CSV - 2025 VentSpcFuncData'!$B$6:$B$111,0))</f>
        <v>#REF!</v>
      </c>
      <c r="M248" s="148" t="e">
        <f t="shared" si="42"/>
        <v>#REF!</v>
      </c>
      <c r="N248" s="148" t="e">
        <f>INDEX('For CSV - 2025 VentSpcFuncData'!#REF!,MATCH($B248,'For CSV - 2025 VentSpcFuncData'!$B$6:$B$111,0))</f>
        <v>#REF!</v>
      </c>
      <c r="O248" s="148" t="e">
        <f t="shared" si="43"/>
        <v>#REF!</v>
      </c>
      <c r="P248" s="150" t="e">
        <f t="shared" si="40"/>
        <v>#REF!</v>
      </c>
      <c r="Q248" s="45" t="str">
        <f t="shared" si="44"/>
        <v>Museum Area (Restoration Room),Misc - General manufacturing (excludes heavy industrial and process using chemicals)</v>
      </c>
      <c r="R248" s="45">
        <f>INDEX('For CSV - 2025 SpcFuncData'!$BB$5:$BB$89,MATCH($A248,'For CSV - 2025 SpcFuncData'!$B$5:$B$88,0))</f>
        <v>352</v>
      </c>
      <c r="S248" s="45">
        <f>INDEX('For CSV - 2025 VentSpcFuncData'!$I$6:$I$111,MATCH($B248,'For CSV - 2025 VentSpcFuncData'!$B$6:$B$111,0))</f>
        <v>63</v>
      </c>
      <c r="T248" s="45">
        <f>MATCH($A248,'For CSV - 2025 SpcFuncData'!$B$5:$B$87,0)</f>
        <v>51</v>
      </c>
      <c r="U248" s="45">
        <v>0</v>
      </c>
      <c r="V248" t="str">
        <f t="shared" si="41"/>
        <v>2,              63,     "Misc - General manufacturing (excludes heavy industrial and process using chemicals)"</v>
      </c>
    </row>
    <row r="249" spans="1:22" x14ac:dyDescent="0.25">
      <c r="A249" s="58" t="s">
        <v>549</v>
      </c>
      <c r="B249" s="103" t="s">
        <v>776</v>
      </c>
      <c r="C249" s="57">
        <f>VLOOKUP($B249,'2025 Ventilation List SORT'!$A$6:$I$101,2)</f>
        <v>5</v>
      </c>
      <c r="D249" s="57">
        <f>VLOOKUP($B249,'2025 Ventilation List SORT'!$A$6:$I$101,3)</f>
        <v>0.15</v>
      </c>
      <c r="E249" s="60">
        <f>VLOOKUP($B249,'2025 Ventilation List SORT'!$A$6:$I$101,4)</f>
        <v>0</v>
      </c>
      <c r="F249" s="60">
        <f>VLOOKUP($B249,'2025 Ventilation List SORT'!$A$6:$I$101,5)</f>
        <v>0</v>
      </c>
      <c r="G249" s="57">
        <f>VLOOKUP($B249,'2025 Ventilation List SORT'!$A$6:$I$101,6)</f>
        <v>0</v>
      </c>
      <c r="H249" s="60">
        <f>VLOOKUP($B249,'2025 Ventilation List SORT'!$A$6:$I$101,7)</f>
        <v>1</v>
      </c>
      <c r="I249" s="57" t="str">
        <f>VLOOKUP($B249,'2025 Ventilation List SORT'!$A$6:$I$101,8)</f>
        <v/>
      </c>
      <c r="J249" s="96" t="str">
        <f>VLOOKUP($B249,'2025 Ventilation List SORT'!$A$6:$I$101,9)</f>
        <v>No</v>
      </c>
      <c r="K249" s="148">
        <f>INDEX('For CSV - 2025 SpcFuncData'!$D$5:$D$88,MATCH($A249,'For CSV - 2025 SpcFuncData'!$B$5:$B$87,0))*0.5</f>
        <v>5</v>
      </c>
      <c r="L249" s="148" t="e">
        <f>INDEX('For CSV - 2025 VentSpcFuncData'!#REF!,MATCH($B249,'For CSV - 2025 VentSpcFuncData'!$B$6:$B$111,0))</f>
        <v>#REF!</v>
      </c>
      <c r="M249" s="148" t="e">
        <f t="shared" si="42"/>
        <v>#REF!</v>
      </c>
      <c r="N249" s="148" t="e">
        <f>INDEX('For CSV - 2025 VentSpcFuncData'!#REF!,MATCH($B249,'For CSV - 2025 VentSpcFuncData'!$B$6:$B$111,0))</f>
        <v>#REF!</v>
      </c>
      <c r="O249" s="148" t="e">
        <f t="shared" si="43"/>
        <v>#REF!</v>
      </c>
      <c r="P249" s="150" t="e">
        <f t="shared" si="40"/>
        <v>#REF!</v>
      </c>
      <c r="Q249" s="45" t="str">
        <f t="shared" si="44"/>
        <v>Museum Area (Restoration Room),Misc - Photo studios</v>
      </c>
      <c r="R249" s="45">
        <f>INDEX('For CSV - 2025 SpcFuncData'!$BB$5:$BB$89,MATCH($A249,'For CSV - 2025 SpcFuncData'!$B$5:$B$88,0))</f>
        <v>352</v>
      </c>
      <c r="S249" s="45">
        <f>INDEX('For CSV - 2025 VentSpcFuncData'!$I$6:$I$111,MATCH($B249,'For CSV - 2025 VentSpcFuncData'!$B$6:$B$111,0))</f>
        <v>65</v>
      </c>
      <c r="T249" s="45">
        <f>MATCH($A249,'For CSV - 2025 SpcFuncData'!$B$5:$B$87,0)</f>
        <v>51</v>
      </c>
      <c r="U249" s="45">
        <v>0</v>
      </c>
      <c r="V249" t="str">
        <f t="shared" si="41"/>
        <v>2,              65,     "Misc - Photo studios"</v>
      </c>
    </row>
    <row r="250" spans="1:22" x14ac:dyDescent="0.25">
      <c r="A250" s="58" t="s">
        <v>549</v>
      </c>
      <c r="B250" s="103" t="s">
        <v>929</v>
      </c>
      <c r="C250" s="57">
        <f>VLOOKUP($B250,'2025 Ventilation List SORT'!$A$6:$I$101,2)</f>
        <v>5</v>
      </c>
      <c r="D250" s="57">
        <f>VLOOKUP($B250,'2025 Ventilation List SORT'!$A$6:$I$101,3)</f>
        <v>0.15</v>
      </c>
      <c r="E250" s="60">
        <f>VLOOKUP($B250,'2025 Ventilation List SORT'!$A$6:$I$101,4)</f>
        <v>0</v>
      </c>
      <c r="F250" s="60">
        <f>VLOOKUP($B250,'2025 Ventilation List SORT'!$A$6:$I$101,5)</f>
        <v>0</v>
      </c>
      <c r="G250" s="57">
        <f>VLOOKUP($B250,'2025 Ventilation List SORT'!$A$6:$I$101,6)</f>
        <v>0</v>
      </c>
      <c r="H250" s="60">
        <f>VLOOKUP($B250,'2025 Ventilation List SORT'!$A$6:$I$101,7)</f>
        <v>2</v>
      </c>
      <c r="I250" s="57" t="str">
        <f>VLOOKUP($B250,'2025 Ventilation List SORT'!$A$6:$I$101,8)</f>
        <v/>
      </c>
      <c r="J250" s="96" t="str">
        <f>VLOOKUP($B250,'2025 Ventilation List SORT'!$A$6:$I$101,9)</f>
        <v>No</v>
      </c>
      <c r="K250" s="148">
        <f>INDEX('For CSV - 2025 SpcFuncData'!$D$5:$D$88,MATCH($A250,'For CSV - 2025 SpcFuncData'!$B$5:$B$87,0))*0.5</f>
        <v>5</v>
      </c>
      <c r="L250" s="148" t="e">
        <f>INDEX('For CSV - 2025 VentSpcFuncData'!#REF!,MATCH($B250,'For CSV - 2025 VentSpcFuncData'!$B$6:$B$111,0))</f>
        <v>#REF!</v>
      </c>
      <c r="M250" s="148" t="e">
        <f t="shared" si="42"/>
        <v>#REF!</v>
      </c>
      <c r="N250" s="148" t="e">
        <f>INDEX('For CSV - 2025 VentSpcFuncData'!#REF!,MATCH($B250,'For CSV - 2025 VentSpcFuncData'!$B$6:$B$111,0))</f>
        <v>#REF!</v>
      </c>
      <c r="O250" s="148" t="e">
        <f t="shared" si="43"/>
        <v>#REF!</v>
      </c>
      <c r="P250" s="150" t="e">
        <f t="shared" si="40"/>
        <v>#REF!</v>
      </c>
      <c r="Q250" s="45" t="str">
        <f t="shared" si="44"/>
        <v>Museum Area (Restoration Room),Misc - Sorting, packing, light assembly</v>
      </c>
      <c r="R250" s="45">
        <f>INDEX('For CSV - 2025 SpcFuncData'!$BB$5:$BB$89,MATCH($A250,'For CSV - 2025 SpcFuncData'!$B$5:$B$88,0))</f>
        <v>352</v>
      </c>
      <c r="S250" s="45">
        <f>INDEX('For CSV - 2025 VentSpcFuncData'!$I$6:$I$111,MATCH($B250,'For CSV - 2025 VentSpcFuncData'!$B$6:$B$111,0))</f>
        <v>67</v>
      </c>
      <c r="T250" s="45">
        <f>MATCH($A250,'For CSV - 2025 SpcFuncData'!$B$5:$B$87,0)</f>
        <v>51</v>
      </c>
      <c r="U250" s="45">
        <v>0</v>
      </c>
      <c r="V250" t="str">
        <f t="shared" si="41"/>
        <v>2,              67,     "Misc - Sorting, packing, light assembly"</v>
      </c>
    </row>
    <row r="251" spans="1:22" x14ac:dyDescent="0.25">
      <c r="A251" s="58" t="s">
        <v>562</v>
      </c>
      <c r="B251" s="103" t="s">
        <v>769</v>
      </c>
      <c r="C251" s="57">
        <f>VLOOKUP($B251,'2025 Ventilation List SORT'!$A$6:$I$101,2)</f>
        <v>5</v>
      </c>
      <c r="D251" s="57">
        <f>VLOOKUP($B251,'2025 Ventilation List SORT'!$A$6:$I$101,3)</f>
        <v>0.15</v>
      </c>
      <c r="E251" s="60">
        <f>VLOOKUP($B251,'2025 Ventilation List SORT'!$A$6:$I$101,4)</f>
        <v>0</v>
      </c>
      <c r="F251" s="60">
        <f>VLOOKUP($B251,'2025 Ventilation List SORT'!$A$6:$I$101,5)</f>
        <v>0</v>
      </c>
      <c r="G251" s="57">
        <f>VLOOKUP($B251,'2025 Ventilation List SORT'!$A$6:$I$101,6)</f>
        <v>0</v>
      </c>
      <c r="H251" s="60">
        <f>VLOOKUP($B251,'2025 Ventilation List SORT'!$A$6:$I$101,7)</f>
        <v>1</v>
      </c>
      <c r="I251" s="57" t="str">
        <f>VLOOKUP($B251,'2025 Ventilation List SORT'!$A$6:$I$101,8)</f>
        <v>F</v>
      </c>
      <c r="J251" s="96" t="str">
        <f>VLOOKUP($B251,'2025 Ventilation List SORT'!$A$6:$I$101,9)</f>
        <v>No</v>
      </c>
      <c r="K251" s="148">
        <f>INDEX('For CSV - 2025 SpcFuncData'!$D$5:$D$88,MATCH($A251,'For CSV - 2025 SpcFuncData'!$B$5:$B$87,0))*0.5</f>
        <v>5</v>
      </c>
      <c r="L251" s="148" t="e">
        <f>INDEX('For CSV - 2025 VentSpcFuncData'!#REF!,MATCH($B251,'For CSV - 2025 VentSpcFuncData'!$B$6:$B$111,0))</f>
        <v>#REF!</v>
      </c>
      <c r="M251" s="148" t="e">
        <f t="shared" si="42"/>
        <v>#REF!</v>
      </c>
      <c r="N251" s="148" t="e">
        <f>INDEX('For CSV - 2025 VentSpcFuncData'!#REF!,MATCH($B251,'For CSV - 2025 VentSpcFuncData'!$B$6:$B$111,0))</f>
        <v>#REF!</v>
      </c>
      <c r="O251" s="148" t="e">
        <f t="shared" si="43"/>
        <v>#REF!</v>
      </c>
      <c r="P251" s="150" t="e">
        <f t="shared" si="40"/>
        <v>#REF!</v>
      </c>
      <c r="Q251" s="45" t="str">
        <f t="shared" si="44"/>
        <v>Office Area (&lt;250 square feet),Office - Office space</v>
      </c>
      <c r="R251" s="45">
        <f>INDEX('For CSV - 2025 SpcFuncData'!$BB$5:$BB$89,MATCH($A251,'For CSV - 2025 SpcFuncData'!$B$5:$B$88,0))</f>
        <v>354</v>
      </c>
      <c r="S251" s="45">
        <f>INDEX('For CSV - 2025 VentSpcFuncData'!$I$6:$I$111,MATCH($B251,'For CSV - 2025 VentSpcFuncData'!$B$6:$B$111,0))</f>
        <v>74</v>
      </c>
      <c r="T251" s="45">
        <f>MATCH($A251,'For CSV - 2025 SpcFuncData'!$B$5:$B$87,0)</f>
        <v>53</v>
      </c>
      <c r="U251" s="45">
        <v>1</v>
      </c>
      <c r="V251" t="str">
        <f t="shared" si="41"/>
        <v>1, Spc:SpcFunc,        354,  74  ;  Office Area (&lt;250 square feet)</v>
      </c>
    </row>
    <row r="252" spans="1:22" x14ac:dyDescent="0.25">
      <c r="A252" s="58" t="s">
        <v>562</v>
      </c>
      <c r="B252" s="103" t="s">
        <v>769</v>
      </c>
      <c r="C252" s="57">
        <f>VLOOKUP($B252,'2025 Ventilation List SORT'!$A$6:$I$101,2)</f>
        <v>5</v>
      </c>
      <c r="D252" s="57">
        <f>VLOOKUP($B252,'2025 Ventilation List SORT'!$A$6:$I$101,3)</f>
        <v>0.15</v>
      </c>
      <c r="E252" s="60">
        <f>VLOOKUP($B252,'2025 Ventilation List SORT'!$A$6:$I$101,4)</f>
        <v>0</v>
      </c>
      <c r="F252" s="60">
        <f>VLOOKUP($B252,'2025 Ventilation List SORT'!$A$6:$I$101,5)</f>
        <v>0</v>
      </c>
      <c r="G252" s="57">
        <f>VLOOKUP($B252,'2025 Ventilation List SORT'!$A$6:$I$101,6)</f>
        <v>0</v>
      </c>
      <c r="H252" s="60">
        <f>VLOOKUP($B252,'2025 Ventilation List SORT'!$A$6:$I$101,7)</f>
        <v>1</v>
      </c>
      <c r="I252" s="57" t="str">
        <f>VLOOKUP($B252,'2025 Ventilation List SORT'!$A$6:$I$101,8)</f>
        <v>F</v>
      </c>
      <c r="J252" s="96" t="str">
        <f>VLOOKUP($B252,'2025 Ventilation List SORT'!$A$6:$I$101,9)</f>
        <v>No</v>
      </c>
      <c r="K252" s="148">
        <f>INDEX('For CSV - 2025 SpcFuncData'!$D$5:$D$88,MATCH($A252,'For CSV - 2025 SpcFuncData'!$B$5:$B$87,0))*0.5</f>
        <v>5</v>
      </c>
      <c r="L252" s="148" t="e">
        <f>INDEX('For CSV - 2025 VentSpcFuncData'!#REF!,MATCH($B252,'For CSV - 2025 VentSpcFuncData'!$B$6:$B$111,0))</f>
        <v>#REF!</v>
      </c>
      <c r="M252" s="148" t="e">
        <f t="shared" si="42"/>
        <v>#REF!</v>
      </c>
      <c r="N252" s="148" t="e">
        <f>INDEX('For CSV - 2025 VentSpcFuncData'!#REF!,MATCH($B252,'For CSV - 2025 VentSpcFuncData'!$B$6:$B$111,0))</f>
        <v>#REF!</v>
      </c>
      <c r="O252" s="148" t="e">
        <f t="shared" si="43"/>
        <v>#REF!</v>
      </c>
      <c r="P252" s="150" t="e">
        <f t="shared" si="40"/>
        <v>#REF!</v>
      </c>
      <c r="Q252" s="45" t="str">
        <f t="shared" ref="Q252:Q283" si="45">_xlfn.CONCAT(A252,",",B252)</f>
        <v>Office Area (&lt;250 square feet),Office - Office space</v>
      </c>
      <c r="R252" s="45">
        <f>INDEX('For CSV - 2025 SpcFuncData'!$BB$5:$BB$89,MATCH($A252,'For CSV - 2025 SpcFuncData'!$B$5:$B$88,0))</f>
        <v>354</v>
      </c>
      <c r="S252" s="45">
        <f>INDEX('For CSV - 2025 VentSpcFuncData'!$I$6:$I$111,MATCH($B252,'For CSV - 2025 VentSpcFuncData'!$B$6:$B$111,0))</f>
        <v>74</v>
      </c>
      <c r="T252" s="45">
        <f>MATCH($A252,'For CSV - 2025 SpcFuncData'!$B$5:$B$87,0)</f>
        <v>53</v>
      </c>
      <c r="U252" s="45">
        <v>1</v>
      </c>
      <c r="V252" t="str">
        <f t="shared" si="41"/>
        <v>2,              74,     "Office - Office space"</v>
      </c>
    </row>
    <row r="253" spans="1:22" x14ac:dyDescent="0.25">
      <c r="A253" s="45" t="s">
        <v>560</v>
      </c>
      <c r="B253" s="103" t="s">
        <v>769</v>
      </c>
      <c r="C253" s="57">
        <f>VLOOKUP($B253,'2025 Ventilation List SORT'!$A$6:$I$101,2)</f>
        <v>5</v>
      </c>
      <c r="D253" s="57">
        <f>VLOOKUP($B253,'2025 Ventilation List SORT'!$A$6:$I$101,3)</f>
        <v>0.15</v>
      </c>
      <c r="E253" s="60">
        <f>VLOOKUP($B253,'2025 Ventilation List SORT'!$A$6:$I$101,4)</f>
        <v>0</v>
      </c>
      <c r="F253" s="60">
        <f>VLOOKUP($B253,'2025 Ventilation List SORT'!$A$6:$I$101,5)</f>
        <v>0</v>
      </c>
      <c r="G253" s="57">
        <f>VLOOKUP($B253,'2025 Ventilation List SORT'!$A$6:$I$101,6)</f>
        <v>0</v>
      </c>
      <c r="H253" s="60">
        <f>VLOOKUP($B253,'2025 Ventilation List SORT'!$A$6:$I$101,7)</f>
        <v>1</v>
      </c>
      <c r="I253" s="57" t="str">
        <f>VLOOKUP($B253,'2025 Ventilation List SORT'!$A$6:$I$101,8)</f>
        <v>F</v>
      </c>
      <c r="J253" s="96" t="str">
        <f>VLOOKUP($B253,'2025 Ventilation List SORT'!$A$6:$I$101,9)</f>
        <v>No</v>
      </c>
      <c r="K253" s="148">
        <f>INDEX('For CSV - 2025 SpcFuncData'!$D$5:$D$88,MATCH($A253,'For CSV - 2025 SpcFuncData'!$B$5:$B$87,0))*0.5</f>
        <v>5</v>
      </c>
      <c r="L253" s="148" t="e">
        <f>INDEX('For CSV - 2025 VentSpcFuncData'!#REF!,MATCH($B253,'For CSV - 2025 VentSpcFuncData'!$B$6:$B$111,0))</f>
        <v>#REF!</v>
      </c>
      <c r="M253" s="148" t="e">
        <f t="shared" si="42"/>
        <v>#REF!</v>
      </c>
      <c r="N253" s="148" t="e">
        <f>INDEX('For CSV - 2025 VentSpcFuncData'!#REF!,MATCH($B253,'For CSV - 2025 VentSpcFuncData'!$B$6:$B$111,0))</f>
        <v>#REF!</v>
      </c>
      <c r="O253" s="148" t="e">
        <f t="shared" si="43"/>
        <v>#REF!</v>
      </c>
      <c r="P253" s="150" t="e">
        <f t="shared" si="40"/>
        <v>#REF!</v>
      </c>
      <c r="Q253" s="45" t="str">
        <f t="shared" si="45"/>
        <v>Office Area (&gt;250 square feet),Office - Office space</v>
      </c>
      <c r="R253" s="45">
        <f>INDEX('For CSV - 2025 SpcFuncData'!$BB$5:$BB$89,MATCH($A253,'For CSV - 2025 SpcFuncData'!$B$5:$B$88,0))</f>
        <v>353</v>
      </c>
      <c r="S253" s="45">
        <f>INDEX('For CSV - 2025 VentSpcFuncData'!$I$6:$I$111,MATCH($B253,'For CSV - 2025 VentSpcFuncData'!$B$6:$B$111,0))</f>
        <v>74</v>
      </c>
      <c r="T253" s="45">
        <f>MATCH($A253,'For CSV - 2025 SpcFuncData'!$B$5:$B$87,0)</f>
        <v>52</v>
      </c>
      <c r="U253" s="45">
        <v>1</v>
      </c>
      <c r="V253" t="str">
        <f t="shared" si="41"/>
        <v>1, Spc:SpcFunc,        353,  74  ;  Office Area (&gt;250 square feet)</v>
      </c>
    </row>
    <row r="254" spans="1:22" x14ac:dyDescent="0.25">
      <c r="A254" s="45" t="s">
        <v>560</v>
      </c>
      <c r="B254" s="103" t="s">
        <v>769</v>
      </c>
      <c r="C254" s="57">
        <f>VLOOKUP($B254,'2025 Ventilation List SORT'!$A$6:$I$101,2)</f>
        <v>5</v>
      </c>
      <c r="D254" s="57">
        <f>VLOOKUP($B254,'2025 Ventilation List SORT'!$A$6:$I$101,3)</f>
        <v>0.15</v>
      </c>
      <c r="E254" s="60">
        <f>VLOOKUP($B254,'2025 Ventilation List SORT'!$A$6:$I$101,4)</f>
        <v>0</v>
      </c>
      <c r="F254" s="60">
        <f>VLOOKUP($B254,'2025 Ventilation List SORT'!$A$6:$I$101,5)</f>
        <v>0</v>
      </c>
      <c r="G254" s="57">
        <f>VLOOKUP($B254,'2025 Ventilation List SORT'!$A$6:$I$101,6)</f>
        <v>0</v>
      </c>
      <c r="H254" s="60">
        <f>VLOOKUP($B254,'2025 Ventilation List SORT'!$A$6:$I$101,7)</f>
        <v>1</v>
      </c>
      <c r="I254" s="57" t="str">
        <f>VLOOKUP($B254,'2025 Ventilation List SORT'!$A$6:$I$101,8)</f>
        <v>F</v>
      </c>
      <c r="J254" s="96" t="str">
        <f>VLOOKUP($B254,'2025 Ventilation List SORT'!$A$6:$I$101,9)</f>
        <v>No</v>
      </c>
      <c r="K254" s="148">
        <f>INDEX('For CSV - 2025 SpcFuncData'!$D$5:$D$88,MATCH($A254,'For CSV - 2025 SpcFuncData'!$B$5:$B$87,0))*0.5</f>
        <v>5</v>
      </c>
      <c r="L254" s="148" t="e">
        <f>INDEX('For CSV - 2025 VentSpcFuncData'!#REF!,MATCH($B254,'For CSV - 2025 VentSpcFuncData'!$B$6:$B$111,0))</f>
        <v>#REF!</v>
      </c>
      <c r="M254" s="148" t="e">
        <f t="shared" si="42"/>
        <v>#REF!</v>
      </c>
      <c r="N254" s="148" t="e">
        <f>INDEX('For CSV - 2025 VentSpcFuncData'!#REF!,MATCH($B254,'For CSV - 2025 VentSpcFuncData'!$B$6:$B$111,0))</f>
        <v>#REF!</v>
      </c>
      <c r="O254" s="148" t="e">
        <f t="shared" si="43"/>
        <v>#REF!</v>
      </c>
      <c r="P254" s="150" t="e">
        <f t="shared" si="40"/>
        <v>#REF!</v>
      </c>
      <c r="Q254" s="45" t="str">
        <f t="shared" si="45"/>
        <v>Office Area (&gt;250 square feet),Office - Office space</v>
      </c>
      <c r="R254" s="45">
        <f>INDEX('For CSV - 2025 SpcFuncData'!$BB$5:$BB$89,MATCH($A254,'For CSV - 2025 SpcFuncData'!$B$5:$B$88,0))</f>
        <v>353</v>
      </c>
      <c r="S254" s="45">
        <f>INDEX('For CSV - 2025 VentSpcFuncData'!$I$6:$I$111,MATCH($B254,'For CSV - 2025 VentSpcFuncData'!$B$6:$B$111,0))</f>
        <v>74</v>
      </c>
      <c r="T254" s="45">
        <f>MATCH($A254,'For CSV - 2025 SpcFuncData'!$B$5:$B$87,0)</f>
        <v>52</v>
      </c>
      <c r="U254" s="45">
        <v>1</v>
      </c>
      <c r="V254" t="str">
        <f t="shared" si="41"/>
        <v>2,              74,     "Office - Office space"</v>
      </c>
    </row>
    <row r="255" spans="1:22" x14ac:dyDescent="0.25">
      <c r="A255" s="45" t="s">
        <v>1103</v>
      </c>
      <c r="B255" s="103" t="s">
        <v>799</v>
      </c>
      <c r="C255" s="57">
        <f>VLOOKUP($B255,'2025 Ventilation List SORT'!$A$6:$I$101,2)</f>
        <v>0</v>
      </c>
      <c r="D255" s="57">
        <f>VLOOKUP($B255,'2025 Ventilation List SORT'!$A$6:$I$101,3)</f>
        <v>0</v>
      </c>
      <c r="E255" s="60">
        <f>VLOOKUP($B255,'2025 Ventilation List SORT'!$A$6:$I$101,4)</f>
        <v>0</v>
      </c>
      <c r="F255" s="60">
        <f>VLOOKUP($B255,'2025 Ventilation List SORT'!$A$6:$I$101,5)</f>
        <v>0</v>
      </c>
      <c r="G255" s="57">
        <f>VLOOKUP($B255,'2025 Ventilation List SORT'!$A$6:$I$101,6)</f>
        <v>0.75</v>
      </c>
      <c r="H255" s="60">
        <f>VLOOKUP($B255,'2025 Ventilation List SORT'!$A$6:$I$101,7)</f>
        <v>2</v>
      </c>
      <c r="I255" s="57" t="str">
        <f>VLOOKUP($B255,'2025 Ventilation List SORT'!$A$6:$I$101,8)</f>
        <v>Exh. Note C</v>
      </c>
      <c r="J255" s="96" t="str">
        <f>VLOOKUP($B255,'2025 Ventilation List SORT'!$A$6:$I$101,9)</f>
        <v>Yes</v>
      </c>
      <c r="K255" s="148">
        <f>INDEX('For CSV - 2025 SpcFuncData'!$D$5:$D$88,MATCH($A255,'For CSV - 2025 SpcFuncData'!$B$5:$B$87,0))*0.5</f>
        <v>2.5</v>
      </c>
      <c r="L255" s="148" t="e">
        <f>INDEX('For CSV - 2025 VentSpcFuncData'!#REF!,MATCH($B255,'For CSV - 2025 VentSpcFuncData'!$B$6:$B$111,0))</f>
        <v>#REF!</v>
      </c>
      <c r="M255" s="148" t="e">
        <f t="shared" si="42"/>
        <v>#REF!</v>
      </c>
      <c r="N255" s="148" t="e">
        <f>INDEX('For CSV - 2025 VentSpcFuncData'!#REF!,MATCH($B255,'For CSV - 2025 VentSpcFuncData'!$B$6:$B$111,0))</f>
        <v>#REF!</v>
      </c>
      <c r="O255" s="148" t="e">
        <f t="shared" si="43"/>
        <v>#REF!</v>
      </c>
      <c r="P255" s="150" t="e">
        <f t="shared" si="40"/>
        <v>#REF!</v>
      </c>
      <c r="Q255" s="45" t="str">
        <f t="shared" si="45"/>
        <v>Parking Garage Area (Parking Zone and Ramps),Exhaust - Parking garages</v>
      </c>
      <c r="R255" s="45">
        <f>INDEX('For CSV - 2025 SpcFuncData'!$BB$5:$BB$89,MATCH($A255,'For CSV - 2025 SpcFuncData'!$B$5:$B$88,0))</f>
        <v>355</v>
      </c>
      <c r="S255" s="45">
        <f>INDEX('For CSV - 2025 VentSpcFuncData'!$I$6:$I$111,MATCH($B255,'For CSV - 2025 VentSpcFuncData'!$B$6:$B$111,0))</f>
        <v>34</v>
      </c>
      <c r="T255" s="45">
        <f>MATCH($A255,'For CSV - 2025 SpcFuncData'!$B$5:$B$87,0)</f>
        <v>54</v>
      </c>
      <c r="U255" s="45">
        <v>1</v>
      </c>
      <c r="V255" t="str">
        <f t="shared" si="41"/>
        <v>1, Spc:SpcFunc,        355,  34  ;  Parking Garage Area (Parking Zone and Ramps)</v>
      </c>
    </row>
    <row r="256" spans="1:22" x14ac:dyDescent="0.25">
      <c r="A256" s="45" t="s">
        <v>1103</v>
      </c>
      <c r="B256" s="103" t="s">
        <v>799</v>
      </c>
      <c r="C256" s="57">
        <f>VLOOKUP($B256,'2025 Ventilation List SORT'!$A$6:$I$101,2)</f>
        <v>0</v>
      </c>
      <c r="D256" s="57">
        <f>VLOOKUP($B256,'2025 Ventilation List SORT'!$A$6:$I$101,3)</f>
        <v>0</v>
      </c>
      <c r="E256" s="60">
        <f>VLOOKUP($B256,'2025 Ventilation List SORT'!$A$6:$I$101,4)</f>
        <v>0</v>
      </c>
      <c r="F256" s="60">
        <f>VLOOKUP($B256,'2025 Ventilation List SORT'!$A$6:$I$101,5)</f>
        <v>0</v>
      </c>
      <c r="G256" s="57">
        <f>VLOOKUP($B256,'2025 Ventilation List SORT'!$A$6:$I$101,6)</f>
        <v>0.75</v>
      </c>
      <c r="H256" s="60">
        <f>VLOOKUP($B256,'2025 Ventilation List SORT'!$A$6:$I$101,7)</f>
        <v>2</v>
      </c>
      <c r="I256" s="57" t="str">
        <f>VLOOKUP($B256,'2025 Ventilation List SORT'!$A$6:$I$101,8)</f>
        <v>Exh. Note C</v>
      </c>
      <c r="J256" s="96" t="str">
        <f>VLOOKUP($B256,'2025 Ventilation List SORT'!$A$6:$I$101,9)</f>
        <v>Yes</v>
      </c>
      <c r="K256" s="148">
        <f>INDEX('For CSV - 2025 SpcFuncData'!$D$5:$D$88,MATCH($A256,'For CSV - 2025 SpcFuncData'!$B$5:$B$87,0))*0.5</f>
        <v>2.5</v>
      </c>
      <c r="L256" s="148" t="e">
        <f>INDEX('For CSV - 2025 VentSpcFuncData'!#REF!,MATCH($B256,'For CSV - 2025 VentSpcFuncData'!$B$6:$B$111,0))</f>
        <v>#REF!</v>
      </c>
      <c r="M256" s="148" t="e">
        <f t="shared" si="42"/>
        <v>#REF!</v>
      </c>
      <c r="N256" s="148" t="e">
        <f>INDEX('For CSV - 2025 VentSpcFuncData'!#REF!,MATCH($B256,'For CSV - 2025 VentSpcFuncData'!$B$6:$B$111,0))</f>
        <v>#REF!</v>
      </c>
      <c r="O256" s="148" t="e">
        <f t="shared" si="43"/>
        <v>#REF!</v>
      </c>
      <c r="P256" s="150" t="e">
        <f t="shared" si="40"/>
        <v>#REF!</v>
      </c>
      <c r="Q256" s="45" t="str">
        <f t="shared" si="45"/>
        <v>Parking Garage Area (Parking Zone and Ramps),Exhaust - Parking garages</v>
      </c>
      <c r="R256" s="45">
        <f>INDEX('For CSV - 2025 SpcFuncData'!$BB$5:$BB$89,MATCH($A256,'For CSV - 2025 SpcFuncData'!$B$5:$B$88,0))</f>
        <v>355</v>
      </c>
      <c r="S256" s="45">
        <f>INDEX('For CSV - 2025 VentSpcFuncData'!$I$6:$I$111,MATCH($B256,'For CSV - 2025 VentSpcFuncData'!$B$6:$B$111,0))</f>
        <v>34</v>
      </c>
      <c r="T256" s="45">
        <f>MATCH($A256,'For CSV - 2025 SpcFuncData'!$B$5:$B$87,0)</f>
        <v>54</v>
      </c>
      <c r="U256" s="45">
        <v>1</v>
      </c>
      <c r="V256" t="str">
        <f t="shared" si="41"/>
        <v>2,              34,     "Exhaust - Parking garages"</v>
      </c>
    </row>
    <row r="257" spans="1:22" x14ac:dyDescent="0.25">
      <c r="A257" s="45" t="s">
        <v>874</v>
      </c>
      <c r="B257" s="103" t="s">
        <v>799</v>
      </c>
      <c r="C257" s="57">
        <f>VLOOKUP($B257,'2025 Ventilation List SORT'!$A$6:$I$101,2)</f>
        <v>0</v>
      </c>
      <c r="D257" s="57">
        <f>VLOOKUP($B257,'2025 Ventilation List SORT'!$A$6:$I$101,3)</f>
        <v>0</v>
      </c>
      <c r="E257" s="60">
        <f>VLOOKUP($B257,'2025 Ventilation List SORT'!$A$6:$I$101,4)</f>
        <v>0</v>
      </c>
      <c r="F257" s="60">
        <f>VLOOKUP($B257,'2025 Ventilation List SORT'!$A$6:$I$101,5)</f>
        <v>0</v>
      </c>
      <c r="G257" s="57">
        <f>VLOOKUP($B257,'2025 Ventilation List SORT'!$A$6:$I$101,6)</f>
        <v>0.75</v>
      </c>
      <c r="H257" s="60">
        <f>VLOOKUP($B257,'2025 Ventilation List SORT'!$A$6:$I$101,7)</f>
        <v>2</v>
      </c>
      <c r="I257" s="57" t="str">
        <f>VLOOKUP($B257,'2025 Ventilation List SORT'!$A$6:$I$101,8)</f>
        <v>Exh. Note C</v>
      </c>
      <c r="J257" s="96" t="str">
        <f>VLOOKUP($B257,'2025 Ventilation List SORT'!$A$6:$I$101,9)</f>
        <v>Yes</v>
      </c>
      <c r="K257" s="148">
        <f>INDEX('For CSV - 2025 SpcFuncData'!$D$5:$D$88,MATCH($A257,'For CSV - 2025 SpcFuncData'!$B$5:$B$87,0))*0.5</f>
        <v>2.5</v>
      </c>
      <c r="L257" s="148" t="e">
        <f>INDEX('For CSV - 2025 VentSpcFuncData'!#REF!,MATCH($B257,'For CSV - 2025 VentSpcFuncData'!$B$6:$B$111,0))</f>
        <v>#REF!</v>
      </c>
      <c r="M257" s="148" t="e">
        <f t="shared" si="42"/>
        <v>#REF!</v>
      </c>
      <c r="N257" s="148" t="e">
        <f>INDEX('For CSV - 2025 VentSpcFuncData'!#REF!,MATCH($B257,'For CSV - 2025 VentSpcFuncData'!$B$6:$B$111,0))</f>
        <v>#REF!</v>
      </c>
      <c r="O257" s="148" t="e">
        <f t="shared" si="43"/>
        <v>#REF!</v>
      </c>
      <c r="P257" s="150" t="e">
        <f t="shared" si="40"/>
        <v>#REF!</v>
      </c>
      <c r="Q257" s="45" t="str">
        <f t="shared" si="45"/>
        <v>Parking Garage Area (Daylight Adaptation Zones),Exhaust - Parking garages</v>
      </c>
      <c r="R257" s="45">
        <f>INDEX('For CSV - 2025 SpcFuncData'!$BB$5:$BB$89,MATCH($A257,'For CSV - 2025 SpcFuncData'!$B$5:$B$88,0))</f>
        <v>356</v>
      </c>
      <c r="S257" s="45">
        <f>INDEX('For CSV - 2025 VentSpcFuncData'!$I$6:$I$111,MATCH($B257,'For CSV - 2025 VentSpcFuncData'!$B$6:$B$111,0))</f>
        <v>34</v>
      </c>
      <c r="T257" s="45">
        <f>MATCH($A257,'For CSV - 2025 SpcFuncData'!$B$5:$B$87,0)</f>
        <v>55</v>
      </c>
      <c r="U257" s="45">
        <v>1</v>
      </c>
      <c r="V257" t="str">
        <f t="shared" si="41"/>
        <v>1, Spc:SpcFunc,        356,  34  ;  Parking Garage Area (Daylight Adaptation Zones)</v>
      </c>
    </row>
    <row r="258" spans="1:22" x14ac:dyDescent="0.25">
      <c r="A258" s="45" t="s">
        <v>874</v>
      </c>
      <c r="B258" s="103" t="s">
        <v>799</v>
      </c>
      <c r="C258" s="57">
        <f>VLOOKUP($B258,'2025 Ventilation List SORT'!$A$6:$I$101,2)</f>
        <v>0</v>
      </c>
      <c r="D258" s="57">
        <f>VLOOKUP($B258,'2025 Ventilation List SORT'!$A$6:$I$101,3)</f>
        <v>0</v>
      </c>
      <c r="E258" s="60">
        <f>VLOOKUP($B258,'2025 Ventilation List SORT'!$A$6:$I$101,4)</f>
        <v>0</v>
      </c>
      <c r="F258" s="60">
        <f>VLOOKUP($B258,'2025 Ventilation List SORT'!$A$6:$I$101,5)</f>
        <v>0</v>
      </c>
      <c r="G258" s="57">
        <f>VLOOKUP($B258,'2025 Ventilation List SORT'!$A$6:$I$101,6)</f>
        <v>0.75</v>
      </c>
      <c r="H258" s="60">
        <f>VLOOKUP($B258,'2025 Ventilation List SORT'!$A$6:$I$101,7)</f>
        <v>2</v>
      </c>
      <c r="I258" s="57" t="str">
        <f>VLOOKUP($B258,'2025 Ventilation List SORT'!$A$6:$I$101,8)</f>
        <v>Exh. Note C</v>
      </c>
      <c r="J258" s="96" t="str">
        <f>VLOOKUP($B258,'2025 Ventilation List SORT'!$A$6:$I$101,9)</f>
        <v>Yes</v>
      </c>
      <c r="K258" s="148">
        <f>INDEX('For CSV - 2025 SpcFuncData'!$D$5:$D$88,MATCH($A258,'For CSV - 2025 SpcFuncData'!$B$5:$B$87,0))*0.5</f>
        <v>2.5</v>
      </c>
      <c r="L258" s="148" t="e">
        <f>INDEX('For CSV - 2025 VentSpcFuncData'!#REF!,MATCH($B258,'For CSV - 2025 VentSpcFuncData'!$B$6:$B$111,0))</f>
        <v>#REF!</v>
      </c>
      <c r="M258" s="148" t="e">
        <f t="shared" si="42"/>
        <v>#REF!</v>
      </c>
      <c r="N258" s="148" t="e">
        <f>INDEX('For CSV - 2025 VentSpcFuncData'!#REF!,MATCH($B258,'For CSV - 2025 VentSpcFuncData'!$B$6:$B$111,0))</f>
        <v>#REF!</v>
      </c>
      <c r="O258" s="148" t="e">
        <f t="shared" si="43"/>
        <v>#REF!</v>
      </c>
      <c r="P258" s="150" t="e">
        <f t="shared" si="40"/>
        <v>#REF!</v>
      </c>
      <c r="Q258" s="45" t="str">
        <f t="shared" si="45"/>
        <v>Parking Garage Area (Daylight Adaptation Zones),Exhaust - Parking garages</v>
      </c>
      <c r="R258" s="45">
        <f>INDEX('For CSV - 2025 SpcFuncData'!$BB$5:$BB$89,MATCH($A258,'For CSV - 2025 SpcFuncData'!$B$5:$B$88,0))</f>
        <v>356</v>
      </c>
      <c r="S258" s="45">
        <f>INDEX('For CSV - 2025 VentSpcFuncData'!$I$6:$I$111,MATCH($B258,'For CSV - 2025 VentSpcFuncData'!$B$6:$B$111,0))</f>
        <v>34</v>
      </c>
      <c r="T258" s="45">
        <f>MATCH($A258,'For CSV - 2025 SpcFuncData'!$B$5:$B$87,0)</f>
        <v>55</v>
      </c>
      <c r="U258" s="45">
        <v>1</v>
      </c>
      <c r="V258" t="str">
        <f t="shared" si="41"/>
        <v>2,              34,     "Exhaust - Parking garages"</v>
      </c>
    </row>
    <row r="259" spans="1:22" x14ac:dyDescent="0.25">
      <c r="A259" s="45" t="s">
        <v>569</v>
      </c>
      <c r="B259" s="103" t="s">
        <v>887</v>
      </c>
      <c r="C259" s="57">
        <f>VLOOKUP($B259,'2025 Ventilation List SORT'!$A$6:$I$101,2)</f>
        <v>5</v>
      </c>
      <c r="D259" s="57">
        <f>VLOOKUP($B259,'2025 Ventilation List SORT'!$A$6:$I$101,3)</f>
        <v>0.15</v>
      </c>
      <c r="E259" s="60">
        <f>VLOOKUP($B259,'2025 Ventilation List SORT'!$A$6:$I$101,4)</f>
        <v>0</v>
      </c>
      <c r="F259" s="60">
        <f>VLOOKUP($B259,'2025 Ventilation List SORT'!$A$6:$I$101,5)</f>
        <v>0</v>
      </c>
      <c r="G259" s="57">
        <f>VLOOKUP($B259,'2025 Ventilation List SORT'!$A$6:$I$101,6)</f>
        <v>0</v>
      </c>
      <c r="H259" s="60">
        <f>VLOOKUP($B259,'2025 Ventilation List SORT'!$A$6:$I$101,7)</f>
        <v>2</v>
      </c>
      <c r="I259" s="57" t="str">
        <f>VLOOKUP($B259,'2025 Ventilation List SORT'!$A$6:$I$101,8)</f>
        <v/>
      </c>
      <c r="J259" s="96" t="str">
        <f>VLOOKUP($B259,'2025 Ventilation List SORT'!$A$6:$I$101,9)</f>
        <v>No</v>
      </c>
      <c r="K259" s="148">
        <f>INDEX('For CSV - 2025 SpcFuncData'!$D$5:$D$88,MATCH($A259,'For CSV - 2025 SpcFuncData'!$B$5:$B$87,0))*0.5</f>
        <v>5</v>
      </c>
      <c r="L259" s="148" t="e">
        <f>INDEX('For CSV - 2025 VentSpcFuncData'!#REF!,MATCH($B259,'For CSV - 2025 VentSpcFuncData'!$B$6:$B$111,0))</f>
        <v>#REF!</v>
      </c>
      <c r="M259" s="148" t="e">
        <f t="shared" si="42"/>
        <v>#REF!</v>
      </c>
      <c r="N259" s="148" t="e">
        <f>INDEX('For CSV - 2025 VentSpcFuncData'!#REF!,MATCH($B259,'For CSV - 2025 VentSpcFuncData'!$B$6:$B$111,0))</f>
        <v>#REF!</v>
      </c>
      <c r="O259" s="148" t="e">
        <f t="shared" si="43"/>
        <v>#REF!</v>
      </c>
      <c r="P259" s="150" t="e">
        <f t="shared" si="40"/>
        <v>#REF!</v>
      </c>
      <c r="Q259" s="45" t="str">
        <f t="shared" si="45"/>
        <v>Pharmacy Area,Misc - Pharmacy (preparation area)</v>
      </c>
      <c r="R259" s="45">
        <f>INDEX('For CSV - 2025 SpcFuncData'!$BB$5:$BB$89,MATCH($A259,'For CSV - 2025 SpcFuncData'!$B$5:$B$88,0))</f>
        <v>357</v>
      </c>
      <c r="S259" s="45">
        <f>INDEX('For CSV - 2025 VentSpcFuncData'!$I$6:$I$111,MATCH($B259,'For CSV - 2025 VentSpcFuncData'!$B$6:$B$111,0))</f>
        <v>64</v>
      </c>
      <c r="T259" s="45">
        <f>MATCH($A259,'For CSV - 2025 SpcFuncData'!$B$5:$B$87,0)</f>
        <v>56</v>
      </c>
      <c r="U259" s="45">
        <v>0</v>
      </c>
      <c r="V259" t="str">
        <f t="shared" si="41"/>
        <v>1, Spc:SpcFunc,        357,  64  ;  Pharmacy Area</v>
      </c>
    </row>
    <row r="260" spans="1:22" x14ac:dyDescent="0.25">
      <c r="A260" s="45" t="s">
        <v>569</v>
      </c>
      <c r="B260" s="103" t="s">
        <v>887</v>
      </c>
      <c r="C260" s="57">
        <f>VLOOKUP($B260,'2025 Ventilation List SORT'!$A$6:$I$101,2)</f>
        <v>5</v>
      </c>
      <c r="D260" s="57">
        <f>VLOOKUP($B260,'2025 Ventilation List SORT'!$A$6:$I$101,3)</f>
        <v>0.15</v>
      </c>
      <c r="E260" s="60">
        <f>VLOOKUP($B260,'2025 Ventilation List SORT'!$A$6:$I$101,4)</f>
        <v>0</v>
      </c>
      <c r="F260" s="60">
        <f>VLOOKUP($B260,'2025 Ventilation List SORT'!$A$6:$I$101,5)</f>
        <v>0</v>
      </c>
      <c r="G260" s="57">
        <f>VLOOKUP($B260,'2025 Ventilation List SORT'!$A$6:$I$101,6)</f>
        <v>0</v>
      </c>
      <c r="H260" s="60">
        <f>VLOOKUP($B260,'2025 Ventilation List SORT'!$A$6:$I$101,7)</f>
        <v>2</v>
      </c>
      <c r="I260" s="57" t="str">
        <f>VLOOKUP($B260,'2025 Ventilation List SORT'!$A$6:$I$101,8)</f>
        <v/>
      </c>
      <c r="J260" s="96" t="str">
        <f>VLOOKUP($B260,'2025 Ventilation List SORT'!$A$6:$I$101,9)</f>
        <v>No</v>
      </c>
      <c r="K260" s="148">
        <f>INDEX('For CSV - 2025 SpcFuncData'!$D$5:$D$88,MATCH($A260,'For CSV - 2025 SpcFuncData'!$B$5:$B$87,0))*0.5</f>
        <v>5</v>
      </c>
      <c r="L260" s="148" t="e">
        <f>INDEX('For CSV - 2025 VentSpcFuncData'!#REF!,MATCH($B260,'For CSV - 2025 VentSpcFuncData'!$B$6:$B$111,0))</f>
        <v>#REF!</v>
      </c>
      <c r="M260" s="148" t="e">
        <f t="shared" si="42"/>
        <v>#REF!</v>
      </c>
      <c r="N260" s="148" t="e">
        <f>INDEX('For CSV - 2025 VentSpcFuncData'!#REF!,MATCH($B260,'For CSV - 2025 VentSpcFuncData'!$B$6:$B$111,0))</f>
        <v>#REF!</v>
      </c>
      <c r="O260" s="148" t="e">
        <f t="shared" si="43"/>
        <v>#REF!</v>
      </c>
      <c r="P260" s="150" t="e">
        <f t="shared" si="40"/>
        <v>#REF!</v>
      </c>
      <c r="Q260" s="45" t="str">
        <f t="shared" si="45"/>
        <v>Pharmacy Area,Misc - Pharmacy (preparation area)</v>
      </c>
      <c r="R260" s="45">
        <f>INDEX('For CSV - 2025 SpcFuncData'!$BB$5:$BB$89,MATCH($A260,'For CSV - 2025 SpcFuncData'!$B$5:$B$88,0))</f>
        <v>357</v>
      </c>
      <c r="S260" s="45">
        <f>INDEX('For CSV - 2025 VentSpcFuncData'!$I$6:$I$111,MATCH($B260,'For CSV - 2025 VentSpcFuncData'!$B$6:$B$111,0))</f>
        <v>64</v>
      </c>
      <c r="T260" s="45">
        <f>MATCH($A260,'For CSV - 2025 SpcFuncData'!$B$5:$B$87,0)</f>
        <v>56</v>
      </c>
      <c r="U260" s="45">
        <v>0</v>
      </c>
      <c r="V260" t="str">
        <f t="shared" si="41"/>
        <v>2,              64,     "Misc - Pharmacy (preparation area)"</v>
      </c>
    </row>
    <row r="261" spans="1:22" x14ac:dyDescent="0.25">
      <c r="A261" s="45" t="s">
        <v>571</v>
      </c>
      <c r="B261" s="103" t="s">
        <v>786</v>
      </c>
      <c r="C261" s="57">
        <f>VLOOKUP($B261,'2025 Ventilation List SORT'!$A$6:$I$101,2)</f>
        <v>17</v>
      </c>
      <c r="D261" s="57">
        <f>VLOOKUP($B261,'2025 Ventilation List SORT'!$A$6:$I$101,3)</f>
        <v>0.2</v>
      </c>
      <c r="E261" s="60">
        <f>VLOOKUP($B261,'2025 Ventilation List SORT'!$A$6:$I$101,4)</f>
        <v>0</v>
      </c>
      <c r="F261" s="60">
        <f>VLOOKUP($B261,'2025 Ventilation List SORT'!$A$6:$I$101,5)</f>
        <v>0</v>
      </c>
      <c r="G261" s="57">
        <f>VLOOKUP($B261,'2025 Ventilation List SORT'!$A$6:$I$101,6)</f>
        <v>0</v>
      </c>
      <c r="H261" s="60">
        <f>VLOOKUP($B261,'2025 Ventilation List SORT'!$A$6:$I$101,7)</f>
        <v>1</v>
      </c>
      <c r="I261" s="57" t="str">
        <f>VLOOKUP($B261,'2025 Ventilation List SORT'!$A$6:$I$101,8)</f>
        <v>F</v>
      </c>
      <c r="J261" s="96" t="str">
        <f>VLOOKUP($B261,'2025 Ventilation List SORT'!$A$6:$I$101,9)</f>
        <v>No</v>
      </c>
      <c r="K261" s="148">
        <f>INDEX('For CSV - 2025 SpcFuncData'!$D$5:$D$88,MATCH($A261,'For CSV - 2025 SpcFuncData'!$B$5:$B$87,0))*0.5</f>
        <v>8.3350000000000009</v>
      </c>
      <c r="L261" s="148" t="e">
        <f>INDEX('For CSV - 2025 VentSpcFuncData'!#REF!,MATCH($B261,'For CSV - 2025 VentSpcFuncData'!$B$6:$B$111,0))</f>
        <v>#REF!</v>
      </c>
      <c r="M261" s="148" t="e">
        <f t="shared" si="42"/>
        <v>#REF!</v>
      </c>
      <c r="N261" s="148" t="e">
        <f>INDEX('For CSV - 2025 VentSpcFuncData'!#REF!,MATCH($B261,'For CSV - 2025 VentSpcFuncData'!$B$6:$B$111,0))</f>
        <v>#REF!</v>
      </c>
      <c r="O261" s="148" t="e">
        <f t="shared" si="43"/>
        <v>#REF!</v>
      </c>
      <c r="P261" s="150" t="e">
        <f t="shared" si="40"/>
        <v>#REF!</v>
      </c>
      <c r="Q261" s="45" t="str">
        <f t="shared" si="45"/>
        <v>Retail Sales Area (Grocery Sales),Retail - Supermarket</v>
      </c>
      <c r="R261" s="45">
        <f>INDEX('For CSV - 2025 SpcFuncData'!$BB$5:$BB$89,MATCH($A261,'For CSV - 2025 SpcFuncData'!$B$5:$B$88,0))</f>
        <v>358</v>
      </c>
      <c r="S261" s="45">
        <f>INDEX('For CSV - 2025 VentSpcFuncData'!$I$6:$I$111,MATCH($B261,'For CSV - 2025 VentSpcFuncData'!$B$6:$B$111,0))</f>
        <v>84</v>
      </c>
      <c r="T261" s="45">
        <f>MATCH($A261,'For CSV - 2025 SpcFuncData'!$B$5:$B$87,0)</f>
        <v>57</v>
      </c>
      <c r="U261" s="45">
        <v>0</v>
      </c>
      <c r="V261" t="str">
        <f t="shared" si="41"/>
        <v>1, Spc:SpcFunc,        358,  84  ;  Retail Sales Area (Grocery Sales)</v>
      </c>
    </row>
    <row r="262" spans="1:22" x14ac:dyDescent="0.25">
      <c r="A262" s="45" t="s">
        <v>571</v>
      </c>
      <c r="B262" s="103" t="s">
        <v>786</v>
      </c>
      <c r="C262" s="57">
        <f>VLOOKUP($B262,'2025 Ventilation List SORT'!$A$6:$I$101,2)</f>
        <v>17</v>
      </c>
      <c r="D262" s="57">
        <f>VLOOKUP($B262,'2025 Ventilation List SORT'!$A$6:$I$101,3)</f>
        <v>0.2</v>
      </c>
      <c r="E262" s="60">
        <f>VLOOKUP($B262,'2025 Ventilation List SORT'!$A$6:$I$101,4)</f>
        <v>0</v>
      </c>
      <c r="F262" s="60">
        <f>VLOOKUP($B262,'2025 Ventilation List SORT'!$A$6:$I$101,5)</f>
        <v>0</v>
      </c>
      <c r="G262" s="57">
        <f>VLOOKUP($B262,'2025 Ventilation List SORT'!$A$6:$I$101,6)</f>
        <v>0</v>
      </c>
      <c r="H262" s="60">
        <f>VLOOKUP($B262,'2025 Ventilation List SORT'!$A$6:$I$101,7)</f>
        <v>1</v>
      </c>
      <c r="I262" s="57" t="str">
        <f>VLOOKUP($B262,'2025 Ventilation List SORT'!$A$6:$I$101,8)</f>
        <v>F</v>
      </c>
      <c r="J262" s="96" t="str">
        <f>VLOOKUP($B262,'2025 Ventilation List SORT'!$A$6:$I$101,9)</f>
        <v>No</v>
      </c>
      <c r="K262" s="148">
        <f>INDEX('For CSV - 2025 SpcFuncData'!$D$5:$D$88,MATCH($A262,'For CSV - 2025 SpcFuncData'!$B$5:$B$87,0))*0.5</f>
        <v>8.3350000000000009</v>
      </c>
      <c r="L262" s="148" t="e">
        <f>INDEX('For CSV - 2025 VentSpcFuncData'!#REF!,MATCH($B262,'For CSV - 2025 VentSpcFuncData'!$B$6:$B$111,0))</f>
        <v>#REF!</v>
      </c>
      <c r="M262" s="148" t="e">
        <f t="shared" si="42"/>
        <v>#REF!</v>
      </c>
      <c r="N262" s="148" t="e">
        <f>INDEX('For CSV - 2025 VentSpcFuncData'!#REF!,MATCH($B262,'For CSV - 2025 VentSpcFuncData'!$B$6:$B$111,0))</f>
        <v>#REF!</v>
      </c>
      <c r="O262" s="148" t="e">
        <f t="shared" si="43"/>
        <v>#REF!</v>
      </c>
      <c r="P262" s="150" t="e">
        <f t="shared" si="40"/>
        <v>#REF!</v>
      </c>
      <c r="Q262" s="45" t="str">
        <f t="shared" si="45"/>
        <v>Retail Sales Area (Grocery Sales),Retail - Supermarket</v>
      </c>
      <c r="R262" s="45">
        <f>INDEX('For CSV - 2025 SpcFuncData'!$BB$5:$BB$89,MATCH($A262,'For CSV - 2025 SpcFuncData'!$B$5:$B$88,0))</f>
        <v>358</v>
      </c>
      <c r="S262" s="45">
        <f>INDEX('For CSV - 2025 VentSpcFuncData'!$I$6:$I$111,MATCH($B262,'For CSV - 2025 VentSpcFuncData'!$B$6:$B$111,0))</f>
        <v>84</v>
      </c>
      <c r="T262" s="45">
        <f>MATCH($A262,'For CSV - 2025 SpcFuncData'!$B$5:$B$87,0)</f>
        <v>57</v>
      </c>
      <c r="U262" s="45">
        <v>0</v>
      </c>
      <c r="V262" t="str">
        <f t="shared" si="41"/>
        <v>2,              84,     "Retail - Supermarket"</v>
      </c>
    </row>
    <row r="263" spans="1:22" x14ac:dyDescent="0.25">
      <c r="A263" s="45" t="s">
        <v>573</v>
      </c>
      <c r="B263" s="103" t="s">
        <v>1016</v>
      </c>
      <c r="C263" s="57">
        <f>VLOOKUP($B263,'2025 Ventilation List SORT'!$A$6:$I$101,2)</f>
        <v>17</v>
      </c>
      <c r="D263" s="57">
        <f>VLOOKUP($B263,'2025 Ventilation List SORT'!$A$6:$I$101,3)</f>
        <v>0.2</v>
      </c>
      <c r="E263" s="60">
        <f>VLOOKUP($B263,'2025 Ventilation List SORT'!$A$6:$I$101,4)</f>
        <v>0</v>
      </c>
      <c r="F263" s="60">
        <f>VLOOKUP($B263,'2025 Ventilation List SORT'!$A$6:$I$101,5)</f>
        <v>0</v>
      </c>
      <c r="G263" s="57">
        <f>VLOOKUP($B263,'2025 Ventilation List SORT'!$A$6:$I$101,6)</f>
        <v>0</v>
      </c>
      <c r="H263" s="60">
        <f>VLOOKUP($B263,'2025 Ventilation List SORT'!$A$6:$I$101,7)</f>
        <v>2</v>
      </c>
      <c r="I263" s="57" t="str">
        <f>VLOOKUP($B263,'2025 Ventilation List SORT'!$A$6:$I$101,8)</f>
        <v/>
      </c>
      <c r="J263" s="96" t="str">
        <f>VLOOKUP($B263,'2025 Ventilation List SORT'!$A$6:$I$101,9)</f>
        <v>No</v>
      </c>
      <c r="K263" s="148">
        <f>INDEX('For CSV - 2025 SpcFuncData'!$D$5:$D$88,MATCH($A263,'For CSV - 2025 SpcFuncData'!$B$5:$B$87,0))*0.5</f>
        <v>8.3350000000000009</v>
      </c>
      <c r="L263" s="148" t="e">
        <f>INDEX('For CSV - 2025 VentSpcFuncData'!#REF!,MATCH($B263,'For CSV - 2025 VentSpcFuncData'!$B$6:$B$111,0))</f>
        <v>#REF!</v>
      </c>
      <c r="M263" s="148" t="e">
        <f t="shared" si="42"/>
        <v>#REF!</v>
      </c>
      <c r="N263" s="148" t="e">
        <f>INDEX('For CSV - 2025 VentSpcFuncData'!#REF!,MATCH($B263,'For CSV - 2025 VentSpcFuncData'!$B$6:$B$111,0))</f>
        <v>#REF!</v>
      </c>
      <c r="O263" s="148" t="e">
        <f t="shared" si="43"/>
        <v>#REF!</v>
      </c>
      <c r="P263" s="150" t="e">
        <f t="shared" si="40"/>
        <v>#REF!</v>
      </c>
      <c r="Q263" s="45" t="str">
        <f t="shared" si="45"/>
        <v>Retail Sales Area (Retail Merchandise Sales),Retail - Sales</v>
      </c>
      <c r="R263" s="45">
        <f>INDEX('For CSV - 2025 SpcFuncData'!$BB$5:$BB$89,MATCH($A263,'For CSV - 2025 SpcFuncData'!$B$5:$B$88,0))</f>
        <v>359</v>
      </c>
      <c r="S263" s="45">
        <f>INDEX('For CSV - 2025 VentSpcFuncData'!$I$6:$I$111,MATCH($B263,'For CSV - 2025 VentSpcFuncData'!$B$6:$B$111,0))</f>
        <v>83</v>
      </c>
      <c r="T263" s="45">
        <f>MATCH($A263,'For CSV - 2025 SpcFuncData'!$B$5:$B$87,0)</f>
        <v>58</v>
      </c>
      <c r="U263" s="45">
        <v>0</v>
      </c>
      <c r="V263" t="str">
        <f t="shared" si="41"/>
        <v>1, Spc:SpcFunc,        359,  83  ;  Retail Sales Area (Retail Merchandise Sales)</v>
      </c>
    </row>
    <row r="264" spans="1:22" x14ac:dyDescent="0.25">
      <c r="A264" s="45" t="s">
        <v>573</v>
      </c>
      <c r="B264" s="103" t="s">
        <v>1016</v>
      </c>
      <c r="C264" s="57">
        <f>VLOOKUP($B264,'2025 Ventilation List SORT'!$A$6:$I$101,2)</f>
        <v>17</v>
      </c>
      <c r="D264" s="57">
        <f>VLOOKUP($B264,'2025 Ventilation List SORT'!$A$6:$I$101,3)</f>
        <v>0.2</v>
      </c>
      <c r="E264" s="60">
        <f>VLOOKUP($B264,'2025 Ventilation List SORT'!$A$6:$I$101,4)</f>
        <v>0</v>
      </c>
      <c r="F264" s="60">
        <f>VLOOKUP($B264,'2025 Ventilation List SORT'!$A$6:$I$101,5)</f>
        <v>0</v>
      </c>
      <c r="G264" s="57">
        <f>VLOOKUP($B264,'2025 Ventilation List SORT'!$A$6:$I$101,6)</f>
        <v>0</v>
      </c>
      <c r="H264" s="60">
        <f>VLOOKUP($B264,'2025 Ventilation List SORT'!$A$6:$I$101,7)</f>
        <v>2</v>
      </c>
      <c r="I264" s="57" t="str">
        <f>VLOOKUP($B264,'2025 Ventilation List SORT'!$A$6:$I$101,8)</f>
        <v/>
      </c>
      <c r="J264" s="96" t="str">
        <f>VLOOKUP($B264,'2025 Ventilation List SORT'!$A$6:$I$101,9)</f>
        <v>No</v>
      </c>
      <c r="K264" s="148">
        <f>INDEX('For CSV - 2025 SpcFuncData'!$D$5:$D$88,MATCH($A264,'For CSV - 2025 SpcFuncData'!$B$5:$B$87,0))*0.5</f>
        <v>8.3350000000000009</v>
      </c>
      <c r="L264" s="148" t="e">
        <f>INDEX('For CSV - 2025 VentSpcFuncData'!#REF!,MATCH($B264,'For CSV - 2025 VentSpcFuncData'!$B$6:$B$111,0))</f>
        <v>#REF!</v>
      </c>
      <c r="M264" s="148" t="e">
        <f t="shared" si="42"/>
        <v>#REF!</v>
      </c>
      <c r="N264" s="148" t="e">
        <f>INDEX('For CSV - 2025 VentSpcFuncData'!#REF!,MATCH($B264,'For CSV - 2025 VentSpcFuncData'!$B$6:$B$111,0))</f>
        <v>#REF!</v>
      </c>
      <c r="O264" s="148" t="e">
        <f t="shared" si="43"/>
        <v>#REF!</v>
      </c>
      <c r="P264" s="150" t="e">
        <f t="shared" si="40"/>
        <v>#REF!</v>
      </c>
      <c r="Q264" s="45" t="str">
        <f t="shared" si="45"/>
        <v>Retail Sales Area (Retail Merchandise Sales),Retail - Sales</v>
      </c>
      <c r="R264" s="45">
        <f>INDEX('For CSV - 2025 SpcFuncData'!$BB$5:$BB$89,MATCH($A264,'For CSV - 2025 SpcFuncData'!$B$5:$B$88,0))</f>
        <v>359</v>
      </c>
      <c r="S264" s="45">
        <f>INDEX('For CSV - 2025 VentSpcFuncData'!$I$6:$I$111,MATCH($B264,'For CSV - 2025 VentSpcFuncData'!$B$6:$B$111,0))</f>
        <v>83</v>
      </c>
      <c r="T264" s="45">
        <f>MATCH($A264,'For CSV - 2025 SpcFuncData'!$B$5:$B$87,0)</f>
        <v>58</v>
      </c>
      <c r="U264" s="45">
        <v>0</v>
      </c>
      <c r="V264" t="str">
        <f t="shared" si="41"/>
        <v>2,              83,     "Retail - Sales"</v>
      </c>
    </row>
    <row r="265" spans="1:22" x14ac:dyDescent="0.25">
      <c r="A265" s="45" t="s">
        <v>573</v>
      </c>
      <c r="B265" s="103" t="s">
        <v>785</v>
      </c>
      <c r="C265" s="57">
        <f>VLOOKUP($B265,'2025 Ventilation List SORT'!$A$6:$I$101,2)</f>
        <v>17</v>
      </c>
      <c r="D265" s="57">
        <f>VLOOKUP($B265,'2025 Ventilation List SORT'!$A$6:$I$101,3)</f>
        <v>0.2</v>
      </c>
      <c r="E265" s="60">
        <f>VLOOKUP($B265,'2025 Ventilation List SORT'!$A$6:$I$101,4)</f>
        <v>0</v>
      </c>
      <c r="F265" s="60">
        <f>VLOOKUP($B265,'2025 Ventilation List SORT'!$A$6:$I$101,5)</f>
        <v>0</v>
      </c>
      <c r="G265" s="57">
        <f>VLOOKUP($B265,'2025 Ventilation List SORT'!$A$6:$I$101,6)</f>
        <v>0.9</v>
      </c>
      <c r="H265" s="60">
        <f>VLOOKUP($B265,'2025 Ventilation List SORT'!$A$6:$I$101,7)</f>
        <v>2</v>
      </c>
      <c r="I265" s="57" t="str">
        <f>VLOOKUP($B265,'2025 Ventilation List SORT'!$A$6:$I$101,8)</f>
        <v/>
      </c>
      <c r="J265" s="96" t="str">
        <f>VLOOKUP($B265,'2025 Ventilation List SORT'!$A$6:$I$101,9)</f>
        <v>No</v>
      </c>
      <c r="K265" s="148">
        <f>INDEX('For CSV - 2025 SpcFuncData'!$D$5:$D$88,MATCH($A265,'For CSV - 2025 SpcFuncData'!$B$5:$B$87,0))*0.5</f>
        <v>8.3350000000000009</v>
      </c>
      <c r="L265" s="148" t="e">
        <f>INDEX('For CSV - 2025 VentSpcFuncData'!#REF!,MATCH($B265,'For CSV - 2025 VentSpcFuncData'!$B$6:$B$111,0))</f>
        <v>#REF!</v>
      </c>
      <c r="M265" s="148" t="e">
        <f t="shared" si="42"/>
        <v>#REF!</v>
      </c>
      <c r="N265" s="148" t="e">
        <f>INDEX('For CSV - 2025 VentSpcFuncData'!#REF!,MATCH($B265,'For CSV - 2025 VentSpcFuncData'!$B$6:$B$111,0))</f>
        <v>#REF!</v>
      </c>
      <c r="O265" s="148" t="e">
        <f t="shared" si="43"/>
        <v>#REF!</v>
      </c>
      <c r="P265" s="150" t="e">
        <f t="shared" si="40"/>
        <v>#REF!</v>
      </c>
      <c r="Q265" s="45" t="str">
        <f t="shared" si="45"/>
        <v>Retail Sales Area (Retail Merchandise Sales),Retail - Pet shops (animal areas)</v>
      </c>
      <c r="R265" s="45">
        <f>INDEX('For CSV - 2025 SpcFuncData'!$BB$5:$BB$89,MATCH($A265,'For CSV - 2025 SpcFuncData'!$B$5:$B$88,0))</f>
        <v>359</v>
      </c>
      <c r="S265" s="45">
        <f>INDEX('For CSV - 2025 VentSpcFuncData'!$I$6:$I$111,MATCH($B265,'For CSV - 2025 VentSpcFuncData'!$B$6:$B$111,0))</f>
        <v>82</v>
      </c>
      <c r="T265" s="45">
        <f>MATCH($A265,'For CSV - 2025 SpcFuncData'!$B$5:$B$87,0)</f>
        <v>58</v>
      </c>
      <c r="U265" s="45">
        <v>0</v>
      </c>
      <c r="V265" t="str">
        <f t="shared" si="41"/>
        <v>2,              82,     "Retail - Pet shops (animal areas)"</v>
      </c>
    </row>
    <row r="266" spans="1:22" x14ac:dyDescent="0.25">
      <c r="A266" s="45" t="s">
        <v>574</v>
      </c>
      <c r="B266" s="103" t="s">
        <v>1016</v>
      </c>
      <c r="C266" s="57">
        <f>VLOOKUP($B266,'2025 Ventilation List SORT'!$A$6:$I$101,2)</f>
        <v>17</v>
      </c>
      <c r="D266" s="57">
        <f>VLOOKUP($B266,'2025 Ventilation List SORT'!$A$6:$I$101,3)</f>
        <v>0.2</v>
      </c>
      <c r="E266" s="60">
        <f>VLOOKUP($B266,'2025 Ventilation List SORT'!$A$6:$I$101,4)</f>
        <v>0</v>
      </c>
      <c r="F266" s="60">
        <f>VLOOKUP($B266,'2025 Ventilation List SORT'!$A$6:$I$101,5)</f>
        <v>0</v>
      </c>
      <c r="G266" s="57">
        <f>VLOOKUP($B266,'2025 Ventilation List SORT'!$A$6:$I$101,6)</f>
        <v>0</v>
      </c>
      <c r="H266" s="60">
        <f>VLOOKUP($B266,'2025 Ventilation List SORT'!$A$6:$I$101,7)</f>
        <v>2</v>
      </c>
      <c r="I266" s="57" t="str">
        <f>VLOOKUP($B266,'2025 Ventilation List SORT'!$A$6:$I$101,8)</f>
        <v/>
      </c>
      <c r="J266" s="96" t="str">
        <f>VLOOKUP($B266,'2025 Ventilation List SORT'!$A$6:$I$101,9)</f>
        <v>No</v>
      </c>
      <c r="K266" s="148">
        <f>INDEX('For CSV - 2025 SpcFuncData'!$D$5:$D$88,MATCH($A266,'For CSV - 2025 SpcFuncData'!$B$5:$B$87,0))*0.5</f>
        <v>8.3350000000000009</v>
      </c>
      <c r="L266" s="148" t="e">
        <f>INDEX('For CSV - 2025 VentSpcFuncData'!#REF!,MATCH($B266,'For CSV - 2025 VentSpcFuncData'!$B$6:$B$111,0))</f>
        <v>#REF!</v>
      </c>
      <c r="M266" s="148" t="e">
        <f t="shared" si="42"/>
        <v>#REF!</v>
      </c>
      <c r="N266" s="148" t="e">
        <f>INDEX('For CSV - 2025 VentSpcFuncData'!#REF!,MATCH($B266,'For CSV - 2025 VentSpcFuncData'!$B$6:$B$111,0))</f>
        <v>#REF!</v>
      </c>
      <c r="O266" s="148" t="e">
        <f t="shared" si="43"/>
        <v>#REF!</v>
      </c>
      <c r="P266" s="150" t="e">
        <f t="shared" si="40"/>
        <v>#REF!</v>
      </c>
      <c r="Q266" s="45" t="str">
        <f t="shared" si="45"/>
        <v>Retail Sales Area (Fitting Room),Retail - Sales</v>
      </c>
      <c r="R266" s="45">
        <f>INDEX('For CSV - 2025 SpcFuncData'!$BB$5:$BB$89,MATCH($A266,'For CSV - 2025 SpcFuncData'!$B$5:$B$88,0))</f>
        <v>360</v>
      </c>
      <c r="S266" s="45">
        <f>INDEX('For CSV - 2025 VentSpcFuncData'!$I$6:$I$111,MATCH($B266,'For CSV - 2025 VentSpcFuncData'!$B$6:$B$111,0))</f>
        <v>83</v>
      </c>
      <c r="T266" s="45">
        <f>MATCH($A266,'For CSV - 2025 SpcFuncData'!$B$5:$B$87,0)</f>
        <v>59</v>
      </c>
      <c r="U266" s="45">
        <v>0</v>
      </c>
      <c r="V266" t="str">
        <f t="shared" si="41"/>
        <v>1, Spc:SpcFunc,        360,  83  ;  Retail Sales Area (Fitting Room)</v>
      </c>
    </row>
    <row r="267" spans="1:22" x14ac:dyDescent="0.25">
      <c r="A267" s="45" t="s">
        <v>574</v>
      </c>
      <c r="B267" s="103" t="s">
        <v>1016</v>
      </c>
      <c r="C267" s="57">
        <f>VLOOKUP($B267,'2025 Ventilation List SORT'!$A$6:$I$101,2)</f>
        <v>17</v>
      </c>
      <c r="D267" s="57">
        <f>VLOOKUP($B267,'2025 Ventilation List SORT'!$A$6:$I$101,3)</f>
        <v>0.2</v>
      </c>
      <c r="E267" s="60">
        <f>VLOOKUP($B267,'2025 Ventilation List SORT'!$A$6:$I$101,4)</f>
        <v>0</v>
      </c>
      <c r="F267" s="60">
        <f>VLOOKUP($B267,'2025 Ventilation List SORT'!$A$6:$I$101,5)</f>
        <v>0</v>
      </c>
      <c r="G267" s="57">
        <f>VLOOKUP($B267,'2025 Ventilation List SORT'!$A$6:$I$101,6)</f>
        <v>0</v>
      </c>
      <c r="H267" s="60">
        <f>VLOOKUP($B267,'2025 Ventilation List SORT'!$A$6:$I$101,7)</f>
        <v>2</v>
      </c>
      <c r="I267" s="57" t="str">
        <f>VLOOKUP($B267,'2025 Ventilation List SORT'!$A$6:$I$101,8)</f>
        <v/>
      </c>
      <c r="J267" s="96" t="str">
        <f>VLOOKUP($B267,'2025 Ventilation List SORT'!$A$6:$I$101,9)</f>
        <v>No</v>
      </c>
      <c r="K267" s="148">
        <f>INDEX('For CSV - 2025 SpcFuncData'!$D$5:$D$88,MATCH($A267,'For CSV - 2025 SpcFuncData'!$B$5:$B$87,0))*0.5</f>
        <v>8.3350000000000009</v>
      </c>
      <c r="L267" s="148" t="e">
        <f>INDEX('For CSV - 2025 VentSpcFuncData'!#REF!,MATCH($B267,'For CSV - 2025 VentSpcFuncData'!$B$6:$B$111,0))</f>
        <v>#REF!</v>
      </c>
      <c r="M267" s="148" t="e">
        <f t="shared" si="42"/>
        <v>#REF!</v>
      </c>
      <c r="N267" s="148" t="e">
        <f>INDEX('For CSV - 2025 VentSpcFuncData'!#REF!,MATCH($B267,'For CSV - 2025 VentSpcFuncData'!$B$6:$B$111,0))</f>
        <v>#REF!</v>
      </c>
      <c r="O267" s="148" t="e">
        <f t="shared" si="43"/>
        <v>#REF!</v>
      </c>
      <c r="P267" s="150" t="e">
        <f t="shared" si="40"/>
        <v>#REF!</v>
      </c>
      <c r="Q267" s="45" t="str">
        <f t="shared" si="45"/>
        <v>Retail Sales Area (Fitting Room),Retail - Sales</v>
      </c>
      <c r="R267" s="45">
        <f>INDEX('For CSV - 2025 SpcFuncData'!$BB$5:$BB$89,MATCH($A267,'For CSV - 2025 SpcFuncData'!$B$5:$B$88,0))</f>
        <v>360</v>
      </c>
      <c r="S267" s="45">
        <f>INDEX('For CSV - 2025 VentSpcFuncData'!$I$6:$I$111,MATCH($B267,'For CSV - 2025 VentSpcFuncData'!$B$6:$B$111,0))</f>
        <v>83</v>
      </c>
      <c r="T267" s="45">
        <f>MATCH($A267,'For CSV - 2025 SpcFuncData'!$B$5:$B$87,0)</f>
        <v>59</v>
      </c>
      <c r="U267" s="45">
        <v>0</v>
      </c>
      <c r="V267" t="str">
        <f t="shared" si="41"/>
        <v>2,              83,     "Retail - Sales"</v>
      </c>
    </row>
    <row r="268" spans="1:22" x14ac:dyDescent="0.25">
      <c r="A268" s="58" t="s">
        <v>574</v>
      </c>
      <c r="B268" s="103" t="s">
        <v>781</v>
      </c>
      <c r="C268" s="57">
        <f>VLOOKUP($B268,'2025 Ventilation List SORT'!$A$6:$I$101,2)</f>
        <v>5</v>
      </c>
      <c r="D268" s="57">
        <f>VLOOKUP($B268,'2025 Ventilation List SORT'!$A$6:$I$101,3)</f>
        <v>0.15</v>
      </c>
      <c r="E268" s="60">
        <f>VLOOKUP($B268,'2025 Ventilation List SORT'!$A$6:$I$101,4)</f>
        <v>0</v>
      </c>
      <c r="F268" s="60">
        <f>VLOOKUP($B268,'2025 Ventilation List SORT'!$A$6:$I$101,5)</f>
        <v>0</v>
      </c>
      <c r="G268" s="57">
        <f>VLOOKUP($B268,'2025 Ventilation List SORT'!$A$6:$I$101,6)</f>
        <v>0</v>
      </c>
      <c r="H268" s="60">
        <f>VLOOKUP($B268,'2025 Ventilation List SORT'!$A$6:$I$101,7)</f>
        <v>2</v>
      </c>
      <c r="I268" s="57" t="str">
        <f>VLOOKUP($B268,'2025 Ventilation List SORT'!$A$6:$I$101,8)</f>
        <v/>
      </c>
      <c r="J268" s="96" t="str">
        <f>VLOOKUP($B268,'2025 Ventilation List SORT'!$A$6:$I$101,9)</f>
        <v>No</v>
      </c>
      <c r="K268" s="148">
        <f>INDEX('For CSV - 2025 SpcFuncData'!$D$5:$D$88,MATCH($A268,'For CSV - 2025 SpcFuncData'!$B$5:$B$87,0))*0.5</f>
        <v>8.3350000000000009</v>
      </c>
      <c r="L268" s="148" t="e">
        <f>INDEX('For CSV - 2025 VentSpcFuncData'!#REF!,MATCH($B268,'For CSV - 2025 VentSpcFuncData'!$B$6:$B$111,0))</f>
        <v>#REF!</v>
      </c>
      <c r="M268" s="148" t="e">
        <f t="shared" si="42"/>
        <v>#REF!</v>
      </c>
      <c r="N268" s="148" t="e">
        <f>INDEX('For CSV - 2025 VentSpcFuncData'!#REF!,MATCH($B268,'For CSV - 2025 VentSpcFuncData'!$B$6:$B$111,0))</f>
        <v>#REF!</v>
      </c>
      <c r="O268" s="148" t="e">
        <f t="shared" si="43"/>
        <v>#REF!</v>
      </c>
      <c r="P268" s="150" t="e">
        <f t="shared" si="40"/>
        <v>#REF!</v>
      </c>
      <c r="Q268" s="45" t="str">
        <f t="shared" si="45"/>
        <v>Retail Sales Area (Fitting Room),Misc - All others</v>
      </c>
      <c r="R268" s="45">
        <f>INDEX('For CSV - 2025 SpcFuncData'!$BB$5:$BB$89,MATCH($A268,'For CSV - 2025 SpcFuncData'!$B$5:$B$88,0))</f>
        <v>360</v>
      </c>
      <c r="S268" s="45">
        <f>INDEX('For CSV - 2025 VentSpcFuncData'!$I$6:$I$111,MATCH($B268,'For CSV - 2025 VentSpcFuncData'!$B$6:$B$111,0))</f>
        <v>58</v>
      </c>
      <c r="T268" s="45">
        <f>MATCH($A268,'For CSV - 2025 SpcFuncData'!$B$5:$B$87,0)</f>
        <v>59</v>
      </c>
      <c r="U268" s="45">
        <v>0</v>
      </c>
      <c r="V268" t="str">
        <f t="shared" si="41"/>
        <v>2,              58,     "Misc - All others"</v>
      </c>
    </row>
    <row r="269" spans="1:22" x14ac:dyDescent="0.25">
      <c r="A269" s="45" t="s">
        <v>509</v>
      </c>
      <c r="B269" s="103" t="s">
        <v>923</v>
      </c>
      <c r="C269" s="57">
        <f>VLOOKUP($B269,'2025 Ventilation List SORT'!$A$6:$I$101,2)</f>
        <v>71</v>
      </c>
      <c r="D269" s="57">
        <f>VLOOKUP($B269,'2025 Ventilation List SORT'!$A$6:$I$101,3)</f>
        <v>0.15</v>
      </c>
      <c r="E269" s="60">
        <f>VLOOKUP($B269,'2025 Ventilation List SORT'!$A$6:$I$101,4)</f>
        <v>0</v>
      </c>
      <c r="F269" s="60">
        <f>VLOOKUP($B269,'2025 Ventilation List SORT'!$A$6:$I$101,5)</f>
        <v>0</v>
      </c>
      <c r="G269" s="57">
        <f>VLOOKUP($B269,'2025 Ventilation List SORT'!$A$6:$I$101,6)</f>
        <v>0</v>
      </c>
      <c r="H269" s="60">
        <f>VLOOKUP($B269,'2025 Ventilation List SORT'!$A$6:$I$101,7)</f>
        <v>1</v>
      </c>
      <c r="I269" s="57" t="str">
        <f>VLOOKUP($B269,'2025 Ventilation List SORT'!$A$6:$I$101,8)</f>
        <v>F</v>
      </c>
      <c r="J269" s="96" t="str">
        <f>VLOOKUP($B269,'2025 Ventilation List SORT'!$A$6:$I$101,9)</f>
        <v>No</v>
      </c>
      <c r="K269" s="148">
        <f>INDEX('For CSV - 2025 SpcFuncData'!$D$5:$D$88,MATCH($A269,'For CSV - 2025 SpcFuncData'!$B$5:$B$87,0))*0.5</f>
        <v>71.430000000000007</v>
      </c>
      <c r="L269" s="148" t="e">
        <f>INDEX('For CSV - 2025 VentSpcFuncData'!#REF!,MATCH($B269,'For CSV - 2025 VentSpcFuncData'!$B$6:$B$111,0))</f>
        <v>#REF!</v>
      </c>
      <c r="M269" s="148" t="e">
        <f t="shared" si="42"/>
        <v>#REF!</v>
      </c>
      <c r="N269" s="148" t="e">
        <f>INDEX('For CSV - 2025 VentSpcFuncData'!#REF!,MATCH($B269,'For CSV - 2025 VentSpcFuncData'!$B$6:$B$111,0))</f>
        <v>#REF!</v>
      </c>
      <c r="O269" s="148" t="e">
        <f t="shared" si="43"/>
        <v>#REF!</v>
      </c>
      <c r="P269" s="150" t="e">
        <f t="shared" si="40"/>
        <v>#REF!</v>
      </c>
      <c r="Q269" s="45" t="str">
        <f t="shared" si="45"/>
        <v>Religious Worship Area,Assembly - Places of religious worship</v>
      </c>
      <c r="R269" s="45">
        <f>INDEX('For CSV - 2025 SpcFuncData'!$BB$5:$BB$89,MATCH($A269,'For CSV - 2025 SpcFuncData'!$B$5:$B$88,0))</f>
        <v>361</v>
      </c>
      <c r="S269" s="45">
        <f>INDEX('For CSV - 2025 VentSpcFuncData'!$I$6:$I$111,MATCH($B269,'For CSV - 2025 VentSpcFuncData'!$B$6:$B$111,0))</f>
        <v>8</v>
      </c>
      <c r="T269" s="45">
        <f>MATCH($A269,'For CSV - 2025 SpcFuncData'!$B$5:$B$87,0)</f>
        <v>60</v>
      </c>
      <c r="U269" s="45">
        <v>0</v>
      </c>
      <c r="V269" t="str">
        <f t="shared" si="41"/>
        <v>1, Spc:SpcFunc,        361,  8  ;  Religious Worship Area</v>
      </c>
    </row>
    <row r="270" spans="1:22" x14ac:dyDescent="0.25">
      <c r="A270" s="45" t="s">
        <v>509</v>
      </c>
      <c r="B270" s="103" t="s">
        <v>923</v>
      </c>
      <c r="C270" s="57">
        <f>VLOOKUP($B270,'2025 Ventilation List SORT'!$A$6:$I$101,2)</f>
        <v>71</v>
      </c>
      <c r="D270" s="57">
        <f>VLOOKUP($B270,'2025 Ventilation List SORT'!$A$6:$I$101,3)</f>
        <v>0.15</v>
      </c>
      <c r="E270" s="60">
        <f>VLOOKUP($B270,'2025 Ventilation List SORT'!$A$6:$I$101,4)</f>
        <v>0</v>
      </c>
      <c r="F270" s="60">
        <f>VLOOKUP($B270,'2025 Ventilation List SORT'!$A$6:$I$101,5)</f>
        <v>0</v>
      </c>
      <c r="G270" s="57">
        <f>VLOOKUP($B270,'2025 Ventilation List SORT'!$A$6:$I$101,6)</f>
        <v>0</v>
      </c>
      <c r="H270" s="60">
        <f>VLOOKUP($B270,'2025 Ventilation List SORT'!$A$6:$I$101,7)</f>
        <v>1</v>
      </c>
      <c r="I270" s="57" t="str">
        <f>VLOOKUP($B270,'2025 Ventilation List SORT'!$A$6:$I$101,8)</f>
        <v>F</v>
      </c>
      <c r="J270" s="96" t="str">
        <f>VLOOKUP($B270,'2025 Ventilation List SORT'!$A$6:$I$101,9)</f>
        <v>No</v>
      </c>
      <c r="K270" s="148">
        <f>INDEX('For CSV - 2025 SpcFuncData'!$D$5:$D$88,MATCH($A270,'For CSV - 2025 SpcFuncData'!$B$5:$B$87,0))*0.5</f>
        <v>71.430000000000007</v>
      </c>
      <c r="L270" s="148" t="e">
        <f>INDEX('For CSV - 2025 VentSpcFuncData'!#REF!,MATCH($B270,'For CSV - 2025 VentSpcFuncData'!$B$6:$B$111,0))</f>
        <v>#REF!</v>
      </c>
      <c r="M270" s="148" t="e">
        <f t="shared" si="42"/>
        <v>#REF!</v>
      </c>
      <c r="N270" s="148" t="e">
        <f>INDEX('For CSV - 2025 VentSpcFuncData'!#REF!,MATCH($B270,'For CSV - 2025 VentSpcFuncData'!$B$6:$B$111,0))</f>
        <v>#REF!</v>
      </c>
      <c r="O270" s="148" t="e">
        <f t="shared" si="43"/>
        <v>#REF!</v>
      </c>
      <c r="P270" s="150" t="e">
        <f t="shared" si="40"/>
        <v>#REF!</v>
      </c>
      <c r="Q270" s="45" t="str">
        <f t="shared" si="45"/>
        <v>Religious Worship Area,Assembly - Places of religious worship</v>
      </c>
      <c r="R270" s="45">
        <f>INDEX('For CSV - 2025 SpcFuncData'!$BB$5:$BB$89,MATCH($A270,'For CSV - 2025 SpcFuncData'!$B$5:$B$88,0))</f>
        <v>361</v>
      </c>
      <c r="S270" s="45">
        <f>INDEX('For CSV - 2025 VentSpcFuncData'!$I$6:$I$111,MATCH($B270,'For CSV - 2025 VentSpcFuncData'!$B$6:$B$111,0))</f>
        <v>8</v>
      </c>
      <c r="T270" s="45">
        <f>MATCH($A270,'For CSV - 2025 SpcFuncData'!$B$5:$B$87,0)</f>
        <v>60</v>
      </c>
      <c r="U270" s="45">
        <v>0</v>
      </c>
      <c r="V270" t="str">
        <f t="shared" si="41"/>
        <v>2,              8,     "Assembly - Places of religious worship"</v>
      </c>
    </row>
    <row r="271" spans="1:22" x14ac:dyDescent="0.25">
      <c r="A271" s="45" t="s">
        <v>590</v>
      </c>
      <c r="B271" s="103" t="s">
        <v>884</v>
      </c>
      <c r="C271" s="57">
        <f>VLOOKUP($B271,'2025 Ventilation List SORT'!$A$6:$I$101,2)</f>
        <v>0</v>
      </c>
      <c r="D271" s="57">
        <f>VLOOKUP($B271,'2025 Ventilation List SORT'!$A$6:$I$101,3)</f>
        <v>0</v>
      </c>
      <c r="E271" s="60">
        <f>VLOOKUP($B271,'2025 Ventilation List SORT'!$A$6:$I$101,4)</f>
        <v>50</v>
      </c>
      <c r="F271" s="60">
        <f>VLOOKUP($B271,'2025 Ventilation List SORT'!$A$6:$I$101,5)</f>
        <v>70</v>
      </c>
      <c r="G271" s="57">
        <f>VLOOKUP($B271,'2025 Ventilation List SORT'!$A$6:$I$101,6)</f>
        <v>0</v>
      </c>
      <c r="H271" s="60">
        <f>VLOOKUP($B271,'2025 Ventilation List SORT'!$A$6:$I$101,7)</f>
        <v>2</v>
      </c>
      <c r="I271" s="57" t="str">
        <f>VLOOKUP($B271,'2025 Ventilation List SORT'!$A$6:$I$101,8)</f>
        <v>Exh. Note D</v>
      </c>
      <c r="J271" s="96" t="str">
        <f>VLOOKUP($B271,'2025 Ventilation List SORT'!$A$6:$I$101,9)</f>
        <v>No</v>
      </c>
      <c r="K271" s="148">
        <f>INDEX('For CSV - 2025 SpcFuncData'!$D$5:$D$88,MATCH($A271,'For CSV - 2025 SpcFuncData'!$B$5:$B$87,0))*0.5</f>
        <v>5</v>
      </c>
      <c r="L271" s="148" t="e">
        <f>INDEX('For CSV - 2025 VentSpcFuncData'!#REF!,MATCH($B271,'For CSV - 2025 VentSpcFuncData'!$B$6:$B$111,0))</f>
        <v>#REF!</v>
      </c>
      <c r="M271" s="148" t="e">
        <f t="shared" si="42"/>
        <v>#REF!</v>
      </c>
      <c r="N271" s="148" t="e">
        <f>INDEX('For CSV - 2025 VentSpcFuncData'!#REF!,MATCH($B271,'For CSV - 2025 VentSpcFuncData'!$B$6:$B$111,0))</f>
        <v>#REF!</v>
      </c>
      <c r="O271" s="148" t="e">
        <f t="shared" si="43"/>
        <v>#REF!</v>
      </c>
      <c r="P271" s="150" t="e">
        <f t="shared" si="40"/>
        <v>#REF!</v>
      </c>
      <c r="Q271" s="45" t="str">
        <f t="shared" si="45"/>
        <v>Restrooms,Exhaust - Toilets, public</v>
      </c>
      <c r="R271" s="45">
        <f>INDEX('For CSV - 2025 SpcFuncData'!$BB$5:$BB$89,MATCH($A271,'For CSV - 2025 SpcFuncData'!$B$5:$B$88,0))</f>
        <v>362</v>
      </c>
      <c r="S271" s="45">
        <f>INDEX('For CSV - 2025 VentSpcFuncData'!$I$6:$I$111,MATCH($B271,'For CSV - 2025 VentSpcFuncData'!$B$6:$B$111,0))</f>
        <v>40</v>
      </c>
      <c r="T271" s="45">
        <f>MATCH($A271,'For CSV - 2025 SpcFuncData'!$B$5:$B$87,0)</f>
        <v>61</v>
      </c>
      <c r="U271" s="45">
        <v>1</v>
      </c>
      <c r="V271" t="str">
        <f t="shared" si="41"/>
        <v>1, Spc:SpcFunc,        362,  40  ;  Restrooms</v>
      </c>
    </row>
    <row r="272" spans="1:22" x14ac:dyDescent="0.25">
      <c r="A272" s="45" t="s">
        <v>590</v>
      </c>
      <c r="B272" s="103" t="s">
        <v>797</v>
      </c>
      <c r="C272" s="57">
        <f>VLOOKUP($B272,'2025 Ventilation List SORT'!$A$6:$I$101,2)</f>
        <v>0</v>
      </c>
      <c r="D272" s="57">
        <f>VLOOKUP($B272,'2025 Ventilation List SORT'!$A$6:$I$101,3)</f>
        <v>0</v>
      </c>
      <c r="E272" s="60">
        <f>VLOOKUP($B272,'2025 Ventilation List SORT'!$A$6:$I$101,4)</f>
        <v>20</v>
      </c>
      <c r="F272" s="60">
        <f>VLOOKUP($B272,'2025 Ventilation List SORT'!$A$6:$I$101,5)</f>
        <v>50</v>
      </c>
      <c r="G272" s="57">
        <f>VLOOKUP($B272,'2025 Ventilation List SORT'!$A$6:$I$101,6)</f>
        <v>0</v>
      </c>
      <c r="H272" s="60">
        <f>VLOOKUP($B272,'2025 Ventilation List SORT'!$A$6:$I$101,7)</f>
        <v>2</v>
      </c>
      <c r="I272" s="57" t="str">
        <f>VLOOKUP($B272,'2025 Ventilation List SORT'!$A$6:$I$101,8)</f>
        <v>Exh. Note G,H</v>
      </c>
      <c r="J272" s="96" t="str">
        <f>VLOOKUP($B272,'2025 Ventilation List SORT'!$A$6:$I$101,9)</f>
        <v>No</v>
      </c>
      <c r="K272" s="148">
        <f>INDEX('For CSV - 2025 SpcFuncData'!$D$5:$D$88,MATCH($A272,'For CSV - 2025 SpcFuncData'!$B$5:$B$87,0))*0.5</f>
        <v>5</v>
      </c>
      <c r="L272" s="148" t="e">
        <f>INDEX('For CSV - 2025 VentSpcFuncData'!#REF!,MATCH($B272,'For CSV - 2025 VentSpcFuncData'!$B$6:$B$111,0))</f>
        <v>#REF!</v>
      </c>
      <c r="M272" s="148" t="e">
        <f t="shared" si="42"/>
        <v>#REF!</v>
      </c>
      <c r="N272" s="148" t="e">
        <f>INDEX('For CSV - 2025 VentSpcFuncData'!#REF!,MATCH($B272,'For CSV - 2025 VentSpcFuncData'!$B$6:$B$111,0))</f>
        <v>#REF!</v>
      </c>
      <c r="O272" s="148" t="e">
        <f t="shared" si="43"/>
        <v>#REF!</v>
      </c>
      <c r="P272" s="150" t="e">
        <f t="shared" si="40"/>
        <v>#REF!</v>
      </c>
      <c r="Q272" s="45" t="str">
        <f t="shared" si="45"/>
        <v>Restrooms,Exhaust - Shower rooms</v>
      </c>
      <c r="R272" s="45">
        <f>INDEX('For CSV - 2025 SpcFuncData'!$BB$5:$BB$89,MATCH($A272,'For CSV - 2025 SpcFuncData'!$B$5:$B$88,0))</f>
        <v>362</v>
      </c>
      <c r="S272" s="45">
        <f>INDEX('For CSV - 2025 VentSpcFuncData'!$I$6:$I$111,MATCH($B272,'For CSV - 2025 VentSpcFuncData'!$B$6:$B$111,0))</f>
        <v>36</v>
      </c>
      <c r="T272" s="45">
        <f>MATCH($A272,'For CSV - 2025 SpcFuncData'!$B$5:$B$87,0)</f>
        <v>61</v>
      </c>
      <c r="U272" s="45">
        <v>1</v>
      </c>
      <c r="V272" t="str">
        <f t="shared" si="41"/>
        <v>2,              36,     "Exhaust - Shower rooms"</v>
      </c>
    </row>
    <row r="273" spans="1:22" x14ac:dyDescent="0.25">
      <c r="A273" s="45" t="s">
        <v>590</v>
      </c>
      <c r="B273" s="103" t="s">
        <v>885</v>
      </c>
      <c r="C273" s="57">
        <f>VLOOKUP($B273,'2025 Ventilation List SORT'!$A$6:$I$101,2)</f>
        <v>0</v>
      </c>
      <c r="D273" s="57">
        <f>VLOOKUP($B273,'2025 Ventilation List SORT'!$A$6:$I$101,3)</f>
        <v>0</v>
      </c>
      <c r="E273" s="60">
        <f>VLOOKUP($B273,'2025 Ventilation List SORT'!$A$6:$I$101,4)</f>
        <v>25</v>
      </c>
      <c r="F273" s="60">
        <f>VLOOKUP($B273,'2025 Ventilation List SORT'!$A$6:$I$101,5)</f>
        <v>50</v>
      </c>
      <c r="G273" s="57">
        <f>VLOOKUP($B273,'2025 Ventilation List SORT'!$A$6:$I$101,6)</f>
        <v>0</v>
      </c>
      <c r="H273" s="60">
        <f>VLOOKUP($B273,'2025 Ventilation List SORT'!$A$6:$I$101,7)</f>
        <v>2</v>
      </c>
      <c r="I273" s="57" t="str">
        <f>VLOOKUP($B273,'2025 Ventilation List SORT'!$A$6:$I$101,8)</f>
        <v>Exh. Note E</v>
      </c>
      <c r="J273" s="96" t="str">
        <f>VLOOKUP($B273,'2025 Ventilation List SORT'!$A$6:$I$101,9)</f>
        <v>No</v>
      </c>
      <c r="K273" s="148">
        <f>INDEX('For CSV - 2025 SpcFuncData'!$D$5:$D$88,MATCH($A273,'For CSV - 2025 SpcFuncData'!$B$5:$B$87,0))*0.5</f>
        <v>5</v>
      </c>
      <c r="L273" s="148" t="e">
        <f>INDEX('For CSV - 2025 VentSpcFuncData'!#REF!,MATCH($B273,'For CSV - 2025 VentSpcFuncData'!$B$6:$B$111,0))</f>
        <v>#REF!</v>
      </c>
      <c r="M273" s="148" t="e">
        <f t="shared" si="42"/>
        <v>#REF!</v>
      </c>
      <c r="N273" s="148" t="e">
        <f>INDEX('For CSV - 2025 VentSpcFuncData'!#REF!,MATCH($B273,'For CSV - 2025 VentSpcFuncData'!$B$6:$B$111,0))</f>
        <v>#REF!</v>
      </c>
      <c r="O273" s="148" t="e">
        <f t="shared" si="43"/>
        <v>#REF!</v>
      </c>
      <c r="P273" s="150" t="e">
        <f t="shared" si="40"/>
        <v>#REF!</v>
      </c>
      <c r="Q273" s="45" t="str">
        <f t="shared" si="45"/>
        <v>Restrooms,Exhaust - Toilets, private</v>
      </c>
      <c r="R273" s="45">
        <f>INDEX('For CSV - 2025 SpcFuncData'!$BB$5:$BB$89,MATCH($A273,'For CSV - 2025 SpcFuncData'!$B$5:$B$88,0))</f>
        <v>362</v>
      </c>
      <c r="S273" s="45">
        <f>INDEX('For CSV - 2025 VentSpcFuncData'!$I$6:$I$111,MATCH($B273,'For CSV - 2025 VentSpcFuncData'!$B$6:$B$111,0))</f>
        <v>39</v>
      </c>
      <c r="T273" s="45">
        <f>MATCH($A273,'For CSV - 2025 SpcFuncData'!$B$5:$B$87,0)</f>
        <v>61</v>
      </c>
      <c r="U273" s="45">
        <v>1</v>
      </c>
      <c r="V273" t="str">
        <f t="shared" si="41"/>
        <v>2,              39,     "Exhaust - Toilets, private"</v>
      </c>
    </row>
    <row r="274" spans="1:22" x14ac:dyDescent="0.25">
      <c r="A274" s="45" t="s">
        <v>590</v>
      </c>
      <c r="B274" s="103" t="s">
        <v>884</v>
      </c>
      <c r="C274" s="57">
        <f>VLOOKUP($B274,'2025 Ventilation List SORT'!$A$6:$I$101,2)</f>
        <v>0</v>
      </c>
      <c r="D274" s="57">
        <f>VLOOKUP($B274,'2025 Ventilation List SORT'!$A$6:$I$101,3)</f>
        <v>0</v>
      </c>
      <c r="E274" s="60">
        <f>VLOOKUP($B274,'2025 Ventilation List SORT'!$A$6:$I$101,4)</f>
        <v>50</v>
      </c>
      <c r="F274" s="60">
        <f>VLOOKUP($B274,'2025 Ventilation List SORT'!$A$6:$I$101,5)</f>
        <v>70</v>
      </c>
      <c r="G274" s="57">
        <f>VLOOKUP($B274,'2025 Ventilation List SORT'!$A$6:$I$101,6)</f>
        <v>0</v>
      </c>
      <c r="H274" s="60">
        <f>VLOOKUP($B274,'2025 Ventilation List SORT'!$A$6:$I$101,7)</f>
        <v>2</v>
      </c>
      <c r="I274" s="57" t="str">
        <f>VLOOKUP($B274,'2025 Ventilation List SORT'!$A$6:$I$101,8)</f>
        <v>Exh. Note D</v>
      </c>
      <c r="J274" s="96" t="str">
        <f>VLOOKUP($B274,'2025 Ventilation List SORT'!$A$6:$I$101,9)</f>
        <v>No</v>
      </c>
      <c r="K274" s="148">
        <f>INDEX('For CSV - 2025 SpcFuncData'!$D$5:$D$88,MATCH($A274,'For CSV - 2025 SpcFuncData'!$B$5:$B$87,0))*0.5</f>
        <v>5</v>
      </c>
      <c r="L274" s="148" t="e">
        <f>INDEX('For CSV - 2025 VentSpcFuncData'!#REF!,MATCH($B274,'For CSV - 2025 VentSpcFuncData'!$B$6:$B$111,0))</f>
        <v>#REF!</v>
      </c>
      <c r="M274" s="148" t="e">
        <f t="shared" si="42"/>
        <v>#REF!</v>
      </c>
      <c r="N274" s="148" t="e">
        <f>INDEX('For CSV - 2025 VentSpcFuncData'!#REF!,MATCH($B274,'For CSV - 2025 VentSpcFuncData'!$B$6:$B$111,0))</f>
        <v>#REF!</v>
      </c>
      <c r="O274" s="148" t="e">
        <f t="shared" si="43"/>
        <v>#REF!</v>
      </c>
      <c r="P274" s="150" t="e">
        <f t="shared" ref="P274:P346" si="46">K274*O274/1000</f>
        <v>#REF!</v>
      </c>
      <c r="Q274" s="45" t="str">
        <f t="shared" si="45"/>
        <v>Restrooms,Exhaust - Toilets, public</v>
      </c>
      <c r="R274" s="45">
        <f>INDEX('For CSV - 2025 SpcFuncData'!$BB$5:$BB$89,MATCH($A274,'For CSV - 2025 SpcFuncData'!$B$5:$B$88,0))</f>
        <v>362</v>
      </c>
      <c r="S274" s="45">
        <f>INDEX('For CSV - 2025 VentSpcFuncData'!$I$6:$I$111,MATCH($B274,'For CSV - 2025 VentSpcFuncData'!$B$6:$B$111,0))</f>
        <v>40</v>
      </c>
      <c r="T274" s="45">
        <f>MATCH($A274,'For CSV - 2025 SpcFuncData'!$B$5:$B$87,0)</f>
        <v>61</v>
      </c>
      <c r="U274" s="45">
        <v>1</v>
      </c>
      <c r="V274" t="str">
        <f t="shared" si="41"/>
        <v>2,              40,     "Exhaust - Toilets, public"</v>
      </c>
    </row>
    <row r="275" spans="1:22" x14ac:dyDescent="0.25">
      <c r="A275" s="58" t="s">
        <v>593</v>
      </c>
      <c r="B275" s="103" t="s">
        <v>759</v>
      </c>
      <c r="C275" s="57">
        <f>VLOOKUP($B275,'2025 Ventilation List SORT'!$A$6:$I$101,2)</f>
        <v>5</v>
      </c>
      <c r="D275" s="57">
        <f>VLOOKUP($B275,'2025 Ventilation List SORT'!$A$6:$I$101,3)</f>
        <v>0.15</v>
      </c>
      <c r="E275" s="60">
        <f>VLOOKUP($B275,'2025 Ventilation List SORT'!$A$6:$I$101,4)</f>
        <v>0</v>
      </c>
      <c r="F275" s="60">
        <f>VLOOKUP($B275,'2025 Ventilation List SORT'!$A$6:$I$101,5)</f>
        <v>0</v>
      </c>
      <c r="G275" s="57">
        <f>VLOOKUP($B275,'2025 Ventilation List SORT'!$A$6:$I$101,6)</f>
        <v>0</v>
      </c>
      <c r="H275" s="60">
        <f>VLOOKUP($B275,'2025 Ventilation List SORT'!$A$6:$I$101,7)</f>
        <v>1</v>
      </c>
      <c r="I275" s="57" t="str">
        <f>VLOOKUP($B275,'2025 Ventilation List SORT'!$A$6:$I$101,8)</f>
        <v>F</v>
      </c>
      <c r="J275" s="96" t="str">
        <f>VLOOKUP($B275,'2025 Ventilation List SORT'!$A$6:$I$101,9)</f>
        <v>No</v>
      </c>
      <c r="K275" s="148">
        <f>INDEX('For CSV - 2025 SpcFuncData'!$D$5:$D$88,MATCH($A275,'For CSV - 2025 SpcFuncData'!$B$5:$B$87,0))*0.5</f>
        <v>5</v>
      </c>
      <c r="L275" s="148" t="e">
        <f>INDEX('For CSV - 2025 VentSpcFuncData'!#REF!,MATCH($B275,'For CSV - 2025 VentSpcFuncData'!$B$6:$B$111,0))</f>
        <v>#REF!</v>
      </c>
      <c r="M275" s="148" t="e">
        <f t="shared" si="42"/>
        <v>#REF!</v>
      </c>
      <c r="N275" s="148" t="e">
        <f>INDEX('For CSV - 2025 VentSpcFuncData'!#REF!,MATCH($B275,'For CSV - 2025 VentSpcFuncData'!$B$6:$B$111,0))</f>
        <v>#REF!</v>
      </c>
      <c r="O275" s="148" t="e">
        <f t="shared" ref="O275:O339" si="47">IF(SUM(K275,M275)=0,0,M275/K275*N275)</f>
        <v>#REF!</v>
      </c>
      <c r="P275" s="150" t="e">
        <f t="shared" si="46"/>
        <v>#REF!</v>
      </c>
      <c r="Q275" s="45" t="str">
        <f t="shared" si="45"/>
        <v>Stairwell,General - Corridors</v>
      </c>
      <c r="R275" s="45">
        <f>INDEX('For CSV - 2025 SpcFuncData'!$BB$5:$BB$89,MATCH($A275,'For CSV - 2025 SpcFuncData'!$B$5:$B$88,0))</f>
        <v>363</v>
      </c>
      <c r="S275" s="45">
        <f>INDEX('For CSV - 2025 VentSpcFuncData'!$I$6:$I$111,MATCH($B275,'For CSV - 2025 VentSpcFuncData'!$B$6:$B$111,0))</f>
        <v>49</v>
      </c>
      <c r="T275" s="45">
        <f>MATCH($A275,'For CSV - 2025 SpcFuncData'!$B$5:$B$87,0)</f>
        <v>62</v>
      </c>
      <c r="U275" s="45">
        <v>1</v>
      </c>
      <c r="V275" t="str">
        <f>IF($A273&lt;&gt;$A275,$V$3&amp;$R275&amp;$W$3&amp;$S275&amp;$X$3&amp;TEXT($A275,0),IF($A275=$A273,$V$4&amp;$S275&amp;$W$4&amp;$X$4&amp;$B275&amp;""""))</f>
        <v>1, Spc:SpcFunc,        363,  49  ;  Stairwell</v>
      </c>
    </row>
    <row r="276" spans="1:22" x14ac:dyDescent="0.25">
      <c r="A276" s="58" t="s">
        <v>593</v>
      </c>
      <c r="B276" s="103" t="s">
        <v>759</v>
      </c>
      <c r="C276" s="57">
        <f>VLOOKUP($B276,'2025 Ventilation List SORT'!$A$6:$I$101,2)</f>
        <v>5</v>
      </c>
      <c r="D276" s="57">
        <f>VLOOKUP($B276,'2025 Ventilation List SORT'!$A$6:$I$101,3)</f>
        <v>0.15</v>
      </c>
      <c r="E276" s="60">
        <f>VLOOKUP($B276,'2025 Ventilation List SORT'!$A$6:$I$101,4)</f>
        <v>0</v>
      </c>
      <c r="F276" s="60">
        <f>VLOOKUP($B276,'2025 Ventilation List SORT'!$A$6:$I$101,5)</f>
        <v>0</v>
      </c>
      <c r="G276" s="57">
        <f>VLOOKUP($B276,'2025 Ventilation List SORT'!$A$6:$I$101,6)</f>
        <v>0</v>
      </c>
      <c r="H276" s="60">
        <f>VLOOKUP($B276,'2025 Ventilation List SORT'!$A$6:$I$101,7)</f>
        <v>1</v>
      </c>
      <c r="I276" s="57" t="str">
        <f>VLOOKUP($B276,'2025 Ventilation List SORT'!$A$6:$I$101,8)</f>
        <v>F</v>
      </c>
      <c r="J276" s="96" t="str">
        <f>VLOOKUP($B276,'2025 Ventilation List SORT'!$A$6:$I$101,9)</f>
        <v>No</v>
      </c>
      <c r="K276" s="148">
        <f>INDEX('For CSV - 2025 SpcFuncData'!$D$5:$D$88,MATCH($A276,'For CSV - 2025 SpcFuncData'!$B$5:$B$87,0))*0.5</f>
        <v>5</v>
      </c>
      <c r="L276" s="148" t="e">
        <f>INDEX('For CSV - 2025 VentSpcFuncData'!#REF!,MATCH($B276,'For CSV - 2025 VentSpcFuncData'!$B$6:$B$111,0))</f>
        <v>#REF!</v>
      </c>
      <c r="M276" s="148" t="e">
        <f t="shared" ref="M276:M348" si="48">IF(L276=0,K276,L276)</f>
        <v>#REF!</v>
      </c>
      <c r="N276" s="148" t="e">
        <f>INDEX('For CSV - 2025 VentSpcFuncData'!#REF!,MATCH($B276,'For CSV - 2025 VentSpcFuncData'!$B$6:$B$111,0))</f>
        <v>#REF!</v>
      </c>
      <c r="O276" s="148" t="e">
        <f t="shared" si="47"/>
        <v>#REF!</v>
      </c>
      <c r="P276" s="150" t="e">
        <f t="shared" si="46"/>
        <v>#REF!</v>
      </c>
      <c r="Q276" s="45" t="str">
        <f t="shared" si="45"/>
        <v>Stairwell,General - Corridors</v>
      </c>
      <c r="R276" s="45">
        <f>INDEX('For CSV - 2025 SpcFuncData'!$BB$5:$BB$89,MATCH($A276,'For CSV - 2025 SpcFuncData'!$B$5:$B$88,0))</f>
        <v>363</v>
      </c>
      <c r="S276" s="45">
        <f>INDEX('For CSV - 2025 VentSpcFuncData'!$I$6:$I$111,MATCH($B276,'For CSV - 2025 VentSpcFuncData'!$B$6:$B$111,0))</f>
        <v>49</v>
      </c>
      <c r="T276" s="45">
        <f>MATCH($A276,'For CSV - 2025 SpcFuncData'!$B$5:$B$87,0)</f>
        <v>62</v>
      </c>
      <c r="U276" s="45">
        <v>0</v>
      </c>
      <c r="V276" t="str">
        <f t="shared" ref="V276:V295" si="49">IF($A275&lt;&gt;$A276,$V$3&amp;$R276&amp;$W$3&amp;$S276&amp;$X$3&amp;TEXT($A276,0),IF($A276=$A275,$V$4&amp;$S276&amp;$W$4&amp;$X$4&amp;$B276&amp;""""))</f>
        <v>2,              49,     "General - Corridors"</v>
      </c>
    </row>
    <row r="277" spans="1:22" x14ac:dyDescent="0.25">
      <c r="A277" s="58" t="s">
        <v>593</v>
      </c>
      <c r="B277" s="103" t="s">
        <v>873</v>
      </c>
      <c r="C277" s="57">
        <f>VLOOKUP($B277,'2025 Ventilation List SORT'!$A$6:$I$101,2)</f>
        <v>0</v>
      </c>
      <c r="D277" s="57">
        <f>VLOOKUP($B277,'2025 Ventilation List SORT'!$A$6:$I$101,3)</f>
        <v>0</v>
      </c>
      <c r="E277" s="60">
        <f>VLOOKUP($B277,'2025 Ventilation List SORT'!$A$6:$I$101,4)</f>
        <v>0</v>
      </c>
      <c r="F277" s="60">
        <f>VLOOKUP($B277,'2025 Ventilation List SORT'!$A$6:$I$101,5)</f>
        <v>0</v>
      </c>
      <c r="G277" s="57">
        <f>VLOOKUP($B277,'2025 Ventilation List SORT'!$A$6:$I$101,6)</f>
        <v>0</v>
      </c>
      <c r="H277" s="60">
        <f>VLOOKUP($B277,'2025 Ventilation List SORT'!$A$6:$I$101,7)</f>
        <v>1</v>
      </c>
      <c r="I277" s="57" t="str">
        <f>VLOOKUP($B277,'2025 Ventilation List SORT'!$A$6:$I$101,8)</f>
        <v/>
      </c>
      <c r="J277" s="96" t="str">
        <f>VLOOKUP($B277,'2025 Ventilation List SORT'!$A$6:$I$101,9)</f>
        <v>No</v>
      </c>
      <c r="K277" s="148">
        <f>INDEX('For CSV - 2025 SpcFuncData'!$D$5:$D$88,MATCH($A277,'For CSV - 2025 SpcFuncData'!$B$5:$B$87,0))*0.5</f>
        <v>5</v>
      </c>
      <c r="L277" s="148" t="e">
        <f>INDEX('For CSV - 2025 VentSpcFuncData'!#REF!,MATCH($B277,'For CSV - 2025 VentSpcFuncData'!$B$6:$B$111,0))</f>
        <v>#REF!</v>
      </c>
      <c r="M277" s="148" t="e">
        <f t="shared" si="48"/>
        <v>#REF!</v>
      </c>
      <c r="N277" s="148" t="e">
        <f>INDEX('For CSV - 2025 VentSpcFuncData'!#REF!,MATCH($B277,'For CSV - 2025 VentSpcFuncData'!$B$6:$B$111,0))</f>
        <v>#REF!</v>
      </c>
      <c r="O277" s="148" t="e">
        <f t="shared" si="47"/>
        <v>#REF!</v>
      </c>
      <c r="P277" s="150" t="e">
        <f t="shared" si="46"/>
        <v>#REF!</v>
      </c>
      <c r="Q277" s="45" t="str">
        <f t="shared" si="45"/>
        <v>Stairwell,General - Unoccupied</v>
      </c>
      <c r="R277" s="45">
        <f>INDEX('For CSV - 2025 SpcFuncData'!$BB$5:$BB$89,MATCH($A277,'For CSV - 2025 SpcFuncData'!$B$5:$B$88,0))</f>
        <v>363</v>
      </c>
      <c r="S277" s="45">
        <f>INDEX('For CSV - 2025 VentSpcFuncData'!$I$6:$I$111,MATCH($B277,'For CSV - 2025 VentSpcFuncData'!$B$6:$B$111,0))</f>
        <v>51</v>
      </c>
      <c r="T277" s="45">
        <f>MATCH($A277,'For CSV - 2025 SpcFuncData'!$B$5:$B$87,0)</f>
        <v>62</v>
      </c>
      <c r="U277" s="45">
        <v>1</v>
      </c>
      <c r="V277" t="str">
        <f t="shared" si="49"/>
        <v>2,              51,     "General - Unoccupied"</v>
      </c>
    </row>
    <row r="278" spans="1:22" x14ac:dyDescent="0.25">
      <c r="A278" s="58" t="s">
        <v>593</v>
      </c>
      <c r="B278" s="103" t="s">
        <v>843</v>
      </c>
      <c r="C278" s="57">
        <f>VLOOKUP($B278,'2025 Ventilation List SORT'!$A$6:$I$101,2)</f>
        <v>5</v>
      </c>
      <c r="D278" s="57">
        <f>VLOOKUP($B278,'2025 Ventilation List SORT'!$A$6:$I$101,3)</f>
        <v>0.15</v>
      </c>
      <c r="E278" s="60">
        <f>VLOOKUP($B278,'2025 Ventilation List SORT'!$A$6:$I$101,4)</f>
        <v>0</v>
      </c>
      <c r="F278" s="60">
        <f>VLOOKUP($B278,'2025 Ventilation List SORT'!$A$6:$I$101,5)</f>
        <v>0</v>
      </c>
      <c r="G278" s="57">
        <f>VLOOKUP($B278,'2025 Ventilation List SORT'!$A$6:$I$101,6)</f>
        <v>0</v>
      </c>
      <c r="H278" s="60">
        <f>VLOOKUP($B278,'2025 Ventilation List SORT'!$A$6:$I$101,7)</f>
        <v>1</v>
      </c>
      <c r="I278" s="57" t="str">
        <f>VLOOKUP($B278,'2025 Ventilation List SORT'!$A$6:$I$101,8)</f>
        <v>F</v>
      </c>
      <c r="J278" s="96" t="str">
        <f>VLOOKUP($B278,'2025 Ventilation List SORT'!$A$6:$I$101,9)</f>
        <v>No</v>
      </c>
      <c r="K278" s="148">
        <f>INDEX('For CSV - 2025 SpcFuncData'!$D$5:$D$88,MATCH($A278,'For CSV - 2025 SpcFuncData'!$B$5:$B$87,0))*0.5</f>
        <v>5</v>
      </c>
      <c r="L278" s="148" t="e">
        <f>INDEX('For CSV - 2025 VentSpcFuncData'!#REF!,MATCH($B278,'For CSV - 2025 VentSpcFuncData'!$B$6:$B$111,0))</f>
        <v>#REF!</v>
      </c>
      <c r="M278" s="148" t="e">
        <f t="shared" si="48"/>
        <v>#REF!</v>
      </c>
      <c r="N278" s="148" t="e">
        <f>INDEX('For CSV - 2025 VentSpcFuncData'!#REF!,MATCH($B278,'For CSV - 2025 VentSpcFuncData'!$B$6:$B$111,0))</f>
        <v>#REF!</v>
      </c>
      <c r="O278" s="148" t="e">
        <f t="shared" si="47"/>
        <v>#REF!</v>
      </c>
      <c r="P278" s="150" t="e">
        <f t="shared" si="46"/>
        <v>#REF!</v>
      </c>
      <c r="Q278" s="45" t="str">
        <f t="shared" si="45"/>
        <v>Stairwell,Residential - Common corridors</v>
      </c>
      <c r="R278" s="45">
        <f>INDEX('For CSV - 2025 SpcFuncData'!$BB$5:$BB$89,MATCH($A278,'For CSV - 2025 SpcFuncData'!$B$5:$B$88,0))</f>
        <v>363</v>
      </c>
      <c r="S278" s="45">
        <f>INDEX('For CSV - 2025 VentSpcFuncData'!$I$6:$I$111,MATCH($B278,'For CSV - 2025 VentSpcFuncData'!$B$6:$B$111,0))</f>
        <v>77</v>
      </c>
      <c r="T278" s="45">
        <f>MATCH($A278,'For CSV - 2025 SpcFuncData'!$B$5:$B$87,0)</f>
        <v>62</v>
      </c>
      <c r="U278" s="45">
        <v>1</v>
      </c>
      <c r="V278" t="str">
        <f t="shared" si="49"/>
        <v>2,              77,     "Residential - Common corridors"</v>
      </c>
    </row>
    <row r="279" spans="1:22" x14ac:dyDescent="0.25">
      <c r="A279" s="58" t="s">
        <v>1104</v>
      </c>
      <c r="B279" s="103" t="s">
        <v>780</v>
      </c>
      <c r="C279" s="57">
        <f>VLOOKUP($B279,'2025 Ventilation List SORT'!$A$6:$I$101,2)</f>
        <v>1</v>
      </c>
      <c r="D279" s="57">
        <f>VLOOKUP($B279,'2025 Ventilation List SORT'!$A$6:$I$101,3)</f>
        <v>0.15</v>
      </c>
      <c r="E279" s="60">
        <f>VLOOKUP($B279,'2025 Ventilation List SORT'!$A$6:$I$101,4)</f>
        <v>0</v>
      </c>
      <c r="F279" s="60">
        <f>VLOOKUP($B279,'2025 Ventilation List SORT'!$A$6:$I$101,5)</f>
        <v>0</v>
      </c>
      <c r="G279" s="57">
        <f>VLOOKUP($B279,'2025 Ventilation List SORT'!$A$6:$I$101,6)</f>
        <v>0</v>
      </c>
      <c r="H279" s="60">
        <f>VLOOKUP($B279,'2025 Ventilation List SORT'!$A$6:$I$101,7)</f>
        <v>2</v>
      </c>
      <c r="I279" s="57" t="str">
        <f>VLOOKUP($B279,'2025 Ventilation List SORT'!$A$6:$I$101,8)</f>
        <v>B</v>
      </c>
      <c r="J279" s="96" t="str">
        <f>VLOOKUP($B279,'2025 Ventilation List SORT'!$A$6:$I$101,9)</f>
        <v>No</v>
      </c>
      <c r="K279" s="148">
        <f>INDEX('For CSV - 2025 SpcFuncData'!$D$5:$D$88,MATCH($A279,'For CSV - 2025 SpcFuncData'!$B$5:$B$87,0))*0.5</f>
        <v>1</v>
      </c>
      <c r="L279" s="148" t="e">
        <f>INDEX('For CSV - 2025 VentSpcFuncData'!#REF!,MATCH($B279,'For CSV - 2025 VentSpcFuncData'!$B$6:$B$111,0))</f>
        <v>#REF!</v>
      </c>
      <c r="M279" s="148" t="e">
        <f t="shared" si="48"/>
        <v>#REF!</v>
      </c>
      <c r="N279" s="148" t="e">
        <f>INDEX('For CSV - 2025 VentSpcFuncData'!#REF!,MATCH($B279,'For CSV - 2025 VentSpcFuncData'!$B$6:$B$111,0))</f>
        <v>#REF!</v>
      </c>
      <c r="O279" s="148" t="e">
        <f t="shared" si="47"/>
        <v>#REF!</v>
      </c>
      <c r="P279" s="150" t="e">
        <f t="shared" si="46"/>
        <v>#REF!</v>
      </c>
      <c r="Q279" s="45" t="str">
        <f t="shared" si="45"/>
        <v>Storage, Commercial/Industrial (Warehouse),Misc - Warehouses</v>
      </c>
      <c r="R279" s="45">
        <f>INDEX('For CSV - 2025 SpcFuncData'!$BB$5:$BB$89,MATCH($A279,'For CSV - 2025 SpcFuncData'!$B$5:$B$88,0))</f>
        <v>364</v>
      </c>
      <c r="S279" s="45">
        <f>INDEX('For CSV - 2025 VentSpcFuncData'!$I$6:$I$111,MATCH($B279,'For CSV - 2025 VentSpcFuncData'!$B$6:$B$111,0))</f>
        <v>70</v>
      </c>
      <c r="T279" s="45">
        <f>MATCH($A279,'For CSV - 2025 SpcFuncData'!$B$5:$B$87,0)</f>
        <v>63</v>
      </c>
      <c r="U279" s="45">
        <v>0</v>
      </c>
      <c r="V279" t="str">
        <f t="shared" si="49"/>
        <v>1, Spc:SpcFunc,        364,  70  ;  Storage, Commercial/Industrial (Warehouse)</v>
      </c>
    </row>
    <row r="280" spans="1:22" x14ac:dyDescent="0.25">
      <c r="A280" s="58" t="s">
        <v>1104</v>
      </c>
      <c r="B280" s="103" t="s">
        <v>802</v>
      </c>
      <c r="C280" s="57">
        <f>VLOOKUP($B280,'2025 Ventilation List SORT'!$A$6:$I$101,2)</f>
        <v>0</v>
      </c>
      <c r="D280" s="57">
        <f>VLOOKUP($B280,'2025 Ventilation List SORT'!$A$6:$I$101,3)</f>
        <v>0</v>
      </c>
      <c r="E280" s="60">
        <f>VLOOKUP($B280,'2025 Ventilation List SORT'!$A$6:$I$101,4)</f>
        <v>0</v>
      </c>
      <c r="F280" s="60">
        <f>VLOOKUP($B280,'2025 Ventilation List SORT'!$A$6:$I$101,5)</f>
        <v>0</v>
      </c>
      <c r="G280" s="57">
        <f>VLOOKUP($B280,'2025 Ventilation List SORT'!$A$6:$I$101,6)</f>
        <v>1.5</v>
      </c>
      <c r="H280" s="60">
        <f>VLOOKUP($B280,'2025 Ventilation List SORT'!$A$6:$I$101,7)</f>
        <v>4</v>
      </c>
      <c r="I280" s="57" t="str">
        <f>VLOOKUP($B280,'2025 Ventilation List SORT'!$A$6:$I$101,8)</f>
        <v>Exh. Note F</v>
      </c>
      <c r="J280" s="96" t="str">
        <f>VLOOKUP($B280,'2025 Ventilation List SORT'!$A$6:$I$101,9)</f>
        <v>Yes</v>
      </c>
      <c r="K280" s="148">
        <f>INDEX('For CSV - 2025 SpcFuncData'!$D$5:$D$88,MATCH($A280,'For CSV - 2025 SpcFuncData'!$B$5:$B$87,0))*0.5</f>
        <v>1</v>
      </c>
      <c r="L280" s="148" t="e">
        <f>INDEX('For CSV - 2025 VentSpcFuncData'!#REF!,MATCH($B280,'For CSV - 2025 VentSpcFuncData'!$B$6:$B$111,0))</f>
        <v>#REF!</v>
      </c>
      <c r="M280" s="148" t="e">
        <f t="shared" si="48"/>
        <v>#REF!</v>
      </c>
      <c r="N280" s="148" t="e">
        <f>INDEX('For CSV - 2025 VentSpcFuncData'!#REF!,MATCH($B280,'For CSV - 2025 VentSpcFuncData'!$B$6:$B$111,0))</f>
        <v>#REF!</v>
      </c>
      <c r="O280" s="148" t="e">
        <f t="shared" si="47"/>
        <v>#REF!</v>
      </c>
      <c r="P280" s="150" t="e">
        <f t="shared" si="46"/>
        <v>#REF!</v>
      </c>
      <c r="Q280" s="45" t="str">
        <f t="shared" si="45"/>
        <v>Storage, Commercial/Industrial (Warehouse),Exhaust - Storage rooms, chemical</v>
      </c>
      <c r="R280" s="45">
        <f>INDEX('For CSV - 2025 SpcFuncData'!$BB$5:$BB$89,MATCH($A280,'For CSV - 2025 SpcFuncData'!$B$5:$B$88,0))</f>
        <v>364</v>
      </c>
      <c r="S280" s="45">
        <f>INDEX('For CSV - 2025 VentSpcFuncData'!$I$6:$I$111,MATCH($B280,'For CSV - 2025 VentSpcFuncData'!$B$6:$B$111,0))</f>
        <v>38</v>
      </c>
      <c r="T280" s="45">
        <f>MATCH($A280,'For CSV - 2025 SpcFuncData'!$B$5:$B$87,0)</f>
        <v>63</v>
      </c>
      <c r="U280" s="45">
        <v>0</v>
      </c>
      <c r="V280" t="str">
        <f t="shared" si="49"/>
        <v>2,              38,     "Exhaust - Storage rooms, chemical"</v>
      </c>
    </row>
    <row r="281" spans="1:22" x14ac:dyDescent="0.25">
      <c r="A281" s="58" t="s">
        <v>1104</v>
      </c>
      <c r="B281" s="103" t="s">
        <v>760</v>
      </c>
      <c r="C281" s="57">
        <f>VLOOKUP($B281,'2025 Ventilation List SORT'!$A$6:$I$101,2)</f>
        <v>2</v>
      </c>
      <c r="D281" s="57">
        <f>VLOOKUP($B281,'2025 Ventilation List SORT'!$A$6:$I$101,3)</f>
        <v>0.15</v>
      </c>
      <c r="E281" s="60">
        <f>VLOOKUP($B281,'2025 Ventilation List SORT'!$A$6:$I$101,4)</f>
        <v>0</v>
      </c>
      <c r="F281" s="60">
        <f>VLOOKUP($B281,'2025 Ventilation List SORT'!$A$6:$I$101,5)</f>
        <v>0</v>
      </c>
      <c r="G281" s="57">
        <f>VLOOKUP($B281,'2025 Ventilation List SORT'!$A$6:$I$101,6)</f>
        <v>0</v>
      </c>
      <c r="H281" s="60">
        <f>VLOOKUP($B281,'2025 Ventilation List SORT'!$A$6:$I$101,7)</f>
        <v>2</v>
      </c>
      <c r="I281" s="57" t="str">
        <f>VLOOKUP($B281,'2025 Ventilation List SORT'!$A$6:$I$101,8)</f>
        <v>B</v>
      </c>
      <c r="J281" s="96" t="str">
        <f>VLOOKUP($B281,'2025 Ventilation List SORT'!$A$6:$I$101,9)</f>
        <v>Yes</v>
      </c>
      <c r="K281" s="148">
        <f>INDEX('For CSV - 2025 SpcFuncData'!$D$5:$D$88,MATCH($A281,'For CSV - 2025 SpcFuncData'!$B$5:$B$87,0))*0.5</f>
        <v>1</v>
      </c>
      <c r="L281" s="148" t="e">
        <f>INDEX('For CSV - 2025 VentSpcFuncData'!#REF!,MATCH($B281,'For CSV - 2025 VentSpcFuncData'!$B$6:$B$111,0))</f>
        <v>#REF!</v>
      </c>
      <c r="M281" s="148" t="e">
        <f t="shared" si="48"/>
        <v>#REF!</v>
      </c>
      <c r="N281" s="148" t="e">
        <f>INDEX('For CSV - 2025 VentSpcFuncData'!#REF!,MATCH($B281,'For CSV - 2025 VentSpcFuncData'!$B$6:$B$111,0))</f>
        <v>#REF!</v>
      </c>
      <c r="O281" s="148" t="e">
        <f t="shared" si="47"/>
        <v>#REF!</v>
      </c>
      <c r="P281" s="150" t="e">
        <f t="shared" si="46"/>
        <v>#REF!</v>
      </c>
      <c r="Q281" s="45" t="str">
        <f t="shared" si="45"/>
        <v>Storage, Commercial/Industrial (Warehouse),General - Occupiable storage rooms for liquids or gels</v>
      </c>
      <c r="R281" s="45">
        <f>INDEX('For CSV - 2025 SpcFuncData'!$BB$5:$BB$89,MATCH($A281,'For CSV - 2025 SpcFuncData'!$B$5:$B$88,0))</f>
        <v>364</v>
      </c>
      <c r="S281" s="45">
        <f>INDEX('For CSV - 2025 VentSpcFuncData'!$I$6:$I$111,MATCH($B281,'For CSV - 2025 VentSpcFuncData'!$B$6:$B$111,0))</f>
        <v>50</v>
      </c>
      <c r="T281" s="45">
        <f>MATCH($A281,'For CSV - 2025 SpcFuncData'!$B$5:$B$87,0)</f>
        <v>63</v>
      </c>
      <c r="U281" s="45">
        <v>0</v>
      </c>
      <c r="V281" t="str">
        <f t="shared" si="49"/>
        <v>2,              50,     "General - Occupiable storage rooms for liquids or gels"</v>
      </c>
    </row>
    <row r="282" spans="1:22" x14ac:dyDescent="0.25">
      <c r="A282" s="58" t="s">
        <v>1104</v>
      </c>
      <c r="B282" s="103" t="s">
        <v>781</v>
      </c>
      <c r="C282" s="57">
        <f>VLOOKUP($B282,'2025 Ventilation List SORT'!$A$6:$I$101,2)</f>
        <v>5</v>
      </c>
      <c r="D282" s="57">
        <f>VLOOKUP($B282,'2025 Ventilation List SORT'!$A$6:$I$101,3)</f>
        <v>0.15</v>
      </c>
      <c r="E282" s="60">
        <f>VLOOKUP($B282,'2025 Ventilation List SORT'!$A$6:$I$101,4)</f>
        <v>0</v>
      </c>
      <c r="F282" s="60">
        <f>VLOOKUP($B282,'2025 Ventilation List SORT'!$A$6:$I$101,5)</f>
        <v>0</v>
      </c>
      <c r="G282" s="57">
        <f>VLOOKUP($B282,'2025 Ventilation List SORT'!$A$6:$I$101,6)</f>
        <v>0</v>
      </c>
      <c r="H282" s="60">
        <f>VLOOKUP($B282,'2025 Ventilation List SORT'!$A$6:$I$101,7)</f>
        <v>2</v>
      </c>
      <c r="I282" s="57" t="str">
        <f>VLOOKUP($B282,'2025 Ventilation List SORT'!$A$6:$I$101,8)</f>
        <v/>
      </c>
      <c r="J282" s="96" t="str">
        <f>VLOOKUP($B282,'2025 Ventilation List SORT'!$A$6:$I$101,9)</f>
        <v>No</v>
      </c>
      <c r="K282" s="148">
        <f>INDEX('For CSV - 2025 SpcFuncData'!$D$5:$D$88,MATCH($A282,'For CSV - 2025 SpcFuncData'!$B$5:$B$87,0))*0.5</f>
        <v>1</v>
      </c>
      <c r="L282" s="148" t="e">
        <f>INDEX('For CSV - 2025 VentSpcFuncData'!#REF!,MATCH($B282,'For CSV - 2025 VentSpcFuncData'!$B$6:$B$111,0))</f>
        <v>#REF!</v>
      </c>
      <c r="M282" s="148" t="e">
        <f t="shared" si="48"/>
        <v>#REF!</v>
      </c>
      <c r="N282" s="148" t="e">
        <f>INDEX('For CSV - 2025 VentSpcFuncData'!#REF!,MATCH($B282,'For CSV - 2025 VentSpcFuncData'!$B$6:$B$111,0))</f>
        <v>#REF!</v>
      </c>
      <c r="O282" s="148" t="e">
        <f t="shared" si="47"/>
        <v>#REF!</v>
      </c>
      <c r="P282" s="150" t="e">
        <f t="shared" si="46"/>
        <v>#REF!</v>
      </c>
      <c r="Q282" s="45" t="str">
        <f t="shared" si="45"/>
        <v>Storage, Commercial/Industrial (Warehouse),Misc - All others</v>
      </c>
      <c r="R282" s="45">
        <f>INDEX('For CSV - 2025 SpcFuncData'!$BB$5:$BB$89,MATCH($A282,'For CSV - 2025 SpcFuncData'!$B$5:$B$88,0))</f>
        <v>364</v>
      </c>
      <c r="S282" s="45">
        <f>INDEX('For CSV - 2025 VentSpcFuncData'!$I$6:$I$111,MATCH($B282,'For CSV - 2025 VentSpcFuncData'!$B$6:$B$111,0))</f>
        <v>58</v>
      </c>
      <c r="T282" s="45">
        <f>MATCH($A282,'For CSV - 2025 SpcFuncData'!$B$5:$B$87,0)</f>
        <v>63</v>
      </c>
      <c r="U282" s="45">
        <v>0</v>
      </c>
      <c r="V282" t="str">
        <f t="shared" si="49"/>
        <v>2,              58,     "Misc - All others"</v>
      </c>
    </row>
    <row r="283" spans="1:22" x14ac:dyDescent="0.25">
      <c r="A283" s="58" t="s">
        <v>1104</v>
      </c>
      <c r="B283" s="103" t="s">
        <v>780</v>
      </c>
      <c r="C283" s="57">
        <f>VLOOKUP($B283,'2025 Ventilation List SORT'!$A$6:$I$101,2)</f>
        <v>1</v>
      </c>
      <c r="D283" s="57">
        <f>VLOOKUP($B283,'2025 Ventilation List SORT'!$A$6:$I$101,3)</f>
        <v>0.15</v>
      </c>
      <c r="E283" s="60">
        <f>VLOOKUP($B283,'2025 Ventilation List SORT'!$A$6:$I$101,4)</f>
        <v>0</v>
      </c>
      <c r="F283" s="60">
        <f>VLOOKUP($B283,'2025 Ventilation List SORT'!$A$6:$I$101,5)</f>
        <v>0</v>
      </c>
      <c r="G283" s="57">
        <f>VLOOKUP($B283,'2025 Ventilation List SORT'!$A$6:$I$101,6)</f>
        <v>0</v>
      </c>
      <c r="H283" s="60">
        <f>VLOOKUP($B283,'2025 Ventilation List SORT'!$A$6:$I$101,7)</f>
        <v>2</v>
      </c>
      <c r="I283" s="57" t="str">
        <f>VLOOKUP($B283,'2025 Ventilation List SORT'!$A$6:$I$101,8)</f>
        <v>B</v>
      </c>
      <c r="J283" s="96" t="str">
        <f>VLOOKUP($B283,'2025 Ventilation List SORT'!$A$6:$I$101,9)</f>
        <v>No</v>
      </c>
      <c r="K283" s="148">
        <f>INDEX('For CSV - 2025 SpcFuncData'!$D$5:$D$88,MATCH($A283,'For CSV - 2025 SpcFuncData'!$B$5:$B$87,0))*0.5</f>
        <v>1</v>
      </c>
      <c r="L283" s="148" t="e">
        <f>INDEX('For CSV - 2025 VentSpcFuncData'!#REF!,MATCH($B283,'For CSV - 2025 VentSpcFuncData'!$B$6:$B$111,0))</f>
        <v>#REF!</v>
      </c>
      <c r="M283" s="148" t="e">
        <f t="shared" si="48"/>
        <v>#REF!</v>
      </c>
      <c r="N283" s="148" t="e">
        <f>INDEX('For CSV - 2025 VentSpcFuncData'!#REF!,MATCH($B283,'For CSV - 2025 VentSpcFuncData'!$B$6:$B$111,0))</f>
        <v>#REF!</v>
      </c>
      <c r="O283" s="148" t="e">
        <f t="shared" si="47"/>
        <v>#REF!</v>
      </c>
      <c r="P283" s="150" t="e">
        <f t="shared" si="46"/>
        <v>#REF!</v>
      </c>
      <c r="Q283" s="45" t="str">
        <f t="shared" si="45"/>
        <v>Storage, Commercial/Industrial (Warehouse),Misc - Warehouses</v>
      </c>
      <c r="R283" s="45">
        <f>INDEX('For CSV - 2025 SpcFuncData'!$BB$5:$BB$89,MATCH($A283,'For CSV - 2025 SpcFuncData'!$B$5:$B$88,0))</f>
        <v>364</v>
      </c>
      <c r="S283" s="45">
        <f>INDEX('For CSV - 2025 VentSpcFuncData'!$I$6:$I$111,MATCH($B283,'For CSV - 2025 VentSpcFuncData'!$B$6:$B$111,0))</f>
        <v>70</v>
      </c>
      <c r="T283" s="45">
        <f>MATCH($A283,'For CSV - 2025 SpcFuncData'!$B$5:$B$87,0)</f>
        <v>63</v>
      </c>
      <c r="U283" s="45">
        <v>0</v>
      </c>
      <c r="V283" t="str">
        <f t="shared" si="49"/>
        <v>2,              70,     "Misc - Warehouses"</v>
      </c>
    </row>
    <row r="284" spans="1:22" x14ac:dyDescent="0.25">
      <c r="A284" s="58" t="s">
        <v>1104</v>
      </c>
      <c r="B284" s="103" t="s">
        <v>768</v>
      </c>
      <c r="C284" s="57">
        <f>VLOOKUP($B284,'2025 Ventilation List SORT'!$A$6:$I$101,2)</f>
        <v>2</v>
      </c>
      <c r="D284" s="57">
        <f>VLOOKUP($B284,'2025 Ventilation List SORT'!$A$6:$I$101,3)</f>
        <v>0.15</v>
      </c>
      <c r="E284" s="60">
        <f>VLOOKUP($B284,'2025 Ventilation List SORT'!$A$6:$I$101,4)</f>
        <v>0</v>
      </c>
      <c r="F284" s="60">
        <f>VLOOKUP($B284,'2025 Ventilation List SORT'!$A$6:$I$101,5)</f>
        <v>0</v>
      </c>
      <c r="G284" s="57">
        <f>VLOOKUP($B284,'2025 Ventilation List SORT'!$A$6:$I$101,6)</f>
        <v>0</v>
      </c>
      <c r="H284" s="60">
        <f>VLOOKUP($B284,'2025 Ventilation List SORT'!$A$6:$I$101,7)</f>
        <v>1</v>
      </c>
      <c r="I284" s="57" t="str">
        <f>VLOOKUP($B284,'2025 Ventilation List SORT'!$A$6:$I$101,8)</f>
        <v/>
      </c>
      <c r="J284" s="96" t="str">
        <f>VLOOKUP($B284,'2025 Ventilation List SORT'!$A$6:$I$101,9)</f>
        <v>No</v>
      </c>
      <c r="K284" s="148">
        <f>INDEX('For CSV - 2025 SpcFuncData'!$D$5:$D$88,MATCH($A284,'For CSV - 2025 SpcFuncData'!$B$5:$B$87,0))*0.5</f>
        <v>1</v>
      </c>
      <c r="L284" s="148" t="e">
        <f>INDEX('For CSV - 2025 VentSpcFuncData'!#REF!,MATCH($B284,'For CSV - 2025 VentSpcFuncData'!$B$6:$B$111,0))</f>
        <v>#REF!</v>
      </c>
      <c r="M284" s="148" t="e">
        <f t="shared" si="48"/>
        <v>#REF!</v>
      </c>
      <c r="N284" s="148" t="e">
        <f>INDEX('For CSV - 2025 VentSpcFuncData'!#REF!,MATCH($B284,'For CSV - 2025 VentSpcFuncData'!$B$6:$B$111,0))</f>
        <v>#REF!</v>
      </c>
      <c r="O284" s="148" t="e">
        <f t="shared" si="47"/>
        <v>#REF!</v>
      </c>
      <c r="P284" s="150" t="e">
        <f t="shared" si="46"/>
        <v>#REF!</v>
      </c>
      <c r="Q284" s="45" t="str">
        <f t="shared" ref="Q284:Q316" si="50">_xlfn.CONCAT(A284,",",B284)</f>
        <v>Storage, Commercial/Industrial (Warehouse),Office - Occupiable storage rooms for dry materials</v>
      </c>
      <c r="R284" s="45">
        <f>INDEX('For CSV - 2025 SpcFuncData'!$BB$5:$BB$89,MATCH($A284,'For CSV - 2025 SpcFuncData'!$B$5:$B$88,0))</f>
        <v>364</v>
      </c>
      <c r="S284" s="45">
        <f>INDEX('For CSV - 2025 VentSpcFuncData'!$I$6:$I$111,MATCH($B284,'For CSV - 2025 VentSpcFuncData'!$B$6:$B$111,0))</f>
        <v>73</v>
      </c>
      <c r="T284" s="45">
        <f>MATCH($A284,'For CSV - 2025 SpcFuncData'!$B$5:$B$87,0)</f>
        <v>63</v>
      </c>
      <c r="U284" s="45">
        <v>0</v>
      </c>
      <c r="V284" t="str">
        <f t="shared" si="49"/>
        <v>2,              73,     "Office - Occupiable storage rooms for dry materials"</v>
      </c>
    </row>
    <row r="285" spans="1:22" x14ac:dyDescent="0.25">
      <c r="A285" s="58" t="s">
        <v>1120</v>
      </c>
      <c r="B285" s="103" t="s">
        <v>930</v>
      </c>
      <c r="C285" s="57">
        <f>VLOOKUP($B285,'2025 Ventilation List SORT'!$A$6:$I$101,2)</f>
        <v>0</v>
      </c>
      <c r="D285" s="57">
        <f>VLOOKUP($B285,'2025 Ventilation List SORT'!$A$6:$I$101,3)</f>
        <v>0</v>
      </c>
      <c r="E285" s="60">
        <f>VLOOKUP($B285,'2025 Ventilation List SORT'!$A$6:$I$101,4)</f>
        <v>0</v>
      </c>
      <c r="F285" s="60">
        <f>VLOOKUP($B285,'2025 Ventilation List SORT'!$A$6:$I$101,5)</f>
        <v>0</v>
      </c>
      <c r="G285" s="57">
        <f>VLOOKUP($B285,'2025 Ventilation List SORT'!$A$6:$I$101,6)</f>
        <v>0</v>
      </c>
      <c r="H285" s="60">
        <f>VLOOKUP($B285,'2025 Ventilation List SORT'!$A$6:$I$101,7)</f>
        <v>2</v>
      </c>
      <c r="I285" s="57" t="str">
        <f>VLOOKUP($B285,'2025 Ventilation List SORT'!$A$6:$I$101,8)</f>
        <v>E</v>
      </c>
      <c r="J285" s="96" t="str">
        <f>VLOOKUP($B285,'2025 Ventilation List SORT'!$A$6:$I$101,9)</f>
        <v>No</v>
      </c>
      <c r="K285" s="148">
        <f>INDEX('For CSV - 2025 SpcFuncData'!$D$5:$D$88,MATCH($A285,'For CSV - 2025 SpcFuncData'!$B$5:$B$87,0))*0.5</f>
        <v>0</v>
      </c>
      <c r="L285" s="148" t="e">
        <f>INDEX('For CSV - 2025 VentSpcFuncData'!#REF!,MATCH($B285,'For CSV - 2025 VentSpcFuncData'!$B$6:$B$111,0))</f>
        <v>#REF!</v>
      </c>
      <c r="M285" s="148" t="e">
        <f t="shared" si="48"/>
        <v>#REF!</v>
      </c>
      <c r="N285" s="148" t="e">
        <f>INDEX('For CSV - 2025 VentSpcFuncData'!#REF!,MATCH($B285,'For CSV - 2025 VentSpcFuncData'!$B$6:$B$111,0))</f>
        <v>#REF!</v>
      </c>
      <c r="O285" s="148" t="e">
        <f t="shared" si="47"/>
        <v>#REF!</v>
      </c>
      <c r="P285" s="150" t="e">
        <f t="shared" si="46"/>
        <v>#REF!</v>
      </c>
      <c r="Q285" s="45" t="str">
        <f t="shared" si="50"/>
        <v>Storage, Commercial/Industrial (Refrigerated),Misc - Freezer and refrigerated spaces (&lt;50F)</v>
      </c>
      <c r="R285" s="45">
        <f>INDEX('For CSV - 2025 SpcFuncData'!$BB$5:$BB$89,MATCH($A285,'For CSV - 2025 SpcFuncData'!$B$5:$B$88,0))</f>
        <v>365</v>
      </c>
      <c r="S285" s="45">
        <f>INDEX('For CSV - 2025 VentSpcFuncData'!$I$6:$I$111,MATCH($B285,'For CSV - 2025 VentSpcFuncData'!$B$6:$B$111,0))</f>
        <v>62</v>
      </c>
      <c r="T285" s="45">
        <f>MATCH($A285,'For CSV - 2025 SpcFuncData'!$B$5:$B$87,0)</f>
        <v>64</v>
      </c>
      <c r="U285" s="45">
        <v>0</v>
      </c>
      <c r="V285" t="str">
        <f t="shared" si="49"/>
        <v>1, Spc:SpcFunc,        365,  62  ;  Storage, Commercial/Industrial (Refrigerated)</v>
      </c>
    </row>
    <row r="286" spans="1:22" x14ac:dyDescent="0.25">
      <c r="A286" s="58" t="s">
        <v>1120</v>
      </c>
      <c r="B286" s="103" t="s">
        <v>800</v>
      </c>
      <c r="C286" s="57">
        <f>VLOOKUP($B286,'2025 Ventilation List SORT'!$A$6:$I$101,2)</f>
        <v>0</v>
      </c>
      <c r="D286" s="57">
        <f>VLOOKUP($B286,'2025 Ventilation List SORT'!$A$6:$I$101,3)</f>
        <v>0</v>
      </c>
      <c r="E286" s="60">
        <f>VLOOKUP($B286,'2025 Ventilation List SORT'!$A$6:$I$101,4)</f>
        <v>0</v>
      </c>
      <c r="F286" s="60">
        <f>VLOOKUP($B286,'2025 Ventilation List SORT'!$A$6:$I$101,5)</f>
        <v>0</v>
      </c>
      <c r="G286" s="57">
        <f>VLOOKUP($B286,'2025 Ventilation List SORT'!$A$6:$I$101,6)</f>
        <v>0</v>
      </c>
      <c r="H286" s="60">
        <f>VLOOKUP($B286,'2025 Ventilation List SORT'!$A$6:$I$101,7)</f>
        <v>3</v>
      </c>
      <c r="I286" s="57" t="str">
        <f>VLOOKUP($B286,'2025 Ventilation List SORT'!$A$6:$I$101,8)</f>
        <v>Exh. Note F</v>
      </c>
      <c r="J286" s="96" t="str">
        <f>VLOOKUP($B286,'2025 Ventilation List SORT'!$A$6:$I$101,9)</f>
        <v>Yes</v>
      </c>
      <c r="K286" s="148">
        <f>INDEX('For CSV - 2025 SpcFuncData'!$D$5:$D$88,MATCH($A286,'For CSV - 2025 SpcFuncData'!$B$5:$B$87,0))*0.5</f>
        <v>0</v>
      </c>
      <c r="L286" s="148" t="e">
        <f>INDEX('For CSV - 2025 VentSpcFuncData'!#REF!,MATCH($B286,'For CSV - 2025 VentSpcFuncData'!$B$6:$B$111,0))</f>
        <v>#REF!</v>
      </c>
      <c r="M286" s="148" t="e">
        <f t="shared" si="48"/>
        <v>#REF!</v>
      </c>
      <c r="N286" s="148" t="e">
        <f>INDEX('For CSV - 2025 VentSpcFuncData'!#REF!,MATCH($B286,'For CSV - 2025 VentSpcFuncData'!$B$6:$B$111,0))</f>
        <v>#REF!</v>
      </c>
      <c r="O286" s="148" t="e">
        <f t="shared" si="47"/>
        <v>#REF!</v>
      </c>
      <c r="P286" s="150" t="e">
        <f t="shared" si="46"/>
        <v>#REF!</v>
      </c>
      <c r="Q286" s="45" t="str">
        <f t="shared" si="50"/>
        <v>Storage, Commercial/Industrial (Refrigerated),Exhaust - Refrigerating machinery rooms</v>
      </c>
      <c r="R286" s="45">
        <f>INDEX('For CSV - 2025 SpcFuncData'!$BB$5:$BB$89,MATCH($A286,'For CSV - 2025 SpcFuncData'!$B$5:$B$88,0))</f>
        <v>365</v>
      </c>
      <c r="S286" s="45">
        <f>INDEX('For CSV - 2025 VentSpcFuncData'!$I$6:$I$111,MATCH($B286,'For CSV - 2025 VentSpcFuncData'!$B$6:$B$111,0))</f>
        <v>35</v>
      </c>
      <c r="T286" s="45">
        <f>MATCH($A286,'For CSV - 2025 SpcFuncData'!$B$5:$B$87,0)</f>
        <v>64</v>
      </c>
      <c r="U286" s="45">
        <v>0</v>
      </c>
      <c r="V286" t="str">
        <f t="shared" si="49"/>
        <v>2,              35,     "Exhaust - Refrigerating machinery rooms"</v>
      </c>
    </row>
    <row r="287" spans="1:22" x14ac:dyDescent="0.25">
      <c r="A287" s="58" t="s">
        <v>1120</v>
      </c>
      <c r="B287" s="103" t="s">
        <v>781</v>
      </c>
      <c r="C287" s="57">
        <f>VLOOKUP($B287,'2025 Ventilation List SORT'!$A$6:$I$101,2)</f>
        <v>5</v>
      </c>
      <c r="D287" s="57">
        <f>VLOOKUP($B287,'2025 Ventilation List SORT'!$A$6:$I$101,3)</f>
        <v>0.15</v>
      </c>
      <c r="E287" s="60">
        <f>VLOOKUP($B287,'2025 Ventilation List SORT'!$A$6:$I$101,4)</f>
        <v>0</v>
      </c>
      <c r="F287" s="60">
        <f>VLOOKUP($B287,'2025 Ventilation List SORT'!$A$6:$I$101,5)</f>
        <v>0</v>
      </c>
      <c r="G287" s="57">
        <f>VLOOKUP($B287,'2025 Ventilation List SORT'!$A$6:$I$101,6)</f>
        <v>0</v>
      </c>
      <c r="H287" s="60">
        <f>VLOOKUP($B287,'2025 Ventilation List SORT'!$A$6:$I$101,7)</f>
        <v>2</v>
      </c>
      <c r="I287" s="57" t="str">
        <f>VLOOKUP($B287,'2025 Ventilation List SORT'!$A$6:$I$101,8)</f>
        <v/>
      </c>
      <c r="J287" s="96" t="str">
        <f>VLOOKUP($B287,'2025 Ventilation List SORT'!$A$6:$I$101,9)</f>
        <v>No</v>
      </c>
      <c r="K287" s="148">
        <f>INDEX('For CSV - 2025 SpcFuncData'!$D$5:$D$88,MATCH($A287,'For CSV - 2025 SpcFuncData'!$B$5:$B$87,0))*0.5</f>
        <v>0</v>
      </c>
      <c r="L287" s="148" t="e">
        <f>INDEX('For CSV - 2025 VentSpcFuncData'!#REF!,MATCH($B287,'For CSV - 2025 VentSpcFuncData'!$B$6:$B$111,0))</f>
        <v>#REF!</v>
      </c>
      <c r="M287" s="148" t="e">
        <f t="shared" si="48"/>
        <v>#REF!</v>
      </c>
      <c r="N287" s="148" t="e">
        <f>INDEX('For CSV - 2025 VentSpcFuncData'!#REF!,MATCH($B287,'For CSV - 2025 VentSpcFuncData'!$B$6:$B$111,0))</f>
        <v>#REF!</v>
      </c>
      <c r="O287" s="148" t="e">
        <f t="shared" si="47"/>
        <v>#REF!</v>
      </c>
      <c r="P287" s="150" t="e">
        <f t="shared" si="46"/>
        <v>#REF!</v>
      </c>
      <c r="Q287" s="45" t="str">
        <f t="shared" si="50"/>
        <v>Storage, Commercial/Industrial (Refrigerated),Misc - All others</v>
      </c>
      <c r="R287" s="45">
        <f>INDEX('For CSV - 2025 SpcFuncData'!$BB$5:$BB$89,MATCH($A287,'For CSV - 2025 SpcFuncData'!$B$5:$B$88,0))</f>
        <v>365</v>
      </c>
      <c r="S287" s="45">
        <f>INDEX('For CSV - 2025 VentSpcFuncData'!$I$6:$I$111,MATCH($B287,'For CSV - 2025 VentSpcFuncData'!$B$6:$B$111,0))</f>
        <v>58</v>
      </c>
      <c r="T287" s="45">
        <f>MATCH($A287,'For CSV - 2025 SpcFuncData'!$B$5:$B$87,0)</f>
        <v>64</v>
      </c>
      <c r="U287" s="45">
        <v>0</v>
      </c>
      <c r="V287" t="str">
        <f t="shared" si="49"/>
        <v>2,              58,     "Misc - All others"</v>
      </c>
    </row>
    <row r="288" spans="1:22" x14ac:dyDescent="0.25">
      <c r="A288" s="58" t="s">
        <v>1120</v>
      </c>
      <c r="B288" s="103" t="s">
        <v>930</v>
      </c>
      <c r="C288" s="57">
        <f>VLOOKUP($B288,'2025 Ventilation List SORT'!$A$6:$I$101,2)</f>
        <v>0</v>
      </c>
      <c r="D288" s="57">
        <f>VLOOKUP($B288,'2025 Ventilation List SORT'!$A$6:$I$101,3)</f>
        <v>0</v>
      </c>
      <c r="E288" s="60">
        <f>VLOOKUP($B288,'2025 Ventilation List SORT'!$A$6:$I$101,4)</f>
        <v>0</v>
      </c>
      <c r="F288" s="60">
        <f>VLOOKUP($B288,'2025 Ventilation List SORT'!$A$6:$I$101,5)</f>
        <v>0</v>
      </c>
      <c r="G288" s="57">
        <f>VLOOKUP($B288,'2025 Ventilation List SORT'!$A$6:$I$101,6)</f>
        <v>0</v>
      </c>
      <c r="H288" s="60">
        <f>VLOOKUP($B288,'2025 Ventilation List SORT'!$A$6:$I$101,7)</f>
        <v>2</v>
      </c>
      <c r="I288" s="57" t="str">
        <f>VLOOKUP($B288,'2025 Ventilation List SORT'!$A$6:$I$101,8)</f>
        <v>E</v>
      </c>
      <c r="J288" s="96" t="str">
        <f>VLOOKUP($B288,'2025 Ventilation List SORT'!$A$6:$I$101,9)</f>
        <v>No</v>
      </c>
      <c r="K288" s="148">
        <f>INDEX('For CSV - 2025 SpcFuncData'!$D$5:$D$88,MATCH($A288,'For CSV - 2025 SpcFuncData'!$B$5:$B$87,0))*0.5</f>
        <v>0</v>
      </c>
      <c r="L288" s="148" t="e">
        <f>INDEX('For CSV - 2025 VentSpcFuncData'!#REF!,MATCH($B288,'For CSV - 2025 VentSpcFuncData'!$B$6:$B$111,0))</f>
        <v>#REF!</v>
      </c>
      <c r="M288" s="148" t="e">
        <f t="shared" si="48"/>
        <v>#REF!</v>
      </c>
      <c r="N288" s="148" t="e">
        <f>INDEX('For CSV - 2025 VentSpcFuncData'!#REF!,MATCH($B288,'For CSV - 2025 VentSpcFuncData'!$B$6:$B$111,0))</f>
        <v>#REF!</v>
      </c>
      <c r="O288" s="148" t="e">
        <f t="shared" si="47"/>
        <v>#REF!</v>
      </c>
      <c r="P288" s="150" t="e">
        <f t="shared" si="46"/>
        <v>#REF!</v>
      </c>
      <c r="Q288" s="45" t="str">
        <f t="shared" si="50"/>
        <v>Storage, Commercial/Industrial (Refrigerated),Misc - Freezer and refrigerated spaces (&lt;50F)</v>
      </c>
      <c r="R288" s="45">
        <f>INDEX('For CSV - 2025 SpcFuncData'!$BB$5:$BB$89,MATCH($A288,'For CSV - 2025 SpcFuncData'!$B$5:$B$88,0))</f>
        <v>365</v>
      </c>
      <c r="S288" s="45">
        <f>INDEX('For CSV - 2025 VentSpcFuncData'!$I$6:$I$111,MATCH($B288,'For CSV - 2025 VentSpcFuncData'!$B$6:$B$111,0))</f>
        <v>62</v>
      </c>
      <c r="T288" s="45">
        <f>MATCH($A288,'For CSV - 2025 SpcFuncData'!$B$5:$B$87,0)</f>
        <v>64</v>
      </c>
      <c r="U288" s="45">
        <v>0</v>
      </c>
      <c r="V288" t="str">
        <f t="shared" si="49"/>
        <v>2,              62,     "Misc - Freezer and refrigerated spaces (&lt;50F)"</v>
      </c>
    </row>
    <row r="289" spans="1:22" x14ac:dyDescent="0.25">
      <c r="A289" s="58" t="s">
        <v>1105</v>
      </c>
      <c r="B289" s="103" t="s">
        <v>777</v>
      </c>
      <c r="C289" s="57">
        <f>VLOOKUP($B289,'2025 Ventilation List SORT'!$A$6:$I$101,2)</f>
        <v>5</v>
      </c>
      <c r="D289" s="57">
        <f>VLOOKUP($B289,'2025 Ventilation List SORT'!$A$6:$I$101,3)</f>
        <v>0.15</v>
      </c>
      <c r="E289" s="60">
        <f>VLOOKUP($B289,'2025 Ventilation List SORT'!$A$6:$I$101,4)</f>
        <v>0</v>
      </c>
      <c r="F289" s="60">
        <f>VLOOKUP($B289,'2025 Ventilation List SORT'!$A$6:$I$101,5)</f>
        <v>0</v>
      </c>
      <c r="G289" s="57">
        <f>VLOOKUP($B289,'2025 Ventilation List SORT'!$A$6:$I$101,6)</f>
        <v>0</v>
      </c>
      <c r="H289" s="60">
        <f>VLOOKUP($B289,'2025 Ventilation List SORT'!$A$6:$I$101,7)</f>
        <v>2</v>
      </c>
      <c r="I289" s="57" t="str">
        <f>VLOOKUP($B289,'2025 Ventilation List SORT'!$A$6:$I$101,8)</f>
        <v>B</v>
      </c>
      <c r="J289" s="96" t="str">
        <f>VLOOKUP($B289,'2025 Ventilation List SORT'!$A$6:$I$101,9)</f>
        <v>No</v>
      </c>
      <c r="K289" s="148">
        <f>INDEX('For CSV - 2025 SpcFuncData'!$D$5:$D$88,MATCH($A289,'For CSV - 2025 SpcFuncData'!$B$5:$B$87,0))*0.5</f>
        <v>2.5</v>
      </c>
      <c r="L289" s="148" t="e">
        <f>INDEX('For CSV - 2025 VentSpcFuncData'!#REF!,MATCH($B289,'For CSV - 2025 VentSpcFuncData'!$B$6:$B$111,0))</f>
        <v>#REF!</v>
      </c>
      <c r="M289" s="148" t="e">
        <f t="shared" si="48"/>
        <v>#REF!</v>
      </c>
      <c r="N289" s="148" t="e">
        <f>INDEX('For CSV - 2025 VentSpcFuncData'!#REF!,MATCH($B289,'For CSV - 2025 VentSpcFuncData'!$B$6:$B$111,0))</f>
        <v>#REF!</v>
      </c>
      <c r="O289" s="148" t="e">
        <f t="shared" si="47"/>
        <v>#REF!</v>
      </c>
      <c r="P289" s="150" t="e">
        <f t="shared" si="46"/>
        <v>#REF!</v>
      </c>
      <c r="Q289" s="45" t="str">
        <f t="shared" si="50"/>
        <v>Storage, Commercial/Industrial (Shipping &amp; Handling),Misc - Shipping/receiving</v>
      </c>
      <c r="R289" s="45">
        <f>INDEX('For CSV - 2025 SpcFuncData'!$BB$5:$BB$89,MATCH($A289,'For CSV - 2025 SpcFuncData'!$B$5:$B$88,0))</f>
        <v>366</v>
      </c>
      <c r="S289" s="45">
        <f>INDEX('For CSV - 2025 VentSpcFuncData'!$I$6:$I$111,MATCH($B289,'For CSV - 2025 VentSpcFuncData'!$B$6:$B$111,0))</f>
        <v>66</v>
      </c>
      <c r="T289" s="45">
        <f>MATCH($A289,'For CSV - 2025 SpcFuncData'!$B$5:$B$87,0)</f>
        <v>65</v>
      </c>
      <c r="U289" s="45">
        <v>0</v>
      </c>
      <c r="V289" t="str">
        <f t="shared" si="49"/>
        <v>1, Spc:SpcFunc,        366,  66  ;  Storage, Commercial/Industrial (Shipping &amp; Handling)</v>
      </c>
    </row>
    <row r="290" spans="1:22" x14ac:dyDescent="0.25">
      <c r="A290" s="58" t="s">
        <v>1105</v>
      </c>
      <c r="B290" s="103" t="s">
        <v>777</v>
      </c>
      <c r="C290" s="57">
        <f>VLOOKUP($B290,'2025 Ventilation List SORT'!$A$6:$I$101,2)</f>
        <v>5</v>
      </c>
      <c r="D290" s="57">
        <f>VLOOKUP($B290,'2025 Ventilation List SORT'!$A$6:$I$101,3)</f>
        <v>0.15</v>
      </c>
      <c r="E290" s="60">
        <f>VLOOKUP($B290,'2025 Ventilation List SORT'!$A$6:$I$101,4)</f>
        <v>0</v>
      </c>
      <c r="F290" s="60">
        <f>VLOOKUP($B290,'2025 Ventilation List SORT'!$A$6:$I$101,5)</f>
        <v>0</v>
      </c>
      <c r="G290" s="57">
        <f>VLOOKUP($B290,'2025 Ventilation List SORT'!$A$6:$I$101,6)</f>
        <v>0</v>
      </c>
      <c r="H290" s="60">
        <f>VLOOKUP($B290,'2025 Ventilation List SORT'!$A$6:$I$101,7)</f>
        <v>2</v>
      </c>
      <c r="I290" s="57" t="str">
        <f>VLOOKUP($B290,'2025 Ventilation List SORT'!$A$6:$I$101,8)</f>
        <v>B</v>
      </c>
      <c r="J290" s="96" t="str">
        <f>VLOOKUP($B290,'2025 Ventilation List SORT'!$A$6:$I$101,9)</f>
        <v>No</v>
      </c>
      <c r="K290" s="148">
        <f>INDEX('For CSV - 2025 SpcFuncData'!$D$5:$D$88,MATCH($A290,'For CSV - 2025 SpcFuncData'!$B$5:$B$87,0))*0.5</f>
        <v>2.5</v>
      </c>
      <c r="L290" s="148" t="e">
        <f>INDEX('For CSV - 2025 VentSpcFuncData'!#REF!,MATCH($B290,'For CSV - 2025 VentSpcFuncData'!$B$6:$B$111,0))</f>
        <v>#REF!</v>
      </c>
      <c r="M290" s="148" t="e">
        <f t="shared" si="48"/>
        <v>#REF!</v>
      </c>
      <c r="N290" s="148" t="e">
        <f>INDEX('For CSV - 2025 VentSpcFuncData'!#REF!,MATCH($B290,'For CSV - 2025 VentSpcFuncData'!$B$6:$B$111,0))</f>
        <v>#REF!</v>
      </c>
      <c r="O290" s="148" t="e">
        <f t="shared" si="47"/>
        <v>#REF!</v>
      </c>
      <c r="P290" s="150" t="e">
        <f t="shared" si="46"/>
        <v>#REF!</v>
      </c>
      <c r="Q290" s="45" t="str">
        <f t="shared" si="50"/>
        <v>Storage, Commercial/Industrial (Shipping &amp; Handling),Misc - Shipping/receiving</v>
      </c>
      <c r="R290" s="45">
        <f>INDEX('For CSV - 2025 SpcFuncData'!$BB$5:$BB$89,MATCH($A290,'For CSV - 2025 SpcFuncData'!$B$5:$B$88,0))</f>
        <v>366</v>
      </c>
      <c r="S290" s="45">
        <f>INDEX('For CSV - 2025 VentSpcFuncData'!$I$6:$I$111,MATCH($B290,'For CSV - 2025 VentSpcFuncData'!$B$6:$B$111,0))</f>
        <v>66</v>
      </c>
      <c r="T290" s="45">
        <f>MATCH($A290,'For CSV - 2025 SpcFuncData'!$B$5:$B$87,0)</f>
        <v>65</v>
      </c>
      <c r="U290" s="45">
        <v>0</v>
      </c>
      <c r="V290" t="str">
        <f t="shared" si="49"/>
        <v>2,              66,     "Misc - Shipping/receiving"</v>
      </c>
    </row>
    <row r="291" spans="1:22" x14ac:dyDescent="0.25">
      <c r="A291" s="58" t="str">
        <f>'For CSV - 2025 SpcFuncData'!B70</f>
        <v>Storage, General</v>
      </c>
      <c r="B291" s="103" t="str">
        <f>B346</f>
        <v>Misc - All others</v>
      </c>
      <c r="C291" s="57">
        <f>VLOOKUP($B291,'2025 Ventilation List SORT'!$A$6:$I$101,2)</f>
        <v>5</v>
      </c>
      <c r="D291" s="57">
        <f>VLOOKUP($B291,'2025 Ventilation List SORT'!$A$6:$I$101,3)</f>
        <v>0.15</v>
      </c>
      <c r="E291" s="60">
        <f>VLOOKUP($B291,'2025 Ventilation List SORT'!$A$6:$I$101,4)</f>
        <v>0</v>
      </c>
      <c r="F291" s="60">
        <f>VLOOKUP($B291,'2025 Ventilation List SORT'!$A$6:$I$101,5)</f>
        <v>0</v>
      </c>
      <c r="G291" s="57">
        <f>VLOOKUP($B291,'2025 Ventilation List SORT'!$A$6:$I$101,6)</f>
        <v>0</v>
      </c>
      <c r="H291" s="60">
        <f>VLOOKUP($B291,'2025 Ventilation List SORT'!$A$6:$I$101,7)</f>
        <v>2</v>
      </c>
      <c r="I291" s="57" t="str">
        <f>VLOOKUP($B291,'2025 Ventilation List SORT'!$A$6:$I$101,8)</f>
        <v/>
      </c>
      <c r="J291" s="96" t="str">
        <f>VLOOKUP($B291,'2025 Ventilation List SORT'!$A$6:$I$101,9)</f>
        <v>No</v>
      </c>
      <c r="K291" s="148">
        <f>INDEX('For CSV - 2025 SpcFuncData'!$D$5:$D$88,MATCH($A291,'For CSV - 2025 SpcFuncData'!$B$5:$B$87,0))*0.5</f>
        <v>0</v>
      </c>
      <c r="L291" s="148" t="e">
        <f>INDEX('For CSV - 2025 VentSpcFuncData'!#REF!,MATCH($B291,'For CSV - 2025 VentSpcFuncData'!$B$6:$B$111,0))</f>
        <v>#REF!</v>
      </c>
      <c r="M291" s="148" t="e">
        <f t="shared" ref="M291:M295" si="51">IF(L291=0,K291,L291)</f>
        <v>#REF!</v>
      </c>
      <c r="N291" s="148" t="e">
        <f>INDEX('For CSV - 2025 VentSpcFuncData'!#REF!,MATCH($B291,'For CSV - 2025 VentSpcFuncData'!$B$6:$B$111,0))</f>
        <v>#REF!</v>
      </c>
      <c r="O291" s="148" t="e">
        <f t="shared" si="47"/>
        <v>#REF!</v>
      </c>
      <c r="P291" s="150" t="e">
        <f t="shared" ref="P291:P295" si="52">K291*O291/1000</f>
        <v>#REF!</v>
      </c>
      <c r="Q291" s="45" t="str">
        <f t="shared" si="50"/>
        <v>Storage, General,Misc - All others</v>
      </c>
      <c r="R291" s="45">
        <f>INDEX('For CSV - 2025 SpcFuncData'!$BB$5:$BB$89,MATCH($A291,'For CSV - 2025 SpcFuncData'!$B$5:$B$88,0))</f>
        <v>380</v>
      </c>
      <c r="S291" s="45">
        <f>INDEX('For CSV - 2025 VentSpcFuncData'!$I$6:$I$111,MATCH($B291,'For CSV - 2025 VentSpcFuncData'!$B$6:$B$111,0))</f>
        <v>58</v>
      </c>
      <c r="T291" s="45">
        <f>MATCH($A291,'For CSV - 2025 SpcFuncData'!$B$5:$B$87,0)</f>
        <v>66</v>
      </c>
      <c r="U291" s="45">
        <v>1</v>
      </c>
      <c r="V291" t="str">
        <f t="shared" si="49"/>
        <v>1, Spc:SpcFunc,        380,  58  ;  Storage, General</v>
      </c>
    </row>
    <row r="292" spans="1:22" x14ac:dyDescent="0.25">
      <c r="A292" s="58" t="str">
        <f>A291</f>
        <v>Storage, General</v>
      </c>
      <c r="B292" s="103" t="s">
        <v>793</v>
      </c>
      <c r="C292" s="57">
        <f>VLOOKUP($B292,'2025 Ventilation List SORT'!$A$6:$I$101,2)</f>
        <v>0</v>
      </c>
      <c r="D292" s="57">
        <f>VLOOKUP($B292,'2025 Ventilation List SORT'!$A$6:$I$101,3)</f>
        <v>0</v>
      </c>
      <c r="E292" s="60">
        <f>VLOOKUP($B292,'2025 Ventilation List SORT'!$A$6:$I$101,4)</f>
        <v>0</v>
      </c>
      <c r="F292" s="60">
        <f>VLOOKUP($B292,'2025 Ventilation List SORT'!$A$6:$I$101,5)</f>
        <v>0</v>
      </c>
      <c r="G292" s="57">
        <f>VLOOKUP($B292,'2025 Ventilation List SORT'!$A$6:$I$101,6)</f>
        <v>1</v>
      </c>
      <c r="H292" s="60">
        <f>VLOOKUP($B292,'2025 Ventilation List SORT'!$A$6:$I$101,7)</f>
        <v>3</v>
      </c>
      <c r="I292" s="57" t="str">
        <f>VLOOKUP($B292,'2025 Ventilation List SORT'!$A$6:$I$101,8)</f>
        <v/>
      </c>
      <c r="J292" s="96" t="str">
        <f>VLOOKUP($B292,'2025 Ventilation List SORT'!$A$6:$I$101,9)</f>
        <v>No</v>
      </c>
      <c r="K292" s="148">
        <f>INDEX('For CSV - 2025 SpcFuncData'!$D$5:$D$88,MATCH($A292,'For CSV - 2025 SpcFuncData'!$B$5:$B$87,0))*0.5</f>
        <v>0</v>
      </c>
      <c r="L292" s="148" t="e">
        <f>INDEX('For CSV - 2025 VentSpcFuncData'!#REF!,MATCH($B292,'For CSV - 2025 VentSpcFuncData'!$B$6:$B$111,0))</f>
        <v>#REF!</v>
      </c>
      <c r="M292" s="148" t="e">
        <f t="shared" ref="M292" si="53">IF(L292=0,K292,L292)</f>
        <v>#REF!</v>
      </c>
      <c r="N292" s="148" t="e">
        <f>INDEX('For CSV - 2025 VentSpcFuncData'!#REF!,MATCH($B292,'For CSV - 2025 VentSpcFuncData'!$B$6:$B$111,0))</f>
        <v>#REF!</v>
      </c>
      <c r="O292" s="148" t="e">
        <f t="shared" ref="O292" si="54">IF(SUM(K292,M292)=0,0,M292/K292*N292)</f>
        <v>#REF!</v>
      </c>
      <c r="P292" s="150" t="e">
        <f t="shared" ref="P292" si="55">K292*O292/1000</f>
        <v>#REF!</v>
      </c>
      <c r="Q292" s="45" t="str">
        <f t="shared" ref="Q292" si="56">_xlfn.CONCAT(A292,",",B292)</f>
        <v>Storage, General,Exhaust - Janitor closets, trash rooms, recycling</v>
      </c>
      <c r="R292" s="45">
        <f>INDEX('For CSV - 2025 SpcFuncData'!$BB$5:$BB$89,MATCH($A292,'For CSV - 2025 SpcFuncData'!$B$5:$B$88,0))</f>
        <v>380</v>
      </c>
      <c r="S292" s="45">
        <f>INDEX('For CSV - 2025 VentSpcFuncData'!$I$6:$I$111,MATCH($B292,'For CSV - 2025 VentSpcFuncData'!$B$6:$B$111,0))</f>
        <v>30</v>
      </c>
      <c r="T292" s="45">
        <f>MATCH($A292,'For CSV - 2025 SpcFuncData'!$B$5:$B$87,0)</f>
        <v>66</v>
      </c>
      <c r="U292" s="45">
        <v>1</v>
      </c>
      <c r="V292" t="str">
        <f t="shared" si="49"/>
        <v>2,              30,     "Exhaust - Janitor closets, trash rooms, recycling"</v>
      </c>
    </row>
    <row r="293" spans="1:22" x14ac:dyDescent="0.25">
      <c r="A293" s="58" t="str">
        <f>A292</f>
        <v>Storage, General</v>
      </c>
      <c r="B293" s="103" t="str">
        <f t="shared" ref="B293:B295" si="57">B347</f>
        <v>Exhaust - Storage rooms, chemical</v>
      </c>
      <c r="C293" s="57">
        <f>VLOOKUP($B293,'2025 Ventilation List SORT'!$A$6:$I$101,2)</f>
        <v>0</v>
      </c>
      <c r="D293" s="57">
        <f>VLOOKUP($B293,'2025 Ventilation List SORT'!$A$6:$I$101,3)</f>
        <v>0</v>
      </c>
      <c r="E293" s="60">
        <f>VLOOKUP($B293,'2025 Ventilation List SORT'!$A$6:$I$101,4)</f>
        <v>0</v>
      </c>
      <c r="F293" s="60">
        <f>VLOOKUP($B293,'2025 Ventilation List SORT'!$A$6:$I$101,5)</f>
        <v>0</v>
      </c>
      <c r="G293" s="57">
        <f>VLOOKUP($B293,'2025 Ventilation List SORT'!$A$6:$I$101,6)</f>
        <v>1.5</v>
      </c>
      <c r="H293" s="60">
        <f>VLOOKUP($B293,'2025 Ventilation List SORT'!$A$6:$I$101,7)</f>
        <v>4</v>
      </c>
      <c r="I293" s="57" t="str">
        <f>VLOOKUP($B293,'2025 Ventilation List SORT'!$A$6:$I$101,8)</f>
        <v>Exh. Note F</v>
      </c>
      <c r="J293" s="96" t="str">
        <f>VLOOKUP($B293,'2025 Ventilation List SORT'!$A$6:$I$101,9)</f>
        <v>Yes</v>
      </c>
      <c r="K293" s="148">
        <f>INDEX('For CSV - 2025 SpcFuncData'!$D$5:$D$88,MATCH($A293,'For CSV - 2025 SpcFuncData'!$B$5:$B$87,0))*0.5</f>
        <v>0</v>
      </c>
      <c r="L293" s="148" t="e">
        <f>INDEX('For CSV - 2025 VentSpcFuncData'!#REF!,MATCH($B293,'For CSV - 2025 VentSpcFuncData'!$B$6:$B$111,0))</f>
        <v>#REF!</v>
      </c>
      <c r="M293" s="148" t="e">
        <f t="shared" si="51"/>
        <v>#REF!</v>
      </c>
      <c r="N293" s="148" t="e">
        <f>INDEX('For CSV - 2025 VentSpcFuncData'!#REF!,MATCH($B293,'For CSV - 2025 VentSpcFuncData'!$B$6:$B$111,0))</f>
        <v>#REF!</v>
      </c>
      <c r="O293" s="148" t="e">
        <f t="shared" si="47"/>
        <v>#REF!</v>
      </c>
      <c r="P293" s="150" t="e">
        <f t="shared" si="52"/>
        <v>#REF!</v>
      </c>
      <c r="Q293" s="45" t="str">
        <f t="shared" si="50"/>
        <v>Storage, General,Exhaust - Storage rooms, chemical</v>
      </c>
      <c r="R293" s="45">
        <f>INDEX('For CSV - 2025 SpcFuncData'!$BB$5:$BB$89,MATCH($A293,'For CSV - 2025 SpcFuncData'!$B$5:$B$88,0))</f>
        <v>380</v>
      </c>
      <c r="S293" s="45">
        <f>INDEX('For CSV - 2025 VentSpcFuncData'!$I$6:$I$111,MATCH($B293,'For CSV - 2025 VentSpcFuncData'!$B$6:$B$111,0))</f>
        <v>38</v>
      </c>
      <c r="T293" s="45">
        <f>MATCH($A293,'For CSV - 2025 SpcFuncData'!$B$5:$B$87,0)</f>
        <v>66</v>
      </c>
      <c r="U293" s="45">
        <v>1</v>
      </c>
      <c r="V293" t="str">
        <f>IF($A291&lt;&gt;$A293,$V$3&amp;$R293&amp;$W$3&amp;$S293&amp;$X$3&amp;TEXT($A293,0),IF($A293=$A291,$V$4&amp;$S293&amp;$W$4&amp;$X$4&amp;$B293&amp;""""))</f>
        <v>2,              38,     "Exhaust - Storage rooms, chemical"</v>
      </c>
    </row>
    <row r="294" spans="1:22" x14ac:dyDescent="0.25">
      <c r="A294" s="58" t="str">
        <f>A293</f>
        <v>Storage, General</v>
      </c>
      <c r="B294" s="103" t="str">
        <f t="shared" si="57"/>
        <v>General - Occupiable storage rooms for liquids or gels</v>
      </c>
      <c r="C294" s="57">
        <f>VLOOKUP($B294,'2025 Ventilation List SORT'!$A$6:$I$101,2)</f>
        <v>2</v>
      </c>
      <c r="D294" s="57">
        <f>VLOOKUP($B294,'2025 Ventilation List SORT'!$A$6:$I$101,3)</f>
        <v>0.15</v>
      </c>
      <c r="E294" s="60">
        <f>VLOOKUP($B294,'2025 Ventilation List SORT'!$A$6:$I$101,4)</f>
        <v>0</v>
      </c>
      <c r="F294" s="60">
        <f>VLOOKUP($B294,'2025 Ventilation List SORT'!$A$6:$I$101,5)</f>
        <v>0</v>
      </c>
      <c r="G294" s="57">
        <f>VLOOKUP($B294,'2025 Ventilation List SORT'!$A$6:$I$101,6)</f>
        <v>0</v>
      </c>
      <c r="H294" s="60">
        <f>VLOOKUP($B294,'2025 Ventilation List SORT'!$A$6:$I$101,7)</f>
        <v>2</v>
      </c>
      <c r="I294" s="57" t="str">
        <f>VLOOKUP($B294,'2025 Ventilation List SORT'!$A$6:$I$101,8)</f>
        <v>B</v>
      </c>
      <c r="J294" s="96" t="str">
        <f>VLOOKUP($B294,'2025 Ventilation List SORT'!$A$6:$I$101,9)</f>
        <v>Yes</v>
      </c>
      <c r="K294" s="148">
        <f>INDEX('For CSV - 2025 SpcFuncData'!$D$5:$D$88,MATCH($A294,'For CSV - 2025 SpcFuncData'!$B$5:$B$87,0))*0.5</f>
        <v>0</v>
      </c>
      <c r="L294" s="148" t="e">
        <f>INDEX('For CSV - 2025 VentSpcFuncData'!#REF!,MATCH($B294,'For CSV - 2025 VentSpcFuncData'!$B$6:$B$111,0))</f>
        <v>#REF!</v>
      </c>
      <c r="M294" s="148" t="e">
        <f t="shared" si="51"/>
        <v>#REF!</v>
      </c>
      <c r="N294" s="148" t="e">
        <f>INDEX('For CSV - 2025 VentSpcFuncData'!#REF!,MATCH($B294,'For CSV - 2025 VentSpcFuncData'!$B$6:$B$111,0))</f>
        <v>#REF!</v>
      </c>
      <c r="O294" s="148" t="e">
        <f t="shared" si="47"/>
        <v>#REF!</v>
      </c>
      <c r="P294" s="150" t="e">
        <f t="shared" si="52"/>
        <v>#REF!</v>
      </c>
      <c r="Q294" s="45" t="str">
        <f t="shared" si="50"/>
        <v>Storage, General,General - Occupiable storage rooms for liquids or gels</v>
      </c>
      <c r="R294" s="45">
        <f>INDEX('For CSV - 2025 SpcFuncData'!$BB$5:$BB$89,MATCH($A294,'For CSV - 2025 SpcFuncData'!$B$5:$B$88,0))</f>
        <v>380</v>
      </c>
      <c r="S294" s="45">
        <f>INDEX('For CSV - 2025 VentSpcFuncData'!$I$6:$I$111,MATCH($B294,'For CSV - 2025 VentSpcFuncData'!$B$6:$B$111,0))</f>
        <v>50</v>
      </c>
      <c r="T294" s="45">
        <f>MATCH($A294,'For CSV - 2025 SpcFuncData'!$B$5:$B$87,0)</f>
        <v>66</v>
      </c>
      <c r="U294" s="45">
        <v>1</v>
      </c>
      <c r="V294" t="str">
        <f t="shared" si="49"/>
        <v>2,              50,     "General - Occupiable storage rooms for liquids or gels"</v>
      </c>
    </row>
    <row r="295" spans="1:22" x14ac:dyDescent="0.25">
      <c r="A295" s="58" t="str">
        <f>A294</f>
        <v>Storage, General</v>
      </c>
      <c r="B295" s="103" t="str">
        <f t="shared" si="57"/>
        <v>Misc - All others</v>
      </c>
      <c r="C295" s="57">
        <f>VLOOKUP($B295,'2025 Ventilation List SORT'!$A$6:$I$101,2)</f>
        <v>5</v>
      </c>
      <c r="D295" s="57">
        <f>VLOOKUP($B295,'2025 Ventilation List SORT'!$A$6:$I$101,3)</f>
        <v>0.15</v>
      </c>
      <c r="E295" s="60">
        <f>VLOOKUP($B295,'2025 Ventilation List SORT'!$A$6:$I$101,4)</f>
        <v>0</v>
      </c>
      <c r="F295" s="60">
        <f>VLOOKUP($B295,'2025 Ventilation List SORT'!$A$6:$I$101,5)</f>
        <v>0</v>
      </c>
      <c r="G295" s="57">
        <f>VLOOKUP($B295,'2025 Ventilation List SORT'!$A$6:$I$101,6)</f>
        <v>0</v>
      </c>
      <c r="H295" s="60">
        <f>VLOOKUP($B295,'2025 Ventilation List SORT'!$A$6:$I$101,7)</f>
        <v>2</v>
      </c>
      <c r="I295" s="57" t="str">
        <f>VLOOKUP($B295,'2025 Ventilation List SORT'!$A$6:$I$101,8)</f>
        <v/>
      </c>
      <c r="J295" s="96" t="str">
        <f>VLOOKUP($B295,'2025 Ventilation List SORT'!$A$6:$I$101,9)</f>
        <v>No</v>
      </c>
      <c r="K295" s="148">
        <f>INDEX('For CSV - 2025 SpcFuncData'!$D$5:$D$88,MATCH($A295,'For CSV - 2025 SpcFuncData'!$B$5:$B$87,0))*0.5</f>
        <v>0</v>
      </c>
      <c r="L295" s="148" t="e">
        <f>INDEX('For CSV - 2025 VentSpcFuncData'!#REF!,MATCH($B295,'For CSV - 2025 VentSpcFuncData'!$B$6:$B$111,0))</f>
        <v>#REF!</v>
      </c>
      <c r="M295" s="148" t="e">
        <f t="shared" si="51"/>
        <v>#REF!</v>
      </c>
      <c r="N295" s="148" t="e">
        <f>INDEX('For CSV - 2025 VentSpcFuncData'!#REF!,MATCH($B295,'For CSV - 2025 VentSpcFuncData'!$B$6:$B$111,0))</f>
        <v>#REF!</v>
      </c>
      <c r="O295" s="148" t="e">
        <f t="shared" si="47"/>
        <v>#REF!</v>
      </c>
      <c r="P295" s="150" t="e">
        <f t="shared" si="52"/>
        <v>#REF!</v>
      </c>
      <c r="Q295" s="45" t="str">
        <f t="shared" si="50"/>
        <v>Storage, General,Misc - All others</v>
      </c>
      <c r="R295" s="45">
        <f>INDEX('For CSV - 2025 SpcFuncData'!$BB$5:$BB$89,MATCH($A295,'For CSV - 2025 SpcFuncData'!$B$5:$B$88,0))</f>
        <v>380</v>
      </c>
      <c r="S295" s="45">
        <f>INDEX('For CSV - 2025 VentSpcFuncData'!$I$6:$I$111,MATCH($B295,'For CSV - 2025 VentSpcFuncData'!$B$6:$B$111,0))</f>
        <v>58</v>
      </c>
      <c r="T295" s="45">
        <f>MATCH($A295,'For CSV - 2025 SpcFuncData'!$B$5:$B$87,0)</f>
        <v>66</v>
      </c>
      <c r="U295" s="45">
        <v>1</v>
      </c>
      <c r="V295" t="str">
        <f t="shared" si="49"/>
        <v>2,              58,     "Misc - All others"</v>
      </c>
    </row>
    <row r="296" spans="1:22" x14ac:dyDescent="0.25">
      <c r="A296" s="58" t="s">
        <v>889</v>
      </c>
      <c r="B296" s="103" t="s">
        <v>836</v>
      </c>
      <c r="C296" s="57">
        <f>VLOOKUP($B296,'2025 Ventilation List SORT'!$A$6:$I$101,2)</f>
        <v>100</v>
      </c>
      <c r="D296" s="57">
        <f>VLOOKUP($B296,'2025 Ventilation List SORT'!$A$6:$I$101,3)</f>
        <v>0.15</v>
      </c>
      <c r="E296" s="60">
        <f>VLOOKUP($B296,'2025 Ventilation List SORT'!$A$6:$I$101,4)</f>
        <v>0</v>
      </c>
      <c r="F296" s="60">
        <f>VLOOKUP($B296,'2025 Ventilation List SORT'!$A$6:$I$101,5)</f>
        <v>0</v>
      </c>
      <c r="G296" s="57">
        <f>VLOOKUP($B296,'2025 Ventilation List SORT'!$A$6:$I$101,6)</f>
        <v>0</v>
      </c>
      <c r="H296" s="60">
        <f>VLOOKUP($B296,'2025 Ventilation List SORT'!$A$6:$I$101,7)</f>
        <v>2</v>
      </c>
      <c r="I296" s="57" t="str">
        <f>VLOOKUP($B296,'2025 Ventilation List SORT'!$A$6:$I$101,8)</f>
        <v>F</v>
      </c>
      <c r="J296" s="96" t="str">
        <f>VLOOKUP($B296,'2025 Ventilation List SORT'!$A$6:$I$101,9)</f>
        <v>No</v>
      </c>
      <c r="K296" s="148">
        <f>INDEX('For CSV - 2025 SpcFuncData'!$D$5:$D$88,MATCH($A296,'For CSV - 2025 SpcFuncData'!$B$5:$B$87,0))*0.5</f>
        <v>40</v>
      </c>
      <c r="L296" s="148" t="e">
        <f>INDEX('For CSV - 2025 VentSpcFuncData'!#REF!,MATCH($B296,'For CSV - 2025 VentSpcFuncData'!$B$6:$B$111,0))</f>
        <v>#REF!</v>
      </c>
      <c r="M296" s="148" t="e">
        <f t="shared" si="48"/>
        <v>#REF!</v>
      </c>
      <c r="N296" s="148" t="e">
        <f>INDEX('For CSV - 2025 VentSpcFuncData'!#REF!,MATCH($B296,'For CSV - 2025 VentSpcFuncData'!$B$6:$B$111,0))</f>
        <v>#REF!</v>
      </c>
      <c r="O296" s="148" t="e">
        <f t="shared" si="47"/>
        <v>#REF!</v>
      </c>
      <c r="P296" s="150" t="e">
        <f t="shared" si="46"/>
        <v>#REF!</v>
      </c>
      <c r="Q296" s="45" t="str">
        <f t="shared" si="50"/>
        <v>Sports Arena - Playing Area (&gt; 5,000 Spectators),Sports/Entertainment - Gym, sports arena (play area)</v>
      </c>
      <c r="R296" s="45">
        <f>INDEX('For CSV - 2025 SpcFuncData'!$BB$5:$BB$89,MATCH($A296,'For CSV - 2025 SpcFuncData'!$B$5:$B$88,0))</f>
        <v>367</v>
      </c>
      <c r="S296" s="45">
        <f>INDEX('For CSV - 2025 VentSpcFuncData'!$I$6:$I$111,MATCH($B296,'For CSV - 2025 VentSpcFuncData'!$B$6:$B$111,0))</f>
        <v>89</v>
      </c>
      <c r="T296" s="45">
        <f>MATCH($A296,'For CSV - 2025 SpcFuncData'!$B$5:$B$87,0)</f>
        <v>67</v>
      </c>
      <c r="U296" s="45">
        <v>0</v>
      </c>
      <c r="V296" t="str">
        <f>IF($A290&lt;&gt;$A296,$V$3&amp;$R296&amp;$W$3&amp;$S296&amp;$X$3&amp;TEXT($A296,0),IF($A296=$A290,$V$4&amp;$S296&amp;$W$4&amp;$X$4&amp;$B296&amp;""""))</f>
        <v>1, Spc:SpcFunc,        367,  89  ;  Sports Arena - Playing Area (&gt; 5,000 Spectators)</v>
      </c>
    </row>
    <row r="297" spans="1:22" x14ac:dyDescent="0.25">
      <c r="A297" s="58" t="s">
        <v>889</v>
      </c>
      <c r="B297" s="103" t="s">
        <v>788</v>
      </c>
      <c r="C297" s="57">
        <f>VLOOKUP($B297,'2025 Ventilation List SORT'!$A$6:$I$101,2)</f>
        <v>0</v>
      </c>
      <c r="D297" s="57">
        <f>VLOOKUP($B297,'2025 Ventilation List SORT'!$A$6:$I$101,3)</f>
        <v>0</v>
      </c>
      <c r="E297" s="60">
        <f>VLOOKUP($B297,'2025 Ventilation List SORT'!$A$6:$I$101,4)</f>
        <v>0</v>
      </c>
      <c r="F297" s="60">
        <f>VLOOKUP($B297,'2025 Ventilation List SORT'!$A$6:$I$101,5)</f>
        <v>0</v>
      </c>
      <c r="G297" s="57">
        <f>VLOOKUP($B297,'2025 Ventilation List SORT'!$A$6:$I$101,6)</f>
        <v>0.5</v>
      </c>
      <c r="H297" s="60">
        <f>VLOOKUP($B297,'2025 Ventilation List SORT'!$A$6:$I$101,7)</f>
        <v>1</v>
      </c>
      <c r="I297" s="57" t="str">
        <f>VLOOKUP($B297,'2025 Ventilation List SORT'!$A$6:$I$101,8)</f>
        <v>Exh. Note B</v>
      </c>
      <c r="J297" s="96" t="str">
        <f>VLOOKUP($B297,'2025 Ventilation List SORT'!$A$6:$I$101,9)</f>
        <v>No</v>
      </c>
      <c r="K297" s="148">
        <f>INDEX('For CSV - 2025 SpcFuncData'!$D$5:$D$88,MATCH($A297,'For CSV - 2025 SpcFuncData'!$B$5:$B$87,0))*0.5</f>
        <v>40</v>
      </c>
      <c r="L297" s="148" t="e">
        <f>INDEX('For CSV - 2025 VentSpcFuncData'!#REF!,MATCH($B297,'For CSV - 2025 VentSpcFuncData'!$B$6:$B$111,0))</f>
        <v>#REF!</v>
      </c>
      <c r="M297" s="148" t="e">
        <f t="shared" si="48"/>
        <v>#REF!</v>
      </c>
      <c r="N297" s="148" t="e">
        <f>INDEX('For CSV - 2025 VentSpcFuncData'!#REF!,MATCH($B297,'For CSV - 2025 VentSpcFuncData'!$B$6:$B$111,0))</f>
        <v>#REF!</v>
      </c>
      <c r="O297" s="148" t="e">
        <f t="shared" si="47"/>
        <v>#REF!</v>
      </c>
      <c r="P297" s="150" t="e">
        <f t="shared" si="46"/>
        <v>#REF!</v>
      </c>
      <c r="Q297" s="45" t="str">
        <f t="shared" si="50"/>
        <v>Sports Arena - Playing Area (&gt; 5,000 Spectators),Exhaust - Arenas</v>
      </c>
      <c r="R297" s="45">
        <f>INDEX('For CSV - 2025 SpcFuncData'!$BB$5:$BB$89,MATCH($A297,'For CSV - 2025 SpcFuncData'!$B$5:$B$88,0))</f>
        <v>367</v>
      </c>
      <c r="S297" s="45">
        <f>INDEX('For CSV - 2025 VentSpcFuncData'!$I$6:$I$111,MATCH($B297,'For CSV - 2025 VentSpcFuncData'!$B$6:$B$111,0))</f>
        <v>25</v>
      </c>
      <c r="T297" s="45">
        <f>MATCH($A297,'For CSV - 2025 SpcFuncData'!$B$5:$B$87,0)</f>
        <v>67</v>
      </c>
      <c r="U297" s="45">
        <v>0</v>
      </c>
      <c r="V297" t="str">
        <f t="shared" ref="V297:V328" si="58">IF($A296&lt;&gt;$A297,$V$3&amp;$R297&amp;$W$3&amp;$S297&amp;$X$3&amp;TEXT($A297,0),IF($A297=$A296,$V$4&amp;$S297&amp;$W$4&amp;$X$4&amp;$B297&amp;""""))</f>
        <v>2,              25,     "Exhaust - Arenas"</v>
      </c>
    </row>
    <row r="298" spans="1:22" x14ac:dyDescent="0.25">
      <c r="A298" s="58" t="s">
        <v>889</v>
      </c>
      <c r="B298" s="103" t="s">
        <v>836</v>
      </c>
      <c r="C298" s="57">
        <f>VLOOKUP($B298,'2025 Ventilation List SORT'!$A$6:$I$101,2)</f>
        <v>100</v>
      </c>
      <c r="D298" s="57">
        <f>VLOOKUP($B298,'2025 Ventilation List SORT'!$A$6:$I$101,3)</f>
        <v>0.15</v>
      </c>
      <c r="E298" s="60">
        <f>VLOOKUP($B298,'2025 Ventilation List SORT'!$A$6:$I$101,4)</f>
        <v>0</v>
      </c>
      <c r="F298" s="60">
        <f>VLOOKUP($B298,'2025 Ventilation List SORT'!$A$6:$I$101,5)</f>
        <v>0</v>
      </c>
      <c r="G298" s="57">
        <f>VLOOKUP($B298,'2025 Ventilation List SORT'!$A$6:$I$101,6)</f>
        <v>0</v>
      </c>
      <c r="H298" s="60">
        <f>VLOOKUP($B298,'2025 Ventilation List SORT'!$A$6:$I$101,7)</f>
        <v>2</v>
      </c>
      <c r="I298" s="57" t="str">
        <f>VLOOKUP($B298,'2025 Ventilation List SORT'!$A$6:$I$101,8)</f>
        <v>F</v>
      </c>
      <c r="J298" s="96" t="str">
        <f>VLOOKUP($B298,'2025 Ventilation List SORT'!$A$6:$I$101,9)</f>
        <v>No</v>
      </c>
      <c r="K298" s="148">
        <f>INDEX('For CSV - 2025 SpcFuncData'!$D$5:$D$88,MATCH($A298,'For CSV - 2025 SpcFuncData'!$B$5:$B$87,0))*0.5</f>
        <v>40</v>
      </c>
      <c r="L298" s="148" t="e">
        <f>INDEX('For CSV - 2025 VentSpcFuncData'!#REF!,MATCH($B298,'For CSV - 2025 VentSpcFuncData'!$B$6:$B$111,0))</f>
        <v>#REF!</v>
      </c>
      <c r="M298" s="148" t="e">
        <f t="shared" si="48"/>
        <v>#REF!</v>
      </c>
      <c r="N298" s="148" t="e">
        <f>INDEX('For CSV - 2025 VentSpcFuncData'!#REF!,MATCH($B298,'For CSV - 2025 VentSpcFuncData'!$B$6:$B$111,0))</f>
        <v>#REF!</v>
      </c>
      <c r="O298" s="148" t="e">
        <f t="shared" si="47"/>
        <v>#REF!</v>
      </c>
      <c r="P298" s="150" t="e">
        <f t="shared" si="46"/>
        <v>#REF!</v>
      </c>
      <c r="Q298" s="45" t="str">
        <f t="shared" si="50"/>
        <v>Sports Arena - Playing Area (&gt; 5,000 Spectators),Sports/Entertainment - Gym, sports arena (play area)</v>
      </c>
      <c r="R298" s="45">
        <f>INDEX('For CSV - 2025 SpcFuncData'!$BB$5:$BB$89,MATCH($A298,'For CSV - 2025 SpcFuncData'!$B$5:$B$88,0))</f>
        <v>367</v>
      </c>
      <c r="S298" s="45">
        <f>INDEX('For CSV - 2025 VentSpcFuncData'!$I$6:$I$111,MATCH($B298,'For CSV - 2025 VentSpcFuncData'!$B$6:$B$111,0))</f>
        <v>89</v>
      </c>
      <c r="T298" s="45">
        <f>MATCH($A298,'For CSV - 2025 SpcFuncData'!$B$5:$B$87,0)</f>
        <v>67</v>
      </c>
      <c r="U298" s="45">
        <v>0</v>
      </c>
      <c r="V298" t="str">
        <f t="shared" si="58"/>
        <v>2,              89,     "Sports/Entertainment - Gym, sports arena (play area)"</v>
      </c>
    </row>
    <row r="299" spans="1:22" x14ac:dyDescent="0.25">
      <c r="A299" s="58" t="s">
        <v>889</v>
      </c>
      <c r="B299" s="103" t="s">
        <v>841</v>
      </c>
      <c r="C299" s="57">
        <f>VLOOKUP($B299,'2025 Ventilation List SORT'!$A$6:$I$101,2)</f>
        <v>100</v>
      </c>
      <c r="D299" s="57">
        <f>VLOOKUP($B299,'2025 Ventilation List SORT'!$A$6:$I$101,3)</f>
        <v>0.15</v>
      </c>
      <c r="E299" s="60">
        <f>VLOOKUP($B299,'2025 Ventilation List SORT'!$A$6:$I$101,4)</f>
        <v>0</v>
      </c>
      <c r="F299" s="60">
        <f>VLOOKUP($B299,'2025 Ventilation List SORT'!$A$6:$I$101,5)</f>
        <v>0</v>
      </c>
      <c r="G299" s="57">
        <f>VLOOKUP($B299,'2025 Ventilation List SORT'!$A$6:$I$101,6)</f>
        <v>0</v>
      </c>
      <c r="H299" s="60">
        <f>VLOOKUP($B299,'2025 Ventilation List SORT'!$A$6:$I$101,7)</f>
        <v>2</v>
      </c>
      <c r="I299" s="57" t="str">
        <f>VLOOKUP($B299,'2025 Ventilation List SORT'!$A$6:$I$101,8)</f>
        <v>F</v>
      </c>
      <c r="J299" s="96" t="str">
        <f>VLOOKUP($B299,'2025 Ventilation List SORT'!$A$6:$I$101,9)</f>
        <v>No</v>
      </c>
      <c r="K299" s="148">
        <f>INDEX('For CSV - 2025 SpcFuncData'!$D$5:$D$88,MATCH($A299,'For CSV - 2025 SpcFuncData'!$B$5:$B$87,0))*0.5</f>
        <v>40</v>
      </c>
      <c r="L299" s="148" t="e">
        <f>INDEX('For CSV - 2025 VentSpcFuncData'!#REF!,MATCH($B299,'For CSV - 2025 VentSpcFuncData'!$B$6:$B$111,0))</f>
        <v>#REF!</v>
      </c>
      <c r="M299" s="148" t="e">
        <f t="shared" si="48"/>
        <v>#REF!</v>
      </c>
      <c r="N299" s="148" t="e">
        <f>INDEX('For CSV - 2025 VentSpcFuncData'!#REF!,MATCH($B299,'For CSV - 2025 VentSpcFuncData'!$B$6:$B$111,0))</f>
        <v>#REF!</v>
      </c>
      <c r="O299" s="148" t="e">
        <f t="shared" si="47"/>
        <v>#REF!</v>
      </c>
      <c r="P299" s="150" t="e">
        <f t="shared" si="46"/>
        <v>#REF!</v>
      </c>
      <c r="Q299" s="45" t="str">
        <f t="shared" si="50"/>
        <v>Sports Arena - Playing Area (&gt; 5,000 Spectators),Sports/Entertainment - Swimming (deck)</v>
      </c>
      <c r="R299" s="45">
        <f>INDEX('For CSV - 2025 SpcFuncData'!$BB$5:$BB$89,MATCH($A299,'For CSV - 2025 SpcFuncData'!$B$5:$B$88,0))</f>
        <v>367</v>
      </c>
      <c r="S299" s="45">
        <f>INDEX('For CSV - 2025 VentSpcFuncData'!$I$6:$I$111,MATCH($B299,'For CSV - 2025 VentSpcFuncData'!$B$6:$B$111,0))</f>
        <v>94</v>
      </c>
      <c r="T299" s="45">
        <f>MATCH($A299,'For CSV - 2025 SpcFuncData'!$B$5:$B$87,0)</f>
        <v>67</v>
      </c>
      <c r="U299" s="45">
        <v>0</v>
      </c>
      <c r="V299" t="str">
        <f t="shared" si="58"/>
        <v>2,              94,     "Sports/Entertainment - Swimming (deck)"</v>
      </c>
    </row>
    <row r="300" spans="1:22" x14ac:dyDescent="0.25">
      <c r="A300" s="58" t="s">
        <v>889</v>
      </c>
      <c r="B300" s="103" t="s">
        <v>842</v>
      </c>
      <c r="C300" s="57">
        <f>VLOOKUP($B300,'2025 Ventilation List SORT'!$A$6:$I$101,2)</f>
        <v>100</v>
      </c>
      <c r="D300" s="57">
        <f>VLOOKUP($B300,'2025 Ventilation List SORT'!$A$6:$I$101,3)</f>
        <v>0.15</v>
      </c>
      <c r="E300" s="60">
        <f>VLOOKUP($B300,'2025 Ventilation List SORT'!$A$6:$I$101,4)</f>
        <v>0</v>
      </c>
      <c r="F300" s="60">
        <f>VLOOKUP($B300,'2025 Ventilation List SORT'!$A$6:$I$101,5)</f>
        <v>0</v>
      </c>
      <c r="G300" s="57">
        <f>VLOOKUP($B300,'2025 Ventilation List SORT'!$A$6:$I$101,6)</f>
        <v>0</v>
      </c>
      <c r="H300" s="60">
        <f>VLOOKUP($B300,'2025 Ventilation List SORT'!$A$6:$I$101,7)</f>
        <v>2</v>
      </c>
      <c r="I300" s="57" t="str">
        <f>VLOOKUP($B300,'2025 Ventilation List SORT'!$A$6:$I$101,8)</f>
        <v>F</v>
      </c>
      <c r="J300" s="96" t="str">
        <f>VLOOKUP($B300,'2025 Ventilation List SORT'!$A$6:$I$101,9)</f>
        <v>No</v>
      </c>
      <c r="K300" s="148">
        <f>INDEX('For CSV - 2025 SpcFuncData'!$D$5:$D$88,MATCH($A300,'For CSV - 2025 SpcFuncData'!$B$5:$B$87,0))*0.5</f>
        <v>40</v>
      </c>
      <c r="L300" s="148" t="e">
        <f>INDEX('For CSV - 2025 VentSpcFuncData'!#REF!,MATCH($B300,'For CSV - 2025 VentSpcFuncData'!$B$6:$B$111,0))</f>
        <v>#REF!</v>
      </c>
      <c r="M300" s="148" t="e">
        <f t="shared" si="48"/>
        <v>#REF!</v>
      </c>
      <c r="N300" s="148" t="e">
        <f>INDEX('For CSV - 2025 VentSpcFuncData'!#REF!,MATCH($B300,'For CSV - 2025 VentSpcFuncData'!$B$6:$B$111,0))</f>
        <v>#REF!</v>
      </c>
      <c r="O300" s="148" t="e">
        <f t="shared" si="47"/>
        <v>#REF!</v>
      </c>
      <c r="P300" s="150" t="e">
        <f t="shared" si="46"/>
        <v>#REF!</v>
      </c>
      <c r="Q300" s="45" t="str">
        <f t="shared" si="50"/>
        <v>Sports Arena - Playing Area (&gt; 5,000 Spectators),Sports/Entertainment - Swimming (pool)</v>
      </c>
      <c r="R300" s="45">
        <f>INDEX('For CSV - 2025 SpcFuncData'!$BB$5:$BB$89,MATCH($A300,'For CSV - 2025 SpcFuncData'!$B$5:$B$88,0))</f>
        <v>367</v>
      </c>
      <c r="S300" s="45">
        <f>INDEX('For CSV - 2025 VentSpcFuncData'!$I$6:$I$111,MATCH($B300,'For CSV - 2025 VentSpcFuncData'!$B$6:$B$111,0))</f>
        <v>95</v>
      </c>
      <c r="T300" s="45">
        <f>MATCH($A300,'For CSV - 2025 SpcFuncData'!$B$5:$B$87,0)</f>
        <v>67</v>
      </c>
      <c r="U300" s="45">
        <v>0</v>
      </c>
      <c r="V300" t="str">
        <f t="shared" si="58"/>
        <v>2,              95,     "Sports/Entertainment - Swimming (pool)"</v>
      </c>
    </row>
    <row r="301" spans="1:22" x14ac:dyDescent="0.25">
      <c r="A301" s="45" t="s">
        <v>890</v>
      </c>
      <c r="B301" s="103" t="s">
        <v>836</v>
      </c>
      <c r="C301" s="57">
        <f>VLOOKUP($B301,'2025 Ventilation List SORT'!$A$6:$I$101,2)</f>
        <v>100</v>
      </c>
      <c r="D301" s="57">
        <f>VLOOKUP($B301,'2025 Ventilation List SORT'!$A$6:$I$101,3)</f>
        <v>0.15</v>
      </c>
      <c r="E301" s="60">
        <f>VLOOKUP($B301,'2025 Ventilation List SORT'!$A$6:$I$101,4)</f>
        <v>0</v>
      </c>
      <c r="F301" s="60">
        <f>VLOOKUP($B301,'2025 Ventilation List SORT'!$A$6:$I$101,5)</f>
        <v>0</v>
      </c>
      <c r="G301" s="57">
        <f>VLOOKUP($B301,'2025 Ventilation List SORT'!$A$6:$I$101,6)</f>
        <v>0</v>
      </c>
      <c r="H301" s="60">
        <f>VLOOKUP($B301,'2025 Ventilation List SORT'!$A$6:$I$101,7)</f>
        <v>2</v>
      </c>
      <c r="I301" s="57" t="str">
        <f>VLOOKUP($B301,'2025 Ventilation List SORT'!$A$6:$I$101,8)</f>
        <v>F</v>
      </c>
      <c r="J301" s="96" t="str">
        <f>VLOOKUP($B301,'2025 Ventilation List SORT'!$A$6:$I$101,9)</f>
        <v>No</v>
      </c>
      <c r="K301" s="148">
        <f>INDEX('For CSV - 2025 SpcFuncData'!$D$5:$D$88,MATCH($A301,'For CSV - 2025 SpcFuncData'!$B$5:$B$87,0))*0.5</f>
        <v>33.335000000000001</v>
      </c>
      <c r="L301" s="148" t="e">
        <f>INDEX('For CSV - 2025 VentSpcFuncData'!#REF!,MATCH($B301,'For CSV - 2025 VentSpcFuncData'!$B$6:$B$111,0))</f>
        <v>#REF!</v>
      </c>
      <c r="M301" s="148" t="e">
        <f t="shared" si="48"/>
        <v>#REF!</v>
      </c>
      <c r="N301" s="148" t="e">
        <f>INDEX('For CSV - 2025 VentSpcFuncData'!#REF!,MATCH($B301,'For CSV - 2025 VentSpcFuncData'!$B$6:$B$111,0))</f>
        <v>#REF!</v>
      </c>
      <c r="O301" s="148" t="e">
        <f t="shared" si="47"/>
        <v>#REF!</v>
      </c>
      <c r="P301" s="150" t="e">
        <f t="shared" si="46"/>
        <v>#REF!</v>
      </c>
      <c r="Q301" s="45" t="str">
        <f t="shared" si="50"/>
        <v>Sports Arena - Playing Area (2,000 - 5,000 Spectators),Sports/Entertainment - Gym, sports arena (play area)</v>
      </c>
      <c r="R301" s="45">
        <f>INDEX('For CSV - 2025 SpcFuncData'!$BB$5:$BB$89,MATCH($A301,'For CSV - 2025 SpcFuncData'!$B$5:$B$88,0))</f>
        <v>368</v>
      </c>
      <c r="S301" s="45">
        <f>INDEX('For CSV - 2025 VentSpcFuncData'!$I$6:$I$111,MATCH($B301,'For CSV - 2025 VentSpcFuncData'!$B$6:$B$111,0))</f>
        <v>89</v>
      </c>
      <c r="T301" s="45">
        <f>MATCH($A301,'For CSV - 2025 SpcFuncData'!$B$5:$B$87,0)</f>
        <v>68</v>
      </c>
      <c r="U301" s="45">
        <v>0</v>
      </c>
      <c r="V301" t="str">
        <f t="shared" si="58"/>
        <v>1, Spc:SpcFunc,        368,  89  ;  Sports Arena - Playing Area (2,000 - 5,000 Spectators)</v>
      </c>
    </row>
    <row r="302" spans="1:22" x14ac:dyDescent="0.25">
      <c r="A302" s="45" t="s">
        <v>890</v>
      </c>
      <c r="B302" s="103" t="s">
        <v>788</v>
      </c>
      <c r="C302" s="57">
        <f>VLOOKUP($B302,'2025 Ventilation List SORT'!$A$6:$I$101,2)</f>
        <v>0</v>
      </c>
      <c r="D302" s="57">
        <f>VLOOKUP($B302,'2025 Ventilation List SORT'!$A$6:$I$101,3)</f>
        <v>0</v>
      </c>
      <c r="E302" s="60">
        <f>VLOOKUP($B302,'2025 Ventilation List SORT'!$A$6:$I$101,4)</f>
        <v>0</v>
      </c>
      <c r="F302" s="60">
        <f>VLOOKUP($B302,'2025 Ventilation List SORT'!$A$6:$I$101,5)</f>
        <v>0</v>
      </c>
      <c r="G302" s="57">
        <f>VLOOKUP($B302,'2025 Ventilation List SORT'!$A$6:$I$101,6)</f>
        <v>0.5</v>
      </c>
      <c r="H302" s="60">
        <f>VLOOKUP($B302,'2025 Ventilation List SORT'!$A$6:$I$101,7)</f>
        <v>1</v>
      </c>
      <c r="I302" s="57" t="str">
        <f>VLOOKUP($B302,'2025 Ventilation List SORT'!$A$6:$I$101,8)</f>
        <v>Exh. Note B</v>
      </c>
      <c r="J302" s="96" t="str">
        <f>VLOOKUP($B302,'2025 Ventilation List SORT'!$A$6:$I$101,9)</f>
        <v>No</v>
      </c>
      <c r="K302" s="148">
        <f>INDEX('For CSV - 2025 SpcFuncData'!$D$5:$D$88,MATCH($A302,'For CSV - 2025 SpcFuncData'!$B$5:$B$87,0))*0.5</f>
        <v>33.335000000000001</v>
      </c>
      <c r="L302" s="148" t="e">
        <f>INDEX('For CSV - 2025 VentSpcFuncData'!#REF!,MATCH($B302,'For CSV - 2025 VentSpcFuncData'!$B$6:$B$111,0))</f>
        <v>#REF!</v>
      </c>
      <c r="M302" s="148" t="e">
        <f t="shared" si="48"/>
        <v>#REF!</v>
      </c>
      <c r="N302" s="148" t="e">
        <f>INDEX('For CSV - 2025 VentSpcFuncData'!#REF!,MATCH($B302,'For CSV - 2025 VentSpcFuncData'!$B$6:$B$111,0))</f>
        <v>#REF!</v>
      </c>
      <c r="O302" s="148" t="e">
        <f t="shared" si="47"/>
        <v>#REF!</v>
      </c>
      <c r="P302" s="150" t="e">
        <f t="shared" si="46"/>
        <v>#REF!</v>
      </c>
      <c r="Q302" s="45" t="str">
        <f t="shared" si="50"/>
        <v>Sports Arena - Playing Area (2,000 - 5,000 Spectators),Exhaust - Arenas</v>
      </c>
      <c r="R302" s="45">
        <f>INDEX('For CSV - 2025 SpcFuncData'!$BB$5:$BB$89,MATCH($A302,'For CSV - 2025 SpcFuncData'!$B$5:$B$88,0))</f>
        <v>368</v>
      </c>
      <c r="S302" s="45">
        <f>INDEX('For CSV - 2025 VentSpcFuncData'!$I$6:$I$111,MATCH($B302,'For CSV - 2025 VentSpcFuncData'!$B$6:$B$111,0))</f>
        <v>25</v>
      </c>
      <c r="T302" s="45">
        <f>MATCH($A302,'For CSV - 2025 SpcFuncData'!$B$5:$B$87,0)</f>
        <v>68</v>
      </c>
      <c r="U302" s="45">
        <v>0</v>
      </c>
      <c r="V302" t="str">
        <f t="shared" si="58"/>
        <v>2,              25,     "Exhaust - Arenas"</v>
      </c>
    </row>
    <row r="303" spans="1:22" x14ac:dyDescent="0.25">
      <c r="A303" s="45" t="s">
        <v>890</v>
      </c>
      <c r="B303" s="103" t="s">
        <v>836</v>
      </c>
      <c r="C303" s="57">
        <f>VLOOKUP($B303,'2025 Ventilation List SORT'!$A$6:$I$101,2)</f>
        <v>100</v>
      </c>
      <c r="D303" s="57">
        <f>VLOOKUP($B303,'2025 Ventilation List SORT'!$A$6:$I$101,3)</f>
        <v>0.15</v>
      </c>
      <c r="E303" s="60">
        <f>VLOOKUP($B303,'2025 Ventilation List SORT'!$A$6:$I$101,4)</f>
        <v>0</v>
      </c>
      <c r="F303" s="60">
        <f>VLOOKUP($B303,'2025 Ventilation List SORT'!$A$6:$I$101,5)</f>
        <v>0</v>
      </c>
      <c r="G303" s="57">
        <f>VLOOKUP($B303,'2025 Ventilation List SORT'!$A$6:$I$101,6)</f>
        <v>0</v>
      </c>
      <c r="H303" s="60">
        <f>VLOOKUP($B303,'2025 Ventilation List SORT'!$A$6:$I$101,7)</f>
        <v>2</v>
      </c>
      <c r="I303" s="57" t="str">
        <f>VLOOKUP($B303,'2025 Ventilation List SORT'!$A$6:$I$101,8)</f>
        <v>F</v>
      </c>
      <c r="J303" s="96" t="str">
        <f>VLOOKUP($B303,'2025 Ventilation List SORT'!$A$6:$I$101,9)</f>
        <v>No</v>
      </c>
      <c r="K303" s="148">
        <f>INDEX('For CSV - 2025 SpcFuncData'!$D$5:$D$88,MATCH($A303,'For CSV - 2025 SpcFuncData'!$B$5:$B$87,0))*0.5</f>
        <v>33.335000000000001</v>
      </c>
      <c r="L303" s="148" t="e">
        <f>INDEX('For CSV - 2025 VentSpcFuncData'!#REF!,MATCH($B303,'For CSV - 2025 VentSpcFuncData'!$B$6:$B$111,0))</f>
        <v>#REF!</v>
      </c>
      <c r="M303" s="148" t="e">
        <f t="shared" si="48"/>
        <v>#REF!</v>
      </c>
      <c r="N303" s="148" t="e">
        <f>INDEX('For CSV - 2025 VentSpcFuncData'!#REF!,MATCH($B303,'For CSV - 2025 VentSpcFuncData'!$B$6:$B$111,0))</f>
        <v>#REF!</v>
      </c>
      <c r="O303" s="148" t="e">
        <f t="shared" si="47"/>
        <v>#REF!</v>
      </c>
      <c r="P303" s="150" t="e">
        <f t="shared" si="46"/>
        <v>#REF!</v>
      </c>
      <c r="Q303" s="45" t="str">
        <f t="shared" si="50"/>
        <v>Sports Arena - Playing Area (2,000 - 5,000 Spectators),Sports/Entertainment - Gym, sports arena (play area)</v>
      </c>
      <c r="R303" s="45">
        <f>INDEX('For CSV - 2025 SpcFuncData'!$BB$5:$BB$89,MATCH($A303,'For CSV - 2025 SpcFuncData'!$B$5:$B$88,0))</f>
        <v>368</v>
      </c>
      <c r="S303" s="45">
        <f>INDEX('For CSV - 2025 VentSpcFuncData'!$I$6:$I$111,MATCH($B303,'For CSV - 2025 VentSpcFuncData'!$B$6:$B$111,0))</f>
        <v>89</v>
      </c>
      <c r="T303" s="45">
        <f>MATCH($A303,'For CSV - 2025 SpcFuncData'!$B$5:$B$87,0)</f>
        <v>68</v>
      </c>
      <c r="U303" s="45">
        <v>0</v>
      </c>
      <c r="V303" t="str">
        <f t="shared" si="58"/>
        <v>2,              89,     "Sports/Entertainment - Gym, sports arena (play area)"</v>
      </c>
    </row>
    <row r="304" spans="1:22" x14ac:dyDescent="0.25">
      <c r="A304" s="45" t="s">
        <v>890</v>
      </c>
      <c r="B304" s="103" t="s">
        <v>841</v>
      </c>
      <c r="C304" s="57">
        <f>VLOOKUP($B304,'2025 Ventilation List SORT'!$A$6:$I$101,2)</f>
        <v>100</v>
      </c>
      <c r="D304" s="57">
        <f>VLOOKUP($B304,'2025 Ventilation List SORT'!$A$6:$I$101,3)</f>
        <v>0.15</v>
      </c>
      <c r="E304" s="60">
        <f>VLOOKUP($B304,'2025 Ventilation List SORT'!$A$6:$I$101,4)</f>
        <v>0</v>
      </c>
      <c r="F304" s="60">
        <f>VLOOKUP($B304,'2025 Ventilation List SORT'!$A$6:$I$101,5)</f>
        <v>0</v>
      </c>
      <c r="G304" s="57">
        <f>VLOOKUP($B304,'2025 Ventilation List SORT'!$A$6:$I$101,6)</f>
        <v>0</v>
      </c>
      <c r="H304" s="60">
        <f>VLOOKUP($B304,'2025 Ventilation List SORT'!$A$6:$I$101,7)</f>
        <v>2</v>
      </c>
      <c r="I304" s="57" t="str">
        <f>VLOOKUP($B304,'2025 Ventilation List SORT'!$A$6:$I$101,8)</f>
        <v>F</v>
      </c>
      <c r="J304" s="96" t="str">
        <f>VLOOKUP($B304,'2025 Ventilation List SORT'!$A$6:$I$101,9)</f>
        <v>No</v>
      </c>
      <c r="K304" s="148">
        <f>INDEX('For CSV - 2025 SpcFuncData'!$D$5:$D$88,MATCH($A304,'For CSV - 2025 SpcFuncData'!$B$5:$B$87,0))*0.5</f>
        <v>33.335000000000001</v>
      </c>
      <c r="L304" s="148" t="e">
        <f>INDEX('For CSV - 2025 VentSpcFuncData'!#REF!,MATCH($B304,'For CSV - 2025 VentSpcFuncData'!$B$6:$B$111,0))</f>
        <v>#REF!</v>
      </c>
      <c r="M304" s="148" t="e">
        <f t="shared" si="48"/>
        <v>#REF!</v>
      </c>
      <c r="N304" s="148" t="e">
        <f>INDEX('For CSV - 2025 VentSpcFuncData'!#REF!,MATCH($B304,'For CSV - 2025 VentSpcFuncData'!$B$6:$B$111,0))</f>
        <v>#REF!</v>
      </c>
      <c r="O304" s="148" t="e">
        <f t="shared" si="47"/>
        <v>#REF!</v>
      </c>
      <c r="P304" s="150" t="e">
        <f t="shared" si="46"/>
        <v>#REF!</v>
      </c>
      <c r="Q304" s="45" t="str">
        <f t="shared" si="50"/>
        <v>Sports Arena - Playing Area (2,000 - 5,000 Spectators),Sports/Entertainment - Swimming (deck)</v>
      </c>
      <c r="R304" s="45">
        <f>INDEX('For CSV - 2025 SpcFuncData'!$BB$5:$BB$89,MATCH($A304,'For CSV - 2025 SpcFuncData'!$B$5:$B$88,0))</f>
        <v>368</v>
      </c>
      <c r="S304" s="45">
        <f>INDEX('For CSV - 2025 VentSpcFuncData'!$I$6:$I$111,MATCH($B304,'For CSV - 2025 VentSpcFuncData'!$B$6:$B$111,0))</f>
        <v>94</v>
      </c>
      <c r="T304" s="45">
        <f>MATCH($A304,'For CSV - 2025 SpcFuncData'!$B$5:$B$87,0)</f>
        <v>68</v>
      </c>
      <c r="U304" s="45">
        <v>0</v>
      </c>
      <c r="V304" t="str">
        <f t="shared" si="58"/>
        <v>2,              94,     "Sports/Entertainment - Swimming (deck)"</v>
      </c>
    </row>
    <row r="305" spans="1:22" x14ac:dyDescent="0.25">
      <c r="A305" s="58" t="s">
        <v>890</v>
      </c>
      <c r="B305" s="103" t="s">
        <v>842</v>
      </c>
      <c r="C305" s="57">
        <f>VLOOKUP($B305,'2025 Ventilation List SORT'!$A$6:$I$101,2)</f>
        <v>100</v>
      </c>
      <c r="D305" s="57">
        <f>VLOOKUP($B305,'2025 Ventilation List SORT'!$A$6:$I$101,3)</f>
        <v>0.15</v>
      </c>
      <c r="E305" s="60">
        <f>VLOOKUP($B305,'2025 Ventilation List SORT'!$A$6:$I$101,4)</f>
        <v>0</v>
      </c>
      <c r="F305" s="60">
        <f>VLOOKUP($B305,'2025 Ventilation List SORT'!$A$6:$I$101,5)</f>
        <v>0</v>
      </c>
      <c r="G305" s="57">
        <f>VLOOKUP($B305,'2025 Ventilation List SORT'!$A$6:$I$101,6)</f>
        <v>0</v>
      </c>
      <c r="H305" s="60">
        <f>VLOOKUP($B305,'2025 Ventilation List SORT'!$A$6:$I$101,7)</f>
        <v>2</v>
      </c>
      <c r="I305" s="57" t="str">
        <f>VLOOKUP($B305,'2025 Ventilation List SORT'!$A$6:$I$101,8)</f>
        <v>F</v>
      </c>
      <c r="J305" s="96" t="str">
        <f>VLOOKUP($B305,'2025 Ventilation List SORT'!$A$6:$I$101,9)</f>
        <v>No</v>
      </c>
      <c r="K305" s="148">
        <f>INDEX('For CSV - 2025 SpcFuncData'!$D$5:$D$88,MATCH($A305,'For CSV - 2025 SpcFuncData'!$B$5:$B$87,0))*0.5</f>
        <v>33.335000000000001</v>
      </c>
      <c r="L305" s="148" t="e">
        <f>INDEX('For CSV - 2025 VentSpcFuncData'!#REF!,MATCH($B305,'For CSV - 2025 VentSpcFuncData'!$B$6:$B$111,0))</f>
        <v>#REF!</v>
      </c>
      <c r="M305" s="148" t="e">
        <f t="shared" si="48"/>
        <v>#REF!</v>
      </c>
      <c r="N305" s="148" t="e">
        <f>INDEX('For CSV - 2025 VentSpcFuncData'!#REF!,MATCH($B305,'For CSV - 2025 VentSpcFuncData'!$B$6:$B$111,0))</f>
        <v>#REF!</v>
      </c>
      <c r="O305" s="148" t="e">
        <f t="shared" si="47"/>
        <v>#REF!</v>
      </c>
      <c r="P305" s="150" t="e">
        <f t="shared" si="46"/>
        <v>#REF!</v>
      </c>
      <c r="Q305" s="45" t="str">
        <f t="shared" si="50"/>
        <v>Sports Arena - Playing Area (2,000 - 5,000 Spectators),Sports/Entertainment - Swimming (pool)</v>
      </c>
      <c r="R305" s="45">
        <f>INDEX('For CSV - 2025 SpcFuncData'!$BB$5:$BB$89,MATCH($A305,'For CSV - 2025 SpcFuncData'!$B$5:$B$88,0))</f>
        <v>368</v>
      </c>
      <c r="S305" s="45">
        <f>INDEX('For CSV - 2025 VentSpcFuncData'!$I$6:$I$111,MATCH($B305,'For CSV - 2025 VentSpcFuncData'!$B$6:$B$111,0))</f>
        <v>95</v>
      </c>
      <c r="T305" s="45">
        <f>MATCH($A305,'For CSV - 2025 SpcFuncData'!$B$5:$B$87,0)</f>
        <v>68</v>
      </c>
      <c r="U305" s="45">
        <v>0</v>
      </c>
      <c r="V305" t="str">
        <f t="shared" si="58"/>
        <v>2,              95,     "Sports/Entertainment - Swimming (pool)"</v>
      </c>
    </row>
    <row r="306" spans="1:22" x14ac:dyDescent="0.25">
      <c r="A306" s="58" t="s">
        <v>891</v>
      </c>
      <c r="B306" s="103" t="s">
        <v>836</v>
      </c>
      <c r="C306" s="57">
        <f>VLOOKUP($B306,'2025 Ventilation List SORT'!$A$6:$I$101,2)</f>
        <v>100</v>
      </c>
      <c r="D306" s="57">
        <f>VLOOKUP($B306,'2025 Ventilation List SORT'!$A$6:$I$101,3)</f>
        <v>0.15</v>
      </c>
      <c r="E306" s="60">
        <f>VLOOKUP($B306,'2025 Ventilation List SORT'!$A$6:$I$101,4)</f>
        <v>0</v>
      </c>
      <c r="F306" s="60">
        <f>VLOOKUP($B306,'2025 Ventilation List SORT'!$A$6:$I$101,5)</f>
        <v>0</v>
      </c>
      <c r="G306" s="57">
        <f>VLOOKUP($B306,'2025 Ventilation List SORT'!$A$6:$I$101,6)</f>
        <v>0</v>
      </c>
      <c r="H306" s="60">
        <f>VLOOKUP($B306,'2025 Ventilation List SORT'!$A$6:$I$101,7)</f>
        <v>2</v>
      </c>
      <c r="I306" s="57" t="str">
        <f>VLOOKUP($B306,'2025 Ventilation List SORT'!$A$6:$I$101,8)</f>
        <v>F</v>
      </c>
      <c r="J306" s="96" t="str">
        <f>VLOOKUP($B306,'2025 Ventilation List SORT'!$A$6:$I$101,9)</f>
        <v>No</v>
      </c>
      <c r="K306" s="148">
        <f>INDEX('For CSV - 2025 SpcFuncData'!$D$5:$D$88,MATCH($A306,'For CSV - 2025 SpcFuncData'!$B$5:$B$87,0))*0.5</f>
        <v>25</v>
      </c>
      <c r="L306" s="148" t="e">
        <f>INDEX('For CSV - 2025 VentSpcFuncData'!#REF!,MATCH($B306,'For CSV - 2025 VentSpcFuncData'!$B$6:$B$111,0))</f>
        <v>#REF!</v>
      </c>
      <c r="M306" s="148" t="e">
        <f t="shared" si="48"/>
        <v>#REF!</v>
      </c>
      <c r="N306" s="148" t="e">
        <f>INDEX('For CSV - 2025 VentSpcFuncData'!#REF!,MATCH($B306,'For CSV - 2025 VentSpcFuncData'!$B$6:$B$111,0))</f>
        <v>#REF!</v>
      </c>
      <c r="O306" s="148" t="e">
        <f t="shared" si="47"/>
        <v>#REF!</v>
      </c>
      <c r="P306" s="150" t="e">
        <f t="shared" si="46"/>
        <v>#REF!</v>
      </c>
      <c r="Q306" s="45" t="str">
        <f t="shared" si="50"/>
        <v>Sports Arena - Playing Area (&lt; 2,000 Spectators),Sports/Entertainment - Gym, sports arena (play area)</v>
      </c>
      <c r="R306" s="45">
        <f>INDEX('For CSV - 2025 SpcFuncData'!$BB$5:$BB$89,MATCH($A306,'For CSV - 2025 SpcFuncData'!$B$5:$B$88,0))</f>
        <v>369</v>
      </c>
      <c r="S306" s="45">
        <f>INDEX('For CSV - 2025 VentSpcFuncData'!$I$6:$I$111,MATCH($B306,'For CSV - 2025 VentSpcFuncData'!$B$6:$B$111,0))</f>
        <v>89</v>
      </c>
      <c r="T306" s="45">
        <f>MATCH($A306,'For CSV - 2025 SpcFuncData'!$B$5:$B$87,0)</f>
        <v>69</v>
      </c>
      <c r="U306" s="45">
        <v>0</v>
      </c>
      <c r="V306" t="str">
        <f t="shared" si="58"/>
        <v>1, Spc:SpcFunc,        369,  89  ;  Sports Arena - Playing Area (&lt; 2,000 Spectators)</v>
      </c>
    </row>
    <row r="307" spans="1:22" x14ac:dyDescent="0.25">
      <c r="A307" s="58" t="s">
        <v>891</v>
      </c>
      <c r="B307" s="103" t="s">
        <v>788</v>
      </c>
      <c r="C307" s="57">
        <f>VLOOKUP($B307,'2025 Ventilation List SORT'!$A$6:$I$101,2)</f>
        <v>0</v>
      </c>
      <c r="D307" s="57">
        <f>VLOOKUP($B307,'2025 Ventilation List SORT'!$A$6:$I$101,3)</f>
        <v>0</v>
      </c>
      <c r="E307" s="60">
        <f>VLOOKUP($B307,'2025 Ventilation List SORT'!$A$6:$I$101,4)</f>
        <v>0</v>
      </c>
      <c r="F307" s="60">
        <f>VLOOKUP($B307,'2025 Ventilation List SORT'!$A$6:$I$101,5)</f>
        <v>0</v>
      </c>
      <c r="G307" s="57">
        <f>VLOOKUP($B307,'2025 Ventilation List SORT'!$A$6:$I$101,6)</f>
        <v>0.5</v>
      </c>
      <c r="H307" s="60">
        <f>VLOOKUP($B307,'2025 Ventilation List SORT'!$A$6:$I$101,7)</f>
        <v>1</v>
      </c>
      <c r="I307" s="57" t="str">
        <f>VLOOKUP($B307,'2025 Ventilation List SORT'!$A$6:$I$101,8)</f>
        <v>Exh. Note B</v>
      </c>
      <c r="J307" s="96" t="str">
        <f>VLOOKUP($B307,'2025 Ventilation List SORT'!$A$6:$I$101,9)</f>
        <v>No</v>
      </c>
      <c r="K307" s="148">
        <f>INDEX('For CSV - 2025 SpcFuncData'!$D$5:$D$88,MATCH($A307,'For CSV - 2025 SpcFuncData'!$B$5:$B$87,0))*0.5</f>
        <v>25</v>
      </c>
      <c r="L307" s="148" t="e">
        <f>INDEX('For CSV - 2025 VentSpcFuncData'!#REF!,MATCH($B307,'For CSV - 2025 VentSpcFuncData'!$B$6:$B$111,0))</f>
        <v>#REF!</v>
      </c>
      <c r="M307" s="148" t="e">
        <f t="shared" si="48"/>
        <v>#REF!</v>
      </c>
      <c r="N307" s="148" t="e">
        <f>INDEX('For CSV - 2025 VentSpcFuncData'!#REF!,MATCH($B307,'For CSV - 2025 VentSpcFuncData'!$B$6:$B$111,0))</f>
        <v>#REF!</v>
      </c>
      <c r="O307" s="148" t="e">
        <f t="shared" si="47"/>
        <v>#REF!</v>
      </c>
      <c r="P307" s="150" t="e">
        <f t="shared" si="46"/>
        <v>#REF!</v>
      </c>
      <c r="Q307" s="45" t="str">
        <f t="shared" si="50"/>
        <v>Sports Arena - Playing Area (&lt; 2,000 Spectators),Exhaust - Arenas</v>
      </c>
      <c r="R307" s="45">
        <f>INDEX('For CSV - 2025 SpcFuncData'!$BB$5:$BB$89,MATCH($A307,'For CSV - 2025 SpcFuncData'!$B$5:$B$88,0))</f>
        <v>369</v>
      </c>
      <c r="S307" s="45">
        <f>INDEX('For CSV - 2025 VentSpcFuncData'!$I$6:$I$111,MATCH($B307,'For CSV - 2025 VentSpcFuncData'!$B$6:$B$111,0))</f>
        <v>25</v>
      </c>
      <c r="T307" s="45">
        <f>MATCH($A307,'For CSV - 2025 SpcFuncData'!$B$5:$B$87,0)</f>
        <v>69</v>
      </c>
      <c r="U307" s="45">
        <v>0</v>
      </c>
      <c r="V307" t="str">
        <f t="shared" si="58"/>
        <v>2,              25,     "Exhaust - Arenas"</v>
      </c>
    </row>
    <row r="308" spans="1:22" x14ac:dyDescent="0.25">
      <c r="A308" s="58" t="s">
        <v>891</v>
      </c>
      <c r="B308" s="103" t="s">
        <v>836</v>
      </c>
      <c r="C308" s="57">
        <f>VLOOKUP($B308,'2025 Ventilation List SORT'!$A$6:$I$101,2)</f>
        <v>100</v>
      </c>
      <c r="D308" s="57">
        <f>VLOOKUP($B308,'2025 Ventilation List SORT'!$A$6:$I$101,3)</f>
        <v>0.15</v>
      </c>
      <c r="E308" s="60">
        <f>VLOOKUP($B308,'2025 Ventilation List SORT'!$A$6:$I$101,4)</f>
        <v>0</v>
      </c>
      <c r="F308" s="60">
        <f>VLOOKUP($B308,'2025 Ventilation List SORT'!$A$6:$I$101,5)</f>
        <v>0</v>
      </c>
      <c r="G308" s="57">
        <f>VLOOKUP($B308,'2025 Ventilation List SORT'!$A$6:$I$101,6)</f>
        <v>0</v>
      </c>
      <c r="H308" s="60">
        <f>VLOOKUP($B308,'2025 Ventilation List SORT'!$A$6:$I$101,7)</f>
        <v>2</v>
      </c>
      <c r="I308" s="57" t="str">
        <f>VLOOKUP($B308,'2025 Ventilation List SORT'!$A$6:$I$101,8)</f>
        <v>F</v>
      </c>
      <c r="J308" s="96" t="str">
        <f>VLOOKUP($B308,'2025 Ventilation List SORT'!$A$6:$I$101,9)</f>
        <v>No</v>
      </c>
      <c r="K308" s="148">
        <f>INDEX('For CSV - 2025 SpcFuncData'!$D$5:$D$88,MATCH($A308,'For CSV - 2025 SpcFuncData'!$B$5:$B$87,0))*0.5</f>
        <v>25</v>
      </c>
      <c r="L308" s="148" t="e">
        <f>INDEX('For CSV - 2025 VentSpcFuncData'!#REF!,MATCH($B308,'For CSV - 2025 VentSpcFuncData'!$B$6:$B$111,0))</f>
        <v>#REF!</v>
      </c>
      <c r="M308" s="148" t="e">
        <f t="shared" si="48"/>
        <v>#REF!</v>
      </c>
      <c r="N308" s="148" t="e">
        <f>INDEX('For CSV - 2025 VentSpcFuncData'!#REF!,MATCH($B308,'For CSV - 2025 VentSpcFuncData'!$B$6:$B$111,0))</f>
        <v>#REF!</v>
      </c>
      <c r="O308" s="148" t="e">
        <f t="shared" si="47"/>
        <v>#REF!</v>
      </c>
      <c r="P308" s="150" t="e">
        <f t="shared" si="46"/>
        <v>#REF!</v>
      </c>
      <c r="Q308" s="45" t="str">
        <f t="shared" si="50"/>
        <v>Sports Arena - Playing Area (&lt; 2,000 Spectators),Sports/Entertainment - Gym, sports arena (play area)</v>
      </c>
      <c r="R308" s="45">
        <f>INDEX('For CSV - 2025 SpcFuncData'!$BB$5:$BB$89,MATCH($A308,'For CSV - 2025 SpcFuncData'!$B$5:$B$88,0))</f>
        <v>369</v>
      </c>
      <c r="S308" s="45">
        <f>INDEX('For CSV - 2025 VentSpcFuncData'!$I$6:$I$111,MATCH($B308,'For CSV - 2025 VentSpcFuncData'!$B$6:$B$111,0))</f>
        <v>89</v>
      </c>
      <c r="T308" s="45">
        <f>MATCH($A308,'For CSV - 2025 SpcFuncData'!$B$5:$B$87,0)</f>
        <v>69</v>
      </c>
      <c r="U308" s="45">
        <v>0</v>
      </c>
      <c r="V308" t="str">
        <f t="shared" si="58"/>
        <v>2,              89,     "Sports/Entertainment - Gym, sports arena (play area)"</v>
      </c>
    </row>
    <row r="309" spans="1:22" x14ac:dyDescent="0.25">
      <c r="A309" s="58" t="s">
        <v>891</v>
      </c>
      <c r="B309" s="103" t="s">
        <v>841</v>
      </c>
      <c r="C309" s="57">
        <f>VLOOKUP($B309,'2025 Ventilation List SORT'!$A$6:$I$101,2)</f>
        <v>100</v>
      </c>
      <c r="D309" s="57">
        <f>VLOOKUP($B309,'2025 Ventilation List SORT'!$A$6:$I$101,3)</f>
        <v>0.15</v>
      </c>
      <c r="E309" s="60">
        <f>VLOOKUP($B309,'2025 Ventilation List SORT'!$A$6:$I$101,4)</f>
        <v>0</v>
      </c>
      <c r="F309" s="60">
        <f>VLOOKUP($B309,'2025 Ventilation List SORT'!$A$6:$I$101,5)</f>
        <v>0</v>
      </c>
      <c r="G309" s="57">
        <f>VLOOKUP($B309,'2025 Ventilation List SORT'!$A$6:$I$101,6)</f>
        <v>0</v>
      </c>
      <c r="H309" s="60">
        <f>VLOOKUP($B309,'2025 Ventilation List SORT'!$A$6:$I$101,7)</f>
        <v>2</v>
      </c>
      <c r="I309" s="57" t="str">
        <f>VLOOKUP($B309,'2025 Ventilation List SORT'!$A$6:$I$101,8)</f>
        <v>F</v>
      </c>
      <c r="J309" s="96" t="str">
        <f>VLOOKUP($B309,'2025 Ventilation List SORT'!$A$6:$I$101,9)</f>
        <v>No</v>
      </c>
      <c r="K309" s="148">
        <f>INDEX('For CSV - 2025 SpcFuncData'!$D$5:$D$88,MATCH($A309,'For CSV - 2025 SpcFuncData'!$B$5:$B$87,0))*0.5</f>
        <v>25</v>
      </c>
      <c r="L309" s="148" t="e">
        <f>INDEX('For CSV - 2025 VentSpcFuncData'!#REF!,MATCH($B309,'For CSV - 2025 VentSpcFuncData'!$B$6:$B$111,0))</f>
        <v>#REF!</v>
      </c>
      <c r="M309" s="148" t="e">
        <f t="shared" si="48"/>
        <v>#REF!</v>
      </c>
      <c r="N309" s="148" t="e">
        <f>INDEX('For CSV - 2025 VentSpcFuncData'!#REF!,MATCH($B309,'For CSV - 2025 VentSpcFuncData'!$B$6:$B$111,0))</f>
        <v>#REF!</v>
      </c>
      <c r="O309" s="148" t="e">
        <f t="shared" si="47"/>
        <v>#REF!</v>
      </c>
      <c r="P309" s="150" t="e">
        <f t="shared" si="46"/>
        <v>#REF!</v>
      </c>
      <c r="Q309" s="45" t="str">
        <f t="shared" si="50"/>
        <v>Sports Arena - Playing Area (&lt; 2,000 Spectators),Sports/Entertainment - Swimming (deck)</v>
      </c>
      <c r="R309" s="45">
        <f>INDEX('For CSV - 2025 SpcFuncData'!$BB$5:$BB$89,MATCH($A309,'For CSV - 2025 SpcFuncData'!$B$5:$B$88,0))</f>
        <v>369</v>
      </c>
      <c r="S309" s="45">
        <f>INDEX('For CSV - 2025 VentSpcFuncData'!$I$6:$I$111,MATCH($B309,'For CSV - 2025 VentSpcFuncData'!$B$6:$B$111,0))</f>
        <v>94</v>
      </c>
      <c r="T309" s="45">
        <f>MATCH($A309,'For CSV - 2025 SpcFuncData'!$B$5:$B$87,0)</f>
        <v>69</v>
      </c>
      <c r="U309" s="45">
        <v>0</v>
      </c>
      <c r="V309" t="str">
        <f t="shared" si="58"/>
        <v>2,              94,     "Sports/Entertainment - Swimming (deck)"</v>
      </c>
    </row>
    <row r="310" spans="1:22" x14ac:dyDescent="0.25">
      <c r="A310" s="58" t="s">
        <v>891</v>
      </c>
      <c r="B310" s="103" t="s">
        <v>842</v>
      </c>
      <c r="C310" s="57">
        <f>VLOOKUP($B310,'2025 Ventilation List SORT'!$A$6:$I$101,2)</f>
        <v>100</v>
      </c>
      <c r="D310" s="57">
        <f>VLOOKUP($B310,'2025 Ventilation List SORT'!$A$6:$I$101,3)</f>
        <v>0.15</v>
      </c>
      <c r="E310" s="60">
        <f>VLOOKUP($B310,'2025 Ventilation List SORT'!$A$6:$I$101,4)</f>
        <v>0</v>
      </c>
      <c r="F310" s="60">
        <f>VLOOKUP($B310,'2025 Ventilation List SORT'!$A$6:$I$101,5)</f>
        <v>0</v>
      </c>
      <c r="G310" s="57">
        <f>VLOOKUP($B310,'2025 Ventilation List SORT'!$A$6:$I$101,6)</f>
        <v>0</v>
      </c>
      <c r="H310" s="60">
        <f>VLOOKUP($B310,'2025 Ventilation List SORT'!$A$6:$I$101,7)</f>
        <v>2</v>
      </c>
      <c r="I310" s="57" t="str">
        <f>VLOOKUP($B310,'2025 Ventilation List SORT'!$A$6:$I$101,8)</f>
        <v>F</v>
      </c>
      <c r="J310" s="96" t="str">
        <f>VLOOKUP($B310,'2025 Ventilation List SORT'!$A$6:$I$101,9)</f>
        <v>No</v>
      </c>
      <c r="K310" s="148">
        <f>INDEX('For CSV - 2025 SpcFuncData'!$D$5:$D$88,MATCH($A310,'For CSV - 2025 SpcFuncData'!$B$5:$B$87,0))*0.5</f>
        <v>25</v>
      </c>
      <c r="L310" s="148" t="e">
        <f>INDEX('For CSV - 2025 VentSpcFuncData'!#REF!,MATCH($B310,'For CSV - 2025 VentSpcFuncData'!$B$6:$B$111,0))</f>
        <v>#REF!</v>
      </c>
      <c r="M310" s="148" t="e">
        <f t="shared" si="48"/>
        <v>#REF!</v>
      </c>
      <c r="N310" s="148" t="e">
        <f>INDEX('For CSV - 2025 VentSpcFuncData'!#REF!,MATCH($B310,'For CSV - 2025 VentSpcFuncData'!$B$6:$B$111,0))</f>
        <v>#REF!</v>
      </c>
      <c r="O310" s="148" t="e">
        <f t="shared" si="47"/>
        <v>#REF!</v>
      </c>
      <c r="P310" s="150" t="e">
        <f t="shared" si="46"/>
        <v>#REF!</v>
      </c>
      <c r="Q310" s="45" t="str">
        <f t="shared" si="50"/>
        <v>Sports Arena - Playing Area (&lt; 2,000 Spectators),Sports/Entertainment - Swimming (pool)</v>
      </c>
      <c r="R310" s="45">
        <f>INDEX('For CSV - 2025 SpcFuncData'!$BB$5:$BB$89,MATCH($A310,'For CSV - 2025 SpcFuncData'!$B$5:$B$88,0))</f>
        <v>369</v>
      </c>
      <c r="S310" s="45">
        <f>INDEX('For CSV - 2025 VentSpcFuncData'!$I$6:$I$111,MATCH($B310,'For CSV - 2025 VentSpcFuncData'!$B$6:$B$111,0))</f>
        <v>95</v>
      </c>
      <c r="T310" s="45">
        <f>MATCH($A310,'For CSV - 2025 SpcFuncData'!$B$5:$B$87,0)</f>
        <v>69</v>
      </c>
      <c r="U310" s="45">
        <v>0</v>
      </c>
      <c r="V310" t="str">
        <f t="shared" si="58"/>
        <v>2,              95,     "Sports/Entertainment - Swimming (pool)"</v>
      </c>
    </row>
    <row r="311" spans="1:22" x14ac:dyDescent="0.25">
      <c r="A311" s="45" t="s">
        <v>892</v>
      </c>
      <c r="B311" s="103" t="s">
        <v>836</v>
      </c>
      <c r="C311" s="57">
        <f>VLOOKUP($B311,'2025 Ventilation List SORT'!$A$6:$I$101,2)</f>
        <v>100</v>
      </c>
      <c r="D311" s="57">
        <f>VLOOKUP($B311,'2025 Ventilation List SORT'!$A$6:$I$101,3)</f>
        <v>0.15</v>
      </c>
      <c r="E311" s="60">
        <f>VLOOKUP($B311,'2025 Ventilation List SORT'!$A$6:$I$101,4)</f>
        <v>0</v>
      </c>
      <c r="F311" s="60">
        <f>VLOOKUP($B311,'2025 Ventilation List SORT'!$A$6:$I$101,5)</f>
        <v>0</v>
      </c>
      <c r="G311" s="57">
        <f>VLOOKUP($B311,'2025 Ventilation List SORT'!$A$6:$I$101,6)</f>
        <v>0</v>
      </c>
      <c r="H311" s="60">
        <f>VLOOKUP($B311,'2025 Ventilation List SORT'!$A$6:$I$101,7)</f>
        <v>2</v>
      </c>
      <c r="I311" s="57" t="str">
        <f>VLOOKUP($B311,'2025 Ventilation List SORT'!$A$6:$I$101,8)</f>
        <v>F</v>
      </c>
      <c r="J311" s="96" t="str">
        <f>VLOOKUP($B311,'2025 Ventilation List SORT'!$A$6:$I$101,9)</f>
        <v>No</v>
      </c>
      <c r="K311" s="148">
        <f>INDEX('For CSV - 2025 SpcFuncData'!$D$5:$D$88,MATCH($A311,'For CSV - 2025 SpcFuncData'!$B$5:$B$87,0))*0.5</f>
        <v>10</v>
      </c>
      <c r="L311" s="148" t="e">
        <f>INDEX('For CSV - 2025 VentSpcFuncData'!#REF!,MATCH($B311,'For CSV - 2025 VentSpcFuncData'!$B$6:$B$111,0))</f>
        <v>#REF!</v>
      </c>
      <c r="M311" s="148" t="e">
        <f t="shared" si="48"/>
        <v>#REF!</v>
      </c>
      <c r="N311" s="148" t="e">
        <f>INDEX('For CSV - 2025 VentSpcFuncData'!#REF!,MATCH($B311,'For CSV - 2025 VentSpcFuncData'!$B$6:$B$111,0))</f>
        <v>#REF!</v>
      </c>
      <c r="O311" s="148" t="e">
        <f t="shared" si="47"/>
        <v>#REF!</v>
      </c>
      <c r="P311" s="150" t="e">
        <f t="shared" si="46"/>
        <v>#REF!</v>
      </c>
      <c r="Q311" s="45" t="str">
        <f t="shared" si="50"/>
        <v>Sports Arena - Playing Area (Recreational),Sports/Entertainment - Gym, sports arena (play area)</v>
      </c>
      <c r="R311" s="45">
        <f>INDEX('For CSV - 2025 SpcFuncData'!$BB$5:$BB$89,MATCH($A311,'For CSV - 2025 SpcFuncData'!$B$5:$B$88,0))</f>
        <v>370</v>
      </c>
      <c r="S311" s="45">
        <f>INDEX('For CSV - 2025 VentSpcFuncData'!$I$6:$I$111,MATCH($B311,'For CSV - 2025 VentSpcFuncData'!$B$6:$B$111,0))</f>
        <v>89</v>
      </c>
      <c r="T311" s="45">
        <f>MATCH($A311,'For CSV - 2025 SpcFuncData'!$B$5:$B$87,0)</f>
        <v>70</v>
      </c>
      <c r="U311" s="45">
        <v>0</v>
      </c>
      <c r="V311" t="str">
        <f t="shared" si="58"/>
        <v>1, Spc:SpcFunc,        370,  89  ;  Sports Arena - Playing Area (Recreational)</v>
      </c>
    </row>
    <row r="312" spans="1:22" x14ac:dyDescent="0.25">
      <c r="A312" s="45" t="s">
        <v>892</v>
      </c>
      <c r="B312" s="103" t="s">
        <v>836</v>
      </c>
      <c r="C312" s="57">
        <f>VLOOKUP($B312,'2025 Ventilation List SORT'!$A$6:$I$101,2)</f>
        <v>100</v>
      </c>
      <c r="D312" s="57">
        <f>VLOOKUP($B312,'2025 Ventilation List SORT'!$A$6:$I$101,3)</f>
        <v>0.15</v>
      </c>
      <c r="E312" s="60">
        <f>VLOOKUP($B312,'2025 Ventilation List SORT'!$A$6:$I$101,4)</f>
        <v>0</v>
      </c>
      <c r="F312" s="60">
        <f>VLOOKUP($B312,'2025 Ventilation List SORT'!$A$6:$I$101,5)</f>
        <v>0</v>
      </c>
      <c r="G312" s="57">
        <f>VLOOKUP($B312,'2025 Ventilation List SORT'!$A$6:$I$101,6)</f>
        <v>0</v>
      </c>
      <c r="H312" s="60">
        <f>VLOOKUP($B312,'2025 Ventilation List SORT'!$A$6:$I$101,7)</f>
        <v>2</v>
      </c>
      <c r="I312" s="57" t="str">
        <f>VLOOKUP($B312,'2025 Ventilation List SORT'!$A$6:$I$101,8)</f>
        <v>F</v>
      </c>
      <c r="J312" s="96" t="str">
        <f>VLOOKUP($B312,'2025 Ventilation List SORT'!$A$6:$I$101,9)</f>
        <v>No</v>
      </c>
      <c r="K312" s="148">
        <f>INDEX('For CSV - 2025 SpcFuncData'!$D$5:$D$88,MATCH($A312,'For CSV - 2025 SpcFuncData'!$B$5:$B$87,0))*0.5</f>
        <v>10</v>
      </c>
      <c r="L312" s="148" t="e">
        <f>INDEX('For CSV - 2025 VentSpcFuncData'!#REF!,MATCH($B312,'For CSV - 2025 VentSpcFuncData'!$B$6:$B$111,0))</f>
        <v>#REF!</v>
      </c>
      <c r="M312" s="148" t="e">
        <f t="shared" si="48"/>
        <v>#REF!</v>
      </c>
      <c r="N312" s="148" t="e">
        <f>INDEX('For CSV - 2025 VentSpcFuncData'!#REF!,MATCH($B312,'For CSV - 2025 VentSpcFuncData'!$B$6:$B$111,0))</f>
        <v>#REF!</v>
      </c>
      <c r="O312" s="148" t="e">
        <f t="shared" si="47"/>
        <v>#REF!</v>
      </c>
      <c r="P312" s="150" t="e">
        <f t="shared" si="46"/>
        <v>#REF!</v>
      </c>
      <c r="Q312" s="45" t="str">
        <f t="shared" si="50"/>
        <v>Sports Arena - Playing Area (Recreational),Sports/Entertainment - Gym, sports arena (play area)</v>
      </c>
      <c r="R312" s="45">
        <f>INDEX('For CSV - 2025 SpcFuncData'!$BB$5:$BB$89,MATCH($A312,'For CSV - 2025 SpcFuncData'!$B$5:$B$88,0))</f>
        <v>370</v>
      </c>
      <c r="S312" s="45">
        <f>INDEX('For CSV - 2025 VentSpcFuncData'!$I$6:$I$111,MATCH($B312,'For CSV - 2025 VentSpcFuncData'!$B$6:$B$111,0))</f>
        <v>89</v>
      </c>
      <c r="T312" s="45">
        <f>MATCH($A312,'For CSV - 2025 SpcFuncData'!$B$5:$B$87,0)</f>
        <v>70</v>
      </c>
      <c r="U312" s="45">
        <v>0</v>
      </c>
      <c r="V312" t="str">
        <f t="shared" si="58"/>
        <v>2,              89,     "Sports/Entertainment - Gym, sports arena (play area)"</v>
      </c>
    </row>
    <row r="313" spans="1:22" x14ac:dyDescent="0.25">
      <c r="A313" s="45" t="s">
        <v>892</v>
      </c>
      <c r="B313" s="103" t="s">
        <v>837</v>
      </c>
      <c r="C313" s="57">
        <f>VLOOKUP($B313,'2025 Ventilation List SORT'!$A$6:$I$101,2)</f>
        <v>100</v>
      </c>
      <c r="D313" s="57">
        <f>VLOOKUP($B313,'2025 Ventilation List SORT'!$A$6:$I$101,3)</f>
        <v>0.15</v>
      </c>
      <c r="E313" s="60">
        <f>VLOOKUP($B313,'2025 Ventilation List SORT'!$A$6:$I$101,4)</f>
        <v>0</v>
      </c>
      <c r="F313" s="60">
        <f>VLOOKUP($B313,'2025 Ventilation List SORT'!$A$6:$I$101,5)</f>
        <v>0</v>
      </c>
      <c r="G313" s="57">
        <f>VLOOKUP($B313,'2025 Ventilation List SORT'!$A$6:$I$101,6)</f>
        <v>0</v>
      </c>
      <c r="H313" s="60">
        <f>VLOOKUP($B313,'2025 Ventilation List SORT'!$A$6:$I$101,7)</f>
        <v>2</v>
      </c>
      <c r="I313" s="57" t="str">
        <f>VLOOKUP($B313,'2025 Ventilation List SORT'!$A$6:$I$101,8)</f>
        <v>F</v>
      </c>
      <c r="J313" s="96" t="str">
        <f>VLOOKUP($B313,'2025 Ventilation List SORT'!$A$6:$I$101,9)</f>
        <v>No</v>
      </c>
      <c r="K313" s="148">
        <f>INDEX('For CSV - 2025 SpcFuncData'!$D$5:$D$88,MATCH($A313,'For CSV - 2025 SpcFuncData'!$B$5:$B$87,0))*0.5</f>
        <v>10</v>
      </c>
      <c r="L313" s="148" t="e">
        <f>INDEX('For CSV - 2025 VentSpcFuncData'!#REF!,MATCH($B313,'For CSV - 2025 VentSpcFuncData'!$B$6:$B$111,0))</f>
        <v>#REF!</v>
      </c>
      <c r="M313" s="148" t="e">
        <f t="shared" si="48"/>
        <v>#REF!</v>
      </c>
      <c r="N313" s="148" t="e">
        <f>INDEX('For CSV - 2025 VentSpcFuncData'!#REF!,MATCH($B313,'For CSV - 2025 VentSpcFuncData'!$B$6:$B$111,0))</f>
        <v>#REF!</v>
      </c>
      <c r="O313" s="148" t="e">
        <f t="shared" si="47"/>
        <v>#REF!</v>
      </c>
      <c r="P313" s="150" t="e">
        <f t="shared" si="46"/>
        <v>#REF!</v>
      </c>
      <c r="Q313" s="45" t="str">
        <f t="shared" si="50"/>
        <v>Sports Arena - Playing Area (Recreational),Sports/Entertainment - Health club/aerobics room</v>
      </c>
      <c r="R313" s="45">
        <f>INDEX('For CSV - 2025 SpcFuncData'!$BB$5:$BB$89,MATCH($A313,'For CSV - 2025 SpcFuncData'!$B$5:$B$88,0))</f>
        <v>370</v>
      </c>
      <c r="S313" s="45">
        <f>INDEX('For CSV - 2025 VentSpcFuncData'!$I$6:$I$111,MATCH($B313,'For CSV - 2025 VentSpcFuncData'!$B$6:$B$111,0))</f>
        <v>90</v>
      </c>
      <c r="T313" s="45">
        <f>MATCH($A313,'For CSV - 2025 SpcFuncData'!$B$5:$B$87,0)</f>
        <v>70</v>
      </c>
      <c r="U313" s="45">
        <v>0</v>
      </c>
      <c r="V313" t="str">
        <f t="shared" si="58"/>
        <v>2,              90,     "Sports/Entertainment - Health club/aerobics room"</v>
      </c>
    </row>
    <row r="314" spans="1:22" x14ac:dyDescent="0.25">
      <c r="A314" s="45" t="s">
        <v>892</v>
      </c>
      <c r="B314" s="103" t="s">
        <v>838</v>
      </c>
      <c r="C314" s="57">
        <f>VLOOKUP($B314,'2025 Ventilation List SORT'!$A$6:$I$101,2)</f>
        <v>100</v>
      </c>
      <c r="D314" s="57">
        <f>VLOOKUP($B314,'2025 Ventilation List SORT'!$A$6:$I$101,3)</f>
        <v>0.15</v>
      </c>
      <c r="E314" s="60">
        <f>VLOOKUP($B314,'2025 Ventilation List SORT'!$A$6:$I$101,4)</f>
        <v>0</v>
      </c>
      <c r="F314" s="60">
        <f>VLOOKUP($B314,'2025 Ventilation List SORT'!$A$6:$I$101,5)</f>
        <v>0</v>
      </c>
      <c r="G314" s="57">
        <f>VLOOKUP($B314,'2025 Ventilation List SORT'!$A$6:$I$101,6)</f>
        <v>0</v>
      </c>
      <c r="H314" s="60">
        <f>VLOOKUP($B314,'2025 Ventilation List SORT'!$A$6:$I$101,7)</f>
        <v>2</v>
      </c>
      <c r="I314" s="57" t="str">
        <f>VLOOKUP($B314,'2025 Ventilation List SORT'!$A$6:$I$101,8)</f>
        <v>F</v>
      </c>
      <c r="J314" s="96" t="str">
        <f>VLOOKUP($B314,'2025 Ventilation List SORT'!$A$6:$I$101,9)</f>
        <v>No</v>
      </c>
      <c r="K314" s="148">
        <f>INDEX('For CSV - 2025 SpcFuncData'!$D$5:$D$88,MATCH($A314,'For CSV - 2025 SpcFuncData'!$B$5:$B$87,0))*0.5</f>
        <v>10</v>
      </c>
      <c r="L314" s="148" t="e">
        <f>INDEX('For CSV - 2025 VentSpcFuncData'!#REF!,MATCH($B314,'For CSV - 2025 VentSpcFuncData'!$B$6:$B$111,0))</f>
        <v>#REF!</v>
      </c>
      <c r="M314" s="148" t="e">
        <f t="shared" si="48"/>
        <v>#REF!</v>
      </c>
      <c r="N314" s="148" t="e">
        <f>INDEX('For CSV - 2025 VentSpcFuncData'!#REF!,MATCH($B314,'For CSV - 2025 VentSpcFuncData'!$B$6:$B$111,0))</f>
        <v>#REF!</v>
      </c>
      <c r="O314" s="148" t="e">
        <f t="shared" si="47"/>
        <v>#REF!</v>
      </c>
      <c r="P314" s="150" t="e">
        <f t="shared" si="46"/>
        <v>#REF!</v>
      </c>
      <c r="Q314" s="45" t="str">
        <f t="shared" si="50"/>
        <v>Sports Arena - Playing Area (Recreational),Sports/Entertainment - Health club/weight rooms</v>
      </c>
      <c r="R314" s="45">
        <f>INDEX('For CSV - 2025 SpcFuncData'!$BB$5:$BB$89,MATCH($A314,'For CSV - 2025 SpcFuncData'!$B$5:$B$88,0))</f>
        <v>370</v>
      </c>
      <c r="S314" s="45">
        <f>INDEX('For CSV - 2025 VentSpcFuncData'!$I$6:$I$111,MATCH($B314,'For CSV - 2025 VentSpcFuncData'!$B$6:$B$111,0))</f>
        <v>91</v>
      </c>
      <c r="T314" s="45">
        <f>MATCH($A314,'For CSV - 2025 SpcFuncData'!$B$5:$B$87,0)</f>
        <v>70</v>
      </c>
      <c r="U314" s="45">
        <v>0</v>
      </c>
      <c r="V314" t="str">
        <f t="shared" si="58"/>
        <v>2,              91,     "Sports/Entertainment - Health club/weight rooms"</v>
      </c>
    </row>
    <row r="315" spans="1:22" x14ac:dyDescent="0.25">
      <c r="A315" s="45" t="s">
        <v>892</v>
      </c>
      <c r="B315" s="103" t="s">
        <v>841</v>
      </c>
      <c r="C315" s="57">
        <f>VLOOKUP($B315,'2025 Ventilation List SORT'!$A$6:$I$101,2)</f>
        <v>100</v>
      </c>
      <c r="D315" s="57">
        <f>VLOOKUP($B315,'2025 Ventilation List SORT'!$A$6:$I$101,3)</f>
        <v>0.15</v>
      </c>
      <c r="E315" s="60">
        <f>VLOOKUP($B315,'2025 Ventilation List SORT'!$A$6:$I$101,4)</f>
        <v>0</v>
      </c>
      <c r="F315" s="60">
        <f>VLOOKUP($B315,'2025 Ventilation List SORT'!$A$6:$I$101,5)</f>
        <v>0</v>
      </c>
      <c r="G315" s="57">
        <f>VLOOKUP($B315,'2025 Ventilation List SORT'!$A$6:$I$101,6)</f>
        <v>0</v>
      </c>
      <c r="H315" s="60">
        <f>VLOOKUP($B315,'2025 Ventilation List SORT'!$A$6:$I$101,7)</f>
        <v>2</v>
      </c>
      <c r="I315" s="57" t="str">
        <f>VLOOKUP($B315,'2025 Ventilation List SORT'!$A$6:$I$101,8)</f>
        <v>F</v>
      </c>
      <c r="J315" s="96" t="str">
        <f>VLOOKUP($B315,'2025 Ventilation List SORT'!$A$6:$I$101,9)</f>
        <v>No</v>
      </c>
      <c r="K315" s="148">
        <f>INDEX('For CSV - 2025 SpcFuncData'!$D$5:$D$88,MATCH($A315,'For CSV - 2025 SpcFuncData'!$B$5:$B$87,0))*0.5</f>
        <v>10</v>
      </c>
      <c r="L315" s="148" t="e">
        <f>INDEX('For CSV - 2025 VentSpcFuncData'!#REF!,MATCH($B315,'For CSV - 2025 VentSpcFuncData'!$B$6:$B$111,0))</f>
        <v>#REF!</v>
      </c>
      <c r="M315" s="148" t="e">
        <f t="shared" si="48"/>
        <v>#REF!</v>
      </c>
      <c r="N315" s="148" t="e">
        <f>INDEX('For CSV - 2025 VentSpcFuncData'!#REF!,MATCH($B315,'For CSV - 2025 VentSpcFuncData'!$B$6:$B$111,0))</f>
        <v>#REF!</v>
      </c>
      <c r="O315" s="148" t="e">
        <f t="shared" si="47"/>
        <v>#REF!</v>
      </c>
      <c r="P315" s="150" t="e">
        <f t="shared" si="46"/>
        <v>#REF!</v>
      </c>
      <c r="Q315" s="45" t="str">
        <f t="shared" si="50"/>
        <v>Sports Arena - Playing Area (Recreational),Sports/Entertainment - Swimming (deck)</v>
      </c>
      <c r="R315" s="45">
        <f>INDEX('For CSV - 2025 SpcFuncData'!$BB$5:$BB$89,MATCH($A315,'For CSV - 2025 SpcFuncData'!$B$5:$B$88,0))</f>
        <v>370</v>
      </c>
      <c r="S315" s="45">
        <f>INDEX('For CSV - 2025 VentSpcFuncData'!$I$6:$I$111,MATCH($B315,'For CSV - 2025 VentSpcFuncData'!$B$6:$B$111,0))</f>
        <v>94</v>
      </c>
      <c r="T315" s="45">
        <f>MATCH($A315,'For CSV - 2025 SpcFuncData'!$B$5:$B$87,0)</f>
        <v>70</v>
      </c>
      <c r="U315" s="45">
        <v>0</v>
      </c>
      <c r="V315" t="str">
        <f t="shared" si="58"/>
        <v>2,              94,     "Sports/Entertainment - Swimming (deck)"</v>
      </c>
    </row>
    <row r="316" spans="1:22" x14ac:dyDescent="0.25">
      <c r="A316" s="45" t="s">
        <v>892</v>
      </c>
      <c r="B316" s="103" t="s">
        <v>842</v>
      </c>
      <c r="C316" s="57">
        <f>VLOOKUP($B316,'2025 Ventilation List SORT'!$A$6:$I$101,2)</f>
        <v>100</v>
      </c>
      <c r="D316" s="57">
        <f>VLOOKUP($B316,'2025 Ventilation List SORT'!$A$6:$I$101,3)</f>
        <v>0.15</v>
      </c>
      <c r="E316" s="60">
        <f>VLOOKUP($B316,'2025 Ventilation List SORT'!$A$6:$I$101,4)</f>
        <v>0</v>
      </c>
      <c r="F316" s="60">
        <f>VLOOKUP($B316,'2025 Ventilation List SORT'!$A$6:$I$101,5)</f>
        <v>0</v>
      </c>
      <c r="G316" s="57">
        <f>VLOOKUP($B316,'2025 Ventilation List SORT'!$A$6:$I$101,6)</f>
        <v>0</v>
      </c>
      <c r="H316" s="60">
        <f>VLOOKUP($B316,'2025 Ventilation List SORT'!$A$6:$I$101,7)</f>
        <v>2</v>
      </c>
      <c r="I316" s="57" t="str">
        <f>VLOOKUP($B316,'2025 Ventilation List SORT'!$A$6:$I$101,8)</f>
        <v>F</v>
      </c>
      <c r="J316" s="96" t="str">
        <f>VLOOKUP($B316,'2025 Ventilation List SORT'!$A$6:$I$101,9)</f>
        <v>No</v>
      </c>
      <c r="K316" s="148">
        <f>INDEX('For CSV - 2025 SpcFuncData'!$D$5:$D$88,MATCH($A316,'For CSV - 2025 SpcFuncData'!$B$5:$B$87,0))*0.5</f>
        <v>10</v>
      </c>
      <c r="L316" s="148" t="e">
        <f>INDEX('For CSV - 2025 VentSpcFuncData'!#REF!,MATCH($B316,'For CSV - 2025 VentSpcFuncData'!$B$6:$B$111,0))</f>
        <v>#REF!</v>
      </c>
      <c r="M316" s="148" t="e">
        <f t="shared" si="48"/>
        <v>#REF!</v>
      </c>
      <c r="N316" s="148" t="e">
        <f>INDEX('For CSV - 2025 VentSpcFuncData'!#REF!,MATCH($B316,'For CSV - 2025 VentSpcFuncData'!$B$6:$B$111,0))</f>
        <v>#REF!</v>
      </c>
      <c r="O316" s="148" t="e">
        <f t="shared" si="47"/>
        <v>#REF!</v>
      </c>
      <c r="P316" s="150" t="e">
        <f t="shared" si="46"/>
        <v>#REF!</v>
      </c>
      <c r="Q316" s="45" t="str">
        <f t="shared" si="50"/>
        <v>Sports Arena - Playing Area (Recreational),Sports/Entertainment - Swimming (pool)</v>
      </c>
      <c r="R316" s="45">
        <f>INDEX('For CSV - 2025 SpcFuncData'!$BB$5:$BB$89,MATCH($A316,'For CSV - 2025 SpcFuncData'!$B$5:$B$88,0))</f>
        <v>370</v>
      </c>
      <c r="S316" s="45">
        <f>INDEX('For CSV - 2025 VentSpcFuncData'!$I$6:$I$111,MATCH($B316,'For CSV - 2025 VentSpcFuncData'!$B$6:$B$111,0))</f>
        <v>95</v>
      </c>
      <c r="T316" s="45">
        <f>MATCH($A316,'For CSV - 2025 SpcFuncData'!$B$5:$B$87,0)</f>
        <v>70</v>
      </c>
      <c r="U316" s="45">
        <v>0</v>
      </c>
      <c r="V316" t="str">
        <f t="shared" si="58"/>
        <v>2,              95,     "Sports/Entertainment - Swimming (pool)"</v>
      </c>
    </row>
    <row r="317" spans="1:22" x14ac:dyDescent="0.25">
      <c r="A317" s="45" t="s">
        <v>575</v>
      </c>
      <c r="B317" s="103" t="s">
        <v>882</v>
      </c>
      <c r="C317" s="57">
        <f>VLOOKUP($B317,'2025 Ventilation List SORT'!$A$6:$I$101,2)</f>
        <v>71</v>
      </c>
      <c r="D317" s="57">
        <f>VLOOKUP($B317,'2025 Ventilation List SORT'!$A$6:$I$101,3)</f>
        <v>0.15</v>
      </c>
      <c r="E317" s="60">
        <f>VLOOKUP($B317,'2025 Ventilation List SORT'!$A$6:$I$101,4)</f>
        <v>0</v>
      </c>
      <c r="F317" s="60">
        <f>VLOOKUP($B317,'2025 Ventilation List SORT'!$A$6:$I$101,5)</f>
        <v>0</v>
      </c>
      <c r="G317" s="57">
        <f>VLOOKUP($B317,'2025 Ventilation List SORT'!$A$6:$I$101,6)</f>
        <v>0</v>
      </c>
      <c r="H317" s="60">
        <f>VLOOKUP($B317,'2025 Ventilation List SORT'!$A$6:$I$101,7)</f>
        <v>1</v>
      </c>
      <c r="I317" s="57" t="str">
        <f>VLOOKUP($B317,'2025 Ventilation List SORT'!$A$6:$I$101,8)</f>
        <v>F</v>
      </c>
      <c r="J317" s="96" t="str">
        <f>VLOOKUP($B317,'2025 Ventilation List SORT'!$A$6:$I$101,9)</f>
        <v>No</v>
      </c>
      <c r="K317" s="148">
        <f>INDEX('For CSV - 2025 SpcFuncData'!$D$5:$D$88,MATCH($A317,'For CSV - 2025 SpcFuncData'!$B$5:$B$87,0))*0.5</f>
        <v>71.430000000000007</v>
      </c>
      <c r="L317" s="148" t="e">
        <f>INDEX('For CSV - 2025 VentSpcFuncData'!#REF!,MATCH($B317,'For CSV - 2025 VentSpcFuncData'!$B$6:$B$111,0))</f>
        <v>#REF!</v>
      </c>
      <c r="M317" s="148" t="e">
        <f t="shared" si="48"/>
        <v>#REF!</v>
      </c>
      <c r="N317" s="148" t="e">
        <f>INDEX('For CSV - 2025 VentSpcFuncData'!#REF!,MATCH($B317,'For CSV - 2025 VentSpcFuncData'!$B$6:$B$111,0))</f>
        <v>#REF!</v>
      </c>
      <c r="O317" s="148" t="e">
        <f t="shared" si="47"/>
        <v>#REF!</v>
      </c>
      <c r="P317" s="150" t="e">
        <f t="shared" si="46"/>
        <v>#REF!</v>
      </c>
      <c r="Q317" s="45" t="str">
        <f t="shared" ref="Q317:Q349" si="59">_xlfn.CONCAT(A317,",",B317)</f>
        <v>Theater Area (Motion Picture),Assembly - Auditorium seating area</v>
      </c>
      <c r="R317" s="45">
        <f>INDEX('For CSV - 2025 SpcFuncData'!$BB$5:$BB$89,MATCH($A317,'For CSV - 2025 SpcFuncData'!$B$5:$B$88,0))</f>
        <v>371</v>
      </c>
      <c r="S317" s="45">
        <f>INDEX('For CSV - 2025 VentSpcFuncData'!$I$6:$I$111,MATCH($B317,'For CSV - 2025 VentSpcFuncData'!$B$6:$B$111,0))</f>
        <v>1</v>
      </c>
      <c r="T317" s="45">
        <f>MATCH($A317,'For CSV - 2025 SpcFuncData'!$B$5:$B$87,0)</f>
        <v>71</v>
      </c>
      <c r="U317" s="45">
        <v>0</v>
      </c>
      <c r="V317" t="str">
        <f t="shared" si="58"/>
        <v>1, Spc:SpcFunc,        371,  1  ;  Theater Area (Motion Picture)</v>
      </c>
    </row>
    <row r="318" spans="1:22" x14ac:dyDescent="0.25">
      <c r="A318" s="45" t="s">
        <v>575</v>
      </c>
      <c r="B318" s="103" t="s">
        <v>882</v>
      </c>
      <c r="C318" s="57">
        <f>VLOOKUP($B318,'2025 Ventilation List SORT'!$A$6:$I$101,2)</f>
        <v>71</v>
      </c>
      <c r="D318" s="57">
        <f>VLOOKUP($B318,'2025 Ventilation List SORT'!$A$6:$I$101,3)</f>
        <v>0.15</v>
      </c>
      <c r="E318" s="60">
        <f>VLOOKUP($B318,'2025 Ventilation List SORT'!$A$6:$I$101,4)</f>
        <v>0</v>
      </c>
      <c r="F318" s="60">
        <f>VLOOKUP($B318,'2025 Ventilation List SORT'!$A$6:$I$101,5)</f>
        <v>0</v>
      </c>
      <c r="G318" s="57">
        <f>VLOOKUP($B318,'2025 Ventilation List SORT'!$A$6:$I$101,6)</f>
        <v>0</v>
      </c>
      <c r="H318" s="60">
        <f>VLOOKUP($B318,'2025 Ventilation List SORT'!$A$6:$I$101,7)</f>
        <v>1</v>
      </c>
      <c r="I318" s="57" t="str">
        <f>VLOOKUP($B318,'2025 Ventilation List SORT'!$A$6:$I$101,8)</f>
        <v>F</v>
      </c>
      <c r="J318" s="96" t="str">
        <f>VLOOKUP($B318,'2025 Ventilation List SORT'!$A$6:$I$101,9)</f>
        <v>No</v>
      </c>
      <c r="K318" s="148">
        <f>INDEX('For CSV - 2025 SpcFuncData'!$D$5:$D$88,MATCH($A318,'For CSV - 2025 SpcFuncData'!$B$5:$B$87,0))*0.5</f>
        <v>71.430000000000007</v>
      </c>
      <c r="L318" s="148" t="e">
        <f>INDEX('For CSV - 2025 VentSpcFuncData'!#REF!,MATCH($B318,'For CSV - 2025 VentSpcFuncData'!$B$6:$B$111,0))</f>
        <v>#REF!</v>
      </c>
      <c r="M318" s="148" t="e">
        <f t="shared" si="48"/>
        <v>#REF!</v>
      </c>
      <c r="N318" s="148" t="e">
        <f>INDEX('For CSV - 2025 VentSpcFuncData'!#REF!,MATCH($B318,'For CSV - 2025 VentSpcFuncData'!$B$6:$B$111,0))</f>
        <v>#REF!</v>
      </c>
      <c r="O318" s="148" t="e">
        <f t="shared" si="47"/>
        <v>#REF!</v>
      </c>
      <c r="P318" s="150" t="e">
        <f t="shared" si="46"/>
        <v>#REF!</v>
      </c>
      <c r="Q318" s="45" t="str">
        <f t="shared" si="59"/>
        <v>Theater Area (Motion Picture),Assembly - Auditorium seating area</v>
      </c>
      <c r="R318" s="45">
        <f>INDEX('For CSV - 2025 SpcFuncData'!$BB$5:$BB$89,MATCH($A318,'For CSV - 2025 SpcFuncData'!$B$5:$B$88,0))</f>
        <v>371</v>
      </c>
      <c r="S318" s="45">
        <f>INDEX('For CSV - 2025 VentSpcFuncData'!$I$6:$I$111,MATCH($B318,'For CSV - 2025 VentSpcFuncData'!$B$6:$B$111,0))</f>
        <v>1</v>
      </c>
      <c r="T318" s="45">
        <f>MATCH($A318,'For CSV - 2025 SpcFuncData'!$B$5:$B$87,0)</f>
        <v>71</v>
      </c>
      <c r="U318" s="45">
        <v>0</v>
      </c>
      <c r="V318" t="str">
        <f t="shared" si="58"/>
        <v>2,              1,     "Assembly - Auditorium seating area"</v>
      </c>
    </row>
    <row r="319" spans="1:22" x14ac:dyDescent="0.25">
      <c r="A319" s="45" t="s">
        <v>576</v>
      </c>
      <c r="B319" s="103" t="s">
        <v>840</v>
      </c>
      <c r="C319" s="57">
        <f>VLOOKUP($B319,'2025 Ventilation List SORT'!$A$6:$I$101,2)</f>
        <v>100</v>
      </c>
      <c r="D319" s="57">
        <f>VLOOKUP($B319,'2025 Ventilation List SORT'!$A$6:$I$101,3)</f>
        <v>0.15</v>
      </c>
      <c r="E319" s="60">
        <f>VLOOKUP($B319,'2025 Ventilation List SORT'!$A$6:$I$101,4)</f>
        <v>0</v>
      </c>
      <c r="F319" s="60">
        <f>VLOOKUP($B319,'2025 Ventilation List SORT'!$A$6:$I$101,5)</f>
        <v>0</v>
      </c>
      <c r="G319" s="57">
        <f>VLOOKUP($B319,'2025 Ventilation List SORT'!$A$6:$I$101,6)</f>
        <v>0</v>
      </c>
      <c r="H319" s="60">
        <f>VLOOKUP($B319,'2025 Ventilation List SORT'!$A$6:$I$101,7)</f>
        <v>2</v>
      </c>
      <c r="I319" s="57" t="str">
        <f>VLOOKUP($B319,'2025 Ventilation List SORT'!$A$6:$I$101,8)</f>
        <v>F</v>
      </c>
      <c r="J319" s="96" t="str">
        <f>VLOOKUP($B319,'2025 Ventilation List SORT'!$A$6:$I$101,9)</f>
        <v>No</v>
      </c>
      <c r="K319" s="148">
        <f>INDEX('For CSV - 2025 SpcFuncData'!$D$5:$D$88,MATCH($A319,'For CSV - 2025 SpcFuncData'!$B$5:$B$87,0))*0.5</f>
        <v>71.430000000000007</v>
      </c>
      <c r="L319" s="148" t="e">
        <f>INDEX('For CSV - 2025 VentSpcFuncData'!#REF!,MATCH($B319,'For CSV - 2025 VentSpcFuncData'!$B$6:$B$111,0))</f>
        <v>#REF!</v>
      </c>
      <c r="M319" s="148" t="e">
        <f t="shared" si="48"/>
        <v>#REF!</v>
      </c>
      <c r="N319" s="148" t="e">
        <f>INDEX('For CSV - 2025 VentSpcFuncData'!#REF!,MATCH($B319,'For CSV - 2025 VentSpcFuncData'!$B$6:$B$111,0))</f>
        <v>#REF!</v>
      </c>
      <c r="O319" s="148" t="e">
        <f t="shared" si="47"/>
        <v>#REF!</v>
      </c>
      <c r="P319" s="150" t="e">
        <f t="shared" si="46"/>
        <v>#REF!</v>
      </c>
      <c r="Q319" s="45" t="str">
        <f t="shared" si="59"/>
        <v>Theater Area (Performance),Sports/Entertainment - Stages, studios</v>
      </c>
      <c r="R319" s="45">
        <f>INDEX('For CSV - 2025 SpcFuncData'!$BB$5:$BB$89,MATCH($A319,'For CSV - 2025 SpcFuncData'!$B$5:$B$88,0))</f>
        <v>372</v>
      </c>
      <c r="S319" s="45">
        <f>INDEX('For CSV - 2025 VentSpcFuncData'!$I$6:$I$111,MATCH($B319,'For CSV - 2025 VentSpcFuncData'!$B$6:$B$111,0))</f>
        <v>93</v>
      </c>
      <c r="T319" s="45">
        <f>MATCH($A319,'For CSV - 2025 SpcFuncData'!$B$5:$B$87,0)</f>
        <v>72</v>
      </c>
      <c r="U319" s="45">
        <v>0</v>
      </c>
      <c r="V319" t="str">
        <f t="shared" si="58"/>
        <v>1, Spc:SpcFunc,        372,  93  ;  Theater Area (Performance)</v>
      </c>
    </row>
    <row r="320" spans="1:22" x14ac:dyDescent="0.25">
      <c r="A320" s="45" t="s">
        <v>576</v>
      </c>
      <c r="B320" s="103" t="s">
        <v>1017</v>
      </c>
      <c r="C320" s="57">
        <f>VLOOKUP($B320,'2025 Ventilation List SORT'!$A$6:$I$101,2)</f>
        <v>33</v>
      </c>
      <c r="D320" s="57">
        <f>VLOOKUP($B320,'2025 Ventilation List SORT'!$A$6:$I$101,3)</f>
        <v>0.15</v>
      </c>
      <c r="E320" s="60">
        <f>VLOOKUP($B320,'2025 Ventilation List SORT'!$A$6:$I$101,4)</f>
        <v>0</v>
      </c>
      <c r="F320" s="60">
        <f>VLOOKUP($B320,'2025 Ventilation List SORT'!$A$6:$I$101,5)</f>
        <v>0</v>
      </c>
      <c r="G320" s="57">
        <f>VLOOKUP($B320,'2025 Ventilation List SORT'!$A$6:$I$101,6)</f>
        <v>0</v>
      </c>
      <c r="H320" s="60">
        <f>VLOOKUP($B320,'2025 Ventilation List SORT'!$A$6:$I$101,7)</f>
        <v>1</v>
      </c>
      <c r="I320" s="57" t="str">
        <f>VLOOKUP($B320,'2025 Ventilation List SORT'!$A$6:$I$101,8)</f>
        <v>F</v>
      </c>
      <c r="J320" s="96" t="str">
        <f>VLOOKUP($B320,'2025 Ventilation List SORT'!$A$6:$I$101,9)</f>
        <v>No</v>
      </c>
      <c r="K320" s="148">
        <f>INDEX('For CSV - 2025 SpcFuncData'!$D$5:$D$88,MATCH($A320,'For CSV - 2025 SpcFuncData'!$B$5:$B$87,0))*0.5</f>
        <v>71.430000000000007</v>
      </c>
      <c r="L320" s="148" t="e">
        <f>INDEX('For CSV - 2025 VentSpcFuncData'!#REF!,MATCH($B320,'For CSV - 2025 VentSpcFuncData'!$B$6:$B$111,0))</f>
        <v>#REF!</v>
      </c>
      <c r="M320" s="148" t="e">
        <f t="shared" si="48"/>
        <v>#REF!</v>
      </c>
      <c r="N320" s="148" t="e">
        <f>INDEX('For CSV - 2025 VentSpcFuncData'!#REF!,MATCH($B320,'For CSV - 2025 VentSpcFuncData'!$B$6:$B$111,0))</f>
        <v>#REF!</v>
      </c>
      <c r="O320" s="148" t="e">
        <f t="shared" si="47"/>
        <v>#REF!</v>
      </c>
      <c r="P320" s="150" t="e">
        <f t="shared" si="46"/>
        <v>#REF!</v>
      </c>
      <c r="Q320" s="45" t="str">
        <f t="shared" si="59"/>
        <v>Theater Area (Performance),Education - Music/theater/dance</v>
      </c>
      <c r="R320" s="45">
        <f>INDEX('For CSV - 2025 SpcFuncData'!$BB$5:$BB$89,MATCH($A320,'For CSV - 2025 SpcFuncData'!$B$5:$B$88,0))</f>
        <v>372</v>
      </c>
      <c r="S320" s="45">
        <f>INDEX('For CSV - 2025 VentSpcFuncData'!$I$6:$I$111,MATCH($B320,'For CSV - 2025 VentSpcFuncData'!$B$6:$B$111,0))</f>
        <v>20</v>
      </c>
      <c r="T320" s="45">
        <f>MATCH($A320,'For CSV - 2025 SpcFuncData'!$B$5:$B$87,0)</f>
        <v>72</v>
      </c>
      <c r="U320" s="45">
        <v>0</v>
      </c>
      <c r="V320" t="str">
        <f t="shared" si="58"/>
        <v>2,              20,     "Education - Music/theater/dance"</v>
      </c>
    </row>
    <row r="321" spans="1:22" x14ac:dyDescent="0.25">
      <c r="A321" s="45" t="s">
        <v>576</v>
      </c>
      <c r="B321" s="103" t="s">
        <v>781</v>
      </c>
      <c r="C321" s="57">
        <f>VLOOKUP($B321,'2025 Ventilation List SORT'!$A$6:$I$101,2)</f>
        <v>5</v>
      </c>
      <c r="D321" s="57">
        <f>VLOOKUP($B321,'2025 Ventilation List SORT'!$A$6:$I$101,3)</f>
        <v>0.15</v>
      </c>
      <c r="E321" s="60">
        <f>VLOOKUP($B321,'2025 Ventilation List SORT'!$A$6:$I$101,4)</f>
        <v>0</v>
      </c>
      <c r="F321" s="60">
        <f>VLOOKUP($B321,'2025 Ventilation List SORT'!$A$6:$I$101,5)</f>
        <v>0</v>
      </c>
      <c r="G321" s="57">
        <f>VLOOKUP($B321,'2025 Ventilation List SORT'!$A$6:$I$101,6)</f>
        <v>0</v>
      </c>
      <c r="H321" s="60">
        <f>VLOOKUP($B321,'2025 Ventilation List SORT'!$A$6:$I$101,7)</f>
        <v>2</v>
      </c>
      <c r="I321" s="57" t="str">
        <f>VLOOKUP($B321,'2025 Ventilation List SORT'!$A$6:$I$101,8)</f>
        <v/>
      </c>
      <c r="J321" s="96" t="str">
        <f>VLOOKUP($B321,'2025 Ventilation List SORT'!$A$6:$I$101,9)</f>
        <v>No</v>
      </c>
      <c r="K321" s="148">
        <f>INDEX('For CSV - 2025 SpcFuncData'!$D$5:$D$88,MATCH($A321,'For CSV - 2025 SpcFuncData'!$B$5:$B$87,0))*0.5</f>
        <v>71.430000000000007</v>
      </c>
      <c r="L321" s="148" t="e">
        <f>INDEX('For CSV - 2025 VentSpcFuncData'!#REF!,MATCH($B321,'For CSV - 2025 VentSpcFuncData'!$B$6:$B$111,0))</f>
        <v>#REF!</v>
      </c>
      <c r="M321" s="148" t="e">
        <f t="shared" si="48"/>
        <v>#REF!</v>
      </c>
      <c r="N321" s="148" t="e">
        <f>INDEX('For CSV - 2025 VentSpcFuncData'!#REF!,MATCH($B321,'For CSV - 2025 VentSpcFuncData'!$B$6:$B$111,0))</f>
        <v>#REF!</v>
      </c>
      <c r="O321" s="148" t="e">
        <f t="shared" si="47"/>
        <v>#REF!</v>
      </c>
      <c r="P321" s="150" t="e">
        <f t="shared" si="46"/>
        <v>#REF!</v>
      </c>
      <c r="Q321" s="45" t="str">
        <f t="shared" si="59"/>
        <v>Theater Area (Performance),Misc - All others</v>
      </c>
      <c r="R321" s="45">
        <f>INDEX('For CSV - 2025 SpcFuncData'!$BB$5:$BB$89,MATCH($A321,'For CSV - 2025 SpcFuncData'!$B$5:$B$88,0))</f>
        <v>372</v>
      </c>
      <c r="S321" s="45">
        <f>INDEX('For CSV - 2025 VentSpcFuncData'!$I$6:$I$111,MATCH($B321,'For CSV - 2025 VentSpcFuncData'!$B$6:$B$111,0))</f>
        <v>58</v>
      </c>
      <c r="T321" s="45">
        <f>MATCH($A321,'For CSV - 2025 SpcFuncData'!$B$5:$B$87,0)</f>
        <v>72</v>
      </c>
      <c r="U321" s="45">
        <v>0</v>
      </c>
      <c r="V321" t="str">
        <f t="shared" si="58"/>
        <v>2,              58,     "Misc - All others"</v>
      </c>
    </row>
    <row r="322" spans="1:22" x14ac:dyDescent="0.25">
      <c r="A322" s="45" t="s">
        <v>576</v>
      </c>
      <c r="B322" s="103" t="s">
        <v>840</v>
      </c>
      <c r="C322" s="57">
        <f>VLOOKUP($B322,'2025 Ventilation List SORT'!$A$6:$I$101,2)</f>
        <v>100</v>
      </c>
      <c r="D322" s="57">
        <f>VLOOKUP($B322,'2025 Ventilation List SORT'!$A$6:$I$101,3)</f>
        <v>0.15</v>
      </c>
      <c r="E322" s="60">
        <f>VLOOKUP($B322,'2025 Ventilation List SORT'!$A$6:$I$101,4)</f>
        <v>0</v>
      </c>
      <c r="F322" s="60">
        <f>VLOOKUP($B322,'2025 Ventilation List SORT'!$A$6:$I$101,5)</f>
        <v>0</v>
      </c>
      <c r="G322" s="57">
        <f>VLOOKUP($B322,'2025 Ventilation List SORT'!$A$6:$I$101,6)</f>
        <v>0</v>
      </c>
      <c r="H322" s="60">
        <f>VLOOKUP($B322,'2025 Ventilation List SORT'!$A$6:$I$101,7)</f>
        <v>2</v>
      </c>
      <c r="I322" s="57" t="str">
        <f>VLOOKUP($B322,'2025 Ventilation List SORT'!$A$6:$I$101,8)</f>
        <v>F</v>
      </c>
      <c r="J322" s="96" t="str">
        <f>VLOOKUP($B322,'2025 Ventilation List SORT'!$A$6:$I$101,9)</f>
        <v>No</v>
      </c>
      <c r="K322" s="148">
        <f>INDEX('For CSV - 2025 SpcFuncData'!$D$5:$D$88,MATCH($A322,'For CSV - 2025 SpcFuncData'!$B$5:$B$87,0))*0.5</f>
        <v>71.430000000000007</v>
      </c>
      <c r="L322" s="148" t="e">
        <f>INDEX('For CSV - 2025 VentSpcFuncData'!#REF!,MATCH($B322,'For CSV - 2025 VentSpcFuncData'!$B$6:$B$111,0))</f>
        <v>#REF!</v>
      </c>
      <c r="M322" s="148" t="e">
        <f t="shared" si="48"/>
        <v>#REF!</v>
      </c>
      <c r="N322" s="148" t="e">
        <f>INDEX('For CSV - 2025 VentSpcFuncData'!#REF!,MATCH($B322,'For CSV - 2025 VentSpcFuncData'!$B$6:$B$111,0))</f>
        <v>#REF!</v>
      </c>
      <c r="O322" s="148" t="e">
        <f t="shared" si="47"/>
        <v>#REF!</v>
      </c>
      <c r="P322" s="150" t="e">
        <f t="shared" si="46"/>
        <v>#REF!</v>
      </c>
      <c r="Q322" s="45" t="str">
        <f t="shared" si="59"/>
        <v>Theater Area (Performance),Sports/Entertainment - Stages, studios</v>
      </c>
      <c r="R322" s="45">
        <f>INDEX('For CSV - 2025 SpcFuncData'!$BB$5:$BB$89,MATCH($A322,'For CSV - 2025 SpcFuncData'!$B$5:$B$88,0))</f>
        <v>372</v>
      </c>
      <c r="S322" s="45">
        <f>INDEX('For CSV - 2025 VentSpcFuncData'!$I$6:$I$111,MATCH($B322,'For CSV - 2025 VentSpcFuncData'!$B$6:$B$111,0))</f>
        <v>93</v>
      </c>
      <c r="T322" s="45">
        <f>MATCH($A322,'For CSV - 2025 SpcFuncData'!$B$5:$B$87,0)</f>
        <v>72</v>
      </c>
      <c r="U322" s="45">
        <v>0</v>
      </c>
      <c r="V322" t="str">
        <f t="shared" si="58"/>
        <v>2,              93,     "Sports/Entertainment - Stages, studios"</v>
      </c>
    </row>
    <row r="323" spans="1:22" x14ac:dyDescent="0.25">
      <c r="A323" s="45" t="s">
        <v>591</v>
      </c>
      <c r="B323" s="103" t="s">
        <v>779</v>
      </c>
      <c r="C323" s="57">
        <f>VLOOKUP($B323,'2025 Ventilation List SORT'!$A$6:$I$101,2)</f>
        <v>33</v>
      </c>
      <c r="D323" s="57">
        <f>VLOOKUP($B323,'2025 Ventilation List SORT'!$A$6:$I$101,3)</f>
        <v>0.15</v>
      </c>
      <c r="E323" s="60">
        <f>VLOOKUP($B323,'2025 Ventilation List SORT'!$A$6:$I$101,4)</f>
        <v>0</v>
      </c>
      <c r="F323" s="60">
        <f>VLOOKUP($B323,'2025 Ventilation List SORT'!$A$6:$I$101,5)</f>
        <v>0</v>
      </c>
      <c r="G323" s="57">
        <f>VLOOKUP($B323,'2025 Ventilation List SORT'!$A$6:$I$101,6)</f>
        <v>0</v>
      </c>
      <c r="H323" s="60">
        <f>VLOOKUP($B323,'2025 Ventilation List SORT'!$A$6:$I$101,7)</f>
        <v>1</v>
      </c>
      <c r="I323" s="57" t="str">
        <f>VLOOKUP($B323,'2025 Ventilation List SORT'!$A$6:$I$101,8)</f>
        <v>F</v>
      </c>
      <c r="J323" s="96" t="str">
        <f>VLOOKUP($B323,'2025 Ventilation List SORT'!$A$6:$I$101,9)</f>
        <v>No</v>
      </c>
      <c r="K323" s="148">
        <f>INDEX('For CSV - 2025 SpcFuncData'!$D$5:$D$88,MATCH($A323,'For CSV - 2025 SpcFuncData'!$B$5:$B$87,0))*0.5</f>
        <v>16.664999999999999</v>
      </c>
      <c r="L323" s="148" t="e">
        <f>INDEX('For CSV - 2025 VentSpcFuncData'!#REF!,MATCH($B323,'For CSV - 2025 VentSpcFuncData'!$B$6:$B$111,0))</f>
        <v>#REF!</v>
      </c>
      <c r="M323" s="148" t="e">
        <f t="shared" si="48"/>
        <v>#REF!</v>
      </c>
      <c r="N323" s="148" t="e">
        <f>INDEX('For CSV - 2025 VentSpcFuncData'!#REF!,MATCH($B323,'For CSV - 2025 VentSpcFuncData'!$B$6:$B$111,0))</f>
        <v>#REF!</v>
      </c>
      <c r="O323" s="148" t="e">
        <f t="shared" si="47"/>
        <v>#REF!</v>
      </c>
      <c r="P323" s="150" t="e">
        <f t="shared" si="46"/>
        <v>#REF!</v>
      </c>
      <c r="Q323" s="45" t="str">
        <f t="shared" si="59"/>
        <v>Transportation Function (Baggage Area),Misc - Transportation waiting</v>
      </c>
      <c r="R323" s="45">
        <f>INDEX('For CSV - 2025 SpcFuncData'!$BB$5:$BB$89,MATCH($A323,'For CSV - 2025 SpcFuncData'!$B$5:$B$88,0))</f>
        <v>373</v>
      </c>
      <c r="S323" s="45">
        <f>INDEX('For CSV - 2025 VentSpcFuncData'!$I$6:$I$111,MATCH($B323,'For CSV - 2025 VentSpcFuncData'!$B$6:$B$111,0))</f>
        <v>69</v>
      </c>
      <c r="T323" s="45">
        <f>MATCH($A323,'For CSV - 2025 SpcFuncData'!$B$5:$B$87,0)</f>
        <v>73</v>
      </c>
      <c r="U323" s="45">
        <v>0</v>
      </c>
      <c r="V323" t="str">
        <f t="shared" si="58"/>
        <v>1, Spc:SpcFunc,        373,  69  ;  Transportation Function (Baggage Area)</v>
      </c>
    </row>
    <row r="324" spans="1:22" x14ac:dyDescent="0.25">
      <c r="A324" s="45" t="s">
        <v>591</v>
      </c>
      <c r="B324" s="103" t="s">
        <v>929</v>
      </c>
      <c r="C324" s="57">
        <f>VLOOKUP($B324,'2025 Ventilation List SORT'!$A$6:$I$101,2)</f>
        <v>5</v>
      </c>
      <c r="D324" s="57">
        <f>VLOOKUP($B324,'2025 Ventilation List SORT'!$A$6:$I$101,3)</f>
        <v>0.15</v>
      </c>
      <c r="E324" s="60">
        <f>VLOOKUP($B324,'2025 Ventilation List SORT'!$A$6:$I$101,4)</f>
        <v>0</v>
      </c>
      <c r="F324" s="60">
        <f>VLOOKUP($B324,'2025 Ventilation List SORT'!$A$6:$I$101,5)</f>
        <v>0</v>
      </c>
      <c r="G324" s="57">
        <f>VLOOKUP($B324,'2025 Ventilation List SORT'!$A$6:$I$101,6)</f>
        <v>0</v>
      </c>
      <c r="H324" s="60">
        <f>VLOOKUP($B324,'2025 Ventilation List SORT'!$A$6:$I$101,7)</f>
        <v>2</v>
      </c>
      <c r="I324" s="57" t="str">
        <f>VLOOKUP($B324,'2025 Ventilation List SORT'!$A$6:$I$101,8)</f>
        <v/>
      </c>
      <c r="J324" s="96" t="str">
        <f>VLOOKUP($B324,'2025 Ventilation List SORT'!$A$6:$I$101,9)</f>
        <v>No</v>
      </c>
      <c r="K324" s="148">
        <f>INDEX('For CSV - 2025 SpcFuncData'!$D$5:$D$88,MATCH($A324,'For CSV - 2025 SpcFuncData'!$B$5:$B$87,0))*0.5</f>
        <v>16.664999999999999</v>
      </c>
      <c r="L324" s="148" t="e">
        <f>INDEX('For CSV - 2025 VentSpcFuncData'!#REF!,MATCH($B324,'For CSV - 2025 VentSpcFuncData'!$B$6:$B$111,0))</f>
        <v>#REF!</v>
      </c>
      <c r="M324" s="148" t="e">
        <f t="shared" si="48"/>
        <v>#REF!</v>
      </c>
      <c r="N324" s="148" t="e">
        <f>INDEX('For CSV - 2025 VentSpcFuncData'!#REF!,MATCH($B324,'For CSV - 2025 VentSpcFuncData'!$B$6:$B$111,0))</f>
        <v>#REF!</v>
      </c>
      <c r="O324" s="148" t="e">
        <f t="shared" si="47"/>
        <v>#REF!</v>
      </c>
      <c r="P324" s="150" t="e">
        <f t="shared" si="46"/>
        <v>#REF!</v>
      </c>
      <c r="Q324" s="45" t="str">
        <f t="shared" si="59"/>
        <v>Transportation Function (Baggage Area),Misc - Sorting, packing, light assembly</v>
      </c>
      <c r="R324" s="45">
        <f>INDEX('For CSV - 2025 SpcFuncData'!$BB$5:$BB$89,MATCH($A324,'For CSV - 2025 SpcFuncData'!$B$5:$B$88,0))</f>
        <v>373</v>
      </c>
      <c r="S324" s="45">
        <f>INDEX('For CSV - 2025 VentSpcFuncData'!$I$6:$I$111,MATCH($B324,'For CSV - 2025 VentSpcFuncData'!$B$6:$B$111,0))</f>
        <v>67</v>
      </c>
      <c r="T324" s="45">
        <f>MATCH($A324,'For CSV - 2025 SpcFuncData'!$B$5:$B$87,0)</f>
        <v>73</v>
      </c>
      <c r="U324" s="45">
        <v>0</v>
      </c>
      <c r="V324" t="str">
        <f t="shared" si="58"/>
        <v>2,              67,     "Misc - Sorting, packing, light assembly"</v>
      </c>
    </row>
    <row r="325" spans="1:22" x14ac:dyDescent="0.25">
      <c r="A325" s="45" t="s">
        <v>591</v>
      </c>
      <c r="B325" s="103" t="s">
        <v>779</v>
      </c>
      <c r="C325" s="57">
        <f>VLOOKUP($B325,'2025 Ventilation List SORT'!$A$6:$I$101,2)</f>
        <v>33</v>
      </c>
      <c r="D325" s="57">
        <f>VLOOKUP($B325,'2025 Ventilation List SORT'!$A$6:$I$101,3)</f>
        <v>0.15</v>
      </c>
      <c r="E325" s="60">
        <f>VLOOKUP($B325,'2025 Ventilation List SORT'!$A$6:$I$101,4)</f>
        <v>0</v>
      </c>
      <c r="F325" s="60">
        <f>VLOOKUP($B325,'2025 Ventilation List SORT'!$A$6:$I$101,5)</f>
        <v>0</v>
      </c>
      <c r="G325" s="57">
        <f>VLOOKUP($B325,'2025 Ventilation List SORT'!$A$6:$I$101,6)</f>
        <v>0</v>
      </c>
      <c r="H325" s="60">
        <f>VLOOKUP($B325,'2025 Ventilation List SORT'!$A$6:$I$101,7)</f>
        <v>1</v>
      </c>
      <c r="I325" s="57" t="str">
        <f>VLOOKUP($B325,'2025 Ventilation List SORT'!$A$6:$I$101,8)</f>
        <v>F</v>
      </c>
      <c r="J325" s="96" t="str">
        <f>VLOOKUP($B325,'2025 Ventilation List SORT'!$A$6:$I$101,9)</f>
        <v>No</v>
      </c>
      <c r="K325" s="148">
        <f>INDEX('For CSV - 2025 SpcFuncData'!$D$5:$D$88,MATCH($A325,'For CSV - 2025 SpcFuncData'!$B$5:$B$87,0))*0.5</f>
        <v>16.664999999999999</v>
      </c>
      <c r="L325" s="148" t="e">
        <f>INDEX('For CSV - 2025 VentSpcFuncData'!#REF!,MATCH($B325,'For CSV - 2025 VentSpcFuncData'!$B$6:$B$111,0))</f>
        <v>#REF!</v>
      </c>
      <c r="M325" s="148" t="e">
        <f t="shared" si="48"/>
        <v>#REF!</v>
      </c>
      <c r="N325" s="148" t="e">
        <f>INDEX('For CSV - 2025 VentSpcFuncData'!#REF!,MATCH($B325,'For CSV - 2025 VentSpcFuncData'!$B$6:$B$111,0))</f>
        <v>#REF!</v>
      </c>
      <c r="O325" s="148" t="e">
        <f t="shared" si="47"/>
        <v>#REF!</v>
      </c>
      <c r="P325" s="150" t="e">
        <f t="shared" si="46"/>
        <v>#REF!</v>
      </c>
      <c r="Q325" s="45" t="str">
        <f t="shared" si="59"/>
        <v>Transportation Function (Baggage Area),Misc - Transportation waiting</v>
      </c>
      <c r="R325" s="45">
        <f>INDEX('For CSV - 2025 SpcFuncData'!$BB$5:$BB$89,MATCH($A325,'For CSV - 2025 SpcFuncData'!$B$5:$B$88,0))</f>
        <v>373</v>
      </c>
      <c r="S325" s="45">
        <f>INDEX('For CSV - 2025 VentSpcFuncData'!$I$6:$I$111,MATCH($B325,'For CSV - 2025 VentSpcFuncData'!$B$6:$B$111,0))</f>
        <v>69</v>
      </c>
      <c r="T325" s="45">
        <f>MATCH($A325,'For CSV - 2025 SpcFuncData'!$B$5:$B$87,0)</f>
        <v>73</v>
      </c>
      <c r="U325" s="45">
        <v>0</v>
      </c>
      <c r="V325" t="str">
        <f t="shared" si="58"/>
        <v>2,              69,     "Misc - Transportation waiting"</v>
      </c>
    </row>
    <row r="326" spans="1:22" x14ac:dyDescent="0.25">
      <c r="A326" s="58" t="s">
        <v>592</v>
      </c>
      <c r="B326" s="103" t="s">
        <v>779</v>
      </c>
      <c r="C326" s="57">
        <f>VLOOKUP($B326,'2025 Ventilation List SORT'!$A$6:$I$101,2)</f>
        <v>33</v>
      </c>
      <c r="D326" s="57">
        <f>VLOOKUP($B326,'2025 Ventilation List SORT'!$A$6:$I$101,3)</f>
        <v>0.15</v>
      </c>
      <c r="E326" s="60">
        <f>VLOOKUP($B326,'2025 Ventilation List SORT'!$A$6:$I$101,4)</f>
        <v>0</v>
      </c>
      <c r="F326" s="60">
        <f>VLOOKUP($B326,'2025 Ventilation List SORT'!$A$6:$I$101,5)</f>
        <v>0</v>
      </c>
      <c r="G326" s="57">
        <f>VLOOKUP($B326,'2025 Ventilation List SORT'!$A$6:$I$101,6)</f>
        <v>0</v>
      </c>
      <c r="H326" s="60">
        <f>VLOOKUP($B326,'2025 Ventilation List SORT'!$A$6:$I$101,7)</f>
        <v>1</v>
      </c>
      <c r="I326" s="57" t="str">
        <f>VLOOKUP($B326,'2025 Ventilation List SORT'!$A$6:$I$101,8)</f>
        <v>F</v>
      </c>
      <c r="J326" s="96" t="str">
        <f>VLOOKUP($B326,'2025 Ventilation List SORT'!$A$6:$I$101,9)</f>
        <v>No</v>
      </c>
      <c r="K326" s="148">
        <f>INDEX('For CSV - 2025 SpcFuncData'!$D$5:$D$88,MATCH($A326,'For CSV - 2025 SpcFuncData'!$B$5:$B$87,0))*0.5</f>
        <v>16.664999999999999</v>
      </c>
      <c r="L326" s="148" t="e">
        <f>INDEX('For CSV - 2025 VentSpcFuncData'!#REF!,MATCH($B326,'For CSV - 2025 VentSpcFuncData'!$B$6:$B$111,0))</f>
        <v>#REF!</v>
      </c>
      <c r="M326" s="148" t="e">
        <f t="shared" si="48"/>
        <v>#REF!</v>
      </c>
      <c r="N326" s="148" t="e">
        <f>INDEX('For CSV - 2025 VentSpcFuncData'!#REF!,MATCH($B326,'For CSV - 2025 VentSpcFuncData'!$B$6:$B$111,0))</f>
        <v>#REF!</v>
      </c>
      <c r="O326" s="148" t="e">
        <f t="shared" si="47"/>
        <v>#REF!</v>
      </c>
      <c r="P326" s="150" t="e">
        <f t="shared" si="46"/>
        <v>#REF!</v>
      </c>
      <c r="Q326" s="45" t="str">
        <f t="shared" si="59"/>
        <v>Transportation Function (Ticketing Area),Misc - Transportation waiting</v>
      </c>
      <c r="R326" s="45">
        <f>INDEX('For CSV - 2025 SpcFuncData'!$BB$5:$BB$89,MATCH($A326,'For CSV - 2025 SpcFuncData'!$B$5:$B$88,0))</f>
        <v>374</v>
      </c>
      <c r="S326" s="45">
        <f>INDEX('For CSV - 2025 VentSpcFuncData'!$I$6:$I$111,MATCH($B326,'For CSV - 2025 VentSpcFuncData'!$B$6:$B$111,0))</f>
        <v>69</v>
      </c>
      <c r="T326" s="45">
        <f>MATCH($A326,'For CSV - 2025 SpcFuncData'!$B$5:$B$87,0)</f>
        <v>74</v>
      </c>
      <c r="U326" s="45">
        <v>0</v>
      </c>
      <c r="V326" t="str">
        <f t="shared" si="58"/>
        <v>1, Spc:SpcFunc,        374,  69  ;  Transportation Function (Ticketing Area)</v>
      </c>
    </row>
    <row r="327" spans="1:22" x14ac:dyDescent="0.25">
      <c r="A327" s="58" t="s">
        <v>592</v>
      </c>
      <c r="B327" s="103" t="s">
        <v>830</v>
      </c>
      <c r="C327" s="57">
        <f>VLOOKUP($B327,'2025 Ventilation List SORT'!$A$6:$I$101,2)</f>
        <v>33</v>
      </c>
      <c r="D327" s="57">
        <f>VLOOKUP($B327,'2025 Ventilation List SORT'!$A$6:$I$101,3)</f>
        <v>0.15</v>
      </c>
      <c r="E327" s="60">
        <f>VLOOKUP($B327,'2025 Ventilation List SORT'!$A$6:$I$101,4)</f>
        <v>0</v>
      </c>
      <c r="F327" s="60">
        <f>VLOOKUP($B327,'2025 Ventilation List SORT'!$A$6:$I$101,5)</f>
        <v>0</v>
      </c>
      <c r="G327" s="57">
        <f>VLOOKUP($B327,'2025 Ventilation List SORT'!$A$6:$I$101,6)</f>
        <v>0</v>
      </c>
      <c r="H327" s="60">
        <f>VLOOKUP($B327,'2025 Ventilation List SORT'!$A$6:$I$101,7)</f>
        <v>1</v>
      </c>
      <c r="I327" s="57" t="str">
        <f>VLOOKUP($B327,'2025 Ventilation List SORT'!$A$6:$I$101,8)</f>
        <v>F</v>
      </c>
      <c r="J327" s="96" t="str">
        <f>VLOOKUP($B327,'2025 Ventilation List SORT'!$A$6:$I$101,9)</f>
        <v>No</v>
      </c>
      <c r="K327" s="148">
        <f>INDEX('For CSV - 2025 SpcFuncData'!$D$5:$D$88,MATCH($A327,'For CSV - 2025 SpcFuncData'!$B$5:$B$87,0))*0.5</f>
        <v>16.664999999999999</v>
      </c>
      <c r="L327" s="148" t="e">
        <f>INDEX('For CSV - 2025 VentSpcFuncData'!#REF!,MATCH($B327,'For CSV - 2025 VentSpcFuncData'!$B$6:$B$111,0))</f>
        <v>#REF!</v>
      </c>
      <c r="M327" s="148" t="e">
        <f t="shared" si="48"/>
        <v>#REF!</v>
      </c>
      <c r="N327" s="148" t="e">
        <f>INDEX('For CSV - 2025 VentSpcFuncData'!#REF!,MATCH($B327,'For CSV - 2025 VentSpcFuncData'!$B$6:$B$111,0))</f>
        <v>#REF!</v>
      </c>
      <c r="O327" s="148" t="e">
        <f t="shared" si="47"/>
        <v>#REF!</v>
      </c>
      <c r="P327" s="150" t="e">
        <f t="shared" si="46"/>
        <v>#REF!</v>
      </c>
      <c r="Q327" s="45" t="str">
        <f t="shared" si="59"/>
        <v>Transportation Function (Ticketing Area),Assembly - Lobbies</v>
      </c>
      <c r="R327" s="45">
        <f>INDEX('For CSV - 2025 SpcFuncData'!$BB$5:$BB$89,MATCH($A327,'For CSV - 2025 SpcFuncData'!$B$5:$B$88,0))</f>
        <v>374</v>
      </c>
      <c r="S327" s="45">
        <f>INDEX('For CSV - 2025 VentSpcFuncData'!$I$6:$I$111,MATCH($B327,'For CSV - 2025 VentSpcFuncData'!$B$6:$B$111,0))</f>
        <v>5</v>
      </c>
      <c r="T327" s="45">
        <f>MATCH($A327,'For CSV - 2025 SpcFuncData'!$B$5:$B$87,0)</f>
        <v>74</v>
      </c>
      <c r="U327" s="45">
        <v>0</v>
      </c>
      <c r="V327" t="str">
        <f t="shared" si="58"/>
        <v>2,              5,     "Assembly - Lobbies"</v>
      </c>
    </row>
    <row r="328" spans="1:22" x14ac:dyDescent="0.25">
      <c r="A328" s="58" t="s">
        <v>592</v>
      </c>
      <c r="B328" s="103" t="s">
        <v>779</v>
      </c>
      <c r="C328" s="57">
        <f>VLOOKUP($B328,'2025 Ventilation List SORT'!$A$6:$I$101,2)</f>
        <v>33</v>
      </c>
      <c r="D328" s="57">
        <f>VLOOKUP($B328,'2025 Ventilation List SORT'!$A$6:$I$101,3)</f>
        <v>0.15</v>
      </c>
      <c r="E328" s="60">
        <f>VLOOKUP($B328,'2025 Ventilation List SORT'!$A$6:$I$101,4)</f>
        <v>0</v>
      </c>
      <c r="F328" s="60">
        <f>VLOOKUP($B328,'2025 Ventilation List SORT'!$A$6:$I$101,5)</f>
        <v>0</v>
      </c>
      <c r="G328" s="57">
        <f>VLOOKUP($B328,'2025 Ventilation List SORT'!$A$6:$I$101,6)</f>
        <v>0</v>
      </c>
      <c r="H328" s="60">
        <f>VLOOKUP($B328,'2025 Ventilation List SORT'!$A$6:$I$101,7)</f>
        <v>1</v>
      </c>
      <c r="I328" s="57" t="str">
        <f>VLOOKUP($B328,'2025 Ventilation List SORT'!$A$6:$I$101,8)</f>
        <v>F</v>
      </c>
      <c r="J328" s="96" t="str">
        <f>VLOOKUP($B328,'2025 Ventilation List SORT'!$A$6:$I$101,9)</f>
        <v>No</v>
      </c>
      <c r="K328" s="148">
        <f>INDEX('For CSV - 2025 SpcFuncData'!$D$5:$D$88,MATCH($A328,'For CSV - 2025 SpcFuncData'!$B$5:$B$87,0))*0.5</f>
        <v>16.664999999999999</v>
      </c>
      <c r="L328" s="148" t="e">
        <f>INDEX('For CSV - 2025 VentSpcFuncData'!#REF!,MATCH($B328,'For CSV - 2025 VentSpcFuncData'!$B$6:$B$111,0))</f>
        <v>#REF!</v>
      </c>
      <c r="M328" s="148" t="e">
        <f t="shared" si="48"/>
        <v>#REF!</v>
      </c>
      <c r="N328" s="148" t="e">
        <f>INDEX('For CSV - 2025 VentSpcFuncData'!#REF!,MATCH($B328,'For CSV - 2025 VentSpcFuncData'!$B$6:$B$111,0))</f>
        <v>#REF!</v>
      </c>
      <c r="O328" s="148" t="e">
        <f t="shared" si="47"/>
        <v>#REF!</v>
      </c>
      <c r="P328" s="150" t="e">
        <f t="shared" si="46"/>
        <v>#REF!</v>
      </c>
      <c r="Q328" s="45" t="str">
        <f t="shared" si="59"/>
        <v>Transportation Function (Ticketing Area),Misc - Transportation waiting</v>
      </c>
      <c r="R328" s="45">
        <f>INDEX('For CSV - 2025 SpcFuncData'!$BB$5:$BB$89,MATCH($A328,'For CSV - 2025 SpcFuncData'!$B$5:$B$88,0))</f>
        <v>374</v>
      </c>
      <c r="S328" s="45">
        <f>INDEX('For CSV - 2025 VentSpcFuncData'!$I$6:$I$111,MATCH($B328,'For CSV - 2025 VentSpcFuncData'!$B$6:$B$111,0))</f>
        <v>69</v>
      </c>
      <c r="T328" s="45">
        <f>MATCH($A328,'For CSV - 2025 SpcFuncData'!$B$5:$B$87,0)</f>
        <v>74</v>
      </c>
      <c r="U328" s="45">
        <v>0</v>
      </c>
      <c r="V328" t="str">
        <f t="shared" si="58"/>
        <v>2,              69,     "Misc - Transportation waiting"</v>
      </c>
    </row>
    <row r="329" spans="1:22" x14ac:dyDescent="0.25">
      <c r="A329" s="58" t="s">
        <v>526</v>
      </c>
      <c r="B329" s="103" t="s">
        <v>769</v>
      </c>
      <c r="C329" s="57">
        <f>VLOOKUP($B329,'2025 Ventilation List SORT'!$A$6:$I$101,2)</f>
        <v>5</v>
      </c>
      <c r="D329" s="57">
        <f>VLOOKUP($B329,'2025 Ventilation List SORT'!$A$6:$I$101,3)</f>
        <v>0.15</v>
      </c>
      <c r="E329" s="60">
        <f>VLOOKUP($B329,'2025 Ventilation List SORT'!$A$6:$I$101,4)</f>
        <v>0</v>
      </c>
      <c r="F329" s="60">
        <f>VLOOKUP($B329,'2025 Ventilation List SORT'!$A$6:$I$101,5)</f>
        <v>0</v>
      </c>
      <c r="G329" s="57">
        <f>VLOOKUP($B329,'2025 Ventilation List SORT'!$A$6:$I$101,6)</f>
        <v>0</v>
      </c>
      <c r="H329" s="60">
        <f>VLOOKUP($B329,'2025 Ventilation List SORT'!$A$6:$I$101,7)</f>
        <v>1</v>
      </c>
      <c r="I329" s="57" t="str">
        <f>VLOOKUP($B329,'2025 Ventilation List SORT'!$A$6:$I$101,8)</f>
        <v>F</v>
      </c>
      <c r="J329" s="96" t="str">
        <f>VLOOKUP($B329,'2025 Ventilation List SORT'!$A$6:$I$101,9)</f>
        <v>No</v>
      </c>
      <c r="K329" s="148">
        <f>INDEX('For CSV - 2025 SpcFuncData'!$D$5:$D$88,MATCH($A329,'For CSV - 2025 SpcFuncData'!$B$5:$B$87,0))*0.5</f>
        <v>5</v>
      </c>
      <c r="L329" s="148" t="e">
        <f>INDEX('For CSV - 2025 VentSpcFuncData'!#REF!,MATCH($B329,'For CSV - 2025 VentSpcFuncData'!$B$6:$B$111,0))</f>
        <v>#REF!</v>
      </c>
      <c r="M329" s="148" t="e">
        <f t="shared" si="48"/>
        <v>#REF!</v>
      </c>
      <c r="N329" s="148" t="e">
        <f>INDEX('For CSV - 2025 VentSpcFuncData'!#REF!,MATCH($B329,'For CSV - 2025 VentSpcFuncData'!$B$6:$B$111,0))</f>
        <v>#REF!</v>
      </c>
      <c r="O329" s="148" t="e">
        <f t="shared" si="47"/>
        <v>#REF!</v>
      </c>
      <c r="P329" s="150" t="e">
        <f t="shared" si="46"/>
        <v>#REF!</v>
      </c>
      <c r="Q329" s="45" t="str">
        <f t="shared" si="59"/>
        <v>Unleased Tenant Area,Office - Office space</v>
      </c>
      <c r="R329" s="45">
        <f>INDEX('For CSV - 2025 SpcFuncData'!$BB$5:$BB$89,MATCH($A329,'For CSV - 2025 SpcFuncData'!$B$5:$B$88,0))</f>
        <v>375</v>
      </c>
      <c r="S329" s="45">
        <f>INDEX('For CSV - 2025 VentSpcFuncData'!$I$6:$I$111,MATCH($B329,'For CSV - 2025 VentSpcFuncData'!$B$6:$B$111,0))</f>
        <v>74</v>
      </c>
      <c r="T329" s="45">
        <f>MATCH($A329,'For CSV - 2025 SpcFuncData'!$B$5:$B$87,0)</f>
        <v>75</v>
      </c>
      <c r="U329" s="45">
        <v>0</v>
      </c>
      <c r="V329" t="str">
        <f t="shared" ref="V329:V345" si="60">IF($A328&lt;&gt;$A329,$V$3&amp;$R329&amp;$W$3&amp;$S329&amp;$X$3&amp;TEXT($A329,0),IF($A329=$A328,$V$4&amp;$S329&amp;$W$4&amp;$X$4&amp;$B329&amp;""""))</f>
        <v>1, Spc:SpcFunc,        375,  74  ;  Unleased Tenant Area</v>
      </c>
    </row>
    <row r="330" spans="1:22" x14ac:dyDescent="0.25">
      <c r="A330" s="58" t="s">
        <v>526</v>
      </c>
      <c r="B330" s="103" t="s">
        <v>1016</v>
      </c>
      <c r="C330" s="57">
        <f>VLOOKUP($B330,'2025 Ventilation List SORT'!$A$6:$I$101,2)</f>
        <v>17</v>
      </c>
      <c r="D330" s="57">
        <f>VLOOKUP($B330,'2025 Ventilation List SORT'!$A$6:$I$101,3)</f>
        <v>0.2</v>
      </c>
      <c r="E330" s="60">
        <f>VLOOKUP($B330,'2025 Ventilation List SORT'!$A$6:$I$101,4)</f>
        <v>0</v>
      </c>
      <c r="F330" s="60">
        <f>VLOOKUP($B330,'2025 Ventilation List SORT'!$A$6:$I$101,5)</f>
        <v>0</v>
      </c>
      <c r="G330" s="57">
        <f>VLOOKUP($B330,'2025 Ventilation List SORT'!$A$6:$I$101,6)</f>
        <v>0</v>
      </c>
      <c r="H330" s="60">
        <f>VLOOKUP($B330,'2025 Ventilation List SORT'!$A$6:$I$101,7)</f>
        <v>2</v>
      </c>
      <c r="I330" s="57" t="str">
        <f>VLOOKUP($B330,'2025 Ventilation List SORT'!$A$6:$I$101,8)</f>
        <v/>
      </c>
      <c r="J330" s="96" t="str">
        <f>VLOOKUP($B330,'2025 Ventilation List SORT'!$A$6:$I$101,9)</f>
        <v>No</v>
      </c>
      <c r="K330" s="148">
        <f>INDEX('For CSV - 2025 SpcFuncData'!$D$5:$D$88,MATCH($A330,'For CSV - 2025 SpcFuncData'!$B$5:$B$87,0))*0.5</f>
        <v>5</v>
      </c>
      <c r="L330" s="148" t="e">
        <f>INDEX('For CSV - 2025 VentSpcFuncData'!#REF!,MATCH($B330,'For CSV - 2025 VentSpcFuncData'!$B$6:$B$111,0))</f>
        <v>#REF!</v>
      </c>
      <c r="M330" s="148" t="e">
        <f t="shared" si="48"/>
        <v>#REF!</v>
      </c>
      <c r="N330" s="148" t="e">
        <f>INDEX('For CSV - 2025 VentSpcFuncData'!#REF!,MATCH($B330,'For CSV - 2025 VentSpcFuncData'!$B$6:$B$111,0))</f>
        <v>#REF!</v>
      </c>
      <c r="O330" s="148" t="e">
        <f t="shared" si="47"/>
        <v>#REF!</v>
      </c>
      <c r="P330" s="150" t="e">
        <f t="shared" si="46"/>
        <v>#REF!</v>
      </c>
      <c r="Q330" s="45" t="str">
        <f t="shared" si="59"/>
        <v>Unleased Tenant Area,Retail - Sales</v>
      </c>
      <c r="R330" s="45">
        <f>INDEX('For CSV - 2025 SpcFuncData'!$BB$5:$BB$89,MATCH($A330,'For CSV - 2025 SpcFuncData'!$B$5:$B$88,0))</f>
        <v>375</v>
      </c>
      <c r="S330" s="45">
        <f>INDEX('For CSV - 2025 VentSpcFuncData'!$I$6:$I$111,MATCH($B330,'For CSV - 2025 VentSpcFuncData'!$B$6:$B$111,0))</f>
        <v>83</v>
      </c>
      <c r="T330" s="45">
        <f>MATCH($A330,'For CSV - 2025 SpcFuncData'!$B$5:$B$87,0)</f>
        <v>75</v>
      </c>
      <c r="U330" s="45">
        <v>0</v>
      </c>
      <c r="V330" t="str">
        <f t="shared" si="60"/>
        <v>2,              83,     "Retail - Sales"</v>
      </c>
    </row>
    <row r="331" spans="1:22" x14ac:dyDescent="0.25">
      <c r="A331" s="58" t="s">
        <v>526</v>
      </c>
      <c r="B331" s="103" t="s">
        <v>753</v>
      </c>
      <c r="C331" s="57">
        <f>VLOOKUP($B331,'2025 Ventilation List SORT'!$A$6:$I$101,2)</f>
        <v>33</v>
      </c>
      <c r="D331" s="57">
        <f>VLOOKUP($B331,'2025 Ventilation List SORT'!$A$6:$I$101,3)</f>
        <v>0.15</v>
      </c>
      <c r="E331" s="60">
        <f>VLOOKUP($B331,'2025 Ventilation List SORT'!$A$6:$I$101,4)</f>
        <v>0</v>
      </c>
      <c r="F331" s="60">
        <f>VLOOKUP($B331,'2025 Ventilation List SORT'!$A$6:$I$101,5)</f>
        <v>0</v>
      </c>
      <c r="G331" s="57">
        <f>VLOOKUP($B331,'2025 Ventilation List SORT'!$A$6:$I$101,6)</f>
        <v>0</v>
      </c>
      <c r="H331" s="60">
        <f>VLOOKUP($B331,'2025 Ventilation List SORT'!$A$6:$I$101,7)</f>
        <v>2</v>
      </c>
      <c r="I331" s="57" t="str">
        <f>VLOOKUP($B331,'2025 Ventilation List SORT'!$A$6:$I$101,8)</f>
        <v/>
      </c>
      <c r="J331" s="96" t="str">
        <f>VLOOKUP($B331,'2025 Ventilation List SORT'!$A$6:$I$101,9)</f>
        <v>No</v>
      </c>
      <c r="K331" s="148">
        <f>INDEX('For CSV - 2025 SpcFuncData'!$D$5:$D$88,MATCH($A331,'For CSV - 2025 SpcFuncData'!$B$5:$B$87,0))*0.5</f>
        <v>5</v>
      </c>
      <c r="L331" s="148" t="e">
        <f>INDEX('For CSV - 2025 VentSpcFuncData'!#REF!,MATCH($B331,'For CSV - 2025 VentSpcFuncData'!$B$6:$B$111,0))</f>
        <v>#REF!</v>
      </c>
      <c r="M331" s="148" t="e">
        <f t="shared" si="48"/>
        <v>#REF!</v>
      </c>
      <c r="N331" s="148" t="e">
        <f>INDEX('For CSV - 2025 VentSpcFuncData'!#REF!,MATCH($B331,'For CSV - 2025 VentSpcFuncData'!$B$6:$B$111,0))</f>
        <v>#REF!</v>
      </c>
      <c r="O331" s="148" t="e">
        <f t="shared" si="47"/>
        <v>#REF!</v>
      </c>
      <c r="P331" s="150" t="e">
        <f t="shared" si="46"/>
        <v>#REF!</v>
      </c>
      <c r="Q331" s="45" t="str">
        <f t="shared" si="59"/>
        <v>Unleased Tenant Area,Food Service - Cafeteria/fast-food dining</v>
      </c>
      <c r="R331" s="45">
        <f>INDEX('For CSV - 2025 SpcFuncData'!$BB$5:$BB$89,MATCH($A331,'For CSV - 2025 SpcFuncData'!$B$5:$B$88,0))</f>
        <v>375</v>
      </c>
      <c r="S331" s="45">
        <f>INDEX('For CSV - 2025 VentSpcFuncData'!$I$6:$I$111,MATCH($B331,'For CSV - 2025 VentSpcFuncData'!$B$6:$B$111,0))</f>
        <v>43</v>
      </c>
      <c r="T331" s="45">
        <f>MATCH($A331,'For CSV - 2025 SpcFuncData'!$B$5:$B$87,0)</f>
        <v>75</v>
      </c>
      <c r="U331" s="45">
        <v>0</v>
      </c>
      <c r="V331" t="str">
        <f t="shared" si="60"/>
        <v>2,              43,     "Food Service - Cafeteria/fast-food dining"</v>
      </c>
    </row>
    <row r="332" spans="1:22" x14ac:dyDescent="0.25">
      <c r="A332" s="58" t="s">
        <v>526</v>
      </c>
      <c r="B332" s="103" t="s">
        <v>752</v>
      </c>
      <c r="C332" s="57">
        <f>VLOOKUP($B332,'2025 Ventilation List SORT'!$A$6:$I$101,2)</f>
        <v>33</v>
      </c>
      <c r="D332" s="57">
        <f>VLOOKUP($B332,'2025 Ventilation List SORT'!$A$6:$I$101,3)</f>
        <v>0.15</v>
      </c>
      <c r="E332" s="60">
        <f>VLOOKUP($B332,'2025 Ventilation List SORT'!$A$6:$I$101,4)</f>
        <v>0</v>
      </c>
      <c r="F332" s="60">
        <f>VLOOKUP($B332,'2025 Ventilation List SORT'!$A$6:$I$101,5)</f>
        <v>0</v>
      </c>
      <c r="G332" s="57">
        <f>VLOOKUP($B332,'2025 Ventilation List SORT'!$A$6:$I$101,6)</f>
        <v>0</v>
      </c>
      <c r="H332" s="60">
        <f>VLOOKUP($B332,'2025 Ventilation List SORT'!$A$6:$I$101,7)</f>
        <v>2</v>
      </c>
      <c r="I332" s="57" t="str">
        <f>VLOOKUP($B332,'2025 Ventilation List SORT'!$A$6:$I$101,8)</f>
        <v/>
      </c>
      <c r="J332" s="96" t="str">
        <f>VLOOKUP($B332,'2025 Ventilation List SORT'!$A$6:$I$101,9)</f>
        <v>No</v>
      </c>
      <c r="K332" s="148">
        <f>INDEX('For CSV - 2025 SpcFuncData'!$D$5:$D$88,MATCH($A332,'For CSV - 2025 SpcFuncData'!$B$5:$B$87,0))*0.5</f>
        <v>5</v>
      </c>
      <c r="L332" s="148" t="e">
        <f>INDEX('For CSV - 2025 VentSpcFuncData'!#REF!,MATCH($B332,'For CSV - 2025 VentSpcFuncData'!$B$6:$B$111,0))</f>
        <v>#REF!</v>
      </c>
      <c r="M332" s="148" t="e">
        <f t="shared" si="48"/>
        <v>#REF!</v>
      </c>
      <c r="N332" s="148" t="e">
        <f>INDEX('For CSV - 2025 VentSpcFuncData'!#REF!,MATCH($B332,'For CSV - 2025 VentSpcFuncData'!$B$6:$B$111,0))</f>
        <v>#REF!</v>
      </c>
      <c r="O332" s="148" t="e">
        <f t="shared" si="47"/>
        <v>#REF!</v>
      </c>
      <c r="P332" s="150" t="e">
        <f t="shared" si="46"/>
        <v>#REF!</v>
      </c>
      <c r="Q332" s="45" t="str">
        <f t="shared" si="59"/>
        <v>Unleased Tenant Area,Food Service - Restaurant dining rooms</v>
      </c>
      <c r="R332" s="45">
        <f>INDEX('For CSV - 2025 SpcFuncData'!$BB$5:$BB$89,MATCH($A332,'For CSV - 2025 SpcFuncData'!$B$5:$B$88,0))</f>
        <v>375</v>
      </c>
      <c r="S332" s="45">
        <f>INDEX('For CSV - 2025 VentSpcFuncData'!$I$6:$I$111,MATCH($B332,'For CSV - 2025 VentSpcFuncData'!$B$6:$B$111,0))</f>
        <v>45</v>
      </c>
      <c r="T332" s="45">
        <f>MATCH($A332,'For CSV - 2025 SpcFuncData'!$B$5:$B$87,0)</f>
        <v>75</v>
      </c>
      <c r="U332" s="45">
        <v>0</v>
      </c>
      <c r="V332" t="str">
        <f t="shared" si="60"/>
        <v>2,              45,     "Food Service - Restaurant dining rooms"</v>
      </c>
    </row>
    <row r="333" spans="1:22" x14ac:dyDescent="0.25">
      <c r="A333" s="58" t="s">
        <v>526</v>
      </c>
      <c r="B333" s="103" t="s">
        <v>781</v>
      </c>
      <c r="C333" s="57">
        <f>VLOOKUP($B333,'2025 Ventilation List SORT'!$A$6:$I$101,2)</f>
        <v>5</v>
      </c>
      <c r="D333" s="57">
        <f>VLOOKUP($B333,'2025 Ventilation List SORT'!$A$6:$I$101,3)</f>
        <v>0.15</v>
      </c>
      <c r="E333" s="60">
        <f>VLOOKUP($B333,'2025 Ventilation List SORT'!$A$6:$I$101,4)</f>
        <v>0</v>
      </c>
      <c r="F333" s="60">
        <f>VLOOKUP($B333,'2025 Ventilation List SORT'!$A$6:$I$101,5)</f>
        <v>0</v>
      </c>
      <c r="G333" s="57">
        <f>VLOOKUP($B333,'2025 Ventilation List SORT'!$A$6:$I$101,6)</f>
        <v>0</v>
      </c>
      <c r="H333" s="60">
        <f>VLOOKUP($B333,'2025 Ventilation List SORT'!$A$6:$I$101,7)</f>
        <v>2</v>
      </c>
      <c r="I333" s="57" t="str">
        <f>VLOOKUP($B333,'2025 Ventilation List SORT'!$A$6:$I$101,8)</f>
        <v/>
      </c>
      <c r="J333" s="96" t="str">
        <f>VLOOKUP($B333,'2025 Ventilation List SORT'!$A$6:$I$101,9)</f>
        <v>No</v>
      </c>
      <c r="K333" s="148">
        <f>INDEX('For CSV - 2025 SpcFuncData'!$D$5:$D$88,MATCH($A333,'For CSV - 2025 SpcFuncData'!$B$5:$B$87,0))*0.5</f>
        <v>5</v>
      </c>
      <c r="L333" s="148" t="e">
        <f>INDEX('For CSV - 2025 VentSpcFuncData'!#REF!,MATCH($B333,'For CSV - 2025 VentSpcFuncData'!$B$6:$B$111,0))</f>
        <v>#REF!</v>
      </c>
      <c r="M333" s="148" t="e">
        <f t="shared" si="48"/>
        <v>#REF!</v>
      </c>
      <c r="N333" s="148" t="e">
        <f>INDEX('For CSV - 2025 VentSpcFuncData'!#REF!,MATCH($B333,'For CSV - 2025 VentSpcFuncData'!$B$6:$B$111,0))</f>
        <v>#REF!</v>
      </c>
      <c r="O333" s="148" t="e">
        <f t="shared" si="47"/>
        <v>#REF!</v>
      </c>
      <c r="P333" s="150" t="e">
        <f t="shared" si="46"/>
        <v>#REF!</v>
      </c>
      <c r="Q333" s="45" t="str">
        <f t="shared" si="59"/>
        <v>Unleased Tenant Area,Misc - All others</v>
      </c>
      <c r="R333" s="45">
        <f>INDEX('For CSV - 2025 SpcFuncData'!$BB$5:$BB$89,MATCH($A333,'For CSV - 2025 SpcFuncData'!$B$5:$B$88,0))</f>
        <v>375</v>
      </c>
      <c r="S333" s="45">
        <f>INDEX('For CSV - 2025 VentSpcFuncData'!$I$6:$I$111,MATCH($B333,'For CSV - 2025 VentSpcFuncData'!$B$6:$B$111,0))</f>
        <v>58</v>
      </c>
      <c r="T333" s="45">
        <f>MATCH($A333,'For CSV - 2025 SpcFuncData'!$B$5:$B$87,0)</f>
        <v>75</v>
      </c>
      <c r="U333" s="45">
        <v>0</v>
      </c>
      <c r="V333" t="str">
        <f t="shared" si="60"/>
        <v>2,              58,     "Misc - All others"</v>
      </c>
    </row>
    <row r="334" spans="1:22" x14ac:dyDescent="0.25">
      <c r="A334" s="58" t="s">
        <v>526</v>
      </c>
      <c r="B334" s="103" t="s">
        <v>780</v>
      </c>
      <c r="C334" s="57">
        <f>VLOOKUP($B334,'2025 Ventilation List SORT'!$A$6:$I$101,2)</f>
        <v>1</v>
      </c>
      <c r="D334" s="57">
        <f>VLOOKUP($B334,'2025 Ventilation List SORT'!$A$6:$I$101,3)</f>
        <v>0.15</v>
      </c>
      <c r="E334" s="60">
        <f>VLOOKUP($B334,'2025 Ventilation List SORT'!$A$6:$I$101,4)</f>
        <v>0</v>
      </c>
      <c r="F334" s="60">
        <f>VLOOKUP($B334,'2025 Ventilation List SORT'!$A$6:$I$101,5)</f>
        <v>0</v>
      </c>
      <c r="G334" s="57">
        <f>VLOOKUP($B334,'2025 Ventilation List SORT'!$A$6:$I$101,6)</f>
        <v>0</v>
      </c>
      <c r="H334" s="60">
        <f>VLOOKUP($B334,'2025 Ventilation List SORT'!$A$6:$I$101,7)</f>
        <v>2</v>
      </c>
      <c r="I334" s="57" t="str">
        <f>VLOOKUP($B334,'2025 Ventilation List SORT'!$A$6:$I$101,8)</f>
        <v>B</v>
      </c>
      <c r="J334" s="96" t="str">
        <f>VLOOKUP($B334,'2025 Ventilation List SORT'!$A$6:$I$101,9)</f>
        <v>No</v>
      </c>
      <c r="K334" s="148">
        <f>INDEX('For CSV - 2025 SpcFuncData'!$D$5:$D$88,MATCH($A334,'For CSV - 2025 SpcFuncData'!$B$5:$B$87,0))*0.5</f>
        <v>5</v>
      </c>
      <c r="L334" s="148" t="e">
        <f>INDEX('For CSV - 2025 VentSpcFuncData'!#REF!,MATCH($B334,'For CSV - 2025 VentSpcFuncData'!$B$6:$B$111,0))</f>
        <v>#REF!</v>
      </c>
      <c r="M334" s="148" t="e">
        <f t="shared" si="48"/>
        <v>#REF!</v>
      </c>
      <c r="N334" s="148" t="e">
        <f>INDEX('For CSV - 2025 VentSpcFuncData'!#REF!,MATCH($B334,'For CSV - 2025 VentSpcFuncData'!$B$6:$B$111,0))</f>
        <v>#REF!</v>
      </c>
      <c r="O334" s="148" t="e">
        <f t="shared" si="47"/>
        <v>#REF!</v>
      </c>
      <c r="P334" s="150" t="e">
        <f t="shared" si="46"/>
        <v>#REF!</v>
      </c>
      <c r="Q334" s="45" t="str">
        <f t="shared" si="59"/>
        <v>Unleased Tenant Area,Misc - Warehouses</v>
      </c>
      <c r="R334" s="45">
        <f>INDEX('For CSV - 2025 SpcFuncData'!$BB$5:$BB$89,MATCH($A334,'For CSV - 2025 SpcFuncData'!$B$5:$B$88,0))</f>
        <v>375</v>
      </c>
      <c r="S334" s="45">
        <f>INDEX('For CSV - 2025 VentSpcFuncData'!$I$6:$I$111,MATCH($B334,'For CSV - 2025 VentSpcFuncData'!$B$6:$B$111,0))</f>
        <v>70</v>
      </c>
      <c r="T334" s="45">
        <f>MATCH($A334,'For CSV - 2025 SpcFuncData'!$B$5:$B$87,0)</f>
        <v>75</v>
      </c>
      <c r="U334" s="45">
        <v>0</v>
      </c>
      <c r="V334" t="str">
        <f t="shared" si="60"/>
        <v>2,              70,     "Misc - Warehouses"</v>
      </c>
    </row>
    <row r="335" spans="1:22" x14ac:dyDescent="0.25">
      <c r="A335" s="58" t="s">
        <v>526</v>
      </c>
      <c r="B335" s="103" t="s">
        <v>769</v>
      </c>
      <c r="C335" s="57">
        <f>VLOOKUP($B335,'2025 Ventilation List SORT'!$A$6:$I$101,2)</f>
        <v>5</v>
      </c>
      <c r="D335" s="57">
        <f>VLOOKUP($B335,'2025 Ventilation List SORT'!$A$6:$I$101,3)</f>
        <v>0.15</v>
      </c>
      <c r="E335" s="60">
        <f>VLOOKUP($B335,'2025 Ventilation List SORT'!$A$6:$I$101,4)</f>
        <v>0</v>
      </c>
      <c r="F335" s="60">
        <f>VLOOKUP($B335,'2025 Ventilation List SORT'!$A$6:$I$101,5)</f>
        <v>0</v>
      </c>
      <c r="G335" s="57">
        <f>VLOOKUP($B335,'2025 Ventilation List SORT'!$A$6:$I$101,6)</f>
        <v>0</v>
      </c>
      <c r="H335" s="60">
        <f>VLOOKUP($B335,'2025 Ventilation List SORT'!$A$6:$I$101,7)</f>
        <v>1</v>
      </c>
      <c r="I335" s="57" t="str">
        <f>VLOOKUP($B335,'2025 Ventilation List SORT'!$A$6:$I$101,8)</f>
        <v>F</v>
      </c>
      <c r="J335" s="96" t="str">
        <f>VLOOKUP($B335,'2025 Ventilation List SORT'!$A$6:$I$101,9)</f>
        <v>No</v>
      </c>
      <c r="K335" s="148">
        <f>INDEX('For CSV - 2025 SpcFuncData'!$D$5:$D$88,MATCH($A335,'For CSV - 2025 SpcFuncData'!$B$5:$B$87,0))*0.5</f>
        <v>5</v>
      </c>
      <c r="L335" s="148" t="e">
        <f>INDEX('For CSV - 2025 VentSpcFuncData'!#REF!,MATCH($B335,'For CSV - 2025 VentSpcFuncData'!$B$6:$B$111,0))</f>
        <v>#REF!</v>
      </c>
      <c r="M335" s="148" t="e">
        <f t="shared" si="48"/>
        <v>#REF!</v>
      </c>
      <c r="N335" s="148" t="e">
        <f>INDEX('For CSV - 2025 VentSpcFuncData'!#REF!,MATCH($B335,'For CSV - 2025 VentSpcFuncData'!$B$6:$B$111,0))</f>
        <v>#REF!</v>
      </c>
      <c r="O335" s="148" t="e">
        <f t="shared" si="47"/>
        <v>#REF!</v>
      </c>
      <c r="P335" s="150" t="e">
        <f t="shared" si="46"/>
        <v>#REF!</v>
      </c>
      <c r="Q335" s="45" t="str">
        <f t="shared" si="59"/>
        <v>Unleased Tenant Area,Office - Office space</v>
      </c>
      <c r="R335" s="45">
        <f>INDEX('For CSV - 2025 SpcFuncData'!$BB$5:$BB$89,MATCH($A335,'For CSV - 2025 SpcFuncData'!$B$5:$B$88,0))</f>
        <v>375</v>
      </c>
      <c r="S335" s="45">
        <f>INDEX('For CSV - 2025 VentSpcFuncData'!$I$6:$I$111,MATCH($B335,'For CSV - 2025 VentSpcFuncData'!$B$6:$B$111,0))</f>
        <v>74</v>
      </c>
      <c r="T335" s="45">
        <f>MATCH($A335,'For CSV - 2025 SpcFuncData'!$B$5:$B$87,0)</f>
        <v>75</v>
      </c>
      <c r="U335" s="45">
        <v>0</v>
      </c>
      <c r="V335" t="str">
        <f t="shared" si="60"/>
        <v>2,              74,     "Office - Office space"</v>
      </c>
    </row>
    <row r="336" spans="1:22" x14ac:dyDescent="0.25">
      <c r="A336" s="58" t="s">
        <v>277</v>
      </c>
      <c r="B336" s="103" t="s">
        <v>131</v>
      </c>
      <c r="C336" s="57">
        <f>VLOOKUP($B336,'2025 Ventilation List SORT'!$A$6:$I$101,2)</f>
        <v>1</v>
      </c>
      <c r="D336" s="57">
        <f>VLOOKUP($B336,'2025 Ventilation List SORT'!$A$6:$I$101,3)</f>
        <v>0.15</v>
      </c>
      <c r="E336" s="60">
        <f>VLOOKUP($B336,'2025 Ventilation List SORT'!$A$6:$I$101,4)</f>
        <v>0</v>
      </c>
      <c r="F336" s="60">
        <f>VLOOKUP($B336,'2025 Ventilation List SORT'!$A$6:$I$101,5)</f>
        <v>0</v>
      </c>
      <c r="G336" s="57">
        <f>VLOOKUP($B336,'2025 Ventilation List SORT'!$A$6:$I$101,6)</f>
        <v>0</v>
      </c>
      <c r="H336" s="60">
        <f>VLOOKUP($B336,'2025 Ventilation List SORT'!$A$6:$I$101,7)</f>
        <v>2</v>
      </c>
      <c r="I336" s="57" t="str">
        <f>VLOOKUP($B336,'2025 Ventilation List SORT'!$A$6:$I$101,8)</f>
        <v>B</v>
      </c>
      <c r="J336" s="96" t="str">
        <f>VLOOKUP($B336,'2025 Ventilation List SORT'!$A$6:$I$101,9)</f>
        <v>No</v>
      </c>
      <c r="K336" s="148">
        <f>INDEX('For CSV - 2025 SpcFuncData'!$D$5:$D$88,MATCH($A336,'For CSV - 2025 SpcFuncData'!$B$5:$B$87,0))*0.5</f>
        <v>0</v>
      </c>
      <c r="L336" s="148" t="e">
        <f>INDEX('For CSV - 2025 VentSpcFuncData'!#REF!,MATCH($B336,'For CSV - 2025 VentSpcFuncData'!$B$6:$B$111,0))</f>
        <v>#REF!</v>
      </c>
      <c r="M336" s="148" t="e">
        <f t="shared" si="48"/>
        <v>#REF!</v>
      </c>
      <c r="N336" s="148" t="e">
        <f>INDEX('For CSV - 2025 VentSpcFuncData'!#REF!,MATCH($B336,'For CSV - 2025 VentSpcFuncData'!$B$6:$B$111,0))</f>
        <v>#REF!</v>
      </c>
      <c r="O336" s="148" t="e">
        <f t="shared" si="47"/>
        <v>#REF!</v>
      </c>
      <c r="P336" s="150" t="e">
        <f t="shared" si="46"/>
        <v>#REF!</v>
      </c>
      <c r="Q336" s="45" t="str">
        <f t="shared" si="59"/>
        <v>Unoccupied-Exclude from Gross Floor Area,NA</v>
      </c>
      <c r="R336" s="45">
        <f>INDEX('For CSV - 2025 SpcFuncData'!$BB$5:$BB$89,MATCH($A336,'For CSV - 2025 SpcFuncData'!$B$5:$B$88,0))</f>
        <v>376</v>
      </c>
      <c r="S336" s="45">
        <f>INDEX('For CSV - 2025 VentSpcFuncData'!$I$6:$I$111,MATCH($B336,'For CSV - 2025 VentSpcFuncData'!$B$6:$B$111,0))</f>
        <v>96</v>
      </c>
      <c r="T336" s="45">
        <f>MATCH($A336,'For CSV - 2025 SpcFuncData'!$B$5:$B$87,0)</f>
        <v>76</v>
      </c>
      <c r="U336" s="45">
        <v>0</v>
      </c>
      <c r="V336" t="str">
        <f t="shared" si="60"/>
        <v>1, Spc:SpcFunc,        376,  96  ;  Unoccupied-Exclude from Gross Floor Area</v>
      </c>
    </row>
    <row r="337" spans="1:22" x14ac:dyDescent="0.25">
      <c r="A337" s="58" t="s">
        <v>277</v>
      </c>
      <c r="B337" s="103" t="s">
        <v>131</v>
      </c>
      <c r="C337" s="57">
        <f>VLOOKUP($B337,'2025 Ventilation List SORT'!$A$6:$I$101,2)</f>
        <v>1</v>
      </c>
      <c r="D337" s="57">
        <f>VLOOKUP($B337,'2025 Ventilation List SORT'!$A$6:$I$101,3)</f>
        <v>0.15</v>
      </c>
      <c r="E337" s="60">
        <f>VLOOKUP($B337,'2025 Ventilation List SORT'!$A$6:$I$101,4)</f>
        <v>0</v>
      </c>
      <c r="F337" s="60">
        <f>VLOOKUP($B337,'2025 Ventilation List SORT'!$A$6:$I$101,5)</f>
        <v>0</v>
      </c>
      <c r="G337" s="57">
        <f>VLOOKUP($B337,'2025 Ventilation List SORT'!$A$6:$I$101,6)</f>
        <v>0</v>
      </c>
      <c r="H337" s="60">
        <f>VLOOKUP($B337,'2025 Ventilation List SORT'!$A$6:$I$101,7)</f>
        <v>2</v>
      </c>
      <c r="I337" s="57" t="str">
        <f>VLOOKUP($B337,'2025 Ventilation List SORT'!$A$6:$I$101,8)</f>
        <v>B</v>
      </c>
      <c r="J337" s="96" t="str">
        <f>VLOOKUP($B337,'2025 Ventilation List SORT'!$A$6:$I$101,9)</f>
        <v>No</v>
      </c>
      <c r="K337" s="148">
        <f>INDEX('For CSV - 2025 SpcFuncData'!$D$5:$D$88,MATCH($A337,'For CSV - 2025 SpcFuncData'!$B$5:$B$87,0))*0.5</f>
        <v>0</v>
      </c>
      <c r="L337" s="148" t="e">
        <f>INDEX('For CSV - 2025 VentSpcFuncData'!#REF!,MATCH($B337,'For CSV - 2025 VentSpcFuncData'!$B$6:$B$111,0))</f>
        <v>#REF!</v>
      </c>
      <c r="M337" s="148" t="e">
        <f t="shared" si="48"/>
        <v>#REF!</v>
      </c>
      <c r="N337" s="148" t="e">
        <f>INDEX('For CSV - 2025 VentSpcFuncData'!#REF!,MATCH($B337,'For CSV - 2025 VentSpcFuncData'!$B$6:$B$111,0))</f>
        <v>#REF!</v>
      </c>
      <c r="O337" s="148" t="e">
        <f t="shared" si="47"/>
        <v>#REF!</v>
      </c>
      <c r="P337" s="150" t="e">
        <f t="shared" si="46"/>
        <v>#REF!</v>
      </c>
      <c r="Q337" s="45" t="str">
        <f t="shared" si="59"/>
        <v>Unoccupied-Exclude from Gross Floor Area,NA</v>
      </c>
      <c r="R337" s="45">
        <f>INDEX('For CSV - 2025 SpcFuncData'!$BB$5:$BB$89,MATCH($A337,'For CSV - 2025 SpcFuncData'!$B$5:$B$88,0))</f>
        <v>376</v>
      </c>
      <c r="S337" s="45">
        <f>INDEX('For CSV - 2025 VentSpcFuncData'!$I$6:$I$111,MATCH($B337,'For CSV - 2025 VentSpcFuncData'!$B$6:$B$111,0))</f>
        <v>96</v>
      </c>
      <c r="T337" s="45">
        <f>MATCH($A337,'For CSV - 2025 SpcFuncData'!$B$5:$B$87,0)</f>
        <v>76</v>
      </c>
      <c r="U337" s="45">
        <v>0</v>
      </c>
      <c r="V337" t="str">
        <f t="shared" si="60"/>
        <v>2,              96,     "NA"</v>
      </c>
    </row>
    <row r="338" spans="1:22" x14ac:dyDescent="0.25">
      <c r="A338" s="58" t="s">
        <v>276</v>
      </c>
      <c r="B338" s="103" t="s">
        <v>131</v>
      </c>
      <c r="C338" s="57">
        <f>VLOOKUP($B338,'2025 Ventilation List SORT'!$A$6:$I$101,2)</f>
        <v>1</v>
      </c>
      <c r="D338" s="57">
        <f>VLOOKUP($B338,'2025 Ventilation List SORT'!$A$6:$I$101,3)</f>
        <v>0.15</v>
      </c>
      <c r="E338" s="60">
        <f>VLOOKUP($B338,'2025 Ventilation List SORT'!$A$6:$I$101,4)</f>
        <v>0</v>
      </c>
      <c r="F338" s="60">
        <f>VLOOKUP($B338,'2025 Ventilation List SORT'!$A$6:$I$101,5)</f>
        <v>0</v>
      </c>
      <c r="G338" s="57">
        <f>VLOOKUP($B338,'2025 Ventilation List SORT'!$A$6:$I$101,6)</f>
        <v>0</v>
      </c>
      <c r="H338" s="60">
        <f>VLOOKUP($B338,'2025 Ventilation List SORT'!$A$6:$I$101,7)</f>
        <v>2</v>
      </c>
      <c r="I338" s="57" t="str">
        <f>VLOOKUP($B338,'2025 Ventilation List SORT'!$A$6:$I$101,8)</f>
        <v>B</v>
      </c>
      <c r="J338" s="96" t="str">
        <f>VLOOKUP($B338,'2025 Ventilation List SORT'!$A$6:$I$101,9)</f>
        <v>No</v>
      </c>
      <c r="K338" s="148">
        <f>INDEX('For CSV - 2025 SpcFuncData'!$D$5:$D$88,MATCH($A338,'For CSV - 2025 SpcFuncData'!$B$5:$B$87,0))*0.5</f>
        <v>0</v>
      </c>
      <c r="L338" s="148" t="e">
        <f>INDEX('For CSV - 2025 VentSpcFuncData'!#REF!,MATCH($B338,'For CSV - 2025 VentSpcFuncData'!$B$6:$B$111,0))</f>
        <v>#REF!</v>
      </c>
      <c r="M338" s="148" t="e">
        <f t="shared" si="48"/>
        <v>#REF!</v>
      </c>
      <c r="N338" s="148" t="e">
        <f>INDEX('For CSV - 2025 VentSpcFuncData'!#REF!,MATCH($B338,'For CSV - 2025 VentSpcFuncData'!$B$6:$B$111,0))</f>
        <v>#REF!</v>
      </c>
      <c r="O338" s="148" t="e">
        <f t="shared" si="47"/>
        <v>#REF!</v>
      </c>
      <c r="P338" s="150" t="e">
        <f t="shared" si="46"/>
        <v>#REF!</v>
      </c>
      <c r="Q338" s="45" t="str">
        <f t="shared" si="59"/>
        <v>Unoccupied-Include in Gross Floor Area,NA</v>
      </c>
      <c r="R338" s="45">
        <f>INDEX('For CSV - 2025 SpcFuncData'!$BB$5:$BB$89,MATCH($A338,'For CSV - 2025 SpcFuncData'!$B$5:$B$88,0))</f>
        <v>377</v>
      </c>
      <c r="S338" s="45">
        <f>INDEX('For CSV - 2025 VentSpcFuncData'!$I$6:$I$111,MATCH($B338,'For CSV - 2025 VentSpcFuncData'!$B$6:$B$111,0))</f>
        <v>96</v>
      </c>
      <c r="T338" s="45">
        <f>MATCH($A338,'For CSV - 2025 SpcFuncData'!$B$5:$B$87,0)</f>
        <v>77</v>
      </c>
      <c r="U338" s="45">
        <v>0</v>
      </c>
      <c r="V338" t="str">
        <f t="shared" si="60"/>
        <v>1, Spc:SpcFunc,        377,  96  ;  Unoccupied-Include in Gross Floor Area</v>
      </c>
    </row>
    <row r="339" spans="1:22" x14ac:dyDescent="0.25">
      <c r="A339" s="58" t="s">
        <v>276</v>
      </c>
      <c r="B339" s="103" t="s">
        <v>131</v>
      </c>
      <c r="C339" s="57">
        <f>VLOOKUP($B339,'2025 Ventilation List SORT'!$A$6:$I$101,2)</f>
        <v>1</v>
      </c>
      <c r="D339" s="57">
        <f>VLOOKUP($B339,'2025 Ventilation List SORT'!$A$6:$I$101,3)</f>
        <v>0.15</v>
      </c>
      <c r="E339" s="60">
        <f>VLOOKUP($B339,'2025 Ventilation List SORT'!$A$6:$I$101,4)</f>
        <v>0</v>
      </c>
      <c r="F339" s="60">
        <f>VLOOKUP($B339,'2025 Ventilation List SORT'!$A$6:$I$101,5)</f>
        <v>0</v>
      </c>
      <c r="G339" s="57">
        <f>VLOOKUP($B339,'2025 Ventilation List SORT'!$A$6:$I$101,6)</f>
        <v>0</v>
      </c>
      <c r="H339" s="60">
        <f>VLOOKUP($B339,'2025 Ventilation List SORT'!$A$6:$I$101,7)</f>
        <v>2</v>
      </c>
      <c r="I339" s="57" t="str">
        <f>VLOOKUP($B339,'2025 Ventilation List SORT'!$A$6:$I$101,8)</f>
        <v>B</v>
      </c>
      <c r="J339" s="96" t="str">
        <f>VLOOKUP($B339,'2025 Ventilation List SORT'!$A$6:$I$101,9)</f>
        <v>No</v>
      </c>
      <c r="K339" s="148">
        <f>INDEX('For CSV - 2025 SpcFuncData'!$D$5:$D$88,MATCH($A339,'For CSV - 2025 SpcFuncData'!$B$5:$B$87,0))*0.5</f>
        <v>0</v>
      </c>
      <c r="L339" s="148" t="e">
        <f>INDEX('For CSV - 2025 VentSpcFuncData'!#REF!,MATCH($B339,'For CSV - 2025 VentSpcFuncData'!$B$6:$B$111,0))</f>
        <v>#REF!</v>
      </c>
      <c r="M339" s="148" t="e">
        <f t="shared" si="48"/>
        <v>#REF!</v>
      </c>
      <c r="N339" s="148" t="e">
        <f>INDEX('For CSV - 2025 VentSpcFuncData'!#REF!,MATCH($B339,'For CSV - 2025 VentSpcFuncData'!$B$6:$B$111,0))</f>
        <v>#REF!</v>
      </c>
      <c r="O339" s="148" t="e">
        <f t="shared" si="47"/>
        <v>#REF!</v>
      </c>
      <c r="P339" s="150" t="e">
        <f t="shared" si="46"/>
        <v>#REF!</v>
      </c>
      <c r="Q339" s="45" t="str">
        <f t="shared" si="59"/>
        <v>Unoccupied-Include in Gross Floor Area,NA</v>
      </c>
      <c r="R339" s="45">
        <f>INDEX('For CSV - 2025 SpcFuncData'!$BB$5:$BB$89,MATCH($A339,'For CSV - 2025 SpcFuncData'!$B$5:$B$88,0))</f>
        <v>377</v>
      </c>
      <c r="S339" s="45">
        <f>INDEX('For CSV - 2025 VentSpcFuncData'!$I$6:$I$111,MATCH($B339,'For CSV - 2025 VentSpcFuncData'!$B$6:$B$111,0))</f>
        <v>96</v>
      </c>
      <c r="T339" s="45">
        <f>MATCH($A339,'For CSV - 2025 SpcFuncData'!$B$5:$B$87,0)</f>
        <v>77</v>
      </c>
      <c r="U339" s="45">
        <v>0</v>
      </c>
      <c r="V339" t="str">
        <f t="shared" si="60"/>
        <v>2,              96,     "NA"</v>
      </c>
    </row>
    <row r="340" spans="1:22" x14ac:dyDescent="0.25">
      <c r="A340" s="58" t="s">
        <v>595</v>
      </c>
      <c r="B340" s="103" t="s">
        <v>758</v>
      </c>
      <c r="C340" s="57">
        <f>VLOOKUP($B340,'2025 Ventilation List SORT'!$A$6:$I$101,2)</f>
        <v>33</v>
      </c>
      <c r="D340" s="57">
        <f>VLOOKUP($B340,'2025 Ventilation List SORT'!$A$6:$I$101,3)</f>
        <v>0.15</v>
      </c>
      <c r="E340" s="60">
        <f>VLOOKUP($B340,'2025 Ventilation List SORT'!$A$6:$I$101,4)</f>
        <v>0</v>
      </c>
      <c r="F340" s="60">
        <f>VLOOKUP($B340,'2025 Ventilation List SORT'!$A$6:$I$101,5)</f>
        <v>0</v>
      </c>
      <c r="G340" s="57">
        <f>VLOOKUP($B340,'2025 Ventilation List SORT'!$A$6:$I$101,6)</f>
        <v>0</v>
      </c>
      <c r="H340" s="60">
        <f>VLOOKUP($B340,'2025 Ventilation List SORT'!$A$6:$I$101,7)</f>
        <v>1</v>
      </c>
      <c r="I340" s="57" t="str">
        <f>VLOOKUP($B340,'2025 Ventilation List SORT'!$A$6:$I$101,8)</f>
        <v>F</v>
      </c>
      <c r="J340" s="96" t="str">
        <f>VLOOKUP($B340,'2025 Ventilation List SORT'!$A$6:$I$101,9)</f>
        <v>No</v>
      </c>
      <c r="K340" s="148">
        <f>INDEX('For CSV - 2025 SpcFuncData'!$D$5:$D$88,MATCH($A340,'For CSV - 2025 SpcFuncData'!$B$5:$B$87,0))*0.5</f>
        <v>5</v>
      </c>
      <c r="L340" s="148" t="e">
        <f>INDEX('For CSV - 2025 VentSpcFuncData'!#REF!,MATCH($B340,'For CSV - 2025 VentSpcFuncData'!$B$6:$B$111,0))</f>
        <v>#REF!</v>
      </c>
      <c r="M340" s="148" t="e">
        <f t="shared" si="48"/>
        <v>#REF!</v>
      </c>
      <c r="N340" s="148" t="e">
        <f>INDEX('For CSV - 2025 VentSpcFuncData'!#REF!,MATCH($B340,'For CSV - 2025 VentSpcFuncData'!$B$6:$B$111,0))</f>
        <v>#REF!</v>
      </c>
      <c r="O340" s="148" t="e">
        <f t="shared" ref="O340:O353" si="61">IF(SUM(K340,M340)=0,0,M340/K340*N340)</f>
        <v>#REF!</v>
      </c>
      <c r="P340" s="150" t="e">
        <f t="shared" si="46"/>
        <v>#REF!</v>
      </c>
      <c r="Q340" s="45" t="str">
        <f t="shared" si="59"/>
        <v>Videoconferencing Studio,General - Conference/meeting</v>
      </c>
      <c r="R340" s="45">
        <f>INDEX('For CSV - 2025 SpcFuncData'!$BB$5:$BB$89,MATCH($A340,'For CSV - 2025 SpcFuncData'!$B$5:$B$88,0))</f>
        <v>378</v>
      </c>
      <c r="S340" s="45">
        <f>INDEX('For CSV - 2025 VentSpcFuncData'!$I$6:$I$111,MATCH($B340,'For CSV - 2025 VentSpcFuncData'!$B$6:$B$111,0))</f>
        <v>48</v>
      </c>
      <c r="T340" s="45">
        <f>MATCH($A340,'For CSV - 2025 SpcFuncData'!$B$5:$B$87,0)</f>
        <v>78</v>
      </c>
      <c r="U340" s="45">
        <v>0</v>
      </c>
      <c r="V340" t="str">
        <f t="shared" si="60"/>
        <v>1, Spc:SpcFunc,        378,  48  ;  Videoconferencing Studio</v>
      </c>
    </row>
    <row r="341" spans="1:22" x14ac:dyDescent="0.25">
      <c r="A341" s="58" t="s">
        <v>595</v>
      </c>
      <c r="B341" s="103" t="s">
        <v>758</v>
      </c>
      <c r="C341" s="57">
        <f>VLOOKUP($B341,'2025 Ventilation List SORT'!$A$6:$I$101,2)</f>
        <v>33</v>
      </c>
      <c r="D341" s="57">
        <f>VLOOKUP($B341,'2025 Ventilation List SORT'!$A$6:$I$101,3)</f>
        <v>0.15</v>
      </c>
      <c r="E341" s="60">
        <f>VLOOKUP($B341,'2025 Ventilation List SORT'!$A$6:$I$101,4)</f>
        <v>0</v>
      </c>
      <c r="F341" s="60">
        <f>VLOOKUP($B341,'2025 Ventilation List SORT'!$A$6:$I$101,5)</f>
        <v>0</v>
      </c>
      <c r="G341" s="57">
        <f>VLOOKUP($B341,'2025 Ventilation List SORT'!$A$6:$I$101,6)</f>
        <v>0</v>
      </c>
      <c r="H341" s="60">
        <f>VLOOKUP($B341,'2025 Ventilation List SORT'!$A$6:$I$101,7)</f>
        <v>1</v>
      </c>
      <c r="I341" s="57" t="str">
        <f>VLOOKUP($B341,'2025 Ventilation List SORT'!$A$6:$I$101,8)</f>
        <v>F</v>
      </c>
      <c r="J341" s="96" t="str">
        <f>VLOOKUP($B341,'2025 Ventilation List SORT'!$A$6:$I$101,9)</f>
        <v>No</v>
      </c>
      <c r="K341" s="148">
        <f>INDEX('For CSV - 2025 SpcFuncData'!$D$5:$D$88,MATCH($A341,'For CSV - 2025 SpcFuncData'!$B$5:$B$87,0))*0.5</f>
        <v>5</v>
      </c>
      <c r="L341" s="148" t="e">
        <f>INDEX('For CSV - 2025 VentSpcFuncData'!#REF!,MATCH($B341,'For CSV - 2025 VentSpcFuncData'!$B$6:$B$111,0))</f>
        <v>#REF!</v>
      </c>
      <c r="M341" s="148" t="e">
        <f t="shared" si="48"/>
        <v>#REF!</v>
      </c>
      <c r="N341" s="148" t="e">
        <f>INDEX('For CSV - 2025 VentSpcFuncData'!#REF!,MATCH($B341,'For CSV - 2025 VentSpcFuncData'!$B$6:$B$111,0))</f>
        <v>#REF!</v>
      </c>
      <c r="O341" s="148" t="e">
        <f t="shared" si="61"/>
        <v>#REF!</v>
      </c>
      <c r="P341" s="150" t="e">
        <f t="shared" si="46"/>
        <v>#REF!</v>
      </c>
      <c r="Q341" s="45" t="str">
        <f t="shared" si="59"/>
        <v>Videoconferencing Studio,General - Conference/meeting</v>
      </c>
      <c r="R341" s="45">
        <f>INDEX('For CSV - 2025 SpcFuncData'!$BB$5:$BB$89,MATCH($A341,'For CSV - 2025 SpcFuncData'!$B$5:$B$88,0))</f>
        <v>378</v>
      </c>
      <c r="S341" s="45">
        <f>INDEX('For CSV - 2025 VentSpcFuncData'!$I$6:$I$111,MATCH($B341,'For CSV - 2025 VentSpcFuncData'!$B$6:$B$111,0))</f>
        <v>48</v>
      </c>
      <c r="T341" s="45">
        <f>MATCH($A341,'For CSV - 2025 SpcFuncData'!$B$5:$B$87,0)</f>
        <v>78</v>
      </c>
      <c r="U341" s="45">
        <v>0</v>
      </c>
      <c r="V341" t="str">
        <f t="shared" si="60"/>
        <v>2,              48,     "General - Conference/meeting"</v>
      </c>
    </row>
    <row r="342" spans="1:22" s="213" customFormat="1" x14ac:dyDescent="0.25">
      <c r="A342" s="213" t="str">
        <f>'For CSV - 2025 SpcFuncData'!B84</f>
        <v>Conference, Multipurpose and Meeting Area</v>
      </c>
      <c r="B342" s="214" t="str">
        <f>B90</f>
        <v>General - Conference/meeting</v>
      </c>
      <c r="C342" s="215">
        <f>VLOOKUP($B342,'2025 Ventilation List SORT'!$A$6:$I$101,2)</f>
        <v>33</v>
      </c>
      <c r="D342" s="215">
        <f>VLOOKUP($B342,'2025 Ventilation List SORT'!$A$6:$I$101,3)</f>
        <v>0.15</v>
      </c>
      <c r="E342" s="216">
        <f>VLOOKUP($B342,'2025 Ventilation List SORT'!$A$6:$I$101,4)</f>
        <v>0</v>
      </c>
      <c r="F342" s="216">
        <f>VLOOKUP($B342,'2025 Ventilation List SORT'!$A$6:$I$101,5)</f>
        <v>0</v>
      </c>
      <c r="G342" s="215">
        <f>VLOOKUP($B342,'2025 Ventilation List SORT'!$A$6:$I$101,6)</f>
        <v>0</v>
      </c>
      <c r="H342" s="216">
        <f>VLOOKUP($B342,'2025 Ventilation List SORT'!$A$6:$I$101,7)</f>
        <v>1</v>
      </c>
      <c r="I342" s="215" t="str">
        <f>VLOOKUP($B342,'2025 Ventilation List SORT'!$A$6:$I$101,8)</f>
        <v>F</v>
      </c>
      <c r="J342" s="217" t="str">
        <f>VLOOKUP($B342,'2025 Ventilation List SORT'!$A$6:$I$101,9)</f>
        <v>No</v>
      </c>
      <c r="K342" s="218">
        <f>INDEX('For CSV - 2025 SpcFuncData'!$D$5:$D$88,MATCH($A342,'For CSV - 2025 SpcFuncData'!$B$5:$B$87,0))*0.5</f>
        <v>33.335000000000001</v>
      </c>
      <c r="L342" s="218" t="e">
        <f>INDEX('For CSV - 2025 VentSpcFuncData'!#REF!,MATCH($B342,'For CSV - 2025 VentSpcFuncData'!$B$6:$B$111,0))</f>
        <v>#REF!</v>
      </c>
      <c r="M342" s="218" t="e">
        <f t="shared" ref="M342:M345" si="62">IF(L342=0,K342,L342)</f>
        <v>#REF!</v>
      </c>
      <c r="N342" s="218" t="e">
        <f>INDEX('For CSV - 2025 VentSpcFuncData'!#REF!,MATCH($B342,'For CSV - 2025 VentSpcFuncData'!$B$6:$B$111,0))</f>
        <v>#REF!</v>
      </c>
      <c r="O342" s="218" t="e">
        <f t="shared" si="61"/>
        <v>#REF!</v>
      </c>
      <c r="P342" s="219" t="e">
        <f t="shared" ref="P342:P345" si="63">K342*O342/1000</f>
        <v>#REF!</v>
      </c>
      <c r="Q342" s="213" t="str">
        <f t="shared" si="59"/>
        <v>Conference, Multipurpose and Meeting Area,General - Conference/meeting</v>
      </c>
      <c r="R342" s="213">
        <f>INDEX('For CSV - 2025 SpcFuncData'!$BB$5:$BB$89,MATCH($A342,'For CSV - 2025 SpcFuncData'!$B$5:$B$88,0))</f>
        <v>381</v>
      </c>
      <c r="S342" s="213">
        <f>INDEX('For CSV - 2025 VentSpcFuncData'!$I$6:$I$111,MATCH($B342,'For CSV - 2025 VentSpcFuncData'!$B$6:$B$111,0))</f>
        <v>48</v>
      </c>
      <c r="T342" s="213">
        <f>MATCH($A342,'For CSV - 2025 SpcFuncData'!$B$5:$B$87,0)</f>
        <v>80</v>
      </c>
      <c r="U342" s="213">
        <v>0</v>
      </c>
      <c r="V342" s="220" t="str">
        <f t="shared" si="60"/>
        <v>1, Spc:SpcFunc,        381,  48  ;  Conference, Multipurpose and Meeting Area</v>
      </c>
    </row>
    <row r="343" spans="1:22" s="213" customFormat="1" x14ac:dyDescent="0.25">
      <c r="A343" s="213" t="str">
        <f>A342</f>
        <v>Conference, Multipurpose and Meeting Area</v>
      </c>
      <c r="B343" s="214" t="str">
        <f>B96</f>
        <v>General - Conference/meeting</v>
      </c>
      <c r="C343" s="215">
        <f>VLOOKUP($B343,'2025 Ventilation List SORT'!$A$6:$I$101,2)</f>
        <v>33</v>
      </c>
      <c r="D343" s="215">
        <f>VLOOKUP($B343,'2025 Ventilation List SORT'!$A$6:$I$101,3)</f>
        <v>0.15</v>
      </c>
      <c r="E343" s="216">
        <f>VLOOKUP($B343,'2025 Ventilation List SORT'!$A$6:$I$101,4)</f>
        <v>0</v>
      </c>
      <c r="F343" s="216">
        <f>VLOOKUP($B343,'2025 Ventilation List SORT'!$A$6:$I$101,5)</f>
        <v>0</v>
      </c>
      <c r="G343" s="215">
        <f>VLOOKUP($B343,'2025 Ventilation List SORT'!$A$6:$I$101,6)</f>
        <v>0</v>
      </c>
      <c r="H343" s="216">
        <f>VLOOKUP($B343,'2025 Ventilation List SORT'!$A$6:$I$101,7)</f>
        <v>1</v>
      </c>
      <c r="I343" s="215" t="str">
        <f>VLOOKUP($B343,'2025 Ventilation List SORT'!$A$6:$I$101,8)</f>
        <v>F</v>
      </c>
      <c r="J343" s="217" t="str">
        <f>VLOOKUP($B343,'2025 Ventilation List SORT'!$A$6:$I$101,9)</f>
        <v>No</v>
      </c>
      <c r="K343" s="218">
        <f>INDEX('For CSV - 2025 SpcFuncData'!$D$5:$D$88,MATCH($A343,'For CSV - 2025 SpcFuncData'!$B$5:$B$87,0))*0.5</f>
        <v>33.335000000000001</v>
      </c>
      <c r="L343" s="218" t="e">
        <f>INDEX('For CSV - 2025 VentSpcFuncData'!#REF!,MATCH($B343,'For CSV - 2025 VentSpcFuncData'!$B$6:$B$111,0))</f>
        <v>#REF!</v>
      </c>
      <c r="M343" s="218" t="e">
        <f t="shared" si="62"/>
        <v>#REF!</v>
      </c>
      <c r="N343" s="218" t="e">
        <f>INDEX('For CSV - 2025 VentSpcFuncData'!#REF!,MATCH($B343,'For CSV - 2025 VentSpcFuncData'!$B$6:$B$111,0))</f>
        <v>#REF!</v>
      </c>
      <c r="O343" s="218" t="e">
        <f t="shared" si="61"/>
        <v>#REF!</v>
      </c>
      <c r="P343" s="219" t="e">
        <f t="shared" si="63"/>
        <v>#REF!</v>
      </c>
      <c r="Q343" s="213" t="str">
        <f t="shared" si="59"/>
        <v>Conference, Multipurpose and Meeting Area,General - Conference/meeting</v>
      </c>
      <c r="R343" s="213">
        <f>INDEX('For CSV - 2025 SpcFuncData'!$BB$5:$BB$89,MATCH($A343,'For CSV - 2025 SpcFuncData'!$B$5:$B$88,0))</f>
        <v>381</v>
      </c>
      <c r="S343" s="213">
        <f>INDEX('For CSV - 2025 VentSpcFuncData'!$I$6:$I$111,MATCH($B343,'For CSV - 2025 VentSpcFuncData'!$B$6:$B$111,0))</f>
        <v>48</v>
      </c>
      <c r="T343" s="213">
        <f>MATCH($A343,'For CSV - 2025 SpcFuncData'!$B$5:$B$87,0)</f>
        <v>80</v>
      </c>
      <c r="U343" s="213">
        <v>0</v>
      </c>
      <c r="V343" s="220" t="str">
        <f t="shared" si="60"/>
        <v>2,              48,     "General - Conference/meeting"</v>
      </c>
    </row>
    <row r="344" spans="1:22" s="213" customFormat="1" x14ac:dyDescent="0.25">
      <c r="A344" s="213" t="str">
        <f>A343</f>
        <v>Conference, Multipurpose and Meeting Area</v>
      </c>
      <c r="B344" s="214" t="str">
        <f>B97</f>
        <v>Lodging - Multipurpose assembly</v>
      </c>
      <c r="C344" s="215">
        <f>VLOOKUP($B344,'2025 Ventilation List SORT'!$A$6:$I$101,2)</f>
        <v>33</v>
      </c>
      <c r="D344" s="215">
        <f>VLOOKUP($B344,'2025 Ventilation List SORT'!$A$6:$I$101,3)</f>
        <v>0.15</v>
      </c>
      <c r="E344" s="216">
        <f>VLOOKUP($B344,'2025 Ventilation List SORT'!$A$6:$I$101,4)</f>
        <v>0</v>
      </c>
      <c r="F344" s="216">
        <f>VLOOKUP($B344,'2025 Ventilation List SORT'!$A$6:$I$101,5)</f>
        <v>0</v>
      </c>
      <c r="G344" s="215">
        <f>VLOOKUP($B344,'2025 Ventilation List SORT'!$A$6:$I$101,6)</f>
        <v>0</v>
      </c>
      <c r="H344" s="216">
        <f>VLOOKUP($B344,'2025 Ventilation List SORT'!$A$6:$I$101,7)</f>
        <v>1</v>
      </c>
      <c r="I344" s="215" t="str">
        <f>VLOOKUP($B344,'2025 Ventilation List SORT'!$A$6:$I$101,8)</f>
        <v>F</v>
      </c>
      <c r="J344" s="217" t="str">
        <f>VLOOKUP($B344,'2025 Ventilation List SORT'!$A$6:$I$101,9)</f>
        <v>No</v>
      </c>
      <c r="K344" s="218">
        <f>INDEX('For CSV - 2025 SpcFuncData'!$D$5:$D$88,MATCH($A344,'For CSV - 2025 SpcFuncData'!$B$5:$B$87,0))*0.5</f>
        <v>33.335000000000001</v>
      </c>
      <c r="L344" s="218" t="e">
        <f>INDEX('For CSV - 2025 VentSpcFuncData'!#REF!,MATCH($B344,'For CSV - 2025 VentSpcFuncData'!$B$6:$B$111,0))</f>
        <v>#REF!</v>
      </c>
      <c r="M344" s="218" t="e">
        <f t="shared" si="62"/>
        <v>#REF!</v>
      </c>
      <c r="N344" s="218" t="e">
        <f>INDEX('For CSV - 2025 VentSpcFuncData'!#REF!,MATCH($B344,'For CSV - 2025 VentSpcFuncData'!$B$6:$B$111,0))</f>
        <v>#REF!</v>
      </c>
      <c r="O344" s="218" t="e">
        <f t="shared" si="61"/>
        <v>#REF!</v>
      </c>
      <c r="P344" s="219" t="e">
        <f t="shared" si="63"/>
        <v>#REF!</v>
      </c>
      <c r="Q344" s="213" t="str">
        <f t="shared" si="59"/>
        <v>Conference, Multipurpose and Meeting Area,Lodging - Multipurpose assembly</v>
      </c>
      <c r="R344" s="213">
        <f>INDEX('For CSV - 2025 SpcFuncData'!$BB$5:$BB$89,MATCH($A344,'For CSV - 2025 SpcFuncData'!$B$5:$B$88,0))</f>
        <v>381</v>
      </c>
      <c r="S344" s="213">
        <f>INDEX('For CSV - 2025 VentSpcFuncData'!$I$6:$I$111,MATCH($B344,'For CSV - 2025 VentSpcFuncData'!$B$6:$B$111,0))</f>
        <v>57</v>
      </c>
      <c r="T344" s="213">
        <f>MATCH($A344,'For CSV - 2025 SpcFuncData'!$B$5:$B$87,0)</f>
        <v>80</v>
      </c>
      <c r="U344" s="213">
        <v>0</v>
      </c>
      <c r="V344" s="220" t="str">
        <f t="shared" si="60"/>
        <v>2,              57,     "Lodging - Multipurpose assembly"</v>
      </c>
    </row>
    <row r="345" spans="1:22" s="213" customFormat="1" x14ac:dyDescent="0.25">
      <c r="A345" s="213" t="str">
        <f>A344</f>
        <v>Conference, Multipurpose and Meeting Area</v>
      </c>
      <c r="B345" s="214" t="str">
        <f>B98</f>
        <v>Misc - All others</v>
      </c>
      <c r="C345" s="215">
        <f>VLOOKUP($B345,'2025 Ventilation List SORT'!$A$6:$I$101,2)</f>
        <v>5</v>
      </c>
      <c r="D345" s="215">
        <f>VLOOKUP($B345,'2025 Ventilation List SORT'!$A$6:$I$101,3)</f>
        <v>0.15</v>
      </c>
      <c r="E345" s="216">
        <f>VLOOKUP($B345,'2025 Ventilation List SORT'!$A$6:$I$101,4)</f>
        <v>0</v>
      </c>
      <c r="F345" s="216">
        <f>VLOOKUP($B345,'2025 Ventilation List SORT'!$A$6:$I$101,5)</f>
        <v>0</v>
      </c>
      <c r="G345" s="215">
        <f>VLOOKUP($B345,'2025 Ventilation List SORT'!$A$6:$I$101,6)</f>
        <v>0</v>
      </c>
      <c r="H345" s="216">
        <f>VLOOKUP($B345,'2025 Ventilation List SORT'!$A$6:$I$101,7)</f>
        <v>2</v>
      </c>
      <c r="I345" s="215" t="str">
        <f>VLOOKUP($B345,'2025 Ventilation List SORT'!$A$6:$I$101,8)</f>
        <v/>
      </c>
      <c r="J345" s="217" t="str">
        <f>VLOOKUP($B345,'2025 Ventilation List SORT'!$A$6:$I$101,9)</f>
        <v>No</v>
      </c>
      <c r="K345" s="218">
        <f>INDEX('For CSV - 2025 SpcFuncData'!$D$5:$D$88,MATCH($A345,'For CSV - 2025 SpcFuncData'!$B$5:$B$87,0))*0.5</f>
        <v>33.335000000000001</v>
      </c>
      <c r="L345" s="218" t="e">
        <f>INDEX('For CSV - 2025 VentSpcFuncData'!#REF!,MATCH($B345,'For CSV - 2025 VentSpcFuncData'!$B$6:$B$111,0))</f>
        <v>#REF!</v>
      </c>
      <c r="M345" s="218" t="e">
        <f t="shared" si="62"/>
        <v>#REF!</v>
      </c>
      <c r="N345" s="218" t="e">
        <f>INDEX('For CSV - 2025 VentSpcFuncData'!#REF!,MATCH($B345,'For CSV - 2025 VentSpcFuncData'!$B$6:$B$111,0))</f>
        <v>#REF!</v>
      </c>
      <c r="O345" s="218" t="e">
        <f t="shared" si="61"/>
        <v>#REF!</v>
      </c>
      <c r="P345" s="219" t="e">
        <f t="shared" si="63"/>
        <v>#REF!</v>
      </c>
      <c r="Q345" s="213" t="str">
        <f t="shared" si="59"/>
        <v>Conference, Multipurpose and Meeting Area,Misc - All others</v>
      </c>
      <c r="R345" s="213">
        <f>INDEX('For CSV - 2025 SpcFuncData'!$BB$5:$BB$89,MATCH($A345,'For CSV - 2025 SpcFuncData'!$B$5:$B$88,0))</f>
        <v>381</v>
      </c>
      <c r="S345" s="213">
        <f>INDEX('For CSV - 2025 VentSpcFuncData'!$I$6:$I$111,MATCH($B345,'For CSV - 2025 VentSpcFuncData'!$B$6:$B$111,0))</f>
        <v>58</v>
      </c>
      <c r="T345" s="213">
        <f>MATCH($A345,'For CSV - 2025 SpcFuncData'!$B$5:$B$87,0)</f>
        <v>80</v>
      </c>
      <c r="U345" s="213">
        <v>0</v>
      </c>
      <c r="V345" s="220" t="str">
        <f t="shared" si="60"/>
        <v>2,              58,     "Misc - All others"</v>
      </c>
    </row>
    <row r="346" spans="1:22" s="213" customFormat="1" x14ac:dyDescent="0.25">
      <c r="A346" s="213" t="s">
        <v>1153</v>
      </c>
      <c r="B346" s="221" t="s">
        <v>781</v>
      </c>
      <c r="C346" s="215">
        <f>VLOOKUP($B346,'2025 Ventilation List SORT'!$A$6:$I$101,2)</f>
        <v>5</v>
      </c>
      <c r="D346" s="215">
        <f>VLOOKUP($B346,'2025 Ventilation List SORT'!$A$6:$I$101,3)</f>
        <v>0.15</v>
      </c>
      <c r="E346" s="216">
        <f>VLOOKUP($B346,'2025 Ventilation List SORT'!$A$6:$I$101,4)</f>
        <v>0</v>
      </c>
      <c r="F346" s="216">
        <f>VLOOKUP($B346,'2025 Ventilation List SORT'!$A$6:$I$101,5)</f>
        <v>0</v>
      </c>
      <c r="G346" s="215">
        <f>VLOOKUP($B346,'2025 Ventilation List SORT'!$A$6:$I$101,6)</f>
        <v>0</v>
      </c>
      <c r="H346" s="216">
        <f>VLOOKUP($B346,'2025 Ventilation List SORT'!$A$6:$I$101,7)</f>
        <v>2</v>
      </c>
      <c r="I346" s="215" t="str">
        <f>VLOOKUP($B346,'2025 Ventilation List SORT'!$A$6:$I$101,8)</f>
        <v/>
      </c>
      <c r="J346" s="217" t="str">
        <f>VLOOKUP($B346,'2025 Ventilation List SORT'!$A$6:$I$101,9)</f>
        <v>No</v>
      </c>
      <c r="K346" s="218">
        <f>INDEX('For CSV - 2025 SpcFuncData'!$D$5:$D$88,MATCH($A346,'For CSV - 2025 SpcFuncData'!$B$5:$B$87,0))*0.5</f>
        <v>0</v>
      </c>
      <c r="L346" s="218" t="e">
        <f>INDEX('For CSV - 2025 VentSpcFuncData'!#REF!,MATCH($B346,'For CSV - 2025 VentSpcFuncData'!$B$6:$B$111,0))</f>
        <v>#REF!</v>
      </c>
      <c r="M346" s="218" t="e">
        <f t="shared" si="48"/>
        <v>#REF!</v>
      </c>
      <c r="N346" s="218" t="e">
        <f>INDEX('For CSV - 2025 VentSpcFuncData'!#REF!,MATCH($B346,'For CSV - 2025 VentSpcFuncData'!$B$6:$B$111,0))</f>
        <v>#REF!</v>
      </c>
      <c r="O346" s="218" t="e">
        <f t="shared" si="61"/>
        <v>#REF!</v>
      </c>
      <c r="P346" s="219" t="e">
        <f t="shared" si="46"/>
        <v>#REF!</v>
      </c>
      <c r="Q346" s="213" t="str">
        <f t="shared" si="59"/>
        <v>Storage,Misc - All others</v>
      </c>
      <c r="R346" s="213">
        <f>INDEX('For CSV - 2025 SpcFuncData'!$BB$5:$BB$89,MATCH($A346,'For CSV - 2025 SpcFuncData'!$B$5:$B$88,0))</f>
        <v>379</v>
      </c>
      <c r="S346" s="213">
        <f>INDEX('For CSV - 2025 VentSpcFuncData'!$I$6:$I$111,MATCH($B346,'For CSV - 2025 VentSpcFuncData'!$B$6:$B$111,0))</f>
        <v>58</v>
      </c>
      <c r="T346" s="213">
        <f>MATCH($A346,'For CSV - 2025 SpcFuncData'!$B$5:$B$87,0)</f>
        <v>81</v>
      </c>
      <c r="U346" s="213">
        <v>0</v>
      </c>
      <c r="V346" s="220" t="str">
        <f>IF($A341&lt;&gt;$A346,$V$3&amp;$R346&amp;$W$3&amp;$S346&amp;$X$3&amp;TEXT($A346,0),IF($A346=$A341,$V$4&amp;$S346&amp;$W$4&amp;$X$4&amp;$B346&amp;""""))</f>
        <v>1, Spc:SpcFunc,        379,  58  ;  Storage</v>
      </c>
    </row>
    <row r="347" spans="1:22" s="213" customFormat="1" ht="13.5" customHeight="1" x14ac:dyDescent="0.25">
      <c r="A347" s="213" t="s">
        <v>1153</v>
      </c>
      <c r="B347" s="221" t="s">
        <v>802</v>
      </c>
      <c r="C347" s="215">
        <f>VLOOKUP($B347,'2025 Ventilation List SORT'!$A$6:$I$101,2)</f>
        <v>0</v>
      </c>
      <c r="D347" s="215">
        <f>VLOOKUP($B347,'2025 Ventilation List SORT'!$A$6:$I$101,3)</f>
        <v>0</v>
      </c>
      <c r="E347" s="216">
        <f>VLOOKUP($B347,'2025 Ventilation List SORT'!$A$6:$I$101,4)</f>
        <v>0</v>
      </c>
      <c r="F347" s="216">
        <f>VLOOKUP($B347,'2025 Ventilation List SORT'!$A$6:$I$101,5)</f>
        <v>0</v>
      </c>
      <c r="G347" s="215">
        <f>VLOOKUP($B347,'2025 Ventilation List SORT'!$A$6:$I$101,6)</f>
        <v>1.5</v>
      </c>
      <c r="H347" s="216">
        <f>VLOOKUP($B347,'2025 Ventilation List SORT'!$A$6:$I$101,7)</f>
        <v>4</v>
      </c>
      <c r="I347" s="215" t="str">
        <f>VLOOKUP($B347,'2025 Ventilation List SORT'!$A$6:$I$101,8)</f>
        <v>Exh. Note F</v>
      </c>
      <c r="J347" s="217" t="str">
        <f>VLOOKUP($B347,'2025 Ventilation List SORT'!$A$6:$I$101,9)</f>
        <v>Yes</v>
      </c>
      <c r="K347" s="218">
        <f>INDEX('For CSV - 2025 SpcFuncData'!$D$5:$D$88,MATCH($A347,'For CSV - 2025 SpcFuncData'!$B$5:$B$87,0))*0.5</f>
        <v>0</v>
      </c>
      <c r="L347" s="218" t="e">
        <f>INDEX('For CSV - 2025 VentSpcFuncData'!#REF!,MATCH($B347,'For CSV - 2025 VentSpcFuncData'!$B$6:$B$111,0))</f>
        <v>#REF!</v>
      </c>
      <c r="M347" s="218" t="e">
        <f t="shared" si="48"/>
        <v>#REF!</v>
      </c>
      <c r="N347" s="218" t="e">
        <f>INDEX('For CSV - 2025 VentSpcFuncData'!#REF!,MATCH($B347,'For CSV - 2025 VentSpcFuncData'!$B$6:$B$111,0))</f>
        <v>#REF!</v>
      </c>
      <c r="O347" s="218" t="e">
        <f t="shared" si="61"/>
        <v>#REF!</v>
      </c>
      <c r="P347" s="219" t="e">
        <f t="shared" ref="P347:P349" si="64">K347*O347/1000</f>
        <v>#REF!</v>
      </c>
      <c r="Q347" s="213" t="str">
        <f t="shared" si="59"/>
        <v>Storage,Exhaust - Storage rooms, chemical</v>
      </c>
      <c r="R347" s="213">
        <f>INDEX('For CSV - 2025 SpcFuncData'!$BB$5:$BB$89,MATCH($A347,'For CSV - 2025 SpcFuncData'!$B$5:$B$88,0))</f>
        <v>379</v>
      </c>
      <c r="S347" s="213">
        <f>INDEX('For CSV - 2025 VentSpcFuncData'!$I$6:$I$111,MATCH($B347,'For CSV - 2025 VentSpcFuncData'!$B$6:$B$111,0))</f>
        <v>38</v>
      </c>
      <c r="T347" s="213">
        <f>MATCH($A347,'For CSV - 2025 SpcFuncData'!$B$5:$B$87,0)</f>
        <v>81</v>
      </c>
      <c r="U347" s="213">
        <v>0</v>
      </c>
      <c r="V347" s="220" t="str">
        <f t="shared" ref="V347:V353" si="65">IF($A346&lt;&gt;$A347,$V$3&amp;$R347&amp;$W$3&amp;$S347&amp;$X$3&amp;TEXT($A347,0),IF($A347=$A346,$V$4&amp;$S347&amp;$W$4&amp;$X$4&amp;$B347&amp;""""))</f>
        <v>2,              38,     "Exhaust - Storage rooms, chemical"</v>
      </c>
    </row>
    <row r="348" spans="1:22" s="213" customFormat="1" x14ac:dyDescent="0.25">
      <c r="A348" s="213" t="s">
        <v>1153</v>
      </c>
      <c r="B348" s="221" t="s">
        <v>760</v>
      </c>
      <c r="C348" s="215">
        <f>VLOOKUP($B348,'2025 Ventilation List SORT'!$A$6:$I$101,2)</f>
        <v>2</v>
      </c>
      <c r="D348" s="215">
        <f>VLOOKUP($B348,'2025 Ventilation List SORT'!$A$6:$I$101,3)</f>
        <v>0.15</v>
      </c>
      <c r="E348" s="216">
        <f>VLOOKUP($B348,'2025 Ventilation List SORT'!$A$6:$I$101,4)</f>
        <v>0</v>
      </c>
      <c r="F348" s="216">
        <f>VLOOKUP($B348,'2025 Ventilation List SORT'!$A$6:$I$101,5)</f>
        <v>0</v>
      </c>
      <c r="G348" s="215">
        <f>VLOOKUP($B348,'2025 Ventilation List SORT'!$A$6:$I$101,6)</f>
        <v>0</v>
      </c>
      <c r="H348" s="216">
        <f>VLOOKUP($B348,'2025 Ventilation List SORT'!$A$6:$I$101,7)</f>
        <v>2</v>
      </c>
      <c r="I348" s="215" t="str">
        <f>VLOOKUP($B348,'2025 Ventilation List SORT'!$A$6:$I$101,8)</f>
        <v>B</v>
      </c>
      <c r="J348" s="217" t="str">
        <f>VLOOKUP($B348,'2025 Ventilation List SORT'!$A$6:$I$101,9)</f>
        <v>Yes</v>
      </c>
      <c r="K348" s="218">
        <f>INDEX('For CSV - 2025 SpcFuncData'!$D$5:$D$88,MATCH($A348,'For CSV - 2025 SpcFuncData'!$B$5:$B$87,0))*0.5</f>
        <v>0</v>
      </c>
      <c r="L348" s="218" t="e">
        <f>INDEX('For CSV - 2025 VentSpcFuncData'!#REF!,MATCH($B348,'For CSV - 2025 VentSpcFuncData'!$B$6:$B$111,0))</f>
        <v>#REF!</v>
      </c>
      <c r="M348" s="218" t="e">
        <f t="shared" si="48"/>
        <v>#REF!</v>
      </c>
      <c r="N348" s="218" t="e">
        <f>INDEX('For CSV - 2025 VentSpcFuncData'!#REF!,MATCH($B348,'For CSV - 2025 VentSpcFuncData'!$B$6:$B$111,0))</f>
        <v>#REF!</v>
      </c>
      <c r="O348" s="218" t="e">
        <f t="shared" si="61"/>
        <v>#REF!</v>
      </c>
      <c r="P348" s="219" t="e">
        <f t="shared" si="64"/>
        <v>#REF!</v>
      </c>
      <c r="Q348" s="213" t="str">
        <f t="shared" si="59"/>
        <v>Storage,General - Occupiable storage rooms for liquids or gels</v>
      </c>
      <c r="R348" s="213">
        <f>INDEX('For CSV - 2025 SpcFuncData'!$BB$5:$BB$89,MATCH($A348,'For CSV - 2025 SpcFuncData'!$B$5:$B$88,0))</f>
        <v>379</v>
      </c>
      <c r="S348" s="213">
        <f>INDEX('For CSV - 2025 VentSpcFuncData'!$I$6:$I$111,MATCH($B348,'For CSV - 2025 VentSpcFuncData'!$B$6:$B$111,0))</f>
        <v>50</v>
      </c>
      <c r="T348" s="213">
        <f>MATCH($A348,'For CSV - 2025 SpcFuncData'!$B$5:$B$87,0)</f>
        <v>81</v>
      </c>
      <c r="U348" s="213">
        <v>0</v>
      </c>
      <c r="V348" s="220" t="str">
        <f t="shared" si="65"/>
        <v>2,              50,     "General - Occupiable storage rooms for liquids or gels"</v>
      </c>
    </row>
    <row r="349" spans="1:22" s="213" customFormat="1" x14ac:dyDescent="0.25">
      <c r="A349" s="213" t="s">
        <v>1153</v>
      </c>
      <c r="B349" s="221" t="s">
        <v>781</v>
      </c>
      <c r="C349" s="215">
        <f>VLOOKUP($B349,'2025 Ventilation List SORT'!$A$6:$I$101,2)</f>
        <v>5</v>
      </c>
      <c r="D349" s="215">
        <f>VLOOKUP($B349,'2025 Ventilation List SORT'!$A$6:$I$101,3)</f>
        <v>0.15</v>
      </c>
      <c r="E349" s="216">
        <f>VLOOKUP($B349,'2025 Ventilation List SORT'!$A$6:$I$101,4)</f>
        <v>0</v>
      </c>
      <c r="F349" s="216">
        <f>VLOOKUP($B349,'2025 Ventilation List SORT'!$A$6:$I$101,5)</f>
        <v>0</v>
      </c>
      <c r="G349" s="215">
        <f>VLOOKUP($B349,'2025 Ventilation List SORT'!$A$6:$I$101,6)</f>
        <v>0</v>
      </c>
      <c r="H349" s="216">
        <f>VLOOKUP($B349,'2025 Ventilation List SORT'!$A$6:$I$101,7)</f>
        <v>2</v>
      </c>
      <c r="I349" s="215" t="str">
        <f>VLOOKUP($B349,'2025 Ventilation List SORT'!$A$6:$I$101,8)</f>
        <v/>
      </c>
      <c r="J349" s="217" t="str">
        <f>VLOOKUP($B349,'2025 Ventilation List SORT'!$A$6:$I$101,9)</f>
        <v>No</v>
      </c>
      <c r="K349" s="218">
        <f>INDEX('For CSV - 2025 SpcFuncData'!$D$5:$D$88,MATCH($A349,'For CSV - 2025 SpcFuncData'!$B$5:$B$87,0))*0.5</f>
        <v>0</v>
      </c>
      <c r="L349" s="218" t="e">
        <f>INDEX('For CSV - 2025 VentSpcFuncData'!#REF!,MATCH($B349,'For CSV - 2025 VentSpcFuncData'!$B$6:$B$111,0))</f>
        <v>#REF!</v>
      </c>
      <c r="M349" s="218" t="e">
        <f>IF(L349=0,K349,L349)</f>
        <v>#REF!</v>
      </c>
      <c r="N349" s="218" t="e">
        <f>INDEX('For CSV - 2025 VentSpcFuncData'!#REF!,MATCH($B349,'For CSV - 2025 VentSpcFuncData'!$B$6:$B$111,0))</f>
        <v>#REF!</v>
      </c>
      <c r="O349" s="218" t="e">
        <f t="shared" si="61"/>
        <v>#REF!</v>
      </c>
      <c r="P349" s="219" t="e">
        <f t="shared" si="64"/>
        <v>#REF!</v>
      </c>
      <c r="Q349" s="213" t="str">
        <f t="shared" si="59"/>
        <v>Storage,Misc - All others</v>
      </c>
      <c r="R349" s="213">
        <f>INDEX('For CSV - 2025 SpcFuncData'!$BB$5:$BB$89,MATCH($A349,'For CSV - 2025 SpcFuncData'!$B$5:$B$88,0))</f>
        <v>379</v>
      </c>
      <c r="S349" s="213">
        <f>INDEX('For CSV - 2025 VentSpcFuncData'!$I$6:$I$111,MATCH($B349,'For CSV - 2025 VentSpcFuncData'!$B$6:$B$111,0))</f>
        <v>58</v>
      </c>
      <c r="T349" s="213">
        <f>MATCH($A349,'For CSV - 2025 SpcFuncData'!$B$5:$B$87,0)</f>
        <v>81</v>
      </c>
      <c r="U349" s="213">
        <v>0</v>
      </c>
      <c r="V349" s="220" t="str">
        <f t="shared" si="65"/>
        <v>2,              58,     "Misc - All others"</v>
      </c>
    </row>
    <row r="350" spans="1:22" x14ac:dyDescent="0.25">
      <c r="A350" s="58" t="s">
        <v>1155</v>
      </c>
      <c r="B350" s="56" t="s">
        <v>781</v>
      </c>
      <c r="C350" s="57">
        <f>VLOOKUP($B350,'2025 Ventilation List SORT'!$A$6:$I$101,2)</f>
        <v>5</v>
      </c>
      <c r="D350" s="57">
        <f>VLOOKUP($B350,'2025 Ventilation List SORT'!$A$6:$I$101,3)</f>
        <v>0.15</v>
      </c>
      <c r="E350" s="60">
        <f>VLOOKUP($B350,'2025 Ventilation List SORT'!$A$6:$I$101,4)</f>
        <v>0</v>
      </c>
      <c r="F350" s="60">
        <f>VLOOKUP($B350,'2025 Ventilation List SORT'!$A$6:$I$101,5)</f>
        <v>0</v>
      </c>
      <c r="G350" s="57">
        <f>VLOOKUP($B350,'2025 Ventilation List SORT'!$A$6:$I$101,6)</f>
        <v>0</v>
      </c>
      <c r="H350" s="60">
        <f>VLOOKUP($B350,'2025 Ventilation List SORT'!$A$6:$I$101,7)</f>
        <v>2</v>
      </c>
      <c r="I350" s="57" t="str">
        <f>VLOOKUP($B350,'2025 Ventilation List SORT'!$A$6:$I$101,8)</f>
        <v/>
      </c>
      <c r="J350" s="96" t="str">
        <f>VLOOKUP($B350,'2025 Ventilation List SORT'!$A$6:$I$101,9)</f>
        <v>No</v>
      </c>
      <c r="K350" s="148">
        <f>INDEX('For CSV - 2025 SpcFuncData'!$D$5:$D$88,MATCH($A350,'For CSV - 2025 SpcFuncData'!$B$5:$B$87,0))*0.5</f>
        <v>5</v>
      </c>
      <c r="L350" s="148" t="e">
        <f>INDEX('For CSV - 2025 VentSpcFuncData'!#REF!,MATCH($B350,'For CSV - 2025 VentSpcFuncData'!$B$6:$B$111,0))</f>
        <v>#REF!</v>
      </c>
      <c r="M350" s="148" t="e">
        <f t="shared" ref="M350:M353" si="66">IF(L350=0,K350,L350)</f>
        <v>#REF!</v>
      </c>
      <c r="N350" s="148" t="e">
        <f>INDEX('For CSV - 2025 VentSpcFuncData'!#REF!,MATCH($B350,'For CSV - 2025 VentSpcFuncData'!$B$6:$B$111,0))</f>
        <v>#REF!</v>
      </c>
      <c r="O350" s="148" t="e">
        <f t="shared" si="61"/>
        <v>#REF!</v>
      </c>
      <c r="P350" s="150" t="e">
        <f t="shared" ref="P350:P353" si="67">K350*O350/1000</f>
        <v>#REF!</v>
      </c>
      <c r="Q350" s="45" t="str">
        <f t="shared" ref="Q350:Q353" si="68">_xlfn.CONCAT(A350,",",B350)</f>
        <v>Health Care / Assisted Living (Nurse's Station),Misc - All others</v>
      </c>
      <c r="R350" s="45">
        <f>INDEX('For CSV - 2025 SpcFuncData'!$BB$5:$BB$89,MATCH($A350,'For CSV - 2025 SpcFuncData'!$B$5:$B$88,0))</f>
        <v>382</v>
      </c>
      <c r="S350" s="45">
        <f>INDEX('For CSV - 2025 VentSpcFuncData'!$I$6:$I$111,MATCH($B350,'For CSV - 2025 VentSpcFuncData'!$B$6:$B$111,0))</f>
        <v>58</v>
      </c>
      <c r="T350" s="45">
        <f>MATCH($A350,'For CSV - 2025 SpcFuncData'!$B$5:$B$87,0)</f>
        <v>82</v>
      </c>
      <c r="U350" s="45">
        <v>1</v>
      </c>
      <c r="V350" t="str">
        <f t="shared" si="65"/>
        <v>1, Spc:SpcFunc,        382,  58  ;  Health Care / Assisted Living (Nurse's Station)</v>
      </c>
    </row>
    <row r="351" spans="1:22" x14ac:dyDescent="0.25">
      <c r="A351" s="58" t="s">
        <v>1155</v>
      </c>
      <c r="B351" s="56" t="s">
        <v>781</v>
      </c>
      <c r="C351" s="57">
        <f>VLOOKUP($B351,'2025 Ventilation List SORT'!$A$6:$I$101,2)</f>
        <v>5</v>
      </c>
      <c r="D351" s="57">
        <f>VLOOKUP($B351,'2025 Ventilation List SORT'!$A$6:$I$101,3)</f>
        <v>0.15</v>
      </c>
      <c r="E351" s="60">
        <f>VLOOKUP($B351,'2025 Ventilation List SORT'!$A$6:$I$101,4)</f>
        <v>0</v>
      </c>
      <c r="F351" s="60">
        <f>VLOOKUP($B351,'2025 Ventilation List SORT'!$A$6:$I$101,5)</f>
        <v>0</v>
      </c>
      <c r="G351" s="57">
        <f>VLOOKUP($B351,'2025 Ventilation List SORT'!$A$6:$I$101,6)</f>
        <v>0</v>
      </c>
      <c r="H351" s="60">
        <f>VLOOKUP($B351,'2025 Ventilation List SORT'!$A$6:$I$101,7)</f>
        <v>2</v>
      </c>
      <c r="I351" s="57" t="str">
        <f>VLOOKUP($B351,'2025 Ventilation List SORT'!$A$6:$I$101,8)</f>
        <v/>
      </c>
      <c r="J351" s="96" t="str">
        <f>VLOOKUP($B351,'2025 Ventilation List SORT'!$A$6:$I$101,9)</f>
        <v>No</v>
      </c>
      <c r="K351" s="148">
        <f>INDEX('For CSV - 2025 SpcFuncData'!$D$5:$D$88,MATCH($A351,'For CSV - 2025 SpcFuncData'!$B$5:$B$87,0))*0.5</f>
        <v>5</v>
      </c>
      <c r="L351" s="148" t="e">
        <f>INDEX('For CSV - 2025 VentSpcFuncData'!#REF!,MATCH($B351,'For CSV - 2025 VentSpcFuncData'!$B$6:$B$111,0))</f>
        <v>#REF!</v>
      </c>
      <c r="M351" s="148" t="e">
        <f t="shared" si="66"/>
        <v>#REF!</v>
      </c>
      <c r="N351" s="148" t="e">
        <f>INDEX('For CSV - 2025 VentSpcFuncData'!#REF!,MATCH($B351,'For CSV - 2025 VentSpcFuncData'!$B$6:$B$111,0))</f>
        <v>#REF!</v>
      </c>
      <c r="O351" s="148" t="e">
        <f t="shared" si="61"/>
        <v>#REF!</v>
      </c>
      <c r="P351" s="150" t="e">
        <f t="shared" si="67"/>
        <v>#REF!</v>
      </c>
      <c r="Q351" s="45" t="str">
        <f t="shared" si="68"/>
        <v>Health Care / Assisted Living (Nurse's Station),Misc - All others</v>
      </c>
      <c r="R351" s="45">
        <f>INDEX('For CSV - 2025 SpcFuncData'!$BB$5:$BB$89,MATCH($A351,'For CSV - 2025 SpcFuncData'!$B$5:$B$88,0))</f>
        <v>382</v>
      </c>
      <c r="S351" s="45">
        <f>INDEX('For CSV - 2025 VentSpcFuncData'!$I$6:$I$111,MATCH($B351,'For CSV - 2025 VentSpcFuncData'!$B$6:$B$111,0))</f>
        <v>58</v>
      </c>
      <c r="T351" s="45">
        <f>MATCH($A351,'For CSV - 2025 SpcFuncData'!$B$5:$B$87,0)</f>
        <v>82</v>
      </c>
      <c r="U351" s="45">
        <v>1</v>
      </c>
      <c r="V351" t="str">
        <f t="shared" si="65"/>
        <v>2,              58,     "Misc - All others"</v>
      </c>
    </row>
    <row r="352" spans="1:22" x14ac:dyDescent="0.25">
      <c r="A352" s="58" t="s">
        <v>1156</v>
      </c>
      <c r="B352" s="56" t="s">
        <v>781</v>
      </c>
      <c r="C352" s="57">
        <f>VLOOKUP($B352,'2025 Ventilation List SORT'!$A$6:$I$101,2)</f>
        <v>5</v>
      </c>
      <c r="D352" s="57">
        <f>VLOOKUP($B352,'2025 Ventilation List SORT'!$A$6:$I$101,3)</f>
        <v>0.15</v>
      </c>
      <c r="E352" s="60">
        <f>VLOOKUP($B352,'2025 Ventilation List SORT'!$A$6:$I$101,4)</f>
        <v>0</v>
      </c>
      <c r="F352" s="60">
        <f>VLOOKUP($B352,'2025 Ventilation List SORT'!$A$6:$I$101,5)</f>
        <v>0</v>
      </c>
      <c r="G352" s="57">
        <f>VLOOKUP($B352,'2025 Ventilation List SORT'!$A$6:$I$101,6)</f>
        <v>0</v>
      </c>
      <c r="H352" s="60">
        <f>VLOOKUP($B352,'2025 Ventilation List SORT'!$A$6:$I$101,7)</f>
        <v>2</v>
      </c>
      <c r="I352" s="57" t="str">
        <f>VLOOKUP($B352,'2025 Ventilation List SORT'!$A$6:$I$101,8)</f>
        <v/>
      </c>
      <c r="J352" s="96" t="str">
        <f>VLOOKUP($B352,'2025 Ventilation List SORT'!$A$6:$I$101,9)</f>
        <v>No</v>
      </c>
      <c r="K352" s="148">
        <f>INDEX('For CSV - 2025 SpcFuncData'!$D$5:$D$88,MATCH($A352,'For CSV - 2025 SpcFuncData'!$B$5:$B$87,0))*0.5</f>
        <v>5</v>
      </c>
      <c r="L352" s="148" t="e">
        <f>INDEX('For CSV - 2025 VentSpcFuncData'!#REF!,MATCH($B352,'For CSV - 2025 VentSpcFuncData'!$B$6:$B$111,0))</f>
        <v>#REF!</v>
      </c>
      <c r="M352" s="148" t="e">
        <f t="shared" si="66"/>
        <v>#REF!</v>
      </c>
      <c r="N352" s="148" t="e">
        <f>INDEX('For CSV - 2025 VentSpcFuncData'!#REF!,MATCH($B352,'For CSV - 2025 VentSpcFuncData'!$B$6:$B$111,0))</f>
        <v>#REF!</v>
      </c>
      <c r="O352" s="148" t="e">
        <f t="shared" si="61"/>
        <v>#REF!</v>
      </c>
      <c r="P352" s="150" t="e">
        <f t="shared" si="67"/>
        <v>#REF!</v>
      </c>
      <c r="Q352" s="45" t="str">
        <f t="shared" si="68"/>
        <v>Health Care / Assisted Living (Physical Therapy Room),Misc - All others</v>
      </c>
      <c r="R352" s="45">
        <f>INDEX('For CSV - 2025 SpcFuncData'!$BB$5:$BB$89,MATCH($A352,'For CSV - 2025 SpcFuncData'!$B$5:$B$88,0))</f>
        <v>383</v>
      </c>
      <c r="S352" s="45">
        <f>INDEX('For CSV - 2025 VentSpcFuncData'!$I$6:$I$111,MATCH($B352,'For CSV - 2025 VentSpcFuncData'!$B$6:$B$111,0))</f>
        <v>58</v>
      </c>
      <c r="T352" s="45">
        <f>MATCH($A352,'For CSV - 2025 SpcFuncData'!$B$5:$B$87,0)</f>
        <v>83</v>
      </c>
      <c r="U352" s="45">
        <v>1</v>
      </c>
      <c r="V352" t="str">
        <f t="shared" si="65"/>
        <v>1, Spc:SpcFunc,        383,  58  ;  Health Care / Assisted Living (Physical Therapy Room)</v>
      </c>
    </row>
    <row r="353" spans="1:22" x14ac:dyDescent="0.25">
      <c r="A353" s="58" t="s">
        <v>1156</v>
      </c>
      <c r="B353" s="56" t="s">
        <v>781</v>
      </c>
      <c r="C353" s="57">
        <f>VLOOKUP($B353,'2025 Ventilation List SORT'!$A$6:$I$101,2)</f>
        <v>5</v>
      </c>
      <c r="D353" s="57">
        <f>VLOOKUP($B353,'2025 Ventilation List SORT'!$A$6:$I$101,3)</f>
        <v>0.15</v>
      </c>
      <c r="E353" s="60">
        <f>VLOOKUP($B353,'2025 Ventilation List SORT'!$A$6:$I$101,4)</f>
        <v>0</v>
      </c>
      <c r="F353" s="60">
        <f>VLOOKUP($B353,'2025 Ventilation List SORT'!$A$6:$I$101,5)</f>
        <v>0</v>
      </c>
      <c r="G353" s="57">
        <f>VLOOKUP($B353,'2025 Ventilation List SORT'!$A$6:$I$101,6)</f>
        <v>0</v>
      </c>
      <c r="H353" s="60">
        <f>VLOOKUP($B353,'2025 Ventilation List SORT'!$A$6:$I$101,7)</f>
        <v>2</v>
      </c>
      <c r="I353" s="57" t="str">
        <f>VLOOKUP($B353,'2025 Ventilation List SORT'!$A$6:$I$101,8)</f>
        <v/>
      </c>
      <c r="J353" s="96" t="str">
        <f>VLOOKUP($B353,'2025 Ventilation List SORT'!$A$6:$I$101,9)</f>
        <v>No</v>
      </c>
      <c r="K353" s="148">
        <f>INDEX('For CSV - 2025 SpcFuncData'!$D$5:$D$88,MATCH($A353,'For CSV - 2025 SpcFuncData'!$B$5:$B$87,0))*0.5</f>
        <v>5</v>
      </c>
      <c r="L353" s="148" t="e">
        <f>INDEX('For CSV - 2025 VentSpcFuncData'!#REF!,MATCH($B353,'For CSV - 2025 VentSpcFuncData'!$B$6:$B$111,0))</f>
        <v>#REF!</v>
      </c>
      <c r="M353" s="148" t="e">
        <f t="shared" si="66"/>
        <v>#REF!</v>
      </c>
      <c r="N353" s="148" t="e">
        <f>INDEX('For CSV - 2025 VentSpcFuncData'!#REF!,MATCH($B353,'For CSV - 2025 VentSpcFuncData'!$B$6:$B$111,0))</f>
        <v>#REF!</v>
      </c>
      <c r="O353" s="148" t="e">
        <f t="shared" si="61"/>
        <v>#REF!</v>
      </c>
      <c r="P353" s="150" t="e">
        <f t="shared" si="67"/>
        <v>#REF!</v>
      </c>
      <c r="Q353" s="45" t="str">
        <f t="shared" si="68"/>
        <v>Health Care / Assisted Living (Physical Therapy Room),Misc - All others</v>
      </c>
      <c r="R353" s="45">
        <f>INDEX('For CSV - 2025 SpcFuncData'!$BB$5:$BB$89,MATCH($A353,'For CSV - 2025 SpcFuncData'!$B$5:$B$88,0))</f>
        <v>383</v>
      </c>
      <c r="S353" s="45">
        <f>INDEX('For CSV - 2025 VentSpcFuncData'!$I$6:$I$111,MATCH($B353,'For CSV - 2025 VentSpcFuncData'!$B$6:$B$111,0))</f>
        <v>58</v>
      </c>
      <c r="T353" s="45">
        <f>MATCH($A353,'For CSV - 2025 SpcFuncData'!$B$5:$B$87,0)</f>
        <v>83</v>
      </c>
      <c r="U353" s="45">
        <v>1</v>
      </c>
      <c r="V353" t="str">
        <f t="shared" si="65"/>
        <v>2,              58,     "Misc - All others"</v>
      </c>
    </row>
    <row r="354" spans="1:22" x14ac:dyDescent="0.25">
      <c r="A354" s="58"/>
      <c r="B354" s="119"/>
      <c r="C354" s="104"/>
      <c r="D354" s="105"/>
      <c r="E354" s="105"/>
      <c r="F354" s="105"/>
      <c r="G354" s="105"/>
      <c r="H354" s="60"/>
      <c r="I354" s="51"/>
      <c r="J354" s="96"/>
      <c r="K354" s="96"/>
      <c r="L354" s="96"/>
      <c r="M354" s="96"/>
      <c r="N354" s="96"/>
      <c r="O354" s="96"/>
      <c r="P354" s="96"/>
    </row>
    <row r="355" spans="1:22" x14ac:dyDescent="0.25">
      <c r="H355" s="106"/>
    </row>
    <row r="356" spans="1:22" x14ac:dyDescent="0.25">
      <c r="H356" s="106"/>
    </row>
    <row r="357" spans="1:22" x14ac:dyDescent="0.25">
      <c r="A357" s="48" t="s">
        <v>863</v>
      </c>
      <c r="B357" s="58" t="s">
        <v>862</v>
      </c>
      <c r="H357" s="106"/>
    </row>
    <row r="358" spans="1:22" x14ac:dyDescent="0.25">
      <c r="A358" s="45">
        <f t="shared" ref="A358:A389" si="69">COUNTIF($B$8:$B$329,B358)</f>
        <v>7</v>
      </c>
      <c r="B358" s="56" t="s">
        <v>882</v>
      </c>
      <c r="H358" s="106"/>
    </row>
    <row r="359" spans="1:22" x14ac:dyDescent="0.25">
      <c r="A359" s="45">
        <f t="shared" si="69"/>
        <v>4</v>
      </c>
      <c r="B359" s="56" t="s">
        <v>922</v>
      </c>
      <c r="H359" s="106"/>
    </row>
    <row r="360" spans="1:22" x14ac:dyDescent="0.25">
      <c r="A360" s="45">
        <f t="shared" si="69"/>
        <v>5</v>
      </c>
      <c r="B360" s="56" t="s">
        <v>883</v>
      </c>
      <c r="H360" s="106"/>
    </row>
    <row r="361" spans="1:22" x14ac:dyDescent="0.25">
      <c r="A361" s="45">
        <f t="shared" si="69"/>
        <v>4</v>
      </c>
      <c r="B361" s="56" t="s">
        <v>829</v>
      </c>
      <c r="H361" s="106"/>
    </row>
    <row r="362" spans="1:22" x14ac:dyDescent="0.25">
      <c r="A362" s="45">
        <f t="shared" si="69"/>
        <v>3</v>
      </c>
      <c r="B362" s="56" t="s">
        <v>830</v>
      </c>
      <c r="H362" s="106"/>
    </row>
    <row r="363" spans="1:22" x14ac:dyDescent="0.25">
      <c r="A363" s="45">
        <f t="shared" si="69"/>
        <v>1</v>
      </c>
      <c r="B363" s="56" t="s">
        <v>925</v>
      </c>
      <c r="H363" s="106"/>
    </row>
    <row r="364" spans="1:22" x14ac:dyDescent="0.25">
      <c r="A364" s="45">
        <f t="shared" si="69"/>
        <v>2</v>
      </c>
      <c r="B364" s="56" t="s">
        <v>831</v>
      </c>
      <c r="H364" s="106"/>
    </row>
    <row r="365" spans="1:22" x14ac:dyDescent="0.25">
      <c r="A365" s="45">
        <f t="shared" si="69"/>
        <v>5</v>
      </c>
      <c r="B365" s="56" t="s">
        <v>923</v>
      </c>
      <c r="H365" s="106"/>
    </row>
    <row r="366" spans="1:22" x14ac:dyDescent="0.25">
      <c r="A366" s="45">
        <f t="shared" si="69"/>
        <v>2</v>
      </c>
      <c r="B366" s="56" t="s">
        <v>816</v>
      </c>
      <c r="H366" s="106"/>
    </row>
    <row r="367" spans="1:22" x14ac:dyDescent="0.25">
      <c r="A367" s="45">
        <f t="shared" si="69"/>
        <v>2</v>
      </c>
      <c r="B367" s="56" t="s">
        <v>931</v>
      </c>
    </row>
    <row r="368" spans="1:22" x14ac:dyDescent="0.25">
      <c r="A368" s="45">
        <f t="shared" si="69"/>
        <v>1</v>
      </c>
      <c r="B368" s="56" t="s">
        <v>817</v>
      </c>
      <c r="H368" s="56"/>
    </row>
    <row r="369" spans="1:41" x14ac:dyDescent="0.25">
      <c r="A369" s="45">
        <f t="shared" si="69"/>
        <v>2</v>
      </c>
      <c r="B369" s="56" t="s">
        <v>818</v>
      </c>
      <c r="H369" s="56"/>
    </row>
    <row r="370" spans="1:41" x14ac:dyDescent="0.25">
      <c r="A370" s="45">
        <f t="shared" si="69"/>
        <v>1</v>
      </c>
      <c r="B370" s="56" t="s">
        <v>819</v>
      </c>
      <c r="H370" s="56"/>
    </row>
    <row r="371" spans="1:41" x14ac:dyDescent="0.25">
      <c r="A371" s="45">
        <f t="shared" si="69"/>
        <v>1</v>
      </c>
      <c r="B371" s="56" t="s">
        <v>820</v>
      </c>
      <c r="H371" s="56"/>
    </row>
    <row r="372" spans="1:41" x14ac:dyDescent="0.25">
      <c r="A372" s="45">
        <f t="shared" si="69"/>
        <v>2</v>
      </c>
      <c r="B372" s="56" t="s">
        <v>821</v>
      </c>
      <c r="H372" s="56"/>
    </row>
    <row r="373" spans="1:41" x14ac:dyDescent="0.25">
      <c r="A373" s="45">
        <f t="shared" si="69"/>
        <v>1</v>
      </c>
      <c r="B373" s="56" t="s">
        <v>822</v>
      </c>
    </row>
    <row r="374" spans="1:41" x14ac:dyDescent="0.25">
      <c r="A374" s="45">
        <f t="shared" si="69"/>
        <v>2</v>
      </c>
      <c r="B374" s="56" t="s">
        <v>823</v>
      </c>
    </row>
    <row r="375" spans="1:41" x14ac:dyDescent="0.25">
      <c r="A375" s="45">
        <f t="shared" si="69"/>
        <v>3</v>
      </c>
      <c r="B375" s="56" t="s">
        <v>927</v>
      </c>
    </row>
    <row r="376" spans="1:41" x14ac:dyDescent="0.25">
      <c r="A376" s="45">
        <f t="shared" si="69"/>
        <v>0</v>
      </c>
      <c r="B376" s="56" t="s">
        <v>824</v>
      </c>
    </row>
    <row r="377" spans="1:41" x14ac:dyDescent="0.25">
      <c r="A377" s="45">
        <f t="shared" si="69"/>
        <v>3</v>
      </c>
      <c r="B377" s="56" t="s">
        <v>825</v>
      </c>
    </row>
    <row r="378" spans="1:41" x14ac:dyDescent="0.25">
      <c r="A378" s="45">
        <f t="shared" si="69"/>
        <v>4</v>
      </c>
      <c r="B378" s="56" t="s">
        <v>826</v>
      </c>
    </row>
    <row r="379" spans="1:41" x14ac:dyDescent="0.25">
      <c r="A379" s="45">
        <f t="shared" si="69"/>
        <v>2</v>
      </c>
      <c r="B379" s="56" t="s">
        <v>828</v>
      </c>
    </row>
    <row r="380" spans="1:41" s="58" customFormat="1" x14ac:dyDescent="0.25">
      <c r="A380" s="45">
        <f t="shared" si="69"/>
        <v>1</v>
      </c>
      <c r="B380" s="56" t="s">
        <v>796</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 t="shared" si="69"/>
        <v>5</v>
      </c>
      <c r="B381" s="56" t="s">
        <v>788</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45">
        <f t="shared" si="69"/>
        <v>3</v>
      </c>
      <c r="B382" s="56" t="s">
        <v>789</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95">
        <f t="shared" si="69"/>
        <v>1</v>
      </c>
      <c r="B383" s="103" t="s">
        <v>790</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 t="shared" si="69"/>
        <v>6</v>
      </c>
      <c r="B384" s="56" t="s">
        <v>791</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 t="shared" si="69"/>
        <v>4</v>
      </c>
      <c r="B385" s="56" t="s">
        <v>792</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 t="shared" si="69"/>
        <v>2</v>
      </c>
      <c r="B386" s="56" t="s">
        <v>793</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 t="shared" si="69"/>
        <v>2</v>
      </c>
      <c r="B387" s="56" t="s">
        <v>794</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 t="shared" si="69"/>
        <v>2</v>
      </c>
      <c r="B388" s="56" t="s">
        <v>795</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 t="shared" si="69"/>
        <v>3</v>
      </c>
      <c r="B389" s="56" t="s">
        <v>798</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 t="shared" ref="A390:A421" si="70">COUNTIF($B$8:$B$329,B390)</f>
        <v>4</v>
      </c>
      <c r="B390" s="56" t="s">
        <v>799</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 t="shared" si="70"/>
        <v>2</v>
      </c>
      <c r="B391" s="56" t="s">
        <v>800</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 t="shared" si="70"/>
        <v>2</v>
      </c>
      <c r="B392" s="56" t="s">
        <v>797</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 t="shared" si="70"/>
        <v>1</v>
      </c>
      <c r="B393" s="56" t="s">
        <v>801</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 t="shared" si="70"/>
        <v>2</v>
      </c>
      <c r="B394" s="56" t="s">
        <v>802</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45">
        <f t="shared" si="70"/>
        <v>0</v>
      </c>
      <c r="B395" s="56" t="s">
        <v>893</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 t="shared" si="70"/>
        <v>4</v>
      </c>
      <c r="B396" s="56" t="s">
        <v>884</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 t="shared" si="70"/>
        <v>5</v>
      </c>
      <c r="B397" s="56" t="s">
        <v>803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 t="shared" si="70"/>
        <v>2</v>
      </c>
      <c r="B398" s="56" t="s">
        <v>754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 t="shared" si="70"/>
        <v>6</v>
      </c>
      <c r="B399" s="56" t="s">
        <v>753</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 t="shared" si="70"/>
        <v>3</v>
      </c>
      <c r="B400" s="56" t="s">
        <v>755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 t="shared" si="70"/>
        <v>3</v>
      </c>
      <c r="B401" s="56" t="s">
        <v>752</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 t="shared" si="70"/>
        <v>4</v>
      </c>
      <c r="B402" s="56" t="s">
        <v>756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 t="shared" si="70"/>
        <v>1</v>
      </c>
      <c r="B403" s="56" t="s">
        <v>757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 t="shared" si="70"/>
        <v>6</v>
      </c>
      <c r="B404" s="56" t="s">
        <v>758</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 t="shared" si="70"/>
        <v>9</v>
      </c>
      <c r="B405" s="56" t="s">
        <v>759</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 t="shared" si="70"/>
        <v>3</v>
      </c>
      <c r="B406" s="56" t="s">
        <v>760</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 t="shared" si="70"/>
        <v>3</v>
      </c>
      <c r="B407" s="56" t="s">
        <v>873</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 t="shared" si="70"/>
        <v>1</v>
      </c>
      <c r="B408" s="56" t="s">
        <v>762</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 t="shared" si="70"/>
        <v>2</v>
      </c>
      <c r="B409" s="56" t="s">
        <v>761</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 t="shared" si="70"/>
        <v>1</v>
      </c>
      <c r="B410" s="56" t="s">
        <v>764</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 t="shared" si="70"/>
        <v>3</v>
      </c>
      <c r="B411" s="56" t="s">
        <v>763</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 t="shared" si="70"/>
        <v>4</v>
      </c>
      <c r="B412" s="56" t="s">
        <v>765</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45">
        <f t="shared" si="70"/>
        <v>3</v>
      </c>
      <c r="B413" s="56" t="s">
        <v>928</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58">
        <f t="shared" si="70"/>
        <v>42</v>
      </c>
      <c r="B414" s="56" t="s">
        <v>781</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 t="shared" si="70"/>
        <v>1</v>
      </c>
      <c r="B415" s="56" t="s">
        <v>772</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 t="shared" si="70"/>
        <v>3</v>
      </c>
      <c r="B416" s="56" t="s">
        <v>773</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 t="shared" si="70"/>
        <v>2</v>
      </c>
      <c r="B417" s="56" t="s">
        <v>774</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 t="shared" si="70"/>
        <v>2</v>
      </c>
      <c r="B418" s="56" t="s">
        <v>930</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 t="shared" si="70"/>
        <v>9</v>
      </c>
      <c r="B419" s="56" t="s">
        <v>775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 t="shared" si="70"/>
        <v>3</v>
      </c>
      <c r="B420" s="56" t="s">
        <v>887</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 t="shared" si="70"/>
        <v>1</v>
      </c>
      <c r="B421" s="56" t="s">
        <v>776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 t="shared" ref="A422:A453" si="71">COUNTIF($B$8:$B$329,B422)</f>
        <v>2</v>
      </c>
      <c r="B422" s="56" t="s">
        <v>777</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 t="shared" si="71"/>
        <v>5</v>
      </c>
      <c r="B423" s="56" t="s">
        <v>929</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 t="shared" si="71"/>
        <v>2</v>
      </c>
      <c r="B424" s="56" t="s">
        <v>778</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 t="shared" si="71"/>
        <v>7</v>
      </c>
      <c r="B425" s="56" t="s">
        <v>779</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 t="shared" si="71"/>
        <v>2</v>
      </c>
      <c r="B426" s="56" t="s">
        <v>780</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 t="shared" si="71"/>
        <v>1</v>
      </c>
      <c r="B427" s="56" t="s">
        <v>766</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 t="shared" si="71"/>
        <v>5</v>
      </c>
      <c r="B428" s="56" t="s">
        <v>767</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 t="shared" si="71"/>
        <v>1</v>
      </c>
      <c r="B429" s="56" t="s">
        <v>768</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 t="shared" si="71"/>
        <v>6</v>
      </c>
      <c r="B430" s="56" t="s">
        <v>769</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 t="shared" si="71"/>
        <v>1</v>
      </c>
      <c r="B431" s="56" t="s">
        <v>770</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f t="shared" si="71"/>
        <v>1</v>
      </c>
      <c r="B432" s="56" t="s">
        <v>771</v>
      </c>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f t="shared" si="71"/>
        <v>2</v>
      </c>
      <c r="B433" s="56" t="s">
        <v>843</v>
      </c>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f t="shared" si="71"/>
        <v>2</v>
      </c>
      <c r="B434" s="56" t="s">
        <v>783</v>
      </c>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s="58" customFormat="1" x14ac:dyDescent="0.25">
      <c r="A435" s="45">
        <f t="shared" si="71"/>
        <v>3</v>
      </c>
      <c r="B435" s="56" t="s">
        <v>784</v>
      </c>
      <c r="C435" s="45"/>
      <c r="D435" s="45"/>
      <c r="E435" s="45"/>
      <c r="F435" s="45"/>
      <c r="G435" s="45"/>
      <c r="H435" s="45"/>
      <c r="I435" s="45"/>
      <c r="J435" s="133"/>
      <c r="K435" s="133"/>
      <c r="L435" s="133"/>
      <c r="M435" s="133"/>
      <c r="N435" s="133"/>
      <c r="O435" s="133"/>
      <c r="P435" s="133"/>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row>
    <row r="436" spans="1:41" s="58" customFormat="1" x14ac:dyDescent="0.25">
      <c r="A436" s="45">
        <f t="shared" si="71"/>
        <v>1</v>
      </c>
      <c r="B436" s="56" t="s">
        <v>787</v>
      </c>
      <c r="C436" s="45"/>
      <c r="D436" s="45"/>
      <c r="E436" s="45"/>
      <c r="F436" s="45"/>
      <c r="G436" s="45"/>
      <c r="H436" s="45"/>
      <c r="I436" s="45"/>
      <c r="J436" s="133"/>
      <c r="K436" s="133"/>
      <c r="L436" s="133"/>
      <c r="M436" s="133"/>
      <c r="N436" s="133"/>
      <c r="O436" s="133"/>
      <c r="P436" s="133"/>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row>
    <row r="437" spans="1:41" s="58" customFormat="1" x14ac:dyDescent="0.25">
      <c r="A437" s="45">
        <f t="shared" si="71"/>
        <v>3</v>
      </c>
      <c r="B437" s="56" t="s">
        <v>782</v>
      </c>
      <c r="C437" s="45"/>
      <c r="D437" s="45"/>
      <c r="E437" s="45"/>
      <c r="F437" s="45"/>
      <c r="G437" s="45"/>
      <c r="H437" s="45"/>
      <c r="I437" s="45"/>
      <c r="J437" s="133"/>
      <c r="K437" s="133"/>
      <c r="L437" s="133"/>
      <c r="M437" s="133"/>
      <c r="N437" s="133"/>
      <c r="O437" s="133"/>
      <c r="P437" s="133"/>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row>
    <row r="438" spans="1:41" s="58" customFormat="1" x14ac:dyDescent="0.25">
      <c r="A438" s="45">
        <f t="shared" si="71"/>
        <v>1</v>
      </c>
      <c r="B438" s="56" t="s">
        <v>785</v>
      </c>
      <c r="C438" s="45"/>
      <c r="D438" s="45"/>
      <c r="E438" s="45"/>
      <c r="F438" s="45"/>
      <c r="G438" s="45"/>
      <c r="H438" s="45"/>
      <c r="I438" s="45"/>
      <c r="J438" s="133"/>
      <c r="K438" s="133"/>
      <c r="L438" s="133"/>
      <c r="M438" s="133"/>
      <c r="N438" s="133"/>
      <c r="O438" s="133"/>
      <c r="P438" s="133"/>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row>
    <row r="439" spans="1:41" s="58" customFormat="1" x14ac:dyDescent="0.25">
      <c r="A439" s="45">
        <f t="shared" si="71"/>
        <v>4</v>
      </c>
      <c r="B439" s="56" t="s">
        <v>1016</v>
      </c>
      <c r="C439" s="45"/>
      <c r="D439" s="45"/>
      <c r="E439" s="45"/>
      <c r="F439" s="45"/>
      <c r="G439" s="45"/>
      <c r="H439" s="45"/>
      <c r="I439" s="45"/>
      <c r="J439" s="133"/>
      <c r="K439" s="133"/>
      <c r="L439" s="133"/>
      <c r="M439" s="133"/>
      <c r="N439" s="133"/>
      <c r="O439" s="133"/>
      <c r="P439" s="133"/>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row>
    <row r="440" spans="1:41" s="58" customFormat="1" x14ac:dyDescent="0.25">
      <c r="A440" s="45">
        <f t="shared" si="71"/>
        <v>2</v>
      </c>
      <c r="B440" s="56" t="s">
        <v>786</v>
      </c>
      <c r="C440" s="45"/>
      <c r="D440" s="45"/>
      <c r="E440" s="45"/>
      <c r="F440" s="45"/>
      <c r="G440" s="45"/>
      <c r="H440" s="45"/>
      <c r="I440" s="45"/>
      <c r="J440" s="133"/>
      <c r="K440" s="133"/>
      <c r="L440" s="133"/>
      <c r="M440" s="133"/>
      <c r="N440" s="133"/>
      <c r="O440" s="133"/>
      <c r="P440" s="133"/>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row>
    <row r="441" spans="1:41" s="58" customFormat="1" x14ac:dyDescent="0.25">
      <c r="A441" s="45">
        <f t="shared" si="71"/>
        <v>1</v>
      </c>
      <c r="B441" s="56" t="s">
        <v>832</v>
      </c>
      <c r="C441" s="45"/>
      <c r="D441" s="45"/>
      <c r="E441" s="45"/>
      <c r="F441" s="45"/>
      <c r="G441" s="45"/>
      <c r="H441" s="45"/>
      <c r="I441" s="45"/>
      <c r="J441" s="133"/>
      <c r="K441" s="133"/>
      <c r="L441" s="133"/>
      <c r="M441" s="133"/>
      <c r="N441" s="133"/>
      <c r="O441" s="133"/>
      <c r="P441" s="133"/>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row>
    <row r="442" spans="1:41" s="58" customFormat="1" x14ac:dyDescent="0.25">
      <c r="A442" s="45">
        <f t="shared" si="71"/>
        <v>1</v>
      </c>
      <c r="B442" s="56" t="s">
        <v>833</v>
      </c>
      <c r="C442" s="45"/>
      <c r="D442" s="45"/>
      <c r="E442" s="45"/>
      <c r="F442" s="45"/>
      <c r="G442" s="45"/>
      <c r="H442" s="45"/>
      <c r="I442" s="45"/>
      <c r="J442" s="133"/>
      <c r="K442" s="133"/>
      <c r="L442" s="133"/>
      <c r="M442" s="133"/>
      <c r="N442" s="133"/>
      <c r="O442" s="133"/>
      <c r="P442" s="133"/>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row>
    <row r="443" spans="1:41" s="58" customFormat="1" x14ac:dyDescent="0.25">
      <c r="A443" s="45">
        <f t="shared" si="71"/>
        <v>1</v>
      </c>
      <c r="B443" s="56" t="s">
        <v>834</v>
      </c>
      <c r="C443" s="45"/>
      <c r="D443" s="45"/>
      <c r="E443" s="45"/>
      <c r="F443" s="45"/>
      <c r="G443" s="45"/>
      <c r="H443" s="45"/>
      <c r="I443" s="45"/>
      <c r="J443" s="133"/>
      <c r="K443" s="133"/>
      <c r="L443" s="133"/>
      <c r="M443" s="133"/>
      <c r="N443" s="133"/>
      <c r="O443" s="133"/>
      <c r="P443" s="133"/>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row>
    <row r="444" spans="1:41" s="58" customFormat="1" x14ac:dyDescent="0.25">
      <c r="A444" s="45">
        <f t="shared" si="71"/>
        <v>1</v>
      </c>
      <c r="B444" s="56" t="s">
        <v>835</v>
      </c>
      <c r="C444" s="45"/>
      <c r="D444" s="45"/>
      <c r="E444" s="45"/>
      <c r="F444" s="45"/>
      <c r="G444" s="45"/>
      <c r="H444" s="45"/>
      <c r="I444" s="45"/>
      <c r="J444" s="133"/>
      <c r="K444" s="133"/>
      <c r="L444" s="133"/>
      <c r="M444" s="133"/>
      <c r="N444" s="133"/>
      <c r="O444" s="133"/>
      <c r="P444" s="133"/>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row>
    <row r="445" spans="1:41" s="58" customFormat="1" x14ac:dyDescent="0.25">
      <c r="A445" s="45">
        <f t="shared" si="71"/>
        <v>10</v>
      </c>
      <c r="B445" s="56" t="s">
        <v>836</v>
      </c>
      <c r="C445" s="45"/>
      <c r="D445" s="45"/>
      <c r="E445" s="45"/>
      <c r="F445" s="45"/>
      <c r="G445" s="45"/>
      <c r="H445" s="45"/>
      <c r="I445" s="45"/>
      <c r="J445" s="133"/>
      <c r="K445" s="133"/>
      <c r="L445" s="133"/>
      <c r="M445" s="133"/>
      <c r="N445" s="133"/>
      <c r="O445" s="133"/>
      <c r="P445" s="133"/>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row>
    <row r="446" spans="1:41" s="58" customFormat="1" x14ac:dyDescent="0.25">
      <c r="A446" s="45">
        <f t="shared" si="71"/>
        <v>2</v>
      </c>
      <c r="B446" s="56" t="s">
        <v>837</v>
      </c>
      <c r="C446" s="45"/>
      <c r="D446" s="45"/>
      <c r="E446" s="45"/>
      <c r="F446" s="45"/>
      <c r="G446" s="45"/>
      <c r="H446" s="45"/>
      <c r="I446" s="45"/>
      <c r="J446" s="133"/>
      <c r="K446" s="133"/>
      <c r="L446" s="133"/>
      <c r="M446" s="133"/>
      <c r="N446" s="133"/>
      <c r="O446" s="133"/>
      <c r="P446" s="133"/>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row>
    <row r="447" spans="1:41" s="58" customFormat="1" x14ac:dyDescent="0.25">
      <c r="A447" s="45">
        <f t="shared" si="71"/>
        <v>2</v>
      </c>
      <c r="B447" s="56" t="s">
        <v>838</v>
      </c>
      <c r="C447" s="45"/>
      <c r="D447" s="45"/>
      <c r="E447" s="45"/>
      <c r="F447" s="45"/>
      <c r="G447" s="45"/>
      <c r="H447" s="45"/>
      <c r="I447" s="45"/>
      <c r="J447" s="133"/>
      <c r="K447" s="133"/>
      <c r="L447" s="133"/>
      <c r="M447" s="133"/>
      <c r="N447" s="133"/>
      <c r="O447" s="133"/>
      <c r="P447" s="133"/>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row>
    <row r="448" spans="1:41" s="58" customFormat="1" x14ac:dyDescent="0.25">
      <c r="A448" s="45">
        <f t="shared" si="71"/>
        <v>1</v>
      </c>
      <c r="B448" s="56" t="s">
        <v>839</v>
      </c>
      <c r="C448" s="45"/>
      <c r="D448" s="45"/>
      <c r="E448" s="45"/>
      <c r="F448" s="45"/>
      <c r="G448" s="45"/>
      <c r="H448" s="45"/>
      <c r="I448" s="45"/>
      <c r="J448" s="133"/>
      <c r="K448" s="133"/>
      <c r="L448" s="133"/>
      <c r="M448" s="133"/>
      <c r="N448" s="133"/>
      <c r="O448" s="133"/>
      <c r="P448" s="133"/>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row>
    <row r="449" spans="1:41" s="58" customFormat="1" x14ac:dyDescent="0.25">
      <c r="A449" s="45">
        <f t="shared" si="71"/>
        <v>2</v>
      </c>
      <c r="B449" s="56" t="s">
        <v>840</v>
      </c>
      <c r="C449" s="45"/>
      <c r="D449" s="45"/>
      <c r="E449" s="45"/>
      <c r="F449" s="45"/>
      <c r="G449" s="45"/>
      <c r="H449" s="45"/>
      <c r="I449" s="45"/>
      <c r="J449" s="133"/>
      <c r="K449" s="133"/>
      <c r="L449" s="133"/>
      <c r="M449" s="133"/>
      <c r="N449" s="133"/>
      <c r="O449" s="133"/>
      <c r="P449" s="133"/>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row>
    <row r="450" spans="1:41" s="58" customFormat="1" x14ac:dyDescent="0.25">
      <c r="A450" s="45">
        <f t="shared" si="71"/>
        <v>5</v>
      </c>
      <c r="B450" s="56" t="s">
        <v>841</v>
      </c>
      <c r="C450" s="45"/>
      <c r="D450" s="45"/>
      <c r="E450" s="45"/>
      <c r="F450" s="45"/>
      <c r="G450" s="45"/>
      <c r="H450" s="45"/>
      <c r="I450" s="45"/>
      <c r="J450" s="133"/>
      <c r="K450" s="133"/>
      <c r="L450" s="133"/>
      <c r="M450" s="133"/>
      <c r="N450" s="133"/>
      <c r="O450" s="133"/>
      <c r="P450" s="133"/>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row>
    <row r="451" spans="1:41" s="58" customFormat="1" x14ac:dyDescent="0.25">
      <c r="A451" s="45"/>
      <c r="B451" s="56"/>
      <c r="C451" s="45"/>
      <c r="D451" s="45"/>
      <c r="E451" s="45"/>
      <c r="F451" s="45"/>
      <c r="G451" s="45"/>
      <c r="H451" s="45"/>
      <c r="I451" s="45"/>
      <c r="J451" s="133"/>
      <c r="K451" s="133"/>
      <c r="L451" s="133"/>
      <c r="M451" s="133"/>
      <c r="N451" s="133"/>
      <c r="O451" s="133"/>
      <c r="P451" s="133"/>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row>
    <row r="452" spans="1:41" s="58" customFormat="1" x14ac:dyDescent="0.25">
      <c r="A452" s="45"/>
      <c r="B452" s="56"/>
      <c r="C452" s="45"/>
      <c r="D452" s="45"/>
      <c r="E452" s="45"/>
      <c r="F452" s="45"/>
      <c r="G452" s="45"/>
      <c r="H452" s="45"/>
      <c r="I452" s="45"/>
      <c r="J452" s="133"/>
      <c r="K452" s="133"/>
      <c r="L452" s="133"/>
      <c r="M452" s="133"/>
      <c r="N452" s="133"/>
      <c r="O452" s="133"/>
      <c r="P452" s="133"/>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row>
    <row r="453" spans="1:41" s="58" customFormat="1" x14ac:dyDescent="0.25">
      <c r="A453" s="45"/>
      <c r="B453" s="56"/>
      <c r="C453" s="45"/>
      <c r="D453" s="45"/>
      <c r="E453" s="45"/>
      <c r="F453" s="45"/>
      <c r="G453" s="45"/>
      <c r="H453" s="45"/>
      <c r="I453" s="45"/>
      <c r="J453" s="133"/>
      <c r="K453" s="133"/>
      <c r="L453" s="133"/>
      <c r="M453" s="133"/>
      <c r="N453" s="133"/>
      <c r="O453" s="133"/>
      <c r="P453" s="133"/>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row>
    <row r="454" spans="1:41" x14ac:dyDescent="0.25">
      <c r="B454" s="56"/>
    </row>
    <row r="455" spans="1:41" x14ac:dyDescent="0.25">
      <c r="B455" s="56"/>
    </row>
    <row r="456" spans="1:41" x14ac:dyDescent="0.25">
      <c r="B456" s="56"/>
    </row>
    <row r="457" spans="1:41" x14ac:dyDescent="0.25">
      <c r="B457" s="56"/>
    </row>
    <row r="458" spans="1:41" x14ac:dyDescent="0.25">
      <c r="B458" s="56"/>
    </row>
    <row r="459" spans="1:41" x14ac:dyDescent="0.25">
      <c r="B459" s="56"/>
    </row>
    <row r="460" spans="1:41" x14ac:dyDescent="0.25">
      <c r="B460" s="56"/>
    </row>
    <row r="461" spans="1:41" x14ac:dyDescent="0.25">
      <c r="B461" s="56"/>
    </row>
    <row r="462" spans="1:41" x14ac:dyDescent="0.25">
      <c r="B462" s="119"/>
    </row>
    <row r="463" spans="1:41" x14ac:dyDescent="0.25">
      <c r="B463" s="119"/>
    </row>
    <row r="464" spans="1:41" x14ac:dyDescent="0.25">
      <c r="B464" s="119"/>
    </row>
    <row r="465" spans="1:2" x14ac:dyDescent="0.25">
      <c r="A465" s="58"/>
      <c r="B465" s="119"/>
    </row>
    <row r="466" spans="1:2" x14ac:dyDescent="0.25">
      <c r="A466" s="58"/>
      <c r="B466" s="119"/>
    </row>
    <row r="467" spans="1:2" x14ac:dyDescent="0.25">
      <c r="B467" s="119"/>
    </row>
    <row r="468" spans="1:2" x14ac:dyDescent="0.25">
      <c r="B468" s="119"/>
    </row>
    <row r="469" spans="1:2" x14ac:dyDescent="0.25">
      <c r="B469" s="119"/>
    </row>
    <row r="470" spans="1:2" x14ac:dyDescent="0.25">
      <c r="B470" s="119"/>
    </row>
    <row r="471" spans="1:2" x14ac:dyDescent="0.25">
      <c r="B471" s="119"/>
    </row>
    <row r="472" spans="1:2" x14ac:dyDescent="0.25">
      <c r="B472" s="119"/>
    </row>
    <row r="473" spans="1:2" x14ac:dyDescent="0.25">
      <c r="A473" s="58"/>
      <c r="B473" s="119"/>
    </row>
    <row r="474" spans="1:2" x14ac:dyDescent="0.25">
      <c r="B474" s="119"/>
    </row>
    <row r="475" spans="1:2" x14ac:dyDescent="0.25">
      <c r="A475" s="49"/>
      <c r="B475" s="119"/>
    </row>
    <row r="476" spans="1:2" x14ac:dyDescent="0.25">
      <c r="B476" s="119"/>
    </row>
    <row r="477" spans="1:2" x14ac:dyDescent="0.25">
      <c r="A477" s="49"/>
      <c r="B477" s="119"/>
    </row>
    <row r="478" spans="1:2" x14ac:dyDescent="0.25">
      <c r="A478" s="49"/>
      <c r="B478" s="119"/>
    </row>
    <row r="479" spans="1:2" x14ac:dyDescent="0.25">
      <c r="A479" s="49"/>
      <c r="B479" s="119"/>
    </row>
    <row r="480" spans="1:2" x14ac:dyDescent="0.25">
      <c r="B480" s="119"/>
    </row>
    <row r="481" spans="1:2" x14ac:dyDescent="0.25">
      <c r="B481" s="119"/>
    </row>
    <row r="482" spans="1:2" x14ac:dyDescent="0.25">
      <c r="B482" s="119"/>
    </row>
    <row r="483" spans="1:2" x14ac:dyDescent="0.25">
      <c r="B483" s="119"/>
    </row>
    <row r="484" spans="1:2" x14ac:dyDescent="0.25">
      <c r="A484" s="58"/>
      <c r="B484" s="119"/>
    </row>
    <row r="485" spans="1:2" x14ac:dyDescent="0.25">
      <c r="B485" s="119"/>
    </row>
    <row r="486" spans="1:2" x14ac:dyDescent="0.25">
      <c r="A486" s="58"/>
      <c r="B486" s="119"/>
    </row>
    <row r="487" spans="1:2" x14ac:dyDescent="0.25">
      <c r="B487" s="119"/>
    </row>
    <row r="488" spans="1:2" x14ac:dyDescent="0.25">
      <c r="B488" s="119"/>
    </row>
    <row r="489" spans="1:2" x14ac:dyDescent="0.25">
      <c r="A489" s="58"/>
      <c r="B489" s="119"/>
    </row>
    <row r="490" spans="1:2" x14ac:dyDescent="0.25">
      <c r="A490" s="58"/>
      <c r="B490" s="119"/>
    </row>
    <row r="491" spans="1:2" x14ac:dyDescent="0.25">
      <c r="B491" s="119"/>
    </row>
    <row r="492" spans="1:2" x14ac:dyDescent="0.25">
      <c r="B492" s="119"/>
    </row>
    <row r="493" spans="1:2" x14ac:dyDescent="0.25">
      <c r="B493" s="119"/>
    </row>
    <row r="494" spans="1:2" x14ac:dyDescent="0.25">
      <c r="B494" s="119"/>
    </row>
    <row r="495" spans="1:2" x14ac:dyDescent="0.25">
      <c r="B495" s="119"/>
    </row>
    <row r="496" spans="1:2" x14ac:dyDescent="0.25">
      <c r="B496" s="119"/>
    </row>
    <row r="497" spans="1:2" x14ac:dyDescent="0.25">
      <c r="A497" s="58"/>
      <c r="B497" s="119"/>
    </row>
    <row r="498" spans="1:2" x14ac:dyDescent="0.25">
      <c r="A498" s="58"/>
      <c r="B498" s="119"/>
    </row>
    <row r="499" spans="1:2" x14ac:dyDescent="0.25">
      <c r="A499" s="58"/>
      <c r="B499" s="119"/>
    </row>
    <row r="500" spans="1:2" x14ac:dyDescent="0.25">
      <c r="A500" s="58"/>
      <c r="B500" s="119"/>
    </row>
    <row r="501" spans="1:2" x14ac:dyDescent="0.25">
      <c r="A501" s="58"/>
      <c r="B501" s="119"/>
    </row>
    <row r="502" spans="1:2" x14ac:dyDescent="0.25">
      <c r="A502" s="58"/>
      <c r="B502" s="119"/>
    </row>
    <row r="503" spans="1:2" x14ac:dyDescent="0.25">
      <c r="B503" s="119"/>
    </row>
    <row r="504" spans="1:2" x14ac:dyDescent="0.25">
      <c r="B504" s="119"/>
    </row>
    <row r="505" spans="1:2" x14ac:dyDescent="0.25">
      <c r="B505" s="119"/>
    </row>
    <row r="506" spans="1:2" x14ac:dyDescent="0.25">
      <c r="B506" s="119"/>
    </row>
    <row r="507" spans="1:2" x14ac:dyDescent="0.25">
      <c r="B507" s="119"/>
    </row>
    <row r="508" spans="1:2" x14ac:dyDescent="0.25">
      <c r="B508" s="119"/>
    </row>
    <row r="509" spans="1:2" x14ac:dyDescent="0.25">
      <c r="B509" s="119"/>
    </row>
    <row r="510" spans="1:2" x14ac:dyDescent="0.25">
      <c r="A510" s="58"/>
      <c r="B510" s="119"/>
    </row>
    <row r="511" spans="1:2" x14ac:dyDescent="0.25">
      <c r="A511" s="58"/>
      <c r="B511" s="119"/>
    </row>
    <row r="512" spans="1:2" x14ac:dyDescent="0.25">
      <c r="A512" s="58"/>
      <c r="B512" s="119"/>
    </row>
    <row r="513" spans="1:2" x14ac:dyDescent="0.25">
      <c r="A513" s="58"/>
      <c r="B513" s="119"/>
    </row>
    <row r="514" spans="1:2" x14ac:dyDescent="0.25">
      <c r="B514" s="119"/>
    </row>
    <row r="515" spans="1:2" x14ac:dyDescent="0.25">
      <c r="A515" s="58"/>
      <c r="B515" s="119"/>
    </row>
    <row r="516" spans="1:2" x14ac:dyDescent="0.25">
      <c r="A516" s="58"/>
      <c r="B516" s="119"/>
    </row>
    <row r="517" spans="1:2" x14ac:dyDescent="0.25">
      <c r="B517" s="119"/>
    </row>
    <row r="518" spans="1:2" x14ac:dyDescent="0.25">
      <c r="B518" s="119"/>
    </row>
    <row r="519" spans="1:2" x14ac:dyDescent="0.25">
      <c r="B519" s="119"/>
    </row>
    <row r="520" spans="1:2" x14ac:dyDescent="0.25">
      <c r="B520" s="119"/>
    </row>
    <row r="521" spans="1:2" x14ac:dyDescent="0.25">
      <c r="A521" s="58"/>
      <c r="B521" s="119"/>
    </row>
    <row r="522" spans="1:2" x14ac:dyDescent="0.25">
      <c r="A522" s="58"/>
      <c r="B522" s="119"/>
    </row>
    <row r="523" spans="1:2" x14ac:dyDescent="0.25">
      <c r="B523" s="119"/>
    </row>
    <row r="524" spans="1:2" x14ac:dyDescent="0.25">
      <c r="B524" s="56"/>
    </row>
    <row r="525" spans="1:2" x14ac:dyDescent="0.25">
      <c r="A525" s="58"/>
      <c r="B525" s="56"/>
    </row>
    <row r="526" spans="1:2" x14ac:dyDescent="0.25">
      <c r="A526" s="58"/>
      <c r="B526" s="56"/>
    </row>
    <row r="527" spans="1:2" x14ac:dyDescent="0.25">
      <c r="A527" s="58"/>
      <c r="B527" s="56"/>
    </row>
    <row r="528" spans="1:2" x14ac:dyDescent="0.25">
      <c r="A528" s="58"/>
      <c r="B528" s="56"/>
    </row>
    <row r="529" spans="1:2" x14ac:dyDescent="0.25">
      <c r="A529" s="58"/>
      <c r="B529" s="56"/>
    </row>
    <row r="530" spans="1:2" x14ac:dyDescent="0.25">
      <c r="A530" s="58"/>
      <c r="B530" s="56"/>
    </row>
    <row r="531" spans="1:2" x14ac:dyDescent="0.25">
      <c r="A531" s="58"/>
      <c r="B531" s="56"/>
    </row>
    <row r="532" spans="1:2" x14ac:dyDescent="0.25">
      <c r="B532" s="56"/>
    </row>
    <row r="533" spans="1:2" x14ac:dyDescent="0.25">
      <c r="B533" s="56"/>
    </row>
    <row r="534" spans="1:2" x14ac:dyDescent="0.25">
      <c r="B534" s="56"/>
    </row>
    <row r="535" spans="1:2" x14ac:dyDescent="0.25">
      <c r="B535" s="56"/>
    </row>
    <row r="536" spans="1:2" x14ac:dyDescent="0.25">
      <c r="B536" s="56"/>
    </row>
    <row r="537" spans="1:2" x14ac:dyDescent="0.25">
      <c r="B537" s="56"/>
    </row>
    <row r="538" spans="1:2" x14ac:dyDescent="0.25">
      <c r="B538" s="56"/>
    </row>
    <row r="539" spans="1:2" x14ac:dyDescent="0.25">
      <c r="B539" s="56"/>
    </row>
    <row r="540" spans="1:2" x14ac:dyDescent="0.25">
      <c r="B540" s="56"/>
    </row>
    <row r="541" spans="1:2" x14ac:dyDescent="0.25">
      <c r="B541" s="56"/>
    </row>
    <row r="542" spans="1:2" x14ac:dyDescent="0.25">
      <c r="B542" s="56"/>
    </row>
    <row r="543" spans="1:2" x14ac:dyDescent="0.25">
      <c r="B543" s="56"/>
    </row>
    <row r="544" spans="1:2" x14ac:dyDescent="0.25">
      <c r="B544" s="56"/>
    </row>
    <row r="545" spans="2:2" x14ac:dyDescent="0.25">
      <c r="B545" s="56"/>
    </row>
    <row r="546" spans="2:2" x14ac:dyDescent="0.25">
      <c r="B546" s="56"/>
    </row>
    <row r="547" spans="2:2" x14ac:dyDescent="0.25">
      <c r="B547" s="56"/>
    </row>
    <row r="548" spans="2:2" x14ac:dyDescent="0.25">
      <c r="B548" s="56"/>
    </row>
    <row r="549" spans="2:2" x14ac:dyDescent="0.25">
      <c r="B549" s="56"/>
    </row>
    <row r="550" spans="2:2" x14ac:dyDescent="0.25">
      <c r="B550" s="56"/>
    </row>
    <row r="551" spans="2:2" x14ac:dyDescent="0.25">
      <c r="B551" s="56"/>
    </row>
    <row r="552" spans="2:2" x14ac:dyDescent="0.25">
      <c r="B552" s="56"/>
    </row>
    <row r="553" spans="2:2" x14ac:dyDescent="0.25">
      <c r="B553" s="56"/>
    </row>
    <row r="554" spans="2:2" x14ac:dyDescent="0.25">
      <c r="B554" s="56"/>
    </row>
    <row r="555" spans="2:2" x14ac:dyDescent="0.25">
      <c r="B555" s="56"/>
    </row>
    <row r="556" spans="2:2" x14ac:dyDescent="0.25">
      <c r="B556" s="56"/>
    </row>
    <row r="557" spans="2:2" x14ac:dyDescent="0.25">
      <c r="B557" s="56"/>
    </row>
    <row r="558" spans="2:2" x14ac:dyDescent="0.25">
      <c r="B558" s="56"/>
    </row>
    <row r="559" spans="2:2" x14ac:dyDescent="0.25">
      <c r="B559" s="56"/>
    </row>
    <row r="560" spans="2:2" x14ac:dyDescent="0.25">
      <c r="B560" s="56"/>
    </row>
    <row r="561" spans="1:2" x14ac:dyDescent="0.25">
      <c r="B561" s="56"/>
    </row>
    <row r="562" spans="1:2" x14ac:dyDescent="0.25">
      <c r="B562" s="56"/>
    </row>
    <row r="563" spans="1:2" x14ac:dyDescent="0.25">
      <c r="B563" s="56"/>
    </row>
    <row r="564" spans="1:2" x14ac:dyDescent="0.25">
      <c r="B564" s="56"/>
    </row>
    <row r="565" spans="1:2" x14ac:dyDescent="0.25">
      <c r="B565" s="56"/>
    </row>
    <row r="566" spans="1:2" x14ac:dyDescent="0.25">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B573" s="56"/>
    </row>
    <row r="574" spans="1:2" x14ac:dyDescent="0.25">
      <c r="A574" s="58"/>
      <c r="B574" s="56"/>
    </row>
    <row r="575" spans="1:2" x14ac:dyDescent="0.25">
      <c r="A575" s="58"/>
      <c r="B575" s="56"/>
    </row>
    <row r="576" spans="1:2" x14ac:dyDescent="0.25">
      <c r="A576" s="58"/>
      <c r="B576" s="56"/>
    </row>
    <row r="577" spans="1:2" x14ac:dyDescent="0.25">
      <c r="A577" s="58"/>
      <c r="B577" s="56"/>
    </row>
    <row r="578" spans="1:2" x14ac:dyDescent="0.25">
      <c r="A578" s="58"/>
      <c r="B578" s="56"/>
    </row>
    <row r="579" spans="1:2" x14ac:dyDescent="0.25">
      <c r="A579" s="58"/>
      <c r="B579" s="56"/>
    </row>
    <row r="580" spans="1:2" x14ac:dyDescent="0.25">
      <c r="A580" s="58"/>
      <c r="B580" s="56"/>
    </row>
    <row r="581" spans="1:2" x14ac:dyDescent="0.25">
      <c r="A581" s="58"/>
      <c r="B581" s="56"/>
    </row>
    <row r="582" spans="1:2" x14ac:dyDescent="0.25">
      <c r="A582" s="58"/>
      <c r="B582" s="56"/>
    </row>
    <row r="583" spans="1:2" x14ac:dyDescent="0.25">
      <c r="A583" s="58"/>
      <c r="B583" s="56"/>
    </row>
    <row r="584" spans="1:2" x14ac:dyDescent="0.25">
      <c r="A584" s="58"/>
      <c r="B584" s="56"/>
    </row>
    <row r="585" spans="1:2" x14ac:dyDescent="0.25">
      <c r="A585" s="58"/>
      <c r="B585" s="56"/>
    </row>
    <row r="586" spans="1:2" x14ac:dyDescent="0.25">
      <c r="B586" s="56"/>
    </row>
    <row r="587" spans="1:2" x14ac:dyDescent="0.25">
      <c r="B587" s="56"/>
    </row>
    <row r="588" spans="1:2" x14ac:dyDescent="0.25">
      <c r="B588" s="56"/>
    </row>
    <row r="589" spans="1:2" x14ac:dyDescent="0.25">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B598" s="56"/>
    </row>
    <row r="599" spans="1:2" x14ac:dyDescent="0.25">
      <c r="B599" s="56"/>
    </row>
    <row r="600" spans="1:2" x14ac:dyDescent="0.25">
      <c r="B600" s="56"/>
    </row>
    <row r="601" spans="1:2" x14ac:dyDescent="0.25">
      <c r="B601" s="56"/>
    </row>
    <row r="602" spans="1:2" x14ac:dyDescent="0.25">
      <c r="B602" s="56"/>
    </row>
    <row r="603" spans="1:2" x14ac:dyDescent="0.25">
      <c r="B603" s="56"/>
    </row>
    <row r="604" spans="1:2" x14ac:dyDescent="0.25">
      <c r="B604" s="56"/>
    </row>
    <row r="605" spans="1:2" x14ac:dyDescent="0.25">
      <c r="B605" s="56"/>
    </row>
    <row r="606" spans="1:2" x14ac:dyDescent="0.25">
      <c r="A606" s="58"/>
      <c r="B606" s="56"/>
    </row>
    <row r="607" spans="1:2" x14ac:dyDescent="0.25">
      <c r="A607" s="58"/>
      <c r="B607" s="56"/>
    </row>
    <row r="608" spans="1:2" x14ac:dyDescent="0.25">
      <c r="A608" s="58"/>
      <c r="B608" s="56"/>
    </row>
    <row r="609" spans="1:2" x14ac:dyDescent="0.25">
      <c r="B609" s="56"/>
    </row>
    <row r="610" spans="1:2" x14ac:dyDescent="0.25">
      <c r="B610" s="56"/>
    </row>
    <row r="611" spans="1:2" x14ac:dyDescent="0.25">
      <c r="B611" s="56"/>
    </row>
    <row r="612" spans="1:2" x14ac:dyDescent="0.25">
      <c r="B612" s="56"/>
    </row>
    <row r="613" spans="1:2" x14ac:dyDescent="0.25">
      <c r="B613" s="56"/>
    </row>
    <row r="614" spans="1:2" x14ac:dyDescent="0.25">
      <c r="B614" s="56"/>
    </row>
    <row r="615" spans="1:2" x14ac:dyDescent="0.25">
      <c r="B615" s="56"/>
    </row>
    <row r="616" spans="1:2" x14ac:dyDescent="0.25">
      <c r="B616" s="56"/>
    </row>
    <row r="617" spans="1:2" x14ac:dyDescent="0.25">
      <c r="A617" s="49"/>
      <c r="B617" s="56"/>
    </row>
    <row r="618" spans="1:2" x14ac:dyDescent="0.25">
      <c r="A618" s="49"/>
      <c r="B618" s="56"/>
    </row>
    <row r="619" spans="1:2" x14ac:dyDescent="0.25">
      <c r="A619" s="49"/>
      <c r="B619" s="56"/>
    </row>
    <row r="620" spans="1:2" x14ac:dyDescent="0.25">
      <c r="B620" s="56"/>
    </row>
    <row r="621" spans="1:2" x14ac:dyDescent="0.25">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A626" s="49"/>
      <c r="B626" s="56"/>
    </row>
    <row r="627" spans="1:2" x14ac:dyDescent="0.25">
      <c r="A627" s="49"/>
      <c r="B627" s="56"/>
    </row>
    <row r="628" spans="1:2" x14ac:dyDescent="0.25">
      <c r="A628" s="49"/>
      <c r="B628" s="56"/>
    </row>
    <row r="629" spans="1:2" x14ac:dyDescent="0.25">
      <c r="A629" s="49"/>
      <c r="B629" s="56"/>
    </row>
    <row r="630" spans="1:2" x14ac:dyDescent="0.25">
      <c r="A630" s="49"/>
      <c r="B630" s="56"/>
    </row>
    <row r="631" spans="1:2" x14ac:dyDescent="0.25">
      <c r="A631" s="49"/>
      <c r="B631" s="56"/>
    </row>
    <row r="632" spans="1:2" x14ac:dyDescent="0.25">
      <c r="A632" s="49"/>
      <c r="B632" s="56"/>
    </row>
    <row r="633" spans="1:2" x14ac:dyDescent="0.25">
      <c r="A633" s="49"/>
      <c r="B633" s="56"/>
    </row>
    <row r="634" spans="1:2" x14ac:dyDescent="0.25">
      <c r="A634" s="49"/>
      <c r="B634" s="56"/>
    </row>
    <row r="635" spans="1:2" x14ac:dyDescent="0.25">
      <c r="A635" s="49"/>
      <c r="B635" s="56"/>
    </row>
    <row r="636" spans="1:2" x14ac:dyDescent="0.25">
      <c r="A636" s="49"/>
      <c r="B636" s="56"/>
    </row>
    <row r="637" spans="1:2" x14ac:dyDescent="0.25">
      <c r="A637" s="49"/>
      <c r="B637" s="56"/>
    </row>
    <row r="638" spans="1:2" x14ac:dyDescent="0.25">
      <c r="A638" s="49"/>
      <c r="B638" s="56"/>
    </row>
    <row r="639" spans="1:2" x14ac:dyDescent="0.25">
      <c r="A639" s="49"/>
      <c r="B639" s="56"/>
    </row>
    <row r="640" spans="1:2" x14ac:dyDescent="0.25">
      <c r="A640" s="49"/>
      <c r="B640" s="56"/>
    </row>
    <row r="641" spans="1:2" x14ac:dyDescent="0.25">
      <c r="A641" s="49"/>
      <c r="B641" s="56"/>
    </row>
    <row r="642" spans="1:2" x14ac:dyDescent="0.25">
      <c r="A642" s="49"/>
      <c r="B642" s="56"/>
    </row>
    <row r="643" spans="1:2" x14ac:dyDescent="0.25">
      <c r="A643" s="49"/>
      <c r="B643" s="56"/>
    </row>
    <row r="644" spans="1:2" x14ac:dyDescent="0.25">
      <c r="A644" s="49"/>
      <c r="B644" s="56"/>
    </row>
    <row r="645" spans="1:2" x14ac:dyDescent="0.25">
      <c r="B645" s="56"/>
    </row>
    <row r="646" spans="1:2" x14ac:dyDescent="0.25">
      <c r="B646" s="56"/>
    </row>
    <row r="647" spans="1:2" x14ac:dyDescent="0.25">
      <c r="B647" s="56"/>
    </row>
    <row r="648" spans="1:2" x14ac:dyDescent="0.25">
      <c r="B648" s="56"/>
    </row>
    <row r="649" spans="1:2" x14ac:dyDescent="0.25">
      <c r="B649" s="56"/>
    </row>
    <row r="650" spans="1:2" x14ac:dyDescent="0.25">
      <c r="B650" s="56"/>
    </row>
    <row r="651" spans="1:2" x14ac:dyDescent="0.25">
      <c r="B651" s="56"/>
    </row>
    <row r="652" spans="1:2" x14ac:dyDescent="0.25">
      <c r="B652" s="56"/>
    </row>
    <row r="653" spans="1:2" x14ac:dyDescent="0.25">
      <c r="B653" s="56"/>
    </row>
    <row r="654" spans="1:2" x14ac:dyDescent="0.25">
      <c r="B654" s="56"/>
    </row>
    <row r="655" spans="1:2" x14ac:dyDescent="0.25">
      <c r="B655" s="56"/>
    </row>
    <row r="656" spans="1:2" x14ac:dyDescent="0.25">
      <c r="B656" s="56"/>
    </row>
    <row r="657" spans="1:2" x14ac:dyDescent="0.25">
      <c r="B657" s="56"/>
    </row>
    <row r="658" spans="1:2" x14ac:dyDescent="0.25">
      <c r="B658" s="56"/>
    </row>
    <row r="659" spans="1:2" x14ac:dyDescent="0.25">
      <c r="B659" s="56"/>
    </row>
    <row r="660" spans="1:2" x14ac:dyDescent="0.25">
      <c r="B660" s="56"/>
    </row>
    <row r="661" spans="1:2" x14ac:dyDescent="0.25">
      <c r="B661" s="56"/>
    </row>
    <row r="662" spans="1:2" x14ac:dyDescent="0.25">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A667" s="58"/>
      <c r="B667" s="56"/>
    </row>
    <row r="668" spans="1:2" x14ac:dyDescent="0.25">
      <c r="A668" s="58"/>
      <c r="B668" s="56"/>
    </row>
    <row r="669" spans="1:2" x14ac:dyDescent="0.25">
      <c r="A669" s="58"/>
      <c r="B669" s="56"/>
    </row>
    <row r="670" spans="1:2" x14ac:dyDescent="0.25">
      <c r="A670" s="58"/>
      <c r="B670" s="56"/>
    </row>
    <row r="671" spans="1:2" x14ac:dyDescent="0.25">
      <c r="A671" s="58"/>
      <c r="B671" s="56"/>
    </row>
    <row r="672" spans="1:2" x14ac:dyDescent="0.25">
      <c r="A672" s="58"/>
      <c r="B672" s="56"/>
    </row>
    <row r="673" spans="1:2" x14ac:dyDescent="0.25">
      <c r="A673" s="58"/>
      <c r="B673" s="56"/>
    </row>
    <row r="674" spans="1:2" x14ac:dyDescent="0.25">
      <c r="A674" s="58"/>
      <c r="B674" s="56"/>
    </row>
    <row r="675" spans="1:2" x14ac:dyDescent="0.25">
      <c r="B675" s="56"/>
    </row>
    <row r="676" spans="1:2" x14ac:dyDescent="0.25">
      <c r="A676" s="58"/>
      <c r="B676" s="56"/>
    </row>
    <row r="677" spans="1:2" x14ac:dyDescent="0.25">
      <c r="B677" s="56"/>
    </row>
    <row r="678" spans="1:2" x14ac:dyDescent="0.25">
      <c r="B678" s="56"/>
    </row>
    <row r="679" spans="1:2" x14ac:dyDescent="0.25">
      <c r="B679" s="56"/>
    </row>
    <row r="680" spans="1:2" x14ac:dyDescent="0.25">
      <c r="B680" s="56"/>
    </row>
    <row r="681" spans="1:2" x14ac:dyDescent="0.25">
      <c r="B681" s="56"/>
    </row>
    <row r="682" spans="1:2" x14ac:dyDescent="0.25">
      <c r="A682" s="58"/>
      <c r="B682" s="56"/>
    </row>
    <row r="683" spans="1:2" x14ac:dyDescent="0.25">
      <c r="A683" s="58"/>
      <c r="B683" s="56"/>
    </row>
    <row r="684" spans="1:2" x14ac:dyDescent="0.25">
      <c r="A684" s="58"/>
      <c r="B684" s="56"/>
    </row>
    <row r="685" spans="1:2" x14ac:dyDescent="0.25">
      <c r="A685" s="58"/>
      <c r="B685" s="56"/>
    </row>
    <row r="686" spans="1:2" x14ac:dyDescent="0.25">
      <c r="B686" s="56"/>
    </row>
    <row r="687" spans="1:2" x14ac:dyDescent="0.25">
      <c r="B687" s="56"/>
    </row>
    <row r="688" spans="1:2" x14ac:dyDescent="0.25">
      <c r="B688" s="56"/>
    </row>
    <row r="689" spans="2:2" x14ac:dyDescent="0.25">
      <c r="B689" s="56"/>
    </row>
    <row r="690" spans="2:2" x14ac:dyDescent="0.25">
      <c r="B690" s="56"/>
    </row>
    <row r="691" spans="2:2" x14ac:dyDescent="0.25">
      <c r="B691" s="56"/>
    </row>
    <row r="692" spans="2:2" x14ac:dyDescent="0.25">
      <c r="B692" s="56"/>
    </row>
    <row r="693" spans="2:2" x14ac:dyDescent="0.25">
      <c r="B693" s="56"/>
    </row>
    <row r="694" spans="2:2" x14ac:dyDescent="0.25">
      <c r="B694" s="56"/>
    </row>
    <row r="695" spans="2:2" x14ac:dyDescent="0.25">
      <c r="B695" s="56"/>
    </row>
    <row r="696" spans="2:2" x14ac:dyDescent="0.25">
      <c r="B696" s="56"/>
    </row>
    <row r="697" spans="2:2" x14ac:dyDescent="0.25">
      <c r="B697" s="56"/>
    </row>
    <row r="698" spans="2:2" x14ac:dyDescent="0.25">
      <c r="B698" s="56"/>
    </row>
    <row r="699" spans="2:2" x14ac:dyDescent="0.25">
      <c r="B699" s="56"/>
    </row>
    <row r="700" spans="2:2" x14ac:dyDescent="0.25">
      <c r="B700" s="56"/>
    </row>
    <row r="701" spans="2:2" x14ac:dyDescent="0.25">
      <c r="B701" s="56"/>
    </row>
    <row r="702" spans="2:2" x14ac:dyDescent="0.25">
      <c r="B702" s="56"/>
    </row>
    <row r="703" spans="2:2" x14ac:dyDescent="0.25">
      <c r="B703" s="56"/>
    </row>
    <row r="704" spans="2:2" x14ac:dyDescent="0.25">
      <c r="B704" s="56"/>
    </row>
    <row r="705" spans="1:2" x14ac:dyDescent="0.25">
      <c r="B705" s="56"/>
    </row>
    <row r="706" spans="1:2" x14ac:dyDescent="0.25">
      <c r="B706" s="56"/>
    </row>
    <row r="707" spans="1:2" x14ac:dyDescent="0.25">
      <c r="B707" s="56"/>
    </row>
    <row r="708" spans="1:2" x14ac:dyDescent="0.25">
      <c r="B708" s="56"/>
    </row>
    <row r="709" spans="1:2" x14ac:dyDescent="0.25">
      <c r="B709" s="56"/>
    </row>
    <row r="710" spans="1:2" x14ac:dyDescent="0.25">
      <c r="B710" s="56"/>
    </row>
    <row r="711" spans="1:2" x14ac:dyDescent="0.25">
      <c r="B711" s="56"/>
    </row>
    <row r="712" spans="1:2" x14ac:dyDescent="0.25">
      <c r="B712" s="56"/>
    </row>
    <row r="713" spans="1:2" x14ac:dyDescent="0.25">
      <c r="B713" s="56"/>
    </row>
    <row r="714" spans="1:2" x14ac:dyDescent="0.25">
      <c r="A714" s="58"/>
      <c r="B714" s="56"/>
    </row>
    <row r="715" spans="1:2" x14ac:dyDescent="0.25">
      <c r="A715" s="58"/>
      <c r="B715" s="56"/>
    </row>
    <row r="716" spans="1:2" x14ac:dyDescent="0.25">
      <c r="A716" s="58"/>
      <c r="B716" s="56"/>
    </row>
    <row r="717" spans="1:2" x14ac:dyDescent="0.25">
      <c r="A717" s="58"/>
      <c r="B717" s="56"/>
    </row>
    <row r="718" spans="1:2" x14ac:dyDescent="0.25">
      <c r="A718" s="58"/>
      <c r="B718" s="56"/>
    </row>
    <row r="719" spans="1:2" x14ac:dyDescent="0.25">
      <c r="A719" s="58"/>
      <c r="B719" s="56"/>
    </row>
    <row r="720" spans="1:2" x14ac:dyDescent="0.25">
      <c r="B720" s="56"/>
    </row>
    <row r="721" spans="2:2" x14ac:dyDescent="0.25">
      <c r="B721" s="56"/>
    </row>
    <row r="722" spans="2:2" x14ac:dyDescent="0.25">
      <c r="B722" s="56"/>
    </row>
    <row r="723" spans="2:2" x14ac:dyDescent="0.25">
      <c r="B723" s="56"/>
    </row>
    <row r="724" spans="2:2" x14ac:dyDescent="0.25">
      <c r="B724" s="56"/>
    </row>
    <row r="725" spans="2:2" x14ac:dyDescent="0.25">
      <c r="B725" s="56"/>
    </row>
    <row r="726" spans="2:2" x14ac:dyDescent="0.25">
      <c r="B726" s="56"/>
    </row>
    <row r="727" spans="2:2" x14ac:dyDescent="0.25">
      <c r="B727" s="56"/>
    </row>
    <row r="728" spans="2:2" x14ac:dyDescent="0.25">
      <c r="B728" s="56"/>
    </row>
    <row r="729" spans="2:2" x14ac:dyDescent="0.25">
      <c r="B729" s="56"/>
    </row>
    <row r="730" spans="2:2" x14ac:dyDescent="0.25">
      <c r="B730" s="56"/>
    </row>
    <row r="731" spans="2:2" x14ac:dyDescent="0.25">
      <c r="B731" s="56"/>
    </row>
    <row r="732" spans="2:2" x14ac:dyDescent="0.25">
      <c r="B732" s="56"/>
    </row>
    <row r="733" spans="2:2" x14ac:dyDescent="0.25">
      <c r="B733" s="56"/>
    </row>
    <row r="734" spans="2:2" x14ac:dyDescent="0.25">
      <c r="B734" s="56"/>
    </row>
    <row r="735" spans="2:2" x14ac:dyDescent="0.25">
      <c r="B735" s="56"/>
    </row>
    <row r="736" spans="2:2" x14ac:dyDescent="0.25">
      <c r="B736" s="56"/>
    </row>
    <row r="737" spans="2:2" x14ac:dyDescent="0.25">
      <c r="B737" s="56"/>
    </row>
    <row r="738" spans="2:2" x14ac:dyDescent="0.25">
      <c r="B738" s="56"/>
    </row>
    <row r="739" spans="2:2" x14ac:dyDescent="0.25">
      <c r="B739" s="56"/>
    </row>
    <row r="740" spans="2:2" x14ac:dyDescent="0.25">
      <c r="B740" s="56"/>
    </row>
    <row r="741" spans="2:2" x14ac:dyDescent="0.25">
      <c r="B741" s="56"/>
    </row>
    <row r="742" spans="2:2" x14ac:dyDescent="0.25">
      <c r="B742" s="56"/>
    </row>
    <row r="743" spans="2:2" x14ac:dyDescent="0.25">
      <c r="B743" s="56"/>
    </row>
    <row r="744" spans="2:2" x14ac:dyDescent="0.25">
      <c r="B744" s="56"/>
    </row>
    <row r="745" spans="2:2" x14ac:dyDescent="0.25">
      <c r="B745" s="56"/>
    </row>
    <row r="746" spans="2:2" x14ac:dyDescent="0.25">
      <c r="B746" s="56"/>
    </row>
    <row r="747" spans="2:2" x14ac:dyDescent="0.25">
      <c r="B747" s="56"/>
    </row>
    <row r="748" spans="2:2" x14ac:dyDescent="0.25">
      <c r="B748" s="56"/>
    </row>
    <row r="749" spans="2:2" x14ac:dyDescent="0.25">
      <c r="B749" s="56"/>
    </row>
    <row r="750" spans="2:2" x14ac:dyDescent="0.25">
      <c r="B750" s="56"/>
    </row>
    <row r="751" spans="2:2" x14ac:dyDescent="0.25">
      <c r="B751" s="56"/>
    </row>
    <row r="752" spans="2:2" x14ac:dyDescent="0.25">
      <c r="B752" s="56"/>
    </row>
    <row r="753" spans="1:2" x14ac:dyDescent="0.25">
      <c r="A753" s="58"/>
      <c r="B753" s="56"/>
    </row>
    <row r="754" spans="1:2" x14ac:dyDescent="0.25">
      <c r="A754" s="58"/>
      <c r="B754" s="56"/>
    </row>
    <row r="755" spans="1:2" x14ac:dyDescent="0.25">
      <c r="A755" s="58"/>
      <c r="B755" s="56"/>
    </row>
    <row r="756" spans="1:2" x14ac:dyDescent="0.25">
      <c r="A756" s="58"/>
      <c r="B756" s="56"/>
    </row>
    <row r="757" spans="1:2" x14ac:dyDescent="0.25">
      <c r="B757" s="56"/>
    </row>
    <row r="758" spans="1:2" x14ac:dyDescent="0.25">
      <c r="B758" s="56"/>
    </row>
    <row r="759" spans="1:2" x14ac:dyDescent="0.25">
      <c r="B759" s="56"/>
    </row>
    <row r="760" spans="1:2" x14ac:dyDescent="0.25">
      <c r="B760" s="56"/>
    </row>
    <row r="761" spans="1:2" x14ac:dyDescent="0.25">
      <c r="B761" s="56"/>
    </row>
    <row r="762" spans="1:2" x14ac:dyDescent="0.25">
      <c r="B762" s="56"/>
    </row>
    <row r="763" spans="1:2" x14ac:dyDescent="0.25">
      <c r="B763" s="56"/>
    </row>
    <row r="764" spans="1:2" x14ac:dyDescent="0.25">
      <c r="B764" s="56"/>
    </row>
    <row r="765" spans="1:2" x14ac:dyDescent="0.25">
      <c r="B765" s="56"/>
    </row>
    <row r="766" spans="1:2" x14ac:dyDescent="0.25">
      <c r="B766" s="56"/>
    </row>
    <row r="767" spans="1:2" x14ac:dyDescent="0.25">
      <c r="A767" s="58"/>
      <c r="B767" s="56"/>
    </row>
    <row r="768" spans="1:2" x14ac:dyDescent="0.25">
      <c r="B768" s="56"/>
    </row>
    <row r="769" spans="2:2" x14ac:dyDescent="0.25">
      <c r="B769" s="56"/>
    </row>
    <row r="770" spans="2:2" x14ac:dyDescent="0.25">
      <c r="B770" s="56"/>
    </row>
  </sheetData>
  <autoFilter ref="A7:AO353" xr:uid="{CB2A077F-CDA4-465D-9540-84474F17E612}"/>
  <mergeCells count="3">
    <mergeCell ref="H6:H7"/>
    <mergeCell ref="I6:I7"/>
    <mergeCell ref="J6:J7"/>
  </mergeCells>
  <conditionalFormatting sqref="A152:B152">
    <cfRule type="expression" dxfId="23" priority="1">
      <formula>$A152&lt;&gt;$A151</formula>
    </cfRule>
    <cfRule type="expression" dxfId="22" priority="2">
      <formula>$A151=$A152</formula>
    </cfRule>
  </conditionalFormatting>
  <conditionalFormatting sqref="A9:T137 A139:T140 A142:T151 A153:P153 A155:T158 A160:T163 A165:T292 A294:T511 Q152:T153">
    <cfRule type="expression" dxfId="21" priority="22">
      <formula>$A8=$A9</formula>
    </cfRule>
  </conditionalFormatting>
  <conditionalFormatting sqref="A9:T137 A139:T140 A142:T151 Q152:T153 A153:P153 A155:T158 A160:T163 A165:T292 A294:T511">
    <cfRule type="expression" dxfId="20" priority="20">
      <formula>$A9&lt;&gt;$A8</formula>
    </cfRule>
  </conditionalFormatting>
  <conditionalFormatting sqref="A138:T138">
    <cfRule type="expression" dxfId="19" priority="249">
      <formula>$A138&lt;&gt;$A135</formula>
    </cfRule>
    <cfRule type="expression" dxfId="18" priority="250">
      <formula>$A135=$A138</formula>
    </cfRule>
  </conditionalFormatting>
  <conditionalFormatting sqref="A141:T141 A164:T164 A293:T293">
    <cfRule type="expression" dxfId="17" priority="229">
      <formula>$A141&lt;&gt;$A139</formula>
    </cfRule>
    <cfRule type="expression" dxfId="16" priority="230">
      <formula>$A139=$A141</formula>
    </cfRule>
  </conditionalFormatting>
  <conditionalFormatting sqref="A154:T154 A159:T159">
    <cfRule type="expression" dxfId="15" priority="235">
      <formula>$A154&lt;&gt;$A150</formula>
    </cfRule>
    <cfRule type="expression" dxfId="14" priority="236">
      <formula>$A150=$A154</formula>
    </cfRule>
  </conditionalFormatting>
  <conditionalFormatting sqref="C152:P152">
    <cfRule type="expression" dxfId="13" priority="253">
      <formula>$A152&lt;&gt;#REF!</formula>
    </cfRule>
    <cfRule type="expression" dxfId="12" priority="254">
      <formula>#REF!=$A152</formula>
    </cfRule>
  </conditionalFormatting>
  <conditionalFormatting sqref="P8:P511">
    <cfRule type="cellIs" dxfId="11" priority="21" operator="greaterThan">
      <formula>$C8*(1+$P$3)</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1130</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si="2">SUM(C5:C89)</f>
        <v>0</v>
      </c>
      <c r="D2" s="99">
        <f t="shared" si="2"/>
        <v>0</v>
      </c>
      <c r="E2" s="99">
        <f t="shared" si="2"/>
        <v>0</v>
      </c>
      <c r="F2" s="99">
        <f t="shared" si="2"/>
        <v>0</v>
      </c>
      <c r="G2" s="99">
        <f t="shared" si="2"/>
        <v>0</v>
      </c>
      <c r="H2" s="99">
        <f t="shared" si="2"/>
        <v>0</v>
      </c>
      <c r="I2" s="99">
        <f t="shared" si="2"/>
        <v>0</v>
      </c>
      <c r="J2" s="99">
        <f t="shared" si="2"/>
        <v>0</v>
      </c>
      <c r="K2" s="99">
        <f t="shared" si="2"/>
        <v>0</v>
      </c>
      <c r="L2" s="99">
        <f t="shared" si="2"/>
        <v>0</v>
      </c>
      <c r="M2" s="99">
        <f t="shared" si="2"/>
        <v>0</v>
      </c>
      <c r="N2" s="99">
        <f t="shared" si="2"/>
        <v>0</v>
      </c>
      <c r="O2" s="99">
        <f t="shared" si="2"/>
        <v>0</v>
      </c>
      <c r="P2" s="99">
        <f t="shared" si="2"/>
        <v>0</v>
      </c>
      <c r="Q2" s="99">
        <f t="shared" si="2"/>
        <v>0</v>
      </c>
      <c r="R2" s="99">
        <f t="shared" si="2"/>
        <v>0</v>
      </c>
      <c r="S2" s="99">
        <f t="shared" si="2"/>
        <v>0</v>
      </c>
      <c r="T2" s="99">
        <f t="shared" si="2"/>
        <v>0</v>
      </c>
      <c r="U2" s="99">
        <f t="shared" si="2"/>
        <v>0</v>
      </c>
      <c r="V2" s="99">
        <f t="shared" si="2"/>
        <v>0</v>
      </c>
      <c r="W2" s="99">
        <f t="shared" si="2"/>
        <v>0</v>
      </c>
      <c r="X2" s="99">
        <f t="shared" si="2"/>
        <v>0</v>
      </c>
      <c r="Y2" s="99">
        <f t="shared" si="2"/>
        <v>0</v>
      </c>
      <c r="Z2" s="99">
        <f t="shared" si="2"/>
        <v>0</v>
      </c>
      <c r="AA2" s="99">
        <f t="shared" si="2"/>
        <v>0</v>
      </c>
      <c r="AB2" s="99">
        <f t="shared" si="2"/>
        <v>0</v>
      </c>
      <c r="AC2" s="99">
        <f t="shared" si="2"/>
        <v>0</v>
      </c>
      <c r="AD2" s="99">
        <f t="shared" si="2"/>
        <v>0</v>
      </c>
      <c r="AE2" s="99">
        <f t="shared" si="2"/>
        <v>0</v>
      </c>
      <c r="AF2" s="99">
        <f t="shared" si="2"/>
        <v>0</v>
      </c>
      <c r="AG2" s="99">
        <f t="shared" si="2"/>
        <v>0</v>
      </c>
      <c r="AH2" s="99">
        <f t="shared" si="2"/>
        <v>0</v>
      </c>
      <c r="AI2" s="99">
        <f t="shared" ref="AI2:BN2" si="3">SUM(AI5:AI89)</f>
        <v>0</v>
      </c>
      <c r="AJ2" s="99">
        <f t="shared" si="3"/>
        <v>0</v>
      </c>
      <c r="AK2" s="99">
        <f t="shared" si="3"/>
        <v>0</v>
      </c>
      <c r="AL2" s="99">
        <f t="shared" si="3"/>
        <v>0</v>
      </c>
      <c r="AM2" s="99">
        <f t="shared" si="3"/>
        <v>0</v>
      </c>
      <c r="AN2" s="99">
        <f t="shared" si="3"/>
        <v>0</v>
      </c>
      <c r="AO2" s="99">
        <f t="shared" si="3"/>
        <v>0</v>
      </c>
      <c r="AP2" s="99">
        <f t="shared" si="3"/>
        <v>0</v>
      </c>
      <c r="AQ2" s="99">
        <f t="shared" si="3"/>
        <v>0</v>
      </c>
      <c r="AR2" s="99">
        <f t="shared" si="3"/>
        <v>0</v>
      </c>
      <c r="AS2" s="99">
        <f t="shared" si="3"/>
        <v>0</v>
      </c>
      <c r="AT2" s="99">
        <f t="shared" si="3"/>
        <v>0</v>
      </c>
      <c r="AU2" s="99">
        <f t="shared" si="3"/>
        <v>0</v>
      </c>
      <c r="AV2" s="99">
        <f t="shared" si="3"/>
        <v>0</v>
      </c>
      <c r="AW2" s="99">
        <f t="shared" si="3"/>
        <v>0</v>
      </c>
      <c r="AX2" s="99">
        <f t="shared" si="3"/>
        <v>0</v>
      </c>
      <c r="AY2" s="99">
        <f t="shared" si="3"/>
        <v>0</v>
      </c>
      <c r="AZ2" s="99">
        <f t="shared" si="3"/>
        <v>0</v>
      </c>
      <c r="BA2" s="99">
        <f t="shared" si="3"/>
        <v>0</v>
      </c>
      <c r="BB2" s="99">
        <f t="shared" si="3"/>
        <v>0</v>
      </c>
      <c r="BC2" s="99">
        <f t="shared" si="3"/>
        <v>0</v>
      </c>
      <c r="BD2" s="99">
        <f t="shared" si="3"/>
        <v>0</v>
      </c>
      <c r="BE2" s="99">
        <f t="shared" si="3"/>
        <v>0</v>
      </c>
      <c r="BF2" s="99">
        <f t="shared" si="3"/>
        <v>0</v>
      </c>
      <c r="BG2" s="99">
        <f t="shared" si="3"/>
        <v>0</v>
      </c>
      <c r="BH2" s="99">
        <f t="shared" si="3"/>
        <v>0</v>
      </c>
      <c r="BI2" s="99">
        <f t="shared" si="3"/>
        <v>0</v>
      </c>
      <c r="BJ2" s="99">
        <f t="shared" si="3"/>
        <v>0</v>
      </c>
      <c r="BK2" s="99">
        <f t="shared" si="3"/>
        <v>0</v>
      </c>
      <c r="BL2" s="99">
        <f t="shared" si="3"/>
        <v>0</v>
      </c>
      <c r="BM2" s="99">
        <f t="shared" si="3"/>
        <v>0</v>
      </c>
      <c r="BN2" s="99">
        <f t="shared" si="3"/>
        <v>0</v>
      </c>
      <c r="BO2" s="99">
        <f t="shared" ref="BO2:CT2" si="4">SUM(BO5:BO89)</f>
        <v>0</v>
      </c>
      <c r="BP2" s="99">
        <f t="shared" si="4"/>
        <v>0</v>
      </c>
      <c r="BQ2" s="99">
        <f t="shared" si="4"/>
        <v>0</v>
      </c>
      <c r="BR2" s="99">
        <f t="shared" si="4"/>
        <v>0</v>
      </c>
      <c r="BS2" s="99">
        <f t="shared" si="4"/>
        <v>0</v>
      </c>
      <c r="BT2" s="99">
        <f t="shared" si="4"/>
        <v>0</v>
      </c>
      <c r="BU2" s="99">
        <f t="shared" si="4"/>
        <v>0</v>
      </c>
      <c r="BV2" s="99">
        <f t="shared" si="4"/>
        <v>0</v>
      </c>
      <c r="BW2" s="99">
        <f t="shared" si="4"/>
        <v>0</v>
      </c>
      <c r="BX2" s="99">
        <f t="shared" si="4"/>
        <v>0</v>
      </c>
      <c r="BY2" s="99">
        <f t="shared" si="4"/>
        <v>0</v>
      </c>
      <c r="BZ2" s="99">
        <f t="shared" si="4"/>
        <v>0</v>
      </c>
      <c r="CA2" s="99">
        <f t="shared" si="4"/>
        <v>0</v>
      </c>
      <c r="CB2" s="99">
        <f t="shared" si="4"/>
        <v>0</v>
      </c>
      <c r="CC2" s="99">
        <f t="shared" si="4"/>
        <v>0</v>
      </c>
      <c r="CD2" s="99">
        <f t="shared" si="4"/>
        <v>0</v>
      </c>
      <c r="CE2" s="99">
        <f t="shared" si="4"/>
        <v>0</v>
      </c>
      <c r="CF2" s="99">
        <f t="shared" si="4"/>
        <v>0</v>
      </c>
      <c r="CG2" s="99">
        <f t="shared" si="4"/>
        <v>0</v>
      </c>
      <c r="CH2" s="99">
        <f t="shared" si="4"/>
        <v>0</v>
      </c>
      <c r="CI2" s="99">
        <f t="shared" si="4"/>
        <v>0</v>
      </c>
      <c r="CJ2" s="99">
        <f t="shared" si="4"/>
        <v>0</v>
      </c>
      <c r="CK2" s="99">
        <f t="shared" si="4"/>
        <v>0</v>
      </c>
      <c r="CL2" s="99">
        <f t="shared" si="4"/>
        <v>0</v>
      </c>
      <c r="CM2" s="99">
        <f t="shared" si="4"/>
        <v>0</v>
      </c>
      <c r="CN2" s="99">
        <f t="shared" si="4"/>
        <v>0</v>
      </c>
      <c r="CO2" s="99">
        <f t="shared" si="4"/>
        <v>0</v>
      </c>
      <c r="CP2" s="99">
        <f t="shared" si="4"/>
        <v>0</v>
      </c>
      <c r="CQ2" s="99">
        <f t="shared" si="4"/>
        <v>0</v>
      </c>
      <c r="CR2" s="99">
        <f t="shared" si="4"/>
        <v>0</v>
      </c>
      <c r="CS2" s="99">
        <f t="shared" si="4"/>
        <v>0</v>
      </c>
      <c r="CT2" s="99">
        <f t="shared" si="4"/>
        <v>0</v>
      </c>
    </row>
    <row r="3" spans="1:100" s="99" customFormat="1" x14ac:dyDescent="0.2">
      <c r="A3" s="81" t="s">
        <v>875</v>
      </c>
      <c r="B3" s="81"/>
      <c r="CU3" s="99" t="s">
        <v>938</v>
      </c>
    </row>
    <row r="4" spans="1:100" ht="393" x14ac:dyDescent="0.25">
      <c r="B4" s="8" t="s">
        <v>876</v>
      </c>
      <c r="C4" s="146" t="str">
        <f ca="1">OFFSET('For CSV - 2019 VentSpcFuncData'!$B$5,'ForCSV-19ValidVentSpcFuncEnums'!C1,0)</f>
        <v>Assembly - Auditorium seating area</v>
      </c>
      <c r="D4" s="146" t="str">
        <f ca="1">OFFSET('For CSV - 2019 VentSpcFuncData'!$B$5,'ForCSV-19ValidVentSpcFuncEnums'!D1,0)</f>
        <v>Assembly - Courtrooms</v>
      </c>
      <c r="E4" s="146" t="str">
        <f ca="1">OFFSET('For CSV - 2019 VentSpcFuncData'!$B$5,'ForCSV-19ValidVentSpcFuncEnums'!E1,0)</f>
        <v>Assembly - Legislative chambers</v>
      </c>
      <c r="F4" s="146" t="str">
        <f ca="1">OFFSET('For CSV - 2019 VentSpcFuncData'!$B$5,'ForCSV-19ValidVentSpcFuncEnums'!F1,0)</f>
        <v>Assembly - Libraries (reading rooms and stack areas)</v>
      </c>
      <c r="G4" s="146" t="str">
        <f ca="1">OFFSET('For CSV - 2019 VentSpcFuncData'!$B$5,'ForCSV-19ValidVentSpcFuncEnums'!G1,0)</f>
        <v>Assembly - Lobbies</v>
      </c>
      <c r="H4" s="146" t="str">
        <f ca="1">OFFSET('For CSV - 2019 VentSpcFuncData'!$B$5,'ForCSV-19ValidVentSpcFuncEnums'!H1,0)</f>
        <v>Assembly - Museums (childrens)</v>
      </c>
      <c r="I4" s="146" t="str">
        <f ca="1">OFFSET('For CSV - 2019 VentSpcFuncData'!$B$5,'ForCSV-19ValidVentSpcFuncEnums'!I1,0)</f>
        <v>Assembly - Museums/galleries</v>
      </c>
      <c r="J4" s="146" t="str">
        <f ca="1">OFFSET('For CSV - 2019 VentSpcFuncData'!$B$5,'ForCSV-19ValidVentSpcFuncEnums'!J1,0)</f>
        <v>Assembly - Places of religious worship</v>
      </c>
      <c r="K4" s="146" t="str">
        <f ca="1">OFFSET('For CSV - 2019 VentSpcFuncData'!$B$5,'ForCSV-19ValidVentSpcFuncEnums'!K1,0)</f>
        <v>Education - Art classroom</v>
      </c>
      <c r="L4" s="146" t="str">
        <f ca="1">OFFSET('For CSV - 2019 VentSpcFuncData'!$B$5,'ForCSV-19ValidVentSpcFuncEnums'!L1,0)</f>
        <v>Education - Classrooms (ages 9-18)</v>
      </c>
      <c r="M4" s="146" t="str">
        <f ca="1">OFFSET('For CSV - 2019 VentSpcFuncData'!$B$5,'ForCSV-19ValidVentSpcFuncEnums'!M1,0)</f>
        <v>Education - Classrooms (ages 5-8)</v>
      </c>
      <c r="N4" s="146" t="str">
        <f ca="1">OFFSET('For CSV - 2019 VentSpcFuncData'!$B$5,'ForCSV-19ValidVentSpcFuncEnums'!N1,0)</f>
        <v>Education - Computer lab</v>
      </c>
      <c r="O4" s="146" t="str">
        <f ca="1">OFFSET('For CSV - 2019 VentSpcFuncData'!$B$5,'ForCSV-19ValidVentSpcFuncEnums'!O1,0)</f>
        <v>Education - Daycare (through age 4)</v>
      </c>
      <c r="P4" s="146" t="str">
        <f ca="1">OFFSET('For CSV - 2019 VentSpcFuncData'!$B$5,'ForCSV-19ValidVentSpcFuncEnums'!P1,0)</f>
        <v>Education - Daycare sickroom</v>
      </c>
      <c r="Q4" s="146" t="str">
        <f ca="1">OFFSET('For CSV - 2019 VentSpcFuncData'!$B$5,'ForCSV-19ValidVentSpcFuncEnums'!Q1,0)</f>
        <v>Education - Lecture hall (fixed seats)</v>
      </c>
      <c r="R4" s="146" t="str">
        <f ca="1">OFFSET('For CSV - 2019 VentSpcFuncData'!$B$5,'ForCSV-19ValidVentSpcFuncEnums'!R1,0)</f>
        <v>Education - Lecture/postsecondary classroom</v>
      </c>
      <c r="S4" s="146" t="str">
        <f ca="1">OFFSET('For CSV - 2019 VentSpcFuncData'!$B$5,'ForCSV-19ValidVentSpcFuncEnums'!S1,0)</f>
        <v>Education - Media center</v>
      </c>
      <c r="T4" s="146" t="str">
        <f ca="1">OFFSET('For CSV - 2019 VentSpcFuncData'!$B$5,'ForCSV-19ValidVentSpcFuncEnums'!T1,0)</f>
        <v>Education - Metal shop</v>
      </c>
      <c r="U4" s="146" t="str">
        <f ca="1">OFFSET('For CSV - 2019 VentSpcFuncData'!$B$5,'ForCSV-19ValidVentSpcFuncEnums'!U1,0)</f>
        <v>Education - Multiuse assembly</v>
      </c>
      <c r="V4" s="146" t="str">
        <f ca="1">OFFSET('For CSV - 2019 VentSpcFuncData'!$B$5,'ForCSV-19ValidVentSpcFuncEnums'!V1,0)</f>
        <v>Education - Music/theater/dance</v>
      </c>
      <c r="W4" s="146" t="str">
        <f ca="1">OFFSET('For CSV - 2019 VentSpcFuncData'!$B$5,'ForCSV-19ValidVentSpcFuncEnums'!W1,0)</f>
        <v>Education - Science laboratories</v>
      </c>
      <c r="X4" s="146" t="str">
        <f ca="1">OFFSET('For CSV - 2019 VentSpcFuncData'!$B$5,'ForCSV-19ValidVentSpcFuncEnums'!X1,0)</f>
        <v>Education - University/college laboratories</v>
      </c>
      <c r="Y4" s="146" t="str">
        <f ca="1">OFFSET('For CSV - 2019 VentSpcFuncData'!$B$5,'ForCSV-19ValidVentSpcFuncEnums'!Y1,0)</f>
        <v>Education - Wood shop</v>
      </c>
      <c r="Z4" s="146" t="str">
        <f ca="1">OFFSET('For CSV - 2019 VentSpcFuncData'!$B$5,'ForCSV-19ValidVentSpcFuncEnums'!Z1,0)</f>
        <v>Exhaust - All other locker rooms</v>
      </c>
      <c r="AA4" s="146" t="str">
        <f ca="1">OFFSET('For CSV - 2019 VentSpcFuncData'!$B$5,'ForCSV-19ValidVentSpcFuncEnums'!AA1,0)</f>
        <v>Exhaust - Arenas</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e">
        <f>#REF!</f>
        <v>#REF!</v>
      </c>
      <c r="C5" s="120">
        <f>IF(IFERROR(MATCH(_xlfn.CONCAT($B5,",",C$4),'19 SpcFunc &amp; VentSpcFunc combos'!$Q$8:$Q$335,0),0)&gt;0,1,0)</f>
        <v>0</v>
      </c>
      <c r="D5" s="120">
        <f>IF(IFERROR(MATCH(_xlfn.CONCAT($B5,",",D$4),'19 SpcFunc &amp; VentSpcFunc combos'!$Q$8:$Q$335,0),0)&gt;0,1,0)</f>
        <v>0</v>
      </c>
      <c r="E5" s="120">
        <f>IF(IFERROR(MATCH(_xlfn.CONCAT($B5,",",E$4),'19 SpcFunc &amp; VentSpcFunc combos'!$Q$8:$Q$335,0),0)&gt;0,1,0)</f>
        <v>0</v>
      </c>
      <c r="F5" s="120">
        <f>IF(IFERROR(MATCH(_xlfn.CONCAT($B5,",",F$4),'19 SpcFunc &amp; VentSpcFunc combos'!$Q$8:$Q$335,0),0)&gt;0,1,0)</f>
        <v>0</v>
      </c>
      <c r="G5" s="120">
        <f>IF(IFERROR(MATCH(_xlfn.CONCAT($B5,",",G$4),'19 SpcFunc &amp; VentSpcFunc combos'!$Q$8:$Q$335,0),0)&gt;0,1,0)</f>
        <v>0</v>
      </c>
      <c r="H5" s="120">
        <f>IF(IFERROR(MATCH(_xlfn.CONCAT($B5,",",H$4),'19 SpcFunc &amp; VentSpcFunc combos'!$Q$8:$Q$335,0),0)&gt;0,1,0)</f>
        <v>0</v>
      </c>
      <c r="I5" s="120">
        <f>IF(IFERROR(MATCH(_xlfn.CONCAT($B5,",",I$4),'19 SpcFunc &amp; VentSpcFunc combos'!$Q$8:$Q$335,0),0)&gt;0,1,0)</f>
        <v>0</v>
      </c>
      <c r="J5" s="120">
        <f>IF(IFERROR(MATCH(_xlfn.CONCAT($B5,",",J$4),'19 SpcFunc &amp; VentSpcFunc combos'!$Q$8:$Q$335,0),0)&gt;0,1,0)</f>
        <v>0</v>
      </c>
      <c r="K5" s="120">
        <f>IF(IFERROR(MATCH(_xlfn.CONCAT($B5,",",K$4),'19 SpcFunc &amp; VentSpcFunc combos'!$Q$8:$Q$335,0),0)&gt;0,1,0)</f>
        <v>0</v>
      </c>
      <c r="L5" s="120">
        <f>IF(IFERROR(MATCH(_xlfn.CONCAT($B5,",",L$4),'19 SpcFunc &amp; VentSpcFunc combos'!$Q$8:$Q$335,0),0)&gt;0,1,0)</f>
        <v>0</v>
      </c>
      <c r="M5" s="120">
        <f>IF(IFERROR(MATCH(_xlfn.CONCAT($B5,",",M$4),'19 SpcFunc &amp; VentSpcFunc combos'!$Q$8:$Q$335,0),0)&gt;0,1,0)</f>
        <v>0</v>
      </c>
      <c r="N5" s="120">
        <f>IF(IFERROR(MATCH(_xlfn.CONCAT($B5,",",N$4),'19 SpcFunc &amp; VentSpcFunc combos'!$Q$8:$Q$335,0),0)&gt;0,1,0)</f>
        <v>0</v>
      </c>
      <c r="O5" s="120">
        <f>IF(IFERROR(MATCH(_xlfn.CONCAT($B5,",",O$4),'19 SpcFunc &amp; VentSpcFunc combos'!$Q$8:$Q$335,0),0)&gt;0,1,0)</f>
        <v>0</v>
      </c>
      <c r="P5" s="120">
        <f>IF(IFERROR(MATCH(_xlfn.CONCAT($B5,",",P$4),'19 SpcFunc &amp; VentSpcFunc combos'!$Q$8:$Q$335,0),0)&gt;0,1,0)</f>
        <v>0</v>
      </c>
      <c r="Q5" s="120">
        <f>IF(IFERROR(MATCH(_xlfn.CONCAT($B5,",",Q$4),'19 SpcFunc &amp; VentSpcFunc combos'!$Q$8:$Q$335,0),0)&gt;0,1,0)</f>
        <v>0</v>
      </c>
      <c r="R5" s="120">
        <f>IF(IFERROR(MATCH(_xlfn.CONCAT($B5,",",R$4),'19 SpcFunc &amp; VentSpcFunc combos'!$Q$8:$Q$335,0),0)&gt;0,1,0)</f>
        <v>0</v>
      </c>
      <c r="S5" s="120">
        <f>IF(IFERROR(MATCH(_xlfn.CONCAT($B5,",",S$4),'19 SpcFunc &amp; VentSpcFunc combos'!$Q$8:$Q$335,0),0)&gt;0,1,0)</f>
        <v>0</v>
      </c>
      <c r="T5" s="120">
        <f>IF(IFERROR(MATCH(_xlfn.CONCAT($B5,",",T$4),'19 SpcFunc &amp; VentSpcFunc combos'!$Q$8:$Q$335,0),0)&gt;0,1,0)</f>
        <v>0</v>
      </c>
      <c r="U5" s="120">
        <f>IF(IFERROR(MATCH(_xlfn.CONCAT($B5,",",U$4),'19 SpcFunc &amp; VentSpcFunc combos'!$Q$8:$Q$335,0),0)&gt;0,1,0)</f>
        <v>0</v>
      </c>
      <c r="V5" s="120">
        <f>IF(IFERROR(MATCH(_xlfn.CONCAT($B5,",",V$4),'19 SpcFunc &amp; VentSpcFunc combos'!$Q$8:$Q$335,0),0)&gt;0,1,0)</f>
        <v>0</v>
      </c>
      <c r="W5" s="120">
        <f>IF(IFERROR(MATCH(_xlfn.CONCAT($B5,",",W$4),'19 SpcFunc &amp; VentSpcFunc combos'!$Q$8:$Q$335,0),0)&gt;0,1,0)</f>
        <v>0</v>
      </c>
      <c r="X5" s="120">
        <f>IF(IFERROR(MATCH(_xlfn.CONCAT($B5,",",X$4),'19 SpcFunc &amp; VentSpcFunc combos'!$Q$8:$Q$335,0),0)&gt;0,1,0)</f>
        <v>0</v>
      </c>
      <c r="Y5" s="120">
        <f>IF(IFERROR(MATCH(_xlfn.CONCAT($B5,",",Y$4),'19 SpcFunc &amp; VentSpcFunc combos'!$Q$8:$Q$335,0),0)&gt;0,1,0)</f>
        <v>0</v>
      </c>
      <c r="Z5" s="120">
        <f>IF(IFERROR(MATCH(_xlfn.CONCAT($B5,",",Z$4),'19 SpcFunc &amp; VentSpcFunc combos'!$Q$8:$Q$335,0),0)&gt;0,1,0)</f>
        <v>0</v>
      </c>
      <c r="AA5" s="120">
        <f>IF(IFERROR(MATCH(_xlfn.CONCAT($B5,",",AA$4),'19 SpcFunc &amp; VentSpcFunc combos'!$Q$8:$Q$335,0),0)&gt;0,1,0)</f>
        <v>0</v>
      </c>
      <c r="AB5" s="120">
        <f>IF(IFERROR(MATCH(_xlfn.CONCAT($B5,",",AB$4),'19 SpcFunc &amp; VentSpcFunc combos'!$Q$8:$Q$335,0),0)&gt;0,1,0)</f>
        <v>0</v>
      </c>
      <c r="AC5" s="120">
        <f>IF(IFERROR(MATCH(_xlfn.CONCAT($B5,",",AC$4),'19 SpcFunc &amp; VentSpcFunc combos'!$Q$8:$Q$335,0),0)&gt;0,1,0)</f>
        <v>0</v>
      </c>
      <c r="AD5" s="120">
        <f>IF(IFERROR(MATCH(_xlfn.CONCAT($B5,",",AD$4),'19 SpcFunc &amp; VentSpcFunc combos'!$Q$8:$Q$335,0),0)&gt;0,1,0)</f>
        <v>0</v>
      </c>
      <c r="AE5" s="120">
        <f>IF(IFERROR(MATCH(_xlfn.CONCAT($B5,",",AE$4),'19 SpcFunc &amp; VentSpcFunc combos'!$Q$8:$Q$335,0),0)&gt;0,1,0)</f>
        <v>0</v>
      </c>
      <c r="AF5" s="120">
        <f>IF(IFERROR(MATCH(_xlfn.CONCAT($B5,",",AF$4),'19 SpcFunc &amp; VentSpcFunc combos'!$Q$8:$Q$335,0),0)&gt;0,1,0)</f>
        <v>0</v>
      </c>
      <c r="AG5" s="120">
        <f>IF(IFERROR(MATCH(_xlfn.CONCAT($B5,",",AG$4),'19 SpcFunc &amp; VentSpcFunc combos'!$Q$8:$Q$335,0),0)&gt;0,1,0)</f>
        <v>0</v>
      </c>
      <c r="AH5" s="120">
        <f>IF(IFERROR(MATCH(_xlfn.CONCAT($B5,",",AH$4),'19 SpcFunc &amp; VentSpcFunc combos'!$Q$8:$Q$335,0),0)&gt;0,1,0)</f>
        <v>0</v>
      </c>
      <c r="AI5" s="120">
        <f>IF(IFERROR(MATCH(_xlfn.CONCAT($B5,",",AI$4),'19 SpcFunc &amp; VentSpcFunc combos'!$Q$8:$Q$335,0),0)&gt;0,1,0)</f>
        <v>0</v>
      </c>
      <c r="AJ5" s="120">
        <f>IF(IFERROR(MATCH(_xlfn.CONCAT($B5,",",AJ$4),'19 SpcFunc &amp; VentSpcFunc combos'!$Q$8:$Q$335,0),0)&gt;0,1,0)</f>
        <v>0</v>
      </c>
      <c r="AK5" s="120">
        <f>IF(IFERROR(MATCH(_xlfn.CONCAT($B5,",",AK$4),'19 SpcFunc &amp; VentSpcFunc combos'!$Q$8:$Q$335,0),0)&gt;0,1,0)</f>
        <v>0</v>
      </c>
      <c r="AL5" s="120">
        <f>IF(IFERROR(MATCH(_xlfn.CONCAT($B5,",",AL$4),'19 SpcFunc &amp; VentSpcFunc combos'!$Q$8:$Q$335,0),0)&gt;0,1,0)</f>
        <v>0</v>
      </c>
      <c r="AM5" s="120">
        <f>IF(IFERROR(MATCH(_xlfn.CONCAT($B5,",",AM$4),'19 SpcFunc &amp; VentSpcFunc combos'!$Q$8:$Q$335,0),0)&gt;0,1,0)</f>
        <v>0</v>
      </c>
      <c r="AN5" s="120">
        <f>IF(IFERROR(MATCH(_xlfn.CONCAT($B5,",",AN$4),'19 SpcFunc &amp; VentSpcFunc combos'!$Q$8:$Q$335,0),0)&gt;0,1,0)</f>
        <v>0</v>
      </c>
      <c r="AO5" s="120">
        <f>IF(IFERROR(MATCH(_xlfn.CONCAT($B5,",",AO$4),'19 SpcFunc &amp; VentSpcFunc combos'!$Q$8:$Q$335,0),0)&gt;0,1,0)</f>
        <v>0</v>
      </c>
      <c r="AP5" s="120">
        <f>IF(IFERROR(MATCH(_xlfn.CONCAT($B5,",",AP$4),'19 SpcFunc &amp; VentSpcFunc combos'!$Q$8:$Q$335,0),0)&gt;0,1,0)</f>
        <v>0</v>
      </c>
      <c r="AQ5" s="120">
        <f>IF(IFERROR(MATCH(_xlfn.CONCAT($B5,",",AQ$4),'19 SpcFunc &amp; VentSpcFunc combos'!$Q$8:$Q$335,0),0)&gt;0,1,0)</f>
        <v>0</v>
      </c>
      <c r="AR5" s="120">
        <f>IF(IFERROR(MATCH(_xlfn.CONCAT($B5,",",AR$4),'19 SpcFunc &amp; VentSpcFunc combos'!$Q$8:$Q$335,0),0)&gt;0,1,0)</f>
        <v>0</v>
      </c>
      <c r="AS5" s="120">
        <f>IF(IFERROR(MATCH(_xlfn.CONCAT($B5,",",AS$4),'19 SpcFunc &amp; VentSpcFunc combos'!$Q$8:$Q$335,0),0)&gt;0,1,0)</f>
        <v>0</v>
      </c>
      <c r="AT5" s="120">
        <f>IF(IFERROR(MATCH(_xlfn.CONCAT($B5,",",AT$4),'19 SpcFunc &amp; VentSpcFunc combos'!$Q$8:$Q$335,0),0)&gt;0,1,0)</f>
        <v>0</v>
      </c>
      <c r="AU5" s="120">
        <f>IF(IFERROR(MATCH(_xlfn.CONCAT($B5,",",AU$4),'19 SpcFunc &amp; VentSpcFunc combos'!$Q$8:$Q$335,0),0)&gt;0,1,0)</f>
        <v>0</v>
      </c>
      <c r="AV5" s="120">
        <f>IF(IFERROR(MATCH(_xlfn.CONCAT($B5,",",AV$4),'19 SpcFunc &amp; VentSpcFunc combos'!$Q$8:$Q$335,0),0)&gt;0,1,0)</f>
        <v>0</v>
      </c>
      <c r="AW5" s="120">
        <f>IF(IFERROR(MATCH(_xlfn.CONCAT($B5,",",AW$4),'19 SpcFunc &amp; VentSpcFunc combos'!$Q$8:$Q$335,0),0)&gt;0,1,0)</f>
        <v>0</v>
      </c>
      <c r="AX5" s="120">
        <f>IF(IFERROR(MATCH(_xlfn.CONCAT($B5,",",AX$4),'19 SpcFunc &amp; VentSpcFunc combos'!$Q$8:$Q$335,0),0)&gt;0,1,0)</f>
        <v>0</v>
      </c>
      <c r="AY5" s="120">
        <f>IF(IFERROR(MATCH(_xlfn.CONCAT($B5,",",AY$4),'19 SpcFunc &amp; VentSpcFunc combos'!$Q$8:$Q$335,0),0)&gt;0,1,0)</f>
        <v>0</v>
      </c>
      <c r="AZ5" s="120">
        <f>IF(IFERROR(MATCH(_xlfn.CONCAT($B5,",",AZ$4),'19 SpcFunc &amp; VentSpcFunc combos'!$Q$8:$Q$335,0),0)&gt;0,1,0)</f>
        <v>0</v>
      </c>
      <c r="BA5" s="120">
        <f>IF(IFERROR(MATCH(_xlfn.CONCAT($B5,",",BA$4),'19 SpcFunc &amp; VentSpcFunc combos'!$Q$8:$Q$335,0),0)&gt;0,1,0)</f>
        <v>0</v>
      </c>
      <c r="BB5" s="120">
        <f>IF(IFERROR(MATCH(_xlfn.CONCAT($B5,",",BB$4),'19 SpcFunc &amp; VentSpcFunc combos'!$Q$8:$Q$335,0),0)&gt;0,1,0)</f>
        <v>0</v>
      </c>
      <c r="BC5" s="120">
        <f>IF(IFERROR(MATCH(_xlfn.CONCAT($B5,",",BC$4),'19 SpcFunc &amp; VentSpcFunc combos'!$Q$8:$Q$335,0),0)&gt;0,1,0)</f>
        <v>0</v>
      </c>
      <c r="BD5" s="120">
        <f>IF(IFERROR(MATCH(_xlfn.CONCAT($B5,",",BD$4),'19 SpcFunc &amp; VentSpcFunc combos'!$Q$8:$Q$335,0),0)&gt;0,1,0)</f>
        <v>0</v>
      </c>
      <c r="BE5" s="120">
        <f>IF(IFERROR(MATCH(_xlfn.CONCAT($B5,",",BE$4),'19 SpcFunc &amp; VentSpcFunc combos'!$Q$8:$Q$335,0),0)&gt;0,1,0)</f>
        <v>0</v>
      </c>
      <c r="BF5" s="120">
        <f>IF(IFERROR(MATCH(_xlfn.CONCAT($B5,",",BF$4),'19 SpcFunc &amp; VentSpcFunc combos'!$Q$8:$Q$335,0),0)&gt;0,1,0)</f>
        <v>0</v>
      </c>
      <c r="BG5" s="120">
        <f>IF(IFERROR(MATCH(_xlfn.CONCAT($B5,",",BG$4),'19 SpcFunc &amp; VentSpcFunc combos'!$Q$8:$Q$335,0),0)&gt;0,1,0)</f>
        <v>0</v>
      </c>
      <c r="BH5" s="120">
        <f>IF(IFERROR(MATCH(_xlfn.CONCAT($B5,",",BH$4),'19 SpcFunc &amp; VentSpcFunc combos'!$Q$8:$Q$335,0),0)&gt;0,1,0)</f>
        <v>0</v>
      </c>
      <c r="BI5" s="120">
        <f>IF(IFERROR(MATCH(_xlfn.CONCAT($B5,",",BI$4),'19 SpcFunc &amp; VentSpcFunc combos'!$Q$8:$Q$335,0),0)&gt;0,1,0)</f>
        <v>0</v>
      </c>
      <c r="BJ5" s="120">
        <f>IF(IFERROR(MATCH(_xlfn.CONCAT($B5,",",BJ$4),'19 SpcFunc &amp; VentSpcFunc combos'!$Q$8:$Q$335,0),0)&gt;0,1,0)</f>
        <v>0</v>
      </c>
      <c r="BK5" s="120">
        <f>IF(IFERROR(MATCH(_xlfn.CONCAT($B5,",",BK$4),'19 SpcFunc &amp; VentSpcFunc combos'!$Q$8:$Q$335,0),0)&gt;0,1,0)</f>
        <v>0</v>
      </c>
      <c r="BL5" s="120">
        <f>IF(IFERROR(MATCH(_xlfn.CONCAT($B5,",",BL$4),'19 SpcFunc &amp; VentSpcFunc combos'!$Q$8:$Q$335,0),0)&gt;0,1,0)</f>
        <v>0</v>
      </c>
      <c r="BM5" s="120">
        <f>IF(IFERROR(MATCH(_xlfn.CONCAT($B5,",",BM$4),'19 SpcFunc &amp; VentSpcFunc combos'!$Q$8:$Q$335,0),0)&gt;0,1,0)</f>
        <v>0</v>
      </c>
      <c r="BN5" s="120">
        <f>IF(IFERROR(MATCH(_xlfn.CONCAT($B5,",",BN$4),'19 SpcFunc &amp; VentSpcFunc combos'!$Q$8:$Q$335,0),0)&gt;0,1,0)</f>
        <v>0</v>
      </c>
      <c r="BO5" s="120">
        <f>IF(IFERROR(MATCH(_xlfn.CONCAT($B5,",",BO$4),'19 SpcFunc &amp; VentSpcFunc combos'!$Q$8:$Q$335,0),0)&gt;0,1,0)</f>
        <v>0</v>
      </c>
      <c r="BP5" s="120">
        <f>IF(IFERROR(MATCH(_xlfn.CONCAT($B5,",",BP$4),'19 SpcFunc &amp; VentSpcFunc combos'!$Q$8:$Q$335,0),0)&gt;0,1,0)</f>
        <v>0</v>
      </c>
      <c r="BQ5" s="120">
        <f>IF(IFERROR(MATCH(_xlfn.CONCAT($B5,",",BQ$4),'19 SpcFunc &amp; VentSpcFunc combos'!$Q$8:$Q$335,0),0)&gt;0,1,0)</f>
        <v>0</v>
      </c>
      <c r="BR5" s="120">
        <f>IF(IFERROR(MATCH(_xlfn.CONCAT($B5,",",BR$4),'19 SpcFunc &amp; VentSpcFunc combos'!$Q$8:$Q$335,0),0)&gt;0,1,0)</f>
        <v>0</v>
      </c>
      <c r="BS5" s="120">
        <f>IF(IFERROR(MATCH(_xlfn.CONCAT($B5,",",BS$4),'19 SpcFunc &amp; VentSpcFunc combos'!$Q$8:$Q$335,0),0)&gt;0,1,0)</f>
        <v>0</v>
      </c>
      <c r="BT5" s="120">
        <f>IF(IFERROR(MATCH(_xlfn.CONCAT($B5,",",BT$4),'19 SpcFunc &amp; VentSpcFunc combos'!$Q$8:$Q$335,0),0)&gt;0,1,0)</f>
        <v>0</v>
      </c>
      <c r="BU5" s="120">
        <f>IF(IFERROR(MATCH(_xlfn.CONCAT($B5,",",BU$4),'19 SpcFunc &amp; VentSpcFunc combos'!$Q$8:$Q$335,0),0)&gt;0,1,0)</f>
        <v>0</v>
      </c>
      <c r="BV5" s="120">
        <f>IF(IFERROR(MATCH(_xlfn.CONCAT($B5,",",BV$4),'19 SpcFunc &amp; VentSpcFunc combos'!$Q$8:$Q$335,0),0)&gt;0,1,0)</f>
        <v>0</v>
      </c>
      <c r="BW5" s="120">
        <f>IF(IFERROR(MATCH(_xlfn.CONCAT($B5,",",BW$4),'19 SpcFunc &amp; VentSpcFunc combos'!$Q$8:$Q$335,0),0)&gt;0,1,0)</f>
        <v>0</v>
      </c>
      <c r="BX5" s="120">
        <f>IF(IFERROR(MATCH(_xlfn.CONCAT($B5,",",BX$4),'19 SpcFunc &amp; VentSpcFunc combos'!$Q$8:$Q$335,0),0)&gt;0,1,0)</f>
        <v>0</v>
      </c>
      <c r="BY5" s="120">
        <f>IF(IFERROR(MATCH(_xlfn.CONCAT($B5,",",BY$4),'19 SpcFunc &amp; VentSpcFunc combos'!$Q$8:$Q$335,0),0)&gt;0,1,0)</f>
        <v>0</v>
      </c>
      <c r="BZ5" s="120">
        <f>IF(IFERROR(MATCH(_xlfn.CONCAT($B5,",",BZ$4),'19 SpcFunc &amp; VentSpcFunc combos'!$Q$8:$Q$335,0),0)&gt;0,1,0)</f>
        <v>0</v>
      </c>
      <c r="CA5" s="120">
        <f>IF(IFERROR(MATCH(_xlfn.CONCAT($B5,",",CA$4),'19 SpcFunc &amp; VentSpcFunc combos'!$Q$8:$Q$335,0),0)&gt;0,1,0)</f>
        <v>0</v>
      </c>
      <c r="CB5" s="120">
        <f>IF(IFERROR(MATCH(_xlfn.CONCAT($B5,",",CB$4),'19 SpcFunc &amp; VentSpcFunc combos'!$Q$8:$Q$335,0),0)&gt;0,1,0)</f>
        <v>0</v>
      </c>
      <c r="CC5" s="120">
        <f>IF(IFERROR(MATCH(_xlfn.CONCAT($B5,",",CC$4),'19 SpcFunc &amp; VentSpcFunc combos'!$Q$8:$Q$335,0),0)&gt;0,1,0)</f>
        <v>0</v>
      </c>
      <c r="CD5" s="120">
        <f>IF(IFERROR(MATCH(_xlfn.CONCAT($B5,",",CD$4),'19 SpcFunc &amp; VentSpcFunc combos'!$Q$8:$Q$335,0),0)&gt;0,1,0)</f>
        <v>0</v>
      </c>
      <c r="CE5" s="120">
        <f>IF(IFERROR(MATCH(_xlfn.CONCAT($B5,",",CE$4),'19 SpcFunc &amp; VentSpcFunc combos'!$Q$8:$Q$335,0),0)&gt;0,1,0)</f>
        <v>0</v>
      </c>
      <c r="CF5" s="120">
        <f>IF(IFERROR(MATCH(_xlfn.CONCAT($B5,",",CF$4),'19 SpcFunc &amp; VentSpcFunc combos'!$Q$8:$Q$335,0),0)&gt;0,1,0)</f>
        <v>0</v>
      </c>
      <c r="CG5" s="120">
        <f>IF(IFERROR(MATCH(_xlfn.CONCAT($B5,",",CG$4),'19 SpcFunc &amp; VentSpcFunc combos'!$Q$8:$Q$335,0),0)&gt;0,1,0)</f>
        <v>0</v>
      </c>
      <c r="CH5" s="120">
        <f>IF(IFERROR(MATCH(_xlfn.CONCAT($B5,",",CH$4),'19 SpcFunc &amp; VentSpcFunc combos'!$Q$8:$Q$335,0),0)&gt;0,1,0)</f>
        <v>0</v>
      </c>
      <c r="CI5" s="120">
        <f>IF(IFERROR(MATCH(_xlfn.CONCAT($B5,",",CI$4),'19 SpcFunc &amp; VentSpcFunc combos'!$Q$8:$Q$335,0),0)&gt;0,1,0)</f>
        <v>0</v>
      </c>
      <c r="CJ5" s="120">
        <f>IF(IFERROR(MATCH(_xlfn.CONCAT($B5,",",CJ$4),'19 SpcFunc &amp; VentSpcFunc combos'!$Q$8:$Q$335,0),0)&gt;0,1,0)</f>
        <v>0</v>
      </c>
      <c r="CK5" s="120">
        <f>IF(IFERROR(MATCH(_xlfn.CONCAT($B5,",",CK$4),'19 SpcFunc &amp; VentSpcFunc combos'!$Q$8:$Q$335,0),0)&gt;0,1,0)</f>
        <v>0</v>
      </c>
      <c r="CL5" s="120">
        <f>IF(IFERROR(MATCH(_xlfn.CONCAT($B5,",",CL$4),'19 SpcFunc &amp; VentSpcFunc combos'!$Q$8:$Q$335,0),0)&gt;0,1,0)</f>
        <v>0</v>
      </c>
      <c r="CM5" s="120">
        <f>IF(IFERROR(MATCH(_xlfn.CONCAT($B5,",",CM$4),'19 SpcFunc &amp; VentSpcFunc combos'!$Q$8:$Q$335,0),0)&gt;0,1,0)</f>
        <v>0</v>
      </c>
      <c r="CN5" s="120">
        <f>IF(IFERROR(MATCH(_xlfn.CONCAT($B5,",",CN$4),'19 SpcFunc &amp; VentSpcFunc combos'!$Q$8:$Q$335,0),0)&gt;0,1,0)</f>
        <v>0</v>
      </c>
      <c r="CO5" s="120">
        <f>IF(IFERROR(MATCH(_xlfn.CONCAT($B5,",",CO$4),'19 SpcFunc &amp; VentSpcFunc combos'!$Q$8:$Q$335,0),0)&gt;0,1,0)</f>
        <v>0</v>
      </c>
      <c r="CP5" s="120">
        <f>IF(IFERROR(MATCH(_xlfn.CONCAT($B5,",",CP$4),'19 SpcFunc &amp; VentSpcFunc combos'!$Q$8:$Q$335,0),0)&gt;0,1,0)</f>
        <v>0</v>
      </c>
      <c r="CQ5" s="120">
        <f>IF(IFERROR(MATCH(_xlfn.CONCAT($B5,",",CQ$4),'19 SpcFunc &amp; VentSpcFunc combos'!$Q$8:$Q$335,0),0)&gt;0,1,0)</f>
        <v>0</v>
      </c>
      <c r="CR5" s="120">
        <f>IF(IFERROR(MATCH(_xlfn.CONCAT($B5,",",CR$4),'19 SpcFunc &amp; VentSpcFunc combos'!$Q$8:$Q$335,0),0)&gt;0,1,0)</f>
        <v>0</v>
      </c>
      <c r="CS5" s="120">
        <f>IF(IFERROR(MATCH(_xlfn.CONCAT($B5,",",CS$4),'19 SpcFunc &amp; VentSpcFunc combos'!$Q$8:$Q$335,0),0)&gt;0,1,0)</f>
        <v>0</v>
      </c>
      <c r="CT5" s="120">
        <f>IF(IFERROR(MATCH(_xlfn.CONCAT($B5,",",CT$4),'19 SpcFunc &amp; VentSpcFunc combos'!$Q$8:$Q$335,0),0)&gt;0,1,0)</f>
        <v>0</v>
      </c>
      <c r="CU5" s="99" t="s">
        <v>938</v>
      </c>
      <c r="CV5">
        <f>SUM(C5:CT5)</f>
        <v>0</v>
      </c>
    </row>
    <row r="6" spans="1:100" x14ac:dyDescent="0.25">
      <c r="B6" t="e">
        <f>#REF!</f>
        <v>#REF!</v>
      </c>
      <c r="C6" s="120">
        <f>IF(IFERROR(MATCH(_xlfn.CONCAT($B6,",",C$4),'19 SpcFunc &amp; VentSpcFunc combos'!$Q$8:$Q$335,0),0)&gt;0,1,0)</f>
        <v>0</v>
      </c>
      <c r="D6" s="120">
        <f>IF(IFERROR(MATCH(_xlfn.CONCAT($B6,",",D$4),'19 SpcFunc &amp; VentSpcFunc combos'!$Q$8:$Q$335,0),0)&gt;0,1,0)</f>
        <v>0</v>
      </c>
      <c r="E6" s="120">
        <f>IF(IFERROR(MATCH(_xlfn.CONCAT($B6,",",E$4),'19 SpcFunc &amp; VentSpcFunc combos'!$Q$8:$Q$335,0),0)&gt;0,1,0)</f>
        <v>0</v>
      </c>
      <c r="F6" s="120">
        <f>IF(IFERROR(MATCH(_xlfn.CONCAT($B6,",",F$4),'19 SpcFunc &amp; VentSpcFunc combos'!$Q$8:$Q$335,0),0)&gt;0,1,0)</f>
        <v>0</v>
      </c>
      <c r="G6" s="120">
        <f>IF(IFERROR(MATCH(_xlfn.CONCAT($B6,",",G$4),'19 SpcFunc &amp; VentSpcFunc combos'!$Q$8:$Q$335,0),0)&gt;0,1,0)</f>
        <v>0</v>
      </c>
      <c r="H6" s="120">
        <f>IF(IFERROR(MATCH(_xlfn.CONCAT($B6,",",H$4),'19 SpcFunc &amp; VentSpcFunc combos'!$Q$8:$Q$335,0),0)&gt;0,1,0)</f>
        <v>0</v>
      </c>
      <c r="I6" s="120">
        <f>IF(IFERROR(MATCH(_xlfn.CONCAT($B6,",",I$4),'19 SpcFunc &amp; VentSpcFunc combos'!$Q$8:$Q$335,0),0)&gt;0,1,0)</f>
        <v>0</v>
      </c>
      <c r="J6" s="120">
        <f>IF(IFERROR(MATCH(_xlfn.CONCAT($B6,",",J$4),'19 SpcFunc &amp; VentSpcFunc combos'!$Q$8:$Q$335,0),0)&gt;0,1,0)</f>
        <v>0</v>
      </c>
      <c r="K6" s="120">
        <f>IF(IFERROR(MATCH(_xlfn.CONCAT($B6,",",K$4),'19 SpcFunc &amp; VentSpcFunc combos'!$Q$8:$Q$335,0),0)&gt;0,1,0)</f>
        <v>0</v>
      </c>
      <c r="L6" s="120">
        <f>IF(IFERROR(MATCH(_xlfn.CONCAT($B6,",",L$4),'19 SpcFunc &amp; VentSpcFunc combos'!$Q$8:$Q$335,0),0)&gt;0,1,0)</f>
        <v>0</v>
      </c>
      <c r="M6" s="120">
        <f>IF(IFERROR(MATCH(_xlfn.CONCAT($B6,",",M$4),'19 SpcFunc &amp; VentSpcFunc combos'!$Q$8:$Q$335,0),0)&gt;0,1,0)</f>
        <v>0</v>
      </c>
      <c r="N6" s="120">
        <f>IF(IFERROR(MATCH(_xlfn.CONCAT($B6,",",N$4),'19 SpcFunc &amp; VentSpcFunc combos'!$Q$8:$Q$335,0),0)&gt;0,1,0)</f>
        <v>0</v>
      </c>
      <c r="O6" s="120">
        <f>IF(IFERROR(MATCH(_xlfn.CONCAT($B6,",",O$4),'19 SpcFunc &amp; VentSpcFunc combos'!$Q$8:$Q$335,0),0)&gt;0,1,0)</f>
        <v>0</v>
      </c>
      <c r="P6" s="120">
        <f>IF(IFERROR(MATCH(_xlfn.CONCAT($B6,",",P$4),'19 SpcFunc &amp; VentSpcFunc combos'!$Q$8:$Q$335,0),0)&gt;0,1,0)</f>
        <v>0</v>
      </c>
      <c r="Q6" s="120">
        <f>IF(IFERROR(MATCH(_xlfn.CONCAT($B6,",",Q$4),'19 SpcFunc &amp; VentSpcFunc combos'!$Q$8:$Q$335,0),0)&gt;0,1,0)</f>
        <v>0</v>
      </c>
      <c r="R6" s="120">
        <f>IF(IFERROR(MATCH(_xlfn.CONCAT($B6,",",R$4),'19 SpcFunc &amp; VentSpcFunc combos'!$Q$8:$Q$335,0),0)&gt;0,1,0)</f>
        <v>0</v>
      </c>
      <c r="S6" s="120">
        <f>IF(IFERROR(MATCH(_xlfn.CONCAT($B6,",",S$4),'19 SpcFunc &amp; VentSpcFunc combos'!$Q$8:$Q$335,0),0)&gt;0,1,0)</f>
        <v>0</v>
      </c>
      <c r="T6" s="120">
        <f>IF(IFERROR(MATCH(_xlfn.CONCAT($B6,",",T$4),'19 SpcFunc &amp; VentSpcFunc combos'!$Q$8:$Q$335,0),0)&gt;0,1,0)</f>
        <v>0</v>
      </c>
      <c r="U6" s="120">
        <f>IF(IFERROR(MATCH(_xlfn.CONCAT($B6,",",U$4),'19 SpcFunc &amp; VentSpcFunc combos'!$Q$8:$Q$335,0),0)&gt;0,1,0)</f>
        <v>0</v>
      </c>
      <c r="V6" s="120">
        <f>IF(IFERROR(MATCH(_xlfn.CONCAT($B6,",",V$4),'19 SpcFunc &amp; VentSpcFunc combos'!$Q$8:$Q$335,0),0)&gt;0,1,0)</f>
        <v>0</v>
      </c>
      <c r="W6" s="120">
        <f>IF(IFERROR(MATCH(_xlfn.CONCAT($B6,",",W$4),'19 SpcFunc &amp; VentSpcFunc combos'!$Q$8:$Q$335,0),0)&gt;0,1,0)</f>
        <v>0</v>
      </c>
      <c r="X6" s="120">
        <f>IF(IFERROR(MATCH(_xlfn.CONCAT($B6,",",X$4),'19 SpcFunc &amp; VentSpcFunc combos'!$Q$8:$Q$335,0),0)&gt;0,1,0)</f>
        <v>0</v>
      </c>
      <c r="Y6" s="120">
        <f>IF(IFERROR(MATCH(_xlfn.CONCAT($B6,",",Y$4),'19 SpcFunc &amp; VentSpcFunc combos'!$Q$8:$Q$335,0),0)&gt;0,1,0)</f>
        <v>0</v>
      </c>
      <c r="Z6" s="120">
        <f>IF(IFERROR(MATCH(_xlfn.CONCAT($B6,",",Z$4),'19 SpcFunc &amp; VentSpcFunc combos'!$Q$8:$Q$335,0),0)&gt;0,1,0)</f>
        <v>0</v>
      </c>
      <c r="AA6" s="120">
        <f>IF(IFERROR(MATCH(_xlfn.CONCAT($B6,",",AA$4),'19 SpcFunc &amp; VentSpcFunc combos'!$Q$8:$Q$335,0),0)&gt;0,1,0)</f>
        <v>0</v>
      </c>
      <c r="AB6" s="120">
        <f>IF(IFERROR(MATCH(_xlfn.CONCAT($B6,",",AB$4),'19 SpcFunc &amp; VentSpcFunc combos'!$Q$8:$Q$335,0),0)&gt;0,1,0)</f>
        <v>0</v>
      </c>
      <c r="AC6" s="120">
        <f>IF(IFERROR(MATCH(_xlfn.CONCAT($B6,",",AC$4),'19 SpcFunc &amp; VentSpcFunc combos'!$Q$8:$Q$335,0),0)&gt;0,1,0)</f>
        <v>0</v>
      </c>
      <c r="AD6" s="120">
        <f>IF(IFERROR(MATCH(_xlfn.CONCAT($B6,",",AD$4),'19 SpcFunc &amp; VentSpcFunc combos'!$Q$8:$Q$335,0),0)&gt;0,1,0)</f>
        <v>0</v>
      </c>
      <c r="AE6" s="120">
        <f>IF(IFERROR(MATCH(_xlfn.CONCAT($B6,",",AE$4),'19 SpcFunc &amp; VentSpcFunc combos'!$Q$8:$Q$335,0),0)&gt;0,1,0)</f>
        <v>0</v>
      </c>
      <c r="AF6" s="120">
        <f>IF(IFERROR(MATCH(_xlfn.CONCAT($B6,",",AF$4),'19 SpcFunc &amp; VentSpcFunc combos'!$Q$8:$Q$335,0),0)&gt;0,1,0)</f>
        <v>0</v>
      </c>
      <c r="AG6" s="120">
        <f>IF(IFERROR(MATCH(_xlfn.CONCAT($B6,",",AG$4),'19 SpcFunc &amp; VentSpcFunc combos'!$Q$8:$Q$335,0),0)&gt;0,1,0)</f>
        <v>0</v>
      </c>
      <c r="AH6" s="120">
        <f>IF(IFERROR(MATCH(_xlfn.CONCAT($B6,",",AH$4),'19 SpcFunc &amp; VentSpcFunc combos'!$Q$8:$Q$335,0),0)&gt;0,1,0)</f>
        <v>0</v>
      </c>
      <c r="AI6" s="120">
        <f>IF(IFERROR(MATCH(_xlfn.CONCAT($B6,",",AI$4),'19 SpcFunc &amp; VentSpcFunc combos'!$Q$8:$Q$335,0),0)&gt;0,1,0)</f>
        <v>0</v>
      </c>
      <c r="AJ6" s="120">
        <f>IF(IFERROR(MATCH(_xlfn.CONCAT($B6,",",AJ$4),'19 SpcFunc &amp; VentSpcFunc combos'!$Q$8:$Q$335,0),0)&gt;0,1,0)</f>
        <v>0</v>
      </c>
      <c r="AK6" s="120">
        <f>IF(IFERROR(MATCH(_xlfn.CONCAT($B6,",",AK$4),'19 SpcFunc &amp; VentSpcFunc combos'!$Q$8:$Q$335,0),0)&gt;0,1,0)</f>
        <v>0</v>
      </c>
      <c r="AL6" s="120">
        <f>IF(IFERROR(MATCH(_xlfn.CONCAT($B6,",",AL$4),'19 SpcFunc &amp; VentSpcFunc combos'!$Q$8:$Q$335,0),0)&gt;0,1,0)</f>
        <v>0</v>
      </c>
      <c r="AM6" s="120">
        <f>IF(IFERROR(MATCH(_xlfn.CONCAT($B6,",",AM$4),'19 SpcFunc &amp; VentSpcFunc combos'!$Q$8:$Q$335,0),0)&gt;0,1,0)</f>
        <v>0</v>
      </c>
      <c r="AN6" s="120">
        <f>IF(IFERROR(MATCH(_xlfn.CONCAT($B6,",",AN$4),'19 SpcFunc &amp; VentSpcFunc combos'!$Q$8:$Q$335,0),0)&gt;0,1,0)</f>
        <v>0</v>
      </c>
      <c r="AO6" s="120">
        <f>IF(IFERROR(MATCH(_xlfn.CONCAT($B6,",",AO$4),'19 SpcFunc &amp; VentSpcFunc combos'!$Q$8:$Q$335,0),0)&gt;0,1,0)</f>
        <v>0</v>
      </c>
      <c r="AP6" s="120">
        <f>IF(IFERROR(MATCH(_xlfn.CONCAT($B6,",",AP$4),'19 SpcFunc &amp; VentSpcFunc combos'!$Q$8:$Q$335,0),0)&gt;0,1,0)</f>
        <v>0</v>
      </c>
      <c r="AQ6" s="120">
        <f>IF(IFERROR(MATCH(_xlfn.CONCAT($B6,",",AQ$4),'19 SpcFunc &amp; VentSpcFunc combos'!$Q$8:$Q$335,0),0)&gt;0,1,0)</f>
        <v>0</v>
      </c>
      <c r="AR6" s="120">
        <f>IF(IFERROR(MATCH(_xlfn.CONCAT($B6,",",AR$4),'19 SpcFunc &amp; VentSpcFunc combos'!$Q$8:$Q$335,0),0)&gt;0,1,0)</f>
        <v>0</v>
      </c>
      <c r="AS6" s="120">
        <f>IF(IFERROR(MATCH(_xlfn.CONCAT($B6,",",AS$4),'19 SpcFunc &amp; VentSpcFunc combos'!$Q$8:$Q$335,0),0)&gt;0,1,0)</f>
        <v>0</v>
      </c>
      <c r="AT6" s="120">
        <f>IF(IFERROR(MATCH(_xlfn.CONCAT($B6,",",AT$4),'19 SpcFunc &amp; VentSpcFunc combos'!$Q$8:$Q$335,0),0)&gt;0,1,0)</f>
        <v>0</v>
      </c>
      <c r="AU6" s="120">
        <f>IF(IFERROR(MATCH(_xlfn.CONCAT($B6,",",AU$4),'19 SpcFunc &amp; VentSpcFunc combos'!$Q$8:$Q$335,0),0)&gt;0,1,0)</f>
        <v>0</v>
      </c>
      <c r="AV6" s="120">
        <f>IF(IFERROR(MATCH(_xlfn.CONCAT($B6,",",AV$4),'19 SpcFunc &amp; VentSpcFunc combos'!$Q$8:$Q$335,0),0)&gt;0,1,0)</f>
        <v>0</v>
      </c>
      <c r="AW6" s="120">
        <f>IF(IFERROR(MATCH(_xlfn.CONCAT($B6,",",AW$4),'19 SpcFunc &amp; VentSpcFunc combos'!$Q$8:$Q$335,0),0)&gt;0,1,0)</f>
        <v>0</v>
      </c>
      <c r="AX6" s="120">
        <f>IF(IFERROR(MATCH(_xlfn.CONCAT($B6,",",AX$4),'19 SpcFunc &amp; VentSpcFunc combos'!$Q$8:$Q$335,0),0)&gt;0,1,0)</f>
        <v>0</v>
      </c>
      <c r="AY6" s="120">
        <f>IF(IFERROR(MATCH(_xlfn.CONCAT($B6,",",AY$4),'19 SpcFunc &amp; VentSpcFunc combos'!$Q$8:$Q$335,0),0)&gt;0,1,0)</f>
        <v>0</v>
      </c>
      <c r="AZ6" s="120">
        <f>IF(IFERROR(MATCH(_xlfn.CONCAT($B6,",",AZ$4),'19 SpcFunc &amp; VentSpcFunc combos'!$Q$8:$Q$335,0),0)&gt;0,1,0)</f>
        <v>0</v>
      </c>
      <c r="BA6" s="120">
        <f>IF(IFERROR(MATCH(_xlfn.CONCAT($B6,",",BA$4),'19 SpcFunc &amp; VentSpcFunc combos'!$Q$8:$Q$335,0),0)&gt;0,1,0)</f>
        <v>0</v>
      </c>
      <c r="BB6" s="120">
        <f>IF(IFERROR(MATCH(_xlfn.CONCAT($B6,",",BB$4),'19 SpcFunc &amp; VentSpcFunc combos'!$Q$8:$Q$335,0),0)&gt;0,1,0)</f>
        <v>0</v>
      </c>
      <c r="BC6" s="120">
        <f>IF(IFERROR(MATCH(_xlfn.CONCAT($B6,",",BC$4),'19 SpcFunc &amp; VentSpcFunc combos'!$Q$8:$Q$335,0),0)&gt;0,1,0)</f>
        <v>0</v>
      </c>
      <c r="BD6" s="120">
        <f>IF(IFERROR(MATCH(_xlfn.CONCAT($B6,",",BD$4),'19 SpcFunc &amp; VentSpcFunc combos'!$Q$8:$Q$335,0),0)&gt;0,1,0)</f>
        <v>0</v>
      </c>
      <c r="BE6" s="120">
        <f>IF(IFERROR(MATCH(_xlfn.CONCAT($B6,",",BE$4),'19 SpcFunc &amp; VentSpcFunc combos'!$Q$8:$Q$335,0),0)&gt;0,1,0)</f>
        <v>0</v>
      </c>
      <c r="BF6" s="120">
        <f>IF(IFERROR(MATCH(_xlfn.CONCAT($B6,",",BF$4),'19 SpcFunc &amp; VentSpcFunc combos'!$Q$8:$Q$335,0),0)&gt;0,1,0)</f>
        <v>0</v>
      </c>
      <c r="BG6" s="120">
        <f>IF(IFERROR(MATCH(_xlfn.CONCAT($B6,",",BG$4),'19 SpcFunc &amp; VentSpcFunc combos'!$Q$8:$Q$335,0),0)&gt;0,1,0)</f>
        <v>0</v>
      </c>
      <c r="BH6" s="120">
        <f>IF(IFERROR(MATCH(_xlfn.CONCAT($B6,",",BH$4),'19 SpcFunc &amp; VentSpcFunc combos'!$Q$8:$Q$335,0),0)&gt;0,1,0)</f>
        <v>0</v>
      </c>
      <c r="BI6" s="120">
        <f>IF(IFERROR(MATCH(_xlfn.CONCAT($B6,",",BI$4),'19 SpcFunc &amp; VentSpcFunc combos'!$Q$8:$Q$335,0),0)&gt;0,1,0)</f>
        <v>0</v>
      </c>
      <c r="BJ6" s="120">
        <f>IF(IFERROR(MATCH(_xlfn.CONCAT($B6,",",BJ$4),'19 SpcFunc &amp; VentSpcFunc combos'!$Q$8:$Q$335,0),0)&gt;0,1,0)</f>
        <v>0</v>
      </c>
      <c r="BK6" s="120">
        <f>IF(IFERROR(MATCH(_xlfn.CONCAT($B6,",",BK$4),'19 SpcFunc &amp; VentSpcFunc combos'!$Q$8:$Q$335,0),0)&gt;0,1,0)</f>
        <v>0</v>
      </c>
      <c r="BL6" s="120">
        <f>IF(IFERROR(MATCH(_xlfn.CONCAT($B6,",",BL$4),'19 SpcFunc &amp; VentSpcFunc combos'!$Q$8:$Q$335,0),0)&gt;0,1,0)</f>
        <v>0</v>
      </c>
      <c r="BM6" s="120">
        <f>IF(IFERROR(MATCH(_xlfn.CONCAT($B6,",",BM$4),'19 SpcFunc &amp; VentSpcFunc combos'!$Q$8:$Q$335,0),0)&gt;0,1,0)</f>
        <v>0</v>
      </c>
      <c r="BN6" s="120">
        <f>IF(IFERROR(MATCH(_xlfn.CONCAT($B6,",",BN$4),'19 SpcFunc &amp; VentSpcFunc combos'!$Q$8:$Q$335,0),0)&gt;0,1,0)</f>
        <v>0</v>
      </c>
      <c r="BO6" s="120">
        <f>IF(IFERROR(MATCH(_xlfn.CONCAT($B6,",",BO$4),'19 SpcFunc &amp; VentSpcFunc combos'!$Q$8:$Q$335,0),0)&gt;0,1,0)</f>
        <v>0</v>
      </c>
      <c r="BP6" s="120">
        <f>IF(IFERROR(MATCH(_xlfn.CONCAT($B6,",",BP$4),'19 SpcFunc &amp; VentSpcFunc combos'!$Q$8:$Q$335,0),0)&gt;0,1,0)</f>
        <v>0</v>
      </c>
      <c r="BQ6" s="120">
        <f>IF(IFERROR(MATCH(_xlfn.CONCAT($B6,",",BQ$4),'19 SpcFunc &amp; VentSpcFunc combos'!$Q$8:$Q$335,0),0)&gt;0,1,0)</f>
        <v>0</v>
      </c>
      <c r="BR6" s="120">
        <f>IF(IFERROR(MATCH(_xlfn.CONCAT($B6,",",BR$4),'19 SpcFunc &amp; VentSpcFunc combos'!$Q$8:$Q$335,0),0)&gt;0,1,0)</f>
        <v>0</v>
      </c>
      <c r="BS6" s="120">
        <f>IF(IFERROR(MATCH(_xlfn.CONCAT($B6,",",BS$4),'19 SpcFunc &amp; VentSpcFunc combos'!$Q$8:$Q$335,0),0)&gt;0,1,0)</f>
        <v>0</v>
      </c>
      <c r="BT6" s="120">
        <f>IF(IFERROR(MATCH(_xlfn.CONCAT($B6,",",BT$4),'19 SpcFunc &amp; VentSpcFunc combos'!$Q$8:$Q$335,0),0)&gt;0,1,0)</f>
        <v>0</v>
      </c>
      <c r="BU6" s="120">
        <f>IF(IFERROR(MATCH(_xlfn.CONCAT($B6,",",BU$4),'19 SpcFunc &amp; VentSpcFunc combos'!$Q$8:$Q$335,0),0)&gt;0,1,0)</f>
        <v>0</v>
      </c>
      <c r="BV6" s="120">
        <f>IF(IFERROR(MATCH(_xlfn.CONCAT($B6,",",BV$4),'19 SpcFunc &amp; VentSpcFunc combos'!$Q$8:$Q$335,0),0)&gt;0,1,0)</f>
        <v>0</v>
      </c>
      <c r="BW6" s="120">
        <f>IF(IFERROR(MATCH(_xlfn.CONCAT($B6,",",BW$4),'19 SpcFunc &amp; VentSpcFunc combos'!$Q$8:$Q$335,0),0)&gt;0,1,0)</f>
        <v>0</v>
      </c>
      <c r="BX6" s="120">
        <f>IF(IFERROR(MATCH(_xlfn.CONCAT($B6,",",BX$4),'19 SpcFunc &amp; VentSpcFunc combos'!$Q$8:$Q$335,0),0)&gt;0,1,0)</f>
        <v>0</v>
      </c>
      <c r="BY6" s="120">
        <f>IF(IFERROR(MATCH(_xlfn.CONCAT($B6,",",BY$4),'19 SpcFunc &amp; VentSpcFunc combos'!$Q$8:$Q$335,0),0)&gt;0,1,0)</f>
        <v>0</v>
      </c>
      <c r="BZ6" s="120">
        <f>IF(IFERROR(MATCH(_xlfn.CONCAT($B6,",",BZ$4),'19 SpcFunc &amp; VentSpcFunc combos'!$Q$8:$Q$335,0),0)&gt;0,1,0)</f>
        <v>0</v>
      </c>
      <c r="CA6" s="120">
        <f>IF(IFERROR(MATCH(_xlfn.CONCAT($B6,",",CA$4),'19 SpcFunc &amp; VentSpcFunc combos'!$Q$8:$Q$335,0),0)&gt;0,1,0)</f>
        <v>0</v>
      </c>
      <c r="CB6" s="120">
        <f>IF(IFERROR(MATCH(_xlfn.CONCAT($B6,",",CB$4),'19 SpcFunc &amp; VentSpcFunc combos'!$Q$8:$Q$335,0),0)&gt;0,1,0)</f>
        <v>0</v>
      </c>
      <c r="CC6" s="120">
        <f>IF(IFERROR(MATCH(_xlfn.CONCAT($B6,",",CC$4),'19 SpcFunc &amp; VentSpcFunc combos'!$Q$8:$Q$335,0),0)&gt;0,1,0)</f>
        <v>0</v>
      </c>
      <c r="CD6" s="120">
        <f>IF(IFERROR(MATCH(_xlfn.CONCAT($B6,",",CD$4),'19 SpcFunc &amp; VentSpcFunc combos'!$Q$8:$Q$335,0),0)&gt;0,1,0)</f>
        <v>0</v>
      </c>
      <c r="CE6" s="120">
        <f>IF(IFERROR(MATCH(_xlfn.CONCAT($B6,",",CE$4),'19 SpcFunc &amp; VentSpcFunc combos'!$Q$8:$Q$335,0),0)&gt;0,1,0)</f>
        <v>0</v>
      </c>
      <c r="CF6" s="120">
        <f>IF(IFERROR(MATCH(_xlfn.CONCAT($B6,",",CF$4),'19 SpcFunc &amp; VentSpcFunc combos'!$Q$8:$Q$335,0),0)&gt;0,1,0)</f>
        <v>0</v>
      </c>
      <c r="CG6" s="120">
        <f>IF(IFERROR(MATCH(_xlfn.CONCAT($B6,",",CG$4),'19 SpcFunc &amp; VentSpcFunc combos'!$Q$8:$Q$335,0),0)&gt;0,1,0)</f>
        <v>0</v>
      </c>
      <c r="CH6" s="120">
        <f>IF(IFERROR(MATCH(_xlfn.CONCAT($B6,",",CH$4),'19 SpcFunc &amp; VentSpcFunc combos'!$Q$8:$Q$335,0),0)&gt;0,1,0)</f>
        <v>0</v>
      </c>
      <c r="CI6" s="120">
        <f>IF(IFERROR(MATCH(_xlfn.CONCAT($B6,",",CI$4),'19 SpcFunc &amp; VentSpcFunc combos'!$Q$8:$Q$335,0),0)&gt;0,1,0)</f>
        <v>0</v>
      </c>
      <c r="CJ6" s="120">
        <f>IF(IFERROR(MATCH(_xlfn.CONCAT($B6,",",CJ$4),'19 SpcFunc &amp; VentSpcFunc combos'!$Q$8:$Q$335,0),0)&gt;0,1,0)</f>
        <v>0</v>
      </c>
      <c r="CK6" s="120">
        <f>IF(IFERROR(MATCH(_xlfn.CONCAT($B6,",",CK$4),'19 SpcFunc &amp; VentSpcFunc combos'!$Q$8:$Q$335,0),0)&gt;0,1,0)</f>
        <v>0</v>
      </c>
      <c r="CL6" s="120">
        <f>IF(IFERROR(MATCH(_xlfn.CONCAT($B6,",",CL$4),'19 SpcFunc &amp; VentSpcFunc combos'!$Q$8:$Q$335,0),0)&gt;0,1,0)</f>
        <v>0</v>
      </c>
      <c r="CM6" s="120">
        <f>IF(IFERROR(MATCH(_xlfn.CONCAT($B6,",",CM$4),'19 SpcFunc &amp; VentSpcFunc combos'!$Q$8:$Q$335,0),0)&gt;0,1,0)</f>
        <v>0</v>
      </c>
      <c r="CN6" s="120">
        <f>IF(IFERROR(MATCH(_xlfn.CONCAT($B6,",",CN$4),'19 SpcFunc &amp; VentSpcFunc combos'!$Q$8:$Q$335,0),0)&gt;0,1,0)</f>
        <v>0</v>
      </c>
      <c r="CO6" s="120">
        <f>IF(IFERROR(MATCH(_xlfn.CONCAT($B6,",",CO$4),'19 SpcFunc &amp; VentSpcFunc combos'!$Q$8:$Q$335,0),0)&gt;0,1,0)</f>
        <v>0</v>
      </c>
      <c r="CP6" s="120">
        <f>IF(IFERROR(MATCH(_xlfn.CONCAT($B6,",",CP$4),'19 SpcFunc &amp; VentSpcFunc combos'!$Q$8:$Q$335,0),0)&gt;0,1,0)</f>
        <v>0</v>
      </c>
      <c r="CQ6" s="120">
        <f>IF(IFERROR(MATCH(_xlfn.CONCAT($B6,",",CQ$4),'19 SpcFunc &amp; VentSpcFunc combos'!$Q$8:$Q$335,0),0)&gt;0,1,0)</f>
        <v>0</v>
      </c>
      <c r="CR6" s="120">
        <f>IF(IFERROR(MATCH(_xlfn.CONCAT($B6,",",CR$4),'19 SpcFunc &amp; VentSpcFunc combos'!$Q$8:$Q$335,0),0)&gt;0,1,0)</f>
        <v>0</v>
      </c>
      <c r="CS6" s="120">
        <f>IF(IFERROR(MATCH(_xlfn.CONCAT($B6,",",CS$4),'19 SpcFunc &amp; VentSpcFunc combos'!$Q$8:$Q$335,0),0)&gt;0,1,0)</f>
        <v>0</v>
      </c>
      <c r="CT6" s="120">
        <f>IF(IFERROR(MATCH(_xlfn.CONCAT($B6,",",CT$4),'19 SpcFunc &amp; VentSpcFunc combos'!$Q$8:$Q$335,0),0)&gt;0,1,0)</f>
        <v>0</v>
      </c>
      <c r="CU6" s="99" t="s">
        <v>938</v>
      </c>
      <c r="CV6">
        <f t="shared" ref="CV6:CV69" si="5">SUM(C6:CT6)</f>
        <v>0</v>
      </c>
    </row>
    <row r="7" spans="1:100" x14ac:dyDescent="0.25">
      <c r="B7" t="e">
        <f>#REF!</f>
        <v>#REF!</v>
      </c>
      <c r="C7" s="120">
        <f>IF(IFERROR(MATCH(_xlfn.CONCAT($B7,",",C$4),'19 SpcFunc &amp; VentSpcFunc combos'!$Q$8:$Q$335,0),0)&gt;0,1,0)</f>
        <v>0</v>
      </c>
      <c r="D7" s="120">
        <f>IF(IFERROR(MATCH(_xlfn.CONCAT($B7,",",D$4),'19 SpcFunc &amp; VentSpcFunc combos'!$Q$8:$Q$335,0),0)&gt;0,1,0)</f>
        <v>0</v>
      </c>
      <c r="E7" s="120">
        <f>IF(IFERROR(MATCH(_xlfn.CONCAT($B7,",",E$4),'19 SpcFunc &amp; VentSpcFunc combos'!$Q$8:$Q$335,0),0)&gt;0,1,0)</f>
        <v>0</v>
      </c>
      <c r="F7" s="120">
        <f>IF(IFERROR(MATCH(_xlfn.CONCAT($B7,",",F$4),'19 SpcFunc &amp; VentSpcFunc combos'!$Q$8:$Q$335,0),0)&gt;0,1,0)</f>
        <v>0</v>
      </c>
      <c r="G7" s="120">
        <f>IF(IFERROR(MATCH(_xlfn.CONCAT($B7,",",G$4),'19 SpcFunc &amp; VentSpcFunc combos'!$Q$8:$Q$335,0),0)&gt;0,1,0)</f>
        <v>0</v>
      </c>
      <c r="H7" s="120">
        <f>IF(IFERROR(MATCH(_xlfn.CONCAT($B7,",",H$4),'19 SpcFunc &amp; VentSpcFunc combos'!$Q$8:$Q$335,0),0)&gt;0,1,0)</f>
        <v>0</v>
      </c>
      <c r="I7" s="120">
        <f>IF(IFERROR(MATCH(_xlfn.CONCAT($B7,",",I$4),'19 SpcFunc &amp; VentSpcFunc combos'!$Q$8:$Q$335,0),0)&gt;0,1,0)</f>
        <v>0</v>
      </c>
      <c r="J7" s="120">
        <f>IF(IFERROR(MATCH(_xlfn.CONCAT($B7,",",J$4),'19 SpcFunc &amp; VentSpcFunc combos'!$Q$8:$Q$335,0),0)&gt;0,1,0)</f>
        <v>0</v>
      </c>
      <c r="K7" s="120">
        <f>IF(IFERROR(MATCH(_xlfn.CONCAT($B7,",",K$4),'19 SpcFunc &amp; VentSpcFunc combos'!$Q$8:$Q$335,0),0)&gt;0,1,0)</f>
        <v>0</v>
      </c>
      <c r="L7" s="120">
        <f>IF(IFERROR(MATCH(_xlfn.CONCAT($B7,",",L$4),'19 SpcFunc &amp; VentSpcFunc combos'!$Q$8:$Q$335,0),0)&gt;0,1,0)</f>
        <v>0</v>
      </c>
      <c r="M7" s="120">
        <f>IF(IFERROR(MATCH(_xlfn.CONCAT($B7,",",M$4),'19 SpcFunc &amp; VentSpcFunc combos'!$Q$8:$Q$335,0),0)&gt;0,1,0)</f>
        <v>0</v>
      </c>
      <c r="N7" s="120">
        <f>IF(IFERROR(MATCH(_xlfn.CONCAT($B7,",",N$4),'19 SpcFunc &amp; VentSpcFunc combos'!$Q$8:$Q$335,0),0)&gt;0,1,0)</f>
        <v>0</v>
      </c>
      <c r="O7" s="120">
        <f>IF(IFERROR(MATCH(_xlfn.CONCAT($B7,",",O$4),'19 SpcFunc &amp; VentSpcFunc combos'!$Q$8:$Q$335,0),0)&gt;0,1,0)</f>
        <v>0</v>
      </c>
      <c r="P7" s="120">
        <f>IF(IFERROR(MATCH(_xlfn.CONCAT($B7,",",P$4),'19 SpcFunc &amp; VentSpcFunc combos'!$Q$8:$Q$335,0),0)&gt;0,1,0)</f>
        <v>0</v>
      </c>
      <c r="Q7" s="120">
        <f>IF(IFERROR(MATCH(_xlfn.CONCAT($B7,",",Q$4),'19 SpcFunc &amp; VentSpcFunc combos'!$Q$8:$Q$335,0),0)&gt;0,1,0)</f>
        <v>0</v>
      </c>
      <c r="R7" s="120">
        <f>IF(IFERROR(MATCH(_xlfn.CONCAT($B7,",",R$4),'19 SpcFunc &amp; VentSpcFunc combos'!$Q$8:$Q$335,0),0)&gt;0,1,0)</f>
        <v>0</v>
      </c>
      <c r="S7" s="120">
        <f>IF(IFERROR(MATCH(_xlfn.CONCAT($B7,",",S$4),'19 SpcFunc &amp; VentSpcFunc combos'!$Q$8:$Q$335,0),0)&gt;0,1,0)</f>
        <v>0</v>
      </c>
      <c r="T7" s="120">
        <f>IF(IFERROR(MATCH(_xlfn.CONCAT($B7,",",T$4),'19 SpcFunc &amp; VentSpcFunc combos'!$Q$8:$Q$335,0),0)&gt;0,1,0)</f>
        <v>0</v>
      </c>
      <c r="U7" s="120">
        <f>IF(IFERROR(MATCH(_xlfn.CONCAT($B7,",",U$4),'19 SpcFunc &amp; VentSpcFunc combos'!$Q$8:$Q$335,0),0)&gt;0,1,0)</f>
        <v>0</v>
      </c>
      <c r="V7" s="120">
        <f>IF(IFERROR(MATCH(_xlfn.CONCAT($B7,",",V$4),'19 SpcFunc &amp; VentSpcFunc combos'!$Q$8:$Q$335,0),0)&gt;0,1,0)</f>
        <v>0</v>
      </c>
      <c r="W7" s="120">
        <f>IF(IFERROR(MATCH(_xlfn.CONCAT($B7,",",W$4),'19 SpcFunc &amp; VentSpcFunc combos'!$Q$8:$Q$335,0),0)&gt;0,1,0)</f>
        <v>0</v>
      </c>
      <c r="X7" s="120">
        <f>IF(IFERROR(MATCH(_xlfn.CONCAT($B7,",",X$4),'19 SpcFunc &amp; VentSpcFunc combos'!$Q$8:$Q$335,0),0)&gt;0,1,0)</f>
        <v>0</v>
      </c>
      <c r="Y7" s="120">
        <f>IF(IFERROR(MATCH(_xlfn.CONCAT($B7,",",Y$4),'19 SpcFunc &amp; VentSpcFunc combos'!$Q$8:$Q$335,0),0)&gt;0,1,0)</f>
        <v>0</v>
      </c>
      <c r="Z7" s="120">
        <f>IF(IFERROR(MATCH(_xlfn.CONCAT($B7,",",Z$4),'19 SpcFunc &amp; VentSpcFunc combos'!$Q$8:$Q$335,0),0)&gt;0,1,0)</f>
        <v>0</v>
      </c>
      <c r="AA7" s="120">
        <f>IF(IFERROR(MATCH(_xlfn.CONCAT($B7,",",AA$4),'19 SpcFunc &amp; VentSpcFunc combos'!$Q$8:$Q$335,0),0)&gt;0,1,0)</f>
        <v>0</v>
      </c>
      <c r="AB7" s="120">
        <f>IF(IFERROR(MATCH(_xlfn.CONCAT($B7,",",AB$4),'19 SpcFunc &amp; VentSpcFunc combos'!$Q$8:$Q$335,0),0)&gt;0,1,0)</f>
        <v>0</v>
      </c>
      <c r="AC7" s="120">
        <f>IF(IFERROR(MATCH(_xlfn.CONCAT($B7,",",AC$4),'19 SpcFunc &amp; VentSpcFunc combos'!$Q$8:$Q$335,0),0)&gt;0,1,0)</f>
        <v>0</v>
      </c>
      <c r="AD7" s="120">
        <f>IF(IFERROR(MATCH(_xlfn.CONCAT($B7,",",AD$4),'19 SpcFunc &amp; VentSpcFunc combos'!$Q$8:$Q$335,0),0)&gt;0,1,0)</f>
        <v>0</v>
      </c>
      <c r="AE7" s="120">
        <f>IF(IFERROR(MATCH(_xlfn.CONCAT($B7,",",AE$4),'19 SpcFunc &amp; VentSpcFunc combos'!$Q$8:$Q$335,0),0)&gt;0,1,0)</f>
        <v>0</v>
      </c>
      <c r="AF7" s="120">
        <f>IF(IFERROR(MATCH(_xlfn.CONCAT($B7,",",AF$4),'19 SpcFunc &amp; VentSpcFunc combos'!$Q$8:$Q$335,0),0)&gt;0,1,0)</f>
        <v>0</v>
      </c>
      <c r="AG7" s="120">
        <f>IF(IFERROR(MATCH(_xlfn.CONCAT($B7,",",AG$4),'19 SpcFunc &amp; VentSpcFunc combos'!$Q$8:$Q$335,0),0)&gt;0,1,0)</f>
        <v>0</v>
      </c>
      <c r="AH7" s="120">
        <f>IF(IFERROR(MATCH(_xlfn.CONCAT($B7,",",AH$4),'19 SpcFunc &amp; VentSpcFunc combos'!$Q$8:$Q$335,0),0)&gt;0,1,0)</f>
        <v>0</v>
      </c>
      <c r="AI7" s="120">
        <f>IF(IFERROR(MATCH(_xlfn.CONCAT($B7,",",AI$4),'19 SpcFunc &amp; VentSpcFunc combos'!$Q$8:$Q$335,0),0)&gt;0,1,0)</f>
        <v>0</v>
      </c>
      <c r="AJ7" s="120">
        <f>IF(IFERROR(MATCH(_xlfn.CONCAT($B7,",",AJ$4),'19 SpcFunc &amp; VentSpcFunc combos'!$Q$8:$Q$335,0),0)&gt;0,1,0)</f>
        <v>0</v>
      </c>
      <c r="AK7" s="120">
        <f>IF(IFERROR(MATCH(_xlfn.CONCAT($B7,",",AK$4),'19 SpcFunc &amp; VentSpcFunc combos'!$Q$8:$Q$335,0),0)&gt;0,1,0)</f>
        <v>0</v>
      </c>
      <c r="AL7" s="120">
        <f>IF(IFERROR(MATCH(_xlfn.CONCAT($B7,",",AL$4),'19 SpcFunc &amp; VentSpcFunc combos'!$Q$8:$Q$335,0),0)&gt;0,1,0)</f>
        <v>0</v>
      </c>
      <c r="AM7" s="120">
        <f>IF(IFERROR(MATCH(_xlfn.CONCAT($B7,",",AM$4),'19 SpcFunc &amp; VentSpcFunc combos'!$Q$8:$Q$335,0),0)&gt;0,1,0)</f>
        <v>0</v>
      </c>
      <c r="AN7" s="120">
        <f>IF(IFERROR(MATCH(_xlfn.CONCAT($B7,",",AN$4),'19 SpcFunc &amp; VentSpcFunc combos'!$Q$8:$Q$335,0),0)&gt;0,1,0)</f>
        <v>0</v>
      </c>
      <c r="AO7" s="120">
        <f>IF(IFERROR(MATCH(_xlfn.CONCAT($B7,",",AO$4),'19 SpcFunc &amp; VentSpcFunc combos'!$Q$8:$Q$335,0),0)&gt;0,1,0)</f>
        <v>0</v>
      </c>
      <c r="AP7" s="120">
        <f>IF(IFERROR(MATCH(_xlfn.CONCAT($B7,",",AP$4),'19 SpcFunc &amp; VentSpcFunc combos'!$Q$8:$Q$335,0),0)&gt;0,1,0)</f>
        <v>0</v>
      </c>
      <c r="AQ7" s="120">
        <f>IF(IFERROR(MATCH(_xlfn.CONCAT($B7,",",AQ$4),'19 SpcFunc &amp; VentSpcFunc combos'!$Q$8:$Q$335,0),0)&gt;0,1,0)</f>
        <v>0</v>
      </c>
      <c r="AR7" s="120">
        <f>IF(IFERROR(MATCH(_xlfn.CONCAT($B7,",",AR$4),'19 SpcFunc &amp; VentSpcFunc combos'!$Q$8:$Q$335,0),0)&gt;0,1,0)</f>
        <v>0</v>
      </c>
      <c r="AS7" s="120">
        <f>IF(IFERROR(MATCH(_xlfn.CONCAT($B7,",",AS$4),'19 SpcFunc &amp; VentSpcFunc combos'!$Q$8:$Q$335,0),0)&gt;0,1,0)</f>
        <v>0</v>
      </c>
      <c r="AT7" s="120">
        <f>IF(IFERROR(MATCH(_xlfn.CONCAT($B7,",",AT$4),'19 SpcFunc &amp; VentSpcFunc combos'!$Q$8:$Q$335,0),0)&gt;0,1,0)</f>
        <v>0</v>
      </c>
      <c r="AU7" s="120">
        <f>IF(IFERROR(MATCH(_xlfn.CONCAT($B7,",",AU$4),'19 SpcFunc &amp; VentSpcFunc combos'!$Q$8:$Q$335,0),0)&gt;0,1,0)</f>
        <v>0</v>
      </c>
      <c r="AV7" s="120">
        <f>IF(IFERROR(MATCH(_xlfn.CONCAT($B7,",",AV$4),'19 SpcFunc &amp; VentSpcFunc combos'!$Q$8:$Q$335,0),0)&gt;0,1,0)</f>
        <v>0</v>
      </c>
      <c r="AW7" s="120">
        <f>IF(IFERROR(MATCH(_xlfn.CONCAT($B7,",",AW$4),'19 SpcFunc &amp; VentSpcFunc combos'!$Q$8:$Q$335,0),0)&gt;0,1,0)</f>
        <v>0</v>
      </c>
      <c r="AX7" s="120">
        <f>IF(IFERROR(MATCH(_xlfn.CONCAT($B7,",",AX$4),'19 SpcFunc &amp; VentSpcFunc combos'!$Q$8:$Q$335,0),0)&gt;0,1,0)</f>
        <v>0</v>
      </c>
      <c r="AY7" s="120">
        <f>IF(IFERROR(MATCH(_xlfn.CONCAT($B7,",",AY$4),'19 SpcFunc &amp; VentSpcFunc combos'!$Q$8:$Q$335,0),0)&gt;0,1,0)</f>
        <v>0</v>
      </c>
      <c r="AZ7" s="120">
        <f>IF(IFERROR(MATCH(_xlfn.CONCAT($B7,",",AZ$4),'19 SpcFunc &amp; VentSpcFunc combos'!$Q$8:$Q$335,0),0)&gt;0,1,0)</f>
        <v>0</v>
      </c>
      <c r="BA7" s="120">
        <f>IF(IFERROR(MATCH(_xlfn.CONCAT($B7,",",BA$4),'19 SpcFunc &amp; VentSpcFunc combos'!$Q$8:$Q$335,0),0)&gt;0,1,0)</f>
        <v>0</v>
      </c>
      <c r="BB7" s="120">
        <f>IF(IFERROR(MATCH(_xlfn.CONCAT($B7,",",BB$4),'19 SpcFunc &amp; VentSpcFunc combos'!$Q$8:$Q$335,0),0)&gt;0,1,0)</f>
        <v>0</v>
      </c>
      <c r="BC7" s="120">
        <f>IF(IFERROR(MATCH(_xlfn.CONCAT($B7,",",BC$4),'19 SpcFunc &amp; VentSpcFunc combos'!$Q$8:$Q$335,0),0)&gt;0,1,0)</f>
        <v>0</v>
      </c>
      <c r="BD7" s="120">
        <f>IF(IFERROR(MATCH(_xlfn.CONCAT($B7,",",BD$4),'19 SpcFunc &amp; VentSpcFunc combos'!$Q$8:$Q$335,0),0)&gt;0,1,0)</f>
        <v>0</v>
      </c>
      <c r="BE7" s="120">
        <f>IF(IFERROR(MATCH(_xlfn.CONCAT($B7,",",BE$4),'19 SpcFunc &amp; VentSpcFunc combos'!$Q$8:$Q$335,0),0)&gt;0,1,0)</f>
        <v>0</v>
      </c>
      <c r="BF7" s="120">
        <f>IF(IFERROR(MATCH(_xlfn.CONCAT($B7,",",BF$4),'19 SpcFunc &amp; VentSpcFunc combos'!$Q$8:$Q$335,0),0)&gt;0,1,0)</f>
        <v>0</v>
      </c>
      <c r="BG7" s="120">
        <f>IF(IFERROR(MATCH(_xlfn.CONCAT($B7,",",BG$4),'19 SpcFunc &amp; VentSpcFunc combos'!$Q$8:$Q$335,0),0)&gt;0,1,0)</f>
        <v>0</v>
      </c>
      <c r="BH7" s="120">
        <f>IF(IFERROR(MATCH(_xlfn.CONCAT($B7,",",BH$4),'19 SpcFunc &amp; VentSpcFunc combos'!$Q$8:$Q$335,0),0)&gt;0,1,0)</f>
        <v>0</v>
      </c>
      <c r="BI7" s="120">
        <f>IF(IFERROR(MATCH(_xlfn.CONCAT($B7,",",BI$4),'19 SpcFunc &amp; VentSpcFunc combos'!$Q$8:$Q$335,0),0)&gt;0,1,0)</f>
        <v>0</v>
      </c>
      <c r="BJ7" s="120">
        <f>IF(IFERROR(MATCH(_xlfn.CONCAT($B7,",",BJ$4),'19 SpcFunc &amp; VentSpcFunc combos'!$Q$8:$Q$335,0),0)&gt;0,1,0)</f>
        <v>0</v>
      </c>
      <c r="BK7" s="120">
        <f>IF(IFERROR(MATCH(_xlfn.CONCAT($B7,",",BK$4),'19 SpcFunc &amp; VentSpcFunc combos'!$Q$8:$Q$335,0),0)&gt;0,1,0)</f>
        <v>0</v>
      </c>
      <c r="BL7" s="120">
        <f>IF(IFERROR(MATCH(_xlfn.CONCAT($B7,",",BL$4),'19 SpcFunc &amp; VentSpcFunc combos'!$Q$8:$Q$335,0),0)&gt;0,1,0)</f>
        <v>0</v>
      </c>
      <c r="BM7" s="120">
        <f>IF(IFERROR(MATCH(_xlfn.CONCAT($B7,",",BM$4),'19 SpcFunc &amp; VentSpcFunc combos'!$Q$8:$Q$335,0),0)&gt;0,1,0)</f>
        <v>0</v>
      </c>
      <c r="BN7" s="120">
        <f>IF(IFERROR(MATCH(_xlfn.CONCAT($B7,",",BN$4),'19 SpcFunc &amp; VentSpcFunc combos'!$Q$8:$Q$335,0),0)&gt;0,1,0)</f>
        <v>0</v>
      </c>
      <c r="BO7" s="120">
        <f>IF(IFERROR(MATCH(_xlfn.CONCAT($B7,",",BO$4),'19 SpcFunc &amp; VentSpcFunc combos'!$Q$8:$Q$335,0),0)&gt;0,1,0)</f>
        <v>0</v>
      </c>
      <c r="BP7" s="120">
        <f>IF(IFERROR(MATCH(_xlfn.CONCAT($B7,",",BP$4),'19 SpcFunc &amp; VentSpcFunc combos'!$Q$8:$Q$335,0),0)&gt;0,1,0)</f>
        <v>0</v>
      </c>
      <c r="BQ7" s="120">
        <f>IF(IFERROR(MATCH(_xlfn.CONCAT($B7,",",BQ$4),'19 SpcFunc &amp; VentSpcFunc combos'!$Q$8:$Q$335,0),0)&gt;0,1,0)</f>
        <v>0</v>
      </c>
      <c r="BR7" s="120">
        <f>IF(IFERROR(MATCH(_xlfn.CONCAT($B7,",",BR$4),'19 SpcFunc &amp; VentSpcFunc combos'!$Q$8:$Q$335,0),0)&gt;0,1,0)</f>
        <v>0</v>
      </c>
      <c r="BS7" s="120">
        <f>IF(IFERROR(MATCH(_xlfn.CONCAT($B7,",",BS$4),'19 SpcFunc &amp; VentSpcFunc combos'!$Q$8:$Q$335,0),0)&gt;0,1,0)</f>
        <v>0</v>
      </c>
      <c r="BT7" s="120">
        <f>IF(IFERROR(MATCH(_xlfn.CONCAT($B7,",",BT$4),'19 SpcFunc &amp; VentSpcFunc combos'!$Q$8:$Q$335,0),0)&gt;0,1,0)</f>
        <v>0</v>
      </c>
      <c r="BU7" s="120">
        <f>IF(IFERROR(MATCH(_xlfn.CONCAT($B7,",",BU$4),'19 SpcFunc &amp; VentSpcFunc combos'!$Q$8:$Q$335,0),0)&gt;0,1,0)</f>
        <v>0</v>
      </c>
      <c r="BV7" s="120">
        <f>IF(IFERROR(MATCH(_xlfn.CONCAT($B7,",",BV$4),'19 SpcFunc &amp; VentSpcFunc combos'!$Q$8:$Q$335,0),0)&gt;0,1,0)</f>
        <v>0</v>
      </c>
      <c r="BW7" s="120">
        <f>IF(IFERROR(MATCH(_xlfn.CONCAT($B7,",",BW$4),'19 SpcFunc &amp; VentSpcFunc combos'!$Q$8:$Q$335,0),0)&gt;0,1,0)</f>
        <v>0</v>
      </c>
      <c r="BX7" s="120">
        <f>IF(IFERROR(MATCH(_xlfn.CONCAT($B7,",",BX$4),'19 SpcFunc &amp; VentSpcFunc combos'!$Q$8:$Q$335,0),0)&gt;0,1,0)</f>
        <v>0</v>
      </c>
      <c r="BY7" s="120">
        <f>IF(IFERROR(MATCH(_xlfn.CONCAT($B7,",",BY$4),'19 SpcFunc &amp; VentSpcFunc combos'!$Q$8:$Q$335,0),0)&gt;0,1,0)</f>
        <v>0</v>
      </c>
      <c r="BZ7" s="120">
        <f>IF(IFERROR(MATCH(_xlfn.CONCAT($B7,",",BZ$4),'19 SpcFunc &amp; VentSpcFunc combos'!$Q$8:$Q$335,0),0)&gt;0,1,0)</f>
        <v>0</v>
      </c>
      <c r="CA7" s="120">
        <f>IF(IFERROR(MATCH(_xlfn.CONCAT($B7,",",CA$4),'19 SpcFunc &amp; VentSpcFunc combos'!$Q$8:$Q$335,0),0)&gt;0,1,0)</f>
        <v>0</v>
      </c>
      <c r="CB7" s="120">
        <f>IF(IFERROR(MATCH(_xlfn.CONCAT($B7,",",CB$4),'19 SpcFunc &amp; VentSpcFunc combos'!$Q$8:$Q$335,0),0)&gt;0,1,0)</f>
        <v>0</v>
      </c>
      <c r="CC7" s="120">
        <f>IF(IFERROR(MATCH(_xlfn.CONCAT($B7,",",CC$4),'19 SpcFunc &amp; VentSpcFunc combos'!$Q$8:$Q$335,0),0)&gt;0,1,0)</f>
        <v>0</v>
      </c>
      <c r="CD7" s="120">
        <f>IF(IFERROR(MATCH(_xlfn.CONCAT($B7,",",CD$4),'19 SpcFunc &amp; VentSpcFunc combos'!$Q$8:$Q$335,0),0)&gt;0,1,0)</f>
        <v>0</v>
      </c>
      <c r="CE7" s="120">
        <f>IF(IFERROR(MATCH(_xlfn.CONCAT($B7,",",CE$4),'19 SpcFunc &amp; VentSpcFunc combos'!$Q$8:$Q$335,0),0)&gt;0,1,0)</f>
        <v>0</v>
      </c>
      <c r="CF7" s="120">
        <f>IF(IFERROR(MATCH(_xlfn.CONCAT($B7,",",CF$4),'19 SpcFunc &amp; VentSpcFunc combos'!$Q$8:$Q$335,0),0)&gt;0,1,0)</f>
        <v>0</v>
      </c>
      <c r="CG7" s="120">
        <f>IF(IFERROR(MATCH(_xlfn.CONCAT($B7,",",CG$4),'19 SpcFunc &amp; VentSpcFunc combos'!$Q$8:$Q$335,0),0)&gt;0,1,0)</f>
        <v>0</v>
      </c>
      <c r="CH7" s="120">
        <f>IF(IFERROR(MATCH(_xlfn.CONCAT($B7,",",CH$4),'19 SpcFunc &amp; VentSpcFunc combos'!$Q$8:$Q$335,0),0)&gt;0,1,0)</f>
        <v>0</v>
      </c>
      <c r="CI7" s="120">
        <f>IF(IFERROR(MATCH(_xlfn.CONCAT($B7,",",CI$4),'19 SpcFunc &amp; VentSpcFunc combos'!$Q$8:$Q$335,0),0)&gt;0,1,0)</f>
        <v>0</v>
      </c>
      <c r="CJ7" s="120">
        <f>IF(IFERROR(MATCH(_xlfn.CONCAT($B7,",",CJ$4),'19 SpcFunc &amp; VentSpcFunc combos'!$Q$8:$Q$335,0),0)&gt;0,1,0)</f>
        <v>0</v>
      </c>
      <c r="CK7" s="120">
        <f>IF(IFERROR(MATCH(_xlfn.CONCAT($B7,",",CK$4),'19 SpcFunc &amp; VentSpcFunc combos'!$Q$8:$Q$335,0),0)&gt;0,1,0)</f>
        <v>0</v>
      </c>
      <c r="CL7" s="120">
        <f>IF(IFERROR(MATCH(_xlfn.CONCAT($B7,",",CL$4),'19 SpcFunc &amp; VentSpcFunc combos'!$Q$8:$Q$335,0),0)&gt;0,1,0)</f>
        <v>0</v>
      </c>
      <c r="CM7" s="120">
        <f>IF(IFERROR(MATCH(_xlfn.CONCAT($B7,",",CM$4),'19 SpcFunc &amp; VentSpcFunc combos'!$Q$8:$Q$335,0),0)&gt;0,1,0)</f>
        <v>0</v>
      </c>
      <c r="CN7" s="120">
        <f>IF(IFERROR(MATCH(_xlfn.CONCAT($B7,",",CN$4),'19 SpcFunc &amp; VentSpcFunc combos'!$Q$8:$Q$335,0),0)&gt;0,1,0)</f>
        <v>0</v>
      </c>
      <c r="CO7" s="120">
        <f>IF(IFERROR(MATCH(_xlfn.CONCAT($B7,",",CO$4),'19 SpcFunc &amp; VentSpcFunc combos'!$Q$8:$Q$335,0),0)&gt;0,1,0)</f>
        <v>0</v>
      </c>
      <c r="CP7" s="120">
        <f>IF(IFERROR(MATCH(_xlfn.CONCAT($B7,",",CP$4),'19 SpcFunc &amp; VentSpcFunc combos'!$Q$8:$Q$335,0),0)&gt;0,1,0)</f>
        <v>0</v>
      </c>
      <c r="CQ7" s="120">
        <f>IF(IFERROR(MATCH(_xlfn.CONCAT($B7,",",CQ$4),'19 SpcFunc &amp; VentSpcFunc combos'!$Q$8:$Q$335,0),0)&gt;0,1,0)</f>
        <v>0</v>
      </c>
      <c r="CR7" s="120">
        <f>IF(IFERROR(MATCH(_xlfn.CONCAT($B7,",",CR$4),'19 SpcFunc &amp; VentSpcFunc combos'!$Q$8:$Q$335,0),0)&gt;0,1,0)</f>
        <v>0</v>
      </c>
      <c r="CS7" s="120">
        <f>IF(IFERROR(MATCH(_xlfn.CONCAT($B7,",",CS$4),'19 SpcFunc &amp; VentSpcFunc combos'!$Q$8:$Q$335,0),0)&gt;0,1,0)</f>
        <v>0</v>
      </c>
      <c r="CT7" s="120">
        <f>IF(IFERROR(MATCH(_xlfn.CONCAT($B7,",",CT$4),'19 SpcFunc &amp; VentSpcFunc combos'!$Q$8:$Q$335,0),0)&gt;0,1,0)</f>
        <v>0</v>
      </c>
      <c r="CU7" s="99" t="s">
        <v>938</v>
      </c>
      <c r="CV7">
        <f t="shared" si="5"/>
        <v>0</v>
      </c>
    </row>
    <row r="8" spans="1:100" x14ac:dyDescent="0.25">
      <c r="B8" t="e">
        <f>#REF!</f>
        <v>#REF!</v>
      </c>
      <c r="C8" s="120">
        <f>IF(IFERROR(MATCH(_xlfn.CONCAT($B8,",",C$4),'19 SpcFunc &amp; VentSpcFunc combos'!$Q$8:$Q$335,0),0)&gt;0,1,0)</f>
        <v>0</v>
      </c>
      <c r="D8" s="120">
        <f>IF(IFERROR(MATCH(_xlfn.CONCAT($B8,",",D$4),'19 SpcFunc &amp; VentSpcFunc combos'!$Q$8:$Q$335,0),0)&gt;0,1,0)</f>
        <v>0</v>
      </c>
      <c r="E8" s="120">
        <f>IF(IFERROR(MATCH(_xlfn.CONCAT($B8,",",E$4),'19 SpcFunc &amp; VentSpcFunc combos'!$Q$8:$Q$335,0),0)&gt;0,1,0)</f>
        <v>0</v>
      </c>
      <c r="F8" s="120">
        <f>IF(IFERROR(MATCH(_xlfn.CONCAT($B8,",",F$4),'19 SpcFunc &amp; VentSpcFunc combos'!$Q$8:$Q$335,0),0)&gt;0,1,0)</f>
        <v>0</v>
      </c>
      <c r="G8" s="120">
        <f>IF(IFERROR(MATCH(_xlfn.CONCAT($B8,",",G$4),'19 SpcFunc &amp; VentSpcFunc combos'!$Q$8:$Q$335,0),0)&gt;0,1,0)</f>
        <v>0</v>
      </c>
      <c r="H8" s="120">
        <f>IF(IFERROR(MATCH(_xlfn.CONCAT($B8,",",H$4),'19 SpcFunc &amp; VentSpcFunc combos'!$Q$8:$Q$335,0),0)&gt;0,1,0)</f>
        <v>0</v>
      </c>
      <c r="I8" s="120">
        <f>IF(IFERROR(MATCH(_xlfn.CONCAT($B8,",",I$4),'19 SpcFunc &amp; VentSpcFunc combos'!$Q$8:$Q$335,0),0)&gt;0,1,0)</f>
        <v>0</v>
      </c>
      <c r="J8" s="120">
        <f>IF(IFERROR(MATCH(_xlfn.CONCAT($B8,",",J$4),'19 SpcFunc &amp; VentSpcFunc combos'!$Q$8:$Q$335,0),0)&gt;0,1,0)</f>
        <v>0</v>
      </c>
      <c r="K8" s="120">
        <f>IF(IFERROR(MATCH(_xlfn.CONCAT($B8,",",K$4),'19 SpcFunc &amp; VentSpcFunc combos'!$Q$8:$Q$335,0),0)&gt;0,1,0)</f>
        <v>0</v>
      </c>
      <c r="L8" s="120">
        <f>IF(IFERROR(MATCH(_xlfn.CONCAT($B8,",",L$4),'19 SpcFunc &amp; VentSpcFunc combos'!$Q$8:$Q$335,0),0)&gt;0,1,0)</f>
        <v>0</v>
      </c>
      <c r="M8" s="120">
        <f>IF(IFERROR(MATCH(_xlfn.CONCAT($B8,",",M$4),'19 SpcFunc &amp; VentSpcFunc combos'!$Q$8:$Q$335,0),0)&gt;0,1,0)</f>
        <v>0</v>
      </c>
      <c r="N8" s="120">
        <f>IF(IFERROR(MATCH(_xlfn.CONCAT($B8,",",N$4),'19 SpcFunc &amp; VentSpcFunc combos'!$Q$8:$Q$335,0),0)&gt;0,1,0)</f>
        <v>0</v>
      </c>
      <c r="O8" s="120">
        <f>IF(IFERROR(MATCH(_xlfn.CONCAT($B8,",",O$4),'19 SpcFunc &amp; VentSpcFunc combos'!$Q$8:$Q$335,0),0)&gt;0,1,0)</f>
        <v>0</v>
      </c>
      <c r="P8" s="120">
        <f>IF(IFERROR(MATCH(_xlfn.CONCAT($B8,",",P$4),'19 SpcFunc &amp; VentSpcFunc combos'!$Q$8:$Q$335,0),0)&gt;0,1,0)</f>
        <v>0</v>
      </c>
      <c r="Q8" s="120">
        <f>IF(IFERROR(MATCH(_xlfn.CONCAT($B8,",",Q$4),'19 SpcFunc &amp; VentSpcFunc combos'!$Q$8:$Q$335,0),0)&gt;0,1,0)</f>
        <v>0</v>
      </c>
      <c r="R8" s="120">
        <f>IF(IFERROR(MATCH(_xlfn.CONCAT($B8,",",R$4),'19 SpcFunc &amp; VentSpcFunc combos'!$Q$8:$Q$335,0),0)&gt;0,1,0)</f>
        <v>0</v>
      </c>
      <c r="S8" s="120">
        <f>IF(IFERROR(MATCH(_xlfn.CONCAT($B8,",",S$4),'19 SpcFunc &amp; VentSpcFunc combos'!$Q$8:$Q$335,0),0)&gt;0,1,0)</f>
        <v>0</v>
      </c>
      <c r="T8" s="120">
        <f>IF(IFERROR(MATCH(_xlfn.CONCAT($B8,",",T$4),'19 SpcFunc &amp; VentSpcFunc combos'!$Q$8:$Q$335,0),0)&gt;0,1,0)</f>
        <v>0</v>
      </c>
      <c r="U8" s="120">
        <f>IF(IFERROR(MATCH(_xlfn.CONCAT($B8,",",U$4),'19 SpcFunc &amp; VentSpcFunc combos'!$Q$8:$Q$335,0),0)&gt;0,1,0)</f>
        <v>0</v>
      </c>
      <c r="V8" s="120">
        <f>IF(IFERROR(MATCH(_xlfn.CONCAT($B8,",",V$4),'19 SpcFunc &amp; VentSpcFunc combos'!$Q$8:$Q$335,0),0)&gt;0,1,0)</f>
        <v>0</v>
      </c>
      <c r="W8" s="120">
        <f>IF(IFERROR(MATCH(_xlfn.CONCAT($B8,",",W$4),'19 SpcFunc &amp; VentSpcFunc combos'!$Q$8:$Q$335,0),0)&gt;0,1,0)</f>
        <v>0</v>
      </c>
      <c r="X8" s="120">
        <f>IF(IFERROR(MATCH(_xlfn.CONCAT($B8,",",X$4),'19 SpcFunc &amp; VentSpcFunc combos'!$Q$8:$Q$335,0),0)&gt;0,1,0)</f>
        <v>0</v>
      </c>
      <c r="Y8" s="120">
        <f>IF(IFERROR(MATCH(_xlfn.CONCAT($B8,",",Y$4),'19 SpcFunc &amp; VentSpcFunc combos'!$Q$8:$Q$335,0),0)&gt;0,1,0)</f>
        <v>0</v>
      </c>
      <c r="Z8" s="120">
        <f>IF(IFERROR(MATCH(_xlfn.CONCAT($B8,",",Z$4),'19 SpcFunc &amp; VentSpcFunc combos'!$Q$8:$Q$335,0),0)&gt;0,1,0)</f>
        <v>0</v>
      </c>
      <c r="AA8" s="120">
        <f>IF(IFERROR(MATCH(_xlfn.CONCAT($B8,",",AA$4),'19 SpcFunc &amp; VentSpcFunc combos'!$Q$8:$Q$335,0),0)&gt;0,1,0)</f>
        <v>0</v>
      </c>
      <c r="AB8" s="120">
        <f>IF(IFERROR(MATCH(_xlfn.CONCAT($B8,",",AB$4),'19 SpcFunc &amp; VentSpcFunc combos'!$Q$8:$Q$335,0),0)&gt;0,1,0)</f>
        <v>0</v>
      </c>
      <c r="AC8" s="120">
        <f>IF(IFERROR(MATCH(_xlfn.CONCAT($B8,",",AC$4),'19 SpcFunc &amp; VentSpcFunc combos'!$Q$8:$Q$335,0),0)&gt;0,1,0)</f>
        <v>0</v>
      </c>
      <c r="AD8" s="120">
        <f>IF(IFERROR(MATCH(_xlfn.CONCAT($B8,",",AD$4),'19 SpcFunc &amp; VentSpcFunc combos'!$Q$8:$Q$335,0),0)&gt;0,1,0)</f>
        <v>0</v>
      </c>
      <c r="AE8" s="120">
        <f>IF(IFERROR(MATCH(_xlfn.CONCAT($B8,",",AE$4),'19 SpcFunc &amp; VentSpcFunc combos'!$Q$8:$Q$335,0),0)&gt;0,1,0)</f>
        <v>0</v>
      </c>
      <c r="AF8" s="120">
        <f>IF(IFERROR(MATCH(_xlfn.CONCAT($B8,",",AF$4),'19 SpcFunc &amp; VentSpcFunc combos'!$Q$8:$Q$335,0),0)&gt;0,1,0)</f>
        <v>0</v>
      </c>
      <c r="AG8" s="120">
        <f>IF(IFERROR(MATCH(_xlfn.CONCAT($B8,",",AG$4),'19 SpcFunc &amp; VentSpcFunc combos'!$Q$8:$Q$335,0),0)&gt;0,1,0)</f>
        <v>0</v>
      </c>
      <c r="AH8" s="120">
        <f>IF(IFERROR(MATCH(_xlfn.CONCAT($B8,",",AH$4),'19 SpcFunc &amp; VentSpcFunc combos'!$Q$8:$Q$335,0),0)&gt;0,1,0)</f>
        <v>0</v>
      </c>
      <c r="AI8" s="120">
        <f>IF(IFERROR(MATCH(_xlfn.CONCAT($B8,",",AI$4),'19 SpcFunc &amp; VentSpcFunc combos'!$Q$8:$Q$335,0),0)&gt;0,1,0)</f>
        <v>0</v>
      </c>
      <c r="AJ8" s="120">
        <f>IF(IFERROR(MATCH(_xlfn.CONCAT($B8,",",AJ$4),'19 SpcFunc &amp; VentSpcFunc combos'!$Q$8:$Q$335,0),0)&gt;0,1,0)</f>
        <v>0</v>
      </c>
      <c r="AK8" s="120">
        <f>IF(IFERROR(MATCH(_xlfn.CONCAT($B8,",",AK$4),'19 SpcFunc &amp; VentSpcFunc combos'!$Q$8:$Q$335,0),0)&gt;0,1,0)</f>
        <v>0</v>
      </c>
      <c r="AL8" s="120">
        <f>IF(IFERROR(MATCH(_xlfn.CONCAT($B8,",",AL$4),'19 SpcFunc &amp; VentSpcFunc combos'!$Q$8:$Q$335,0),0)&gt;0,1,0)</f>
        <v>0</v>
      </c>
      <c r="AM8" s="120">
        <f>IF(IFERROR(MATCH(_xlfn.CONCAT($B8,",",AM$4),'19 SpcFunc &amp; VentSpcFunc combos'!$Q$8:$Q$335,0),0)&gt;0,1,0)</f>
        <v>0</v>
      </c>
      <c r="AN8" s="120">
        <f>IF(IFERROR(MATCH(_xlfn.CONCAT($B8,",",AN$4),'19 SpcFunc &amp; VentSpcFunc combos'!$Q$8:$Q$335,0),0)&gt;0,1,0)</f>
        <v>0</v>
      </c>
      <c r="AO8" s="120">
        <f>IF(IFERROR(MATCH(_xlfn.CONCAT($B8,",",AO$4),'19 SpcFunc &amp; VentSpcFunc combos'!$Q$8:$Q$335,0),0)&gt;0,1,0)</f>
        <v>0</v>
      </c>
      <c r="AP8" s="120">
        <f>IF(IFERROR(MATCH(_xlfn.CONCAT($B8,",",AP$4),'19 SpcFunc &amp; VentSpcFunc combos'!$Q$8:$Q$335,0),0)&gt;0,1,0)</f>
        <v>0</v>
      </c>
      <c r="AQ8" s="120">
        <f>IF(IFERROR(MATCH(_xlfn.CONCAT($B8,",",AQ$4),'19 SpcFunc &amp; VentSpcFunc combos'!$Q$8:$Q$335,0),0)&gt;0,1,0)</f>
        <v>0</v>
      </c>
      <c r="AR8" s="120">
        <f>IF(IFERROR(MATCH(_xlfn.CONCAT($B8,",",AR$4),'19 SpcFunc &amp; VentSpcFunc combos'!$Q$8:$Q$335,0),0)&gt;0,1,0)</f>
        <v>0</v>
      </c>
      <c r="AS8" s="120">
        <f>IF(IFERROR(MATCH(_xlfn.CONCAT($B8,",",AS$4),'19 SpcFunc &amp; VentSpcFunc combos'!$Q$8:$Q$335,0),0)&gt;0,1,0)</f>
        <v>0</v>
      </c>
      <c r="AT8" s="120">
        <f>IF(IFERROR(MATCH(_xlfn.CONCAT($B8,",",AT$4),'19 SpcFunc &amp; VentSpcFunc combos'!$Q$8:$Q$335,0),0)&gt;0,1,0)</f>
        <v>0</v>
      </c>
      <c r="AU8" s="120">
        <f>IF(IFERROR(MATCH(_xlfn.CONCAT($B8,",",AU$4),'19 SpcFunc &amp; VentSpcFunc combos'!$Q$8:$Q$335,0),0)&gt;0,1,0)</f>
        <v>0</v>
      </c>
      <c r="AV8" s="120">
        <f>IF(IFERROR(MATCH(_xlfn.CONCAT($B8,",",AV$4),'19 SpcFunc &amp; VentSpcFunc combos'!$Q$8:$Q$335,0),0)&gt;0,1,0)</f>
        <v>0</v>
      </c>
      <c r="AW8" s="120">
        <f>IF(IFERROR(MATCH(_xlfn.CONCAT($B8,",",AW$4),'19 SpcFunc &amp; VentSpcFunc combos'!$Q$8:$Q$335,0),0)&gt;0,1,0)</f>
        <v>0</v>
      </c>
      <c r="AX8" s="120">
        <f>IF(IFERROR(MATCH(_xlfn.CONCAT($B8,",",AX$4),'19 SpcFunc &amp; VentSpcFunc combos'!$Q$8:$Q$335,0),0)&gt;0,1,0)</f>
        <v>0</v>
      </c>
      <c r="AY8" s="120">
        <f>IF(IFERROR(MATCH(_xlfn.CONCAT($B8,",",AY$4),'19 SpcFunc &amp; VentSpcFunc combos'!$Q$8:$Q$335,0),0)&gt;0,1,0)</f>
        <v>0</v>
      </c>
      <c r="AZ8" s="120">
        <f>IF(IFERROR(MATCH(_xlfn.CONCAT($B8,",",AZ$4),'19 SpcFunc &amp; VentSpcFunc combos'!$Q$8:$Q$335,0),0)&gt;0,1,0)</f>
        <v>0</v>
      </c>
      <c r="BA8" s="120">
        <f>IF(IFERROR(MATCH(_xlfn.CONCAT($B8,",",BA$4),'19 SpcFunc &amp; VentSpcFunc combos'!$Q$8:$Q$335,0),0)&gt;0,1,0)</f>
        <v>0</v>
      </c>
      <c r="BB8" s="120">
        <f>IF(IFERROR(MATCH(_xlfn.CONCAT($B8,",",BB$4),'19 SpcFunc &amp; VentSpcFunc combos'!$Q$8:$Q$335,0),0)&gt;0,1,0)</f>
        <v>0</v>
      </c>
      <c r="BC8" s="120">
        <f>IF(IFERROR(MATCH(_xlfn.CONCAT($B8,",",BC$4),'19 SpcFunc &amp; VentSpcFunc combos'!$Q$8:$Q$335,0),0)&gt;0,1,0)</f>
        <v>0</v>
      </c>
      <c r="BD8" s="120">
        <f>IF(IFERROR(MATCH(_xlfn.CONCAT($B8,",",BD$4),'19 SpcFunc &amp; VentSpcFunc combos'!$Q$8:$Q$335,0),0)&gt;0,1,0)</f>
        <v>0</v>
      </c>
      <c r="BE8" s="120">
        <f>IF(IFERROR(MATCH(_xlfn.CONCAT($B8,",",BE$4),'19 SpcFunc &amp; VentSpcFunc combos'!$Q$8:$Q$335,0),0)&gt;0,1,0)</f>
        <v>0</v>
      </c>
      <c r="BF8" s="120">
        <f>IF(IFERROR(MATCH(_xlfn.CONCAT($B8,",",BF$4),'19 SpcFunc &amp; VentSpcFunc combos'!$Q$8:$Q$335,0),0)&gt;0,1,0)</f>
        <v>0</v>
      </c>
      <c r="BG8" s="120">
        <f>IF(IFERROR(MATCH(_xlfn.CONCAT($B8,",",BG$4),'19 SpcFunc &amp; VentSpcFunc combos'!$Q$8:$Q$335,0),0)&gt;0,1,0)</f>
        <v>0</v>
      </c>
      <c r="BH8" s="120">
        <f>IF(IFERROR(MATCH(_xlfn.CONCAT($B8,",",BH$4),'19 SpcFunc &amp; VentSpcFunc combos'!$Q$8:$Q$335,0),0)&gt;0,1,0)</f>
        <v>0</v>
      </c>
      <c r="BI8" s="120">
        <f>IF(IFERROR(MATCH(_xlfn.CONCAT($B8,",",BI$4),'19 SpcFunc &amp; VentSpcFunc combos'!$Q$8:$Q$335,0),0)&gt;0,1,0)</f>
        <v>0</v>
      </c>
      <c r="BJ8" s="120">
        <f>IF(IFERROR(MATCH(_xlfn.CONCAT($B8,",",BJ$4),'19 SpcFunc &amp; VentSpcFunc combos'!$Q$8:$Q$335,0),0)&gt;0,1,0)</f>
        <v>0</v>
      </c>
      <c r="BK8" s="120">
        <f>IF(IFERROR(MATCH(_xlfn.CONCAT($B8,",",BK$4),'19 SpcFunc &amp; VentSpcFunc combos'!$Q$8:$Q$335,0),0)&gt;0,1,0)</f>
        <v>0</v>
      </c>
      <c r="BL8" s="120">
        <f>IF(IFERROR(MATCH(_xlfn.CONCAT($B8,",",BL$4),'19 SpcFunc &amp; VentSpcFunc combos'!$Q$8:$Q$335,0),0)&gt;0,1,0)</f>
        <v>0</v>
      </c>
      <c r="BM8" s="120">
        <f>IF(IFERROR(MATCH(_xlfn.CONCAT($B8,",",BM$4),'19 SpcFunc &amp; VentSpcFunc combos'!$Q$8:$Q$335,0),0)&gt;0,1,0)</f>
        <v>0</v>
      </c>
      <c r="BN8" s="120">
        <f>IF(IFERROR(MATCH(_xlfn.CONCAT($B8,",",BN$4),'19 SpcFunc &amp; VentSpcFunc combos'!$Q$8:$Q$335,0),0)&gt;0,1,0)</f>
        <v>0</v>
      </c>
      <c r="BO8" s="120">
        <f>IF(IFERROR(MATCH(_xlfn.CONCAT($B8,",",BO$4),'19 SpcFunc &amp; VentSpcFunc combos'!$Q$8:$Q$335,0),0)&gt;0,1,0)</f>
        <v>0</v>
      </c>
      <c r="BP8" s="120">
        <f>IF(IFERROR(MATCH(_xlfn.CONCAT($B8,",",BP$4),'19 SpcFunc &amp; VentSpcFunc combos'!$Q$8:$Q$335,0),0)&gt;0,1,0)</f>
        <v>0</v>
      </c>
      <c r="BQ8" s="120">
        <f>IF(IFERROR(MATCH(_xlfn.CONCAT($B8,",",BQ$4),'19 SpcFunc &amp; VentSpcFunc combos'!$Q$8:$Q$335,0),0)&gt;0,1,0)</f>
        <v>0</v>
      </c>
      <c r="BR8" s="120">
        <f>IF(IFERROR(MATCH(_xlfn.CONCAT($B8,",",BR$4),'19 SpcFunc &amp; VentSpcFunc combos'!$Q$8:$Q$335,0),0)&gt;0,1,0)</f>
        <v>0</v>
      </c>
      <c r="BS8" s="120">
        <f>IF(IFERROR(MATCH(_xlfn.CONCAT($B8,",",BS$4),'19 SpcFunc &amp; VentSpcFunc combos'!$Q$8:$Q$335,0),0)&gt;0,1,0)</f>
        <v>0</v>
      </c>
      <c r="BT8" s="120">
        <f>IF(IFERROR(MATCH(_xlfn.CONCAT($B8,",",BT$4),'19 SpcFunc &amp; VentSpcFunc combos'!$Q$8:$Q$335,0),0)&gt;0,1,0)</f>
        <v>0</v>
      </c>
      <c r="BU8" s="120">
        <f>IF(IFERROR(MATCH(_xlfn.CONCAT($B8,",",BU$4),'19 SpcFunc &amp; VentSpcFunc combos'!$Q$8:$Q$335,0),0)&gt;0,1,0)</f>
        <v>0</v>
      </c>
      <c r="BV8" s="120">
        <f>IF(IFERROR(MATCH(_xlfn.CONCAT($B8,",",BV$4),'19 SpcFunc &amp; VentSpcFunc combos'!$Q$8:$Q$335,0),0)&gt;0,1,0)</f>
        <v>0</v>
      </c>
      <c r="BW8" s="120">
        <f>IF(IFERROR(MATCH(_xlfn.CONCAT($B8,",",BW$4),'19 SpcFunc &amp; VentSpcFunc combos'!$Q$8:$Q$335,0),0)&gt;0,1,0)</f>
        <v>0</v>
      </c>
      <c r="BX8" s="120">
        <f>IF(IFERROR(MATCH(_xlfn.CONCAT($B8,",",BX$4),'19 SpcFunc &amp; VentSpcFunc combos'!$Q$8:$Q$335,0),0)&gt;0,1,0)</f>
        <v>0</v>
      </c>
      <c r="BY8" s="120">
        <f>IF(IFERROR(MATCH(_xlfn.CONCAT($B8,",",BY$4),'19 SpcFunc &amp; VentSpcFunc combos'!$Q$8:$Q$335,0),0)&gt;0,1,0)</f>
        <v>0</v>
      </c>
      <c r="BZ8" s="120">
        <f>IF(IFERROR(MATCH(_xlfn.CONCAT($B8,",",BZ$4),'19 SpcFunc &amp; VentSpcFunc combos'!$Q$8:$Q$335,0),0)&gt;0,1,0)</f>
        <v>0</v>
      </c>
      <c r="CA8" s="120">
        <f>IF(IFERROR(MATCH(_xlfn.CONCAT($B8,",",CA$4),'19 SpcFunc &amp; VentSpcFunc combos'!$Q$8:$Q$335,0),0)&gt;0,1,0)</f>
        <v>0</v>
      </c>
      <c r="CB8" s="120">
        <f>IF(IFERROR(MATCH(_xlfn.CONCAT($B8,",",CB$4),'19 SpcFunc &amp; VentSpcFunc combos'!$Q$8:$Q$335,0),0)&gt;0,1,0)</f>
        <v>0</v>
      </c>
      <c r="CC8" s="120">
        <f>IF(IFERROR(MATCH(_xlfn.CONCAT($B8,",",CC$4),'19 SpcFunc &amp; VentSpcFunc combos'!$Q$8:$Q$335,0),0)&gt;0,1,0)</f>
        <v>0</v>
      </c>
      <c r="CD8" s="120">
        <f>IF(IFERROR(MATCH(_xlfn.CONCAT($B8,",",CD$4),'19 SpcFunc &amp; VentSpcFunc combos'!$Q$8:$Q$335,0),0)&gt;0,1,0)</f>
        <v>0</v>
      </c>
      <c r="CE8" s="120">
        <f>IF(IFERROR(MATCH(_xlfn.CONCAT($B8,",",CE$4),'19 SpcFunc &amp; VentSpcFunc combos'!$Q$8:$Q$335,0),0)&gt;0,1,0)</f>
        <v>0</v>
      </c>
      <c r="CF8" s="120">
        <f>IF(IFERROR(MATCH(_xlfn.CONCAT($B8,",",CF$4),'19 SpcFunc &amp; VentSpcFunc combos'!$Q$8:$Q$335,0),0)&gt;0,1,0)</f>
        <v>0</v>
      </c>
      <c r="CG8" s="120">
        <f>IF(IFERROR(MATCH(_xlfn.CONCAT($B8,",",CG$4),'19 SpcFunc &amp; VentSpcFunc combos'!$Q$8:$Q$335,0),0)&gt;0,1,0)</f>
        <v>0</v>
      </c>
      <c r="CH8" s="120">
        <f>IF(IFERROR(MATCH(_xlfn.CONCAT($B8,",",CH$4),'19 SpcFunc &amp; VentSpcFunc combos'!$Q$8:$Q$335,0),0)&gt;0,1,0)</f>
        <v>0</v>
      </c>
      <c r="CI8" s="120">
        <f>IF(IFERROR(MATCH(_xlfn.CONCAT($B8,",",CI$4),'19 SpcFunc &amp; VentSpcFunc combos'!$Q$8:$Q$335,0),0)&gt;0,1,0)</f>
        <v>0</v>
      </c>
      <c r="CJ8" s="120">
        <f>IF(IFERROR(MATCH(_xlfn.CONCAT($B8,",",CJ$4),'19 SpcFunc &amp; VentSpcFunc combos'!$Q$8:$Q$335,0),0)&gt;0,1,0)</f>
        <v>0</v>
      </c>
      <c r="CK8" s="120">
        <f>IF(IFERROR(MATCH(_xlfn.CONCAT($B8,",",CK$4),'19 SpcFunc &amp; VentSpcFunc combos'!$Q$8:$Q$335,0),0)&gt;0,1,0)</f>
        <v>0</v>
      </c>
      <c r="CL8" s="120">
        <f>IF(IFERROR(MATCH(_xlfn.CONCAT($B8,",",CL$4),'19 SpcFunc &amp; VentSpcFunc combos'!$Q$8:$Q$335,0),0)&gt;0,1,0)</f>
        <v>0</v>
      </c>
      <c r="CM8" s="120">
        <f>IF(IFERROR(MATCH(_xlfn.CONCAT($B8,",",CM$4),'19 SpcFunc &amp; VentSpcFunc combos'!$Q$8:$Q$335,0),0)&gt;0,1,0)</f>
        <v>0</v>
      </c>
      <c r="CN8" s="120">
        <f>IF(IFERROR(MATCH(_xlfn.CONCAT($B8,",",CN$4),'19 SpcFunc &amp; VentSpcFunc combos'!$Q$8:$Q$335,0),0)&gt;0,1,0)</f>
        <v>0</v>
      </c>
      <c r="CO8" s="120">
        <f>IF(IFERROR(MATCH(_xlfn.CONCAT($B8,",",CO$4),'19 SpcFunc &amp; VentSpcFunc combos'!$Q$8:$Q$335,0),0)&gt;0,1,0)</f>
        <v>0</v>
      </c>
      <c r="CP8" s="120">
        <f>IF(IFERROR(MATCH(_xlfn.CONCAT($B8,",",CP$4),'19 SpcFunc &amp; VentSpcFunc combos'!$Q$8:$Q$335,0),0)&gt;0,1,0)</f>
        <v>0</v>
      </c>
      <c r="CQ8" s="120">
        <f>IF(IFERROR(MATCH(_xlfn.CONCAT($B8,",",CQ$4),'19 SpcFunc &amp; VentSpcFunc combos'!$Q$8:$Q$335,0),0)&gt;0,1,0)</f>
        <v>0</v>
      </c>
      <c r="CR8" s="120">
        <f>IF(IFERROR(MATCH(_xlfn.CONCAT($B8,",",CR$4),'19 SpcFunc &amp; VentSpcFunc combos'!$Q$8:$Q$335,0),0)&gt;0,1,0)</f>
        <v>0</v>
      </c>
      <c r="CS8" s="120">
        <f>IF(IFERROR(MATCH(_xlfn.CONCAT($B8,",",CS$4),'19 SpcFunc &amp; VentSpcFunc combos'!$Q$8:$Q$335,0),0)&gt;0,1,0)</f>
        <v>0</v>
      </c>
      <c r="CT8" s="120">
        <f>IF(IFERROR(MATCH(_xlfn.CONCAT($B8,",",CT$4),'19 SpcFunc &amp; VentSpcFunc combos'!$Q$8:$Q$335,0),0)&gt;0,1,0)</f>
        <v>0</v>
      </c>
      <c r="CU8" s="99" t="s">
        <v>938</v>
      </c>
      <c r="CV8">
        <f t="shared" si="5"/>
        <v>0</v>
      </c>
    </row>
    <row r="9" spans="1:100" x14ac:dyDescent="0.25">
      <c r="B9" t="e">
        <f>#REF!</f>
        <v>#REF!</v>
      </c>
      <c r="C9" s="120">
        <f>IF(IFERROR(MATCH(_xlfn.CONCAT($B9,",",C$4),'19 SpcFunc &amp; VentSpcFunc combos'!$Q$8:$Q$335,0),0)&gt;0,1,0)</f>
        <v>0</v>
      </c>
      <c r="D9" s="120">
        <f>IF(IFERROR(MATCH(_xlfn.CONCAT($B9,",",D$4),'19 SpcFunc &amp; VentSpcFunc combos'!$Q$8:$Q$335,0),0)&gt;0,1,0)</f>
        <v>0</v>
      </c>
      <c r="E9" s="120">
        <f>IF(IFERROR(MATCH(_xlfn.CONCAT($B9,",",E$4),'19 SpcFunc &amp; VentSpcFunc combos'!$Q$8:$Q$335,0),0)&gt;0,1,0)</f>
        <v>0</v>
      </c>
      <c r="F9" s="120">
        <f>IF(IFERROR(MATCH(_xlfn.CONCAT($B9,",",F$4),'19 SpcFunc &amp; VentSpcFunc combos'!$Q$8:$Q$335,0),0)&gt;0,1,0)</f>
        <v>0</v>
      </c>
      <c r="G9" s="120">
        <f>IF(IFERROR(MATCH(_xlfn.CONCAT($B9,",",G$4),'19 SpcFunc &amp; VentSpcFunc combos'!$Q$8:$Q$335,0),0)&gt;0,1,0)</f>
        <v>0</v>
      </c>
      <c r="H9" s="120">
        <f>IF(IFERROR(MATCH(_xlfn.CONCAT($B9,",",H$4),'19 SpcFunc &amp; VentSpcFunc combos'!$Q$8:$Q$335,0),0)&gt;0,1,0)</f>
        <v>0</v>
      </c>
      <c r="I9" s="120">
        <f>IF(IFERROR(MATCH(_xlfn.CONCAT($B9,",",I$4),'19 SpcFunc &amp; VentSpcFunc combos'!$Q$8:$Q$335,0),0)&gt;0,1,0)</f>
        <v>0</v>
      </c>
      <c r="J9" s="120">
        <f>IF(IFERROR(MATCH(_xlfn.CONCAT($B9,",",J$4),'19 SpcFunc &amp; VentSpcFunc combos'!$Q$8:$Q$335,0),0)&gt;0,1,0)</f>
        <v>0</v>
      </c>
      <c r="K9" s="120">
        <f>IF(IFERROR(MATCH(_xlfn.CONCAT($B9,",",K$4),'19 SpcFunc &amp; VentSpcFunc combos'!$Q$8:$Q$335,0),0)&gt;0,1,0)</f>
        <v>0</v>
      </c>
      <c r="L9" s="120">
        <f>IF(IFERROR(MATCH(_xlfn.CONCAT($B9,",",L$4),'19 SpcFunc &amp; VentSpcFunc combos'!$Q$8:$Q$335,0),0)&gt;0,1,0)</f>
        <v>0</v>
      </c>
      <c r="M9" s="120">
        <f>IF(IFERROR(MATCH(_xlfn.CONCAT($B9,",",M$4),'19 SpcFunc &amp; VentSpcFunc combos'!$Q$8:$Q$335,0),0)&gt;0,1,0)</f>
        <v>0</v>
      </c>
      <c r="N9" s="120">
        <f>IF(IFERROR(MATCH(_xlfn.CONCAT($B9,",",N$4),'19 SpcFunc &amp; VentSpcFunc combos'!$Q$8:$Q$335,0),0)&gt;0,1,0)</f>
        <v>0</v>
      </c>
      <c r="O9" s="120">
        <f>IF(IFERROR(MATCH(_xlfn.CONCAT($B9,",",O$4),'19 SpcFunc &amp; VentSpcFunc combos'!$Q$8:$Q$335,0),0)&gt;0,1,0)</f>
        <v>0</v>
      </c>
      <c r="P9" s="120">
        <f>IF(IFERROR(MATCH(_xlfn.CONCAT($B9,",",P$4),'19 SpcFunc &amp; VentSpcFunc combos'!$Q$8:$Q$335,0),0)&gt;0,1,0)</f>
        <v>0</v>
      </c>
      <c r="Q9" s="120">
        <f>IF(IFERROR(MATCH(_xlfn.CONCAT($B9,",",Q$4),'19 SpcFunc &amp; VentSpcFunc combos'!$Q$8:$Q$335,0),0)&gt;0,1,0)</f>
        <v>0</v>
      </c>
      <c r="R9" s="120">
        <f>IF(IFERROR(MATCH(_xlfn.CONCAT($B9,",",R$4),'19 SpcFunc &amp; VentSpcFunc combos'!$Q$8:$Q$335,0),0)&gt;0,1,0)</f>
        <v>0</v>
      </c>
      <c r="S9" s="120">
        <f>IF(IFERROR(MATCH(_xlfn.CONCAT($B9,",",S$4),'19 SpcFunc &amp; VentSpcFunc combos'!$Q$8:$Q$335,0),0)&gt;0,1,0)</f>
        <v>0</v>
      </c>
      <c r="T9" s="120">
        <f>IF(IFERROR(MATCH(_xlfn.CONCAT($B9,",",T$4),'19 SpcFunc &amp; VentSpcFunc combos'!$Q$8:$Q$335,0),0)&gt;0,1,0)</f>
        <v>0</v>
      </c>
      <c r="U9" s="120">
        <f>IF(IFERROR(MATCH(_xlfn.CONCAT($B9,",",U$4),'19 SpcFunc &amp; VentSpcFunc combos'!$Q$8:$Q$335,0),0)&gt;0,1,0)</f>
        <v>0</v>
      </c>
      <c r="V9" s="120">
        <f>IF(IFERROR(MATCH(_xlfn.CONCAT($B9,",",V$4),'19 SpcFunc &amp; VentSpcFunc combos'!$Q$8:$Q$335,0),0)&gt;0,1,0)</f>
        <v>0</v>
      </c>
      <c r="W9" s="120">
        <f>IF(IFERROR(MATCH(_xlfn.CONCAT($B9,",",W$4),'19 SpcFunc &amp; VentSpcFunc combos'!$Q$8:$Q$335,0),0)&gt;0,1,0)</f>
        <v>0</v>
      </c>
      <c r="X9" s="120">
        <f>IF(IFERROR(MATCH(_xlfn.CONCAT($B9,",",X$4),'19 SpcFunc &amp; VentSpcFunc combos'!$Q$8:$Q$335,0),0)&gt;0,1,0)</f>
        <v>0</v>
      </c>
      <c r="Y9" s="120">
        <f>IF(IFERROR(MATCH(_xlfn.CONCAT($B9,",",Y$4),'19 SpcFunc &amp; VentSpcFunc combos'!$Q$8:$Q$335,0),0)&gt;0,1,0)</f>
        <v>0</v>
      </c>
      <c r="Z9" s="120">
        <f>IF(IFERROR(MATCH(_xlfn.CONCAT($B9,",",Z$4),'19 SpcFunc &amp; VentSpcFunc combos'!$Q$8:$Q$335,0),0)&gt;0,1,0)</f>
        <v>0</v>
      </c>
      <c r="AA9" s="120">
        <f>IF(IFERROR(MATCH(_xlfn.CONCAT($B9,",",AA$4),'19 SpcFunc &amp; VentSpcFunc combos'!$Q$8:$Q$335,0),0)&gt;0,1,0)</f>
        <v>0</v>
      </c>
      <c r="AB9" s="120">
        <f>IF(IFERROR(MATCH(_xlfn.CONCAT($B9,",",AB$4),'19 SpcFunc &amp; VentSpcFunc combos'!$Q$8:$Q$335,0),0)&gt;0,1,0)</f>
        <v>0</v>
      </c>
      <c r="AC9" s="120">
        <f>IF(IFERROR(MATCH(_xlfn.CONCAT($B9,",",AC$4),'19 SpcFunc &amp; VentSpcFunc combos'!$Q$8:$Q$335,0),0)&gt;0,1,0)</f>
        <v>0</v>
      </c>
      <c r="AD9" s="120">
        <f>IF(IFERROR(MATCH(_xlfn.CONCAT($B9,",",AD$4),'19 SpcFunc &amp; VentSpcFunc combos'!$Q$8:$Q$335,0),0)&gt;0,1,0)</f>
        <v>0</v>
      </c>
      <c r="AE9" s="120">
        <f>IF(IFERROR(MATCH(_xlfn.CONCAT($B9,",",AE$4),'19 SpcFunc &amp; VentSpcFunc combos'!$Q$8:$Q$335,0),0)&gt;0,1,0)</f>
        <v>0</v>
      </c>
      <c r="AF9" s="120">
        <f>IF(IFERROR(MATCH(_xlfn.CONCAT($B9,",",AF$4),'19 SpcFunc &amp; VentSpcFunc combos'!$Q$8:$Q$335,0),0)&gt;0,1,0)</f>
        <v>0</v>
      </c>
      <c r="AG9" s="120">
        <f>IF(IFERROR(MATCH(_xlfn.CONCAT($B9,",",AG$4),'19 SpcFunc &amp; VentSpcFunc combos'!$Q$8:$Q$335,0),0)&gt;0,1,0)</f>
        <v>0</v>
      </c>
      <c r="AH9" s="120">
        <f>IF(IFERROR(MATCH(_xlfn.CONCAT($B9,",",AH$4),'19 SpcFunc &amp; VentSpcFunc combos'!$Q$8:$Q$335,0),0)&gt;0,1,0)</f>
        <v>0</v>
      </c>
      <c r="AI9" s="120">
        <f>IF(IFERROR(MATCH(_xlfn.CONCAT($B9,",",AI$4),'19 SpcFunc &amp; VentSpcFunc combos'!$Q$8:$Q$335,0),0)&gt;0,1,0)</f>
        <v>0</v>
      </c>
      <c r="AJ9" s="120">
        <f>IF(IFERROR(MATCH(_xlfn.CONCAT($B9,",",AJ$4),'19 SpcFunc &amp; VentSpcFunc combos'!$Q$8:$Q$335,0),0)&gt;0,1,0)</f>
        <v>0</v>
      </c>
      <c r="AK9" s="120">
        <f>IF(IFERROR(MATCH(_xlfn.CONCAT($B9,",",AK$4),'19 SpcFunc &amp; VentSpcFunc combos'!$Q$8:$Q$335,0),0)&gt;0,1,0)</f>
        <v>0</v>
      </c>
      <c r="AL9" s="120">
        <f>IF(IFERROR(MATCH(_xlfn.CONCAT($B9,",",AL$4),'19 SpcFunc &amp; VentSpcFunc combos'!$Q$8:$Q$335,0),0)&gt;0,1,0)</f>
        <v>0</v>
      </c>
      <c r="AM9" s="120">
        <f>IF(IFERROR(MATCH(_xlfn.CONCAT($B9,",",AM$4),'19 SpcFunc &amp; VentSpcFunc combos'!$Q$8:$Q$335,0),0)&gt;0,1,0)</f>
        <v>0</v>
      </c>
      <c r="AN9" s="120">
        <f>IF(IFERROR(MATCH(_xlfn.CONCAT($B9,",",AN$4),'19 SpcFunc &amp; VentSpcFunc combos'!$Q$8:$Q$335,0),0)&gt;0,1,0)</f>
        <v>0</v>
      </c>
      <c r="AO9" s="120">
        <f>IF(IFERROR(MATCH(_xlfn.CONCAT($B9,",",AO$4),'19 SpcFunc &amp; VentSpcFunc combos'!$Q$8:$Q$335,0),0)&gt;0,1,0)</f>
        <v>0</v>
      </c>
      <c r="AP9" s="120">
        <f>IF(IFERROR(MATCH(_xlfn.CONCAT($B9,",",AP$4),'19 SpcFunc &amp; VentSpcFunc combos'!$Q$8:$Q$335,0),0)&gt;0,1,0)</f>
        <v>0</v>
      </c>
      <c r="AQ9" s="120">
        <f>IF(IFERROR(MATCH(_xlfn.CONCAT($B9,",",AQ$4),'19 SpcFunc &amp; VentSpcFunc combos'!$Q$8:$Q$335,0),0)&gt;0,1,0)</f>
        <v>0</v>
      </c>
      <c r="AR9" s="120">
        <f>IF(IFERROR(MATCH(_xlfn.CONCAT($B9,",",AR$4),'19 SpcFunc &amp; VentSpcFunc combos'!$Q$8:$Q$335,0),0)&gt;0,1,0)</f>
        <v>0</v>
      </c>
      <c r="AS9" s="120">
        <f>IF(IFERROR(MATCH(_xlfn.CONCAT($B9,",",AS$4),'19 SpcFunc &amp; VentSpcFunc combos'!$Q$8:$Q$335,0),0)&gt;0,1,0)</f>
        <v>0</v>
      </c>
      <c r="AT9" s="120">
        <f>IF(IFERROR(MATCH(_xlfn.CONCAT($B9,",",AT$4),'19 SpcFunc &amp; VentSpcFunc combos'!$Q$8:$Q$335,0),0)&gt;0,1,0)</f>
        <v>0</v>
      </c>
      <c r="AU9" s="120">
        <f>IF(IFERROR(MATCH(_xlfn.CONCAT($B9,",",AU$4),'19 SpcFunc &amp; VentSpcFunc combos'!$Q$8:$Q$335,0),0)&gt;0,1,0)</f>
        <v>0</v>
      </c>
      <c r="AV9" s="120">
        <f>IF(IFERROR(MATCH(_xlfn.CONCAT($B9,",",AV$4),'19 SpcFunc &amp; VentSpcFunc combos'!$Q$8:$Q$335,0),0)&gt;0,1,0)</f>
        <v>0</v>
      </c>
      <c r="AW9" s="120">
        <f>IF(IFERROR(MATCH(_xlfn.CONCAT($B9,",",AW$4),'19 SpcFunc &amp; VentSpcFunc combos'!$Q$8:$Q$335,0),0)&gt;0,1,0)</f>
        <v>0</v>
      </c>
      <c r="AX9" s="120">
        <f>IF(IFERROR(MATCH(_xlfn.CONCAT($B9,",",AX$4),'19 SpcFunc &amp; VentSpcFunc combos'!$Q$8:$Q$335,0),0)&gt;0,1,0)</f>
        <v>0</v>
      </c>
      <c r="AY9" s="120">
        <f>IF(IFERROR(MATCH(_xlfn.CONCAT($B9,",",AY$4),'19 SpcFunc &amp; VentSpcFunc combos'!$Q$8:$Q$335,0),0)&gt;0,1,0)</f>
        <v>0</v>
      </c>
      <c r="AZ9" s="120">
        <f>IF(IFERROR(MATCH(_xlfn.CONCAT($B9,",",AZ$4),'19 SpcFunc &amp; VentSpcFunc combos'!$Q$8:$Q$335,0),0)&gt;0,1,0)</f>
        <v>0</v>
      </c>
      <c r="BA9" s="120">
        <f>IF(IFERROR(MATCH(_xlfn.CONCAT($B9,",",BA$4),'19 SpcFunc &amp; VentSpcFunc combos'!$Q$8:$Q$335,0),0)&gt;0,1,0)</f>
        <v>0</v>
      </c>
      <c r="BB9" s="120">
        <f>IF(IFERROR(MATCH(_xlfn.CONCAT($B9,",",BB$4),'19 SpcFunc &amp; VentSpcFunc combos'!$Q$8:$Q$335,0),0)&gt;0,1,0)</f>
        <v>0</v>
      </c>
      <c r="BC9" s="120">
        <f>IF(IFERROR(MATCH(_xlfn.CONCAT($B9,",",BC$4),'19 SpcFunc &amp; VentSpcFunc combos'!$Q$8:$Q$335,0),0)&gt;0,1,0)</f>
        <v>0</v>
      </c>
      <c r="BD9" s="120">
        <f>IF(IFERROR(MATCH(_xlfn.CONCAT($B9,",",BD$4),'19 SpcFunc &amp; VentSpcFunc combos'!$Q$8:$Q$335,0),0)&gt;0,1,0)</f>
        <v>0</v>
      </c>
      <c r="BE9" s="120">
        <f>IF(IFERROR(MATCH(_xlfn.CONCAT($B9,",",BE$4),'19 SpcFunc &amp; VentSpcFunc combos'!$Q$8:$Q$335,0),0)&gt;0,1,0)</f>
        <v>0</v>
      </c>
      <c r="BF9" s="120">
        <f>IF(IFERROR(MATCH(_xlfn.CONCAT($B9,",",BF$4),'19 SpcFunc &amp; VentSpcFunc combos'!$Q$8:$Q$335,0),0)&gt;0,1,0)</f>
        <v>0</v>
      </c>
      <c r="BG9" s="120">
        <f>IF(IFERROR(MATCH(_xlfn.CONCAT($B9,",",BG$4),'19 SpcFunc &amp; VentSpcFunc combos'!$Q$8:$Q$335,0),0)&gt;0,1,0)</f>
        <v>0</v>
      </c>
      <c r="BH9" s="120">
        <f>IF(IFERROR(MATCH(_xlfn.CONCAT($B9,",",BH$4),'19 SpcFunc &amp; VentSpcFunc combos'!$Q$8:$Q$335,0),0)&gt;0,1,0)</f>
        <v>0</v>
      </c>
      <c r="BI9" s="120">
        <f>IF(IFERROR(MATCH(_xlfn.CONCAT($B9,",",BI$4),'19 SpcFunc &amp; VentSpcFunc combos'!$Q$8:$Q$335,0),0)&gt;0,1,0)</f>
        <v>0</v>
      </c>
      <c r="BJ9" s="120">
        <f>IF(IFERROR(MATCH(_xlfn.CONCAT($B9,",",BJ$4),'19 SpcFunc &amp; VentSpcFunc combos'!$Q$8:$Q$335,0),0)&gt;0,1,0)</f>
        <v>0</v>
      </c>
      <c r="BK9" s="120">
        <f>IF(IFERROR(MATCH(_xlfn.CONCAT($B9,",",BK$4),'19 SpcFunc &amp; VentSpcFunc combos'!$Q$8:$Q$335,0),0)&gt;0,1,0)</f>
        <v>0</v>
      </c>
      <c r="BL9" s="120">
        <f>IF(IFERROR(MATCH(_xlfn.CONCAT($B9,",",BL$4),'19 SpcFunc &amp; VentSpcFunc combos'!$Q$8:$Q$335,0),0)&gt;0,1,0)</f>
        <v>0</v>
      </c>
      <c r="BM9" s="120">
        <f>IF(IFERROR(MATCH(_xlfn.CONCAT($B9,",",BM$4),'19 SpcFunc &amp; VentSpcFunc combos'!$Q$8:$Q$335,0),0)&gt;0,1,0)</f>
        <v>0</v>
      </c>
      <c r="BN9" s="120">
        <f>IF(IFERROR(MATCH(_xlfn.CONCAT($B9,",",BN$4),'19 SpcFunc &amp; VentSpcFunc combos'!$Q$8:$Q$335,0),0)&gt;0,1,0)</f>
        <v>0</v>
      </c>
      <c r="BO9" s="120">
        <f>IF(IFERROR(MATCH(_xlfn.CONCAT($B9,",",BO$4),'19 SpcFunc &amp; VentSpcFunc combos'!$Q$8:$Q$335,0),0)&gt;0,1,0)</f>
        <v>0</v>
      </c>
      <c r="BP9" s="120">
        <f>IF(IFERROR(MATCH(_xlfn.CONCAT($B9,",",BP$4),'19 SpcFunc &amp; VentSpcFunc combos'!$Q$8:$Q$335,0),0)&gt;0,1,0)</f>
        <v>0</v>
      </c>
      <c r="BQ9" s="120">
        <f>IF(IFERROR(MATCH(_xlfn.CONCAT($B9,",",BQ$4),'19 SpcFunc &amp; VentSpcFunc combos'!$Q$8:$Q$335,0),0)&gt;0,1,0)</f>
        <v>0</v>
      </c>
      <c r="BR9" s="120">
        <f>IF(IFERROR(MATCH(_xlfn.CONCAT($B9,",",BR$4),'19 SpcFunc &amp; VentSpcFunc combos'!$Q$8:$Q$335,0),0)&gt;0,1,0)</f>
        <v>0</v>
      </c>
      <c r="BS9" s="120">
        <f>IF(IFERROR(MATCH(_xlfn.CONCAT($B9,",",BS$4),'19 SpcFunc &amp; VentSpcFunc combos'!$Q$8:$Q$335,0),0)&gt;0,1,0)</f>
        <v>0</v>
      </c>
      <c r="BT9" s="120">
        <f>IF(IFERROR(MATCH(_xlfn.CONCAT($B9,",",BT$4),'19 SpcFunc &amp; VentSpcFunc combos'!$Q$8:$Q$335,0),0)&gt;0,1,0)</f>
        <v>0</v>
      </c>
      <c r="BU9" s="120">
        <f>IF(IFERROR(MATCH(_xlfn.CONCAT($B9,",",BU$4),'19 SpcFunc &amp; VentSpcFunc combos'!$Q$8:$Q$335,0),0)&gt;0,1,0)</f>
        <v>0</v>
      </c>
      <c r="BV9" s="120">
        <f>IF(IFERROR(MATCH(_xlfn.CONCAT($B9,",",BV$4),'19 SpcFunc &amp; VentSpcFunc combos'!$Q$8:$Q$335,0),0)&gt;0,1,0)</f>
        <v>0</v>
      </c>
      <c r="BW9" s="120">
        <f>IF(IFERROR(MATCH(_xlfn.CONCAT($B9,",",BW$4),'19 SpcFunc &amp; VentSpcFunc combos'!$Q$8:$Q$335,0),0)&gt;0,1,0)</f>
        <v>0</v>
      </c>
      <c r="BX9" s="120">
        <f>IF(IFERROR(MATCH(_xlfn.CONCAT($B9,",",BX$4),'19 SpcFunc &amp; VentSpcFunc combos'!$Q$8:$Q$335,0),0)&gt;0,1,0)</f>
        <v>0</v>
      </c>
      <c r="BY9" s="120">
        <f>IF(IFERROR(MATCH(_xlfn.CONCAT($B9,",",BY$4),'19 SpcFunc &amp; VentSpcFunc combos'!$Q$8:$Q$335,0),0)&gt;0,1,0)</f>
        <v>0</v>
      </c>
      <c r="BZ9" s="120">
        <f>IF(IFERROR(MATCH(_xlfn.CONCAT($B9,",",BZ$4),'19 SpcFunc &amp; VentSpcFunc combos'!$Q$8:$Q$335,0),0)&gt;0,1,0)</f>
        <v>0</v>
      </c>
      <c r="CA9" s="120">
        <f>IF(IFERROR(MATCH(_xlfn.CONCAT($B9,",",CA$4),'19 SpcFunc &amp; VentSpcFunc combos'!$Q$8:$Q$335,0),0)&gt;0,1,0)</f>
        <v>0</v>
      </c>
      <c r="CB9" s="120">
        <f>IF(IFERROR(MATCH(_xlfn.CONCAT($B9,",",CB$4),'19 SpcFunc &amp; VentSpcFunc combos'!$Q$8:$Q$335,0),0)&gt;0,1,0)</f>
        <v>0</v>
      </c>
      <c r="CC9" s="120">
        <f>IF(IFERROR(MATCH(_xlfn.CONCAT($B9,",",CC$4),'19 SpcFunc &amp; VentSpcFunc combos'!$Q$8:$Q$335,0),0)&gt;0,1,0)</f>
        <v>0</v>
      </c>
      <c r="CD9" s="120">
        <f>IF(IFERROR(MATCH(_xlfn.CONCAT($B9,",",CD$4),'19 SpcFunc &amp; VentSpcFunc combos'!$Q$8:$Q$335,0),0)&gt;0,1,0)</f>
        <v>0</v>
      </c>
      <c r="CE9" s="120">
        <f>IF(IFERROR(MATCH(_xlfn.CONCAT($B9,",",CE$4),'19 SpcFunc &amp; VentSpcFunc combos'!$Q$8:$Q$335,0),0)&gt;0,1,0)</f>
        <v>0</v>
      </c>
      <c r="CF9" s="120">
        <f>IF(IFERROR(MATCH(_xlfn.CONCAT($B9,",",CF$4),'19 SpcFunc &amp; VentSpcFunc combos'!$Q$8:$Q$335,0),0)&gt;0,1,0)</f>
        <v>0</v>
      </c>
      <c r="CG9" s="120">
        <f>IF(IFERROR(MATCH(_xlfn.CONCAT($B9,",",CG$4),'19 SpcFunc &amp; VentSpcFunc combos'!$Q$8:$Q$335,0),0)&gt;0,1,0)</f>
        <v>0</v>
      </c>
      <c r="CH9" s="120">
        <f>IF(IFERROR(MATCH(_xlfn.CONCAT($B9,",",CH$4),'19 SpcFunc &amp; VentSpcFunc combos'!$Q$8:$Q$335,0),0)&gt;0,1,0)</f>
        <v>0</v>
      </c>
      <c r="CI9" s="120">
        <f>IF(IFERROR(MATCH(_xlfn.CONCAT($B9,",",CI$4),'19 SpcFunc &amp; VentSpcFunc combos'!$Q$8:$Q$335,0),0)&gt;0,1,0)</f>
        <v>0</v>
      </c>
      <c r="CJ9" s="120">
        <f>IF(IFERROR(MATCH(_xlfn.CONCAT($B9,",",CJ$4),'19 SpcFunc &amp; VentSpcFunc combos'!$Q$8:$Q$335,0),0)&gt;0,1,0)</f>
        <v>0</v>
      </c>
      <c r="CK9" s="120">
        <f>IF(IFERROR(MATCH(_xlfn.CONCAT($B9,",",CK$4),'19 SpcFunc &amp; VentSpcFunc combos'!$Q$8:$Q$335,0),0)&gt;0,1,0)</f>
        <v>0</v>
      </c>
      <c r="CL9" s="120">
        <f>IF(IFERROR(MATCH(_xlfn.CONCAT($B9,",",CL$4),'19 SpcFunc &amp; VentSpcFunc combos'!$Q$8:$Q$335,0),0)&gt;0,1,0)</f>
        <v>0</v>
      </c>
      <c r="CM9" s="120">
        <f>IF(IFERROR(MATCH(_xlfn.CONCAT($B9,",",CM$4),'19 SpcFunc &amp; VentSpcFunc combos'!$Q$8:$Q$335,0),0)&gt;0,1,0)</f>
        <v>0</v>
      </c>
      <c r="CN9" s="120">
        <f>IF(IFERROR(MATCH(_xlfn.CONCAT($B9,",",CN$4),'19 SpcFunc &amp; VentSpcFunc combos'!$Q$8:$Q$335,0),0)&gt;0,1,0)</f>
        <v>0</v>
      </c>
      <c r="CO9" s="120">
        <f>IF(IFERROR(MATCH(_xlfn.CONCAT($B9,",",CO$4),'19 SpcFunc &amp; VentSpcFunc combos'!$Q$8:$Q$335,0),0)&gt;0,1,0)</f>
        <v>0</v>
      </c>
      <c r="CP9" s="120">
        <f>IF(IFERROR(MATCH(_xlfn.CONCAT($B9,",",CP$4),'19 SpcFunc &amp; VentSpcFunc combos'!$Q$8:$Q$335,0),0)&gt;0,1,0)</f>
        <v>0</v>
      </c>
      <c r="CQ9" s="120">
        <f>IF(IFERROR(MATCH(_xlfn.CONCAT($B9,",",CQ$4),'19 SpcFunc &amp; VentSpcFunc combos'!$Q$8:$Q$335,0),0)&gt;0,1,0)</f>
        <v>0</v>
      </c>
      <c r="CR9" s="120">
        <f>IF(IFERROR(MATCH(_xlfn.CONCAT($B9,",",CR$4),'19 SpcFunc &amp; VentSpcFunc combos'!$Q$8:$Q$335,0),0)&gt;0,1,0)</f>
        <v>0</v>
      </c>
      <c r="CS9" s="120">
        <f>IF(IFERROR(MATCH(_xlfn.CONCAT($B9,",",CS$4),'19 SpcFunc &amp; VentSpcFunc combos'!$Q$8:$Q$335,0),0)&gt;0,1,0)</f>
        <v>0</v>
      </c>
      <c r="CT9" s="120">
        <f>IF(IFERROR(MATCH(_xlfn.CONCAT($B9,",",CT$4),'19 SpcFunc &amp; VentSpcFunc combos'!$Q$8:$Q$335,0),0)&gt;0,1,0)</f>
        <v>0</v>
      </c>
      <c r="CU9" s="99" t="s">
        <v>938</v>
      </c>
      <c r="CV9">
        <f t="shared" si="5"/>
        <v>0</v>
      </c>
    </row>
    <row r="10" spans="1:100" x14ac:dyDescent="0.25">
      <c r="B10" t="e">
        <f>#REF!</f>
        <v>#REF!</v>
      </c>
      <c r="C10" s="120">
        <f>IF(IFERROR(MATCH(_xlfn.CONCAT($B10,",",C$4),'19 SpcFunc &amp; VentSpcFunc combos'!$Q$8:$Q$335,0),0)&gt;0,1,0)</f>
        <v>0</v>
      </c>
      <c r="D10" s="120">
        <f>IF(IFERROR(MATCH(_xlfn.CONCAT($B10,",",D$4),'19 SpcFunc &amp; VentSpcFunc combos'!$Q$8:$Q$335,0),0)&gt;0,1,0)</f>
        <v>0</v>
      </c>
      <c r="E10" s="120">
        <f>IF(IFERROR(MATCH(_xlfn.CONCAT($B10,",",E$4),'19 SpcFunc &amp; VentSpcFunc combos'!$Q$8:$Q$335,0),0)&gt;0,1,0)</f>
        <v>0</v>
      </c>
      <c r="F10" s="120">
        <f>IF(IFERROR(MATCH(_xlfn.CONCAT($B10,",",F$4),'19 SpcFunc &amp; VentSpcFunc combos'!$Q$8:$Q$335,0),0)&gt;0,1,0)</f>
        <v>0</v>
      </c>
      <c r="G10" s="120">
        <f>IF(IFERROR(MATCH(_xlfn.CONCAT($B10,",",G$4),'19 SpcFunc &amp; VentSpcFunc combos'!$Q$8:$Q$335,0),0)&gt;0,1,0)</f>
        <v>0</v>
      </c>
      <c r="H10" s="120">
        <f>IF(IFERROR(MATCH(_xlfn.CONCAT($B10,",",H$4),'19 SpcFunc &amp; VentSpcFunc combos'!$Q$8:$Q$335,0),0)&gt;0,1,0)</f>
        <v>0</v>
      </c>
      <c r="I10" s="120">
        <f>IF(IFERROR(MATCH(_xlfn.CONCAT($B10,",",I$4),'19 SpcFunc &amp; VentSpcFunc combos'!$Q$8:$Q$335,0),0)&gt;0,1,0)</f>
        <v>0</v>
      </c>
      <c r="J10" s="120">
        <f>IF(IFERROR(MATCH(_xlfn.CONCAT($B10,",",J$4),'19 SpcFunc &amp; VentSpcFunc combos'!$Q$8:$Q$335,0),0)&gt;0,1,0)</f>
        <v>0</v>
      </c>
      <c r="K10" s="120">
        <f>IF(IFERROR(MATCH(_xlfn.CONCAT($B10,",",K$4),'19 SpcFunc &amp; VentSpcFunc combos'!$Q$8:$Q$335,0),0)&gt;0,1,0)</f>
        <v>0</v>
      </c>
      <c r="L10" s="120">
        <f>IF(IFERROR(MATCH(_xlfn.CONCAT($B10,",",L$4),'19 SpcFunc &amp; VentSpcFunc combos'!$Q$8:$Q$335,0),0)&gt;0,1,0)</f>
        <v>0</v>
      </c>
      <c r="M10" s="120">
        <f>IF(IFERROR(MATCH(_xlfn.CONCAT($B10,",",M$4),'19 SpcFunc &amp; VentSpcFunc combos'!$Q$8:$Q$335,0),0)&gt;0,1,0)</f>
        <v>0</v>
      </c>
      <c r="N10" s="120">
        <f>IF(IFERROR(MATCH(_xlfn.CONCAT($B10,",",N$4),'19 SpcFunc &amp; VentSpcFunc combos'!$Q$8:$Q$335,0),0)&gt;0,1,0)</f>
        <v>0</v>
      </c>
      <c r="O10" s="120">
        <f>IF(IFERROR(MATCH(_xlfn.CONCAT($B10,",",O$4),'19 SpcFunc &amp; VentSpcFunc combos'!$Q$8:$Q$335,0),0)&gt;0,1,0)</f>
        <v>0</v>
      </c>
      <c r="P10" s="120">
        <f>IF(IFERROR(MATCH(_xlfn.CONCAT($B10,",",P$4),'19 SpcFunc &amp; VentSpcFunc combos'!$Q$8:$Q$335,0),0)&gt;0,1,0)</f>
        <v>0</v>
      </c>
      <c r="Q10" s="120">
        <f>IF(IFERROR(MATCH(_xlfn.CONCAT($B10,",",Q$4),'19 SpcFunc &amp; VentSpcFunc combos'!$Q$8:$Q$335,0),0)&gt;0,1,0)</f>
        <v>0</v>
      </c>
      <c r="R10" s="120">
        <f>IF(IFERROR(MATCH(_xlfn.CONCAT($B10,",",R$4),'19 SpcFunc &amp; VentSpcFunc combos'!$Q$8:$Q$335,0),0)&gt;0,1,0)</f>
        <v>0</v>
      </c>
      <c r="S10" s="120">
        <f>IF(IFERROR(MATCH(_xlfn.CONCAT($B10,",",S$4),'19 SpcFunc &amp; VentSpcFunc combos'!$Q$8:$Q$335,0),0)&gt;0,1,0)</f>
        <v>0</v>
      </c>
      <c r="T10" s="120">
        <f>IF(IFERROR(MATCH(_xlfn.CONCAT($B10,",",T$4),'19 SpcFunc &amp; VentSpcFunc combos'!$Q$8:$Q$335,0),0)&gt;0,1,0)</f>
        <v>0</v>
      </c>
      <c r="U10" s="120">
        <f>IF(IFERROR(MATCH(_xlfn.CONCAT($B10,",",U$4),'19 SpcFunc &amp; VentSpcFunc combos'!$Q$8:$Q$335,0),0)&gt;0,1,0)</f>
        <v>0</v>
      </c>
      <c r="V10" s="120">
        <f>IF(IFERROR(MATCH(_xlfn.CONCAT($B10,",",V$4),'19 SpcFunc &amp; VentSpcFunc combos'!$Q$8:$Q$335,0),0)&gt;0,1,0)</f>
        <v>0</v>
      </c>
      <c r="W10" s="120">
        <f>IF(IFERROR(MATCH(_xlfn.CONCAT($B10,",",W$4),'19 SpcFunc &amp; VentSpcFunc combos'!$Q$8:$Q$335,0),0)&gt;0,1,0)</f>
        <v>0</v>
      </c>
      <c r="X10" s="120">
        <f>IF(IFERROR(MATCH(_xlfn.CONCAT($B10,",",X$4),'19 SpcFunc &amp; VentSpcFunc combos'!$Q$8:$Q$335,0),0)&gt;0,1,0)</f>
        <v>0</v>
      </c>
      <c r="Y10" s="120">
        <f>IF(IFERROR(MATCH(_xlfn.CONCAT($B10,",",Y$4),'19 SpcFunc &amp; VentSpcFunc combos'!$Q$8:$Q$335,0),0)&gt;0,1,0)</f>
        <v>0</v>
      </c>
      <c r="Z10" s="120">
        <f>IF(IFERROR(MATCH(_xlfn.CONCAT($B10,",",Z$4),'19 SpcFunc &amp; VentSpcFunc combos'!$Q$8:$Q$335,0),0)&gt;0,1,0)</f>
        <v>0</v>
      </c>
      <c r="AA10" s="120">
        <f>IF(IFERROR(MATCH(_xlfn.CONCAT($B10,",",AA$4),'19 SpcFunc &amp; VentSpcFunc combos'!$Q$8:$Q$335,0),0)&gt;0,1,0)</f>
        <v>0</v>
      </c>
      <c r="AB10" s="120">
        <f>IF(IFERROR(MATCH(_xlfn.CONCAT($B10,",",AB$4),'19 SpcFunc &amp; VentSpcFunc combos'!$Q$8:$Q$335,0),0)&gt;0,1,0)</f>
        <v>0</v>
      </c>
      <c r="AC10" s="120">
        <f>IF(IFERROR(MATCH(_xlfn.CONCAT($B10,",",AC$4),'19 SpcFunc &amp; VentSpcFunc combos'!$Q$8:$Q$335,0),0)&gt;0,1,0)</f>
        <v>0</v>
      </c>
      <c r="AD10" s="120">
        <f>IF(IFERROR(MATCH(_xlfn.CONCAT($B10,",",AD$4),'19 SpcFunc &amp; VentSpcFunc combos'!$Q$8:$Q$335,0),0)&gt;0,1,0)</f>
        <v>0</v>
      </c>
      <c r="AE10" s="120">
        <f>IF(IFERROR(MATCH(_xlfn.CONCAT($B10,",",AE$4),'19 SpcFunc &amp; VentSpcFunc combos'!$Q$8:$Q$335,0),0)&gt;0,1,0)</f>
        <v>0</v>
      </c>
      <c r="AF10" s="120">
        <f>IF(IFERROR(MATCH(_xlfn.CONCAT($B10,",",AF$4),'19 SpcFunc &amp; VentSpcFunc combos'!$Q$8:$Q$335,0),0)&gt;0,1,0)</f>
        <v>0</v>
      </c>
      <c r="AG10" s="120">
        <f>IF(IFERROR(MATCH(_xlfn.CONCAT($B10,",",AG$4),'19 SpcFunc &amp; VentSpcFunc combos'!$Q$8:$Q$335,0),0)&gt;0,1,0)</f>
        <v>0</v>
      </c>
      <c r="AH10" s="120">
        <f>IF(IFERROR(MATCH(_xlfn.CONCAT($B10,",",AH$4),'19 SpcFunc &amp; VentSpcFunc combos'!$Q$8:$Q$335,0),0)&gt;0,1,0)</f>
        <v>0</v>
      </c>
      <c r="AI10" s="120">
        <f>IF(IFERROR(MATCH(_xlfn.CONCAT($B10,",",AI$4),'19 SpcFunc &amp; VentSpcFunc combos'!$Q$8:$Q$335,0),0)&gt;0,1,0)</f>
        <v>0</v>
      </c>
      <c r="AJ10" s="120">
        <f>IF(IFERROR(MATCH(_xlfn.CONCAT($B10,",",AJ$4),'19 SpcFunc &amp; VentSpcFunc combos'!$Q$8:$Q$335,0),0)&gt;0,1,0)</f>
        <v>0</v>
      </c>
      <c r="AK10" s="120">
        <f>IF(IFERROR(MATCH(_xlfn.CONCAT($B10,",",AK$4),'19 SpcFunc &amp; VentSpcFunc combos'!$Q$8:$Q$335,0),0)&gt;0,1,0)</f>
        <v>0</v>
      </c>
      <c r="AL10" s="120">
        <f>IF(IFERROR(MATCH(_xlfn.CONCAT($B10,",",AL$4),'19 SpcFunc &amp; VentSpcFunc combos'!$Q$8:$Q$335,0),0)&gt;0,1,0)</f>
        <v>0</v>
      </c>
      <c r="AM10" s="120">
        <f>IF(IFERROR(MATCH(_xlfn.CONCAT($B10,",",AM$4),'19 SpcFunc &amp; VentSpcFunc combos'!$Q$8:$Q$335,0),0)&gt;0,1,0)</f>
        <v>0</v>
      </c>
      <c r="AN10" s="120">
        <f>IF(IFERROR(MATCH(_xlfn.CONCAT($B10,",",AN$4),'19 SpcFunc &amp; VentSpcFunc combos'!$Q$8:$Q$335,0),0)&gt;0,1,0)</f>
        <v>0</v>
      </c>
      <c r="AO10" s="120">
        <f>IF(IFERROR(MATCH(_xlfn.CONCAT($B10,",",AO$4),'19 SpcFunc &amp; VentSpcFunc combos'!$Q$8:$Q$335,0),0)&gt;0,1,0)</f>
        <v>0</v>
      </c>
      <c r="AP10" s="120">
        <f>IF(IFERROR(MATCH(_xlfn.CONCAT($B10,",",AP$4),'19 SpcFunc &amp; VentSpcFunc combos'!$Q$8:$Q$335,0),0)&gt;0,1,0)</f>
        <v>0</v>
      </c>
      <c r="AQ10" s="120">
        <f>IF(IFERROR(MATCH(_xlfn.CONCAT($B10,",",AQ$4),'19 SpcFunc &amp; VentSpcFunc combos'!$Q$8:$Q$335,0),0)&gt;0,1,0)</f>
        <v>0</v>
      </c>
      <c r="AR10" s="120">
        <f>IF(IFERROR(MATCH(_xlfn.CONCAT($B10,",",AR$4),'19 SpcFunc &amp; VentSpcFunc combos'!$Q$8:$Q$335,0),0)&gt;0,1,0)</f>
        <v>0</v>
      </c>
      <c r="AS10" s="120">
        <f>IF(IFERROR(MATCH(_xlfn.CONCAT($B10,",",AS$4),'19 SpcFunc &amp; VentSpcFunc combos'!$Q$8:$Q$335,0),0)&gt;0,1,0)</f>
        <v>0</v>
      </c>
      <c r="AT10" s="120">
        <f>IF(IFERROR(MATCH(_xlfn.CONCAT($B10,",",AT$4),'19 SpcFunc &amp; VentSpcFunc combos'!$Q$8:$Q$335,0),0)&gt;0,1,0)</f>
        <v>0</v>
      </c>
      <c r="AU10" s="120">
        <f>IF(IFERROR(MATCH(_xlfn.CONCAT($B10,",",AU$4),'19 SpcFunc &amp; VentSpcFunc combos'!$Q$8:$Q$335,0),0)&gt;0,1,0)</f>
        <v>0</v>
      </c>
      <c r="AV10" s="120">
        <f>IF(IFERROR(MATCH(_xlfn.CONCAT($B10,",",AV$4),'19 SpcFunc &amp; VentSpcFunc combos'!$Q$8:$Q$335,0),0)&gt;0,1,0)</f>
        <v>0</v>
      </c>
      <c r="AW10" s="120">
        <f>IF(IFERROR(MATCH(_xlfn.CONCAT($B10,",",AW$4),'19 SpcFunc &amp; VentSpcFunc combos'!$Q$8:$Q$335,0),0)&gt;0,1,0)</f>
        <v>0</v>
      </c>
      <c r="AX10" s="120">
        <f>IF(IFERROR(MATCH(_xlfn.CONCAT($B10,",",AX$4),'19 SpcFunc &amp; VentSpcFunc combos'!$Q$8:$Q$335,0),0)&gt;0,1,0)</f>
        <v>0</v>
      </c>
      <c r="AY10" s="120">
        <f>IF(IFERROR(MATCH(_xlfn.CONCAT($B10,",",AY$4),'19 SpcFunc &amp; VentSpcFunc combos'!$Q$8:$Q$335,0),0)&gt;0,1,0)</f>
        <v>0</v>
      </c>
      <c r="AZ10" s="120">
        <f>IF(IFERROR(MATCH(_xlfn.CONCAT($B10,",",AZ$4),'19 SpcFunc &amp; VentSpcFunc combos'!$Q$8:$Q$335,0),0)&gt;0,1,0)</f>
        <v>0</v>
      </c>
      <c r="BA10" s="120">
        <f>IF(IFERROR(MATCH(_xlfn.CONCAT($B10,",",BA$4),'19 SpcFunc &amp; VentSpcFunc combos'!$Q$8:$Q$335,0),0)&gt;0,1,0)</f>
        <v>0</v>
      </c>
      <c r="BB10" s="120">
        <f>IF(IFERROR(MATCH(_xlfn.CONCAT($B10,",",BB$4),'19 SpcFunc &amp; VentSpcFunc combos'!$Q$8:$Q$335,0),0)&gt;0,1,0)</f>
        <v>0</v>
      </c>
      <c r="BC10" s="120">
        <f>IF(IFERROR(MATCH(_xlfn.CONCAT($B10,",",BC$4),'19 SpcFunc &amp; VentSpcFunc combos'!$Q$8:$Q$335,0),0)&gt;0,1,0)</f>
        <v>0</v>
      </c>
      <c r="BD10" s="120">
        <f>IF(IFERROR(MATCH(_xlfn.CONCAT($B10,",",BD$4),'19 SpcFunc &amp; VentSpcFunc combos'!$Q$8:$Q$335,0),0)&gt;0,1,0)</f>
        <v>0</v>
      </c>
      <c r="BE10" s="120">
        <f>IF(IFERROR(MATCH(_xlfn.CONCAT($B10,",",BE$4),'19 SpcFunc &amp; VentSpcFunc combos'!$Q$8:$Q$335,0),0)&gt;0,1,0)</f>
        <v>0</v>
      </c>
      <c r="BF10" s="120">
        <f>IF(IFERROR(MATCH(_xlfn.CONCAT($B10,",",BF$4),'19 SpcFunc &amp; VentSpcFunc combos'!$Q$8:$Q$335,0),0)&gt;0,1,0)</f>
        <v>0</v>
      </c>
      <c r="BG10" s="120">
        <f>IF(IFERROR(MATCH(_xlfn.CONCAT($B10,",",BG$4),'19 SpcFunc &amp; VentSpcFunc combos'!$Q$8:$Q$335,0),0)&gt;0,1,0)</f>
        <v>0</v>
      </c>
      <c r="BH10" s="120">
        <f>IF(IFERROR(MATCH(_xlfn.CONCAT($B10,",",BH$4),'19 SpcFunc &amp; VentSpcFunc combos'!$Q$8:$Q$335,0),0)&gt;0,1,0)</f>
        <v>0</v>
      </c>
      <c r="BI10" s="120">
        <f>IF(IFERROR(MATCH(_xlfn.CONCAT($B10,",",BI$4),'19 SpcFunc &amp; VentSpcFunc combos'!$Q$8:$Q$335,0),0)&gt;0,1,0)</f>
        <v>0</v>
      </c>
      <c r="BJ10" s="120">
        <f>IF(IFERROR(MATCH(_xlfn.CONCAT($B10,",",BJ$4),'19 SpcFunc &amp; VentSpcFunc combos'!$Q$8:$Q$335,0),0)&gt;0,1,0)</f>
        <v>0</v>
      </c>
      <c r="BK10" s="120">
        <f>IF(IFERROR(MATCH(_xlfn.CONCAT($B10,",",BK$4),'19 SpcFunc &amp; VentSpcFunc combos'!$Q$8:$Q$335,0),0)&gt;0,1,0)</f>
        <v>0</v>
      </c>
      <c r="BL10" s="120">
        <f>IF(IFERROR(MATCH(_xlfn.CONCAT($B10,",",BL$4),'19 SpcFunc &amp; VentSpcFunc combos'!$Q$8:$Q$335,0),0)&gt;0,1,0)</f>
        <v>0</v>
      </c>
      <c r="BM10" s="120">
        <f>IF(IFERROR(MATCH(_xlfn.CONCAT($B10,",",BM$4),'19 SpcFunc &amp; VentSpcFunc combos'!$Q$8:$Q$335,0),0)&gt;0,1,0)</f>
        <v>0</v>
      </c>
      <c r="BN10" s="120">
        <f>IF(IFERROR(MATCH(_xlfn.CONCAT($B10,",",BN$4),'19 SpcFunc &amp; VentSpcFunc combos'!$Q$8:$Q$335,0),0)&gt;0,1,0)</f>
        <v>0</v>
      </c>
      <c r="BO10" s="120">
        <f>IF(IFERROR(MATCH(_xlfn.CONCAT($B10,",",BO$4),'19 SpcFunc &amp; VentSpcFunc combos'!$Q$8:$Q$335,0),0)&gt;0,1,0)</f>
        <v>0</v>
      </c>
      <c r="BP10" s="120">
        <f>IF(IFERROR(MATCH(_xlfn.CONCAT($B10,",",BP$4),'19 SpcFunc &amp; VentSpcFunc combos'!$Q$8:$Q$335,0),0)&gt;0,1,0)</f>
        <v>0</v>
      </c>
      <c r="BQ10" s="120">
        <f>IF(IFERROR(MATCH(_xlfn.CONCAT($B10,",",BQ$4),'19 SpcFunc &amp; VentSpcFunc combos'!$Q$8:$Q$335,0),0)&gt;0,1,0)</f>
        <v>0</v>
      </c>
      <c r="BR10" s="120">
        <f>IF(IFERROR(MATCH(_xlfn.CONCAT($B10,",",BR$4),'19 SpcFunc &amp; VentSpcFunc combos'!$Q$8:$Q$335,0),0)&gt;0,1,0)</f>
        <v>0</v>
      </c>
      <c r="BS10" s="120">
        <f>IF(IFERROR(MATCH(_xlfn.CONCAT($B10,",",BS$4),'19 SpcFunc &amp; VentSpcFunc combos'!$Q$8:$Q$335,0),0)&gt;0,1,0)</f>
        <v>0</v>
      </c>
      <c r="BT10" s="120">
        <f>IF(IFERROR(MATCH(_xlfn.CONCAT($B10,",",BT$4),'19 SpcFunc &amp; VentSpcFunc combos'!$Q$8:$Q$335,0),0)&gt;0,1,0)</f>
        <v>0</v>
      </c>
      <c r="BU10" s="120">
        <f>IF(IFERROR(MATCH(_xlfn.CONCAT($B10,",",BU$4),'19 SpcFunc &amp; VentSpcFunc combos'!$Q$8:$Q$335,0),0)&gt;0,1,0)</f>
        <v>0</v>
      </c>
      <c r="BV10" s="120">
        <f>IF(IFERROR(MATCH(_xlfn.CONCAT($B10,",",BV$4),'19 SpcFunc &amp; VentSpcFunc combos'!$Q$8:$Q$335,0),0)&gt;0,1,0)</f>
        <v>0</v>
      </c>
      <c r="BW10" s="120">
        <f>IF(IFERROR(MATCH(_xlfn.CONCAT($B10,",",BW$4),'19 SpcFunc &amp; VentSpcFunc combos'!$Q$8:$Q$335,0),0)&gt;0,1,0)</f>
        <v>0</v>
      </c>
      <c r="BX10" s="120">
        <f>IF(IFERROR(MATCH(_xlfn.CONCAT($B10,",",BX$4),'19 SpcFunc &amp; VentSpcFunc combos'!$Q$8:$Q$335,0),0)&gt;0,1,0)</f>
        <v>0</v>
      </c>
      <c r="BY10" s="120">
        <f>IF(IFERROR(MATCH(_xlfn.CONCAT($B10,",",BY$4),'19 SpcFunc &amp; VentSpcFunc combos'!$Q$8:$Q$335,0),0)&gt;0,1,0)</f>
        <v>0</v>
      </c>
      <c r="BZ10" s="120">
        <f>IF(IFERROR(MATCH(_xlfn.CONCAT($B10,",",BZ$4),'19 SpcFunc &amp; VentSpcFunc combos'!$Q$8:$Q$335,0),0)&gt;0,1,0)</f>
        <v>0</v>
      </c>
      <c r="CA10" s="120">
        <f>IF(IFERROR(MATCH(_xlfn.CONCAT($B10,",",CA$4),'19 SpcFunc &amp; VentSpcFunc combos'!$Q$8:$Q$335,0),0)&gt;0,1,0)</f>
        <v>0</v>
      </c>
      <c r="CB10" s="120">
        <f>IF(IFERROR(MATCH(_xlfn.CONCAT($B10,",",CB$4),'19 SpcFunc &amp; VentSpcFunc combos'!$Q$8:$Q$335,0),0)&gt;0,1,0)</f>
        <v>0</v>
      </c>
      <c r="CC10" s="120">
        <f>IF(IFERROR(MATCH(_xlfn.CONCAT($B10,",",CC$4),'19 SpcFunc &amp; VentSpcFunc combos'!$Q$8:$Q$335,0),0)&gt;0,1,0)</f>
        <v>0</v>
      </c>
      <c r="CD10" s="120">
        <f>IF(IFERROR(MATCH(_xlfn.CONCAT($B10,",",CD$4),'19 SpcFunc &amp; VentSpcFunc combos'!$Q$8:$Q$335,0),0)&gt;0,1,0)</f>
        <v>0</v>
      </c>
      <c r="CE10" s="120">
        <f>IF(IFERROR(MATCH(_xlfn.CONCAT($B10,",",CE$4),'19 SpcFunc &amp; VentSpcFunc combos'!$Q$8:$Q$335,0),0)&gt;0,1,0)</f>
        <v>0</v>
      </c>
      <c r="CF10" s="120">
        <f>IF(IFERROR(MATCH(_xlfn.CONCAT($B10,",",CF$4),'19 SpcFunc &amp; VentSpcFunc combos'!$Q$8:$Q$335,0),0)&gt;0,1,0)</f>
        <v>0</v>
      </c>
      <c r="CG10" s="120">
        <f>IF(IFERROR(MATCH(_xlfn.CONCAT($B10,",",CG$4),'19 SpcFunc &amp; VentSpcFunc combos'!$Q$8:$Q$335,0),0)&gt;0,1,0)</f>
        <v>0</v>
      </c>
      <c r="CH10" s="120">
        <f>IF(IFERROR(MATCH(_xlfn.CONCAT($B10,",",CH$4),'19 SpcFunc &amp; VentSpcFunc combos'!$Q$8:$Q$335,0),0)&gt;0,1,0)</f>
        <v>0</v>
      </c>
      <c r="CI10" s="120">
        <f>IF(IFERROR(MATCH(_xlfn.CONCAT($B10,",",CI$4),'19 SpcFunc &amp; VentSpcFunc combos'!$Q$8:$Q$335,0),0)&gt;0,1,0)</f>
        <v>0</v>
      </c>
      <c r="CJ10" s="120">
        <f>IF(IFERROR(MATCH(_xlfn.CONCAT($B10,",",CJ$4),'19 SpcFunc &amp; VentSpcFunc combos'!$Q$8:$Q$335,0),0)&gt;0,1,0)</f>
        <v>0</v>
      </c>
      <c r="CK10" s="120">
        <f>IF(IFERROR(MATCH(_xlfn.CONCAT($B10,",",CK$4),'19 SpcFunc &amp; VentSpcFunc combos'!$Q$8:$Q$335,0),0)&gt;0,1,0)</f>
        <v>0</v>
      </c>
      <c r="CL10" s="120">
        <f>IF(IFERROR(MATCH(_xlfn.CONCAT($B10,",",CL$4),'19 SpcFunc &amp; VentSpcFunc combos'!$Q$8:$Q$335,0),0)&gt;0,1,0)</f>
        <v>0</v>
      </c>
      <c r="CM10" s="120">
        <f>IF(IFERROR(MATCH(_xlfn.CONCAT($B10,",",CM$4),'19 SpcFunc &amp; VentSpcFunc combos'!$Q$8:$Q$335,0),0)&gt;0,1,0)</f>
        <v>0</v>
      </c>
      <c r="CN10" s="120">
        <f>IF(IFERROR(MATCH(_xlfn.CONCAT($B10,",",CN$4),'19 SpcFunc &amp; VentSpcFunc combos'!$Q$8:$Q$335,0),0)&gt;0,1,0)</f>
        <v>0</v>
      </c>
      <c r="CO10" s="120">
        <f>IF(IFERROR(MATCH(_xlfn.CONCAT($B10,",",CO$4),'19 SpcFunc &amp; VentSpcFunc combos'!$Q$8:$Q$335,0),0)&gt;0,1,0)</f>
        <v>0</v>
      </c>
      <c r="CP10" s="120">
        <f>IF(IFERROR(MATCH(_xlfn.CONCAT($B10,",",CP$4),'19 SpcFunc &amp; VentSpcFunc combos'!$Q$8:$Q$335,0),0)&gt;0,1,0)</f>
        <v>0</v>
      </c>
      <c r="CQ10" s="120">
        <f>IF(IFERROR(MATCH(_xlfn.CONCAT($B10,",",CQ$4),'19 SpcFunc &amp; VentSpcFunc combos'!$Q$8:$Q$335,0),0)&gt;0,1,0)</f>
        <v>0</v>
      </c>
      <c r="CR10" s="120">
        <f>IF(IFERROR(MATCH(_xlfn.CONCAT($B10,",",CR$4),'19 SpcFunc &amp; VentSpcFunc combos'!$Q$8:$Q$335,0),0)&gt;0,1,0)</f>
        <v>0</v>
      </c>
      <c r="CS10" s="120">
        <f>IF(IFERROR(MATCH(_xlfn.CONCAT($B10,",",CS$4),'19 SpcFunc &amp; VentSpcFunc combos'!$Q$8:$Q$335,0),0)&gt;0,1,0)</f>
        <v>0</v>
      </c>
      <c r="CT10" s="120">
        <f>IF(IFERROR(MATCH(_xlfn.CONCAT($B10,",",CT$4),'19 SpcFunc &amp; VentSpcFunc combos'!$Q$8:$Q$335,0),0)&gt;0,1,0)</f>
        <v>0</v>
      </c>
      <c r="CU10" s="99" t="s">
        <v>938</v>
      </c>
      <c r="CV10">
        <f t="shared" si="5"/>
        <v>0</v>
      </c>
    </row>
    <row r="11" spans="1:100" x14ac:dyDescent="0.25">
      <c r="B11" t="e">
        <f>#REF!</f>
        <v>#REF!</v>
      </c>
      <c r="C11" s="120">
        <f>IF(IFERROR(MATCH(_xlfn.CONCAT($B11,",",C$4),'19 SpcFunc &amp; VentSpcFunc combos'!$Q$8:$Q$335,0),0)&gt;0,1,0)</f>
        <v>0</v>
      </c>
      <c r="D11" s="120">
        <f>IF(IFERROR(MATCH(_xlfn.CONCAT($B11,",",D$4),'19 SpcFunc &amp; VentSpcFunc combos'!$Q$8:$Q$335,0),0)&gt;0,1,0)</f>
        <v>0</v>
      </c>
      <c r="E11" s="120">
        <f>IF(IFERROR(MATCH(_xlfn.CONCAT($B11,",",E$4),'19 SpcFunc &amp; VentSpcFunc combos'!$Q$8:$Q$335,0),0)&gt;0,1,0)</f>
        <v>0</v>
      </c>
      <c r="F11" s="120">
        <f>IF(IFERROR(MATCH(_xlfn.CONCAT($B11,",",F$4),'19 SpcFunc &amp; VentSpcFunc combos'!$Q$8:$Q$335,0),0)&gt;0,1,0)</f>
        <v>0</v>
      </c>
      <c r="G11" s="120">
        <f>IF(IFERROR(MATCH(_xlfn.CONCAT($B11,",",G$4),'19 SpcFunc &amp; VentSpcFunc combos'!$Q$8:$Q$335,0),0)&gt;0,1,0)</f>
        <v>0</v>
      </c>
      <c r="H11" s="120">
        <f>IF(IFERROR(MATCH(_xlfn.CONCAT($B11,",",H$4),'19 SpcFunc &amp; VentSpcFunc combos'!$Q$8:$Q$335,0),0)&gt;0,1,0)</f>
        <v>0</v>
      </c>
      <c r="I11" s="120">
        <f>IF(IFERROR(MATCH(_xlfn.CONCAT($B11,",",I$4),'19 SpcFunc &amp; VentSpcFunc combos'!$Q$8:$Q$335,0),0)&gt;0,1,0)</f>
        <v>0</v>
      </c>
      <c r="J11" s="120">
        <f>IF(IFERROR(MATCH(_xlfn.CONCAT($B11,",",J$4),'19 SpcFunc &amp; VentSpcFunc combos'!$Q$8:$Q$335,0),0)&gt;0,1,0)</f>
        <v>0</v>
      </c>
      <c r="K11" s="120">
        <f>IF(IFERROR(MATCH(_xlfn.CONCAT($B11,",",K$4),'19 SpcFunc &amp; VentSpcFunc combos'!$Q$8:$Q$335,0),0)&gt;0,1,0)</f>
        <v>0</v>
      </c>
      <c r="L11" s="120">
        <f>IF(IFERROR(MATCH(_xlfn.CONCAT($B11,",",L$4),'19 SpcFunc &amp; VentSpcFunc combos'!$Q$8:$Q$335,0),0)&gt;0,1,0)</f>
        <v>0</v>
      </c>
      <c r="M11" s="120">
        <f>IF(IFERROR(MATCH(_xlfn.CONCAT($B11,",",M$4),'19 SpcFunc &amp; VentSpcFunc combos'!$Q$8:$Q$335,0),0)&gt;0,1,0)</f>
        <v>0</v>
      </c>
      <c r="N11" s="120">
        <f>IF(IFERROR(MATCH(_xlfn.CONCAT($B11,",",N$4),'19 SpcFunc &amp; VentSpcFunc combos'!$Q$8:$Q$335,0),0)&gt;0,1,0)</f>
        <v>0</v>
      </c>
      <c r="O11" s="120">
        <f>IF(IFERROR(MATCH(_xlfn.CONCAT($B11,",",O$4),'19 SpcFunc &amp; VentSpcFunc combos'!$Q$8:$Q$335,0),0)&gt;0,1,0)</f>
        <v>0</v>
      </c>
      <c r="P11" s="120">
        <f>IF(IFERROR(MATCH(_xlfn.CONCAT($B11,",",P$4),'19 SpcFunc &amp; VentSpcFunc combos'!$Q$8:$Q$335,0),0)&gt;0,1,0)</f>
        <v>0</v>
      </c>
      <c r="Q11" s="120">
        <f>IF(IFERROR(MATCH(_xlfn.CONCAT($B11,",",Q$4),'19 SpcFunc &amp; VentSpcFunc combos'!$Q$8:$Q$335,0),0)&gt;0,1,0)</f>
        <v>0</v>
      </c>
      <c r="R11" s="120">
        <f>IF(IFERROR(MATCH(_xlfn.CONCAT($B11,",",R$4),'19 SpcFunc &amp; VentSpcFunc combos'!$Q$8:$Q$335,0),0)&gt;0,1,0)</f>
        <v>0</v>
      </c>
      <c r="S11" s="120">
        <f>IF(IFERROR(MATCH(_xlfn.CONCAT($B11,",",S$4),'19 SpcFunc &amp; VentSpcFunc combos'!$Q$8:$Q$335,0),0)&gt;0,1,0)</f>
        <v>0</v>
      </c>
      <c r="T11" s="120">
        <f>IF(IFERROR(MATCH(_xlfn.CONCAT($B11,",",T$4),'19 SpcFunc &amp; VentSpcFunc combos'!$Q$8:$Q$335,0),0)&gt;0,1,0)</f>
        <v>0</v>
      </c>
      <c r="U11" s="120">
        <f>IF(IFERROR(MATCH(_xlfn.CONCAT($B11,",",U$4),'19 SpcFunc &amp; VentSpcFunc combos'!$Q$8:$Q$335,0),0)&gt;0,1,0)</f>
        <v>0</v>
      </c>
      <c r="V11" s="120">
        <f>IF(IFERROR(MATCH(_xlfn.CONCAT($B11,",",V$4),'19 SpcFunc &amp; VentSpcFunc combos'!$Q$8:$Q$335,0),0)&gt;0,1,0)</f>
        <v>0</v>
      </c>
      <c r="W11" s="120">
        <f>IF(IFERROR(MATCH(_xlfn.CONCAT($B11,",",W$4),'19 SpcFunc &amp; VentSpcFunc combos'!$Q$8:$Q$335,0),0)&gt;0,1,0)</f>
        <v>0</v>
      </c>
      <c r="X11" s="120">
        <f>IF(IFERROR(MATCH(_xlfn.CONCAT($B11,",",X$4),'19 SpcFunc &amp; VentSpcFunc combos'!$Q$8:$Q$335,0),0)&gt;0,1,0)</f>
        <v>0</v>
      </c>
      <c r="Y11" s="120">
        <f>IF(IFERROR(MATCH(_xlfn.CONCAT($B11,",",Y$4),'19 SpcFunc &amp; VentSpcFunc combos'!$Q$8:$Q$335,0),0)&gt;0,1,0)</f>
        <v>0</v>
      </c>
      <c r="Z11" s="120">
        <f>IF(IFERROR(MATCH(_xlfn.CONCAT($B11,",",Z$4),'19 SpcFunc &amp; VentSpcFunc combos'!$Q$8:$Q$335,0),0)&gt;0,1,0)</f>
        <v>0</v>
      </c>
      <c r="AA11" s="120">
        <f>IF(IFERROR(MATCH(_xlfn.CONCAT($B11,",",AA$4),'19 SpcFunc &amp; VentSpcFunc combos'!$Q$8:$Q$335,0),0)&gt;0,1,0)</f>
        <v>0</v>
      </c>
      <c r="AB11" s="120">
        <f>IF(IFERROR(MATCH(_xlfn.CONCAT($B11,",",AB$4),'19 SpcFunc &amp; VentSpcFunc combos'!$Q$8:$Q$335,0),0)&gt;0,1,0)</f>
        <v>0</v>
      </c>
      <c r="AC11" s="120">
        <f>IF(IFERROR(MATCH(_xlfn.CONCAT($B11,",",AC$4),'19 SpcFunc &amp; VentSpcFunc combos'!$Q$8:$Q$335,0),0)&gt;0,1,0)</f>
        <v>0</v>
      </c>
      <c r="AD11" s="120">
        <f>IF(IFERROR(MATCH(_xlfn.CONCAT($B11,",",AD$4),'19 SpcFunc &amp; VentSpcFunc combos'!$Q$8:$Q$335,0),0)&gt;0,1,0)</f>
        <v>0</v>
      </c>
      <c r="AE11" s="120">
        <f>IF(IFERROR(MATCH(_xlfn.CONCAT($B11,",",AE$4),'19 SpcFunc &amp; VentSpcFunc combos'!$Q$8:$Q$335,0),0)&gt;0,1,0)</f>
        <v>0</v>
      </c>
      <c r="AF11" s="120">
        <f>IF(IFERROR(MATCH(_xlfn.CONCAT($B11,",",AF$4),'19 SpcFunc &amp; VentSpcFunc combos'!$Q$8:$Q$335,0),0)&gt;0,1,0)</f>
        <v>0</v>
      </c>
      <c r="AG11" s="120">
        <f>IF(IFERROR(MATCH(_xlfn.CONCAT($B11,",",AG$4),'19 SpcFunc &amp; VentSpcFunc combos'!$Q$8:$Q$335,0),0)&gt;0,1,0)</f>
        <v>0</v>
      </c>
      <c r="AH11" s="120">
        <f>IF(IFERROR(MATCH(_xlfn.CONCAT($B11,",",AH$4),'19 SpcFunc &amp; VentSpcFunc combos'!$Q$8:$Q$335,0),0)&gt;0,1,0)</f>
        <v>0</v>
      </c>
      <c r="AI11" s="120">
        <f>IF(IFERROR(MATCH(_xlfn.CONCAT($B11,",",AI$4),'19 SpcFunc &amp; VentSpcFunc combos'!$Q$8:$Q$335,0),0)&gt;0,1,0)</f>
        <v>0</v>
      </c>
      <c r="AJ11" s="120">
        <f>IF(IFERROR(MATCH(_xlfn.CONCAT($B11,",",AJ$4),'19 SpcFunc &amp; VentSpcFunc combos'!$Q$8:$Q$335,0),0)&gt;0,1,0)</f>
        <v>0</v>
      </c>
      <c r="AK11" s="120">
        <f>IF(IFERROR(MATCH(_xlfn.CONCAT($B11,",",AK$4),'19 SpcFunc &amp; VentSpcFunc combos'!$Q$8:$Q$335,0),0)&gt;0,1,0)</f>
        <v>0</v>
      </c>
      <c r="AL11" s="120">
        <f>IF(IFERROR(MATCH(_xlfn.CONCAT($B11,",",AL$4),'19 SpcFunc &amp; VentSpcFunc combos'!$Q$8:$Q$335,0),0)&gt;0,1,0)</f>
        <v>0</v>
      </c>
      <c r="AM11" s="120">
        <f>IF(IFERROR(MATCH(_xlfn.CONCAT($B11,",",AM$4),'19 SpcFunc &amp; VentSpcFunc combos'!$Q$8:$Q$335,0),0)&gt;0,1,0)</f>
        <v>0</v>
      </c>
      <c r="AN11" s="120">
        <f>IF(IFERROR(MATCH(_xlfn.CONCAT($B11,",",AN$4),'19 SpcFunc &amp; VentSpcFunc combos'!$Q$8:$Q$335,0),0)&gt;0,1,0)</f>
        <v>0</v>
      </c>
      <c r="AO11" s="120">
        <f>IF(IFERROR(MATCH(_xlfn.CONCAT($B11,",",AO$4),'19 SpcFunc &amp; VentSpcFunc combos'!$Q$8:$Q$335,0),0)&gt;0,1,0)</f>
        <v>0</v>
      </c>
      <c r="AP11" s="120">
        <f>IF(IFERROR(MATCH(_xlfn.CONCAT($B11,",",AP$4),'19 SpcFunc &amp; VentSpcFunc combos'!$Q$8:$Q$335,0),0)&gt;0,1,0)</f>
        <v>0</v>
      </c>
      <c r="AQ11" s="120">
        <f>IF(IFERROR(MATCH(_xlfn.CONCAT($B11,",",AQ$4),'19 SpcFunc &amp; VentSpcFunc combos'!$Q$8:$Q$335,0),0)&gt;0,1,0)</f>
        <v>0</v>
      </c>
      <c r="AR11" s="120">
        <f>IF(IFERROR(MATCH(_xlfn.CONCAT($B11,",",AR$4),'19 SpcFunc &amp; VentSpcFunc combos'!$Q$8:$Q$335,0),0)&gt;0,1,0)</f>
        <v>0</v>
      </c>
      <c r="AS11" s="120">
        <f>IF(IFERROR(MATCH(_xlfn.CONCAT($B11,",",AS$4),'19 SpcFunc &amp; VentSpcFunc combos'!$Q$8:$Q$335,0),0)&gt;0,1,0)</f>
        <v>0</v>
      </c>
      <c r="AT11" s="120">
        <f>IF(IFERROR(MATCH(_xlfn.CONCAT($B11,",",AT$4),'19 SpcFunc &amp; VentSpcFunc combos'!$Q$8:$Q$335,0),0)&gt;0,1,0)</f>
        <v>0</v>
      </c>
      <c r="AU11" s="120">
        <f>IF(IFERROR(MATCH(_xlfn.CONCAT($B11,",",AU$4),'19 SpcFunc &amp; VentSpcFunc combos'!$Q$8:$Q$335,0),0)&gt;0,1,0)</f>
        <v>0</v>
      </c>
      <c r="AV11" s="120">
        <f>IF(IFERROR(MATCH(_xlfn.CONCAT($B11,",",AV$4),'19 SpcFunc &amp; VentSpcFunc combos'!$Q$8:$Q$335,0),0)&gt;0,1,0)</f>
        <v>0</v>
      </c>
      <c r="AW11" s="120">
        <f>IF(IFERROR(MATCH(_xlfn.CONCAT($B11,",",AW$4),'19 SpcFunc &amp; VentSpcFunc combos'!$Q$8:$Q$335,0),0)&gt;0,1,0)</f>
        <v>0</v>
      </c>
      <c r="AX11" s="120">
        <f>IF(IFERROR(MATCH(_xlfn.CONCAT($B11,",",AX$4),'19 SpcFunc &amp; VentSpcFunc combos'!$Q$8:$Q$335,0),0)&gt;0,1,0)</f>
        <v>0</v>
      </c>
      <c r="AY11" s="120">
        <f>IF(IFERROR(MATCH(_xlfn.CONCAT($B11,",",AY$4),'19 SpcFunc &amp; VentSpcFunc combos'!$Q$8:$Q$335,0),0)&gt;0,1,0)</f>
        <v>0</v>
      </c>
      <c r="AZ11" s="120">
        <f>IF(IFERROR(MATCH(_xlfn.CONCAT($B11,",",AZ$4),'19 SpcFunc &amp; VentSpcFunc combos'!$Q$8:$Q$335,0),0)&gt;0,1,0)</f>
        <v>0</v>
      </c>
      <c r="BA11" s="120">
        <f>IF(IFERROR(MATCH(_xlfn.CONCAT($B11,",",BA$4),'19 SpcFunc &amp; VentSpcFunc combos'!$Q$8:$Q$335,0),0)&gt;0,1,0)</f>
        <v>0</v>
      </c>
      <c r="BB11" s="120">
        <f>IF(IFERROR(MATCH(_xlfn.CONCAT($B11,",",BB$4),'19 SpcFunc &amp; VentSpcFunc combos'!$Q$8:$Q$335,0),0)&gt;0,1,0)</f>
        <v>0</v>
      </c>
      <c r="BC11" s="120">
        <f>IF(IFERROR(MATCH(_xlfn.CONCAT($B11,",",BC$4),'19 SpcFunc &amp; VentSpcFunc combos'!$Q$8:$Q$335,0),0)&gt;0,1,0)</f>
        <v>0</v>
      </c>
      <c r="BD11" s="120">
        <f>IF(IFERROR(MATCH(_xlfn.CONCAT($B11,",",BD$4),'19 SpcFunc &amp; VentSpcFunc combos'!$Q$8:$Q$335,0),0)&gt;0,1,0)</f>
        <v>0</v>
      </c>
      <c r="BE11" s="120">
        <f>IF(IFERROR(MATCH(_xlfn.CONCAT($B11,",",BE$4),'19 SpcFunc &amp; VentSpcFunc combos'!$Q$8:$Q$335,0),0)&gt;0,1,0)</f>
        <v>0</v>
      </c>
      <c r="BF11" s="120">
        <f>IF(IFERROR(MATCH(_xlfn.CONCAT($B11,",",BF$4),'19 SpcFunc &amp; VentSpcFunc combos'!$Q$8:$Q$335,0),0)&gt;0,1,0)</f>
        <v>0</v>
      </c>
      <c r="BG11" s="120">
        <f>IF(IFERROR(MATCH(_xlfn.CONCAT($B11,",",BG$4),'19 SpcFunc &amp; VentSpcFunc combos'!$Q$8:$Q$335,0),0)&gt;0,1,0)</f>
        <v>0</v>
      </c>
      <c r="BH11" s="120">
        <f>IF(IFERROR(MATCH(_xlfn.CONCAT($B11,",",BH$4),'19 SpcFunc &amp; VentSpcFunc combos'!$Q$8:$Q$335,0),0)&gt;0,1,0)</f>
        <v>0</v>
      </c>
      <c r="BI11" s="120">
        <f>IF(IFERROR(MATCH(_xlfn.CONCAT($B11,",",BI$4),'19 SpcFunc &amp; VentSpcFunc combos'!$Q$8:$Q$335,0),0)&gt;0,1,0)</f>
        <v>0</v>
      </c>
      <c r="BJ11" s="120">
        <f>IF(IFERROR(MATCH(_xlfn.CONCAT($B11,",",BJ$4),'19 SpcFunc &amp; VentSpcFunc combos'!$Q$8:$Q$335,0),0)&gt;0,1,0)</f>
        <v>0</v>
      </c>
      <c r="BK11" s="120">
        <f>IF(IFERROR(MATCH(_xlfn.CONCAT($B11,",",BK$4),'19 SpcFunc &amp; VentSpcFunc combos'!$Q$8:$Q$335,0),0)&gt;0,1,0)</f>
        <v>0</v>
      </c>
      <c r="BL11" s="120">
        <f>IF(IFERROR(MATCH(_xlfn.CONCAT($B11,",",BL$4),'19 SpcFunc &amp; VentSpcFunc combos'!$Q$8:$Q$335,0),0)&gt;0,1,0)</f>
        <v>0</v>
      </c>
      <c r="BM11" s="120">
        <f>IF(IFERROR(MATCH(_xlfn.CONCAT($B11,",",BM$4),'19 SpcFunc &amp; VentSpcFunc combos'!$Q$8:$Q$335,0),0)&gt;0,1,0)</f>
        <v>0</v>
      </c>
      <c r="BN11" s="120">
        <f>IF(IFERROR(MATCH(_xlfn.CONCAT($B11,",",BN$4),'19 SpcFunc &amp; VentSpcFunc combos'!$Q$8:$Q$335,0),0)&gt;0,1,0)</f>
        <v>0</v>
      </c>
      <c r="BO11" s="120">
        <f>IF(IFERROR(MATCH(_xlfn.CONCAT($B11,",",BO$4),'19 SpcFunc &amp; VentSpcFunc combos'!$Q$8:$Q$335,0),0)&gt;0,1,0)</f>
        <v>0</v>
      </c>
      <c r="BP11" s="120">
        <f>IF(IFERROR(MATCH(_xlfn.CONCAT($B11,",",BP$4),'19 SpcFunc &amp; VentSpcFunc combos'!$Q$8:$Q$335,0),0)&gt;0,1,0)</f>
        <v>0</v>
      </c>
      <c r="BQ11" s="120">
        <f>IF(IFERROR(MATCH(_xlfn.CONCAT($B11,",",BQ$4),'19 SpcFunc &amp; VentSpcFunc combos'!$Q$8:$Q$335,0),0)&gt;0,1,0)</f>
        <v>0</v>
      </c>
      <c r="BR11" s="120">
        <f>IF(IFERROR(MATCH(_xlfn.CONCAT($B11,",",BR$4),'19 SpcFunc &amp; VentSpcFunc combos'!$Q$8:$Q$335,0),0)&gt;0,1,0)</f>
        <v>0</v>
      </c>
      <c r="BS11" s="120">
        <f>IF(IFERROR(MATCH(_xlfn.CONCAT($B11,",",BS$4),'19 SpcFunc &amp; VentSpcFunc combos'!$Q$8:$Q$335,0),0)&gt;0,1,0)</f>
        <v>0</v>
      </c>
      <c r="BT11" s="120">
        <f>IF(IFERROR(MATCH(_xlfn.CONCAT($B11,",",BT$4),'19 SpcFunc &amp; VentSpcFunc combos'!$Q$8:$Q$335,0),0)&gt;0,1,0)</f>
        <v>0</v>
      </c>
      <c r="BU11" s="120">
        <f>IF(IFERROR(MATCH(_xlfn.CONCAT($B11,",",BU$4),'19 SpcFunc &amp; VentSpcFunc combos'!$Q$8:$Q$335,0),0)&gt;0,1,0)</f>
        <v>0</v>
      </c>
      <c r="BV11" s="120">
        <f>IF(IFERROR(MATCH(_xlfn.CONCAT($B11,",",BV$4),'19 SpcFunc &amp; VentSpcFunc combos'!$Q$8:$Q$335,0),0)&gt;0,1,0)</f>
        <v>0</v>
      </c>
      <c r="BW11" s="120">
        <f>IF(IFERROR(MATCH(_xlfn.CONCAT($B11,",",BW$4),'19 SpcFunc &amp; VentSpcFunc combos'!$Q$8:$Q$335,0),0)&gt;0,1,0)</f>
        <v>0</v>
      </c>
      <c r="BX11" s="120">
        <f>IF(IFERROR(MATCH(_xlfn.CONCAT($B11,",",BX$4),'19 SpcFunc &amp; VentSpcFunc combos'!$Q$8:$Q$335,0),0)&gt;0,1,0)</f>
        <v>0</v>
      </c>
      <c r="BY11" s="120">
        <f>IF(IFERROR(MATCH(_xlfn.CONCAT($B11,",",BY$4),'19 SpcFunc &amp; VentSpcFunc combos'!$Q$8:$Q$335,0),0)&gt;0,1,0)</f>
        <v>0</v>
      </c>
      <c r="BZ11" s="120">
        <f>IF(IFERROR(MATCH(_xlfn.CONCAT($B11,",",BZ$4),'19 SpcFunc &amp; VentSpcFunc combos'!$Q$8:$Q$335,0),0)&gt;0,1,0)</f>
        <v>0</v>
      </c>
      <c r="CA11" s="120">
        <f>IF(IFERROR(MATCH(_xlfn.CONCAT($B11,",",CA$4),'19 SpcFunc &amp; VentSpcFunc combos'!$Q$8:$Q$335,0),0)&gt;0,1,0)</f>
        <v>0</v>
      </c>
      <c r="CB11" s="120">
        <f>IF(IFERROR(MATCH(_xlfn.CONCAT($B11,",",CB$4),'19 SpcFunc &amp; VentSpcFunc combos'!$Q$8:$Q$335,0),0)&gt;0,1,0)</f>
        <v>0</v>
      </c>
      <c r="CC11" s="120">
        <f>IF(IFERROR(MATCH(_xlfn.CONCAT($B11,",",CC$4),'19 SpcFunc &amp; VentSpcFunc combos'!$Q$8:$Q$335,0),0)&gt;0,1,0)</f>
        <v>0</v>
      </c>
      <c r="CD11" s="120">
        <f>IF(IFERROR(MATCH(_xlfn.CONCAT($B11,",",CD$4),'19 SpcFunc &amp; VentSpcFunc combos'!$Q$8:$Q$335,0),0)&gt;0,1,0)</f>
        <v>0</v>
      </c>
      <c r="CE11" s="120">
        <f>IF(IFERROR(MATCH(_xlfn.CONCAT($B11,",",CE$4),'19 SpcFunc &amp; VentSpcFunc combos'!$Q$8:$Q$335,0),0)&gt;0,1,0)</f>
        <v>0</v>
      </c>
      <c r="CF11" s="120">
        <f>IF(IFERROR(MATCH(_xlfn.CONCAT($B11,",",CF$4),'19 SpcFunc &amp; VentSpcFunc combos'!$Q$8:$Q$335,0),0)&gt;0,1,0)</f>
        <v>0</v>
      </c>
      <c r="CG11" s="120">
        <f>IF(IFERROR(MATCH(_xlfn.CONCAT($B11,",",CG$4),'19 SpcFunc &amp; VentSpcFunc combos'!$Q$8:$Q$335,0),0)&gt;0,1,0)</f>
        <v>0</v>
      </c>
      <c r="CH11" s="120">
        <f>IF(IFERROR(MATCH(_xlfn.CONCAT($B11,",",CH$4),'19 SpcFunc &amp; VentSpcFunc combos'!$Q$8:$Q$335,0),0)&gt;0,1,0)</f>
        <v>0</v>
      </c>
      <c r="CI11" s="120">
        <f>IF(IFERROR(MATCH(_xlfn.CONCAT($B11,",",CI$4),'19 SpcFunc &amp; VentSpcFunc combos'!$Q$8:$Q$335,0),0)&gt;0,1,0)</f>
        <v>0</v>
      </c>
      <c r="CJ11" s="120">
        <f>IF(IFERROR(MATCH(_xlfn.CONCAT($B11,",",CJ$4),'19 SpcFunc &amp; VentSpcFunc combos'!$Q$8:$Q$335,0),0)&gt;0,1,0)</f>
        <v>0</v>
      </c>
      <c r="CK11" s="120">
        <f>IF(IFERROR(MATCH(_xlfn.CONCAT($B11,",",CK$4),'19 SpcFunc &amp; VentSpcFunc combos'!$Q$8:$Q$335,0),0)&gt;0,1,0)</f>
        <v>0</v>
      </c>
      <c r="CL11" s="120">
        <f>IF(IFERROR(MATCH(_xlfn.CONCAT($B11,",",CL$4),'19 SpcFunc &amp; VentSpcFunc combos'!$Q$8:$Q$335,0),0)&gt;0,1,0)</f>
        <v>0</v>
      </c>
      <c r="CM11" s="120">
        <f>IF(IFERROR(MATCH(_xlfn.CONCAT($B11,",",CM$4),'19 SpcFunc &amp; VentSpcFunc combos'!$Q$8:$Q$335,0),0)&gt;0,1,0)</f>
        <v>0</v>
      </c>
      <c r="CN11" s="120">
        <f>IF(IFERROR(MATCH(_xlfn.CONCAT($B11,",",CN$4),'19 SpcFunc &amp; VentSpcFunc combos'!$Q$8:$Q$335,0),0)&gt;0,1,0)</f>
        <v>0</v>
      </c>
      <c r="CO11" s="120">
        <f>IF(IFERROR(MATCH(_xlfn.CONCAT($B11,",",CO$4),'19 SpcFunc &amp; VentSpcFunc combos'!$Q$8:$Q$335,0),0)&gt;0,1,0)</f>
        <v>0</v>
      </c>
      <c r="CP11" s="120">
        <f>IF(IFERROR(MATCH(_xlfn.CONCAT($B11,",",CP$4),'19 SpcFunc &amp; VentSpcFunc combos'!$Q$8:$Q$335,0),0)&gt;0,1,0)</f>
        <v>0</v>
      </c>
      <c r="CQ11" s="120">
        <f>IF(IFERROR(MATCH(_xlfn.CONCAT($B11,",",CQ$4),'19 SpcFunc &amp; VentSpcFunc combos'!$Q$8:$Q$335,0),0)&gt;0,1,0)</f>
        <v>0</v>
      </c>
      <c r="CR11" s="120">
        <f>IF(IFERROR(MATCH(_xlfn.CONCAT($B11,",",CR$4),'19 SpcFunc &amp; VentSpcFunc combos'!$Q$8:$Q$335,0),0)&gt;0,1,0)</f>
        <v>0</v>
      </c>
      <c r="CS11" s="120">
        <f>IF(IFERROR(MATCH(_xlfn.CONCAT($B11,",",CS$4),'19 SpcFunc &amp; VentSpcFunc combos'!$Q$8:$Q$335,0),0)&gt;0,1,0)</f>
        <v>0</v>
      </c>
      <c r="CT11" s="120">
        <f>IF(IFERROR(MATCH(_xlfn.CONCAT($B11,",",CT$4),'19 SpcFunc &amp; VentSpcFunc combos'!$Q$8:$Q$335,0),0)&gt;0,1,0)</f>
        <v>0</v>
      </c>
      <c r="CU11" s="99" t="s">
        <v>938</v>
      </c>
      <c r="CV11">
        <f t="shared" si="5"/>
        <v>0</v>
      </c>
    </row>
    <row r="12" spans="1:100" x14ac:dyDescent="0.25">
      <c r="B12" t="e">
        <f>#REF!</f>
        <v>#REF!</v>
      </c>
      <c r="C12" s="120">
        <f>IF(IFERROR(MATCH(_xlfn.CONCAT($B12,",",C$4),'19 SpcFunc &amp; VentSpcFunc combos'!$Q$8:$Q$335,0),0)&gt;0,1,0)</f>
        <v>0</v>
      </c>
      <c r="D12" s="120">
        <f>IF(IFERROR(MATCH(_xlfn.CONCAT($B12,",",D$4),'19 SpcFunc &amp; VentSpcFunc combos'!$Q$8:$Q$335,0),0)&gt;0,1,0)</f>
        <v>0</v>
      </c>
      <c r="E12" s="120">
        <f>IF(IFERROR(MATCH(_xlfn.CONCAT($B12,",",E$4),'19 SpcFunc &amp; VentSpcFunc combos'!$Q$8:$Q$335,0),0)&gt;0,1,0)</f>
        <v>0</v>
      </c>
      <c r="F12" s="120">
        <f>IF(IFERROR(MATCH(_xlfn.CONCAT($B12,",",F$4),'19 SpcFunc &amp; VentSpcFunc combos'!$Q$8:$Q$335,0),0)&gt;0,1,0)</f>
        <v>0</v>
      </c>
      <c r="G12" s="120">
        <f>IF(IFERROR(MATCH(_xlfn.CONCAT($B12,",",G$4),'19 SpcFunc &amp; VentSpcFunc combos'!$Q$8:$Q$335,0),0)&gt;0,1,0)</f>
        <v>0</v>
      </c>
      <c r="H12" s="120">
        <f>IF(IFERROR(MATCH(_xlfn.CONCAT($B12,",",H$4),'19 SpcFunc &amp; VentSpcFunc combos'!$Q$8:$Q$335,0),0)&gt;0,1,0)</f>
        <v>0</v>
      </c>
      <c r="I12" s="120">
        <f>IF(IFERROR(MATCH(_xlfn.CONCAT($B12,",",I$4),'19 SpcFunc &amp; VentSpcFunc combos'!$Q$8:$Q$335,0),0)&gt;0,1,0)</f>
        <v>0</v>
      </c>
      <c r="J12" s="120">
        <f>IF(IFERROR(MATCH(_xlfn.CONCAT($B12,",",J$4),'19 SpcFunc &amp; VentSpcFunc combos'!$Q$8:$Q$335,0),0)&gt;0,1,0)</f>
        <v>0</v>
      </c>
      <c r="K12" s="120">
        <f>IF(IFERROR(MATCH(_xlfn.CONCAT($B12,",",K$4),'19 SpcFunc &amp; VentSpcFunc combos'!$Q$8:$Q$335,0),0)&gt;0,1,0)</f>
        <v>0</v>
      </c>
      <c r="L12" s="120">
        <f>IF(IFERROR(MATCH(_xlfn.CONCAT($B12,",",L$4),'19 SpcFunc &amp; VentSpcFunc combos'!$Q$8:$Q$335,0),0)&gt;0,1,0)</f>
        <v>0</v>
      </c>
      <c r="M12" s="120">
        <f>IF(IFERROR(MATCH(_xlfn.CONCAT($B12,",",M$4),'19 SpcFunc &amp; VentSpcFunc combos'!$Q$8:$Q$335,0),0)&gt;0,1,0)</f>
        <v>0</v>
      </c>
      <c r="N12" s="120">
        <f>IF(IFERROR(MATCH(_xlfn.CONCAT($B12,",",N$4),'19 SpcFunc &amp; VentSpcFunc combos'!$Q$8:$Q$335,0),0)&gt;0,1,0)</f>
        <v>0</v>
      </c>
      <c r="O12" s="120">
        <f>IF(IFERROR(MATCH(_xlfn.CONCAT($B12,",",O$4),'19 SpcFunc &amp; VentSpcFunc combos'!$Q$8:$Q$335,0),0)&gt;0,1,0)</f>
        <v>0</v>
      </c>
      <c r="P12" s="120">
        <f>IF(IFERROR(MATCH(_xlfn.CONCAT($B12,",",P$4),'19 SpcFunc &amp; VentSpcFunc combos'!$Q$8:$Q$335,0),0)&gt;0,1,0)</f>
        <v>0</v>
      </c>
      <c r="Q12" s="120">
        <f>IF(IFERROR(MATCH(_xlfn.CONCAT($B12,",",Q$4),'19 SpcFunc &amp; VentSpcFunc combos'!$Q$8:$Q$335,0),0)&gt;0,1,0)</f>
        <v>0</v>
      </c>
      <c r="R12" s="120">
        <f>IF(IFERROR(MATCH(_xlfn.CONCAT($B12,",",R$4),'19 SpcFunc &amp; VentSpcFunc combos'!$Q$8:$Q$335,0),0)&gt;0,1,0)</f>
        <v>0</v>
      </c>
      <c r="S12" s="120">
        <f>IF(IFERROR(MATCH(_xlfn.CONCAT($B12,",",S$4),'19 SpcFunc &amp; VentSpcFunc combos'!$Q$8:$Q$335,0),0)&gt;0,1,0)</f>
        <v>0</v>
      </c>
      <c r="T12" s="120">
        <f>IF(IFERROR(MATCH(_xlfn.CONCAT($B12,",",T$4),'19 SpcFunc &amp; VentSpcFunc combos'!$Q$8:$Q$335,0),0)&gt;0,1,0)</f>
        <v>0</v>
      </c>
      <c r="U12" s="120">
        <f>IF(IFERROR(MATCH(_xlfn.CONCAT($B12,",",U$4),'19 SpcFunc &amp; VentSpcFunc combos'!$Q$8:$Q$335,0),0)&gt;0,1,0)</f>
        <v>0</v>
      </c>
      <c r="V12" s="120">
        <f>IF(IFERROR(MATCH(_xlfn.CONCAT($B12,",",V$4),'19 SpcFunc &amp; VentSpcFunc combos'!$Q$8:$Q$335,0),0)&gt;0,1,0)</f>
        <v>0</v>
      </c>
      <c r="W12" s="120">
        <f>IF(IFERROR(MATCH(_xlfn.CONCAT($B12,",",W$4),'19 SpcFunc &amp; VentSpcFunc combos'!$Q$8:$Q$335,0),0)&gt;0,1,0)</f>
        <v>0</v>
      </c>
      <c r="X12" s="120">
        <f>IF(IFERROR(MATCH(_xlfn.CONCAT($B12,",",X$4),'19 SpcFunc &amp; VentSpcFunc combos'!$Q$8:$Q$335,0),0)&gt;0,1,0)</f>
        <v>0</v>
      </c>
      <c r="Y12" s="120">
        <f>IF(IFERROR(MATCH(_xlfn.CONCAT($B12,",",Y$4),'19 SpcFunc &amp; VentSpcFunc combos'!$Q$8:$Q$335,0),0)&gt;0,1,0)</f>
        <v>0</v>
      </c>
      <c r="Z12" s="120">
        <f>IF(IFERROR(MATCH(_xlfn.CONCAT($B12,",",Z$4),'19 SpcFunc &amp; VentSpcFunc combos'!$Q$8:$Q$335,0),0)&gt;0,1,0)</f>
        <v>0</v>
      </c>
      <c r="AA12" s="120">
        <f>IF(IFERROR(MATCH(_xlfn.CONCAT($B12,",",AA$4),'19 SpcFunc &amp; VentSpcFunc combos'!$Q$8:$Q$335,0),0)&gt;0,1,0)</f>
        <v>0</v>
      </c>
      <c r="AB12" s="120">
        <f>IF(IFERROR(MATCH(_xlfn.CONCAT($B12,",",AB$4),'19 SpcFunc &amp; VentSpcFunc combos'!$Q$8:$Q$335,0),0)&gt;0,1,0)</f>
        <v>0</v>
      </c>
      <c r="AC12" s="120">
        <f>IF(IFERROR(MATCH(_xlfn.CONCAT($B12,",",AC$4),'19 SpcFunc &amp; VentSpcFunc combos'!$Q$8:$Q$335,0),0)&gt;0,1,0)</f>
        <v>0</v>
      </c>
      <c r="AD12" s="120">
        <f>IF(IFERROR(MATCH(_xlfn.CONCAT($B12,",",AD$4),'19 SpcFunc &amp; VentSpcFunc combos'!$Q$8:$Q$335,0),0)&gt;0,1,0)</f>
        <v>0</v>
      </c>
      <c r="AE12" s="120">
        <f>IF(IFERROR(MATCH(_xlfn.CONCAT($B12,",",AE$4),'19 SpcFunc &amp; VentSpcFunc combos'!$Q$8:$Q$335,0),0)&gt;0,1,0)</f>
        <v>0</v>
      </c>
      <c r="AF12" s="120">
        <f>IF(IFERROR(MATCH(_xlfn.CONCAT($B12,",",AF$4),'19 SpcFunc &amp; VentSpcFunc combos'!$Q$8:$Q$335,0),0)&gt;0,1,0)</f>
        <v>0</v>
      </c>
      <c r="AG12" s="120">
        <f>IF(IFERROR(MATCH(_xlfn.CONCAT($B12,",",AG$4),'19 SpcFunc &amp; VentSpcFunc combos'!$Q$8:$Q$335,0),0)&gt;0,1,0)</f>
        <v>0</v>
      </c>
      <c r="AH12" s="120">
        <f>IF(IFERROR(MATCH(_xlfn.CONCAT($B12,",",AH$4),'19 SpcFunc &amp; VentSpcFunc combos'!$Q$8:$Q$335,0),0)&gt;0,1,0)</f>
        <v>0</v>
      </c>
      <c r="AI12" s="120">
        <f>IF(IFERROR(MATCH(_xlfn.CONCAT($B12,",",AI$4),'19 SpcFunc &amp; VentSpcFunc combos'!$Q$8:$Q$335,0),0)&gt;0,1,0)</f>
        <v>0</v>
      </c>
      <c r="AJ12" s="120">
        <f>IF(IFERROR(MATCH(_xlfn.CONCAT($B12,",",AJ$4),'19 SpcFunc &amp; VentSpcFunc combos'!$Q$8:$Q$335,0),0)&gt;0,1,0)</f>
        <v>0</v>
      </c>
      <c r="AK12" s="120">
        <f>IF(IFERROR(MATCH(_xlfn.CONCAT($B12,",",AK$4),'19 SpcFunc &amp; VentSpcFunc combos'!$Q$8:$Q$335,0),0)&gt;0,1,0)</f>
        <v>0</v>
      </c>
      <c r="AL12" s="120">
        <f>IF(IFERROR(MATCH(_xlfn.CONCAT($B12,",",AL$4),'19 SpcFunc &amp; VentSpcFunc combos'!$Q$8:$Q$335,0),0)&gt;0,1,0)</f>
        <v>0</v>
      </c>
      <c r="AM12" s="120">
        <f>IF(IFERROR(MATCH(_xlfn.CONCAT($B12,",",AM$4),'19 SpcFunc &amp; VentSpcFunc combos'!$Q$8:$Q$335,0),0)&gt;0,1,0)</f>
        <v>0</v>
      </c>
      <c r="AN12" s="120">
        <f>IF(IFERROR(MATCH(_xlfn.CONCAT($B12,",",AN$4),'19 SpcFunc &amp; VentSpcFunc combos'!$Q$8:$Q$335,0),0)&gt;0,1,0)</f>
        <v>0</v>
      </c>
      <c r="AO12" s="120">
        <f>IF(IFERROR(MATCH(_xlfn.CONCAT($B12,",",AO$4),'19 SpcFunc &amp; VentSpcFunc combos'!$Q$8:$Q$335,0),0)&gt;0,1,0)</f>
        <v>0</v>
      </c>
      <c r="AP12" s="120">
        <f>IF(IFERROR(MATCH(_xlfn.CONCAT($B12,",",AP$4),'19 SpcFunc &amp; VentSpcFunc combos'!$Q$8:$Q$335,0),0)&gt;0,1,0)</f>
        <v>0</v>
      </c>
      <c r="AQ12" s="120">
        <f>IF(IFERROR(MATCH(_xlfn.CONCAT($B12,",",AQ$4),'19 SpcFunc &amp; VentSpcFunc combos'!$Q$8:$Q$335,0),0)&gt;0,1,0)</f>
        <v>0</v>
      </c>
      <c r="AR12" s="120">
        <f>IF(IFERROR(MATCH(_xlfn.CONCAT($B12,",",AR$4),'19 SpcFunc &amp; VentSpcFunc combos'!$Q$8:$Q$335,0),0)&gt;0,1,0)</f>
        <v>0</v>
      </c>
      <c r="AS12" s="120">
        <f>IF(IFERROR(MATCH(_xlfn.CONCAT($B12,",",AS$4),'19 SpcFunc &amp; VentSpcFunc combos'!$Q$8:$Q$335,0),0)&gt;0,1,0)</f>
        <v>0</v>
      </c>
      <c r="AT12" s="120">
        <f>IF(IFERROR(MATCH(_xlfn.CONCAT($B12,",",AT$4),'19 SpcFunc &amp; VentSpcFunc combos'!$Q$8:$Q$335,0),0)&gt;0,1,0)</f>
        <v>0</v>
      </c>
      <c r="AU12" s="120">
        <f>IF(IFERROR(MATCH(_xlfn.CONCAT($B12,",",AU$4),'19 SpcFunc &amp; VentSpcFunc combos'!$Q$8:$Q$335,0),0)&gt;0,1,0)</f>
        <v>0</v>
      </c>
      <c r="AV12" s="120">
        <f>IF(IFERROR(MATCH(_xlfn.CONCAT($B12,",",AV$4),'19 SpcFunc &amp; VentSpcFunc combos'!$Q$8:$Q$335,0),0)&gt;0,1,0)</f>
        <v>0</v>
      </c>
      <c r="AW12" s="120">
        <f>IF(IFERROR(MATCH(_xlfn.CONCAT($B12,",",AW$4),'19 SpcFunc &amp; VentSpcFunc combos'!$Q$8:$Q$335,0),0)&gt;0,1,0)</f>
        <v>0</v>
      </c>
      <c r="AX12" s="120">
        <f>IF(IFERROR(MATCH(_xlfn.CONCAT($B12,",",AX$4),'19 SpcFunc &amp; VentSpcFunc combos'!$Q$8:$Q$335,0),0)&gt;0,1,0)</f>
        <v>0</v>
      </c>
      <c r="AY12" s="120">
        <f>IF(IFERROR(MATCH(_xlfn.CONCAT($B12,",",AY$4),'19 SpcFunc &amp; VentSpcFunc combos'!$Q$8:$Q$335,0),0)&gt;0,1,0)</f>
        <v>0</v>
      </c>
      <c r="AZ12" s="120">
        <f>IF(IFERROR(MATCH(_xlfn.CONCAT($B12,",",AZ$4),'19 SpcFunc &amp; VentSpcFunc combos'!$Q$8:$Q$335,0),0)&gt;0,1,0)</f>
        <v>0</v>
      </c>
      <c r="BA12" s="120">
        <f>IF(IFERROR(MATCH(_xlfn.CONCAT($B12,",",BA$4),'19 SpcFunc &amp; VentSpcFunc combos'!$Q$8:$Q$335,0),0)&gt;0,1,0)</f>
        <v>0</v>
      </c>
      <c r="BB12" s="120">
        <f>IF(IFERROR(MATCH(_xlfn.CONCAT($B12,",",BB$4),'19 SpcFunc &amp; VentSpcFunc combos'!$Q$8:$Q$335,0),0)&gt;0,1,0)</f>
        <v>0</v>
      </c>
      <c r="BC12" s="120">
        <f>IF(IFERROR(MATCH(_xlfn.CONCAT($B12,",",BC$4),'19 SpcFunc &amp; VentSpcFunc combos'!$Q$8:$Q$335,0),0)&gt;0,1,0)</f>
        <v>0</v>
      </c>
      <c r="BD12" s="120">
        <f>IF(IFERROR(MATCH(_xlfn.CONCAT($B12,",",BD$4),'19 SpcFunc &amp; VentSpcFunc combos'!$Q$8:$Q$335,0),0)&gt;0,1,0)</f>
        <v>0</v>
      </c>
      <c r="BE12" s="120">
        <f>IF(IFERROR(MATCH(_xlfn.CONCAT($B12,",",BE$4),'19 SpcFunc &amp; VentSpcFunc combos'!$Q$8:$Q$335,0),0)&gt;0,1,0)</f>
        <v>0</v>
      </c>
      <c r="BF12" s="120">
        <f>IF(IFERROR(MATCH(_xlfn.CONCAT($B12,",",BF$4),'19 SpcFunc &amp; VentSpcFunc combos'!$Q$8:$Q$335,0),0)&gt;0,1,0)</f>
        <v>0</v>
      </c>
      <c r="BG12" s="120">
        <f>IF(IFERROR(MATCH(_xlfn.CONCAT($B12,",",BG$4),'19 SpcFunc &amp; VentSpcFunc combos'!$Q$8:$Q$335,0),0)&gt;0,1,0)</f>
        <v>0</v>
      </c>
      <c r="BH12" s="120">
        <f>IF(IFERROR(MATCH(_xlfn.CONCAT($B12,",",BH$4),'19 SpcFunc &amp; VentSpcFunc combos'!$Q$8:$Q$335,0),0)&gt;0,1,0)</f>
        <v>0</v>
      </c>
      <c r="BI12" s="120">
        <f>IF(IFERROR(MATCH(_xlfn.CONCAT($B12,",",BI$4),'19 SpcFunc &amp; VentSpcFunc combos'!$Q$8:$Q$335,0),0)&gt;0,1,0)</f>
        <v>0</v>
      </c>
      <c r="BJ12" s="120">
        <f>IF(IFERROR(MATCH(_xlfn.CONCAT($B12,",",BJ$4),'19 SpcFunc &amp; VentSpcFunc combos'!$Q$8:$Q$335,0),0)&gt;0,1,0)</f>
        <v>0</v>
      </c>
      <c r="BK12" s="120">
        <f>IF(IFERROR(MATCH(_xlfn.CONCAT($B12,",",BK$4),'19 SpcFunc &amp; VentSpcFunc combos'!$Q$8:$Q$335,0),0)&gt;0,1,0)</f>
        <v>0</v>
      </c>
      <c r="BL12" s="120">
        <f>IF(IFERROR(MATCH(_xlfn.CONCAT($B12,",",BL$4),'19 SpcFunc &amp; VentSpcFunc combos'!$Q$8:$Q$335,0),0)&gt;0,1,0)</f>
        <v>0</v>
      </c>
      <c r="BM12" s="120">
        <f>IF(IFERROR(MATCH(_xlfn.CONCAT($B12,",",BM$4),'19 SpcFunc &amp; VentSpcFunc combos'!$Q$8:$Q$335,0),0)&gt;0,1,0)</f>
        <v>0</v>
      </c>
      <c r="BN12" s="120">
        <f>IF(IFERROR(MATCH(_xlfn.CONCAT($B12,",",BN$4),'19 SpcFunc &amp; VentSpcFunc combos'!$Q$8:$Q$335,0),0)&gt;0,1,0)</f>
        <v>0</v>
      </c>
      <c r="BO12" s="120">
        <f>IF(IFERROR(MATCH(_xlfn.CONCAT($B12,",",BO$4),'19 SpcFunc &amp; VentSpcFunc combos'!$Q$8:$Q$335,0),0)&gt;0,1,0)</f>
        <v>0</v>
      </c>
      <c r="BP12" s="120">
        <f>IF(IFERROR(MATCH(_xlfn.CONCAT($B12,",",BP$4),'19 SpcFunc &amp; VentSpcFunc combos'!$Q$8:$Q$335,0),0)&gt;0,1,0)</f>
        <v>0</v>
      </c>
      <c r="BQ12" s="120">
        <f>IF(IFERROR(MATCH(_xlfn.CONCAT($B12,",",BQ$4),'19 SpcFunc &amp; VentSpcFunc combos'!$Q$8:$Q$335,0),0)&gt;0,1,0)</f>
        <v>0</v>
      </c>
      <c r="BR12" s="120">
        <f>IF(IFERROR(MATCH(_xlfn.CONCAT($B12,",",BR$4),'19 SpcFunc &amp; VentSpcFunc combos'!$Q$8:$Q$335,0),0)&gt;0,1,0)</f>
        <v>0</v>
      </c>
      <c r="BS12" s="120">
        <f>IF(IFERROR(MATCH(_xlfn.CONCAT($B12,",",BS$4),'19 SpcFunc &amp; VentSpcFunc combos'!$Q$8:$Q$335,0),0)&gt;0,1,0)</f>
        <v>0</v>
      </c>
      <c r="BT12" s="120">
        <f>IF(IFERROR(MATCH(_xlfn.CONCAT($B12,",",BT$4),'19 SpcFunc &amp; VentSpcFunc combos'!$Q$8:$Q$335,0),0)&gt;0,1,0)</f>
        <v>0</v>
      </c>
      <c r="BU12" s="120">
        <f>IF(IFERROR(MATCH(_xlfn.CONCAT($B12,",",BU$4),'19 SpcFunc &amp; VentSpcFunc combos'!$Q$8:$Q$335,0),0)&gt;0,1,0)</f>
        <v>0</v>
      </c>
      <c r="BV12" s="120">
        <f>IF(IFERROR(MATCH(_xlfn.CONCAT($B12,",",BV$4),'19 SpcFunc &amp; VentSpcFunc combos'!$Q$8:$Q$335,0),0)&gt;0,1,0)</f>
        <v>0</v>
      </c>
      <c r="BW12" s="120">
        <f>IF(IFERROR(MATCH(_xlfn.CONCAT($B12,",",BW$4),'19 SpcFunc &amp; VentSpcFunc combos'!$Q$8:$Q$335,0),0)&gt;0,1,0)</f>
        <v>0</v>
      </c>
      <c r="BX12" s="120">
        <f>IF(IFERROR(MATCH(_xlfn.CONCAT($B12,",",BX$4),'19 SpcFunc &amp; VentSpcFunc combos'!$Q$8:$Q$335,0),0)&gt;0,1,0)</f>
        <v>0</v>
      </c>
      <c r="BY12" s="120">
        <f>IF(IFERROR(MATCH(_xlfn.CONCAT($B12,",",BY$4),'19 SpcFunc &amp; VentSpcFunc combos'!$Q$8:$Q$335,0),0)&gt;0,1,0)</f>
        <v>0</v>
      </c>
      <c r="BZ12" s="120">
        <f>IF(IFERROR(MATCH(_xlfn.CONCAT($B12,",",BZ$4),'19 SpcFunc &amp; VentSpcFunc combos'!$Q$8:$Q$335,0),0)&gt;0,1,0)</f>
        <v>0</v>
      </c>
      <c r="CA12" s="120">
        <f>IF(IFERROR(MATCH(_xlfn.CONCAT($B12,",",CA$4),'19 SpcFunc &amp; VentSpcFunc combos'!$Q$8:$Q$335,0),0)&gt;0,1,0)</f>
        <v>0</v>
      </c>
      <c r="CB12" s="120">
        <f>IF(IFERROR(MATCH(_xlfn.CONCAT($B12,",",CB$4),'19 SpcFunc &amp; VentSpcFunc combos'!$Q$8:$Q$335,0),0)&gt;0,1,0)</f>
        <v>0</v>
      </c>
      <c r="CC12" s="120">
        <f>IF(IFERROR(MATCH(_xlfn.CONCAT($B12,",",CC$4),'19 SpcFunc &amp; VentSpcFunc combos'!$Q$8:$Q$335,0),0)&gt;0,1,0)</f>
        <v>0</v>
      </c>
      <c r="CD12" s="120">
        <f>IF(IFERROR(MATCH(_xlfn.CONCAT($B12,",",CD$4),'19 SpcFunc &amp; VentSpcFunc combos'!$Q$8:$Q$335,0),0)&gt;0,1,0)</f>
        <v>0</v>
      </c>
      <c r="CE12" s="120">
        <f>IF(IFERROR(MATCH(_xlfn.CONCAT($B12,",",CE$4),'19 SpcFunc &amp; VentSpcFunc combos'!$Q$8:$Q$335,0),0)&gt;0,1,0)</f>
        <v>0</v>
      </c>
      <c r="CF12" s="120">
        <f>IF(IFERROR(MATCH(_xlfn.CONCAT($B12,",",CF$4),'19 SpcFunc &amp; VentSpcFunc combos'!$Q$8:$Q$335,0),0)&gt;0,1,0)</f>
        <v>0</v>
      </c>
      <c r="CG12" s="120">
        <f>IF(IFERROR(MATCH(_xlfn.CONCAT($B12,",",CG$4),'19 SpcFunc &amp; VentSpcFunc combos'!$Q$8:$Q$335,0),0)&gt;0,1,0)</f>
        <v>0</v>
      </c>
      <c r="CH12" s="120">
        <f>IF(IFERROR(MATCH(_xlfn.CONCAT($B12,",",CH$4),'19 SpcFunc &amp; VentSpcFunc combos'!$Q$8:$Q$335,0),0)&gt;0,1,0)</f>
        <v>0</v>
      </c>
      <c r="CI12" s="120">
        <f>IF(IFERROR(MATCH(_xlfn.CONCAT($B12,",",CI$4),'19 SpcFunc &amp; VentSpcFunc combos'!$Q$8:$Q$335,0),0)&gt;0,1,0)</f>
        <v>0</v>
      </c>
      <c r="CJ12" s="120">
        <f>IF(IFERROR(MATCH(_xlfn.CONCAT($B12,",",CJ$4),'19 SpcFunc &amp; VentSpcFunc combos'!$Q$8:$Q$335,0),0)&gt;0,1,0)</f>
        <v>0</v>
      </c>
      <c r="CK12" s="120">
        <f>IF(IFERROR(MATCH(_xlfn.CONCAT($B12,",",CK$4),'19 SpcFunc &amp; VentSpcFunc combos'!$Q$8:$Q$335,0),0)&gt;0,1,0)</f>
        <v>0</v>
      </c>
      <c r="CL12" s="120">
        <f>IF(IFERROR(MATCH(_xlfn.CONCAT($B12,",",CL$4),'19 SpcFunc &amp; VentSpcFunc combos'!$Q$8:$Q$335,0),0)&gt;0,1,0)</f>
        <v>0</v>
      </c>
      <c r="CM12" s="120">
        <f>IF(IFERROR(MATCH(_xlfn.CONCAT($B12,",",CM$4),'19 SpcFunc &amp; VentSpcFunc combos'!$Q$8:$Q$335,0),0)&gt;0,1,0)</f>
        <v>0</v>
      </c>
      <c r="CN12" s="120">
        <f>IF(IFERROR(MATCH(_xlfn.CONCAT($B12,",",CN$4),'19 SpcFunc &amp; VentSpcFunc combos'!$Q$8:$Q$335,0),0)&gt;0,1,0)</f>
        <v>0</v>
      </c>
      <c r="CO12" s="120">
        <f>IF(IFERROR(MATCH(_xlfn.CONCAT($B12,",",CO$4),'19 SpcFunc &amp; VentSpcFunc combos'!$Q$8:$Q$335,0),0)&gt;0,1,0)</f>
        <v>0</v>
      </c>
      <c r="CP12" s="120">
        <f>IF(IFERROR(MATCH(_xlfn.CONCAT($B12,",",CP$4),'19 SpcFunc &amp; VentSpcFunc combos'!$Q$8:$Q$335,0),0)&gt;0,1,0)</f>
        <v>0</v>
      </c>
      <c r="CQ12" s="120">
        <f>IF(IFERROR(MATCH(_xlfn.CONCAT($B12,",",CQ$4),'19 SpcFunc &amp; VentSpcFunc combos'!$Q$8:$Q$335,0),0)&gt;0,1,0)</f>
        <v>0</v>
      </c>
      <c r="CR12" s="120">
        <f>IF(IFERROR(MATCH(_xlfn.CONCAT($B12,",",CR$4),'19 SpcFunc &amp; VentSpcFunc combos'!$Q$8:$Q$335,0),0)&gt;0,1,0)</f>
        <v>0</v>
      </c>
      <c r="CS12" s="120">
        <f>IF(IFERROR(MATCH(_xlfn.CONCAT($B12,",",CS$4),'19 SpcFunc &amp; VentSpcFunc combos'!$Q$8:$Q$335,0),0)&gt;0,1,0)</f>
        <v>0</v>
      </c>
      <c r="CT12" s="120">
        <f>IF(IFERROR(MATCH(_xlfn.CONCAT($B12,",",CT$4),'19 SpcFunc &amp; VentSpcFunc combos'!$Q$8:$Q$335,0),0)&gt;0,1,0)</f>
        <v>0</v>
      </c>
      <c r="CU12" s="99" t="s">
        <v>938</v>
      </c>
      <c r="CV12">
        <f t="shared" si="5"/>
        <v>0</v>
      </c>
    </row>
    <row r="13" spans="1:100" x14ac:dyDescent="0.25">
      <c r="B13" t="e">
        <f>#REF!</f>
        <v>#REF!</v>
      </c>
      <c r="C13" s="120">
        <f>IF(IFERROR(MATCH(_xlfn.CONCAT($B13,",",C$4),'19 SpcFunc &amp; VentSpcFunc combos'!$Q$8:$Q$335,0),0)&gt;0,1,0)</f>
        <v>0</v>
      </c>
      <c r="D13" s="120">
        <f>IF(IFERROR(MATCH(_xlfn.CONCAT($B13,",",D$4),'19 SpcFunc &amp; VentSpcFunc combos'!$Q$8:$Q$335,0),0)&gt;0,1,0)</f>
        <v>0</v>
      </c>
      <c r="E13" s="120">
        <f>IF(IFERROR(MATCH(_xlfn.CONCAT($B13,",",E$4),'19 SpcFunc &amp; VentSpcFunc combos'!$Q$8:$Q$335,0),0)&gt;0,1,0)</f>
        <v>0</v>
      </c>
      <c r="F13" s="120">
        <f>IF(IFERROR(MATCH(_xlfn.CONCAT($B13,",",F$4),'19 SpcFunc &amp; VentSpcFunc combos'!$Q$8:$Q$335,0),0)&gt;0,1,0)</f>
        <v>0</v>
      </c>
      <c r="G13" s="120">
        <f>IF(IFERROR(MATCH(_xlfn.CONCAT($B13,",",G$4),'19 SpcFunc &amp; VentSpcFunc combos'!$Q$8:$Q$335,0),0)&gt;0,1,0)</f>
        <v>0</v>
      </c>
      <c r="H13" s="120">
        <f>IF(IFERROR(MATCH(_xlfn.CONCAT($B13,",",H$4),'19 SpcFunc &amp; VentSpcFunc combos'!$Q$8:$Q$335,0),0)&gt;0,1,0)</f>
        <v>0</v>
      </c>
      <c r="I13" s="120">
        <f>IF(IFERROR(MATCH(_xlfn.CONCAT($B13,",",I$4),'19 SpcFunc &amp; VentSpcFunc combos'!$Q$8:$Q$335,0),0)&gt;0,1,0)</f>
        <v>0</v>
      </c>
      <c r="J13" s="120">
        <f>IF(IFERROR(MATCH(_xlfn.CONCAT($B13,",",J$4),'19 SpcFunc &amp; VentSpcFunc combos'!$Q$8:$Q$335,0),0)&gt;0,1,0)</f>
        <v>0</v>
      </c>
      <c r="K13" s="120">
        <f>IF(IFERROR(MATCH(_xlfn.CONCAT($B13,",",K$4),'19 SpcFunc &amp; VentSpcFunc combos'!$Q$8:$Q$335,0),0)&gt;0,1,0)</f>
        <v>0</v>
      </c>
      <c r="L13" s="120">
        <f>IF(IFERROR(MATCH(_xlfn.CONCAT($B13,",",L$4),'19 SpcFunc &amp; VentSpcFunc combos'!$Q$8:$Q$335,0),0)&gt;0,1,0)</f>
        <v>0</v>
      </c>
      <c r="M13" s="120">
        <f>IF(IFERROR(MATCH(_xlfn.CONCAT($B13,",",M$4),'19 SpcFunc &amp; VentSpcFunc combos'!$Q$8:$Q$335,0),0)&gt;0,1,0)</f>
        <v>0</v>
      </c>
      <c r="N13" s="120">
        <f>IF(IFERROR(MATCH(_xlfn.CONCAT($B13,",",N$4),'19 SpcFunc &amp; VentSpcFunc combos'!$Q$8:$Q$335,0),0)&gt;0,1,0)</f>
        <v>0</v>
      </c>
      <c r="O13" s="120">
        <f>IF(IFERROR(MATCH(_xlfn.CONCAT($B13,",",O$4),'19 SpcFunc &amp; VentSpcFunc combos'!$Q$8:$Q$335,0),0)&gt;0,1,0)</f>
        <v>0</v>
      </c>
      <c r="P13" s="120">
        <f>IF(IFERROR(MATCH(_xlfn.CONCAT($B13,",",P$4),'19 SpcFunc &amp; VentSpcFunc combos'!$Q$8:$Q$335,0),0)&gt;0,1,0)</f>
        <v>0</v>
      </c>
      <c r="Q13" s="120">
        <f>IF(IFERROR(MATCH(_xlfn.CONCAT($B13,",",Q$4),'19 SpcFunc &amp; VentSpcFunc combos'!$Q$8:$Q$335,0),0)&gt;0,1,0)</f>
        <v>0</v>
      </c>
      <c r="R13" s="120">
        <f>IF(IFERROR(MATCH(_xlfn.CONCAT($B13,",",R$4),'19 SpcFunc &amp; VentSpcFunc combos'!$Q$8:$Q$335,0),0)&gt;0,1,0)</f>
        <v>0</v>
      </c>
      <c r="S13" s="120">
        <f>IF(IFERROR(MATCH(_xlfn.CONCAT($B13,",",S$4),'19 SpcFunc &amp; VentSpcFunc combos'!$Q$8:$Q$335,0),0)&gt;0,1,0)</f>
        <v>0</v>
      </c>
      <c r="T13" s="120">
        <f>IF(IFERROR(MATCH(_xlfn.CONCAT($B13,",",T$4),'19 SpcFunc &amp; VentSpcFunc combos'!$Q$8:$Q$335,0),0)&gt;0,1,0)</f>
        <v>0</v>
      </c>
      <c r="U13" s="120">
        <f>IF(IFERROR(MATCH(_xlfn.CONCAT($B13,",",U$4),'19 SpcFunc &amp; VentSpcFunc combos'!$Q$8:$Q$335,0),0)&gt;0,1,0)</f>
        <v>0</v>
      </c>
      <c r="V13" s="120">
        <f>IF(IFERROR(MATCH(_xlfn.CONCAT($B13,",",V$4),'19 SpcFunc &amp; VentSpcFunc combos'!$Q$8:$Q$335,0),0)&gt;0,1,0)</f>
        <v>0</v>
      </c>
      <c r="W13" s="120">
        <f>IF(IFERROR(MATCH(_xlfn.CONCAT($B13,",",W$4),'19 SpcFunc &amp; VentSpcFunc combos'!$Q$8:$Q$335,0),0)&gt;0,1,0)</f>
        <v>0</v>
      </c>
      <c r="X13" s="120">
        <f>IF(IFERROR(MATCH(_xlfn.CONCAT($B13,",",X$4),'19 SpcFunc &amp; VentSpcFunc combos'!$Q$8:$Q$335,0),0)&gt;0,1,0)</f>
        <v>0</v>
      </c>
      <c r="Y13" s="120">
        <f>IF(IFERROR(MATCH(_xlfn.CONCAT($B13,",",Y$4),'19 SpcFunc &amp; VentSpcFunc combos'!$Q$8:$Q$335,0),0)&gt;0,1,0)</f>
        <v>0</v>
      </c>
      <c r="Z13" s="120">
        <f>IF(IFERROR(MATCH(_xlfn.CONCAT($B13,",",Z$4),'19 SpcFunc &amp; VentSpcFunc combos'!$Q$8:$Q$335,0),0)&gt;0,1,0)</f>
        <v>0</v>
      </c>
      <c r="AA13" s="120">
        <f>IF(IFERROR(MATCH(_xlfn.CONCAT($B13,",",AA$4),'19 SpcFunc &amp; VentSpcFunc combos'!$Q$8:$Q$335,0),0)&gt;0,1,0)</f>
        <v>0</v>
      </c>
      <c r="AB13" s="120">
        <f>IF(IFERROR(MATCH(_xlfn.CONCAT($B13,",",AB$4),'19 SpcFunc &amp; VentSpcFunc combos'!$Q$8:$Q$335,0),0)&gt;0,1,0)</f>
        <v>0</v>
      </c>
      <c r="AC13" s="120">
        <f>IF(IFERROR(MATCH(_xlfn.CONCAT($B13,",",AC$4),'19 SpcFunc &amp; VentSpcFunc combos'!$Q$8:$Q$335,0),0)&gt;0,1,0)</f>
        <v>0</v>
      </c>
      <c r="AD13" s="120">
        <f>IF(IFERROR(MATCH(_xlfn.CONCAT($B13,",",AD$4),'19 SpcFunc &amp; VentSpcFunc combos'!$Q$8:$Q$335,0),0)&gt;0,1,0)</f>
        <v>0</v>
      </c>
      <c r="AE13" s="120">
        <f>IF(IFERROR(MATCH(_xlfn.CONCAT($B13,",",AE$4),'19 SpcFunc &amp; VentSpcFunc combos'!$Q$8:$Q$335,0),0)&gt;0,1,0)</f>
        <v>0</v>
      </c>
      <c r="AF13" s="120">
        <f>IF(IFERROR(MATCH(_xlfn.CONCAT($B13,",",AF$4),'19 SpcFunc &amp; VentSpcFunc combos'!$Q$8:$Q$335,0),0)&gt;0,1,0)</f>
        <v>0</v>
      </c>
      <c r="AG13" s="120">
        <f>IF(IFERROR(MATCH(_xlfn.CONCAT($B13,",",AG$4),'19 SpcFunc &amp; VentSpcFunc combos'!$Q$8:$Q$335,0),0)&gt;0,1,0)</f>
        <v>0</v>
      </c>
      <c r="AH13" s="120">
        <f>IF(IFERROR(MATCH(_xlfn.CONCAT($B13,",",AH$4),'19 SpcFunc &amp; VentSpcFunc combos'!$Q$8:$Q$335,0),0)&gt;0,1,0)</f>
        <v>0</v>
      </c>
      <c r="AI13" s="120">
        <f>IF(IFERROR(MATCH(_xlfn.CONCAT($B13,",",AI$4),'19 SpcFunc &amp; VentSpcFunc combos'!$Q$8:$Q$335,0),0)&gt;0,1,0)</f>
        <v>0</v>
      </c>
      <c r="AJ13" s="120">
        <f>IF(IFERROR(MATCH(_xlfn.CONCAT($B13,",",AJ$4),'19 SpcFunc &amp; VentSpcFunc combos'!$Q$8:$Q$335,0),0)&gt;0,1,0)</f>
        <v>0</v>
      </c>
      <c r="AK13" s="120">
        <f>IF(IFERROR(MATCH(_xlfn.CONCAT($B13,",",AK$4),'19 SpcFunc &amp; VentSpcFunc combos'!$Q$8:$Q$335,0),0)&gt;0,1,0)</f>
        <v>0</v>
      </c>
      <c r="AL13" s="120">
        <f>IF(IFERROR(MATCH(_xlfn.CONCAT($B13,",",AL$4),'19 SpcFunc &amp; VentSpcFunc combos'!$Q$8:$Q$335,0),0)&gt;0,1,0)</f>
        <v>0</v>
      </c>
      <c r="AM13" s="120">
        <f>IF(IFERROR(MATCH(_xlfn.CONCAT($B13,",",AM$4),'19 SpcFunc &amp; VentSpcFunc combos'!$Q$8:$Q$335,0),0)&gt;0,1,0)</f>
        <v>0</v>
      </c>
      <c r="AN13" s="120">
        <f>IF(IFERROR(MATCH(_xlfn.CONCAT($B13,",",AN$4),'19 SpcFunc &amp; VentSpcFunc combos'!$Q$8:$Q$335,0),0)&gt;0,1,0)</f>
        <v>0</v>
      </c>
      <c r="AO13" s="120">
        <f>IF(IFERROR(MATCH(_xlfn.CONCAT($B13,",",AO$4),'19 SpcFunc &amp; VentSpcFunc combos'!$Q$8:$Q$335,0),0)&gt;0,1,0)</f>
        <v>0</v>
      </c>
      <c r="AP13" s="120">
        <f>IF(IFERROR(MATCH(_xlfn.CONCAT($B13,",",AP$4),'19 SpcFunc &amp; VentSpcFunc combos'!$Q$8:$Q$335,0),0)&gt;0,1,0)</f>
        <v>0</v>
      </c>
      <c r="AQ13" s="120">
        <f>IF(IFERROR(MATCH(_xlfn.CONCAT($B13,",",AQ$4),'19 SpcFunc &amp; VentSpcFunc combos'!$Q$8:$Q$335,0),0)&gt;0,1,0)</f>
        <v>0</v>
      </c>
      <c r="AR13" s="120">
        <f>IF(IFERROR(MATCH(_xlfn.CONCAT($B13,",",AR$4),'19 SpcFunc &amp; VentSpcFunc combos'!$Q$8:$Q$335,0),0)&gt;0,1,0)</f>
        <v>0</v>
      </c>
      <c r="AS13" s="120">
        <f>IF(IFERROR(MATCH(_xlfn.CONCAT($B13,",",AS$4),'19 SpcFunc &amp; VentSpcFunc combos'!$Q$8:$Q$335,0),0)&gt;0,1,0)</f>
        <v>0</v>
      </c>
      <c r="AT13" s="120">
        <f>IF(IFERROR(MATCH(_xlfn.CONCAT($B13,",",AT$4),'19 SpcFunc &amp; VentSpcFunc combos'!$Q$8:$Q$335,0),0)&gt;0,1,0)</f>
        <v>0</v>
      </c>
      <c r="AU13" s="120">
        <f>IF(IFERROR(MATCH(_xlfn.CONCAT($B13,",",AU$4),'19 SpcFunc &amp; VentSpcFunc combos'!$Q$8:$Q$335,0),0)&gt;0,1,0)</f>
        <v>0</v>
      </c>
      <c r="AV13" s="120">
        <f>IF(IFERROR(MATCH(_xlfn.CONCAT($B13,",",AV$4),'19 SpcFunc &amp; VentSpcFunc combos'!$Q$8:$Q$335,0),0)&gt;0,1,0)</f>
        <v>0</v>
      </c>
      <c r="AW13" s="120">
        <f>IF(IFERROR(MATCH(_xlfn.CONCAT($B13,",",AW$4),'19 SpcFunc &amp; VentSpcFunc combos'!$Q$8:$Q$335,0),0)&gt;0,1,0)</f>
        <v>0</v>
      </c>
      <c r="AX13" s="120">
        <f>IF(IFERROR(MATCH(_xlfn.CONCAT($B13,",",AX$4),'19 SpcFunc &amp; VentSpcFunc combos'!$Q$8:$Q$335,0),0)&gt;0,1,0)</f>
        <v>0</v>
      </c>
      <c r="AY13" s="120">
        <f>IF(IFERROR(MATCH(_xlfn.CONCAT($B13,",",AY$4),'19 SpcFunc &amp; VentSpcFunc combos'!$Q$8:$Q$335,0),0)&gt;0,1,0)</f>
        <v>0</v>
      </c>
      <c r="AZ13" s="120">
        <f>IF(IFERROR(MATCH(_xlfn.CONCAT($B13,",",AZ$4),'19 SpcFunc &amp; VentSpcFunc combos'!$Q$8:$Q$335,0),0)&gt;0,1,0)</f>
        <v>0</v>
      </c>
      <c r="BA13" s="120">
        <f>IF(IFERROR(MATCH(_xlfn.CONCAT($B13,",",BA$4),'19 SpcFunc &amp; VentSpcFunc combos'!$Q$8:$Q$335,0),0)&gt;0,1,0)</f>
        <v>0</v>
      </c>
      <c r="BB13" s="120">
        <f>IF(IFERROR(MATCH(_xlfn.CONCAT($B13,",",BB$4),'19 SpcFunc &amp; VentSpcFunc combos'!$Q$8:$Q$335,0),0)&gt;0,1,0)</f>
        <v>0</v>
      </c>
      <c r="BC13" s="120">
        <f>IF(IFERROR(MATCH(_xlfn.CONCAT($B13,",",BC$4),'19 SpcFunc &amp; VentSpcFunc combos'!$Q$8:$Q$335,0),0)&gt;0,1,0)</f>
        <v>0</v>
      </c>
      <c r="BD13" s="120">
        <f>IF(IFERROR(MATCH(_xlfn.CONCAT($B13,",",BD$4),'19 SpcFunc &amp; VentSpcFunc combos'!$Q$8:$Q$335,0),0)&gt;0,1,0)</f>
        <v>0</v>
      </c>
      <c r="BE13" s="120">
        <f>IF(IFERROR(MATCH(_xlfn.CONCAT($B13,",",BE$4),'19 SpcFunc &amp; VentSpcFunc combos'!$Q$8:$Q$335,0),0)&gt;0,1,0)</f>
        <v>0</v>
      </c>
      <c r="BF13" s="120">
        <f>IF(IFERROR(MATCH(_xlfn.CONCAT($B13,",",BF$4),'19 SpcFunc &amp; VentSpcFunc combos'!$Q$8:$Q$335,0),0)&gt;0,1,0)</f>
        <v>0</v>
      </c>
      <c r="BG13" s="120">
        <f>IF(IFERROR(MATCH(_xlfn.CONCAT($B13,",",BG$4),'19 SpcFunc &amp; VentSpcFunc combos'!$Q$8:$Q$335,0),0)&gt;0,1,0)</f>
        <v>0</v>
      </c>
      <c r="BH13" s="120">
        <f>IF(IFERROR(MATCH(_xlfn.CONCAT($B13,",",BH$4),'19 SpcFunc &amp; VentSpcFunc combos'!$Q$8:$Q$335,0),0)&gt;0,1,0)</f>
        <v>0</v>
      </c>
      <c r="BI13" s="120">
        <f>IF(IFERROR(MATCH(_xlfn.CONCAT($B13,",",BI$4),'19 SpcFunc &amp; VentSpcFunc combos'!$Q$8:$Q$335,0),0)&gt;0,1,0)</f>
        <v>0</v>
      </c>
      <c r="BJ13" s="120">
        <f>IF(IFERROR(MATCH(_xlfn.CONCAT($B13,",",BJ$4),'19 SpcFunc &amp; VentSpcFunc combos'!$Q$8:$Q$335,0),0)&gt;0,1,0)</f>
        <v>0</v>
      </c>
      <c r="BK13" s="120">
        <f>IF(IFERROR(MATCH(_xlfn.CONCAT($B13,",",BK$4),'19 SpcFunc &amp; VentSpcFunc combos'!$Q$8:$Q$335,0),0)&gt;0,1,0)</f>
        <v>0</v>
      </c>
      <c r="BL13" s="120">
        <f>IF(IFERROR(MATCH(_xlfn.CONCAT($B13,",",BL$4),'19 SpcFunc &amp; VentSpcFunc combos'!$Q$8:$Q$335,0),0)&gt;0,1,0)</f>
        <v>0</v>
      </c>
      <c r="BM13" s="120">
        <f>IF(IFERROR(MATCH(_xlfn.CONCAT($B13,",",BM$4),'19 SpcFunc &amp; VentSpcFunc combos'!$Q$8:$Q$335,0),0)&gt;0,1,0)</f>
        <v>0</v>
      </c>
      <c r="BN13" s="120">
        <f>IF(IFERROR(MATCH(_xlfn.CONCAT($B13,",",BN$4),'19 SpcFunc &amp; VentSpcFunc combos'!$Q$8:$Q$335,0),0)&gt;0,1,0)</f>
        <v>0</v>
      </c>
      <c r="BO13" s="120">
        <f>IF(IFERROR(MATCH(_xlfn.CONCAT($B13,",",BO$4),'19 SpcFunc &amp; VentSpcFunc combos'!$Q$8:$Q$335,0),0)&gt;0,1,0)</f>
        <v>0</v>
      </c>
      <c r="BP13" s="120">
        <f>IF(IFERROR(MATCH(_xlfn.CONCAT($B13,",",BP$4),'19 SpcFunc &amp; VentSpcFunc combos'!$Q$8:$Q$335,0),0)&gt;0,1,0)</f>
        <v>0</v>
      </c>
      <c r="BQ13" s="120">
        <f>IF(IFERROR(MATCH(_xlfn.CONCAT($B13,",",BQ$4),'19 SpcFunc &amp; VentSpcFunc combos'!$Q$8:$Q$335,0),0)&gt;0,1,0)</f>
        <v>0</v>
      </c>
      <c r="BR13" s="120">
        <f>IF(IFERROR(MATCH(_xlfn.CONCAT($B13,",",BR$4),'19 SpcFunc &amp; VentSpcFunc combos'!$Q$8:$Q$335,0),0)&gt;0,1,0)</f>
        <v>0</v>
      </c>
      <c r="BS13" s="120">
        <f>IF(IFERROR(MATCH(_xlfn.CONCAT($B13,",",BS$4),'19 SpcFunc &amp; VentSpcFunc combos'!$Q$8:$Q$335,0),0)&gt;0,1,0)</f>
        <v>0</v>
      </c>
      <c r="BT13" s="120">
        <f>IF(IFERROR(MATCH(_xlfn.CONCAT($B13,",",BT$4),'19 SpcFunc &amp; VentSpcFunc combos'!$Q$8:$Q$335,0),0)&gt;0,1,0)</f>
        <v>0</v>
      </c>
      <c r="BU13" s="120">
        <f>IF(IFERROR(MATCH(_xlfn.CONCAT($B13,",",BU$4),'19 SpcFunc &amp; VentSpcFunc combos'!$Q$8:$Q$335,0),0)&gt;0,1,0)</f>
        <v>0</v>
      </c>
      <c r="BV13" s="120">
        <f>IF(IFERROR(MATCH(_xlfn.CONCAT($B13,",",BV$4),'19 SpcFunc &amp; VentSpcFunc combos'!$Q$8:$Q$335,0),0)&gt;0,1,0)</f>
        <v>0</v>
      </c>
      <c r="BW13" s="120">
        <f>IF(IFERROR(MATCH(_xlfn.CONCAT($B13,",",BW$4),'19 SpcFunc &amp; VentSpcFunc combos'!$Q$8:$Q$335,0),0)&gt;0,1,0)</f>
        <v>0</v>
      </c>
      <c r="BX13" s="120">
        <f>IF(IFERROR(MATCH(_xlfn.CONCAT($B13,",",BX$4),'19 SpcFunc &amp; VentSpcFunc combos'!$Q$8:$Q$335,0),0)&gt;0,1,0)</f>
        <v>0</v>
      </c>
      <c r="BY13" s="120">
        <f>IF(IFERROR(MATCH(_xlfn.CONCAT($B13,",",BY$4),'19 SpcFunc &amp; VentSpcFunc combos'!$Q$8:$Q$335,0),0)&gt;0,1,0)</f>
        <v>0</v>
      </c>
      <c r="BZ13" s="120">
        <f>IF(IFERROR(MATCH(_xlfn.CONCAT($B13,",",BZ$4),'19 SpcFunc &amp; VentSpcFunc combos'!$Q$8:$Q$335,0),0)&gt;0,1,0)</f>
        <v>0</v>
      </c>
      <c r="CA13" s="120">
        <f>IF(IFERROR(MATCH(_xlfn.CONCAT($B13,",",CA$4),'19 SpcFunc &amp; VentSpcFunc combos'!$Q$8:$Q$335,0),0)&gt;0,1,0)</f>
        <v>0</v>
      </c>
      <c r="CB13" s="120">
        <f>IF(IFERROR(MATCH(_xlfn.CONCAT($B13,",",CB$4),'19 SpcFunc &amp; VentSpcFunc combos'!$Q$8:$Q$335,0),0)&gt;0,1,0)</f>
        <v>0</v>
      </c>
      <c r="CC13" s="120">
        <f>IF(IFERROR(MATCH(_xlfn.CONCAT($B13,",",CC$4),'19 SpcFunc &amp; VentSpcFunc combos'!$Q$8:$Q$335,0),0)&gt;0,1,0)</f>
        <v>0</v>
      </c>
      <c r="CD13" s="120">
        <f>IF(IFERROR(MATCH(_xlfn.CONCAT($B13,",",CD$4),'19 SpcFunc &amp; VentSpcFunc combos'!$Q$8:$Q$335,0),0)&gt;0,1,0)</f>
        <v>0</v>
      </c>
      <c r="CE13" s="120">
        <f>IF(IFERROR(MATCH(_xlfn.CONCAT($B13,",",CE$4),'19 SpcFunc &amp; VentSpcFunc combos'!$Q$8:$Q$335,0),0)&gt;0,1,0)</f>
        <v>0</v>
      </c>
      <c r="CF13" s="120">
        <f>IF(IFERROR(MATCH(_xlfn.CONCAT($B13,",",CF$4),'19 SpcFunc &amp; VentSpcFunc combos'!$Q$8:$Q$335,0),0)&gt;0,1,0)</f>
        <v>0</v>
      </c>
      <c r="CG13" s="120">
        <f>IF(IFERROR(MATCH(_xlfn.CONCAT($B13,",",CG$4),'19 SpcFunc &amp; VentSpcFunc combos'!$Q$8:$Q$335,0),0)&gt;0,1,0)</f>
        <v>0</v>
      </c>
      <c r="CH13" s="120">
        <f>IF(IFERROR(MATCH(_xlfn.CONCAT($B13,",",CH$4),'19 SpcFunc &amp; VentSpcFunc combos'!$Q$8:$Q$335,0),0)&gt;0,1,0)</f>
        <v>0</v>
      </c>
      <c r="CI13" s="120">
        <f>IF(IFERROR(MATCH(_xlfn.CONCAT($B13,",",CI$4),'19 SpcFunc &amp; VentSpcFunc combos'!$Q$8:$Q$335,0),0)&gt;0,1,0)</f>
        <v>0</v>
      </c>
      <c r="CJ13" s="120">
        <f>IF(IFERROR(MATCH(_xlfn.CONCAT($B13,",",CJ$4),'19 SpcFunc &amp; VentSpcFunc combos'!$Q$8:$Q$335,0),0)&gt;0,1,0)</f>
        <v>0</v>
      </c>
      <c r="CK13" s="120">
        <f>IF(IFERROR(MATCH(_xlfn.CONCAT($B13,",",CK$4),'19 SpcFunc &amp; VentSpcFunc combos'!$Q$8:$Q$335,0),0)&gt;0,1,0)</f>
        <v>0</v>
      </c>
      <c r="CL13" s="120">
        <f>IF(IFERROR(MATCH(_xlfn.CONCAT($B13,",",CL$4),'19 SpcFunc &amp; VentSpcFunc combos'!$Q$8:$Q$335,0),0)&gt;0,1,0)</f>
        <v>0</v>
      </c>
      <c r="CM13" s="120">
        <f>IF(IFERROR(MATCH(_xlfn.CONCAT($B13,",",CM$4),'19 SpcFunc &amp; VentSpcFunc combos'!$Q$8:$Q$335,0),0)&gt;0,1,0)</f>
        <v>0</v>
      </c>
      <c r="CN13" s="120">
        <f>IF(IFERROR(MATCH(_xlfn.CONCAT($B13,",",CN$4),'19 SpcFunc &amp; VentSpcFunc combos'!$Q$8:$Q$335,0),0)&gt;0,1,0)</f>
        <v>0</v>
      </c>
      <c r="CO13" s="120">
        <f>IF(IFERROR(MATCH(_xlfn.CONCAT($B13,",",CO$4),'19 SpcFunc &amp; VentSpcFunc combos'!$Q$8:$Q$335,0),0)&gt;0,1,0)</f>
        <v>0</v>
      </c>
      <c r="CP13" s="120">
        <f>IF(IFERROR(MATCH(_xlfn.CONCAT($B13,",",CP$4),'19 SpcFunc &amp; VentSpcFunc combos'!$Q$8:$Q$335,0),0)&gt;0,1,0)</f>
        <v>0</v>
      </c>
      <c r="CQ13" s="120">
        <f>IF(IFERROR(MATCH(_xlfn.CONCAT($B13,",",CQ$4),'19 SpcFunc &amp; VentSpcFunc combos'!$Q$8:$Q$335,0),0)&gt;0,1,0)</f>
        <v>0</v>
      </c>
      <c r="CR13" s="120">
        <f>IF(IFERROR(MATCH(_xlfn.CONCAT($B13,",",CR$4),'19 SpcFunc &amp; VentSpcFunc combos'!$Q$8:$Q$335,0),0)&gt;0,1,0)</f>
        <v>0</v>
      </c>
      <c r="CS13" s="120">
        <f>IF(IFERROR(MATCH(_xlfn.CONCAT($B13,",",CS$4),'19 SpcFunc &amp; VentSpcFunc combos'!$Q$8:$Q$335,0),0)&gt;0,1,0)</f>
        <v>0</v>
      </c>
      <c r="CT13" s="120">
        <f>IF(IFERROR(MATCH(_xlfn.CONCAT($B13,",",CT$4),'19 SpcFunc &amp; VentSpcFunc combos'!$Q$8:$Q$335,0),0)&gt;0,1,0)</f>
        <v>0</v>
      </c>
      <c r="CU13" s="99" t="s">
        <v>938</v>
      </c>
      <c r="CV13">
        <f t="shared" si="5"/>
        <v>0</v>
      </c>
    </row>
    <row r="14" spans="1:100" x14ac:dyDescent="0.25">
      <c r="B14" t="e">
        <f>#REF!</f>
        <v>#REF!</v>
      </c>
      <c r="C14" s="120">
        <f>IF(IFERROR(MATCH(_xlfn.CONCAT($B14,",",C$4),'19 SpcFunc &amp; VentSpcFunc combos'!$Q$8:$Q$335,0),0)&gt;0,1,0)</f>
        <v>0</v>
      </c>
      <c r="D14" s="120">
        <f>IF(IFERROR(MATCH(_xlfn.CONCAT($B14,",",D$4),'19 SpcFunc &amp; VentSpcFunc combos'!$Q$8:$Q$335,0),0)&gt;0,1,0)</f>
        <v>0</v>
      </c>
      <c r="E14" s="120">
        <f>IF(IFERROR(MATCH(_xlfn.CONCAT($B14,",",E$4),'19 SpcFunc &amp; VentSpcFunc combos'!$Q$8:$Q$335,0),0)&gt;0,1,0)</f>
        <v>0</v>
      </c>
      <c r="F14" s="120">
        <f>IF(IFERROR(MATCH(_xlfn.CONCAT($B14,",",F$4),'19 SpcFunc &amp; VentSpcFunc combos'!$Q$8:$Q$335,0),0)&gt;0,1,0)</f>
        <v>0</v>
      </c>
      <c r="G14" s="120">
        <f>IF(IFERROR(MATCH(_xlfn.CONCAT($B14,",",G$4),'19 SpcFunc &amp; VentSpcFunc combos'!$Q$8:$Q$335,0),0)&gt;0,1,0)</f>
        <v>0</v>
      </c>
      <c r="H14" s="120">
        <f>IF(IFERROR(MATCH(_xlfn.CONCAT($B14,",",H$4),'19 SpcFunc &amp; VentSpcFunc combos'!$Q$8:$Q$335,0),0)&gt;0,1,0)</f>
        <v>0</v>
      </c>
      <c r="I14" s="120">
        <f>IF(IFERROR(MATCH(_xlfn.CONCAT($B14,",",I$4),'19 SpcFunc &amp; VentSpcFunc combos'!$Q$8:$Q$335,0),0)&gt;0,1,0)</f>
        <v>0</v>
      </c>
      <c r="J14" s="120">
        <f>IF(IFERROR(MATCH(_xlfn.CONCAT($B14,",",J$4),'19 SpcFunc &amp; VentSpcFunc combos'!$Q$8:$Q$335,0),0)&gt;0,1,0)</f>
        <v>0</v>
      </c>
      <c r="K14" s="120">
        <f>IF(IFERROR(MATCH(_xlfn.CONCAT($B14,",",K$4),'19 SpcFunc &amp; VentSpcFunc combos'!$Q$8:$Q$335,0),0)&gt;0,1,0)</f>
        <v>0</v>
      </c>
      <c r="L14" s="120">
        <f>IF(IFERROR(MATCH(_xlfn.CONCAT($B14,",",L$4),'19 SpcFunc &amp; VentSpcFunc combos'!$Q$8:$Q$335,0),0)&gt;0,1,0)</f>
        <v>0</v>
      </c>
      <c r="M14" s="120">
        <f>IF(IFERROR(MATCH(_xlfn.CONCAT($B14,",",M$4),'19 SpcFunc &amp; VentSpcFunc combos'!$Q$8:$Q$335,0),0)&gt;0,1,0)</f>
        <v>0</v>
      </c>
      <c r="N14" s="120">
        <f>IF(IFERROR(MATCH(_xlfn.CONCAT($B14,",",N$4),'19 SpcFunc &amp; VentSpcFunc combos'!$Q$8:$Q$335,0),0)&gt;0,1,0)</f>
        <v>0</v>
      </c>
      <c r="O14" s="120">
        <f>IF(IFERROR(MATCH(_xlfn.CONCAT($B14,",",O$4),'19 SpcFunc &amp; VentSpcFunc combos'!$Q$8:$Q$335,0),0)&gt;0,1,0)</f>
        <v>0</v>
      </c>
      <c r="P14" s="120">
        <f>IF(IFERROR(MATCH(_xlfn.CONCAT($B14,",",P$4),'19 SpcFunc &amp; VentSpcFunc combos'!$Q$8:$Q$335,0),0)&gt;0,1,0)</f>
        <v>0</v>
      </c>
      <c r="Q14" s="120">
        <f>IF(IFERROR(MATCH(_xlfn.CONCAT($B14,",",Q$4),'19 SpcFunc &amp; VentSpcFunc combos'!$Q$8:$Q$335,0),0)&gt;0,1,0)</f>
        <v>0</v>
      </c>
      <c r="R14" s="120">
        <f>IF(IFERROR(MATCH(_xlfn.CONCAT($B14,",",R$4),'19 SpcFunc &amp; VentSpcFunc combos'!$Q$8:$Q$335,0),0)&gt;0,1,0)</f>
        <v>0</v>
      </c>
      <c r="S14" s="120">
        <f>IF(IFERROR(MATCH(_xlfn.CONCAT($B14,",",S$4),'19 SpcFunc &amp; VentSpcFunc combos'!$Q$8:$Q$335,0),0)&gt;0,1,0)</f>
        <v>0</v>
      </c>
      <c r="T14" s="120">
        <f>IF(IFERROR(MATCH(_xlfn.CONCAT($B14,",",T$4),'19 SpcFunc &amp; VentSpcFunc combos'!$Q$8:$Q$335,0),0)&gt;0,1,0)</f>
        <v>0</v>
      </c>
      <c r="U14" s="120">
        <f>IF(IFERROR(MATCH(_xlfn.CONCAT($B14,",",U$4),'19 SpcFunc &amp; VentSpcFunc combos'!$Q$8:$Q$335,0),0)&gt;0,1,0)</f>
        <v>0</v>
      </c>
      <c r="V14" s="120">
        <f>IF(IFERROR(MATCH(_xlfn.CONCAT($B14,",",V$4),'19 SpcFunc &amp; VentSpcFunc combos'!$Q$8:$Q$335,0),0)&gt;0,1,0)</f>
        <v>0</v>
      </c>
      <c r="W14" s="120">
        <f>IF(IFERROR(MATCH(_xlfn.CONCAT($B14,",",W$4),'19 SpcFunc &amp; VentSpcFunc combos'!$Q$8:$Q$335,0),0)&gt;0,1,0)</f>
        <v>0</v>
      </c>
      <c r="X14" s="120">
        <f>IF(IFERROR(MATCH(_xlfn.CONCAT($B14,",",X$4),'19 SpcFunc &amp; VentSpcFunc combos'!$Q$8:$Q$335,0),0)&gt;0,1,0)</f>
        <v>0</v>
      </c>
      <c r="Y14" s="120">
        <f>IF(IFERROR(MATCH(_xlfn.CONCAT($B14,",",Y$4),'19 SpcFunc &amp; VentSpcFunc combos'!$Q$8:$Q$335,0),0)&gt;0,1,0)</f>
        <v>0</v>
      </c>
      <c r="Z14" s="120">
        <f>IF(IFERROR(MATCH(_xlfn.CONCAT($B14,",",Z$4),'19 SpcFunc &amp; VentSpcFunc combos'!$Q$8:$Q$335,0),0)&gt;0,1,0)</f>
        <v>0</v>
      </c>
      <c r="AA14" s="120">
        <f>IF(IFERROR(MATCH(_xlfn.CONCAT($B14,",",AA$4),'19 SpcFunc &amp; VentSpcFunc combos'!$Q$8:$Q$335,0),0)&gt;0,1,0)</f>
        <v>0</v>
      </c>
      <c r="AB14" s="120">
        <f>IF(IFERROR(MATCH(_xlfn.CONCAT($B14,",",AB$4),'19 SpcFunc &amp; VentSpcFunc combos'!$Q$8:$Q$335,0),0)&gt;0,1,0)</f>
        <v>0</v>
      </c>
      <c r="AC14" s="120">
        <f>IF(IFERROR(MATCH(_xlfn.CONCAT($B14,",",AC$4),'19 SpcFunc &amp; VentSpcFunc combos'!$Q$8:$Q$335,0),0)&gt;0,1,0)</f>
        <v>0</v>
      </c>
      <c r="AD14" s="120">
        <f>IF(IFERROR(MATCH(_xlfn.CONCAT($B14,",",AD$4),'19 SpcFunc &amp; VentSpcFunc combos'!$Q$8:$Q$335,0),0)&gt;0,1,0)</f>
        <v>0</v>
      </c>
      <c r="AE14" s="120">
        <f>IF(IFERROR(MATCH(_xlfn.CONCAT($B14,",",AE$4),'19 SpcFunc &amp; VentSpcFunc combos'!$Q$8:$Q$335,0),0)&gt;0,1,0)</f>
        <v>0</v>
      </c>
      <c r="AF14" s="120">
        <f>IF(IFERROR(MATCH(_xlfn.CONCAT($B14,",",AF$4),'19 SpcFunc &amp; VentSpcFunc combos'!$Q$8:$Q$335,0),0)&gt;0,1,0)</f>
        <v>0</v>
      </c>
      <c r="AG14" s="120">
        <f>IF(IFERROR(MATCH(_xlfn.CONCAT($B14,",",AG$4),'19 SpcFunc &amp; VentSpcFunc combos'!$Q$8:$Q$335,0),0)&gt;0,1,0)</f>
        <v>0</v>
      </c>
      <c r="AH14" s="120">
        <f>IF(IFERROR(MATCH(_xlfn.CONCAT($B14,",",AH$4),'19 SpcFunc &amp; VentSpcFunc combos'!$Q$8:$Q$335,0),0)&gt;0,1,0)</f>
        <v>0</v>
      </c>
      <c r="AI14" s="120">
        <f>IF(IFERROR(MATCH(_xlfn.CONCAT($B14,",",AI$4),'19 SpcFunc &amp; VentSpcFunc combos'!$Q$8:$Q$335,0),0)&gt;0,1,0)</f>
        <v>0</v>
      </c>
      <c r="AJ14" s="120">
        <f>IF(IFERROR(MATCH(_xlfn.CONCAT($B14,",",AJ$4),'19 SpcFunc &amp; VentSpcFunc combos'!$Q$8:$Q$335,0),0)&gt;0,1,0)</f>
        <v>0</v>
      </c>
      <c r="AK14" s="120">
        <f>IF(IFERROR(MATCH(_xlfn.CONCAT($B14,",",AK$4),'19 SpcFunc &amp; VentSpcFunc combos'!$Q$8:$Q$335,0),0)&gt;0,1,0)</f>
        <v>0</v>
      </c>
      <c r="AL14" s="120">
        <f>IF(IFERROR(MATCH(_xlfn.CONCAT($B14,",",AL$4),'19 SpcFunc &amp; VentSpcFunc combos'!$Q$8:$Q$335,0),0)&gt;0,1,0)</f>
        <v>0</v>
      </c>
      <c r="AM14" s="120">
        <f>IF(IFERROR(MATCH(_xlfn.CONCAT($B14,",",AM$4),'19 SpcFunc &amp; VentSpcFunc combos'!$Q$8:$Q$335,0),0)&gt;0,1,0)</f>
        <v>0</v>
      </c>
      <c r="AN14" s="120">
        <f>IF(IFERROR(MATCH(_xlfn.CONCAT($B14,",",AN$4),'19 SpcFunc &amp; VentSpcFunc combos'!$Q$8:$Q$335,0),0)&gt;0,1,0)</f>
        <v>0</v>
      </c>
      <c r="AO14" s="120">
        <f>IF(IFERROR(MATCH(_xlfn.CONCAT($B14,",",AO$4),'19 SpcFunc &amp; VentSpcFunc combos'!$Q$8:$Q$335,0),0)&gt;0,1,0)</f>
        <v>0</v>
      </c>
      <c r="AP14" s="120">
        <f>IF(IFERROR(MATCH(_xlfn.CONCAT($B14,",",AP$4),'19 SpcFunc &amp; VentSpcFunc combos'!$Q$8:$Q$335,0),0)&gt;0,1,0)</f>
        <v>0</v>
      </c>
      <c r="AQ14" s="120">
        <f>IF(IFERROR(MATCH(_xlfn.CONCAT($B14,",",AQ$4),'19 SpcFunc &amp; VentSpcFunc combos'!$Q$8:$Q$335,0),0)&gt;0,1,0)</f>
        <v>0</v>
      </c>
      <c r="AR14" s="120">
        <f>IF(IFERROR(MATCH(_xlfn.CONCAT($B14,",",AR$4),'19 SpcFunc &amp; VentSpcFunc combos'!$Q$8:$Q$335,0),0)&gt;0,1,0)</f>
        <v>0</v>
      </c>
      <c r="AS14" s="120">
        <f>IF(IFERROR(MATCH(_xlfn.CONCAT($B14,",",AS$4),'19 SpcFunc &amp; VentSpcFunc combos'!$Q$8:$Q$335,0),0)&gt;0,1,0)</f>
        <v>0</v>
      </c>
      <c r="AT14" s="120">
        <f>IF(IFERROR(MATCH(_xlfn.CONCAT($B14,",",AT$4),'19 SpcFunc &amp; VentSpcFunc combos'!$Q$8:$Q$335,0),0)&gt;0,1,0)</f>
        <v>0</v>
      </c>
      <c r="AU14" s="120">
        <f>IF(IFERROR(MATCH(_xlfn.CONCAT($B14,",",AU$4),'19 SpcFunc &amp; VentSpcFunc combos'!$Q$8:$Q$335,0),0)&gt;0,1,0)</f>
        <v>0</v>
      </c>
      <c r="AV14" s="120">
        <f>IF(IFERROR(MATCH(_xlfn.CONCAT($B14,",",AV$4),'19 SpcFunc &amp; VentSpcFunc combos'!$Q$8:$Q$335,0),0)&gt;0,1,0)</f>
        <v>0</v>
      </c>
      <c r="AW14" s="120">
        <f>IF(IFERROR(MATCH(_xlfn.CONCAT($B14,",",AW$4),'19 SpcFunc &amp; VentSpcFunc combos'!$Q$8:$Q$335,0),0)&gt;0,1,0)</f>
        <v>0</v>
      </c>
      <c r="AX14" s="120">
        <f>IF(IFERROR(MATCH(_xlfn.CONCAT($B14,",",AX$4),'19 SpcFunc &amp; VentSpcFunc combos'!$Q$8:$Q$335,0),0)&gt;0,1,0)</f>
        <v>0</v>
      </c>
      <c r="AY14" s="120">
        <f>IF(IFERROR(MATCH(_xlfn.CONCAT($B14,",",AY$4),'19 SpcFunc &amp; VentSpcFunc combos'!$Q$8:$Q$335,0),0)&gt;0,1,0)</f>
        <v>0</v>
      </c>
      <c r="AZ14" s="120">
        <f>IF(IFERROR(MATCH(_xlfn.CONCAT($B14,",",AZ$4),'19 SpcFunc &amp; VentSpcFunc combos'!$Q$8:$Q$335,0),0)&gt;0,1,0)</f>
        <v>0</v>
      </c>
      <c r="BA14" s="120">
        <f>IF(IFERROR(MATCH(_xlfn.CONCAT($B14,",",BA$4),'19 SpcFunc &amp; VentSpcFunc combos'!$Q$8:$Q$335,0),0)&gt;0,1,0)</f>
        <v>0</v>
      </c>
      <c r="BB14" s="120">
        <f>IF(IFERROR(MATCH(_xlfn.CONCAT($B14,",",BB$4),'19 SpcFunc &amp; VentSpcFunc combos'!$Q$8:$Q$335,0),0)&gt;0,1,0)</f>
        <v>0</v>
      </c>
      <c r="BC14" s="120">
        <f>IF(IFERROR(MATCH(_xlfn.CONCAT($B14,",",BC$4),'19 SpcFunc &amp; VentSpcFunc combos'!$Q$8:$Q$335,0),0)&gt;0,1,0)</f>
        <v>0</v>
      </c>
      <c r="BD14" s="120">
        <f>IF(IFERROR(MATCH(_xlfn.CONCAT($B14,",",BD$4),'19 SpcFunc &amp; VentSpcFunc combos'!$Q$8:$Q$335,0),0)&gt;0,1,0)</f>
        <v>0</v>
      </c>
      <c r="BE14" s="120">
        <f>IF(IFERROR(MATCH(_xlfn.CONCAT($B14,",",BE$4),'19 SpcFunc &amp; VentSpcFunc combos'!$Q$8:$Q$335,0),0)&gt;0,1,0)</f>
        <v>0</v>
      </c>
      <c r="BF14" s="120">
        <f>IF(IFERROR(MATCH(_xlfn.CONCAT($B14,",",BF$4),'19 SpcFunc &amp; VentSpcFunc combos'!$Q$8:$Q$335,0),0)&gt;0,1,0)</f>
        <v>0</v>
      </c>
      <c r="BG14" s="120">
        <f>IF(IFERROR(MATCH(_xlfn.CONCAT($B14,",",BG$4),'19 SpcFunc &amp; VentSpcFunc combos'!$Q$8:$Q$335,0),0)&gt;0,1,0)</f>
        <v>0</v>
      </c>
      <c r="BH14" s="120">
        <f>IF(IFERROR(MATCH(_xlfn.CONCAT($B14,",",BH$4),'19 SpcFunc &amp; VentSpcFunc combos'!$Q$8:$Q$335,0),0)&gt;0,1,0)</f>
        <v>0</v>
      </c>
      <c r="BI14" s="120">
        <f>IF(IFERROR(MATCH(_xlfn.CONCAT($B14,",",BI$4),'19 SpcFunc &amp; VentSpcFunc combos'!$Q$8:$Q$335,0),0)&gt;0,1,0)</f>
        <v>0</v>
      </c>
      <c r="BJ14" s="120">
        <f>IF(IFERROR(MATCH(_xlfn.CONCAT($B14,",",BJ$4),'19 SpcFunc &amp; VentSpcFunc combos'!$Q$8:$Q$335,0),0)&gt;0,1,0)</f>
        <v>0</v>
      </c>
      <c r="BK14" s="120">
        <f>IF(IFERROR(MATCH(_xlfn.CONCAT($B14,",",BK$4),'19 SpcFunc &amp; VentSpcFunc combos'!$Q$8:$Q$335,0),0)&gt;0,1,0)</f>
        <v>0</v>
      </c>
      <c r="BL14" s="120">
        <f>IF(IFERROR(MATCH(_xlfn.CONCAT($B14,",",BL$4),'19 SpcFunc &amp; VentSpcFunc combos'!$Q$8:$Q$335,0),0)&gt;0,1,0)</f>
        <v>0</v>
      </c>
      <c r="BM14" s="120">
        <f>IF(IFERROR(MATCH(_xlfn.CONCAT($B14,",",BM$4),'19 SpcFunc &amp; VentSpcFunc combos'!$Q$8:$Q$335,0),0)&gt;0,1,0)</f>
        <v>0</v>
      </c>
      <c r="BN14" s="120">
        <f>IF(IFERROR(MATCH(_xlfn.CONCAT($B14,",",BN$4),'19 SpcFunc &amp; VentSpcFunc combos'!$Q$8:$Q$335,0),0)&gt;0,1,0)</f>
        <v>0</v>
      </c>
      <c r="BO14" s="120">
        <f>IF(IFERROR(MATCH(_xlfn.CONCAT($B14,",",BO$4),'19 SpcFunc &amp; VentSpcFunc combos'!$Q$8:$Q$335,0),0)&gt;0,1,0)</f>
        <v>0</v>
      </c>
      <c r="BP14" s="120">
        <f>IF(IFERROR(MATCH(_xlfn.CONCAT($B14,",",BP$4),'19 SpcFunc &amp; VentSpcFunc combos'!$Q$8:$Q$335,0),0)&gt;0,1,0)</f>
        <v>0</v>
      </c>
      <c r="BQ14" s="120">
        <f>IF(IFERROR(MATCH(_xlfn.CONCAT($B14,",",BQ$4),'19 SpcFunc &amp; VentSpcFunc combos'!$Q$8:$Q$335,0),0)&gt;0,1,0)</f>
        <v>0</v>
      </c>
      <c r="BR14" s="120">
        <f>IF(IFERROR(MATCH(_xlfn.CONCAT($B14,",",BR$4),'19 SpcFunc &amp; VentSpcFunc combos'!$Q$8:$Q$335,0),0)&gt;0,1,0)</f>
        <v>0</v>
      </c>
      <c r="BS14" s="120">
        <f>IF(IFERROR(MATCH(_xlfn.CONCAT($B14,",",BS$4),'19 SpcFunc &amp; VentSpcFunc combos'!$Q$8:$Q$335,0),0)&gt;0,1,0)</f>
        <v>0</v>
      </c>
      <c r="BT14" s="120">
        <f>IF(IFERROR(MATCH(_xlfn.CONCAT($B14,",",BT$4),'19 SpcFunc &amp; VentSpcFunc combos'!$Q$8:$Q$335,0),0)&gt;0,1,0)</f>
        <v>0</v>
      </c>
      <c r="BU14" s="120">
        <f>IF(IFERROR(MATCH(_xlfn.CONCAT($B14,",",BU$4),'19 SpcFunc &amp; VentSpcFunc combos'!$Q$8:$Q$335,0),0)&gt;0,1,0)</f>
        <v>0</v>
      </c>
      <c r="BV14" s="120">
        <f>IF(IFERROR(MATCH(_xlfn.CONCAT($B14,",",BV$4),'19 SpcFunc &amp; VentSpcFunc combos'!$Q$8:$Q$335,0),0)&gt;0,1,0)</f>
        <v>0</v>
      </c>
      <c r="BW14" s="120">
        <f>IF(IFERROR(MATCH(_xlfn.CONCAT($B14,",",BW$4),'19 SpcFunc &amp; VentSpcFunc combos'!$Q$8:$Q$335,0),0)&gt;0,1,0)</f>
        <v>0</v>
      </c>
      <c r="BX14" s="120">
        <f>IF(IFERROR(MATCH(_xlfn.CONCAT($B14,",",BX$4),'19 SpcFunc &amp; VentSpcFunc combos'!$Q$8:$Q$335,0),0)&gt;0,1,0)</f>
        <v>0</v>
      </c>
      <c r="BY14" s="120">
        <f>IF(IFERROR(MATCH(_xlfn.CONCAT($B14,",",BY$4),'19 SpcFunc &amp; VentSpcFunc combos'!$Q$8:$Q$335,0),0)&gt;0,1,0)</f>
        <v>0</v>
      </c>
      <c r="BZ14" s="120">
        <f>IF(IFERROR(MATCH(_xlfn.CONCAT($B14,",",BZ$4),'19 SpcFunc &amp; VentSpcFunc combos'!$Q$8:$Q$335,0),0)&gt;0,1,0)</f>
        <v>0</v>
      </c>
      <c r="CA14" s="120">
        <f>IF(IFERROR(MATCH(_xlfn.CONCAT($B14,",",CA$4),'19 SpcFunc &amp; VentSpcFunc combos'!$Q$8:$Q$335,0),0)&gt;0,1,0)</f>
        <v>0</v>
      </c>
      <c r="CB14" s="120">
        <f>IF(IFERROR(MATCH(_xlfn.CONCAT($B14,",",CB$4),'19 SpcFunc &amp; VentSpcFunc combos'!$Q$8:$Q$335,0),0)&gt;0,1,0)</f>
        <v>0</v>
      </c>
      <c r="CC14" s="120">
        <f>IF(IFERROR(MATCH(_xlfn.CONCAT($B14,",",CC$4),'19 SpcFunc &amp; VentSpcFunc combos'!$Q$8:$Q$335,0),0)&gt;0,1,0)</f>
        <v>0</v>
      </c>
      <c r="CD14" s="120">
        <f>IF(IFERROR(MATCH(_xlfn.CONCAT($B14,",",CD$4),'19 SpcFunc &amp; VentSpcFunc combos'!$Q$8:$Q$335,0),0)&gt;0,1,0)</f>
        <v>0</v>
      </c>
      <c r="CE14" s="120">
        <f>IF(IFERROR(MATCH(_xlfn.CONCAT($B14,",",CE$4),'19 SpcFunc &amp; VentSpcFunc combos'!$Q$8:$Q$335,0),0)&gt;0,1,0)</f>
        <v>0</v>
      </c>
      <c r="CF14" s="120">
        <f>IF(IFERROR(MATCH(_xlfn.CONCAT($B14,",",CF$4),'19 SpcFunc &amp; VentSpcFunc combos'!$Q$8:$Q$335,0),0)&gt;0,1,0)</f>
        <v>0</v>
      </c>
      <c r="CG14" s="120">
        <f>IF(IFERROR(MATCH(_xlfn.CONCAT($B14,",",CG$4),'19 SpcFunc &amp; VentSpcFunc combos'!$Q$8:$Q$335,0),0)&gt;0,1,0)</f>
        <v>0</v>
      </c>
      <c r="CH14" s="120">
        <f>IF(IFERROR(MATCH(_xlfn.CONCAT($B14,",",CH$4),'19 SpcFunc &amp; VentSpcFunc combos'!$Q$8:$Q$335,0),0)&gt;0,1,0)</f>
        <v>0</v>
      </c>
      <c r="CI14" s="120">
        <f>IF(IFERROR(MATCH(_xlfn.CONCAT($B14,",",CI$4),'19 SpcFunc &amp; VentSpcFunc combos'!$Q$8:$Q$335,0),0)&gt;0,1,0)</f>
        <v>0</v>
      </c>
      <c r="CJ14" s="120">
        <f>IF(IFERROR(MATCH(_xlfn.CONCAT($B14,",",CJ$4),'19 SpcFunc &amp; VentSpcFunc combos'!$Q$8:$Q$335,0),0)&gt;0,1,0)</f>
        <v>0</v>
      </c>
      <c r="CK14" s="120">
        <f>IF(IFERROR(MATCH(_xlfn.CONCAT($B14,",",CK$4),'19 SpcFunc &amp; VentSpcFunc combos'!$Q$8:$Q$335,0),0)&gt;0,1,0)</f>
        <v>0</v>
      </c>
      <c r="CL14" s="120">
        <f>IF(IFERROR(MATCH(_xlfn.CONCAT($B14,",",CL$4),'19 SpcFunc &amp; VentSpcFunc combos'!$Q$8:$Q$335,0),0)&gt;0,1,0)</f>
        <v>0</v>
      </c>
      <c r="CM14" s="120">
        <f>IF(IFERROR(MATCH(_xlfn.CONCAT($B14,",",CM$4),'19 SpcFunc &amp; VentSpcFunc combos'!$Q$8:$Q$335,0),0)&gt;0,1,0)</f>
        <v>0</v>
      </c>
      <c r="CN14" s="120">
        <f>IF(IFERROR(MATCH(_xlfn.CONCAT($B14,",",CN$4),'19 SpcFunc &amp; VentSpcFunc combos'!$Q$8:$Q$335,0),0)&gt;0,1,0)</f>
        <v>0</v>
      </c>
      <c r="CO14" s="120">
        <f>IF(IFERROR(MATCH(_xlfn.CONCAT($B14,",",CO$4),'19 SpcFunc &amp; VentSpcFunc combos'!$Q$8:$Q$335,0),0)&gt;0,1,0)</f>
        <v>0</v>
      </c>
      <c r="CP14" s="120">
        <f>IF(IFERROR(MATCH(_xlfn.CONCAT($B14,",",CP$4),'19 SpcFunc &amp; VentSpcFunc combos'!$Q$8:$Q$335,0),0)&gt;0,1,0)</f>
        <v>0</v>
      </c>
      <c r="CQ14" s="120">
        <f>IF(IFERROR(MATCH(_xlfn.CONCAT($B14,",",CQ$4),'19 SpcFunc &amp; VentSpcFunc combos'!$Q$8:$Q$335,0),0)&gt;0,1,0)</f>
        <v>0</v>
      </c>
      <c r="CR14" s="120">
        <f>IF(IFERROR(MATCH(_xlfn.CONCAT($B14,",",CR$4),'19 SpcFunc &amp; VentSpcFunc combos'!$Q$8:$Q$335,0),0)&gt;0,1,0)</f>
        <v>0</v>
      </c>
      <c r="CS14" s="120">
        <f>IF(IFERROR(MATCH(_xlfn.CONCAT($B14,",",CS$4),'19 SpcFunc &amp; VentSpcFunc combos'!$Q$8:$Q$335,0),0)&gt;0,1,0)</f>
        <v>0</v>
      </c>
      <c r="CT14" s="120">
        <f>IF(IFERROR(MATCH(_xlfn.CONCAT($B14,",",CT$4),'19 SpcFunc &amp; VentSpcFunc combos'!$Q$8:$Q$335,0),0)&gt;0,1,0)</f>
        <v>0</v>
      </c>
      <c r="CU14" s="99" t="s">
        <v>938</v>
      </c>
      <c r="CV14">
        <f t="shared" si="5"/>
        <v>0</v>
      </c>
    </row>
    <row r="15" spans="1:100" x14ac:dyDescent="0.25">
      <c r="B15" t="e">
        <f>#REF!</f>
        <v>#REF!</v>
      </c>
      <c r="C15" s="120">
        <f>IF(IFERROR(MATCH(_xlfn.CONCAT($B15,",",C$4),'19 SpcFunc &amp; VentSpcFunc combos'!$Q$8:$Q$335,0),0)&gt;0,1,0)</f>
        <v>0</v>
      </c>
      <c r="D15" s="120">
        <f>IF(IFERROR(MATCH(_xlfn.CONCAT($B15,",",D$4),'19 SpcFunc &amp; VentSpcFunc combos'!$Q$8:$Q$335,0),0)&gt;0,1,0)</f>
        <v>0</v>
      </c>
      <c r="E15" s="120">
        <f>IF(IFERROR(MATCH(_xlfn.CONCAT($B15,",",E$4),'19 SpcFunc &amp; VentSpcFunc combos'!$Q$8:$Q$335,0),0)&gt;0,1,0)</f>
        <v>0</v>
      </c>
      <c r="F15" s="120">
        <f>IF(IFERROR(MATCH(_xlfn.CONCAT($B15,",",F$4),'19 SpcFunc &amp; VentSpcFunc combos'!$Q$8:$Q$335,0),0)&gt;0,1,0)</f>
        <v>0</v>
      </c>
      <c r="G15" s="120">
        <f>IF(IFERROR(MATCH(_xlfn.CONCAT($B15,",",G$4),'19 SpcFunc &amp; VentSpcFunc combos'!$Q$8:$Q$335,0),0)&gt;0,1,0)</f>
        <v>0</v>
      </c>
      <c r="H15" s="120">
        <f>IF(IFERROR(MATCH(_xlfn.CONCAT($B15,",",H$4),'19 SpcFunc &amp; VentSpcFunc combos'!$Q$8:$Q$335,0),0)&gt;0,1,0)</f>
        <v>0</v>
      </c>
      <c r="I15" s="120">
        <f>IF(IFERROR(MATCH(_xlfn.CONCAT($B15,",",I$4),'19 SpcFunc &amp; VentSpcFunc combos'!$Q$8:$Q$335,0),0)&gt;0,1,0)</f>
        <v>0</v>
      </c>
      <c r="J15" s="120">
        <f>IF(IFERROR(MATCH(_xlfn.CONCAT($B15,",",J$4),'19 SpcFunc &amp; VentSpcFunc combos'!$Q$8:$Q$335,0),0)&gt;0,1,0)</f>
        <v>0</v>
      </c>
      <c r="K15" s="120">
        <f>IF(IFERROR(MATCH(_xlfn.CONCAT($B15,",",K$4),'19 SpcFunc &amp; VentSpcFunc combos'!$Q$8:$Q$335,0),0)&gt;0,1,0)</f>
        <v>0</v>
      </c>
      <c r="L15" s="120">
        <f>IF(IFERROR(MATCH(_xlfn.CONCAT($B15,",",L$4),'19 SpcFunc &amp; VentSpcFunc combos'!$Q$8:$Q$335,0),0)&gt;0,1,0)</f>
        <v>0</v>
      </c>
      <c r="M15" s="120">
        <f>IF(IFERROR(MATCH(_xlfn.CONCAT($B15,",",M$4),'19 SpcFunc &amp; VentSpcFunc combos'!$Q$8:$Q$335,0),0)&gt;0,1,0)</f>
        <v>0</v>
      </c>
      <c r="N15" s="120">
        <f>IF(IFERROR(MATCH(_xlfn.CONCAT($B15,",",N$4),'19 SpcFunc &amp; VentSpcFunc combos'!$Q$8:$Q$335,0),0)&gt;0,1,0)</f>
        <v>0</v>
      </c>
      <c r="O15" s="120">
        <f>IF(IFERROR(MATCH(_xlfn.CONCAT($B15,",",O$4),'19 SpcFunc &amp; VentSpcFunc combos'!$Q$8:$Q$335,0),0)&gt;0,1,0)</f>
        <v>0</v>
      </c>
      <c r="P15" s="120">
        <f>IF(IFERROR(MATCH(_xlfn.CONCAT($B15,",",P$4),'19 SpcFunc &amp; VentSpcFunc combos'!$Q$8:$Q$335,0),0)&gt;0,1,0)</f>
        <v>0</v>
      </c>
      <c r="Q15" s="120">
        <f>IF(IFERROR(MATCH(_xlfn.CONCAT($B15,",",Q$4),'19 SpcFunc &amp; VentSpcFunc combos'!$Q$8:$Q$335,0),0)&gt;0,1,0)</f>
        <v>0</v>
      </c>
      <c r="R15" s="120">
        <f>IF(IFERROR(MATCH(_xlfn.CONCAT($B15,",",R$4),'19 SpcFunc &amp; VentSpcFunc combos'!$Q$8:$Q$335,0),0)&gt;0,1,0)</f>
        <v>0</v>
      </c>
      <c r="S15" s="120">
        <f>IF(IFERROR(MATCH(_xlfn.CONCAT($B15,",",S$4),'19 SpcFunc &amp; VentSpcFunc combos'!$Q$8:$Q$335,0),0)&gt;0,1,0)</f>
        <v>0</v>
      </c>
      <c r="T15" s="120">
        <f>IF(IFERROR(MATCH(_xlfn.CONCAT($B15,",",T$4),'19 SpcFunc &amp; VentSpcFunc combos'!$Q$8:$Q$335,0),0)&gt;0,1,0)</f>
        <v>0</v>
      </c>
      <c r="U15" s="120">
        <f>IF(IFERROR(MATCH(_xlfn.CONCAT($B15,",",U$4),'19 SpcFunc &amp; VentSpcFunc combos'!$Q$8:$Q$335,0),0)&gt;0,1,0)</f>
        <v>0</v>
      </c>
      <c r="V15" s="120">
        <f>IF(IFERROR(MATCH(_xlfn.CONCAT($B15,",",V$4),'19 SpcFunc &amp; VentSpcFunc combos'!$Q$8:$Q$335,0),0)&gt;0,1,0)</f>
        <v>0</v>
      </c>
      <c r="W15" s="120">
        <f>IF(IFERROR(MATCH(_xlfn.CONCAT($B15,",",W$4),'19 SpcFunc &amp; VentSpcFunc combos'!$Q$8:$Q$335,0),0)&gt;0,1,0)</f>
        <v>0</v>
      </c>
      <c r="X15" s="120">
        <f>IF(IFERROR(MATCH(_xlfn.CONCAT($B15,",",X$4),'19 SpcFunc &amp; VentSpcFunc combos'!$Q$8:$Q$335,0),0)&gt;0,1,0)</f>
        <v>0</v>
      </c>
      <c r="Y15" s="120">
        <f>IF(IFERROR(MATCH(_xlfn.CONCAT($B15,",",Y$4),'19 SpcFunc &amp; VentSpcFunc combos'!$Q$8:$Q$335,0),0)&gt;0,1,0)</f>
        <v>0</v>
      </c>
      <c r="Z15" s="120">
        <f>IF(IFERROR(MATCH(_xlfn.CONCAT($B15,",",Z$4),'19 SpcFunc &amp; VentSpcFunc combos'!$Q$8:$Q$335,0),0)&gt;0,1,0)</f>
        <v>0</v>
      </c>
      <c r="AA15" s="120">
        <f>IF(IFERROR(MATCH(_xlfn.CONCAT($B15,",",AA$4),'19 SpcFunc &amp; VentSpcFunc combos'!$Q$8:$Q$335,0),0)&gt;0,1,0)</f>
        <v>0</v>
      </c>
      <c r="AB15" s="120">
        <f>IF(IFERROR(MATCH(_xlfn.CONCAT($B15,",",AB$4),'19 SpcFunc &amp; VentSpcFunc combos'!$Q$8:$Q$335,0),0)&gt;0,1,0)</f>
        <v>0</v>
      </c>
      <c r="AC15" s="120">
        <f>IF(IFERROR(MATCH(_xlfn.CONCAT($B15,",",AC$4),'19 SpcFunc &amp; VentSpcFunc combos'!$Q$8:$Q$335,0),0)&gt;0,1,0)</f>
        <v>0</v>
      </c>
      <c r="AD15" s="120">
        <f>IF(IFERROR(MATCH(_xlfn.CONCAT($B15,",",AD$4),'19 SpcFunc &amp; VentSpcFunc combos'!$Q$8:$Q$335,0),0)&gt;0,1,0)</f>
        <v>0</v>
      </c>
      <c r="AE15" s="120">
        <f>IF(IFERROR(MATCH(_xlfn.CONCAT($B15,",",AE$4),'19 SpcFunc &amp; VentSpcFunc combos'!$Q$8:$Q$335,0),0)&gt;0,1,0)</f>
        <v>0</v>
      </c>
      <c r="AF15" s="120">
        <f>IF(IFERROR(MATCH(_xlfn.CONCAT($B15,",",AF$4),'19 SpcFunc &amp; VentSpcFunc combos'!$Q$8:$Q$335,0),0)&gt;0,1,0)</f>
        <v>0</v>
      </c>
      <c r="AG15" s="120">
        <f>IF(IFERROR(MATCH(_xlfn.CONCAT($B15,",",AG$4),'19 SpcFunc &amp; VentSpcFunc combos'!$Q$8:$Q$335,0),0)&gt;0,1,0)</f>
        <v>0</v>
      </c>
      <c r="AH15" s="120">
        <f>IF(IFERROR(MATCH(_xlfn.CONCAT($B15,",",AH$4),'19 SpcFunc &amp; VentSpcFunc combos'!$Q$8:$Q$335,0),0)&gt;0,1,0)</f>
        <v>0</v>
      </c>
      <c r="AI15" s="120">
        <f>IF(IFERROR(MATCH(_xlfn.CONCAT($B15,",",AI$4),'19 SpcFunc &amp; VentSpcFunc combos'!$Q$8:$Q$335,0),0)&gt;0,1,0)</f>
        <v>0</v>
      </c>
      <c r="AJ15" s="120">
        <f>IF(IFERROR(MATCH(_xlfn.CONCAT($B15,",",AJ$4),'19 SpcFunc &amp; VentSpcFunc combos'!$Q$8:$Q$335,0),0)&gt;0,1,0)</f>
        <v>0</v>
      </c>
      <c r="AK15" s="120">
        <f>IF(IFERROR(MATCH(_xlfn.CONCAT($B15,",",AK$4),'19 SpcFunc &amp; VentSpcFunc combos'!$Q$8:$Q$335,0),0)&gt;0,1,0)</f>
        <v>0</v>
      </c>
      <c r="AL15" s="120">
        <f>IF(IFERROR(MATCH(_xlfn.CONCAT($B15,",",AL$4),'19 SpcFunc &amp; VentSpcFunc combos'!$Q$8:$Q$335,0),0)&gt;0,1,0)</f>
        <v>0</v>
      </c>
      <c r="AM15" s="120">
        <f>IF(IFERROR(MATCH(_xlfn.CONCAT($B15,",",AM$4),'19 SpcFunc &amp; VentSpcFunc combos'!$Q$8:$Q$335,0),0)&gt;0,1,0)</f>
        <v>0</v>
      </c>
      <c r="AN15" s="120">
        <f>IF(IFERROR(MATCH(_xlfn.CONCAT($B15,",",AN$4),'19 SpcFunc &amp; VentSpcFunc combos'!$Q$8:$Q$335,0),0)&gt;0,1,0)</f>
        <v>0</v>
      </c>
      <c r="AO15" s="120">
        <f>IF(IFERROR(MATCH(_xlfn.CONCAT($B15,",",AO$4),'19 SpcFunc &amp; VentSpcFunc combos'!$Q$8:$Q$335,0),0)&gt;0,1,0)</f>
        <v>0</v>
      </c>
      <c r="AP15" s="120">
        <f>IF(IFERROR(MATCH(_xlfn.CONCAT($B15,",",AP$4),'19 SpcFunc &amp; VentSpcFunc combos'!$Q$8:$Q$335,0),0)&gt;0,1,0)</f>
        <v>0</v>
      </c>
      <c r="AQ15" s="120">
        <f>IF(IFERROR(MATCH(_xlfn.CONCAT($B15,",",AQ$4),'19 SpcFunc &amp; VentSpcFunc combos'!$Q$8:$Q$335,0),0)&gt;0,1,0)</f>
        <v>0</v>
      </c>
      <c r="AR15" s="120">
        <f>IF(IFERROR(MATCH(_xlfn.CONCAT($B15,",",AR$4),'19 SpcFunc &amp; VentSpcFunc combos'!$Q$8:$Q$335,0),0)&gt;0,1,0)</f>
        <v>0</v>
      </c>
      <c r="AS15" s="120">
        <f>IF(IFERROR(MATCH(_xlfn.CONCAT($B15,",",AS$4),'19 SpcFunc &amp; VentSpcFunc combos'!$Q$8:$Q$335,0),0)&gt;0,1,0)</f>
        <v>0</v>
      </c>
      <c r="AT15" s="120">
        <f>IF(IFERROR(MATCH(_xlfn.CONCAT($B15,",",AT$4),'19 SpcFunc &amp; VentSpcFunc combos'!$Q$8:$Q$335,0),0)&gt;0,1,0)</f>
        <v>0</v>
      </c>
      <c r="AU15" s="120">
        <f>IF(IFERROR(MATCH(_xlfn.CONCAT($B15,",",AU$4),'19 SpcFunc &amp; VentSpcFunc combos'!$Q$8:$Q$335,0),0)&gt;0,1,0)</f>
        <v>0</v>
      </c>
      <c r="AV15" s="120">
        <f>IF(IFERROR(MATCH(_xlfn.CONCAT($B15,",",AV$4),'19 SpcFunc &amp; VentSpcFunc combos'!$Q$8:$Q$335,0),0)&gt;0,1,0)</f>
        <v>0</v>
      </c>
      <c r="AW15" s="120">
        <f>IF(IFERROR(MATCH(_xlfn.CONCAT($B15,",",AW$4),'19 SpcFunc &amp; VentSpcFunc combos'!$Q$8:$Q$335,0),0)&gt;0,1,0)</f>
        <v>0</v>
      </c>
      <c r="AX15" s="120">
        <f>IF(IFERROR(MATCH(_xlfn.CONCAT($B15,",",AX$4),'19 SpcFunc &amp; VentSpcFunc combos'!$Q$8:$Q$335,0),0)&gt;0,1,0)</f>
        <v>0</v>
      </c>
      <c r="AY15" s="120">
        <f>IF(IFERROR(MATCH(_xlfn.CONCAT($B15,",",AY$4),'19 SpcFunc &amp; VentSpcFunc combos'!$Q$8:$Q$335,0),0)&gt;0,1,0)</f>
        <v>0</v>
      </c>
      <c r="AZ15" s="120">
        <f>IF(IFERROR(MATCH(_xlfn.CONCAT($B15,",",AZ$4),'19 SpcFunc &amp; VentSpcFunc combos'!$Q$8:$Q$335,0),0)&gt;0,1,0)</f>
        <v>0</v>
      </c>
      <c r="BA15" s="120">
        <f>IF(IFERROR(MATCH(_xlfn.CONCAT($B15,",",BA$4),'19 SpcFunc &amp; VentSpcFunc combos'!$Q$8:$Q$335,0),0)&gt;0,1,0)</f>
        <v>0</v>
      </c>
      <c r="BB15" s="120">
        <f>IF(IFERROR(MATCH(_xlfn.CONCAT($B15,",",BB$4),'19 SpcFunc &amp; VentSpcFunc combos'!$Q$8:$Q$335,0),0)&gt;0,1,0)</f>
        <v>0</v>
      </c>
      <c r="BC15" s="120">
        <f>IF(IFERROR(MATCH(_xlfn.CONCAT($B15,",",BC$4),'19 SpcFunc &amp; VentSpcFunc combos'!$Q$8:$Q$335,0),0)&gt;0,1,0)</f>
        <v>0</v>
      </c>
      <c r="BD15" s="120">
        <f>IF(IFERROR(MATCH(_xlfn.CONCAT($B15,",",BD$4),'19 SpcFunc &amp; VentSpcFunc combos'!$Q$8:$Q$335,0),0)&gt;0,1,0)</f>
        <v>0</v>
      </c>
      <c r="BE15" s="120">
        <f>IF(IFERROR(MATCH(_xlfn.CONCAT($B15,",",BE$4),'19 SpcFunc &amp; VentSpcFunc combos'!$Q$8:$Q$335,0),0)&gt;0,1,0)</f>
        <v>0</v>
      </c>
      <c r="BF15" s="120">
        <f>IF(IFERROR(MATCH(_xlfn.CONCAT($B15,",",BF$4),'19 SpcFunc &amp; VentSpcFunc combos'!$Q$8:$Q$335,0),0)&gt;0,1,0)</f>
        <v>0</v>
      </c>
      <c r="BG15" s="120">
        <f>IF(IFERROR(MATCH(_xlfn.CONCAT($B15,",",BG$4),'19 SpcFunc &amp; VentSpcFunc combos'!$Q$8:$Q$335,0),0)&gt;0,1,0)</f>
        <v>0</v>
      </c>
      <c r="BH15" s="120">
        <f>IF(IFERROR(MATCH(_xlfn.CONCAT($B15,",",BH$4),'19 SpcFunc &amp; VentSpcFunc combos'!$Q$8:$Q$335,0),0)&gt;0,1,0)</f>
        <v>0</v>
      </c>
      <c r="BI15" s="120">
        <f>IF(IFERROR(MATCH(_xlfn.CONCAT($B15,",",BI$4),'19 SpcFunc &amp; VentSpcFunc combos'!$Q$8:$Q$335,0),0)&gt;0,1,0)</f>
        <v>0</v>
      </c>
      <c r="BJ15" s="120">
        <f>IF(IFERROR(MATCH(_xlfn.CONCAT($B15,",",BJ$4),'19 SpcFunc &amp; VentSpcFunc combos'!$Q$8:$Q$335,0),0)&gt;0,1,0)</f>
        <v>0</v>
      </c>
      <c r="BK15" s="120">
        <f>IF(IFERROR(MATCH(_xlfn.CONCAT($B15,",",BK$4),'19 SpcFunc &amp; VentSpcFunc combos'!$Q$8:$Q$335,0),0)&gt;0,1,0)</f>
        <v>0</v>
      </c>
      <c r="BL15" s="120">
        <f>IF(IFERROR(MATCH(_xlfn.CONCAT($B15,",",BL$4),'19 SpcFunc &amp; VentSpcFunc combos'!$Q$8:$Q$335,0),0)&gt;0,1,0)</f>
        <v>0</v>
      </c>
      <c r="BM15" s="120">
        <f>IF(IFERROR(MATCH(_xlfn.CONCAT($B15,",",BM$4),'19 SpcFunc &amp; VentSpcFunc combos'!$Q$8:$Q$335,0),0)&gt;0,1,0)</f>
        <v>0</v>
      </c>
      <c r="BN15" s="120">
        <f>IF(IFERROR(MATCH(_xlfn.CONCAT($B15,",",BN$4),'19 SpcFunc &amp; VentSpcFunc combos'!$Q$8:$Q$335,0),0)&gt;0,1,0)</f>
        <v>0</v>
      </c>
      <c r="BO15" s="120">
        <f>IF(IFERROR(MATCH(_xlfn.CONCAT($B15,",",BO$4),'19 SpcFunc &amp; VentSpcFunc combos'!$Q$8:$Q$335,0),0)&gt;0,1,0)</f>
        <v>0</v>
      </c>
      <c r="BP15" s="120">
        <f>IF(IFERROR(MATCH(_xlfn.CONCAT($B15,",",BP$4),'19 SpcFunc &amp; VentSpcFunc combos'!$Q$8:$Q$335,0),0)&gt;0,1,0)</f>
        <v>0</v>
      </c>
      <c r="BQ15" s="120">
        <f>IF(IFERROR(MATCH(_xlfn.CONCAT($B15,",",BQ$4),'19 SpcFunc &amp; VentSpcFunc combos'!$Q$8:$Q$335,0),0)&gt;0,1,0)</f>
        <v>0</v>
      </c>
      <c r="BR15" s="120">
        <f>IF(IFERROR(MATCH(_xlfn.CONCAT($B15,",",BR$4),'19 SpcFunc &amp; VentSpcFunc combos'!$Q$8:$Q$335,0),0)&gt;0,1,0)</f>
        <v>0</v>
      </c>
      <c r="BS15" s="120">
        <f>IF(IFERROR(MATCH(_xlfn.CONCAT($B15,",",BS$4),'19 SpcFunc &amp; VentSpcFunc combos'!$Q$8:$Q$335,0),0)&gt;0,1,0)</f>
        <v>0</v>
      </c>
      <c r="BT15" s="120">
        <f>IF(IFERROR(MATCH(_xlfn.CONCAT($B15,",",BT$4),'19 SpcFunc &amp; VentSpcFunc combos'!$Q$8:$Q$335,0),0)&gt;0,1,0)</f>
        <v>0</v>
      </c>
      <c r="BU15" s="120">
        <f>IF(IFERROR(MATCH(_xlfn.CONCAT($B15,",",BU$4),'19 SpcFunc &amp; VentSpcFunc combos'!$Q$8:$Q$335,0),0)&gt;0,1,0)</f>
        <v>0</v>
      </c>
      <c r="BV15" s="120">
        <f>IF(IFERROR(MATCH(_xlfn.CONCAT($B15,",",BV$4),'19 SpcFunc &amp; VentSpcFunc combos'!$Q$8:$Q$335,0),0)&gt;0,1,0)</f>
        <v>0</v>
      </c>
      <c r="BW15" s="120">
        <f>IF(IFERROR(MATCH(_xlfn.CONCAT($B15,",",BW$4),'19 SpcFunc &amp; VentSpcFunc combos'!$Q$8:$Q$335,0),0)&gt;0,1,0)</f>
        <v>0</v>
      </c>
      <c r="BX15" s="120">
        <f>IF(IFERROR(MATCH(_xlfn.CONCAT($B15,",",BX$4),'19 SpcFunc &amp; VentSpcFunc combos'!$Q$8:$Q$335,0),0)&gt;0,1,0)</f>
        <v>0</v>
      </c>
      <c r="BY15" s="120">
        <f>IF(IFERROR(MATCH(_xlfn.CONCAT($B15,",",BY$4),'19 SpcFunc &amp; VentSpcFunc combos'!$Q$8:$Q$335,0),0)&gt;0,1,0)</f>
        <v>0</v>
      </c>
      <c r="BZ15" s="120">
        <f>IF(IFERROR(MATCH(_xlfn.CONCAT($B15,",",BZ$4),'19 SpcFunc &amp; VentSpcFunc combos'!$Q$8:$Q$335,0),0)&gt;0,1,0)</f>
        <v>0</v>
      </c>
      <c r="CA15" s="120">
        <f>IF(IFERROR(MATCH(_xlfn.CONCAT($B15,",",CA$4),'19 SpcFunc &amp; VentSpcFunc combos'!$Q$8:$Q$335,0),0)&gt;0,1,0)</f>
        <v>0</v>
      </c>
      <c r="CB15" s="120">
        <f>IF(IFERROR(MATCH(_xlfn.CONCAT($B15,",",CB$4),'19 SpcFunc &amp; VentSpcFunc combos'!$Q$8:$Q$335,0),0)&gt;0,1,0)</f>
        <v>0</v>
      </c>
      <c r="CC15" s="120">
        <f>IF(IFERROR(MATCH(_xlfn.CONCAT($B15,",",CC$4),'19 SpcFunc &amp; VentSpcFunc combos'!$Q$8:$Q$335,0),0)&gt;0,1,0)</f>
        <v>0</v>
      </c>
      <c r="CD15" s="120">
        <f>IF(IFERROR(MATCH(_xlfn.CONCAT($B15,",",CD$4),'19 SpcFunc &amp; VentSpcFunc combos'!$Q$8:$Q$335,0),0)&gt;0,1,0)</f>
        <v>0</v>
      </c>
      <c r="CE15" s="120">
        <f>IF(IFERROR(MATCH(_xlfn.CONCAT($B15,",",CE$4),'19 SpcFunc &amp; VentSpcFunc combos'!$Q$8:$Q$335,0),0)&gt;0,1,0)</f>
        <v>0</v>
      </c>
      <c r="CF15" s="120">
        <f>IF(IFERROR(MATCH(_xlfn.CONCAT($B15,",",CF$4),'19 SpcFunc &amp; VentSpcFunc combos'!$Q$8:$Q$335,0),0)&gt;0,1,0)</f>
        <v>0</v>
      </c>
      <c r="CG15" s="120">
        <f>IF(IFERROR(MATCH(_xlfn.CONCAT($B15,",",CG$4),'19 SpcFunc &amp; VentSpcFunc combos'!$Q$8:$Q$335,0),0)&gt;0,1,0)</f>
        <v>0</v>
      </c>
      <c r="CH15" s="120">
        <f>IF(IFERROR(MATCH(_xlfn.CONCAT($B15,",",CH$4),'19 SpcFunc &amp; VentSpcFunc combos'!$Q$8:$Q$335,0),0)&gt;0,1,0)</f>
        <v>0</v>
      </c>
      <c r="CI15" s="120">
        <f>IF(IFERROR(MATCH(_xlfn.CONCAT($B15,",",CI$4),'19 SpcFunc &amp; VentSpcFunc combos'!$Q$8:$Q$335,0),0)&gt;0,1,0)</f>
        <v>0</v>
      </c>
      <c r="CJ15" s="120">
        <f>IF(IFERROR(MATCH(_xlfn.CONCAT($B15,",",CJ$4),'19 SpcFunc &amp; VentSpcFunc combos'!$Q$8:$Q$335,0),0)&gt;0,1,0)</f>
        <v>0</v>
      </c>
      <c r="CK15" s="120">
        <f>IF(IFERROR(MATCH(_xlfn.CONCAT($B15,",",CK$4),'19 SpcFunc &amp; VentSpcFunc combos'!$Q$8:$Q$335,0),0)&gt;0,1,0)</f>
        <v>0</v>
      </c>
      <c r="CL15" s="120">
        <f>IF(IFERROR(MATCH(_xlfn.CONCAT($B15,",",CL$4),'19 SpcFunc &amp; VentSpcFunc combos'!$Q$8:$Q$335,0),0)&gt;0,1,0)</f>
        <v>0</v>
      </c>
      <c r="CM15" s="120">
        <f>IF(IFERROR(MATCH(_xlfn.CONCAT($B15,",",CM$4),'19 SpcFunc &amp; VentSpcFunc combos'!$Q$8:$Q$335,0),0)&gt;0,1,0)</f>
        <v>0</v>
      </c>
      <c r="CN15" s="120">
        <f>IF(IFERROR(MATCH(_xlfn.CONCAT($B15,",",CN$4),'19 SpcFunc &amp; VentSpcFunc combos'!$Q$8:$Q$335,0),0)&gt;0,1,0)</f>
        <v>0</v>
      </c>
      <c r="CO15" s="120">
        <f>IF(IFERROR(MATCH(_xlfn.CONCAT($B15,",",CO$4),'19 SpcFunc &amp; VentSpcFunc combos'!$Q$8:$Q$335,0),0)&gt;0,1,0)</f>
        <v>0</v>
      </c>
      <c r="CP15" s="120">
        <f>IF(IFERROR(MATCH(_xlfn.CONCAT($B15,",",CP$4),'19 SpcFunc &amp; VentSpcFunc combos'!$Q$8:$Q$335,0),0)&gt;0,1,0)</f>
        <v>0</v>
      </c>
      <c r="CQ15" s="120">
        <f>IF(IFERROR(MATCH(_xlfn.CONCAT($B15,",",CQ$4),'19 SpcFunc &amp; VentSpcFunc combos'!$Q$8:$Q$335,0),0)&gt;0,1,0)</f>
        <v>0</v>
      </c>
      <c r="CR15" s="120">
        <f>IF(IFERROR(MATCH(_xlfn.CONCAT($B15,",",CR$4),'19 SpcFunc &amp; VentSpcFunc combos'!$Q$8:$Q$335,0),0)&gt;0,1,0)</f>
        <v>0</v>
      </c>
      <c r="CS15" s="120">
        <f>IF(IFERROR(MATCH(_xlfn.CONCAT($B15,",",CS$4),'19 SpcFunc &amp; VentSpcFunc combos'!$Q$8:$Q$335,0),0)&gt;0,1,0)</f>
        <v>0</v>
      </c>
      <c r="CT15" s="120">
        <f>IF(IFERROR(MATCH(_xlfn.CONCAT($B15,",",CT$4),'19 SpcFunc &amp; VentSpcFunc combos'!$Q$8:$Q$335,0),0)&gt;0,1,0)</f>
        <v>0</v>
      </c>
      <c r="CU15" s="99" t="s">
        <v>938</v>
      </c>
      <c r="CV15">
        <f t="shared" si="5"/>
        <v>0</v>
      </c>
    </row>
    <row r="16" spans="1:100" x14ac:dyDescent="0.25">
      <c r="B16" t="e">
        <f>#REF!</f>
        <v>#REF!</v>
      </c>
      <c r="C16" s="120">
        <f>IF(IFERROR(MATCH(_xlfn.CONCAT($B16,",",C$4),'19 SpcFunc &amp; VentSpcFunc combos'!$Q$8:$Q$335,0),0)&gt;0,1,0)</f>
        <v>0</v>
      </c>
      <c r="D16" s="120">
        <f>IF(IFERROR(MATCH(_xlfn.CONCAT($B16,",",D$4),'19 SpcFunc &amp; VentSpcFunc combos'!$Q$8:$Q$335,0),0)&gt;0,1,0)</f>
        <v>0</v>
      </c>
      <c r="E16" s="120">
        <f>IF(IFERROR(MATCH(_xlfn.CONCAT($B16,",",E$4),'19 SpcFunc &amp; VentSpcFunc combos'!$Q$8:$Q$335,0),0)&gt;0,1,0)</f>
        <v>0</v>
      </c>
      <c r="F16" s="120">
        <f>IF(IFERROR(MATCH(_xlfn.CONCAT($B16,",",F$4),'19 SpcFunc &amp; VentSpcFunc combos'!$Q$8:$Q$335,0),0)&gt;0,1,0)</f>
        <v>0</v>
      </c>
      <c r="G16" s="120">
        <f>IF(IFERROR(MATCH(_xlfn.CONCAT($B16,",",G$4),'19 SpcFunc &amp; VentSpcFunc combos'!$Q$8:$Q$335,0),0)&gt;0,1,0)</f>
        <v>0</v>
      </c>
      <c r="H16" s="120">
        <f>IF(IFERROR(MATCH(_xlfn.CONCAT($B16,",",H$4),'19 SpcFunc &amp; VentSpcFunc combos'!$Q$8:$Q$335,0),0)&gt;0,1,0)</f>
        <v>0</v>
      </c>
      <c r="I16" s="120">
        <f>IF(IFERROR(MATCH(_xlfn.CONCAT($B16,",",I$4),'19 SpcFunc &amp; VentSpcFunc combos'!$Q$8:$Q$335,0),0)&gt;0,1,0)</f>
        <v>0</v>
      </c>
      <c r="J16" s="120">
        <f>IF(IFERROR(MATCH(_xlfn.CONCAT($B16,",",J$4),'19 SpcFunc &amp; VentSpcFunc combos'!$Q$8:$Q$335,0),0)&gt;0,1,0)</f>
        <v>0</v>
      </c>
      <c r="K16" s="120">
        <f>IF(IFERROR(MATCH(_xlfn.CONCAT($B16,",",K$4),'19 SpcFunc &amp; VentSpcFunc combos'!$Q$8:$Q$335,0),0)&gt;0,1,0)</f>
        <v>0</v>
      </c>
      <c r="L16" s="120">
        <f>IF(IFERROR(MATCH(_xlfn.CONCAT($B16,",",L$4),'19 SpcFunc &amp; VentSpcFunc combos'!$Q$8:$Q$335,0),0)&gt;0,1,0)</f>
        <v>0</v>
      </c>
      <c r="M16" s="120">
        <f>IF(IFERROR(MATCH(_xlfn.CONCAT($B16,",",M$4),'19 SpcFunc &amp; VentSpcFunc combos'!$Q$8:$Q$335,0),0)&gt;0,1,0)</f>
        <v>0</v>
      </c>
      <c r="N16" s="120">
        <f>IF(IFERROR(MATCH(_xlfn.CONCAT($B16,",",N$4),'19 SpcFunc &amp; VentSpcFunc combos'!$Q$8:$Q$335,0),0)&gt;0,1,0)</f>
        <v>0</v>
      </c>
      <c r="O16" s="120">
        <f>IF(IFERROR(MATCH(_xlfn.CONCAT($B16,",",O$4),'19 SpcFunc &amp; VentSpcFunc combos'!$Q$8:$Q$335,0),0)&gt;0,1,0)</f>
        <v>0</v>
      </c>
      <c r="P16" s="120">
        <f>IF(IFERROR(MATCH(_xlfn.CONCAT($B16,",",P$4),'19 SpcFunc &amp; VentSpcFunc combos'!$Q$8:$Q$335,0),0)&gt;0,1,0)</f>
        <v>0</v>
      </c>
      <c r="Q16" s="120">
        <f>IF(IFERROR(MATCH(_xlfn.CONCAT($B16,",",Q$4),'19 SpcFunc &amp; VentSpcFunc combos'!$Q$8:$Q$335,0),0)&gt;0,1,0)</f>
        <v>0</v>
      </c>
      <c r="R16" s="120">
        <f>IF(IFERROR(MATCH(_xlfn.CONCAT($B16,",",R$4),'19 SpcFunc &amp; VentSpcFunc combos'!$Q$8:$Q$335,0),0)&gt;0,1,0)</f>
        <v>0</v>
      </c>
      <c r="S16" s="120">
        <f>IF(IFERROR(MATCH(_xlfn.CONCAT($B16,",",S$4),'19 SpcFunc &amp; VentSpcFunc combos'!$Q$8:$Q$335,0),0)&gt;0,1,0)</f>
        <v>0</v>
      </c>
      <c r="T16" s="120">
        <f>IF(IFERROR(MATCH(_xlfn.CONCAT($B16,",",T$4),'19 SpcFunc &amp; VentSpcFunc combos'!$Q$8:$Q$335,0),0)&gt;0,1,0)</f>
        <v>0</v>
      </c>
      <c r="U16" s="120">
        <f>IF(IFERROR(MATCH(_xlfn.CONCAT($B16,",",U$4),'19 SpcFunc &amp; VentSpcFunc combos'!$Q$8:$Q$335,0),0)&gt;0,1,0)</f>
        <v>0</v>
      </c>
      <c r="V16" s="120">
        <f>IF(IFERROR(MATCH(_xlfn.CONCAT($B16,",",V$4),'19 SpcFunc &amp; VentSpcFunc combos'!$Q$8:$Q$335,0),0)&gt;0,1,0)</f>
        <v>0</v>
      </c>
      <c r="W16" s="120">
        <f>IF(IFERROR(MATCH(_xlfn.CONCAT($B16,",",W$4),'19 SpcFunc &amp; VentSpcFunc combos'!$Q$8:$Q$335,0),0)&gt;0,1,0)</f>
        <v>0</v>
      </c>
      <c r="X16" s="120">
        <f>IF(IFERROR(MATCH(_xlfn.CONCAT($B16,",",X$4),'19 SpcFunc &amp; VentSpcFunc combos'!$Q$8:$Q$335,0),0)&gt;0,1,0)</f>
        <v>0</v>
      </c>
      <c r="Y16" s="120">
        <f>IF(IFERROR(MATCH(_xlfn.CONCAT($B16,",",Y$4),'19 SpcFunc &amp; VentSpcFunc combos'!$Q$8:$Q$335,0),0)&gt;0,1,0)</f>
        <v>0</v>
      </c>
      <c r="Z16" s="120">
        <f>IF(IFERROR(MATCH(_xlfn.CONCAT($B16,",",Z$4),'19 SpcFunc &amp; VentSpcFunc combos'!$Q$8:$Q$335,0),0)&gt;0,1,0)</f>
        <v>0</v>
      </c>
      <c r="AA16" s="120">
        <f>IF(IFERROR(MATCH(_xlfn.CONCAT($B16,",",AA$4),'19 SpcFunc &amp; VentSpcFunc combos'!$Q$8:$Q$335,0),0)&gt;0,1,0)</f>
        <v>0</v>
      </c>
      <c r="AB16" s="120">
        <f>IF(IFERROR(MATCH(_xlfn.CONCAT($B16,",",AB$4),'19 SpcFunc &amp; VentSpcFunc combos'!$Q$8:$Q$335,0),0)&gt;0,1,0)</f>
        <v>0</v>
      </c>
      <c r="AC16" s="120">
        <f>IF(IFERROR(MATCH(_xlfn.CONCAT($B16,",",AC$4),'19 SpcFunc &amp; VentSpcFunc combos'!$Q$8:$Q$335,0),0)&gt;0,1,0)</f>
        <v>0</v>
      </c>
      <c r="AD16" s="120">
        <f>IF(IFERROR(MATCH(_xlfn.CONCAT($B16,",",AD$4),'19 SpcFunc &amp; VentSpcFunc combos'!$Q$8:$Q$335,0),0)&gt;0,1,0)</f>
        <v>0</v>
      </c>
      <c r="AE16" s="120">
        <f>IF(IFERROR(MATCH(_xlfn.CONCAT($B16,",",AE$4),'19 SpcFunc &amp; VentSpcFunc combos'!$Q$8:$Q$335,0),0)&gt;0,1,0)</f>
        <v>0</v>
      </c>
      <c r="AF16" s="120">
        <f>IF(IFERROR(MATCH(_xlfn.CONCAT($B16,",",AF$4),'19 SpcFunc &amp; VentSpcFunc combos'!$Q$8:$Q$335,0),0)&gt;0,1,0)</f>
        <v>0</v>
      </c>
      <c r="AG16" s="120">
        <f>IF(IFERROR(MATCH(_xlfn.CONCAT($B16,",",AG$4),'19 SpcFunc &amp; VentSpcFunc combos'!$Q$8:$Q$335,0),0)&gt;0,1,0)</f>
        <v>0</v>
      </c>
      <c r="AH16" s="120">
        <f>IF(IFERROR(MATCH(_xlfn.CONCAT($B16,",",AH$4),'19 SpcFunc &amp; VentSpcFunc combos'!$Q$8:$Q$335,0),0)&gt;0,1,0)</f>
        <v>0</v>
      </c>
      <c r="AI16" s="120">
        <f>IF(IFERROR(MATCH(_xlfn.CONCAT($B16,",",AI$4),'19 SpcFunc &amp; VentSpcFunc combos'!$Q$8:$Q$335,0),0)&gt;0,1,0)</f>
        <v>0</v>
      </c>
      <c r="AJ16" s="120">
        <f>IF(IFERROR(MATCH(_xlfn.CONCAT($B16,",",AJ$4),'19 SpcFunc &amp; VentSpcFunc combos'!$Q$8:$Q$335,0),0)&gt;0,1,0)</f>
        <v>0</v>
      </c>
      <c r="AK16" s="120">
        <f>IF(IFERROR(MATCH(_xlfn.CONCAT($B16,",",AK$4),'19 SpcFunc &amp; VentSpcFunc combos'!$Q$8:$Q$335,0),0)&gt;0,1,0)</f>
        <v>0</v>
      </c>
      <c r="AL16" s="120">
        <f>IF(IFERROR(MATCH(_xlfn.CONCAT($B16,",",AL$4),'19 SpcFunc &amp; VentSpcFunc combos'!$Q$8:$Q$335,0),0)&gt;0,1,0)</f>
        <v>0</v>
      </c>
      <c r="AM16" s="120">
        <f>IF(IFERROR(MATCH(_xlfn.CONCAT($B16,",",AM$4),'19 SpcFunc &amp; VentSpcFunc combos'!$Q$8:$Q$335,0),0)&gt;0,1,0)</f>
        <v>0</v>
      </c>
      <c r="AN16" s="120">
        <f>IF(IFERROR(MATCH(_xlfn.CONCAT($B16,",",AN$4),'19 SpcFunc &amp; VentSpcFunc combos'!$Q$8:$Q$335,0),0)&gt;0,1,0)</f>
        <v>0</v>
      </c>
      <c r="AO16" s="120">
        <f>IF(IFERROR(MATCH(_xlfn.CONCAT($B16,",",AO$4),'19 SpcFunc &amp; VentSpcFunc combos'!$Q$8:$Q$335,0),0)&gt;0,1,0)</f>
        <v>0</v>
      </c>
      <c r="AP16" s="120">
        <f>IF(IFERROR(MATCH(_xlfn.CONCAT($B16,",",AP$4),'19 SpcFunc &amp; VentSpcFunc combos'!$Q$8:$Q$335,0),0)&gt;0,1,0)</f>
        <v>0</v>
      </c>
      <c r="AQ16" s="120">
        <f>IF(IFERROR(MATCH(_xlfn.CONCAT($B16,",",AQ$4),'19 SpcFunc &amp; VentSpcFunc combos'!$Q$8:$Q$335,0),0)&gt;0,1,0)</f>
        <v>0</v>
      </c>
      <c r="AR16" s="120">
        <f>IF(IFERROR(MATCH(_xlfn.CONCAT($B16,",",AR$4),'19 SpcFunc &amp; VentSpcFunc combos'!$Q$8:$Q$335,0),0)&gt;0,1,0)</f>
        <v>0</v>
      </c>
      <c r="AS16" s="120">
        <f>IF(IFERROR(MATCH(_xlfn.CONCAT($B16,",",AS$4),'19 SpcFunc &amp; VentSpcFunc combos'!$Q$8:$Q$335,0),0)&gt;0,1,0)</f>
        <v>0</v>
      </c>
      <c r="AT16" s="120">
        <f>IF(IFERROR(MATCH(_xlfn.CONCAT($B16,",",AT$4),'19 SpcFunc &amp; VentSpcFunc combos'!$Q$8:$Q$335,0),0)&gt;0,1,0)</f>
        <v>0</v>
      </c>
      <c r="AU16" s="120">
        <f>IF(IFERROR(MATCH(_xlfn.CONCAT($B16,",",AU$4),'19 SpcFunc &amp; VentSpcFunc combos'!$Q$8:$Q$335,0),0)&gt;0,1,0)</f>
        <v>0</v>
      </c>
      <c r="AV16" s="120">
        <f>IF(IFERROR(MATCH(_xlfn.CONCAT($B16,",",AV$4),'19 SpcFunc &amp; VentSpcFunc combos'!$Q$8:$Q$335,0),0)&gt;0,1,0)</f>
        <v>0</v>
      </c>
      <c r="AW16" s="120">
        <f>IF(IFERROR(MATCH(_xlfn.CONCAT($B16,",",AW$4),'19 SpcFunc &amp; VentSpcFunc combos'!$Q$8:$Q$335,0),0)&gt;0,1,0)</f>
        <v>0</v>
      </c>
      <c r="AX16" s="120">
        <f>IF(IFERROR(MATCH(_xlfn.CONCAT($B16,",",AX$4),'19 SpcFunc &amp; VentSpcFunc combos'!$Q$8:$Q$335,0),0)&gt;0,1,0)</f>
        <v>0</v>
      </c>
      <c r="AY16" s="120">
        <f>IF(IFERROR(MATCH(_xlfn.CONCAT($B16,",",AY$4),'19 SpcFunc &amp; VentSpcFunc combos'!$Q$8:$Q$335,0),0)&gt;0,1,0)</f>
        <v>0</v>
      </c>
      <c r="AZ16" s="120">
        <f>IF(IFERROR(MATCH(_xlfn.CONCAT($B16,",",AZ$4),'19 SpcFunc &amp; VentSpcFunc combos'!$Q$8:$Q$335,0),0)&gt;0,1,0)</f>
        <v>0</v>
      </c>
      <c r="BA16" s="120">
        <f>IF(IFERROR(MATCH(_xlfn.CONCAT($B16,",",BA$4),'19 SpcFunc &amp; VentSpcFunc combos'!$Q$8:$Q$335,0),0)&gt;0,1,0)</f>
        <v>0</v>
      </c>
      <c r="BB16" s="120">
        <f>IF(IFERROR(MATCH(_xlfn.CONCAT($B16,",",BB$4),'19 SpcFunc &amp; VentSpcFunc combos'!$Q$8:$Q$335,0),0)&gt;0,1,0)</f>
        <v>0</v>
      </c>
      <c r="BC16" s="120">
        <f>IF(IFERROR(MATCH(_xlfn.CONCAT($B16,",",BC$4),'19 SpcFunc &amp; VentSpcFunc combos'!$Q$8:$Q$335,0),0)&gt;0,1,0)</f>
        <v>0</v>
      </c>
      <c r="BD16" s="120">
        <f>IF(IFERROR(MATCH(_xlfn.CONCAT($B16,",",BD$4),'19 SpcFunc &amp; VentSpcFunc combos'!$Q$8:$Q$335,0),0)&gt;0,1,0)</f>
        <v>0</v>
      </c>
      <c r="BE16" s="120">
        <f>IF(IFERROR(MATCH(_xlfn.CONCAT($B16,",",BE$4),'19 SpcFunc &amp; VentSpcFunc combos'!$Q$8:$Q$335,0),0)&gt;0,1,0)</f>
        <v>0</v>
      </c>
      <c r="BF16" s="120">
        <f>IF(IFERROR(MATCH(_xlfn.CONCAT($B16,",",BF$4),'19 SpcFunc &amp; VentSpcFunc combos'!$Q$8:$Q$335,0),0)&gt;0,1,0)</f>
        <v>0</v>
      </c>
      <c r="BG16" s="120">
        <f>IF(IFERROR(MATCH(_xlfn.CONCAT($B16,",",BG$4),'19 SpcFunc &amp; VentSpcFunc combos'!$Q$8:$Q$335,0),0)&gt;0,1,0)</f>
        <v>0</v>
      </c>
      <c r="BH16" s="120">
        <f>IF(IFERROR(MATCH(_xlfn.CONCAT($B16,",",BH$4),'19 SpcFunc &amp; VentSpcFunc combos'!$Q$8:$Q$335,0),0)&gt;0,1,0)</f>
        <v>0</v>
      </c>
      <c r="BI16" s="120">
        <f>IF(IFERROR(MATCH(_xlfn.CONCAT($B16,",",BI$4),'19 SpcFunc &amp; VentSpcFunc combos'!$Q$8:$Q$335,0),0)&gt;0,1,0)</f>
        <v>0</v>
      </c>
      <c r="BJ16" s="120">
        <f>IF(IFERROR(MATCH(_xlfn.CONCAT($B16,",",BJ$4),'19 SpcFunc &amp; VentSpcFunc combos'!$Q$8:$Q$335,0),0)&gt;0,1,0)</f>
        <v>0</v>
      </c>
      <c r="BK16" s="120">
        <f>IF(IFERROR(MATCH(_xlfn.CONCAT($B16,",",BK$4),'19 SpcFunc &amp; VentSpcFunc combos'!$Q$8:$Q$335,0),0)&gt;0,1,0)</f>
        <v>0</v>
      </c>
      <c r="BL16" s="120">
        <f>IF(IFERROR(MATCH(_xlfn.CONCAT($B16,",",BL$4),'19 SpcFunc &amp; VentSpcFunc combos'!$Q$8:$Q$335,0),0)&gt;0,1,0)</f>
        <v>0</v>
      </c>
      <c r="BM16" s="120">
        <f>IF(IFERROR(MATCH(_xlfn.CONCAT($B16,",",BM$4),'19 SpcFunc &amp; VentSpcFunc combos'!$Q$8:$Q$335,0),0)&gt;0,1,0)</f>
        <v>0</v>
      </c>
      <c r="BN16" s="120">
        <f>IF(IFERROR(MATCH(_xlfn.CONCAT($B16,",",BN$4),'19 SpcFunc &amp; VentSpcFunc combos'!$Q$8:$Q$335,0),0)&gt;0,1,0)</f>
        <v>0</v>
      </c>
      <c r="BO16" s="120">
        <f>IF(IFERROR(MATCH(_xlfn.CONCAT($B16,",",BO$4),'19 SpcFunc &amp; VentSpcFunc combos'!$Q$8:$Q$335,0),0)&gt;0,1,0)</f>
        <v>0</v>
      </c>
      <c r="BP16" s="120">
        <f>IF(IFERROR(MATCH(_xlfn.CONCAT($B16,",",BP$4),'19 SpcFunc &amp; VentSpcFunc combos'!$Q$8:$Q$335,0),0)&gt;0,1,0)</f>
        <v>0</v>
      </c>
      <c r="BQ16" s="120">
        <f>IF(IFERROR(MATCH(_xlfn.CONCAT($B16,",",BQ$4),'19 SpcFunc &amp; VentSpcFunc combos'!$Q$8:$Q$335,0),0)&gt;0,1,0)</f>
        <v>0</v>
      </c>
      <c r="BR16" s="120">
        <f>IF(IFERROR(MATCH(_xlfn.CONCAT($B16,",",BR$4),'19 SpcFunc &amp; VentSpcFunc combos'!$Q$8:$Q$335,0),0)&gt;0,1,0)</f>
        <v>0</v>
      </c>
      <c r="BS16" s="120">
        <f>IF(IFERROR(MATCH(_xlfn.CONCAT($B16,",",BS$4),'19 SpcFunc &amp; VentSpcFunc combos'!$Q$8:$Q$335,0),0)&gt;0,1,0)</f>
        <v>0</v>
      </c>
      <c r="BT16" s="120">
        <f>IF(IFERROR(MATCH(_xlfn.CONCAT($B16,",",BT$4),'19 SpcFunc &amp; VentSpcFunc combos'!$Q$8:$Q$335,0),0)&gt;0,1,0)</f>
        <v>0</v>
      </c>
      <c r="BU16" s="120">
        <f>IF(IFERROR(MATCH(_xlfn.CONCAT($B16,",",BU$4),'19 SpcFunc &amp; VentSpcFunc combos'!$Q$8:$Q$335,0),0)&gt;0,1,0)</f>
        <v>0</v>
      </c>
      <c r="BV16" s="120">
        <f>IF(IFERROR(MATCH(_xlfn.CONCAT($B16,",",BV$4),'19 SpcFunc &amp; VentSpcFunc combos'!$Q$8:$Q$335,0),0)&gt;0,1,0)</f>
        <v>0</v>
      </c>
      <c r="BW16" s="120">
        <f>IF(IFERROR(MATCH(_xlfn.CONCAT($B16,",",BW$4),'19 SpcFunc &amp; VentSpcFunc combos'!$Q$8:$Q$335,0),0)&gt;0,1,0)</f>
        <v>0</v>
      </c>
      <c r="BX16" s="120">
        <f>IF(IFERROR(MATCH(_xlfn.CONCAT($B16,",",BX$4),'19 SpcFunc &amp; VentSpcFunc combos'!$Q$8:$Q$335,0),0)&gt;0,1,0)</f>
        <v>0</v>
      </c>
      <c r="BY16" s="120">
        <f>IF(IFERROR(MATCH(_xlfn.CONCAT($B16,",",BY$4),'19 SpcFunc &amp; VentSpcFunc combos'!$Q$8:$Q$335,0),0)&gt;0,1,0)</f>
        <v>0</v>
      </c>
      <c r="BZ16" s="120">
        <f>IF(IFERROR(MATCH(_xlfn.CONCAT($B16,",",BZ$4),'19 SpcFunc &amp; VentSpcFunc combos'!$Q$8:$Q$335,0),0)&gt;0,1,0)</f>
        <v>0</v>
      </c>
      <c r="CA16" s="120">
        <f>IF(IFERROR(MATCH(_xlfn.CONCAT($B16,",",CA$4),'19 SpcFunc &amp; VentSpcFunc combos'!$Q$8:$Q$335,0),0)&gt;0,1,0)</f>
        <v>0</v>
      </c>
      <c r="CB16" s="120">
        <f>IF(IFERROR(MATCH(_xlfn.CONCAT($B16,",",CB$4),'19 SpcFunc &amp; VentSpcFunc combos'!$Q$8:$Q$335,0),0)&gt;0,1,0)</f>
        <v>0</v>
      </c>
      <c r="CC16" s="120">
        <f>IF(IFERROR(MATCH(_xlfn.CONCAT($B16,",",CC$4),'19 SpcFunc &amp; VentSpcFunc combos'!$Q$8:$Q$335,0),0)&gt;0,1,0)</f>
        <v>0</v>
      </c>
      <c r="CD16" s="120">
        <f>IF(IFERROR(MATCH(_xlfn.CONCAT($B16,",",CD$4),'19 SpcFunc &amp; VentSpcFunc combos'!$Q$8:$Q$335,0),0)&gt;0,1,0)</f>
        <v>0</v>
      </c>
      <c r="CE16" s="120">
        <f>IF(IFERROR(MATCH(_xlfn.CONCAT($B16,",",CE$4),'19 SpcFunc &amp; VentSpcFunc combos'!$Q$8:$Q$335,0),0)&gt;0,1,0)</f>
        <v>0</v>
      </c>
      <c r="CF16" s="120">
        <f>IF(IFERROR(MATCH(_xlfn.CONCAT($B16,",",CF$4),'19 SpcFunc &amp; VentSpcFunc combos'!$Q$8:$Q$335,0),0)&gt;0,1,0)</f>
        <v>0</v>
      </c>
      <c r="CG16" s="120">
        <f>IF(IFERROR(MATCH(_xlfn.CONCAT($B16,",",CG$4),'19 SpcFunc &amp; VentSpcFunc combos'!$Q$8:$Q$335,0),0)&gt;0,1,0)</f>
        <v>0</v>
      </c>
      <c r="CH16" s="120">
        <f>IF(IFERROR(MATCH(_xlfn.CONCAT($B16,",",CH$4),'19 SpcFunc &amp; VentSpcFunc combos'!$Q$8:$Q$335,0),0)&gt;0,1,0)</f>
        <v>0</v>
      </c>
      <c r="CI16" s="120">
        <f>IF(IFERROR(MATCH(_xlfn.CONCAT($B16,",",CI$4),'19 SpcFunc &amp; VentSpcFunc combos'!$Q$8:$Q$335,0),0)&gt;0,1,0)</f>
        <v>0</v>
      </c>
      <c r="CJ16" s="120">
        <f>IF(IFERROR(MATCH(_xlfn.CONCAT($B16,",",CJ$4),'19 SpcFunc &amp; VentSpcFunc combos'!$Q$8:$Q$335,0),0)&gt;0,1,0)</f>
        <v>0</v>
      </c>
      <c r="CK16" s="120">
        <f>IF(IFERROR(MATCH(_xlfn.CONCAT($B16,",",CK$4),'19 SpcFunc &amp; VentSpcFunc combos'!$Q$8:$Q$335,0),0)&gt;0,1,0)</f>
        <v>0</v>
      </c>
      <c r="CL16" s="120">
        <f>IF(IFERROR(MATCH(_xlfn.CONCAT($B16,",",CL$4),'19 SpcFunc &amp; VentSpcFunc combos'!$Q$8:$Q$335,0),0)&gt;0,1,0)</f>
        <v>0</v>
      </c>
      <c r="CM16" s="120">
        <f>IF(IFERROR(MATCH(_xlfn.CONCAT($B16,",",CM$4),'19 SpcFunc &amp; VentSpcFunc combos'!$Q$8:$Q$335,0),0)&gt;0,1,0)</f>
        <v>0</v>
      </c>
      <c r="CN16" s="120">
        <f>IF(IFERROR(MATCH(_xlfn.CONCAT($B16,",",CN$4),'19 SpcFunc &amp; VentSpcFunc combos'!$Q$8:$Q$335,0),0)&gt;0,1,0)</f>
        <v>0</v>
      </c>
      <c r="CO16" s="120">
        <f>IF(IFERROR(MATCH(_xlfn.CONCAT($B16,",",CO$4),'19 SpcFunc &amp; VentSpcFunc combos'!$Q$8:$Q$335,0),0)&gt;0,1,0)</f>
        <v>0</v>
      </c>
      <c r="CP16" s="120">
        <f>IF(IFERROR(MATCH(_xlfn.CONCAT($B16,",",CP$4),'19 SpcFunc &amp; VentSpcFunc combos'!$Q$8:$Q$335,0),0)&gt;0,1,0)</f>
        <v>0</v>
      </c>
      <c r="CQ16" s="120">
        <f>IF(IFERROR(MATCH(_xlfn.CONCAT($B16,",",CQ$4),'19 SpcFunc &amp; VentSpcFunc combos'!$Q$8:$Q$335,0),0)&gt;0,1,0)</f>
        <v>0</v>
      </c>
      <c r="CR16" s="120">
        <f>IF(IFERROR(MATCH(_xlfn.CONCAT($B16,",",CR$4),'19 SpcFunc &amp; VentSpcFunc combos'!$Q$8:$Q$335,0),0)&gt;0,1,0)</f>
        <v>0</v>
      </c>
      <c r="CS16" s="120">
        <f>IF(IFERROR(MATCH(_xlfn.CONCAT($B16,",",CS$4),'19 SpcFunc &amp; VentSpcFunc combos'!$Q$8:$Q$335,0),0)&gt;0,1,0)</f>
        <v>0</v>
      </c>
      <c r="CT16" s="120">
        <f>IF(IFERROR(MATCH(_xlfn.CONCAT($B16,",",CT$4),'19 SpcFunc &amp; VentSpcFunc combos'!$Q$8:$Q$335,0),0)&gt;0,1,0)</f>
        <v>0</v>
      </c>
      <c r="CU16" s="99" t="s">
        <v>938</v>
      </c>
      <c r="CV16">
        <f t="shared" si="5"/>
        <v>0</v>
      </c>
    </row>
    <row r="17" spans="2:100" x14ac:dyDescent="0.25">
      <c r="B17" t="e">
        <f>#REF!</f>
        <v>#REF!</v>
      </c>
      <c r="C17" s="120">
        <f>IF(IFERROR(MATCH(_xlfn.CONCAT($B17,",",C$4),'19 SpcFunc &amp; VentSpcFunc combos'!$Q$8:$Q$335,0),0)&gt;0,1,0)</f>
        <v>0</v>
      </c>
      <c r="D17" s="120">
        <f>IF(IFERROR(MATCH(_xlfn.CONCAT($B17,",",D$4),'19 SpcFunc &amp; VentSpcFunc combos'!$Q$8:$Q$335,0),0)&gt;0,1,0)</f>
        <v>0</v>
      </c>
      <c r="E17" s="120">
        <f>IF(IFERROR(MATCH(_xlfn.CONCAT($B17,",",E$4),'19 SpcFunc &amp; VentSpcFunc combos'!$Q$8:$Q$335,0),0)&gt;0,1,0)</f>
        <v>0</v>
      </c>
      <c r="F17" s="120">
        <f>IF(IFERROR(MATCH(_xlfn.CONCAT($B17,",",F$4),'19 SpcFunc &amp; VentSpcFunc combos'!$Q$8:$Q$335,0),0)&gt;0,1,0)</f>
        <v>0</v>
      </c>
      <c r="G17" s="120">
        <f>IF(IFERROR(MATCH(_xlfn.CONCAT($B17,",",G$4),'19 SpcFunc &amp; VentSpcFunc combos'!$Q$8:$Q$335,0),0)&gt;0,1,0)</f>
        <v>0</v>
      </c>
      <c r="H17" s="120">
        <f>IF(IFERROR(MATCH(_xlfn.CONCAT($B17,",",H$4),'19 SpcFunc &amp; VentSpcFunc combos'!$Q$8:$Q$335,0),0)&gt;0,1,0)</f>
        <v>0</v>
      </c>
      <c r="I17" s="120">
        <f>IF(IFERROR(MATCH(_xlfn.CONCAT($B17,",",I$4),'19 SpcFunc &amp; VentSpcFunc combos'!$Q$8:$Q$335,0),0)&gt;0,1,0)</f>
        <v>0</v>
      </c>
      <c r="J17" s="120">
        <f>IF(IFERROR(MATCH(_xlfn.CONCAT($B17,",",J$4),'19 SpcFunc &amp; VentSpcFunc combos'!$Q$8:$Q$335,0),0)&gt;0,1,0)</f>
        <v>0</v>
      </c>
      <c r="K17" s="120">
        <f>IF(IFERROR(MATCH(_xlfn.CONCAT($B17,",",K$4),'19 SpcFunc &amp; VentSpcFunc combos'!$Q$8:$Q$335,0),0)&gt;0,1,0)</f>
        <v>0</v>
      </c>
      <c r="L17" s="120">
        <f>IF(IFERROR(MATCH(_xlfn.CONCAT($B17,",",L$4),'19 SpcFunc &amp; VentSpcFunc combos'!$Q$8:$Q$335,0),0)&gt;0,1,0)</f>
        <v>0</v>
      </c>
      <c r="M17" s="120">
        <f>IF(IFERROR(MATCH(_xlfn.CONCAT($B17,",",M$4),'19 SpcFunc &amp; VentSpcFunc combos'!$Q$8:$Q$335,0),0)&gt;0,1,0)</f>
        <v>0</v>
      </c>
      <c r="N17" s="120">
        <f>IF(IFERROR(MATCH(_xlfn.CONCAT($B17,",",N$4),'19 SpcFunc &amp; VentSpcFunc combos'!$Q$8:$Q$335,0),0)&gt;0,1,0)</f>
        <v>0</v>
      </c>
      <c r="O17" s="120">
        <f>IF(IFERROR(MATCH(_xlfn.CONCAT($B17,",",O$4),'19 SpcFunc &amp; VentSpcFunc combos'!$Q$8:$Q$335,0),0)&gt;0,1,0)</f>
        <v>0</v>
      </c>
      <c r="P17" s="120">
        <f>IF(IFERROR(MATCH(_xlfn.CONCAT($B17,",",P$4),'19 SpcFunc &amp; VentSpcFunc combos'!$Q$8:$Q$335,0),0)&gt;0,1,0)</f>
        <v>0</v>
      </c>
      <c r="Q17" s="120">
        <f>IF(IFERROR(MATCH(_xlfn.CONCAT($B17,",",Q$4),'19 SpcFunc &amp; VentSpcFunc combos'!$Q$8:$Q$335,0),0)&gt;0,1,0)</f>
        <v>0</v>
      </c>
      <c r="R17" s="120">
        <f>IF(IFERROR(MATCH(_xlfn.CONCAT($B17,",",R$4),'19 SpcFunc &amp; VentSpcFunc combos'!$Q$8:$Q$335,0),0)&gt;0,1,0)</f>
        <v>0</v>
      </c>
      <c r="S17" s="120">
        <f>IF(IFERROR(MATCH(_xlfn.CONCAT($B17,",",S$4),'19 SpcFunc &amp; VentSpcFunc combos'!$Q$8:$Q$335,0),0)&gt;0,1,0)</f>
        <v>0</v>
      </c>
      <c r="T17" s="120">
        <f>IF(IFERROR(MATCH(_xlfn.CONCAT($B17,",",T$4),'19 SpcFunc &amp; VentSpcFunc combos'!$Q$8:$Q$335,0),0)&gt;0,1,0)</f>
        <v>0</v>
      </c>
      <c r="U17" s="120">
        <f>IF(IFERROR(MATCH(_xlfn.CONCAT($B17,",",U$4),'19 SpcFunc &amp; VentSpcFunc combos'!$Q$8:$Q$335,0),0)&gt;0,1,0)</f>
        <v>0</v>
      </c>
      <c r="V17" s="120">
        <f>IF(IFERROR(MATCH(_xlfn.CONCAT($B17,",",V$4),'19 SpcFunc &amp; VentSpcFunc combos'!$Q$8:$Q$335,0),0)&gt;0,1,0)</f>
        <v>0</v>
      </c>
      <c r="W17" s="120">
        <f>IF(IFERROR(MATCH(_xlfn.CONCAT($B17,",",W$4),'19 SpcFunc &amp; VentSpcFunc combos'!$Q$8:$Q$335,0),0)&gt;0,1,0)</f>
        <v>0</v>
      </c>
      <c r="X17" s="120">
        <f>IF(IFERROR(MATCH(_xlfn.CONCAT($B17,",",X$4),'19 SpcFunc &amp; VentSpcFunc combos'!$Q$8:$Q$335,0),0)&gt;0,1,0)</f>
        <v>0</v>
      </c>
      <c r="Y17" s="120">
        <f>IF(IFERROR(MATCH(_xlfn.CONCAT($B17,",",Y$4),'19 SpcFunc &amp; VentSpcFunc combos'!$Q$8:$Q$335,0),0)&gt;0,1,0)</f>
        <v>0</v>
      </c>
      <c r="Z17" s="120">
        <f>IF(IFERROR(MATCH(_xlfn.CONCAT($B17,",",Z$4),'19 SpcFunc &amp; VentSpcFunc combos'!$Q$8:$Q$335,0),0)&gt;0,1,0)</f>
        <v>0</v>
      </c>
      <c r="AA17" s="120">
        <f>IF(IFERROR(MATCH(_xlfn.CONCAT($B17,",",AA$4),'19 SpcFunc &amp; VentSpcFunc combos'!$Q$8:$Q$335,0),0)&gt;0,1,0)</f>
        <v>0</v>
      </c>
      <c r="AB17" s="120">
        <f>IF(IFERROR(MATCH(_xlfn.CONCAT($B17,",",AB$4),'19 SpcFunc &amp; VentSpcFunc combos'!$Q$8:$Q$335,0),0)&gt;0,1,0)</f>
        <v>0</v>
      </c>
      <c r="AC17" s="120">
        <f>IF(IFERROR(MATCH(_xlfn.CONCAT($B17,",",AC$4),'19 SpcFunc &amp; VentSpcFunc combos'!$Q$8:$Q$335,0),0)&gt;0,1,0)</f>
        <v>0</v>
      </c>
      <c r="AD17" s="120">
        <f>IF(IFERROR(MATCH(_xlfn.CONCAT($B17,",",AD$4),'19 SpcFunc &amp; VentSpcFunc combos'!$Q$8:$Q$335,0),0)&gt;0,1,0)</f>
        <v>0</v>
      </c>
      <c r="AE17" s="120">
        <f>IF(IFERROR(MATCH(_xlfn.CONCAT($B17,",",AE$4),'19 SpcFunc &amp; VentSpcFunc combos'!$Q$8:$Q$335,0),0)&gt;0,1,0)</f>
        <v>0</v>
      </c>
      <c r="AF17" s="120">
        <f>IF(IFERROR(MATCH(_xlfn.CONCAT($B17,",",AF$4),'19 SpcFunc &amp; VentSpcFunc combos'!$Q$8:$Q$335,0),0)&gt;0,1,0)</f>
        <v>0</v>
      </c>
      <c r="AG17" s="120">
        <f>IF(IFERROR(MATCH(_xlfn.CONCAT($B17,",",AG$4),'19 SpcFunc &amp; VentSpcFunc combos'!$Q$8:$Q$335,0),0)&gt;0,1,0)</f>
        <v>0</v>
      </c>
      <c r="AH17" s="120">
        <f>IF(IFERROR(MATCH(_xlfn.CONCAT($B17,",",AH$4),'19 SpcFunc &amp; VentSpcFunc combos'!$Q$8:$Q$335,0),0)&gt;0,1,0)</f>
        <v>0</v>
      </c>
      <c r="AI17" s="120">
        <f>IF(IFERROR(MATCH(_xlfn.CONCAT($B17,",",AI$4),'19 SpcFunc &amp; VentSpcFunc combos'!$Q$8:$Q$335,0),0)&gt;0,1,0)</f>
        <v>0</v>
      </c>
      <c r="AJ17" s="120">
        <f>IF(IFERROR(MATCH(_xlfn.CONCAT($B17,",",AJ$4),'19 SpcFunc &amp; VentSpcFunc combos'!$Q$8:$Q$335,0),0)&gt;0,1,0)</f>
        <v>0</v>
      </c>
      <c r="AK17" s="120">
        <f>IF(IFERROR(MATCH(_xlfn.CONCAT($B17,",",AK$4),'19 SpcFunc &amp; VentSpcFunc combos'!$Q$8:$Q$335,0),0)&gt;0,1,0)</f>
        <v>0</v>
      </c>
      <c r="AL17" s="120">
        <f>IF(IFERROR(MATCH(_xlfn.CONCAT($B17,",",AL$4),'19 SpcFunc &amp; VentSpcFunc combos'!$Q$8:$Q$335,0),0)&gt;0,1,0)</f>
        <v>0</v>
      </c>
      <c r="AM17" s="120">
        <f>IF(IFERROR(MATCH(_xlfn.CONCAT($B17,",",AM$4),'19 SpcFunc &amp; VentSpcFunc combos'!$Q$8:$Q$335,0),0)&gt;0,1,0)</f>
        <v>0</v>
      </c>
      <c r="AN17" s="120">
        <f>IF(IFERROR(MATCH(_xlfn.CONCAT($B17,",",AN$4),'19 SpcFunc &amp; VentSpcFunc combos'!$Q$8:$Q$335,0),0)&gt;0,1,0)</f>
        <v>0</v>
      </c>
      <c r="AO17" s="120">
        <f>IF(IFERROR(MATCH(_xlfn.CONCAT($B17,",",AO$4),'19 SpcFunc &amp; VentSpcFunc combos'!$Q$8:$Q$335,0),0)&gt;0,1,0)</f>
        <v>0</v>
      </c>
      <c r="AP17" s="120">
        <f>IF(IFERROR(MATCH(_xlfn.CONCAT($B17,",",AP$4),'19 SpcFunc &amp; VentSpcFunc combos'!$Q$8:$Q$335,0),0)&gt;0,1,0)</f>
        <v>0</v>
      </c>
      <c r="AQ17" s="120">
        <f>IF(IFERROR(MATCH(_xlfn.CONCAT($B17,",",AQ$4),'19 SpcFunc &amp; VentSpcFunc combos'!$Q$8:$Q$335,0),0)&gt;0,1,0)</f>
        <v>0</v>
      </c>
      <c r="AR17" s="120">
        <f>IF(IFERROR(MATCH(_xlfn.CONCAT($B17,",",AR$4),'19 SpcFunc &amp; VentSpcFunc combos'!$Q$8:$Q$335,0),0)&gt;0,1,0)</f>
        <v>0</v>
      </c>
      <c r="AS17" s="120">
        <f>IF(IFERROR(MATCH(_xlfn.CONCAT($B17,",",AS$4),'19 SpcFunc &amp; VentSpcFunc combos'!$Q$8:$Q$335,0),0)&gt;0,1,0)</f>
        <v>0</v>
      </c>
      <c r="AT17" s="120">
        <f>IF(IFERROR(MATCH(_xlfn.CONCAT($B17,",",AT$4),'19 SpcFunc &amp; VentSpcFunc combos'!$Q$8:$Q$335,0),0)&gt;0,1,0)</f>
        <v>0</v>
      </c>
      <c r="AU17" s="120">
        <f>IF(IFERROR(MATCH(_xlfn.CONCAT($B17,",",AU$4),'19 SpcFunc &amp; VentSpcFunc combos'!$Q$8:$Q$335,0),0)&gt;0,1,0)</f>
        <v>0</v>
      </c>
      <c r="AV17" s="120">
        <f>IF(IFERROR(MATCH(_xlfn.CONCAT($B17,",",AV$4),'19 SpcFunc &amp; VentSpcFunc combos'!$Q$8:$Q$335,0),0)&gt;0,1,0)</f>
        <v>0</v>
      </c>
      <c r="AW17" s="120">
        <f>IF(IFERROR(MATCH(_xlfn.CONCAT($B17,",",AW$4),'19 SpcFunc &amp; VentSpcFunc combos'!$Q$8:$Q$335,0),0)&gt;0,1,0)</f>
        <v>0</v>
      </c>
      <c r="AX17" s="120">
        <f>IF(IFERROR(MATCH(_xlfn.CONCAT($B17,",",AX$4),'19 SpcFunc &amp; VentSpcFunc combos'!$Q$8:$Q$335,0),0)&gt;0,1,0)</f>
        <v>0</v>
      </c>
      <c r="AY17" s="120">
        <f>IF(IFERROR(MATCH(_xlfn.CONCAT($B17,",",AY$4),'19 SpcFunc &amp; VentSpcFunc combos'!$Q$8:$Q$335,0),0)&gt;0,1,0)</f>
        <v>0</v>
      </c>
      <c r="AZ17" s="120">
        <f>IF(IFERROR(MATCH(_xlfn.CONCAT($B17,",",AZ$4),'19 SpcFunc &amp; VentSpcFunc combos'!$Q$8:$Q$335,0),0)&gt;0,1,0)</f>
        <v>0</v>
      </c>
      <c r="BA17" s="120">
        <f>IF(IFERROR(MATCH(_xlfn.CONCAT($B17,",",BA$4),'19 SpcFunc &amp; VentSpcFunc combos'!$Q$8:$Q$335,0),0)&gt;0,1,0)</f>
        <v>0</v>
      </c>
      <c r="BB17" s="120">
        <f>IF(IFERROR(MATCH(_xlfn.CONCAT($B17,",",BB$4),'19 SpcFunc &amp; VentSpcFunc combos'!$Q$8:$Q$335,0),0)&gt;0,1,0)</f>
        <v>0</v>
      </c>
      <c r="BC17" s="120">
        <f>IF(IFERROR(MATCH(_xlfn.CONCAT($B17,",",BC$4),'19 SpcFunc &amp; VentSpcFunc combos'!$Q$8:$Q$335,0),0)&gt;0,1,0)</f>
        <v>0</v>
      </c>
      <c r="BD17" s="120">
        <f>IF(IFERROR(MATCH(_xlfn.CONCAT($B17,",",BD$4),'19 SpcFunc &amp; VentSpcFunc combos'!$Q$8:$Q$335,0),0)&gt;0,1,0)</f>
        <v>0</v>
      </c>
      <c r="BE17" s="120">
        <f>IF(IFERROR(MATCH(_xlfn.CONCAT($B17,",",BE$4),'19 SpcFunc &amp; VentSpcFunc combos'!$Q$8:$Q$335,0),0)&gt;0,1,0)</f>
        <v>0</v>
      </c>
      <c r="BF17" s="120">
        <f>IF(IFERROR(MATCH(_xlfn.CONCAT($B17,",",BF$4),'19 SpcFunc &amp; VentSpcFunc combos'!$Q$8:$Q$335,0),0)&gt;0,1,0)</f>
        <v>0</v>
      </c>
      <c r="BG17" s="120">
        <f>IF(IFERROR(MATCH(_xlfn.CONCAT($B17,",",BG$4),'19 SpcFunc &amp; VentSpcFunc combos'!$Q$8:$Q$335,0),0)&gt;0,1,0)</f>
        <v>0</v>
      </c>
      <c r="BH17" s="120">
        <f>IF(IFERROR(MATCH(_xlfn.CONCAT($B17,",",BH$4),'19 SpcFunc &amp; VentSpcFunc combos'!$Q$8:$Q$335,0),0)&gt;0,1,0)</f>
        <v>0</v>
      </c>
      <c r="BI17" s="120">
        <f>IF(IFERROR(MATCH(_xlfn.CONCAT($B17,",",BI$4),'19 SpcFunc &amp; VentSpcFunc combos'!$Q$8:$Q$335,0),0)&gt;0,1,0)</f>
        <v>0</v>
      </c>
      <c r="BJ17" s="120">
        <f>IF(IFERROR(MATCH(_xlfn.CONCAT($B17,",",BJ$4),'19 SpcFunc &amp; VentSpcFunc combos'!$Q$8:$Q$335,0),0)&gt;0,1,0)</f>
        <v>0</v>
      </c>
      <c r="BK17" s="120">
        <f>IF(IFERROR(MATCH(_xlfn.CONCAT($B17,",",BK$4),'19 SpcFunc &amp; VentSpcFunc combos'!$Q$8:$Q$335,0),0)&gt;0,1,0)</f>
        <v>0</v>
      </c>
      <c r="BL17" s="120">
        <f>IF(IFERROR(MATCH(_xlfn.CONCAT($B17,",",BL$4),'19 SpcFunc &amp; VentSpcFunc combos'!$Q$8:$Q$335,0),0)&gt;0,1,0)</f>
        <v>0</v>
      </c>
      <c r="BM17" s="120">
        <f>IF(IFERROR(MATCH(_xlfn.CONCAT($B17,",",BM$4),'19 SpcFunc &amp; VentSpcFunc combos'!$Q$8:$Q$335,0),0)&gt;0,1,0)</f>
        <v>0</v>
      </c>
      <c r="BN17" s="120">
        <f>IF(IFERROR(MATCH(_xlfn.CONCAT($B17,",",BN$4),'19 SpcFunc &amp; VentSpcFunc combos'!$Q$8:$Q$335,0),0)&gt;0,1,0)</f>
        <v>0</v>
      </c>
      <c r="BO17" s="120">
        <f>IF(IFERROR(MATCH(_xlfn.CONCAT($B17,",",BO$4),'19 SpcFunc &amp; VentSpcFunc combos'!$Q$8:$Q$335,0),0)&gt;0,1,0)</f>
        <v>0</v>
      </c>
      <c r="BP17" s="120">
        <f>IF(IFERROR(MATCH(_xlfn.CONCAT($B17,",",BP$4),'19 SpcFunc &amp; VentSpcFunc combos'!$Q$8:$Q$335,0),0)&gt;0,1,0)</f>
        <v>0</v>
      </c>
      <c r="BQ17" s="120">
        <f>IF(IFERROR(MATCH(_xlfn.CONCAT($B17,",",BQ$4),'19 SpcFunc &amp; VentSpcFunc combos'!$Q$8:$Q$335,0),0)&gt;0,1,0)</f>
        <v>0</v>
      </c>
      <c r="BR17" s="120">
        <f>IF(IFERROR(MATCH(_xlfn.CONCAT($B17,",",BR$4),'19 SpcFunc &amp; VentSpcFunc combos'!$Q$8:$Q$335,0),0)&gt;0,1,0)</f>
        <v>0</v>
      </c>
      <c r="BS17" s="120">
        <f>IF(IFERROR(MATCH(_xlfn.CONCAT($B17,",",BS$4),'19 SpcFunc &amp; VentSpcFunc combos'!$Q$8:$Q$335,0),0)&gt;0,1,0)</f>
        <v>0</v>
      </c>
      <c r="BT17" s="120">
        <f>IF(IFERROR(MATCH(_xlfn.CONCAT($B17,",",BT$4),'19 SpcFunc &amp; VentSpcFunc combos'!$Q$8:$Q$335,0),0)&gt;0,1,0)</f>
        <v>0</v>
      </c>
      <c r="BU17" s="120">
        <f>IF(IFERROR(MATCH(_xlfn.CONCAT($B17,",",BU$4),'19 SpcFunc &amp; VentSpcFunc combos'!$Q$8:$Q$335,0),0)&gt;0,1,0)</f>
        <v>0</v>
      </c>
      <c r="BV17" s="120">
        <f>IF(IFERROR(MATCH(_xlfn.CONCAT($B17,",",BV$4),'19 SpcFunc &amp; VentSpcFunc combos'!$Q$8:$Q$335,0),0)&gt;0,1,0)</f>
        <v>0</v>
      </c>
      <c r="BW17" s="120">
        <f>IF(IFERROR(MATCH(_xlfn.CONCAT($B17,",",BW$4),'19 SpcFunc &amp; VentSpcFunc combos'!$Q$8:$Q$335,0),0)&gt;0,1,0)</f>
        <v>0</v>
      </c>
      <c r="BX17" s="120">
        <f>IF(IFERROR(MATCH(_xlfn.CONCAT($B17,",",BX$4),'19 SpcFunc &amp; VentSpcFunc combos'!$Q$8:$Q$335,0),0)&gt;0,1,0)</f>
        <v>0</v>
      </c>
      <c r="BY17" s="120">
        <f>IF(IFERROR(MATCH(_xlfn.CONCAT($B17,",",BY$4),'19 SpcFunc &amp; VentSpcFunc combos'!$Q$8:$Q$335,0),0)&gt;0,1,0)</f>
        <v>0</v>
      </c>
      <c r="BZ17" s="120">
        <f>IF(IFERROR(MATCH(_xlfn.CONCAT($B17,",",BZ$4),'19 SpcFunc &amp; VentSpcFunc combos'!$Q$8:$Q$335,0),0)&gt;0,1,0)</f>
        <v>0</v>
      </c>
      <c r="CA17" s="120">
        <f>IF(IFERROR(MATCH(_xlfn.CONCAT($B17,",",CA$4),'19 SpcFunc &amp; VentSpcFunc combos'!$Q$8:$Q$335,0),0)&gt;0,1,0)</f>
        <v>0</v>
      </c>
      <c r="CB17" s="120">
        <f>IF(IFERROR(MATCH(_xlfn.CONCAT($B17,",",CB$4),'19 SpcFunc &amp; VentSpcFunc combos'!$Q$8:$Q$335,0),0)&gt;0,1,0)</f>
        <v>0</v>
      </c>
      <c r="CC17" s="120">
        <f>IF(IFERROR(MATCH(_xlfn.CONCAT($B17,",",CC$4),'19 SpcFunc &amp; VentSpcFunc combos'!$Q$8:$Q$335,0),0)&gt;0,1,0)</f>
        <v>0</v>
      </c>
      <c r="CD17" s="120">
        <f>IF(IFERROR(MATCH(_xlfn.CONCAT($B17,",",CD$4),'19 SpcFunc &amp; VentSpcFunc combos'!$Q$8:$Q$335,0),0)&gt;0,1,0)</f>
        <v>0</v>
      </c>
      <c r="CE17" s="120">
        <f>IF(IFERROR(MATCH(_xlfn.CONCAT($B17,",",CE$4),'19 SpcFunc &amp; VentSpcFunc combos'!$Q$8:$Q$335,0),0)&gt;0,1,0)</f>
        <v>0</v>
      </c>
      <c r="CF17" s="120">
        <f>IF(IFERROR(MATCH(_xlfn.CONCAT($B17,",",CF$4),'19 SpcFunc &amp; VentSpcFunc combos'!$Q$8:$Q$335,0),0)&gt;0,1,0)</f>
        <v>0</v>
      </c>
      <c r="CG17" s="120">
        <f>IF(IFERROR(MATCH(_xlfn.CONCAT($B17,",",CG$4),'19 SpcFunc &amp; VentSpcFunc combos'!$Q$8:$Q$335,0),0)&gt;0,1,0)</f>
        <v>0</v>
      </c>
      <c r="CH17" s="120">
        <f>IF(IFERROR(MATCH(_xlfn.CONCAT($B17,",",CH$4),'19 SpcFunc &amp; VentSpcFunc combos'!$Q$8:$Q$335,0),0)&gt;0,1,0)</f>
        <v>0</v>
      </c>
      <c r="CI17" s="120">
        <f>IF(IFERROR(MATCH(_xlfn.CONCAT($B17,",",CI$4),'19 SpcFunc &amp; VentSpcFunc combos'!$Q$8:$Q$335,0),0)&gt;0,1,0)</f>
        <v>0</v>
      </c>
      <c r="CJ17" s="120">
        <f>IF(IFERROR(MATCH(_xlfn.CONCAT($B17,",",CJ$4),'19 SpcFunc &amp; VentSpcFunc combos'!$Q$8:$Q$335,0),0)&gt;0,1,0)</f>
        <v>0</v>
      </c>
      <c r="CK17" s="120">
        <f>IF(IFERROR(MATCH(_xlfn.CONCAT($B17,",",CK$4),'19 SpcFunc &amp; VentSpcFunc combos'!$Q$8:$Q$335,0),0)&gt;0,1,0)</f>
        <v>0</v>
      </c>
      <c r="CL17" s="120">
        <f>IF(IFERROR(MATCH(_xlfn.CONCAT($B17,",",CL$4),'19 SpcFunc &amp; VentSpcFunc combos'!$Q$8:$Q$335,0),0)&gt;0,1,0)</f>
        <v>0</v>
      </c>
      <c r="CM17" s="120">
        <f>IF(IFERROR(MATCH(_xlfn.CONCAT($B17,",",CM$4),'19 SpcFunc &amp; VentSpcFunc combos'!$Q$8:$Q$335,0),0)&gt;0,1,0)</f>
        <v>0</v>
      </c>
      <c r="CN17" s="120">
        <f>IF(IFERROR(MATCH(_xlfn.CONCAT($B17,",",CN$4),'19 SpcFunc &amp; VentSpcFunc combos'!$Q$8:$Q$335,0),0)&gt;0,1,0)</f>
        <v>0</v>
      </c>
      <c r="CO17" s="120">
        <f>IF(IFERROR(MATCH(_xlfn.CONCAT($B17,",",CO$4),'19 SpcFunc &amp; VentSpcFunc combos'!$Q$8:$Q$335,0),0)&gt;0,1,0)</f>
        <v>0</v>
      </c>
      <c r="CP17" s="120">
        <f>IF(IFERROR(MATCH(_xlfn.CONCAT($B17,",",CP$4),'19 SpcFunc &amp; VentSpcFunc combos'!$Q$8:$Q$335,0),0)&gt;0,1,0)</f>
        <v>0</v>
      </c>
      <c r="CQ17" s="120">
        <f>IF(IFERROR(MATCH(_xlfn.CONCAT($B17,",",CQ$4),'19 SpcFunc &amp; VentSpcFunc combos'!$Q$8:$Q$335,0),0)&gt;0,1,0)</f>
        <v>0</v>
      </c>
      <c r="CR17" s="120">
        <f>IF(IFERROR(MATCH(_xlfn.CONCAT($B17,",",CR$4),'19 SpcFunc &amp; VentSpcFunc combos'!$Q$8:$Q$335,0),0)&gt;0,1,0)</f>
        <v>0</v>
      </c>
      <c r="CS17" s="120">
        <f>IF(IFERROR(MATCH(_xlfn.CONCAT($B17,",",CS$4),'19 SpcFunc &amp; VentSpcFunc combos'!$Q$8:$Q$335,0),0)&gt;0,1,0)</f>
        <v>0</v>
      </c>
      <c r="CT17" s="120">
        <f>IF(IFERROR(MATCH(_xlfn.CONCAT($B17,",",CT$4),'19 SpcFunc &amp; VentSpcFunc combos'!$Q$8:$Q$335,0),0)&gt;0,1,0)</f>
        <v>0</v>
      </c>
      <c r="CU17" s="99" t="s">
        <v>938</v>
      </c>
      <c r="CV17">
        <f t="shared" si="5"/>
        <v>0</v>
      </c>
    </row>
    <row r="18" spans="2:100" x14ac:dyDescent="0.25">
      <c r="B18" t="e">
        <f>#REF!</f>
        <v>#REF!</v>
      </c>
      <c r="C18" s="120">
        <f>IF(IFERROR(MATCH(_xlfn.CONCAT($B18,",",C$4),'19 SpcFunc &amp; VentSpcFunc combos'!$Q$8:$Q$335,0),0)&gt;0,1,0)</f>
        <v>0</v>
      </c>
      <c r="D18" s="120">
        <f>IF(IFERROR(MATCH(_xlfn.CONCAT($B18,",",D$4),'19 SpcFunc &amp; VentSpcFunc combos'!$Q$8:$Q$335,0),0)&gt;0,1,0)</f>
        <v>0</v>
      </c>
      <c r="E18" s="120">
        <f>IF(IFERROR(MATCH(_xlfn.CONCAT($B18,",",E$4),'19 SpcFunc &amp; VentSpcFunc combos'!$Q$8:$Q$335,0),0)&gt;0,1,0)</f>
        <v>0</v>
      </c>
      <c r="F18" s="120">
        <f>IF(IFERROR(MATCH(_xlfn.CONCAT($B18,",",F$4),'19 SpcFunc &amp; VentSpcFunc combos'!$Q$8:$Q$335,0),0)&gt;0,1,0)</f>
        <v>0</v>
      </c>
      <c r="G18" s="120">
        <f>IF(IFERROR(MATCH(_xlfn.CONCAT($B18,",",G$4),'19 SpcFunc &amp; VentSpcFunc combos'!$Q$8:$Q$335,0),0)&gt;0,1,0)</f>
        <v>0</v>
      </c>
      <c r="H18" s="120">
        <f>IF(IFERROR(MATCH(_xlfn.CONCAT($B18,",",H$4),'19 SpcFunc &amp; VentSpcFunc combos'!$Q$8:$Q$335,0),0)&gt;0,1,0)</f>
        <v>0</v>
      </c>
      <c r="I18" s="120">
        <f>IF(IFERROR(MATCH(_xlfn.CONCAT($B18,",",I$4),'19 SpcFunc &amp; VentSpcFunc combos'!$Q$8:$Q$335,0),0)&gt;0,1,0)</f>
        <v>0</v>
      </c>
      <c r="J18" s="120">
        <f>IF(IFERROR(MATCH(_xlfn.CONCAT($B18,",",J$4),'19 SpcFunc &amp; VentSpcFunc combos'!$Q$8:$Q$335,0),0)&gt;0,1,0)</f>
        <v>0</v>
      </c>
      <c r="K18" s="120">
        <f>IF(IFERROR(MATCH(_xlfn.CONCAT($B18,",",K$4),'19 SpcFunc &amp; VentSpcFunc combos'!$Q$8:$Q$335,0),0)&gt;0,1,0)</f>
        <v>0</v>
      </c>
      <c r="L18" s="120">
        <f>IF(IFERROR(MATCH(_xlfn.CONCAT($B18,",",L$4),'19 SpcFunc &amp; VentSpcFunc combos'!$Q$8:$Q$335,0),0)&gt;0,1,0)</f>
        <v>0</v>
      </c>
      <c r="M18" s="120">
        <f>IF(IFERROR(MATCH(_xlfn.CONCAT($B18,",",M$4),'19 SpcFunc &amp; VentSpcFunc combos'!$Q$8:$Q$335,0),0)&gt;0,1,0)</f>
        <v>0</v>
      </c>
      <c r="N18" s="120">
        <f>IF(IFERROR(MATCH(_xlfn.CONCAT($B18,",",N$4),'19 SpcFunc &amp; VentSpcFunc combos'!$Q$8:$Q$335,0),0)&gt;0,1,0)</f>
        <v>0</v>
      </c>
      <c r="O18" s="120">
        <f>IF(IFERROR(MATCH(_xlfn.CONCAT($B18,",",O$4),'19 SpcFunc &amp; VentSpcFunc combos'!$Q$8:$Q$335,0),0)&gt;0,1,0)</f>
        <v>0</v>
      </c>
      <c r="P18" s="120">
        <f>IF(IFERROR(MATCH(_xlfn.CONCAT($B18,",",P$4),'19 SpcFunc &amp; VentSpcFunc combos'!$Q$8:$Q$335,0),0)&gt;0,1,0)</f>
        <v>0</v>
      </c>
      <c r="Q18" s="120">
        <f>IF(IFERROR(MATCH(_xlfn.CONCAT($B18,",",Q$4),'19 SpcFunc &amp; VentSpcFunc combos'!$Q$8:$Q$335,0),0)&gt;0,1,0)</f>
        <v>0</v>
      </c>
      <c r="R18" s="120">
        <f>IF(IFERROR(MATCH(_xlfn.CONCAT($B18,",",R$4),'19 SpcFunc &amp; VentSpcFunc combos'!$Q$8:$Q$335,0),0)&gt;0,1,0)</f>
        <v>0</v>
      </c>
      <c r="S18" s="120">
        <f>IF(IFERROR(MATCH(_xlfn.CONCAT($B18,",",S$4),'19 SpcFunc &amp; VentSpcFunc combos'!$Q$8:$Q$335,0),0)&gt;0,1,0)</f>
        <v>0</v>
      </c>
      <c r="T18" s="120">
        <f>IF(IFERROR(MATCH(_xlfn.CONCAT($B18,",",T$4),'19 SpcFunc &amp; VentSpcFunc combos'!$Q$8:$Q$335,0),0)&gt;0,1,0)</f>
        <v>0</v>
      </c>
      <c r="U18" s="120">
        <f>IF(IFERROR(MATCH(_xlfn.CONCAT($B18,",",U$4),'19 SpcFunc &amp; VentSpcFunc combos'!$Q$8:$Q$335,0),0)&gt;0,1,0)</f>
        <v>0</v>
      </c>
      <c r="V18" s="120">
        <f>IF(IFERROR(MATCH(_xlfn.CONCAT($B18,",",V$4),'19 SpcFunc &amp; VentSpcFunc combos'!$Q$8:$Q$335,0),0)&gt;0,1,0)</f>
        <v>0</v>
      </c>
      <c r="W18" s="120">
        <f>IF(IFERROR(MATCH(_xlfn.CONCAT($B18,",",W$4),'19 SpcFunc &amp; VentSpcFunc combos'!$Q$8:$Q$335,0),0)&gt;0,1,0)</f>
        <v>0</v>
      </c>
      <c r="X18" s="120">
        <f>IF(IFERROR(MATCH(_xlfn.CONCAT($B18,",",X$4),'19 SpcFunc &amp; VentSpcFunc combos'!$Q$8:$Q$335,0),0)&gt;0,1,0)</f>
        <v>0</v>
      </c>
      <c r="Y18" s="120">
        <f>IF(IFERROR(MATCH(_xlfn.CONCAT($B18,",",Y$4),'19 SpcFunc &amp; VentSpcFunc combos'!$Q$8:$Q$335,0),0)&gt;0,1,0)</f>
        <v>0</v>
      </c>
      <c r="Z18" s="120">
        <f>IF(IFERROR(MATCH(_xlfn.CONCAT($B18,",",Z$4),'19 SpcFunc &amp; VentSpcFunc combos'!$Q$8:$Q$335,0),0)&gt;0,1,0)</f>
        <v>0</v>
      </c>
      <c r="AA18" s="120">
        <f>IF(IFERROR(MATCH(_xlfn.CONCAT($B18,",",AA$4),'19 SpcFunc &amp; VentSpcFunc combos'!$Q$8:$Q$335,0),0)&gt;0,1,0)</f>
        <v>0</v>
      </c>
      <c r="AB18" s="120">
        <f>IF(IFERROR(MATCH(_xlfn.CONCAT($B18,",",AB$4),'19 SpcFunc &amp; VentSpcFunc combos'!$Q$8:$Q$335,0),0)&gt;0,1,0)</f>
        <v>0</v>
      </c>
      <c r="AC18" s="120">
        <f>IF(IFERROR(MATCH(_xlfn.CONCAT($B18,",",AC$4),'19 SpcFunc &amp; VentSpcFunc combos'!$Q$8:$Q$335,0),0)&gt;0,1,0)</f>
        <v>0</v>
      </c>
      <c r="AD18" s="120">
        <f>IF(IFERROR(MATCH(_xlfn.CONCAT($B18,",",AD$4),'19 SpcFunc &amp; VentSpcFunc combos'!$Q$8:$Q$335,0),0)&gt;0,1,0)</f>
        <v>0</v>
      </c>
      <c r="AE18" s="120">
        <f>IF(IFERROR(MATCH(_xlfn.CONCAT($B18,",",AE$4),'19 SpcFunc &amp; VentSpcFunc combos'!$Q$8:$Q$335,0),0)&gt;0,1,0)</f>
        <v>0</v>
      </c>
      <c r="AF18" s="120">
        <f>IF(IFERROR(MATCH(_xlfn.CONCAT($B18,",",AF$4),'19 SpcFunc &amp; VentSpcFunc combos'!$Q$8:$Q$335,0),0)&gt;0,1,0)</f>
        <v>0</v>
      </c>
      <c r="AG18" s="120">
        <f>IF(IFERROR(MATCH(_xlfn.CONCAT($B18,",",AG$4),'19 SpcFunc &amp; VentSpcFunc combos'!$Q$8:$Q$335,0),0)&gt;0,1,0)</f>
        <v>0</v>
      </c>
      <c r="AH18" s="120">
        <f>IF(IFERROR(MATCH(_xlfn.CONCAT($B18,",",AH$4),'19 SpcFunc &amp; VentSpcFunc combos'!$Q$8:$Q$335,0),0)&gt;0,1,0)</f>
        <v>0</v>
      </c>
      <c r="AI18" s="120">
        <f>IF(IFERROR(MATCH(_xlfn.CONCAT($B18,",",AI$4),'19 SpcFunc &amp; VentSpcFunc combos'!$Q$8:$Q$335,0),0)&gt;0,1,0)</f>
        <v>0</v>
      </c>
      <c r="AJ18" s="120">
        <f>IF(IFERROR(MATCH(_xlfn.CONCAT($B18,",",AJ$4),'19 SpcFunc &amp; VentSpcFunc combos'!$Q$8:$Q$335,0),0)&gt;0,1,0)</f>
        <v>0</v>
      </c>
      <c r="AK18" s="120">
        <f>IF(IFERROR(MATCH(_xlfn.CONCAT($B18,",",AK$4),'19 SpcFunc &amp; VentSpcFunc combos'!$Q$8:$Q$335,0),0)&gt;0,1,0)</f>
        <v>0</v>
      </c>
      <c r="AL18" s="120">
        <f>IF(IFERROR(MATCH(_xlfn.CONCAT($B18,",",AL$4),'19 SpcFunc &amp; VentSpcFunc combos'!$Q$8:$Q$335,0),0)&gt;0,1,0)</f>
        <v>0</v>
      </c>
      <c r="AM18" s="120">
        <f>IF(IFERROR(MATCH(_xlfn.CONCAT($B18,",",AM$4),'19 SpcFunc &amp; VentSpcFunc combos'!$Q$8:$Q$335,0),0)&gt;0,1,0)</f>
        <v>0</v>
      </c>
      <c r="AN18" s="120">
        <f>IF(IFERROR(MATCH(_xlfn.CONCAT($B18,",",AN$4),'19 SpcFunc &amp; VentSpcFunc combos'!$Q$8:$Q$335,0),0)&gt;0,1,0)</f>
        <v>0</v>
      </c>
      <c r="AO18" s="120">
        <f>IF(IFERROR(MATCH(_xlfn.CONCAT($B18,",",AO$4),'19 SpcFunc &amp; VentSpcFunc combos'!$Q$8:$Q$335,0),0)&gt;0,1,0)</f>
        <v>0</v>
      </c>
      <c r="AP18" s="120">
        <f>IF(IFERROR(MATCH(_xlfn.CONCAT($B18,",",AP$4),'19 SpcFunc &amp; VentSpcFunc combos'!$Q$8:$Q$335,0),0)&gt;0,1,0)</f>
        <v>0</v>
      </c>
      <c r="AQ18" s="120">
        <f>IF(IFERROR(MATCH(_xlfn.CONCAT($B18,",",AQ$4),'19 SpcFunc &amp; VentSpcFunc combos'!$Q$8:$Q$335,0),0)&gt;0,1,0)</f>
        <v>0</v>
      </c>
      <c r="AR18" s="120">
        <f>IF(IFERROR(MATCH(_xlfn.CONCAT($B18,",",AR$4),'19 SpcFunc &amp; VentSpcFunc combos'!$Q$8:$Q$335,0),0)&gt;0,1,0)</f>
        <v>0</v>
      </c>
      <c r="AS18" s="120">
        <f>IF(IFERROR(MATCH(_xlfn.CONCAT($B18,",",AS$4),'19 SpcFunc &amp; VentSpcFunc combos'!$Q$8:$Q$335,0),0)&gt;0,1,0)</f>
        <v>0</v>
      </c>
      <c r="AT18" s="120">
        <f>IF(IFERROR(MATCH(_xlfn.CONCAT($B18,",",AT$4),'19 SpcFunc &amp; VentSpcFunc combos'!$Q$8:$Q$335,0),0)&gt;0,1,0)</f>
        <v>0</v>
      </c>
      <c r="AU18" s="120">
        <f>IF(IFERROR(MATCH(_xlfn.CONCAT($B18,",",AU$4),'19 SpcFunc &amp; VentSpcFunc combos'!$Q$8:$Q$335,0),0)&gt;0,1,0)</f>
        <v>0</v>
      </c>
      <c r="AV18" s="120">
        <f>IF(IFERROR(MATCH(_xlfn.CONCAT($B18,",",AV$4),'19 SpcFunc &amp; VentSpcFunc combos'!$Q$8:$Q$335,0),0)&gt;0,1,0)</f>
        <v>0</v>
      </c>
      <c r="AW18" s="120">
        <f>IF(IFERROR(MATCH(_xlfn.CONCAT($B18,",",AW$4),'19 SpcFunc &amp; VentSpcFunc combos'!$Q$8:$Q$335,0),0)&gt;0,1,0)</f>
        <v>0</v>
      </c>
      <c r="AX18" s="120">
        <f>IF(IFERROR(MATCH(_xlfn.CONCAT($B18,",",AX$4),'19 SpcFunc &amp; VentSpcFunc combos'!$Q$8:$Q$335,0),0)&gt;0,1,0)</f>
        <v>0</v>
      </c>
      <c r="AY18" s="120">
        <f>IF(IFERROR(MATCH(_xlfn.CONCAT($B18,",",AY$4),'19 SpcFunc &amp; VentSpcFunc combos'!$Q$8:$Q$335,0),0)&gt;0,1,0)</f>
        <v>0</v>
      </c>
      <c r="AZ18" s="120">
        <f>IF(IFERROR(MATCH(_xlfn.CONCAT($B18,",",AZ$4),'19 SpcFunc &amp; VentSpcFunc combos'!$Q$8:$Q$335,0),0)&gt;0,1,0)</f>
        <v>0</v>
      </c>
      <c r="BA18" s="120">
        <f>IF(IFERROR(MATCH(_xlfn.CONCAT($B18,",",BA$4),'19 SpcFunc &amp; VentSpcFunc combos'!$Q$8:$Q$335,0),0)&gt;0,1,0)</f>
        <v>0</v>
      </c>
      <c r="BB18" s="120">
        <f>IF(IFERROR(MATCH(_xlfn.CONCAT($B18,",",BB$4),'19 SpcFunc &amp; VentSpcFunc combos'!$Q$8:$Q$335,0),0)&gt;0,1,0)</f>
        <v>0</v>
      </c>
      <c r="BC18" s="120">
        <f>IF(IFERROR(MATCH(_xlfn.CONCAT($B18,",",BC$4),'19 SpcFunc &amp; VentSpcFunc combos'!$Q$8:$Q$335,0),0)&gt;0,1,0)</f>
        <v>0</v>
      </c>
      <c r="BD18" s="120">
        <f>IF(IFERROR(MATCH(_xlfn.CONCAT($B18,",",BD$4),'19 SpcFunc &amp; VentSpcFunc combos'!$Q$8:$Q$335,0),0)&gt;0,1,0)</f>
        <v>0</v>
      </c>
      <c r="BE18" s="120">
        <f>IF(IFERROR(MATCH(_xlfn.CONCAT($B18,",",BE$4),'19 SpcFunc &amp; VentSpcFunc combos'!$Q$8:$Q$335,0),0)&gt;0,1,0)</f>
        <v>0</v>
      </c>
      <c r="BF18" s="120">
        <f>IF(IFERROR(MATCH(_xlfn.CONCAT($B18,",",BF$4),'19 SpcFunc &amp; VentSpcFunc combos'!$Q$8:$Q$335,0),0)&gt;0,1,0)</f>
        <v>0</v>
      </c>
      <c r="BG18" s="120">
        <f>IF(IFERROR(MATCH(_xlfn.CONCAT($B18,",",BG$4),'19 SpcFunc &amp; VentSpcFunc combos'!$Q$8:$Q$335,0),0)&gt;0,1,0)</f>
        <v>0</v>
      </c>
      <c r="BH18" s="120">
        <f>IF(IFERROR(MATCH(_xlfn.CONCAT($B18,",",BH$4),'19 SpcFunc &amp; VentSpcFunc combos'!$Q$8:$Q$335,0),0)&gt;0,1,0)</f>
        <v>0</v>
      </c>
      <c r="BI18" s="120">
        <f>IF(IFERROR(MATCH(_xlfn.CONCAT($B18,",",BI$4),'19 SpcFunc &amp; VentSpcFunc combos'!$Q$8:$Q$335,0),0)&gt;0,1,0)</f>
        <v>0</v>
      </c>
      <c r="BJ18" s="120">
        <f>IF(IFERROR(MATCH(_xlfn.CONCAT($B18,",",BJ$4),'19 SpcFunc &amp; VentSpcFunc combos'!$Q$8:$Q$335,0),0)&gt;0,1,0)</f>
        <v>0</v>
      </c>
      <c r="BK18" s="120">
        <f>IF(IFERROR(MATCH(_xlfn.CONCAT($B18,",",BK$4),'19 SpcFunc &amp; VentSpcFunc combos'!$Q$8:$Q$335,0),0)&gt;0,1,0)</f>
        <v>0</v>
      </c>
      <c r="BL18" s="120">
        <f>IF(IFERROR(MATCH(_xlfn.CONCAT($B18,",",BL$4),'19 SpcFunc &amp; VentSpcFunc combos'!$Q$8:$Q$335,0),0)&gt;0,1,0)</f>
        <v>0</v>
      </c>
      <c r="BM18" s="120">
        <f>IF(IFERROR(MATCH(_xlfn.CONCAT($B18,",",BM$4),'19 SpcFunc &amp; VentSpcFunc combos'!$Q$8:$Q$335,0),0)&gt;0,1,0)</f>
        <v>0</v>
      </c>
      <c r="BN18" s="120">
        <f>IF(IFERROR(MATCH(_xlfn.CONCAT($B18,",",BN$4),'19 SpcFunc &amp; VentSpcFunc combos'!$Q$8:$Q$335,0),0)&gt;0,1,0)</f>
        <v>0</v>
      </c>
      <c r="BO18" s="120">
        <f>IF(IFERROR(MATCH(_xlfn.CONCAT($B18,",",BO$4),'19 SpcFunc &amp; VentSpcFunc combos'!$Q$8:$Q$335,0),0)&gt;0,1,0)</f>
        <v>0</v>
      </c>
      <c r="BP18" s="120">
        <f>IF(IFERROR(MATCH(_xlfn.CONCAT($B18,",",BP$4),'19 SpcFunc &amp; VentSpcFunc combos'!$Q$8:$Q$335,0),0)&gt;0,1,0)</f>
        <v>0</v>
      </c>
      <c r="BQ18" s="120">
        <f>IF(IFERROR(MATCH(_xlfn.CONCAT($B18,",",BQ$4),'19 SpcFunc &amp; VentSpcFunc combos'!$Q$8:$Q$335,0),0)&gt;0,1,0)</f>
        <v>0</v>
      </c>
      <c r="BR18" s="120">
        <f>IF(IFERROR(MATCH(_xlfn.CONCAT($B18,",",BR$4),'19 SpcFunc &amp; VentSpcFunc combos'!$Q$8:$Q$335,0),0)&gt;0,1,0)</f>
        <v>0</v>
      </c>
      <c r="BS18" s="120">
        <f>IF(IFERROR(MATCH(_xlfn.CONCAT($B18,",",BS$4),'19 SpcFunc &amp; VentSpcFunc combos'!$Q$8:$Q$335,0),0)&gt;0,1,0)</f>
        <v>0</v>
      </c>
      <c r="BT18" s="120">
        <f>IF(IFERROR(MATCH(_xlfn.CONCAT($B18,",",BT$4),'19 SpcFunc &amp; VentSpcFunc combos'!$Q$8:$Q$335,0),0)&gt;0,1,0)</f>
        <v>0</v>
      </c>
      <c r="BU18" s="120">
        <f>IF(IFERROR(MATCH(_xlfn.CONCAT($B18,",",BU$4),'19 SpcFunc &amp; VentSpcFunc combos'!$Q$8:$Q$335,0),0)&gt;0,1,0)</f>
        <v>0</v>
      </c>
      <c r="BV18" s="120">
        <f>IF(IFERROR(MATCH(_xlfn.CONCAT($B18,",",BV$4),'19 SpcFunc &amp; VentSpcFunc combos'!$Q$8:$Q$335,0),0)&gt;0,1,0)</f>
        <v>0</v>
      </c>
      <c r="BW18" s="120">
        <f>IF(IFERROR(MATCH(_xlfn.CONCAT($B18,",",BW$4),'19 SpcFunc &amp; VentSpcFunc combos'!$Q$8:$Q$335,0),0)&gt;0,1,0)</f>
        <v>0</v>
      </c>
      <c r="BX18" s="120">
        <f>IF(IFERROR(MATCH(_xlfn.CONCAT($B18,",",BX$4),'19 SpcFunc &amp; VentSpcFunc combos'!$Q$8:$Q$335,0),0)&gt;0,1,0)</f>
        <v>0</v>
      </c>
      <c r="BY18" s="120">
        <f>IF(IFERROR(MATCH(_xlfn.CONCAT($B18,",",BY$4),'19 SpcFunc &amp; VentSpcFunc combos'!$Q$8:$Q$335,0),0)&gt;0,1,0)</f>
        <v>0</v>
      </c>
      <c r="BZ18" s="120">
        <f>IF(IFERROR(MATCH(_xlfn.CONCAT($B18,",",BZ$4),'19 SpcFunc &amp; VentSpcFunc combos'!$Q$8:$Q$335,0),0)&gt;0,1,0)</f>
        <v>0</v>
      </c>
      <c r="CA18" s="120">
        <f>IF(IFERROR(MATCH(_xlfn.CONCAT($B18,",",CA$4),'19 SpcFunc &amp; VentSpcFunc combos'!$Q$8:$Q$335,0),0)&gt;0,1,0)</f>
        <v>0</v>
      </c>
      <c r="CB18" s="120">
        <f>IF(IFERROR(MATCH(_xlfn.CONCAT($B18,",",CB$4),'19 SpcFunc &amp; VentSpcFunc combos'!$Q$8:$Q$335,0),0)&gt;0,1,0)</f>
        <v>0</v>
      </c>
      <c r="CC18" s="120">
        <f>IF(IFERROR(MATCH(_xlfn.CONCAT($B18,",",CC$4),'19 SpcFunc &amp; VentSpcFunc combos'!$Q$8:$Q$335,0),0)&gt;0,1,0)</f>
        <v>0</v>
      </c>
      <c r="CD18" s="120">
        <f>IF(IFERROR(MATCH(_xlfn.CONCAT($B18,",",CD$4),'19 SpcFunc &amp; VentSpcFunc combos'!$Q$8:$Q$335,0),0)&gt;0,1,0)</f>
        <v>0</v>
      </c>
      <c r="CE18" s="120">
        <f>IF(IFERROR(MATCH(_xlfn.CONCAT($B18,",",CE$4),'19 SpcFunc &amp; VentSpcFunc combos'!$Q$8:$Q$335,0),0)&gt;0,1,0)</f>
        <v>0</v>
      </c>
      <c r="CF18" s="120">
        <f>IF(IFERROR(MATCH(_xlfn.CONCAT($B18,",",CF$4),'19 SpcFunc &amp; VentSpcFunc combos'!$Q$8:$Q$335,0),0)&gt;0,1,0)</f>
        <v>0</v>
      </c>
      <c r="CG18" s="120">
        <f>IF(IFERROR(MATCH(_xlfn.CONCAT($B18,",",CG$4),'19 SpcFunc &amp; VentSpcFunc combos'!$Q$8:$Q$335,0),0)&gt;0,1,0)</f>
        <v>0</v>
      </c>
      <c r="CH18" s="120">
        <f>IF(IFERROR(MATCH(_xlfn.CONCAT($B18,",",CH$4),'19 SpcFunc &amp; VentSpcFunc combos'!$Q$8:$Q$335,0),0)&gt;0,1,0)</f>
        <v>0</v>
      </c>
      <c r="CI18" s="120">
        <f>IF(IFERROR(MATCH(_xlfn.CONCAT($B18,",",CI$4),'19 SpcFunc &amp; VentSpcFunc combos'!$Q$8:$Q$335,0),0)&gt;0,1,0)</f>
        <v>0</v>
      </c>
      <c r="CJ18" s="120">
        <f>IF(IFERROR(MATCH(_xlfn.CONCAT($B18,",",CJ$4),'19 SpcFunc &amp; VentSpcFunc combos'!$Q$8:$Q$335,0),0)&gt;0,1,0)</f>
        <v>0</v>
      </c>
      <c r="CK18" s="120">
        <f>IF(IFERROR(MATCH(_xlfn.CONCAT($B18,",",CK$4),'19 SpcFunc &amp; VentSpcFunc combos'!$Q$8:$Q$335,0),0)&gt;0,1,0)</f>
        <v>0</v>
      </c>
      <c r="CL18" s="120">
        <f>IF(IFERROR(MATCH(_xlfn.CONCAT($B18,",",CL$4),'19 SpcFunc &amp; VentSpcFunc combos'!$Q$8:$Q$335,0),0)&gt;0,1,0)</f>
        <v>0</v>
      </c>
      <c r="CM18" s="120">
        <f>IF(IFERROR(MATCH(_xlfn.CONCAT($B18,",",CM$4),'19 SpcFunc &amp; VentSpcFunc combos'!$Q$8:$Q$335,0),0)&gt;0,1,0)</f>
        <v>0</v>
      </c>
      <c r="CN18" s="120">
        <f>IF(IFERROR(MATCH(_xlfn.CONCAT($B18,",",CN$4),'19 SpcFunc &amp; VentSpcFunc combos'!$Q$8:$Q$335,0),0)&gt;0,1,0)</f>
        <v>0</v>
      </c>
      <c r="CO18" s="120">
        <f>IF(IFERROR(MATCH(_xlfn.CONCAT($B18,",",CO$4),'19 SpcFunc &amp; VentSpcFunc combos'!$Q$8:$Q$335,0),0)&gt;0,1,0)</f>
        <v>0</v>
      </c>
      <c r="CP18" s="120">
        <f>IF(IFERROR(MATCH(_xlfn.CONCAT($B18,",",CP$4),'19 SpcFunc &amp; VentSpcFunc combos'!$Q$8:$Q$335,0),0)&gt;0,1,0)</f>
        <v>0</v>
      </c>
      <c r="CQ18" s="120">
        <f>IF(IFERROR(MATCH(_xlfn.CONCAT($B18,",",CQ$4),'19 SpcFunc &amp; VentSpcFunc combos'!$Q$8:$Q$335,0),0)&gt;0,1,0)</f>
        <v>0</v>
      </c>
      <c r="CR18" s="120">
        <f>IF(IFERROR(MATCH(_xlfn.CONCAT($B18,",",CR$4),'19 SpcFunc &amp; VentSpcFunc combos'!$Q$8:$Q$335,0),0)&gt;0,1,0)</f>
        <v>0</v>
      </c>
      <c r="CS18" s="120">
        <f>IF(IFERROR(MATCH(_xlfn.CONCAT($B18,",",CS$4),'19 SpcFunc &amp; VentSpcFunc combos'!$Q$8:$Q$335,0),0)&gt;0,1,0)</f>
        <v>0</v>
      </c>
      <c r="CT18" s="120">
        <f>IF(IFERROR(MATCH(_xlfn.CONCAT($B18,",",CT$4),'19 SpcFunc &amp; VentSpcFunc combos'!$Q$8:$Q$335,0),0)&gt;0,1,0)</f>
        <v>0</v>
      </c>
      <c r="CU18" s="99" t="s">
        <v>938</v>
      </c>
      <c r="CV18">
        <f t="shared" si="5"/>
        <v>0</v>
      </c>
    </row>
    <row r="19" spans="2:100" x14ac:dyDescent="0.25">
      <c r="B19" t="e">
        <f>#REF!</f>
        <v>#REF!</v>
      </c>
      <c r="C19" s="120">
        <f>IF(IFERROR(MATCH(_xlfn.CONCAT($B19,",",C$4),'19 SpcFunc &amp; VentSpcFunc combos'!$Q$8:$Q$335,0),0)&gt;0,1,0)</f>
        <v>0</v>
      </c>
      <c r="D19" s="120">
        <f>IF(IFERROR(MATCH(_xlfn.CONCAT($B19,",",D$4),'19 SpcFunc &amp; VentSpcFunc combos'!$Q$8:$Q$335,0),0)&gt;0,1,0)</f>
        <v>0</v>
      </c>
      <c r="E19" s="120">
        <f>IF(IFERROR(MATCH(_xlfn.CONCAT($B19,",",E$4),'19 SpcFunc &amp; VentSpcFunc combos'!$Q$8:$Q$335,0),0)&gt;0,1,0)</f>
        <v>0</v>
      </c>
      <c r="F19" s="120">
        <f>IF(IFERROR(MATCH(_xlfn.CONCAT($B19,",",F$4),'19 SpcFunc &amp; VentSpcFunc combos'!$Q$8:$Q$335,0),0)&gt;0,1,0)</f>
        <v>0</v>
      </c>
      <c r="G19" s="120">
        <f>IF(IFERROR(MATCH(_xlfn.CONCAT($B19,",",G$4),'19 SpcFunc &amp; VentSpcFunc combos'!$Q$8:$Q$335,0),0)&gt;0,1,0)</f>
        <v>0</v>
      </c>
      <c r="H19" s="120">
        <f>IF(IFERROR(MATCH(_xlfn.CONCAT($B19,",",H$4),'19 SpcFunc &amp; VentSpcFunc combos'!$Q$8:$Q$335,0),0)&gt;0,1,0)</f>
        <v>0</v>
      </c>
      <c r="I19" s="120">
        <f>IF(IFERROR(MATCH(_xlfn.CONCAT($B19,",",I$4),'19 SpcFunc &amp; VentSpcFunc combos'!$Q$8:$Q$335,0),0)&gt;0,1,0)</f>
        <v>0</v>
      </c>
      <c r="J19" s="120">
        <f>IF(IFERROR(MATCH(_xlfn.CONCAT($B19,",",J$4),'19 SpcFunc &amp; VentSpcFunc combos'!$Q$8:$Q$335,0),0)&gt;0,1,0)</f>
        <v>0</v>
      </c>
      <c r="K19" s="120">
        <f>IF(IFERROR(MATCH(_xlfn.CONCAT($B19,",",K$4),'19 SpcFunc &amp; VentSpcFunc combos'!$Q$8:$Q$335,0),0)&gt;0,1,0)</f>
        <v>0</v>
      </c>
      <c r="L19" s="120">
        <f>IF(IFERROR(MATCH(_xlfn.CONCAT($B19,",",L$4),'19 SpcFunc &amp; VentSpcFunc combos'!$Q$8:$Q$335,0),0)&gt;0,1,0)</f>
        <v>0</v>
      </c>
      <c r="M19" s="120">
        <f>IF(IFERROR(MATCH(_xlfn.CONCAT($B19,",",M$4),'19 SpcFunc &amp; VentSpcFunc combos'!$Q$8:$Q$335,0),0)&gt;0,1,0)</f>
        <v>0</v>
      </c>
      <c r="N19" s="120">
        <f>IF(IFERROR(MATCH(_xlfn.CONCAT($B19,",",N$4),'19 SpcFunc &amp; VentSpcFunc combos'!$Q$8:$Q$335,0),0)&gt;0,1,0)</f>
        <v>0</v>
      </c>
      <c r="O19" s="120">
        <f>IF(IFERROR(MATCH(_xlfn.CONCAT($B19,",",O$4),'19 SpcFunc &amp; VentSpcFunc combos'!$Q$8:$Q$335,0),0)&gt;0,1,0)</f>
        <v>0</v>
      </c>
      <c r="P19" s="120">
        <f>IF(IFERROR(MATCH(_xlfn.CONCAT($B19,",",P$4),'19 SpcFunc &amp; VentSpcFunc combos'!$Q$8:$Q$335,0),0)&gt;0,1,0)</f>
        <v>0</v>
      </c>
      <c r="Q19" s="120">
        <f>IF(IFERROR(MATCH(_xlfn.CONCAT($B19,",",Q$4),'19 SpcFunc &amp; VentSpcFunc combos'!$Q$8:$Q$335,0),0)&gt;0,1,0)</f>
        <v>0</v>
      </c>
      <c r="R19" s="120">
        <f>IF(IFERROR(MATCH(_xlfn.CONCAT($B19,",",R$4),'19 SpcFunc &amp; VentSpcFunc combos'!$Q$8:$Q$335,0),0)&gt;0,1,0)</f>
        <v>0</v>
      </c>
      <c r="S19" s="120">
        <f>IF(IFERROR(MATCH(_xlfn.CONCAT($B19,",",S$4),'19 SpcFunc &amp; VentSpcFunc combos'!$Q$8:$Q$335,0),0)&gt;0,1,0)</f>
        <v>0</v>
      </c>
      <c r="T19" s="120">
        <f>IF(IFERROR(MATCH(_xlfn.CONCAT($B19,",",T$4),'19 SpcFunc &amp; VentSpcFunc combos'!$Q$8:$Q$335,0),0)&gt;0,1,0)</f>
        <v>0</v>
      </c>
      <c r="U19" s="120">
        <f>IF(IFERROR(MATCH(_xlfn.CONCAT($B19,",",U$4),'19 SpcFunc &amp; VentSpcFunc combos'!$Q$8:$Q$335,0),0)&gt;0,1,0)</f>
        <v>0</v>
      </c>
      <c r="V19" s="120">
        <f>IF(IFERROR(MATCH(_xlfn.CONCAT($B19,",",V$4),'19 SpcFunc &amp; VentSpcFunc combos'!$Q$8:$Q$335,0),0)&gt;0,1,0)</f>
        <v>0</v>
      </c>
      <c r="W19" s="120">
        <f>IF(IFERROR(MATCH(_xlfn.CONCAT($B19,",",W$4),'19 SpcFunc &amp; VentSpcFunc combos'!$Q$8:$Q$335,0),0)&gt;0,1,0)</f>
        <v>0</v>
      </c>
      <c r="X19" s="120">
        <f>IF(IFERROR(MATCH(_xlfn.CONCAT($B19,",",X$4),'19 SpcFunc &amp; VentSpcFunc combos'!$Q$8:$Q$335,0),0)&gt;0,1,0)</f>
        <v>0</v>
      </c>
      <c r="Y19" s="120">
        <f>IF(IFERROR(MATCH(_xlfn.CONCAT($B19,",",Y$4),'19 SpcFunc &amp; VentSpcFunc combos'!$Q$8:$Q$335,0),0)&gt;0,1,0)</f>
        <v>0</v>
      </c>
      <c r="Z19" s="120">
        <f>IF(IFERROR(MATCH(_xlfn.CONCAT($B19,",",Z$4),'19 SpcFunc &amp; VentSpcFunc combos'!$Q$8:$Q$335,0),0)&gt;0,1,0)</f>
        <v>0</v>
      </c>
      <c r="AA19" s="120">
        <f>IF(IFERROR(MATCH(_xlfn.CONCAT($B19,",",AA$4),'19 SpcFunc &amp; VentSpcFunc combos'!$Q$8:$Q$335,0),0)&gt;0,1,0)</f>
        <v>0</v>
      </c>
      <c r="AB19" s="120">
        <f>IF(IFERROR(MATCH(_xlfn.CONCAT($B19,",",AB$4),'19 SpcFunc &amp; VentSpcFunc combos'!$Q$8:$Q$335,0),0)&gt;0,1,0)</f>
        <v>0</v>
      </c>
      <c r="AC19" s="120">
        <f>IF(IFERROR(MATCH(_xlfn.CONCAT($B19,",",AC$4),'19 SpcFunc &amp; VentSpcFunc combos'!$Q$8:$Q$335,0),0)&gt;0,1,0)</f>
        <v>0</v>
      </c>
      <c r="AD19" s="120">
        <f>IF(IFERROR(MATCH(_xlfn.CONCAT($B19,",",AD$4),'19 SpcFunc &amp; VentSpcFunc combos'!$Q$8:$Q$335,0),0)&gt;0,1,0)</f>
        <v>0</v>
      </c>
      <c r="AE19" s="120">
        <f>IF(IFERROR(MATCH(_xlfn.CONCAT($B19,",",AE$4),'19 SpcFunc &amp; VentSpcFunc combos'!$Q$8:$Q$335,0),0)&gt;0,1,0)</f>
        <v>0</v>
      </c>
      <c r="AF19" s="120">
        <f>IF(IFERROR(MATCH(_xlfn.CONCAT($B19,",",AF$4),'19 SpcFunc &amp; VentSpcFunc combos'!$Q$8:$Q$335,0),0)&gt;0,1,0)</f>
        <v>0</v>
      </c>
      <c r="AG19" s="120">
        <f>IF(IFERROR(MATCH(_xlfn.CONCAT($B19,",",AG$4),'19 SpcFunc &amp; VentSpcFunc combos'!$Q$8:$Q$335,0),0)&gt;0,1,0)</f>
        <v>0</v>
      </c>
      <c r="AH19" s="120">
        <f>IF(IFERROR(MATCH(_xlfn.CONCAT($B19,",",AH$4),'19 SpcFunc &amp; VentSpcFunc combos'!$Q$8:$Q$335,0),0)&gt;0,1,0)</f>
        <v>0</v>
      </c>
      <c r="AI19" s="120">
        <f>IF(IFERROR(MATCH(_xlfn.CONCAT($B19,",",AI$4),'19 SpcFunc &amp; VentSpcFunc combos'!$Q$8:$Q$335,0),0)&gt;0,1,0)</f>
        <v>0</v>
      </c>
      <c r="AJ19" s="120">
        <f>IF(IFERROR(MATCH(_xlfn.CONCAT($B19,",",AJ$4),'19 SpcFunc &amp; VentSpcFunc combos'!$Q$8:$Q$335,0),0)&gt;0,1,0)</f>
        <v>0</v>
      </c>
      <c r="AK19" s="120">
        <f>IF(IFERROR(MATCH(_xlfn.CONCAT($B19,",",AK$4),'19 SpcFunc &amp; VentSpcFunc combos'!$Q$8:$Q$335,0),0)&gt;0,1,0)</f>
        <v>0</v>
      </c>
      <c r="AL19" s="120">
        <f>IF(IFERROR(MATCH(_xlfn.CONCAT($B19,",",AL$4),'19 SpcFunc &amp; VentSpcFunc combos'!$Q$8:$Q$335,0),0)&gt;0,1,0)</f>
        <v>0</v>
      </c>
      <c r="AM19" s="120">
        <f>IF(IFERROR(MATCH(_xlfn.CONCAT($B19,",",AM$4),'19 SpcFunc &amp; VentSpcFunc combos'!$Q$8:$Q$335,0),0)&gt;0,1,0)</f>
        <v>0</v>
      </c>
      <c r="AN19" s="120">
        <f>IF(IFERROR(MATCH(_xlfn.CONCAT($B19,",",AN$4),'19 SpcFunc &amp; VentSpcFunc combos'!$Q$8:$Q$335,0),0)&gt;0,1,0)</f>
        <v>0</v>
      </c>
      <c r="AO19" s="120">
        <f>IF(IFERROR(MATCH(_xlfn.CONCAT($B19,",",AO$4),'19 SpcFunc &amp; VentSpcFunc combos'!$Q$8:$Q$335,0),0)&gt;0,1,0)</f>
        <v>0</v>
      </c>
      <c r="AP19" s="120">
        <f>IF(IFERROR(MATCH(_xlfn.CONCAT($B19,",",AP$4),'19 SpcFunc &amp; VentSpcFunc combos'!$Q$8:$Q$335,0),0)&gt;0,1,0)</f>
        <v>0</v>
      </c>
      <c r="AQ19" s="120">
        <f>IF(IFERROR(MATCH(_xlfn.CONCAT($B19,",",AQ$4),'19 SpcFunc &amp; VentSpcFunc combos'!$Q$8:$Q$335,0),0)&gt;0,1,0)</f>
        <v>0</v>
      </c>
      <c r="AR19" s="120">
        <f>IF(IFERROR(MATCH(_xlfn.CONCAT($B19,",",AR$4),'19 SpcFunc &amp; VentSpcFunc combos'!$Q$8:$Q$335,0),0)&gt;0,1,0)</f>
        <v>0</v>
      </c>
      <c r="AS19" s="120">
        <f>IF(IFERROR(MATCH(_xlfn.CONCAT($B19,",",AS$4),'19 SpcFunc &amp; VentSpcFunc combos'!$Q$8:$Q$335,0),0)&gt;0,1,0)</f>
        <v>0</v>
      </c>
      <c r="AT19" s="120">
        <f>IF(IFERROR(MATCH(_xlfn.CONCAT($B19,",",AT$4),'19 SpcFunc &amp; VentSpcFunc combos'!$Q$8:$Q$335,0),0)&gt;0,1,0)</f>
        <v>0</v>
      </c>
      <c r="AU19" s="120">
        <f>IF(IFERROR(MATCH(_xlfn.CONCAT($B19,",",AU$4),'19 SpcFunc &amp; VentSpcFunc combos'!$Q$8:$Q$335,0),0)&gt;0,1,0)</f>
        <v>0</v>
      </c>
      <c r="AV19" s="120">
        <f>IF(IFERROR(MATCH(_xlfn.CONCAT($B19,",",AV$4),'19 SpcFunc &amp; VentSpcFunc combos'!$Q$8:$Q$335,0),0)&gt;0,1,0)</f>
        <v>0</v>
      </c>
      <c r="AW19" s="120">
        <f>IF(IFERROR(MATCH(_xlfn.CONCAT($B19,",",AW$4),'19 SpcFunc &amp; VentSpcFunc combos'!$Q$8:$Q$335,0),0)&gt;0,1,0)</f>
        <v>0</v>
      </c>
      <c r="AX19" s="120">
        <f>IF(IFERROR(MATCH(_xlfn.CONCAT($B19,",",AX$4),'19 SpcFunc &amp; VentSpcFunc combos'!$Q$8:$Q$335,0),0)&gt;0,1,0)</f>
        <v>0</v>
      </c>
      <c r="AY19" s="120">
        <f>IF(IFERROR(MATCH(_xlfn.CONCAT($B19,",",AY$4),'19 SpcFunc &amp; VentSpcFunc combos'!$Q$8:$Q$335,0),0)&gt;0,1,0)</f>
        <v>0</v>
      </c>
      <c r="AZ19" s="120">
        <f>IF(IFERROR(MATCH(_xlfn.CONCAT($B19,",",AZ$4),'19 SpcFunc &amp; VentSpcFunc combos'!$Q$8:$Q$335,0),0)&gt;0,1,0)</f>
        <v>0</v>
      </c>
      <c r="BA19" s="120">
        <f>IF(IFERROR(MATCH(_xlfn.CONCAT($B19,",",BA$4),'19 SpcFunc &amp; VentSpcFunc combos'!$Q$8:$Q$335,0),0)&gt;0,1,0)</f>
        <v>0</v>
      </c>
      <c r="BB19" s="120">
        <f>IF(IFERROR(MATCH(_xlfn.CONCAT($B19,",",BB$4),'19 SpcFunc &amp; VentSpcFunc combos'!$Q$8:$Q$335,0),0)&gt;0,1,0)</f>
        <v>0</v>
      </c>
      <c r="BC19" s="120">
        <f>IF(IFERROR(MATCH(_xlfn.CONCAT($B19,",",BC$4),'19 SpcFunc &amp; VentSpcFunc combos'!$Q$8:$Q$335,0),0)&gt;0,1,0)</f>
        <v>0</v>
      </c>
      <c r="BD19" s="120">
        <f>IF(IFERROR(MATCH(_xlfn.CONCAT($B19,",",BD$4),'19 SpcFunc &amp; VentSpcFunc combos'!$Q$8:$Q$335,0),0)&gt;0,1,0)</f>
        <v>0</v>
      </c>
      <c r="BE19" s="120">
        <f>IF(IFERROR(MATCH(_xlfn.CONCAT($B19,",",BE$4),'19 SpcFunc &amp; VentSpcFunc combos'!$Q$8:$Q$335,0),0)&gt;0,1,0)</f>
        <v>0</v>
      </c>
      <c r="BF19" s="120">
        <f>IF(IFERROR(MATCH(_xlfn.CONCAT($B19,",",BF$4),'19 SpcFunc &amp; VentSpcFunc combos'!$Q$8:$Q$335,0),0)&gt;0,1,0)</f>
        <v>0</v>
      </c>
      <c r="BG19" s="120">
        <f>IF(IFERROR(MATCH(_xlfn.CONCAT($B19,",",BG$4),'19 SpcFunc &amp; VentSpcFunc combos'!$Q$8:$Q$335,0),0)&gt;0,1,0)</f>
        <v>0</v>
      </c>
      <c r="BH19" s="120">
        <f>IF(IFERROR(MATCH(_xlfn.CONCAT($B19,",",BH$4),'19 SpcFunc &amp; VentSpcFunc combos'!$Q$8:$Q$335,0),0)&gt;0,1,0)</f>
        <v>0</v>
      </c>
      <c r="BI19" s="120">
        <f>IF(IFERROR(MATCH(_xlfn.CONCAT($B19,",",BI$4),'19 SpcFunc &amp; VentSpcFunc combos'!$Q$8:$Q$335,0),0)&gt;0,1,0)</f>
        <v>0</v>
      </c>
      <c r="BJ19" s="120">
        <f>IF(IFERROR(MATCH(_xlfn.CONCAT($B19,",",BJ$4),'19 SpcFunc &amp; VentSpcFunc combos'!$Q$8:$Q$335,0),0)&gt;0,1,0)</f>
        <v>0</v>
      </c>
      <c r="BK19" s="120">
        <f>IF(IFERROR(MATCH(_xlfn.CONCAT($B19,",",BK$4),'19 SpcFunc &amp; VentSpcFunc combos'!$Q$8:$Q$335,0),0)&gt;0,1,0)</f>
        <v>0</v>
      </c>
      <c r="BL19" s="120">
        <f>IF(IFERROR(MATCH(_xlfn.CONCAT($B19,",",BL$4),'19 SpcFunc &amp; VentSpcFunc combos'!$Q$8:$Q$335,0),0)&gt;0,1,0)</f>
        <v>0</v>
      </c>
      <c r="BM19" s="120">
        <f>IF(IFERROR(MATCH(_xlfn.CONCAT($B19,",",BM$4),'19 SpcFunc &amp; VentSpcFunc combos'!$Q$8:$Q$335,0),0)&gt;0,1,0)</f>
        <v>0</v>
      </c>
      <c r="BN19" s="120">
        <f>IF(IFERROR(MATCH(_xlfn.CONCAT($B19,",",BN$4),'19 SpcFunc &amp; VentSpcFunc combos'!$Q$8:$Q$335,0),0)&gt;0,1,0)</f>
        <v>0</v>
      </c>
      <c r="BO19" s="120">
        <f>IF(IFERROR(MATCH(_xlfn.CONCAT($B19,",",BO$4),'19 SpcFunc &amp; VentSpcFunc combos'!$Q$8:$Q$335,0),0)&gt;0,1,0)</f>
        <v>0</v>
      </c>
      <c r="BP19" s="120">
        <f>IF(IFERROR(MATCH(_xlfn.CONCAT($B19,",",BP$4),'19 SpcFunc &amp; VentSpcFunc combos'!$Q$8:$Q$335,0),0)&gt;0,1,0)</f>
        <v>0</v>
      </c>
      <c r="BQ19" s="120">
        <f>IF(IFERROR(MATCH(_xlfn.CONCAT($B19,",",BQ$4),'19 SpcFunc &amp; VentSpcFunc combos'!$Q$8:$Q$335,0),0)&gt;0,1,0)</f>
        <v>0</v>
      </c>
      <c r="BR19" s="120">
        <f>IF(IFERROR(MATCH(_xlfn.CONCAT($B19,",",BR$4),'19 SpcFunc &amp; VentSpcFunc combos'!$Q$8:$Q$335,0),0)&gt;0,1,0)</f>
        <v>0</v>
      </c>
      <c r="BS19" s="120">
        <f>IF(IFERROR(MATCH(_xlfn.CONCAT($B19,",",BS$4),'19 SpcFunc &amp; VentSpcFunc combos'!$Q$8:$Q$335,0),0)&gt;0,1,0)</f>
        <v>0</v>
      </c>
      <c r="BT19" s="120">
        <f>IF(IFERROR(MATCH(_xlfn.CONCAT($B19,",",BT$4),'19 SpcFunc &amp; VentSpcFunc combos'!$Q$8:$Q$335,0),0)&gt;0,1,0)</f>
        <v>0</v>
      </c>
      <c r="BU19" s="120">
        <f>IF(IFERROR(MATCH(_xlfn.CONCAT($B19,",",BU$4),'19 SpcFunc &amp; VentSpcFunc combos'!$Q$8:$Q$335,0),0)&gt;0,1,0)</f>
        <v>0</v>
      </c>
      <c r="BV19" s="120">
        <f>IF(IFERROR(MATCH(_xlfn.CONCAT($B19,",",BV$4),'19 SpcFunc &amp; VentSpcFunc combos'!$Q$8:$Q$335,0),0)&gt;0,1,0)</f>
        <v>0</v>
      </c>
      <c r="BW19" s="120">
        <f>IF(IFERROR(MATCH(_xlfn.CONCAT($B19,",",BW$4),'19 SpcFunc &amp; VentSpcFunc combos'!$Q$8:$Q$335,0),0)&gt;0,1,0)</f>
        <v>0</v>
      </c>
      <c r="BX19" s="120">
        <f>IF(IFERROR(MATCH(_xlfn.CONCAT($B19,",",BX$4),'19 SpcFunc &amp; VentSpcFunc combos'!$Q$8:$Q$335,0),0)&gt;0,1,0)</f>
        <v>0</v>
      </c>
      <c r="BY19" s="120">
        <f>IF(IFERROR(MATCH(_xlfn.CONCAT($B19,",",BY$4),'19 SpcFunc &amp; VentSpcFunc combos'!$Q$8:$Q$335,0),0)&gt;0,1,0)</f>
        <v>0</v>
      </c>
      <c r="BZ19" s="120">
        <f>IF(IFERROR(MATCH(_xlfn.CONCAT($B19,",",BZ$4),'19 SpcFunc &amp; VentSpcFunc combos'!$Q$8:$Q$335,0),0)&gt;0,1,0)</f>
        <v>0</v>
      </c>
      <c r="CA19" s="120">
        <f>IF(IFERROR(MATCH(_xlfn.CONCAT($B19,",",CA$4),'19 SpcFunc &amp; VentSpcFunc combos'!$Q$8:$Q$335,0),0)&gt;0,1,0)</f>
        <v>0</v>
      </c>
      <c r="CB19" s="120">
        <f>IF(IFERROR(MATCH(_xlfn.CONCAT($B19,",",CB$4),'19 SpcFunc &amp; VentSpcFunc combos'!$Q$8:$Q$335,0),0)&gt;0,1,0)</f>
        <v>0</v>
      </c>
      <c r="CC19" s="120">
        <f>IF(IFERROR(MATCH(_xlfn.CONCAT($B19,",",CC$4),'19 SpcFunc &amp; VentSpcFunc combos'!$Q$8:$Q$335,0),0)&gt;0,1,0)</f>
        <v>0</v>
      </c>
      <c r="CD19" s="120">
        <f>IF(IFERROR(MATCH(_xlfn.CONCAT($B19,",",CD$4),'19 SpcFunc &amp; VentSpcFunc combos'!$Q$8:$Q$335,0),0)&gt;0,1,0)</f>
        <v>0</v>
      </c>
      <c r="CE19" s="120">
        <f>IF(IFERROR(MATCH(_xlfn.CONCAT($B19,",",CE$4),'19 SpcFunc &amp; VentSpcFunc combos'!$Q$8:$Q$335,0),0)&gt;0,1,0)</f>
        <v>0</v>
      </c>
      <c r="CF19" s="120">
        <f>IF(IFERROR(MATCH(_xlfn.CONCAT($B19,",",CF$4),'19 SpcFunc &amp; VentSpcFunc combos'!$Q$8:$Q$335,0),0)&gt;0,1,0)</f>
        <v>0</v>
      </c>
      <c r="CG19" s="120">
        <f>IF(IFERROR(MATCH(_xlfn.CONCAT($B19,",",CG$4),'19 SpcFunc &amp; VentSpcFunc combos'!$Q$8:$Q$335,0),0)&gt;0,1,0)</f>
        <v>0</v>
      </c>
      <c r="CH19" s="120">
        <f>IF(IFERROR(MATCH(_xlfn.CONCAT($B19,",",CH$4),'19 SpcFunc &amp; VentSpcFunc combos'!$Q$8:$Q$335,0),0)&gt;0,1,0)</f>
        <v>0</v>
      </c>
      <c r="CI19" s="120">
        <f>IF(IFERROR(MATCH(_xlfn.CONCAT($B19,",",CI$4),'19 SpcFunc &amp; VentSpcFunc combos'!$Q$8:$Q$335,0),0)&gt;0,1,0)</f>
        <v>0</v>
      </c>
      <c r="CJ19" s="120">
        <f>IF(IFERROR(MATCH(_xlfn.CONCAT($B19,",",CJ$4),'19 SpcFunc &amp; VentSpcFunc combos'!$Q$8:$Q$335,0),0)&gt;0,1,0)</f>
        <v>0</v>
      </c>
      <c r="CK19" s="120">
        <f>IF(IFERROR(MATCH(_xlfn.CONCAT($B19,",",CK$4),'19 SpcFunc &amp; VentSpcFunc combos'!$Q$8:$Q$335,0),0)&gt;0,1,0)</f>
        <v>0</v>
      </c>
      <c r="CL19" s="120">
        <f>IF(IFERROR(MATCH(_xlfn.CONCAT($B19,",",CL$4),'19 SpcFunc &amp; VentSpcFunc combos'!$Q$8:$Q$335,0),0)&gt;0,1,0)</f>
        <v>0</v>
      </c>
      <c r="CM19" s="120">
        <f>IF(IFERROR(MATCH(_xlfn.CONCAT($B19,",",CM$4),'19 SpcFunc &amp; VentSpcFunc combos'!$Q$8:$Q$335,0),0)&gt;0,1,0)</f>
        <v>0</v>
      </c>
      <c r="CN19" s="120">
        <f>IF(IFERROR(MATCH(_xlfn.CONCAT($B19,",",CN$4),'19 SpcFunc &amp; VentSpcFunc combos'!$Q$8:$Q$335,0),0)&gt;0,1,0)</f>
        <v>0</v>
      </c>
      <c r="CO19" s="120">
        <f>IF(IFERROR(MATCH(_xlfn.CONCAT($B19,",",CO$4),'19 SpcFunc &amp; VentSpcFunc combos'!$Q$8:$Q$335,0),0)&gt;0,1,0)</f>
        <v>0</v>
      </c>
      <c r="CP19" s="120">
        <f>IF(IFERROR(MATCH(_xlfn.CONCAT($B19,",",CP$4),'19 SpcFunc &amp; VentSpcFunc combos'!$Q$8:$Q$335,0),0)&gt;0,1,0)</f>
        <v>0</v>
      </c>
      <c r="CQ19" s="120">
        <f>IF(IFERROR(MATCH(_xlfn.CONCAT($B19,",",CQ$4),'19 SpcFunc &amp; VentSpcFunc combos'!$Q$8:$Q$335,0),0)&gt;0,1,0)</f>
        <v>0</v>
      </c>
      <c r="CR19" s="120">
        <f>IF(IFERROR(MATCH(_xlfn.CONCAT($B19,",",CR$4),'19 SpcFunc &amp; VentSpcFunc combos'!$Q$8:$Q$335,0),0)&gt;0,1,0)</f>
        <v>0</v>
      </c>
      <c r="CS19" s="120">
        <f>IF(IFERROR(MATCH(_xlfn.CONCAT($B19,",",CS$4),'19 SpcFunc &amp; VentSpcFunc combos'!$Q$8:$Q$335,0),0)&gt;0,1,0)</f>
        <v>0</v>
      </c>
      <c r="CT19" s="120">
        <f>IF(IFERROR(MATCH(_xlfn.CONCAT($B19,",",CT$4),'19 SpcFunc &amp; VentSpcFunc combos'!$Q$8:$Q$335,0),0)&gt;0,1,0)</f>
        <v>0</v>
      </c>
      <c r="CU19" s="99" t="s">
        <v>938</v>
      </c>
      <c r="CV19">
        <f t="shared" si="5"/>
        <v>0</v>
      </c>
    </row>
    <row r="20" spans="2:100" x14ac:dyDescent="0.25">
      <c r="B20" t="e">
        <f>#REF!</f>
        <v>#REF!</v>
      </c>
      <c r="C20" s="120">
        <f>IF(IFERROR(MATCH(_xlfn.CONCAT($B20,",",C$4),'19 SpcFunc &amp; VentSpcFunc combos'!$Q$8:$Q$335,0),0)&gt;0,1,0)</f>
        <v>0</v>
      </c>
      <c r="D20" s="120">
        <f>IF(IFERROR(MATCH(_xlfn.CONCAT($B20,",",D$4),'19 SpcFunc &amp; VentSpcFunc combos'!$Q$8:$Q$335,0),0)&gt;0,1,0)</f>
        <v>0</v>
      </c>
      <c r="E20" s="120">
        <f>IF(IFERROR(MATCH(_xlfn.CONCAT($B20,",",E$4),'19 SpcFunc &amp; VentSpcFunc combos'!$Q$8:$Q$335,0),0)&gt;0,1,0)</f>
        <v>0</v>
      </c>
      <c r="F20" s="120">
        <f>IF(IFERROR(MATCH(_xlfn.CONCAT($B20,",",F$4),'19 SpcFunc &amp; VentSpcFunc combos'!$Q$8:$Q$335,0),0)&gt;0,1,0)</f>
        <v>0</v>
      </c>
      <c r="G20" s="120">
        <f>IF(IFERROR(MATCH(_xlfn.CONCAT($B20,",",G$4),'19 SpcFunc &amp; VentSpcFunc combos'!$Q$8:$Q$335,0),0)&gt;0,1,0)</f>
        <v>0</v>
      </c>
      <c r="H20" s="120">
        <f>IF(IFERROR(MATCH(_xlfn.CONCAT($B20,",",H$4),'19 SpcFunc &amp; VentSpcFunc combos'!$Q$8:$Q$335,0),0)&gt;0,1,0)</f>
        <v>0</v>
      </c>
      <c r="I20" s="120">
        <f>IF(IFERROR(MATCH(_xlfn.CONCAT($B20,",",I$4),'19 SpcFunc &amp; VentSpcFunc combos'!$Q$8:$Q$335,0),0)&gt;0,1,0)</f>
        <v>0</v>
      </c>
      <c r="J20" s="120">
        <f>IF(IFERROR(MATCH(_xlfn.CONCAT($B20,",",J$4),'19 SpcFunc &amp; VentSpcFunc combos'!$Q$8:$Q$335,0),0)&gt;0,1,0)</f>
        <v>0</v>
      </c>
      <c r="K20" s="120">
        <f>IF(IFERROR(MATCH(_xlfn.CONCAT($B20,",",K$4),'19 SpcFunc &amp; VentSpcFunc combos'!$Q$8:$Q$335,0),0)&gt;0,1,0)</f>
        <v>0</v>
      </c>
      <c r="L20" s="120">
        <f>IF(IFERROR(MATCH(_xlfn.CONCAT($B20,",",L$4),'19 SpcFunc &amp; VentSpcFunc combos'!$Q$8:$Q$335,0),0)&gt;0,1,0)</f>
        <v>0</v>
      </c>
      <c r="M20" s="120">
        <f>IF(IFERROR(MATCH(_xlfn.CONCAT($B20,",",M$4),'19 SpcFunc &amp; VentSpcFunc combos'!$Q$8:$Q$335,0),0)&gt;0,1,0)</f>
        <v>0</v>
      </c>
      <c r="N20" s="120">
        <f>IF(IFERROR(MATCH(_xlfn.CONCAT($B20,",",N$4),'19 SpcFunc &amp; VentSpcFunc combos'!$Q$8:$Q$335,0),0)&gt;0,1,0)</f>
        <v>0</v>
      </c>
      <c r="O20" s="120">
        <f>IF(IFERROR(MATCH(_xlfn.CONCAT($B20,",",O$4),'19 SpcFunc &amp; VentSpcFunc combos'!$Q$8:$Q$335,0),0)&gt;0,1,0)</f>
        <v>0</v>
      </c>
      <c r="P20" s="120">
        <f>IF(IFERROR(MATCH(_xlfn.CONCAT($B20,",",P$4),'19 SpcFunc &amp; VentSpcFunc combos'!$Q$8:$Q$335,0),0)&gt;0,1,0)</f>
        <v>0</v>
      </c>
      <c r="Q20" s="120">
        <f>IF(IFERROR(MATCH(_xlfn.CONCAT($B20,",",Q$4),'19 SpcFunc &amp; VentSpcFunc combos'!$Q$8:$Q$335,0),0)&gt;0,1,0)</f>
        <v>0</v>
      </c>
      <c r="R20" s="120">
        <f>IF(IFERROR(MATCH(_xlfn.CONCAT($B20,",",R$4),'19 SpcFunc &amp; VentSpcFunc combos'!$Q$8:$Q$335,0),0)&gt;0,1,0)</f>
        <v>0</v>
      </c>
      <c r="S20" s="120">
        <f>IF(IFERROR(MATCH(_xlfn.CONCAT($B20,",",S$4),'19 SpcFunc &amp; VentSpcFunc combos'!$Q$8:$Q$335,0),0)&gt;0,1,0)</f>
        <v>0</v>
      </c>
      <c r="T20" s="120">
        <f>IF(IFERROR(MATCH(_xlfn.CONCAT($B20,",",T$4),'19 SpcFunc &amp; VentSpcFunc combos'!$Q$8:$Q$335,0),0)&gt;0,1,0)</f>
        <v>0</v>
      </c>
      <c r="U20" s="120">
        <f>IF(IFERROR(MATCH(_xlfn.CONCAT($B20,",",U$4),'19 SpcFunc &amp; VentSpcFunc combos'!$Q$8:$Q$335,0),0)&gt;0,1,0)</f>
        <v>0</v>
      </c>
      <c r="V20" s="120">
        <f>IF(IFERROR(MATCH(_xlfn.CONCAT($B20,",",V$4),'19 SpcFunc &amp; VentSpcFunc combos'!$Q$8:$Q$335,0),0)&gt;0,1,0)</f>
        <v>0</v>
      </c>
      <c r="W20" s="120">
        <f>IF(IFERROR(MATCH(_xlfn.CONCAT($B20,",",W$4),'19 SpcFunc &amp; VentSpcFunc combos'!$Q$8:$Q$335,0),0)&gt;0,1,0)</f>
        <v>0</v>
      </c>
      <c r="X20" s="120">
        <f>IF(IFERROR(MATCH(_xlfn.CONCAT($B20,",",X$4),'19 SpcFunc &amp; VentSpcFunc combos'!$Q$8:$Q$335,0),0)&gt;0,1,0)</f>
        <v>0</v>
      </c>
      <c r="Y20" s="120">
        <f>IF(IFERROR(MATCH(_xlfn.CONCAT($B20,",",Y$4),'19 SpcFunc &amp; VentSpcFunc combos'!$Q$8:$Q$335,0),0)&gt;0,1,0)</f>
        <v>0</v>
      </c>
      <c r="Z20" s="120">
        <f>IF(IFERROR(MATCH(_xlfn.CONCAT($B20,",",Z$4),'19 SpcFunc &amp; VentSpcFunc combos'!$Q$8:$Q$335,0),0)&gt;0,1,0)</f>
        <v>0</v>
      </c>
      <c r="AA20" s="120">
        <f>IF(IFERROR(MATCH(_xlfn.CONCAT($B20,",",AA$4),'19 SpcFunc &amp; VentSpcFunc combos'!$Q$8:$Q$335,0),0)&gt;0,1,0)</f>
        <v>0</v>
      </c>
      <c r="AB20" s="120">
        <f>IF(IFERROR(MATCH(_xlfn.CONCAT($B20,",",AB$4),'19 SpcFunc &amp; VentSpcFunc combos'!$Q$8:$Q$335,0),0)&gt;0,1,0)</f>
        <v>0</v>
      </c>
      <c r="AC20" s="120">
        <f>IF(IFERROR(MATCH(_xlfn.CONCAT($B20,",",AC$4),'19 SpcFunc &amp; VentSpcFunc combos'!$Q$8:$Q$335,0),0)&gt;0,1,0)</f>
        <v>0</v>
      </c>
      <c r="AD20" s="120">
        <f>IF(IFERROR(MATCH(_xlfn.CONCAT($B20,",",AD$4),'19 SpcFunc &amp; VentSpcFunc combos'!$Q$8:$Q$335,0),0)&gt;0,1,0)</f>
        <v>0</v>
      </c>
      <c r="AE20" s="120">
        <f>IF(IFERROR(MATCH(_xlfn.CONCAT($B20,",",AE$4),'19 SpcFunc &amp; VentSpcFunc combos'!$Q$8:$Q$335,0),0)&gt;0,1,0)</f>
        <v>0</v>
      </c>
      <c r="AF20" s="120">
        <f>IF(IFERROR(MATCH(_xlfn.CONCAT($B20,",",AF$4),'19 SpcFunc &amp; VentSpcFunc combos'!$Q$8:$Q$335,0),0)&gt;0,1,0)</f>
        <v>0</v>
      </c>
      <c r="AG20" s="120">
        <f>IF(IFERROR(MATCH(_xlfn.CONCAT($B20,",",AG$4),'19 SpcFunc &amp; VentSpcFunc combos'!$Q$8:$Q$335,0),0)&gt;0,1,0)</f>
        <v>0</v>
      </c>
      <c r="AH20" s="120">
        <f>IF(IFERROR(MATCH(_xlfn.CONCAT($B20,",",AH$4),'19 SpcFunc &amp; VentSpcFunc combos'!$Q$8:$Q$335,0),0)&gt;0,1,0)</f>
        <v>0</v>
      </c>
      <c r="AI20" s="120">
        <f>IF(IFERROR(MATCH(_xlfn.CONCAT($B20,",",AI$4),'19 SpcFunc &amp; VentSpcFunc combos'!$Q$8:$Q$335,0),0)&gt;0,1,0)</f>
        <v>0</v>
      </c>
      <c r="AJ20" s="120">
        <f>IF(IFERROR(MATCH(_xlfn.CONCAT($B20,",",AJ$4),'19 SpcFunc &amp; VentSpcFunc combos'!$Q$8:$Q$335,0),0)&gt;0,1,0)</f>
        <v>0</v>
      </c>
      <c r="AK20" s="120">
        <f>IF(IFERROR(MATCH(_xlfn.CONCAT($B20,",",AK$4),'19 SpcFunc &amp; VentSpcFunc combos'!$Q$8:$Q$335,0),0)&gt;0,1,0)</f>
        <v>0</v>
      </c>
      <c r="AL20" s="120">
        <f>IF(IFERROR(MATCH(_xlfn.CONCAT($B20,",",AL$4),'19 SpcFunc &amp; VentSpcFunc combos'!$Q$8:$Q$335,0),0)&gt;0,1,0)</f>
        <v>0</v>
      </c>
      <c r="AM20" s="120">
        <f>IF(IFERROR(MATCH(_xlfn.CONCAT($B20,",",AM$4),'19 SpcFunc &amp; VentSpcFunc combos'!$Q$8:$Q$335,0),0)&gt;0,1,0)</f>
        <v>0</v>
      </c>
      <c r="AN20" s="120">
        <f>IF(IFERROR(MATCH(_xlfn.CONCAT($B20,",",AN$4),'19 SpcFunc &amp; VentSpcFunc combos'!$Q$8:$Q$335,0),0)&gt;0,1,0)</f>
        <v>0</v>
      </c>
      <c r="AO20" s="120">
        <f>IF(IFERROR(MATCH(_xlfn.CONCAT($B20,",",AO$4),'19 SpcFunc &amp; VentSpcFunc combos'!$Q$8:$Q$335,0),0)&gt;0,1,0)</f>
        <v>0</v>
      </c>
      <c r="AP20" s="120">
        <f>IF(IFERROR(MATCH(_xlfn.CONCAT($B20,",",AP$4),'19 SpcFunc &amp; VentSpcFunc combos'!$Q$8:$Q$335,0),0)&gt;0,1,0)</f>
        <v>0</v>
      </c>
      <c r="AQ20" s="120">
        <f>IF(IFERROR(MATCH(_xlfn.CONCAT($B20,",",AQ$4),'19 SpcFunc &amp; VentSpcFunc combos'!$Q$8:$Q$335,0),0)&gt;0,1,0)</f>
        <v>0</v>
      </c>
      <c r="AR20" s="120">
        <f>IF(IFERROR(MATCH(_xlfn.CONCAT($B20,",",AR$4),'19 SpcFunc &amp; VentSpcFunc combos'!$Q$8:$Q$335,0),0)&gt;0,1,0)</f>
        <v>0</v>
      </c>
      <c r="AS20" s="120">
        <f>IF(IFERROR(MATCH(_xlfn.CONCAT($B20,",",AS$4),'19 SpcFunc &amp; VentSpcFunc combos'!$Q$8:$Q$335,0),0)&gt;0,1,0)</f>
        <v>0</v>
      </c>
      <c r="AT20" s="120">
        <f>IF(IFERROR(MATCH(_xlfn.CONCAT($B20,",",AT$4),'19 SpcFunc &amp; VentSpcFunc combos'!$Q$8:$Q$335,0),0)&gt;0,1,0)</f>
        <v>0</v>
      </c>
      <c r="AU20" s="120">
        <f>IF(IFERROR(MATCH(_xlfn.CONCAT($B20,",",AU$4),'19 SpcFunc &amp; VentSpcFunc combos'!$Q$8:$Q$335,0),0)&gt;0,1,0)</f>
        <v>0</v>
      </c>
      <c r="AV20" s="120">
        <f>IF(IFERROR(MATCH(_xlfn.CONCAT($B20,",",AV$4),'19 SpcFunc &amp; VentSpcFunc combos'!$Q$8:$Q$335,0),0)&gt;0,1,0)</f>
        <v>0</v>
      </c>
      <c r="AW20" s="120">
        <f>IF(IFERROR(MATCH(_xlfn.CONCAT($B20,",",AW$4),'19 SpcFunc &amp; VentSpcFunc combos'!$Q$8:$Q$335,0),0)&gt;0,1,0)</f>
        <v>0</v>
      </c>
      <c r="AX20" s="120">
        <f>IF(IFERROR(MATCH(_xlfn.CONCAT($B20,",",AX$4),'19 SpcFunc &amp; VentSpcFunc combos'!$Q$8:$Q$335,0),0)&gt;0,1,0)</f>
        <v>0</v>
      </c>
      <c r="AY20" s="120">
        <f>IF(IFERROR(MATCH(_xlfn.CONCAT($B20,",",AY$4),'19 SpcFunc &amp; VentSpcFunc combos'!$Q$8:$Q$335,0),0)&gt;0,1,0)</f>
        <v>0</v>
      </c>
      <c r="AZ20" s="120">
        <f>IF(IFERROR(MATCH(_xlfn.CONCAT($B20,",",AZ$4),'19 SpcFunc &amp; VentSpcFunc combos'!$Q$8:$Q$335,0),0)&gt;0,1,0)</f>
        <v>0</v>
      </c>
      <c r="BA20" s="120">
        <f>IF(IFERROR(MATCH(_xlfn.CONCAT($B20,",",BA$4),'19 SpcFunc &amp; VentSpcFunc combos'!$Q$8:$Q$335,0),0)&gt;0,1,0)</f>
        <v>0</v>
      </c>
      <c r="BB20" s="120">
        <f>IF(IFERROR(MATCH(_xlfn.CONCAT($B20,",",BB$4),'19 SpcFunc &amp; VentSpcFunc combos'!$Q$8:$Q$335,0),0)&gt;0,1,0)</f>
        <v>0</v>
      </c>
      <c r="BC20" s="120">
        <f>IF(IFERROR(MATCH(_xlfn.CONCAT($B20,",",BC$4),'19 SpcFunc &amp; VentSpcFunc combos'!$Q$8:$Q$335,0),0)&gt;0,1,0)</f>
        <v>0</v>
      </c>
      <c r="BD20" s="120">
        <f>IF(IFERROR(MATCH(_xlfn.CONCAT($B20,",",BD$4),'19 SpcFunc &amp; VentSpcFunc combos'!$Q$8:$Q$335,0),0)&gt;0,1,0)</f>
        <v>0</v>
      </c>
      <c r="BE20" s="120">
        <f>IF(IFERROR(MATCH(_xlfn.CONCAT($B20,",",BE$4),'19 SpcFunc &amp; VentSpcFunc combos'!$Q$8:$Q$335,0),0)&gt;0,1,0)</f>
        <v>0</v>
      </c>
      <c r="BF20" s="120">
        <f>IF(IFERROR(MATCH(_xlfn.CONCAT($B20,",",BF$4),'19 SpcFunc &amp; VentSpcFunc combos'!$Q$8:$Q$335,0),0)&gt;0,1,0)</f>
        <v>0</v>
      </c>
      <c r="BG20" s="120">
        <f>IF(IFERROR(MATCH(_xlfn.CONCAT($B20,",",BG$4),'19 SpcFunc &amp; VentSpcFunc combos'!$Q$8:$Q$335,0),0)&gt;0,1,0)</f>
        <v>0</v>
      </c>
      <c r="BH20" s="120">
        <f>IF(IFERROR(MATCH(_xlfn.CONCAT($B20,",",BH$4),'19 SpcFunc &amp; VentSpcFunc combos'!$Q$8:$Q$335,0),0)&gt;0,1,0)</f>
        <v>0</v>
      </c>
      <c r="BI20" s="120">
        <f>IF(IFERROR(MATCH(_xlfn.CONCAT($B20,",",BI$4),'19 SpcFunc &amp; VentSpcFunc combos'!$Q$8:$Q$335,0),0)&gt;0,1,0)</f>
        <v>0</v>
      </c>
      <c r="BJ20" s="120">
        <f>IF(IFERROR(MATCH(_xlfn.CONCAT($B20,",",BJ$4),'19 SpcFunc &amp; VentSpcFunc combos'!$Q$8:$Q$335,0),0)&gt;0,1,0)</f>
        <v>0</v>
      </c>
      <c r="BK20" s="120">
        <f>IF(IFERROR(MATCH(_xlfn.CONCAT($B20,",",BK$4),'19 SpcFunc &amp; VentSpcFunc combos'!$Q$8:$Q$335,0),0)&gt;0,1,0)</f>
        <v>0</v>
      </c>
      <c r="BL20" s="120">
        <f>IF(IFERROR(MATCH(_xlfn.CONCAT($B20,",",BL$4),'19 SpcFunc &amp; VentSpcFunc combos'!$Q$8:$Q$335,0),0)&gt;0,1,0)</f>
        <v>0</v>
      </c>
      <c r="BM20" s="120">
        <f>IF(IFERROR(MATCH(_xlfn.CONCAT($B20,",",BM$4),'19 SpcFunc &amp; VentSpcFunc combos'!$Q$8:$Q$335,0),0)&gt;0,1,0)</f>
        <v>0</v>
      </c>
      <c r="BN20" s="120">
        <f>IF(IFERROR(MATCH(_xlfn.CONCAT($B20,",",BN$4),'19 SpcFunc &amp; VentSpcFunc combos'!$Q$8:$Q$335,0),0)&gt;0,1,0)</f>
        <v>0</v>
      </c>
      <c r="BO20" s="120">
        <f>IF(IFERROR(MATCH(_xlfn.CONCAT($B20,",",BO$4),'19 SpcFunc &amp; VentSpcFunc combos'!$Q$8:$Q$335,0),0)&gt;0,1,0)</f>
        <v>0</v>
      </c>
      <c r="BP20" s="120">
        <f>IF(IFERROR(MATCH(_xlfn.CONCAT($B20,",",BP$4),'19 SpcFunc &amp; VentSpcFunc combos'!$Q$8:$Q$335,0),0)&gt;0,1,0)</f>
        <v>0</v>
      </c>
      <c r="BQ20" s="120">
        <f>IF(IFERROR(MATCH(_xlfn.CONCAT($B20,",",BQ$4),'19 SpcFunc &amp; VentSpcFunc combos'!$Q$8:$Q$335,0),0)&gt;0,1,0)</f>
        <v>0</v>
      </c>
      <c r="BR20" s="120">
        <f>IF(IFERROR(MATCH(_xlfn.CONCAT($B20,",",BR$4),'19 SpcFunc &amp; VentSpcFunc combos'!$Q$8:$Q$335,0),0)&gt;0,1,0)</f>
        <v>0</v>
      </c>
      <c r="BS20" s="120">
        <f>IF(IFERROR(MATCH(_xlfn.CONCAT($B20,",",BS$4),'19 SpcFunc &amp; VentSpcFunc combos'!$Q$8:$Q$335,0),0)&gt;0,1,0)</f>
        <v>0</v>
      </c>
      <c r="BT20" s="120">
        <f>IF(IFERROR(MATCH(_xlfn.CONCAT($B20,",",BT$4),'19 SpcFunc &amp; VentSpcFunc combos'!$Q$8:$Q$335,0),0)&gt;0,1,0)</f>
        <v>0</v>
      </c>
      <c r="BU20" s="120">
        <f>IF(IFERROR(MATCH(_xlfn.CONCAT($B20,",",BU$4),'19 SpcFunc &amp; VentSpcFunc combos'!$Q$8:$Q$335,0),0)&gt;0,1,0)</f>
        <v>0</v>
      </c>
      <c r="BV20" s="120">
        <f>IF(IFERROR(MATCH(_xlfn.CONCAT($B20,",",BV$4),'19 SpcFunc &amp; VentSpcFunc combos'!$Q$8:$Q$335,0),0)&gt;0,1,0)</f>
        <v>0</v>
      </c>
      <c r="BW20" s="120">
        <f>IF(IFERROR(MATCH(_xlfn.CONCAT($B20,",",BW$4),'19 SpcFunc &amp; VentSpcFunc combos'!$Q$8:$Q$335,0),0)&gt;0,1,0)</f>
        <v>0</v>
      </c>
      <c r="BX20" s="120">
        <f>IF(IFERROR(MATCH(_xlfn.CONCAT($B20,",",BX$4),'19 SpcFunc &amp; VentSpcFunc combos'!$Q$8:$Q$335,0),0)&gt;0,1,0)</f>
        <v>0</v>
      </c>
      <c r="BY20" s="120">
        <f>IF(IFERROR(MATCH(_xlfn.CONCAT($B20,",",BY$4),'19 SpcFunc &amp; VentSpcFunc combos'!$Q$8:$Q$335,0),0)&gt;0,1,0)</f>
        <v>0</v>
      </c>
      <c r="BZ20" s="120">
        <f>IF(IFERROR(MATCH(_xlfn.CONCAT($B20,",",BZ$4),'19 SpcFunc &amp; VentSpcFunc combos'!$Q$8:$Q$335,0),0)&gt;0,1,0)</f>
        <v>0</v>
      </c>
      <c r="CA20" s="120">
        <f>IF(IFERROR(MATCH(_xlfn.CONCAT($B20,",",CA$4),'19 SpcFunc &amp; VentSpcFunc combos'!$Q$8:$Q$335,0),0)&gt;0,1,0)</f>
        <v>0</v>
      </c>
      <c r="CB20" s="120">
        <f>IF(IFERROR(MATCH(_xlfn.CONCAT($B20,",",CB$4),'19 SpcFunc &amp; VentSpcFunc combos'!$Q$8:$Q$335,0),0)&gt;0,1,0)</f>
        <v>0</v>
      </c>
      <c r="CC20" s="120">
        <f>IF(IFERROR(MATCH(_xlfn.CONCAT($B20,",",CC$4),'19 SpcFunc &amp; VentSpcFunc combos'!$Q$8:$Q$335,0),0)&gt;0,1,0)</f>
        <v>0</v>
      </c>
      <c r="CD20" s="120">
        <f>IF(IFERROR(MATCH(_xlfn.CONCAT($B20,",",CD$4),'19 SpcFunc &amp; VentSpcFunc combos'!$Q$8:$Q$335,0),0)&gt;0,1,0)</f>
        <v>0</v>
      </c>
      <c r="CE20" s="120">
        <f>IF(IFERROR(MATCH(_xlfn.CONCAT($B20,",",CE$4),'19 SpcFunc &amp; VentSpcFunc combos'!$Q$8:$Q$335,0),0)&gt;0,1,0)</f>
        <v>0</v>
      </c>
      <c r="CF20" s="120">
        <f>IF(IFERROR(MATCH(_xlfn.CONCAT($B20,",",CF$4),'19 SpcFunc &amp; VentSpcFunc combos'!$Q$8:$Q$335,0),0)&gt;0,1,0)</f>
        <v>0</v>
      </c>
      <c r="CG20" s="120">
        <f>IF(IFERROR(MATCH(_xlfn.CONCAT($B20,",",CG$4),'19 SpcFunc &amp; VentSpcFunc combos'!$Q$8:$Q$335,0),0)&gt;0,1,0)</f>
        <v>0</v>
      </c>
      <c r="CH20" s="120">
        <f>IF(IFERROR(MATCH(_xlfn.CONCAT($B20,",",CH$4),'19 SpcFunc &amp; VentSpcFunc combos'!$Q$8:$Q$335,0),0)&gt;0,1,0)</f>
        <v>0</v>
      </c>
      <c r="CI20" s="120">
        <f>IF(IFERROR(MATCH(_xlfn.CONCAT($B20,",",CI$4),'19 SpcFunc &amp; VentSpcFunc combos'!$Q$8:$Q$335,0),0)&gt;0,1,0)</f>
        <v>0</v>
      </c>
      <c r="CJ20" s="120">
        <f>IF(IFERROR(MATCH(_xlfn.CONCAT($B20,",",CJ$4),'19 SpcFunc &amp; VentSpcFunc combos'!$Q$8:$Q$335,0),0)&gt;0,1,0)</f>
        <v>0</v>
      </c>
      <c r="CK20" s="120">
        <f>IF(IFERROR(MATCH(_xlfn.CONCAT($B20,",",CK$4),'19 SpcFunc &amp; VentSpcFunc combos'!$Q$8:$Q$335,0),0)&gt;0,1,0)</f>
        <v>0</v>
      </c>
      <c r="CL20" s="120">
        <f>IF(IFERROR(MATCH(_xlfn.CONCAT($B20,",",CL$4),'19 SpcFunc &amp; VentSpcFunc combos'!$Q$8:$Q$335,0),0)&gt;0,1,0)</f>
        <v>0</v>
      </c>
      <c r="CM20" s="120">
        <f>IF(IFERROR(MATCH(_xlfn.CONCAT($B20,",",CM$4),'19 SpcFunc &amp; VentSpcFunc combos'!$Q$8:$Q$335,0),0)&gt;0,1,0)</f>
        <v>0</v>
      </c>
      <c r="CN20" s="120">
        <f>IF(IFERROR(MATCH(_xlfn.CONCAT($B20,",",CN$4),'19 SpcFunc &amp; VentSpcFunc combos'!$Q$8:$Q$335,0),0)&gt;0,1,0)</f>
        <v>0</v>
      </c>
      <c r="CO20" s="120">
        <f>IF(IFERROR(MATCH(_xlfn.CONCAT($B20,",",CO$4),'19 SpcFunc &amp; VentSpcFunc combos'!$Q$8:$Q$335,0),0)&gt;0,1,0)</f>
        <v>0</v>
      </c>
      <c r="CP20" s="120">
        <f>IF(IFERROR(MATCH(_xlfn.CONCAT($B20,",",CP$4),'19 SpcFunc &amp; VentSpcFunc combos'!$Q$8:$Q$335,0),0)&gt;0,1,0)</f>
        <v>0</v>
      </c>
      <c r="CQ20" s="120">
        <f>IF(IFERROR(MATCH(_xlfn.CONCAT($B20,",",CQ$4),'19 SpcFunc &amp; VentSpcFunc combos'!$Q$8:$Q$335,0),0)&gt;0,1,0)</f>
        <v>0</v>
      </c>
      <c r="CR20" s="120">
        <f>IF(IFERROR(MATCH(_xlfn.CONCAT($B20,",",CR$4),'19 SpcFunc &amp; VentSpcFunc combos'!$Q$8:$Q$335,0),0)&gt;0,1,0)</f>
        <v>0</v>
      </c>
      <c r="CS20" s="120">
        <f>IF(IFERROR(MATCH(_xlfn.CONCAT($B20,",",CS$4),'19 SpcFunc &amp; VentSpcFunc combos'!$Q$8:$Q$335,0),0)&gt;0,1,0)</f>
        <v>0</v>
      </c>
      <c r="CT20" s="120">
        <f>IF(IFERROR(MATCH(_xlfn.CONCAT($B20,",",CT$4),'19 SpcFunc &amp; VentSpcFunc combos'!$Q$8:$Q$335,0),0)&gt;0,1,0)</f>
        <v>0</v>
      </c>
      <c r="CU20" s="99" t="s">
        <v>938</v>
      </c>
      <c r="CV20">
        <f t="shared" si="5"/>
        <v>0</v>
      </c>
    </row>
    <row r="21" spans="2:100" x14ac:dyDescent="0.25">
      <c r="B21" t="e">
        <f>#REF!</f>
        <v>#REF!</v>
      </c>
      <c r="C21" s="120">
        <f>IF(IFERROR(MATCH(_xlfn.CONCAT($B21,",",C$4),'19 SpcFunc &amp; VentSpcFunc combos'!$Q$8:$Q$335,0),0)&gt;0,1,0)</f>
        <v>0</v>
      </c>
      <c r="D21" s="120">
        <f>IF(IFERROR(MATCH(_xlfn.CONCAT($B21,",",D$4),'19 SpcFunc &amp; VentSpcFunc combos'!$Q$8:$Q$335,0),0)&gt;0,1,0)</f>
        <v>0</v>
      </c>
      <c r="E21" s="120">
        <f>IF(IFERROR(MATCH(_xlfn.CONCAT($B21,",",E$4),'19 SpcFunc &amp; VentSpcFunc combos'!$Q$8:$Q$335,0),0)&gt;0,1,0)</f>
        <v>0</v>
      </c>
      <c r="F21" s="120">
        <f>IF(IFERROR(MATCH(_xlfn.CONCAT($B21,",",F$4),'19 SpcFunc &amp; VentSpcFunc combos'!$Q$8:$Q$335,0),0)&gt;0,1,0)</f>
        <v>0</v>
      </c>
      <c r="G21" s="120">
        <f>IF(IFERROR(MATCH(_xlfn.CONCAT($B21,",",G$4),'19 SpcFunc &amp; VentSpcFunc combos'!$Q$8:$Q$335,0),0)&gt;0,1,0)</f>
        <v>0</v>
      </c>
      <c r="H21" s="120">
        <f>IF(IFERROR(MATCH(_xlfn.CONCAT($B21,",",H$4),'19 SpcFunc &amp; VentSpcFunc combos'!$Q$8:$Q$335,0),0)&gt;0,1,0)</f>
        <v>0</v>
      </c>
      <c r="I21" s="120">
        <f>IF(IFERROR(MATCH(_xlfn.CONCAT($B21,",",I$4),'19 SpcFunc &amp; VentSpcFunc combos'!$Q$8:$Q$335,0),0)&gt;0,1,0)</f>
        <v>0</v>
      </c>
      <c r="J21" s="120">
        <f>IF(IFERROR(MATCH(_xlfn.CONCAT($B21,",",J$4),'19 SpcFunc &amp; VentSpcFunc combos'!$Q$8:$Q$335,0),0)&gt;0,1,0)</f>
        <v>0</v>
      </c>
      <c r="K21" s="120">
        <f>IF(IFERROR(MATCH(_xlfn.CONCAT($B21,",",K$4),'19 SpcFunc &amp; VentSpcFunc combos'!$Q$8:$Q$335,0),0)&gt;0,1,0)</f>
        <v>0</v>
      </c>
      <c r="L21" s="120">
        <f>IF(IFERROR(MATCH(_xlfn.CONCAT($B21,",",L$4),'19 SpcFunc &amp; VentSpcFunc combos'!$Q$8:$Q$335,0),0)&gt;0,1,0)</f>
        <v>0</v>
      </c>
      <c r="M21" s="120">
        <f>IF(IFERROR(MATCH(_xlfn.CONCAT($B21,",",M$4),'19 SpcFunc &amp; VentSpcFunc combos'!$Q$8:$Q$335,0),0)&gt;0,1,0)</f>
        <v>0</v>
      </c>
      <c r="N21" s="120">
        <f>IF(IFERROR(MATCH(_xlfn.CONCAT($B21,",",N$4),'19 SpcFunc &amp; VentSpcFunc combos'!$Q$8:$Q$335,0),0)&gt;0,1,0)</f>
        <v>0</v>
      </c>
      <c r="O21" s="120">
        <f>IF(IFERROR(MATCH(_xlfn.CONCAT($B21,",",O$4),'19 SpcFunc &amp; VentSpcFunc combos'!$Q$8:$Q$335,0),0)&gt;0,1,0)</f>
        <v>0</v>
      </c>
      <c r="P21" s="120">
        <f>IF(IFERROR(MATCH(_xlfn.CONCAT($B21,",",P$4),'19 SpcFunc &amp; VentSpcFunc combos'!$Q$8:$Q$335,0),0)&gt;0,1,0)</f>
        <v>0</v>
      </c>
      <c r="Q21" s="120">
        <f>IF(IFERROR(MATCH(_xlfn.CONCAT($B21,",",Q$4),'19 SpcFunc &amp; VentSpcFunc combos'!$Q$8:$Q$335,0),0)&gt;0,1,0)</f>
        <v>0</v>
      </c>
      <c r="R21" s="120">
        <f>IF(IFERROR(MATCH(_xlfn.CONCAT($B21,",",R$4),'19 SpcFunc &amp; VentSpcFunc combos'!$Q$8:$Q$335,0),0)&gt;0,1,0)</f>
        <v>0</v>
      </c>
      <c r="S21" s="120">
        <f>IF(IFERROR(MATCH(_xlfn.CONCAT($B21,",",S$4),'19 SpcFunc &amp; VentSpcFunc combos'!$Q$8:$Q$335,0),0)&gt;0,1,0)</f>
        <v>0</v>
      </c>
      <c r="T21" s="120">
        <f>IF(IFERROR(MATCH(_xlfn.CONCAT($B21,",",T$4),'19 SpcFunc &amp; VentSpcFunc combos'!$Q$8:$Q$335,0),0)&gt;0,1,0)</f>
        <v>0</v>
      </c>
      <c r="U21" s="120">
        <f>IF(IFERROR(MATCH(_xlfn.CONCAT($B21,",",U$4),'19 SpcFunc &amp; VentSpcFunc combos'!$Q$8:$Q$335,0),0)&gt;0,1,0)</f>
        <v>0</v>
      </c>
      <c r="V21" s="120">
        <f>IF(IFERROR(MATCH(_xlfn.CONCAT($B21,",",V$4),'19 SpcFunc &amp; VentSpcFunc combos'!$Q$8:$Q$335,0),0)&gt;0,1,0)</f>
        <v>0</v>
      </c>
      <c r="W21" s="120">
        <f>IF(IFERROR(MATCH(_xlfn.CONCAT($B21,",",W$4),'19 SpcFunc &amp; VentSpcFunc combos'!$Q$8:$Q$335,0),0)&gt;0,1,0)</f>
        <v>0</v>
      </c>
      <c r="X21" s="120">
        <f>IF(IFERROR(MATCH(_xlfn.CONCAT($B21,",",X$4),'19 SpcFunc &amp; VentSpcFunc combos'!$Q$8:$Q$335,0),0)&gt;0,1,0)</f>
        <v>0</v>
      </c>
      <c r="Y21" s="120">
        <f>IF(IFERROR(MATCH(_xlfn.CONCAT($B21,",",Y$4),'19 SpcFunc &amp; VentSpcFunc combos'!$Q$8:$Q$335,0),0)&gt;0,1,0)</f>
        <v>0</v>
      </c>
      <c r="Z21" s="120">
        <f>IF(IFERROR(MATCH(_xlfn.CONCAT($B21,",",Z$4),'19 SpcFunc &amp; VentSpcFunc combos'!$Q$8:$Q$335,0),0)&gt;0,1,0)</f>
        <v>0</v>
      </c>
      <c r="AA21" s="120">
        <f>IF(IFERROR(MATCH(_xlfn.CONCAT($B21,",",AA$4),'19 SpcFunc &amp; VentSpcFunc combos'!$Q$8:$Q$335,0),0)&gt;0,1,0)</f>
        <v>0</v>
      </c>
      <c r="AB21" s="120">
        <f>IF(IFERROR(MATCH(_xlfn.CONCAT($B21,",",AB$4),'19 SpcFunc &amp; VentSpcFunc combos'!$Q$8:$Q$335,0),0)&gt;0,1,0)</f>
        <v>0</v>
      </c>
      <c r="AC21" s="120">
        <f>IF(IFERROR(MATCH(_xlfn.CONCAT($B21,",",AC$4),'19 SpcFunc &amp; VentSpcFunc combos'!$Q$8:$Q$335,0),0)&gt;0,1,0)</f>
        <v>0</v>
      </c>
      <c r="AD21" s="120">
        <f>IF(IFERROR(MATCH(_xlfn.CONCAT($B21,",",AD$4),'19 SpcFunc &amp; VentSpcFunc combos'!$Q$8:$Q$335,0),0)&gt;0,1,0)</f>
        <v>0</v>
      </c>
      <c r="AE21" s="120">
        <f>IF(IFERROR(MATCH(_xlfn.CONCAT($B21,",",AE$4),'19 SpcFunc &amp; VentSpcFunc combos'!$Q$8:$Q$335,0),0)&gt;0,1,0)</f>
        <v>0</v>
      </c>
      <c r="AF21" s="120">
        <f>IF(IFERROR(MATCH(_xlfn.CONCAT($B21,",",AF$4),'19 SpcFunc &amp; VentSpcFunc combos'!$Q$8:$Q$335,0),0)&gt;0,1,0)</f>
        <v>0</v>
      </c>
      <c r="AG21" s="120">
        <f>IF(IFERROR(MATCH(_xlfn.CONCAT($B21,",",AG$4),'19 SpcFunc &amp; VentSpcFunc combos'!$Q$8:$Q$335,0),0)&gt;0,1,0)</f>
        <v>0</v>
      </c>
      <c r="AH21" s="120">
        <f>IF(IFERROR(MATCH(_xlfn.CONCAT($B21,",",AH$4),'19 SpcFunc &amp; VentSpcFunc combos'!$Q$8:$Q$335,0),0)&gt;0,1,0)</f>
        <v>0</v>
      </c>
      <c r="AI21" s="120">
        <f>IF(IFERROR(MATCH(_xlfn.CONCAT($B21,",",AI$4),'19 SpcFunc &amp; VentSpcFunc combos'!$Q$8:$Q$335,0),0)&gt;0,1,0)</f>
        <v>0</v>
      </c>
      <c r="AJ21" s="120">
        <f>IF(IFERROR(MATCH(_xlfn.CONCAT($B21,",",AJ$4),'19 SpcFunc &amp; VentSpcFunc combos'!$Q$8:$Q$335,0),0)&gt;0,1,0)</f>
        <v>0</v>
      </c>
      <c r="AK21" s="120">
        <f>IF(IFERROR(MATCH(_xlfn.CONCAT($B21,",",AK$4),'19 SpcFunc &amp; VentSpcFunc combos'!$Q$8:$Q$335,0),0)&gt;0,1,0)</f>
        <v>0</v>
      </c>
      <c r="AL21" s="120">
        <f>IF(IFERROR(MATCH(_xlfn.CONCAT($B21,",",AL$4),'19 SpcFunc &amp; VentSpcFunc combos'!$Q$8:$Q$335,0),0)&gt;0,1,0)</f>
        <v>0</v>
      </c>
      <c r="AM21" s="120">
        <f>IF(IFERROR(MATCH(_xlfn.CONCAT($B21,",",AM$4),'19 SpcFunc &amp; VentSpcFunc combos'!$Q$8:$Q$335,0),0)&gt;0,1,0)</f>
        <v>0</v>
      </c>
      <c r="AN21" s="120">
        <f>IF(IFERROR(MATCH(_xlfn.CONCAT($B21,",",AN$4),'19 SpcFunc &amp; VentSpcFunc combos'!$Q$8:$Q$335,0),0)&gt;0,1,0)</f>
        <v>0</v>
      </c>
      <c r="AO21" s="120">
        <f>IF(IFERROR(MATCH(_xlfn.CONCAT($B21,",",AO$4),'19 SpcFunc &amp; VentSpcFunc combos'!$Q$8:$Q$335,0),0)&gt;0,1,0)</f>
        <v>0</v>
      </c>
      <c r="AP21" s="120">
        <f>IF(IFERROR(MATCH(_xlfn.CONCAT($B21,",",AP$4),'19 SpcFunc &amp; VentSpcFunc combos'!$Q$8:$Q$335,0),0)&gt;0,1,0)</f>
        <v>0</v>
      </c>
      <c r="AQ21" s="120">
        <f>IF(IFERROR(MATCH(_xlfn.CONCAT($B21,",",AQ$4),'19 SpcFunc &amp; VentSpcFunc combos'!$Q$8:$Q$335,0),0)&gt;0,1,0)</f>
        <v>0</v>
      </c>
      <c r="AR21" s="120">
        <f>IF(IFERROR(MATCH(_xlfn.CONCAT($B21,",",AR$4),'19 SpcFunc &amp; VentSpcFunc combos'!$Q$8:$Q$335,0),0)&gt;0,1,0)</f>
        <v>0</v>
      </c>
      <c r="AS21" s="120">
        <f>IF(IFERROR(MATCH(_xlfn.CONCAT($B21,",",AS$4),'19 SpcFunc &amp; VentSpcFunc combos'!$Q$8:$Q$335,0),0)&gt;0,1,0)</f>
        <v>0</v>
      </c>
      <c r="AT21" s="120">
        <f>IF(IFERROR(MATCH(_xlfn.CONCAT($B21,",",AT$4),'19 SpcFunc &amp; VentSpcFunc combos'!$Q$8:$Q$335,0),0)&gt;0,1,0)</f>
        <v>0</v>
      </c>
      <c r="AU21" s="120">
        <f>IF(IFERROR(MATCH(_xlfn.CONCAT($B21,",",AU$4),'19 SpcFunc &amp; VentSpcFunc combos'!$Q$8:$Q$335,0),0)&gt;0,1,0)</f>
        <v>0</v>
      </c>
      <c r="AV21" s="120">
        <f>IF(IFERROR(MATCH(_xlfn.CONCAT($B21,",",AV$4),'19 SpcFunc &amp; VentSpcFunc combos'!$Q$8:$Q$335,0),0)&gt;0,1,0)</f>
        <v>0</v>
      </c>
      <c r="AW21" s="120">
        <f>IF(IFERROR(MATCH(_xlfn.CONCAT($B21,",",AW$4),'19 SpcFunc &amp; VentSpcFunc combos'!$Q$8:$Q$335,0),0)&gt;0,1,0)</f>
        <v>0</v>
      </c>
      <c r="AX21" s="120">
        <f>IF(IFERROR(MATCH(_xlfn.CONCAT($B21,",",AX$4),'19 SpcFunc &amp; VentSpcFunc combos'!$Q$8:$Q$335,0),0)&gt;0,1,0)</f>
        <v>0</v>
      </c>
      <c r="AY21" s="120">
        <f>IF(IFERROR(MATCH(_xlfn.CONCAT($B21,",",AY$4),'19 SpcFunc &amp; VentSpcFunc combos'!$Q$8:$Q$335,0),0)&gt;0,1,0)</f>
        <v>0</v>
      </c>
      <c r="AZ21" s="120">
        <f>IF(IFERROR(MATCH(_xlfn.CONCAT($B21,",",AZ$4),'19 SpcFunc &amp; VentSpcFunc combos'!$Q$8:$Q$335,0),0)&gt;0,1,0)</f>
        <v>0</v>
      </c>
      <c r="BA21" s="120">
        <f>IF(IFERROR(MATCH(_xlfn.CONCAT($B21,",",BA$4),'19 SpcFunc &amp; VentSpcFunc combos'!$Q$8:$Q$335,0),0)&gt;0,1,0)</f>
        <v>0</v>
      </c>
      <c r="BB21" s="120">
        <f>IF(IFERROR(MATCH(_xlfn.CONCAT($B21,",",BB$4),'19 SpcFunc &amp; VentSpcFunc combos'!$Q$8:$Q$335,0),0)&gt;0,1,0)</f>
        <v>0</v>
      </c>
      <c r="BC21" s="120">
        <f>IF(IFERROR(MATCH(_xlfn.CONCAT($B21,",",BC$4),'19 SpcFunc &amp; VentSpcFunc combos'!$Q$8:$Q$335,0),0)&gt;0,1,0)</f>
        <v>0</v>
      </c>
      <c r="BD21" s="120">
        <f>IF(IFERROR(MATCH(_xlfn.CONCAT($B21,",",BD$4),'19 SpcFunc &amp; VentSpcFunc combos'!$Q$8:$Q$335,0),0)&gt;0,1,0)</f>
        <v>0</v>
      </c>
      <c r="BE21" s="120">
        <f>IF(IFERROR(MATCH(_xlfn.CONCAT($B21,",",BE$4),'19 SpcFunc &amp; VentSpcFunc combos'!$Q$8:$Q$335,0),0)&gt;0,1,0)</f>
        <v>0</v>
      </c>
      <c r="BF21" s="120">
        <f>IF(IFERROR(MATCH(_xlfn.CONCAT($B21,",",BF$4),'19 SpcFunc &amp; VentSpcFunc combos'!$Q$8:$Q$335,0),0)&gt;0,1,0)</f>
        <v>0</v>
      </c>
      <c r="BG21" s="120">
        <f>IF(IFERROR(MATCH(_xlfn.CONCAT($B21,",",BG$4),'19 SpcFunc &amp; VentSpcFunc combos'!$Q$8:$Q$335,0),0)&gt;0,1,0)</f>
        <v>0</v>
      </c>
      <c r="BH21" s="120">
        <f>IF(IFERROR(MATCH(_xlfn.CONCAT($B21,",",BH$4),'19 SpcFunc &amp; VentSpcFunc combos'!$Q$8:$Q$335,0),0)&gt;0,1,0)</f>
        <v>0</v>
      </c>
      <c r="BI21" s="120">
        <f>IF(IFERROR(MATCH(_xlfn.CONCAT($B21,",",BI$4),'19 SpcFunc &amp; VentSpcFunc combos'!$Q$8:$Q$335,0),0)&gt;0,1,0)</f>
        <v>0</v>
      </c>
      <c r="BJ21" s="120">
        <f>IF(IFERROR(MATCH(_xlfn.CONCAT($B21,",",BJ$4),'19 SpcFunc &amp; VentSpcFunc combos'!$Q$8:$Q$335,0),0)&gt;0,1,0)</f>
        <v>0</v>
      </c>
      <c r="BK21" s="120">
        <f>IF(IFERROR(MATCH(_xlfn.CONCAT($B21,",",BK$4),'19 SpcFunc &amp; VentSpcFunc combos'!$Q$8:$Q$335,0),0)&gt;0,1,0)</f>
        <v>0</v>
      </c>
      <c r="BL21" s="120">
        <f>IF(IFERROR(MATCH(_xlfn.CONCAT($B21,",",BL$4),'19 SpcFunc &amp; VentSpcFunc combos'!$Q$8:$Q$335,0),0)&gt;0,1,0)</f>
        <v>0</v>
      </c>
      <c r="BM21" s="120">
        <f>IF(IFERROR(MATCH(_xlfn.CONCAT($B21,",",BM$4),'19 SpcFunc &amp; VentSpcFunc combos'!$Q$8:$Q$335,0),0)&gt;0,1,0)</f>
        <v>0</v>
      </c>
      <c r="BN21" s="120">
        <f>IF(IFERROR(MATCH(_xlfn.CONCAT($B21,",",BN$4),'19 SpcFunc &amp; VentSpcFunc combos'!$Q$8:$Q$335,0),0)&gt;0,1,0)</f>
        <v>0</v>
      </c>
      <c r="BO21" s="120">
        <f>IF(IFERROR(MATCH(_xlfn.CONCAT($B21,",",BO$4),'19 SpcFunc &amp; VentSpcFunc combos'!$Q$8:$Q$335,0),0)&gt;0,1,0)</f>
        <v>0</v>
      </c>
      <c r="BP21" s="120">
        <f>IF(IFERROR(MATCH(_xlfn.CONCAT($B21,",",BP$4),'19 SpcFunc &amp; VentSpcFunc combos'!$Q$8:$Q$335,0),0)&gt;0,1,0)</f>
        <v>0</v>
      </c>
      <c r="BQ21" s="120">
        <f>IF(IFERROR(MATCH(_xlfn.CONCAT($B21,",",BQ$4),'19 SpcFunc &amp; VentSpcFunc combos'!$Q$8:$Q$335,0),0)&gt;0,1,0)</f>
        <v>0</v>
      </c>
      <c r="BR21" s="120">
        <f>IF(IFERROR(MATCH(_xlfn.CONCAT($B21,",",BR$4),'19 SpcFunc &amp; VentSpcFunc combos'!$Q$8:$Q$335,0),0)&gt;0,1,0)</f>
        <v>0</v>
      </c>
      <c r="BS21" s="120">
        <f>IF(IFERROR(MATCH(_xlfn.CONCAT($B21,",",BS$4),'19 SpcFunc &amp; VentSpcFunc combos'!$Q$8:$Q$335,0),0)&gt;0,1,0)</f>
        <v>0</v>
      </c>
      <c r="BT21" s="120">
        <f>IF(IFERROR(MATCH(_xlfn.CONCAT($B21,",",BT$4),'19 SpcFunc &amp; VentSpcFunc combos'!$Q$8:$Q$335,0),0)&gt;0,1,0)</f>
        <v>0</v>
      </c>
      <c r="BU21" s="120">
        <f>IF(IFERROR(MATCH(_xlfn.CONCAT($B21,",",BU$4),'19 SpcFunc &amp; VentSpcFunc combos'!$Q$8:$Q$335,0),0)&gt;0,1,0)</f>
        <v>0</v>
      </c>
      <c r="BV21" s="120">
        <f>IF(IFERROR(MATCH(_xlfn.CONCAT($B21,",",BV$4),'19 SpcFunc &amp; VentSpcFunc combos'!$Q$8:$Q$335,0),0)&gt;0,1,0)</f>
        <v>0</v>
      </c>
      <c r="BW21" s="120">
        <f>IF(IFERROR(MATCH(_xlfn.CONCAT($B21,",",BW$4),'19 SpcFunc &amp; VentSpcFunc combos'!$Q$8:$Q$335,0),0)&gt;0,1,0)</f>
        <v>0</v>
      </c>
      <c r="BX21" s="120">
        <f>IF(IFERROR(MATCH(_xlfn.CONCAT($B21,",",BX$4),'19 SpcFunc &amp; VentSpcFunc combos'!$Q$8:$Q$335,0),0)&gt;0,1,0)</f>
        <v>0</v>
      </c>
      <c r="BY21" s="120">
        <f>IF(IFERROR(MATCH(_xlfn.CONCAT($B21,",",BY$4),'19 SpcFunc &amp; VentSpcFunc combos'!$Q$8:$Q$335,0),0)&gt;0,1,0)</f>
        <v>0</v>
      </c>
      <c r="BZ21" s="120">
        <f>IF(IFERROR(MATCH(_xlfn.CONCAT($B21,",",BZ$4),'19 SpcFunc &amp; VentSpcFunc combos'!$Q$8:$Q$335,0),0)&gt;0,1,0)</f>
        <v>0</v>
      </c>
      <c r="CA21" s="120">
        <f>IF(IFERROR(MATCH(_xlfn.CONCAT($B21,",",CA$4),'19 SpcFunc &amp; VentSpcFunc combos'!$Q$8:$Q$335,0),0)&gt;0,1,0)</f>
        <v>0</v>
      </c>
      <c r="CB21" s="120">
        <f>IF(IFERROR(MATCH(_xlfn.CONCAT($B21,",",CB$4),'19 SpcFunc &amp; VentSpcFunc combos'!$Q$8:$Q$335,0),0)&gt;0,1,0)</f>
        <v>0</v>
      </c>
      <c r="CC21" s="120">
        <f>IF(IFERROR(MATCH(_xlfn.CONCAT($B21,",",CC$4),'19 SpcFunc &amp; VentSpcFunc combos'!$Q$8:$Q$335,0),0)&gt;0,1,0)</f>
        <v>0</v>
      </c>
      <c r="CD21" s="120">
        <f>IF(IFERROR(MATCH(_xlfn.CONCAT($B21,",",CD$4),'19 SpcFunc &amp; VentSpcFunc combos'!$Q$8:$Q$335,0),0)&gt;0,1,0)</f>
        <v>0</v>
      </c>
      <c r="CE21" s="120">
        <f>IF(IFERROR(MATCH(_xlfn.CONCAT($B21,",",CE$4),'19 SpcFunc &amp; VentSpcFunc combos'!$Q$8:$Q$335,0),0)&gt;0,1,0)</f>
        <v>0</v>
      </c>
      <c r="CF21" s="120">
        <f>IF(IFERROR(MATCH(_xlfn.CONCAT($B21,",",CF$4),'19 SpcFunc &amp; VentSpcFunc combos'!$Q$8:$Q$335,0),0)&gt;0,1,0)</f>
        <v>0</v>
      </c>
      <c r="CG21" s="120">
        <f>IF(IFERROR(MATCH(_xlfn.CONCAT($B21,",",CG$4),'19 SpcFunc &amp; VentSpcFunc combos'!$Q$8:$Q$335,0),0)&gt;0,1,0)</f>
        <v>0</v>
      </c>
      <c r="CH21" s="120">
        <f>IF(IFERROR(MATCH(_xlfn.CONCAT($B21,",",CH$4),'19 SpcFunc &amp; VentSpcFunc combos'!$Q$8:$Q$335,0),0)&gt;0,1,0)</f>
        <v>0</v>
      </c>
      <c r="CI21" s="120">
        <f>IF(IFERROR(MATCH(_xlfn.CONCAT($B21,",",CI$4),'19 SpcFunc &amp; VentSpcFunc combos'!$Q$8:$Q$335,0),0)&gt;0,1,0)</f>
        <v>0</v>
      </c>
      <c r="CJ21" s="120">
        <f>IF(IFERROR(MATCH(_xlfn.CONCAT($B21,",",CJ$4),'19 SpcFunc &amp; VentSpcFunc combos'!$Q$8:$Q$335,0),0)&gt;0,1,0)</f>
        <v>0</v>
      </c>
      <c r="CK21" s="120">
        <f>IF(IFERROR(MATCH(_xlfn.CONCAT($B21,",",CK$4),'19 SpcFunc &amp; VentSpcFunc combos'!$Q$8:$Q$335,0),0)&gt;0,1,0)</f>
        <v>0</v>
      </c>
      <c r="CL21" s="120">
        <f>IF(IFERROR(MATCH(_xlfn.CONCAT($B21,",",CL$4),'19 SpcFunc &amp; VentSpcFunc combos'!$Q$8:$Q$335,0),0)&gt;0,1,0)</f>
        <v>0</v>
      </c>
      <c r="CM21" s="120">
        <f>IF(IFERROR(MATCH(_xlfn.CONCAT($B21,",",CM$4),'19 SpcFunc &amp; VentSpcFunc combos'!$Q$8:$Q$335,0),0)&gt;0,1,0)</f>
        <v>0</v>
      </c>
      <c r="CN21" s="120">
        <f>IF(IFERROR(MATCH(_xlfn.CONCAT($B21,",",CN$4),'19 SpcFunc &amp; VentSpcFunc combos'!$Q$8:$Q$335,0),0)&gt;0,1,0)</f>
        <v>0</v>
      </c>
      <c r="CO21" s="120">
        <f>IF(IFERROR(MATCH(_xlfn.CONCAT($B21,",",CO$4),'19 SpcFunc &amp; VentSpcFunc combos'!$Q$8:$Q$335,0),0)&gt;0,1,0)</f>
        <v>0</v>
      </c>
      <c r="CP21" s="120">
        <f>IF(IFERROR(MATCH(_xlfn.CONCAT($B21,",",CP$4),'19 SpcFunc &amp; VentSpcFunc combos'!$Q$8:$Q$335,0),0)&gt;0,1,0)</f>
        <v>0</v>
      </c>
      <c r="CQ21" s="120">
        <f>IF(IFERROR(MATCH(_xlfn.CONCAT($B21,",",CQ$4),'19 SpcFunc &amp; VentSpcFunc combos'!$Q$8:$Q$335,0),0)&gt;0,1,0)</f>
        <v>0</v>
      </c>
      <c r="CR21" s="120">
        <f>IF(IFERROR(MATCH(_xlfn.CONCAT($B21,",",CR$4),'19 SpcFunc &amp; VentSpcFunc combos'!$Q$8:$Q$335,0),0)&gt;0,1,0)</f>
        <v>0</v>
      </c>
      <c r="CS21" s="120">
        <f>IF(IFERROR(MATCH(_xlfn.CONCAT($B21,",",CS$4),'19 SpcFunc &amp; VentSpcFunc combos'!$Q$8:$Q$335,0),0)&gt;0,1,0)</f>
        <v>0</v>
      </c>
      <c r="CT21" s="120">
        <f>IF(IFERROR(MATCH(_xlfn.CONCAT($B21,",",CT$4),'19 SpcFunc &amp; VentSpcFunc combos'!$Q$8:$Q$335,0),0)&gt;0,1,0)</f>
        <v>0</v>
      </c>
      <c r="CU21" s="99" t="s">
        <v>938</v>
      </c>
      <c r="CV21">
        <f t="shared" si="5"/>
        <v>0</v>
      </c>
    </row>
    <row r="22" spans="2:100" x14ac:dyDescent="0.25">
      <c r="B22" t="e">
        <f>#REF!</f>
        <v>#REF!</v>
      </c>
      <c r="C22" s="120">
        <f>IF(IFERROR(MATCH(_xlfn.CONCAT($B22,",",C$4),'19 SpcFunc &amp; VentSpcFunc combos'!$Q$8:$Q$335,0),0)&gt;0,1,0)</f>
        <v>0</v>
      </c>
      <c r="D22" s="120">
        <f>IF(IFERROR(MATCH(_xlfn.CONCAT($B22,",",D$4),'19 SpcFunc &amp; VentSpcFunc combos'!$Q$8:$Q$335,0),0)&gt;0,1,0)</f>
        <v>0</v>
      </c>
      <c r="E22" s="120">
        <f>IF(IFERROR(MATCH(_xlfn.CONCAT($B22,",",E$4),'19 SpcFunc &amp; VentSpcFunc combos'!$Q$8:$Q$335,0),0)&gt;0,1,0)</f>
        <v>0</v>
      </c>
      <c r="F22" s="120">
        <f>IF(IFERROR(MATCH(_xlfn.CONCAT($B22,",",F$4),'19 SpcFunc &amp; VentSpcFunc combos'!$Q$8:$Q$335,0),0)&gt;0,1,0)</f>
        <v>0</v>
      </c>
      <c r="G22" s="120">
        <f>IF(IFERROR(MATCH(_xlfn.CONCAT($B22,",",G$4),'19 SpcFunc &amp; VentSpcFunc combos'!$Q$8:$Q$335,0),0)&gt;0,1,0)</f>
        <v>0</v>
      </c>
      <c r="H22" s="120">
        <f>IF(IFERROR(MATCH(_xlfn.CONCAT($B22,",",H$4),'19 SpcFunc &amp; VentSpcFunc combos'!$Q$8:$Q$335,0),0)&gt;0,1,0)</f>
        <v>0</v>
      </c>
      <c r="I22" s="120">
        <f>IF(IFERROR(MATCH(_xlfn.CONCAT($B22,",",I$4),'19 SpcFunc &amp; VentSpcFunc combos'!$Q$8:$Q$335,0),0)&gt;0,1,0)</f>
        <v>0</v>
      </c>
      <c r="J22" s="120">
        <f>IF(IFERROR(MATCH(_xlfn.CONCAT($B22,",",J$4),'19 SpcFunc &amp; VentSpcFunc combos'!$Q$8:$Q$335,0),0)&gt;0,1,0)</f>
        <v>0</v>
      </c>
      <c r="K22" s="120">
        <f>IF(IFERROR(MATCH(_xlfn.CONCAT($B22,",",K$4),'19 SpcFunc &amp; VentSpcFunc combos'!$Q$8:$Q$335,0),0)&gt;0,1,0)</f>
        <v>0</v>
      </c>
      <c r="L22" s="120">
        <f>IF(IFERROR(MATCH(_xlfn.CONCAT($B22,",",L$4),'19 SpcFunc &amp; VentSpcFunc combos'!$Q$8:$Q$335,0),0)&gt;0,1,0)</f>
        <v>0</v>
      </c>
      <c r="M22" s="120">
        <f>IF(IFERROR(MATCH(_xlfn.CONCAT($B22,",",M$4),'19 SpcFunc &amp; VentSpcFunc combos'!$Q$8:$Q$335,0),0)&gt;0,1,0)</f>
        <v>0</v>
      </c>
      <c r="N22" s="120">
        <f>IF(IFERROR(MATCH(_xlfn.CONCAT($B22,",",N$4),'19 SpcFunc &amp; VentSpcFunc combos'!$Q$8:$Q$335,0),0)&gt;0,1,0)</f>
        <v>0</v>
      </c>
      <c r="O22" s="120">
        <f>IF(IFERROR(MATCH(_xlfn.CONCAT($B22,",",O$4),'19 SpcFunc &amp; VentSpcFunc combos'!$Q$8:$Q$335,0),0)&gt;0,1,0)</f>
        <v>0</v>
      </c>
      <c r="P22" s="120">
        <f>IF(IFERROR(MATCH(_xlfn.CONCAT($B22,",",P$4),'19 SpcFunc &amp; VentSpcFunc combos'!$Q$8:$Q$335,0),0)&gt;0,1,0)</f>
        <v>0</v>
      </c>
      <c r="Q22" s="120">
        <f>IF(IFERROR(MATCH(_xlfn.CONCAT($B22,",",Q$4),'19 SpcFunc &amp; VentSpcFunc combos'!$Q$8:$Q$335,0),0)&gt;0,1,0)</f>
        <v>0</v>
      </c>
      <c r="R22" s="120">
        <f>IF(IFERROR(MATCH(_xlfn.CONCAT($B22,",",R$4),'19 SpcFunc &amp; VentSpcFunc combos'!$Q$8:$Q$335,0),0)&gt;0,1,0)</f>
        <v>0</v>
      </c>
      <c r="S22" s="120">
        <f>IF(IFERROR(MATCH(_xlfn.CONCAT($B22,",",S$4),'19 SpcFunc &amp; VentSpcFunc combos'!$Q$8:$Q$335,0),0)&gt;0,1,0)</f>
        <v>0</v>
      </c>
      <c r="T22" s="120">
        <f>IF(IFERROR(MATCH(_xlfn.CONCAT($B22,",",T$4),'19 SpcFunc &amp; VentSpcFunc combos'!$Q$8:$Q$335,0),0)&gt;0,1,0)</f>
        <v>0</v>
      </c>
      <c r="U22" s="120">
        <f>IF(IFERROR(MATCH(_xlfn.CONCAT($B22,",",U$4),'19 SpcFunc &amp; VentSpcFunc combos'!$Q$8:$Q$335,0),0)&gt;0,1,0)</f>
        <v>0</v>
      </c>
      <c r="V22" s="120">
        <f>IF(IFERROR(MATCH(_xlfn.CONCAT($B22,",",V$4),'19 SpcFunc &amp; VentSpcFunc combos'!$Q$8:$Q$335,0),0)&gt;0,1,0)</f>
        <v>0</v>
      </c>
      <c r="W22" s="120">
        <f>IF(IFERROR(MATCH(_xlfn.CONCAT($B22,",",W$4),'19 SpcFunc &amp; VentSpcFunc combos'!$Q$8:$Q$335,0),0)&gt;0,1,0)</f>
        <v>0</v>
      </c>
      <c r="X22" s="120">
        <f>IF(IFERROR(MATCH(_xlfn.CONCAT($B22,",",X$4),'19 SpcFunc &amp; VentSpcFunc combos'!$Q$8:$Q$335,0),0)&gt;0,1,0)</f>
        <v>0</v>
      </c>
      <c r="Y22" s="120">
        <f>IF(IFERROR(MATCH(_xlfn.CONCAT($B22,",",Y$4),'19 SpcFunc &amp; VentSpcFunc combos'!$Q$8:$Q$335,0),0)&gt;0,1,0)</f>
        <v>0</v>
      </c>
      <c r="Z22" s="120">
        <f>IF(IFERROR(MATCH(_xlfn.CONCAT($B22,",",Z$4),'19 SpcFunc &amp; VentSpcFunc combos'!$Q$8:$Q$335,0),0)&gt;0,1,0)</f>
        <v>0</v>
      </c>
      <c r="AA22" s="120">
        <f>IF(IFERROR(MATCH(_xlfn.CONCAT($B22,",",AA$4),'19 SpcFunc &amp; VentSpcFunc combos'!$Q$8:$Q$335,0),0)&gt;0,1,0)</f>
        <v>0</v>
      </c>
      <c r="AB22" s="120">
        <f>IF(IFERROR(MATCH(_xlfn.CONCAT($B22,",",AB$4),'19 SpcFunc &amp; VentSpcFunc combos'!$Q$8:$Q$335,0),0)&gt;0,1,0)</f>
        <v>0</v>
      </c>
      <c r="AC22" s="120">
        <f>IF(IFERROR(MATCH(_xlfn.CONCAT($B22,",",AC$4),'19 SpcFunc &amp; VentSpcFunc combos'!$Q$8:$Q$335,0),0)&gt;0,1,0)</f>
        <v>0</v>
      </c>
      <c r="AD22" s="120">
        <f>IF(IFERROR(MATCH(_xlfn.CONCAT($B22,",",AD$4),'19 SpcFunc &amp; VentSpcFunc combos'!$Q$8:$Q$335,0),0)&gt;0,1,0)</f>
        <v>0</v>
      </c>
      <c r="AE22" s="120">
        <f>IF(IFERROR(MATCH(_xlfn.CONCAT($B22,",",AE$4),'19 SpcFunc &amp; VentSpcFunc combos'!$Q$8:$Q$335,0),0)&gt;0,1,0)</f>
        <v>0</v>
      </c>
      <c r="AF22" s="120">
        <f>IF(IFERROR(MATCH(_xlfn.CONCAT($B22,",",AF$4),'19 SpcFunc &amp; VentSpcFunc combos'!$Q$8:$Q$335,0),0)&gt;0,1,0)</f>
        <v>0</v>
      </c>
      <c r="AG22" s="120">
        <f>IF(IFERROR(MATCH(_xlfn.CONCAT($B22,",",AG$4),'19 SpcFunc &amp; VentSpcFunc combos'!$Q$8:$Q$335,0),0)&gt;0,1,0)</f>
        <v>0</v>
      </c>
      <c r="AH22" s="120">
        <f>IF(IFERROR(MATCH(_xlfn.CONCAT($B22,",",AH$4),'19 SpcFunc &amp; VentSpcFunc combos'!$Q$8:$Q$335,0),0)&gt;0,1,0)</f>
        <v>0</v>
      </c>
      <c r="AI22" s="120">
        <f>IF(IFERROR(MATCH(_xlfn.CONCAT($B22,",",AI$4),'19 SpcFunc &amp; VentSpcFunc combos'!$Q$8:$Q$335,0),0)&gt;0,1,0)</f>
        <v>0</v>
      </c>
      <c r="AJ22" s="120">
        <f>IF(IFERROR(MATCH(_xlfn.CONCAT($B22,",",AJ$4),'19 SpcFunc &amp; VentSpcFunc combos'!$Q$8:$Q$335,0),0)&gt;0,1,0)</f>
        <v>0</v>
      </c>
      <c r="AK22" s="120">
        <f>IF(IFERROR(MATCH(_xlfn.CONCAT($B22,",",AK$4),'19 SpcFunc &amp; VentSpcFunc combos'!$Q$8:$Q$335,0),0)&gt;0,1,0)</f>
        <v>0</v>
      </c>
      <c r="AL22" s="120">
        <f>IF(IFERROR(MATCH(_xlfn.CONCAT($B22,",",AL$4),'19 SpcFunc &amp; VentSpcFunc combos'!$Q$8:$Q$335,0),0)&gt;0,1,0)</f>
        <v>0</v>
      </c>
      <c r="AM22" s="120">
        <f>IF(IFERROR(MATCH(_xlfn.CONCAT($B22,",",AM$4),'19 SpcFunc &amp; VentSpcFunc combos'!$Q$8:$Q$335,0),0)&gt;0,1,0)</f>
        <v>0</v>
      </c>
      <c r="AN22" s="120">
        <f>IF(IFERROR(MATCH(_xlfn.CONCAT($B22,",",AN$4),'19 SpcFunc &amp; VentSpcFunc combos'!$Q$8:$Q$335,0),0)&gt;0,1,0)</f>
        <v>0</v>
      </c>
      <c r="AO22" s="120">
        <f>IF(IFERROR(MATCH(_xlfn.CONCAT($B22,",",AO$4),'19 SpcFunc &amp; VentSpcFunc combos'!$Q$8:$Q$335,0),0)&gt;0,1,0)</f>
        <v>0</v>
      </c>
      <c r="AP22" s="120">
        <f>IF(IFERROR(MATCH(_xlfn.CONCAT($B22,",",AP$4),'19 SpcFunc &amp; VentSpcFunc combos'!$Q$8:$Q$335,0),0)&gt;0,1,0)</f>
        <v>0</v>
      </c>
      <c r="AQ22" s="120">
        <f>IF(IFERROR(MATCH(_xlfn.CONCAT($B22,",",AQ$4),'19 SpcFunc &amp; VentSpcFunc combos'!$Q$8:$Q$335,0),0)&gt;0,1,0)</f>
        <v>0</v>
      </c>
      <c r="AR22" s="120">
        <f>IF(IFERROR(MATCH(_xlfn.CONCAT($B22,",",AR$4),'19 SpcFunc &amp; VentSpcFunc combos'!$Q$8:$Q$335,0),0)&gt;0,1,0)</f>
        <v>0</v>
      </c>
      <c r="AS22" s="120">
        <f>IF(IFERROR(MATCH(_xlfn.CONCAT($B22,",",AS$4),'19 SpcFunc &amp; VentSpcFunc combos'!$Q$8:$Q$335,0),0)&gt;0,1,0)</f>
        <v>0</v>
      </c>
      <c r="AT22" s="120">
        <f>IF(IFERROR(MATCH(_xlfn.CONCAT($B22,",",AT$4),'19 SpcFunc &amp; VentSpcFunc combos'!$Q$8:$Q$335,0),0)&gt;0,1,0)</f>
        <v>0</v>
      </c>
      <c r="AU22" s="120">
        <f>IF(IFERROR(MATCH(_xlfn.CONCAT($B22,",",AU$4),'19 SpcFunc &amp; VentSpcFunc combos'!$Q$8:$Q$335,0),0)&gt;0,1,0)</f>
        <v>0</v>
      </c>
      <c r="AV22" s="120">
        <f>IF(IFERROR(MATCH(_xlfn.CONCAT($B22,",",AV$4),'19 SpcFunc &amp; VentSpcFunc combos'!$Q$8:$Q$335,0),0)&gt;0,1,0)</f>
        <v>0</v>
      </c>
      <c r="AW22" s="120">
        <f>IF(IFERROR(MATCH(_xlfn.CONCAT($B22,",",AW$4),'19 SpcFunc &amp; VentSpcFunc combos'!$Q$8:$Q$335,0),0)&gt;0,1,0)</f>
        <v>0</v>
      </c>
      <c r="AX22" s="120">
        <f>IF(IFERROR(MATCH(_xlfn.CONCAT($B22,",",AX$4),'19 SpcFunc &amp; VentSpcFunc combos'!$Q$8:$Q$335,0),0)&gt;0,1,0)</f>
        <v>0</v>
      </c>
      <c r="AY22" s="120">
        <f>IF(IFERROR(MATCH(_xlfn.CONCAT($B22,",",AY$4),'19 SpcFunc &amp; VentSpcFunc combos'!$Q$8:$Q$335,0),0)&gt;0,1,0)</f>
        <v>0</v>
      </c>
      <c r="AZ22" s="120">
        <f>IF(IFERROR(MATCH(_xlfn.CONCAT($B22,",",AZ$4),'19 SpcFunc &amp; VentSpcFunc combos'!$Q$8:$Q$335,0),0)&gt;0,1,0)</f>
        <v>0</v>
      </c>
      <c r="BA22" s="120">
        <f>IF(IFERROR(MATCH(_xlfn.CONCAT($B22,",",BA$4),'19 SpcFunc &amp; VentSpcFunc combos'!$Q$8:$Q$335,0),0)&gt;0,1,0)</f>
        <v>0</v>
      </c>
      <c r="BB22" s="120">
        <f>IF(IFERROR(MATCH(_xlfn.CONCAT($B22,",",BB$4),'19 SpcFunc &amp; VentSpcFunc combos'!$Q$8:$Q$335,0),0)&gt;0,1,0)</f>
        <v>0</v>
      </c>
      <c r="BC22" s="120">
        <f>IF(IFERROR(MATCH(_xlfn.CONCAT($B22,",",BC$4),'19 SpcFunc &amp; VentSpcFunc combos'!$Q$8:$Q$335,0),0)&gt;0,1,0)</f>
        <v>0</v>
      </c>
      <c r="BD22" s="120">
        <f>IF(IFERROR(MATCH(_xlfn.CONCAT($B22,",",BD$4),'19 SpcFunc &amp; VentSpcFunc combos'!$Q$8:$Q$335,0),0)&gt;0,1,0)</f>
        <v>0</v>
      </c>
      <c r="BE22" s="120">
        <f>IF(IFERROR(MATCH(_xlfn.CONCAT($B22,",",BE$4),'19 SpcFunc &amp; VentSpcFunc combos'!$Q$8:$Q$335,0),0)&gt;0,1,0)</f>
        <v>0</v>
      </c>
      <c r="BF22" s="120">
        <f>IF(IFERROR(MATCH(_xlfn.CONCAT($B22,",",BF$4),'19 SpcFunc &amp; VentSpcFunc combos'!$Q$8:$Q$335,0),0)&gt;0,1,0)</f>
        <v>0</v>
      </c>
      <c r="BG22" s="120">
        <f>IF(IFERROR(MATCH(_xlfn.CONCAT($B22,",",BG$4),'19 SpcFunc &amp; VentSpcFunc combos'!$Q$8:$Q$335,0),0)&gt;0,1,0)</f>
        <v>0</v>
      </c>
      <c r="BH22" s="120">
        <f>IF(IFERROR(MATCH(_xlfn.CONCAT($B22,",",BH$4),'19 SpcFunc &amp; VentSpcFunc combos'!$Q$8:$Q$335,0),0)&gt;0,1,0)</f>
        <v>0</v>
      </c>
      <c r="BI22" s="120">
        <f>IF(IFERROR(MATCH(_xlfn.CONCAT($B22,",",BI$4),'19 SpcFunc &amp; VentSpcFunc combos'!$Q$8:$Q$335,0),0)&gt;0,1,0)</f>
        <v>0</v>
      </c>
      <c r="BJ22" s="120">
        <f>IF(IFERROR(MATCH(_xlfn.CONCAT($B22,",",BJ$4),'19 SpcFunc &amp; VentSpcFunc combos'!$Q$8:$Q$335,0),0)&gt;0,1,0)</f>
        <v>0</v>
      </c>
      <c r="BK22" s="120">
        <f>IF(IFERROR(MATCH(_xlfn.CONCAT($B22,",",BK$4),'19 SpcFunc &amp; VentSpcFunc combos'!$Q$8:$Q$335,0),0)&gt;0,1,0)</f>
        <v>0</v>
      </c>
      <c r="BL22" s="120">
        <f>IF(IFERROR(MATCH(_xlfn.CONCAT($B22,",",BL$4),'19 SpcFunc &amp; VentSpcFunc combos'!$Q$8:$Q$335,0),0)&gt;0,1,0)</f>
        <v>0</v>
      </c>
      <c r="BM22" s="120">
        <f>IF(IFERROR(MATCH(_xlfn.CONCAT($B22,",",BM$4),'19 SpcFunc &amp; VentSpcFunc combos'!$Q$8:$Q$335,0),0)&gt;0,1,0)</f>
        <v>0</v>
      </c>
      <c r="BN22" s="120">
        <f>IF(IFERROR(MATCH(_xlfn.CONCAT($B22,",",BN$4),'19 SpcFunc &amp; VentSpcFunc combos'!$Q$8:$Q$335,0),0)&gt;0,1,0)</f>
        <v>0</v>
      </c>
      <c r="BO22" s="120">
        <f>IF(IFERROR(MATCH(_xlfn.CONCAT($B22,",",BO$4),'19 SpcFunc &amp; VentSpcFunc combos'!$Q$8:$Q$335,0),0)&gt;0,1,0)</f>
        <v>0</v>
      </c>
      <c r="BP22" s="120">
        <f>IF(IFERROR(MATCH(_xlfn.CONCAT($B22,",",BP$4),'19 SpcFunc &amp; VentSpcFunc combos'!$Q$8:$Q$335,0),0)&gt;0,1,0)</f>
        <v>0</v>
      </c>
      <c r="BQ22" s="120">
        <f>IF(IFERROR(MATCH(_xlfn.CONCAT($B22,",",BQ$4),'19 SpcFunc &amp; VentSpcFunc combos'!$Q$8:$Q$335,0),0)&gt;0,1,0)</f>
        <v>0</v>
      </c>
      <c r="BR22" s="120">
        <f>IF(IFERROR(MATCH(_xlfn.CONCAT($B22,",",BR$4),'19 SpcFunc &amp; VentSpcFunc combos'!$Q$8:$Q$335,0),0)&gt;0,1,0)</f>
        <v>0</v>
      </c>
      <c r="BS22" s="120">
        <f>IF(IFERROR(MATCH(_xlfn.CONCAT($B22,",",BS$4),'19 SpcFunc &amp; VentSpcFunc combos'!$Q$8:$Q$335,0),0)&gt;0,1,0)</f>
        <v>0</v>
      </c>
      <c r="BT22" s="120">
        <f>IF(IFERROR(MATCH(_xlfn.CONCAT($B22,",",BT$4),'19 SpcFunc &amp; VentSpcFunc combos'!$Q$8:$Q$335,0),0)&gt;0,1,0)</f>
        <v>0</v>
      </c>
      <c r="BU22" s="120">
        <f>IF(IFERROR(MATCH(_xlfn.CONCAT($B22,",",BU$4),'19 SpcFunc &amp; VentSpcFunc combos'!$Q$8:$Q$335,0),0)&gt;0,1,0)</f>
        <v>0</v>
      </c>
      <c r="BV22" s="120">
        <f>IF(IFERROR(MATCH(_xlfn.CONCAT($B22,",",BV$4),'19 SpcFunc &amp; VentSpcFunc combos'!$Q$8:$Q$335,0),0)&gt;0,1,0)</f>
        <v>0</v>
      </c>
      <c r="BW22" s="120">
        <f>IF(IFERROR(MATCH(_xlfn.CONCAT($B22,",",BW$4),'19 SpcFunc &amp; VentSpcFunc combos'!$Q$8:$Q$335,0),0)&gt;0,1,0)</f>
        <v>0</v>
      </c>
      <c r="BX22" s="120">
        <f>IF(IFERROR(MATCH(_xlfn.CONCAT($B22,",",BX$4),'19 SpcFunc &amp; VentSpcFunc combos'!$Q$8:$Q$335,0),0)&gt;0,1,0)</f>
        <v>0</v>
      </c>
      <c r="BY22" s="120">
        <f>IF(IFERROR(MATCH(_xlfn.CONCAT($B22,",",BY$4),'19 SpcFunc &amp; VentSpcFunc combos'!$Q$8:$Q$335,0),0)&gt;0,1,0)</f>
        <v>0</v>
      </c>
      <c r="BZ22" s="120">
        <f>IF(IFERROR(MATCH(_xlfn.CONCAT($B22,",",BZ$4),'19 SpcFunc &amp; VentSpcFunc combos'!$Q$8:$Q$335,0),0)&gt;0,1,0)</f>
        <v>0</v>
      </c>
      <c r="CA22" s="120">
        <f>IF(IFERROR(MATCH(_xlfn.CONCAT($B22,",",CA$4),'19 SpcFunc &amp; VentSpcFunc combos'!$Q$8:$Q$335,0),0)&gt;0,1,0)</f>
        <v>0</v>
      </c>
      <c r="CB22" s="120">
        <f>IF(IFERROR(MATCH(_xlfn.CONCAT($B22,",",CB$4),'19 SpcFunc &amp; VentSpcFunc combos'!$Q$8:$Q$335,0),0)&gt;0,1,0)</f>
        <v>0</v>
      </c>
      <c r="CC22" s="120">
        <f>IF(IFERROR(MATCH(_xlfn.CONCAT($B22,",",CC$4),'19 SpcFunc &amp; VentSpcFunc combos'!$Q$8:$Q$335,0),0)&gt;0,1,0)</f>
        <v>0</v>
      </c>
      <c r="CD22" s="120">
        <f>IF(IFERROR(MATCH(_xlfn.CONCAT($B22,",",CD$4),'19 SpcFunc &amp; VentSpcFunc combos'!$Q$8:$Q$335,0),0)&gt;0,1,0)</f>
        <v>0</v>
      </c>
      <c r="CE22" s="120">
        <f>IF(IFERROR(MATCH(_xlfn.CONCAT($B22,",",CE$4),'19 SpcFunc &amp; VentSpcFunc combos'!$Q$8:$Q$335,0),0)&gt;0,1,0)</f>
        <v>0</v>
      </c>
      <c r="CF22" s="120">
        <f>IF(IFERROR(MATCH(_xlfn.CONCAT($B22,",",CF$4),'19 SpcFunc &amp; VentSpcFunc combos'!$Q$8:$Q$335,0),0)&gt;0,1,0)</f>
        <v>0</v>
      </c>
      <c r="CG22" s="120">
        <f>IF(IFERROR(MATCH(_xlfn.CONCAT($B22,",",CG$4),'19 SpcFunc &amp; VentSpcFunc combos'!$Q$8:$Q$335,0),0)&gt;0,1,0)</f>
        <v>0</v>
      </c>
      <c r="CH22" s="120">
        <f>IF(IFERROR(MATCH(_xlfn.CONCAT($B22,",",CH$4),'19 SpcFunc &amp; VentSpcFunc combos'!$Q$8:$Q$335,0),0)&gt;0,1,0)</f>
        <v>0</v>
      </c>
      <c r="CI22" s="120">
        <f>IF(IFERROR(MATCH(_xlfn.CONCAT($B22,",",CI$4),'19 SpcFunc &amp; VentSpcFunc combos'!$Q$8:$Q$335,0),0)&gt;0,1,0)</f>
        <v>0</v>
      </c>
      <c r="CJ22" s="120">
        <f>IF(IFERROR(MATCH(_xlfn.CONCAT($B22,",",CJ$4),'19 SpcFunc &amp; VentSpcFunc combos'!$Q$8:$Q$335,0),0)&gt;0,1,0)</f>
        <v>0</v>
      </c>
      <c r="CK22" s="120">
        <f>IF(IFERROR(MATCH(_xlfn.CONCAT($B22,",",CK$4),'19 SpcFunc &amp; VentSpcFunc combos'!$Q$8:$Q$335,0),0)&gt;0,1,0)</f>
        <v>0</v>
      </c>
      <c r="CL22" s="120">
        <f>IF(IFERROR(MATCH(_xlfn.CONCAT($B22,",",CL$4),'19 SpcFunc &amp; VentSpcFunc combos'!$Q$8:$Q$335,0),0)&gt;0,1,0)</f>
        <v>0</v>
      </c>
      <c r="CM22" s="120">
        <f>IF(IFERROR(MATCH(_xlfn.CONCAT($B22,",",CM$4),'19 SpcFunc &amp; VentSpcFunc combos'!$Q$8:$Q$335,0),0)&gt;0,1,0)</f>
        <v>0</v>
      </c>
      <c r="CN22" s="120">
        <f>IF(IFERROR(MATCH(_xlfn.CONCAT($B22,",",CN$4),'19 SpcFunc &amp; VentSpcFunc combos'!$Q$8:$Q$335,0),0)&gt;0,1,0)</f>
        <v>0</v>
      </c>
      <c r="CO22" s="120">
        <f>IF(IFERROR(MATCH(_xlfn.CONCAT($B22,",",CO$4),'19 SpcFunc &amp; VentSpcFunc combos'!$Q$8:$Q$335,0),0)&gt;0,1,0)</f>
        <v>0</v>
      </c>
      <c r="CP22" s="120">
        <f>IF(IFERROR(MATCH(_xlfn.CONCAT($B22,",",CP$4),'19 SpcFunc &amp; VentSpcFunc combos'!$Q$8:$Q$335,0),0)&gt;0,1,0)</f>
        <v>0</v>
      </c>
      <c r="CQ22" s="120">
        <f>IF(IFERROR(MATCH(_xlfn.CONCAT($B22,",",CQ$4),'19 SpcFunc &amp; VentSpcFunc combos'!$Q$8:$Q$335,0),0)&gt;0,1,0)</f>
        <v>0</v>
      </c>
      <c r="CR22" s="120">
        <f>IF(IFERROR(MATCH(_xlfn.CONCAT($B22,",",CR$4),'19 SpcFunc &amp; VentSpcFunc combos'!$Q$8:$Q$335,0),0)&gt;0,1,0)</f>
        <v>0</v>
      </c>
      <c r="CS22" s="120">
        <f>IF(IFERROR(MATCH(_xlfn.CONCAT($B22,",",CS$4),'19 SpcFunc &amp; VentSpcFunc combos'!$Q$8:$Q$335,0),0)&gt;0,1,0)</f>
        <v>0</v>
      </c>
      <c r="CT22" s="120">
        <f>IF(IFERROR(MATCH(_xlfn.CONCAT($B22,",",CT$4),'19 SpcFunc &amp; VentSpcFunc combos'!$Q$8:$Q$335,0),0)&gt;0,1,0)</f>
        <v>0</v>
      </c>
      <c r="CU22" s="99" t="s">
        <v>938</v>
      </c>
      <c r="CV22">
        <f t="shared" si="5"/>
        <v>0</v>
      </c>
    </row>
    <row r="23" spans="2:100" x14ac:dyDescent="0.25">
      <c r="B23" t="e">
        <f>#REF!</f>
        <v>#REF!</v>
      </c>
      <c r="C23" s="120">
        <f>IF(IFERROR(MATCH(_xlfn.CONCAT($B23,",",C$4),'19 SpcFunc &amp; VentSpcFunc combos'!$Q$8:$Q$335,0),0)&gt;0,1,0)</f>
        <v>0</v>
      </c>
      <c r="D23" s="120">
        <f>IF(IFERROR(MATCH(_xlfn.CONCAT($B23,",",D$4),'19 SpcFunc &amp; VentSpcFunc combos'!$Q$8:$Q$335,0),0)&gt;0,1,0)</f>
        <v>0</v>
      </c>
      <c r="E23" s="120">
        <f>IF(IFERROR(MATCH(_xlfn.CONCAT($B23,",",E$4),'19 SpcFunc &amp; VentSpcFunc combos'!$Q$8:$Q$335,0),0)&gt;0,1,0)</f>
        <v>0</v>
      </c>
      <c r="F23" s="120">
        <f>IF(IFERROR(MATCH(_xlfn.CONCAT($B23,",",F$4),'19 SpcFunc &amp; VentSpcFunc combos'!$Q$8:$Q$335,0),0)&gt;0,1,0)</f>
        <v>0</v>
      </c>
      <c r="G23" s="120">
        <f>IF(IFERROR(MATCH(_xlfn.CONCAT($B23,",",G$4),'19 SpcFunc &amp; VentSpcFunc combos'!$Q$8:$Q$335,0),0)&gt;0,1,0)</f>
        <v>0</v>
      </c>
      <c r="H23" s="120">
        <f>IF(IFERROR(MATCH(_xlfn.CONCAT($B23,",",H$4),'19 SpcFunc &amp; VentSpcFunc combos'!$Q$8:$Q$335,0),0)&gt;0,1,0)</f>
        <v>0</v>
      </c>
      <c r="I23" s="120">
        <f>IF(IFERROR(MATCH(_xlfn.CONCAT($B23,",",I$4),'19 SpcFunc &amp; VentSpcFunc combos'!$Q$8:$Q$335,0),0)&gt;0,1,0)</f>
        <v>0</v>
      </c>
      <c r="J23" s="120">
        <f>IF(IFERROR(MATCH(_xlfn.CONCAT($B23,",",J$4),'19 SpcFunc &amp; VentSpcFunc combos'!$Q$8:$Q$335,0),0)&gt;0,1,0)</f>
        <v>0</v>
      </c>
      <c r="K23" s="120">
        <f>IF(IFERROR(MATCH(_xlfn.CONCAT($B23,",",K$4),'19 SpcFunc &amp; VentSpcFunc combos'!$Q$8:$Q$335,0),0)&gt;0,1,0)</f>
        <v>0</v>
      </c>
      <c r="L23" s="120">
        <f>IF(IFERROR(MATCH(_xlfn.CONCAT($B23,",",L$4),'19 SpcFunc &amp; VentSpcFunc combos'!$Q$8:$Q$335,0),0)&gt;0,1,0)</f>
        <v>0</v>
      </c>
      <c r="M23" s="120">
        <f>IF(IFERROR(MATCH(_xlfn.CONCAT($B23,",",M$4),'19 SpcFunc &amp; VentSpcFunc combos'!$Q$8:$Q$335,0),0)&gt;0,1,0)</f>
        <v>0</v>
      </c>
      <c r="N23" s="120">
        <f>IF(IFERROR(MATCH(_xlfn.CONCAT($B23,",",N$4),'19 SpcFunc &amp; VentSpcFunc combos'!$Q$8:$Q$335,0),0)&gt;0,1,0)</f>
        <v>0</v>
      </c>
      <c r="O23" s="120">
        <f>IF(IFERROR(MATCH(_xlfn.CONCAT($B23,",",O$4),'19 SpcFunc &amp; VentSpcFunc combos'!$Q$8:$Q$335,0),0)&gt;0,1,0)</f>
        <v>0</v>
      </c>
      <c r="P23" s="120">
        <f>IF(IFERROR(MATCH(_xlfn.CONCAT($B23,",",P$4),'19 SpcFunc &amp; VentSpcFunc combos'!$Q$8:$Q$335,0),0)&gt;0,1,0)</f>
        <v>0</v>
      </c>
      <c r="Q23" s="120">
        <f>IF(IFERROR(MATCH(_xlfn.CONCAT($B23,",",Q$4),'19 SpcFunc &amp; VentSpcFunc combos'!$Q$8:$Q$335,0),0)&gt;0,1,0)</f>
        <v>0</v>
      </c>
      <c r="R23" s="120">
        <f>IF(IFERROR(MATCH(_xlfn.CONCAT($B23,",",R$4),'19 SpcFunc &amp; VentSpcFunc combos'!$Q$8:$Q$335,0),0)&gt;0,1,0)</f>
        <v>0</v>
      </c>
      <c r="S23" s="120">
        <f>IF(IFERROR(MATCH(_xlfn.CONCAT($B23,",",S$4),'19 SpcFunc &amp; VentSpcFunc combos'!$Q$8:$Q$335,0),0)&gt;0,1,0)</f>
        <v>0</v>
      </c>
      <c r="T23" s="120">
        <f>IF(IFERROR(MATCH(_xlfn.CONCAT($B23,",",T$4),'19 SpcFunc &amp; VentSpcFunc combos'!$Q$8:$Q$335,0),0)&gt;0,1,0)</f>
        <v>0</v>
      </c>
      <c r="U23" s="120">
        <f>IF(IFERROR(MATCH(_xlfn.CONCAT($B23,",",U$4),'19 SpcFunc &amp; VentSpcFunc combos'!$Q$8:$Q$335,0),0)&gt;0,1,0)</f>
        <v>0</v>
      </c>
      <c r="V23" s="120">
        <f>IF(IFERROR(MATCH(_xlfn.CONCAT($B23,",",V$4),'19 SpcFunc &amp; VentSpcFunc combos'!$Q$8:$Q$335,0),0)&gt;0,1,0)</f>
        <v>0</v>
      </c>
      <c r="W23" s="120">
        <f>IF(IFERROR(MATCH(_xlfn.CONCAT($B23,",",W$4),'19 SpcFunc &amp; VentSpcFunc combos'!$Q$8:$Q$335,0),0)&gt;0,1,0)</f>
        <v>0</v>
      </c>
      <c r="X23" s="120">
        <f>IF(IFERROR(MATCH(_xlfn.CONCAT($B23,",",X$4),'19 SpcFunc &amp; VentSpcFunc combos'!$Q$8:$Q$335,0),0)&gt;0,1,0)</f>
        <v>0</v>
      </c>
      <c r="Y23" s="120">
        <f>IF(IFERROR(MATCH(_xlfn.CONCAT($B23,",",Y$4),'19 SpcFunc &amp; VentSpcFunc combos'!$Q$8:$Q$335,0),0)&gt;0,1,0)</f>
        <v>0</v>
      </c>
      <c r="Z23" s="120">
        <f>IF(IFERROR(MATCH(_xlfn.CONCAT($B23,",",Z$4),'19 SpcFunc &amp; VentSpcFunc combos'!$Q$8:$Q$335,0),0)&gt;0,1,0)</f>
        <v>0</v>
      </c>
      <c r="AA23" s="120">
        <f>IF(IFERROR(MATCH(_xlfn.CONCAT($B23,",",AA$4),'19 SpcFunc &amp; VentSpcFunc combos'!$Q$8:$Q$335,0),0)&gt;0,1,0)</f>
        <v>0</v>
      </c>
      <c r="AB23" s="120">
        <f>IF(IFERROR(MATCH(_xlfn.CONCAT($B23,",",AB$4),'19 SpcFunc &amp; VentSpcFunc combos'!$Q$8:$Q$335,0),0)&gt;0,1,0)</f>
        <v>0</v>
      </c>
      <c r="AC23" s="120">
        <f>IF(IFERROR(MATCH(_xlfn.CONCAT($B23,",",AC$4),'19 SpcFunc &amp; VentSpcFunc combos'!$Q$8:$Q$335,0),0)&gt;0,1,0)</f>
        <v>0</v>
      </c>
      <c r="AD23" s="120">
        <f>IF(IFERROR(MATCH(_xlfn.CONCAT($B23,",",AD$4),'19 SpcFunc &amp; VentSpcFunc combos'!$Q$8:$Q$335,0),0)&gt;0,1,0)</f>
        <v>0</v>
      </c>
      <c r="AE23" s="120">
        <f>IF(IFERROR(MATCH(_xlfn.CONCAT($B23,",",AE$4),'19 SpcFunc &amp; VentSpcFunc combos'!$Q$8:$Q$335,0),0)&gt;0,1,0)</f>
        <v>0</v>
      </c>
      <c r="AF23" s="120">
        <f>IF(IFERROR(MATCH(_xlfn.CONCAT($B23,",",AF$4),'19 SpcFunc &amp; VentSpcFunc combos'!$Q$8:$Q$335,0),0)&gt;0,1,0)</f>
        <v>0</v>
      </c>
      <c r="AG23" s="120">
        <f>IF(IFERROR(MATCH(_xlfn.CONCAT($B23,",",AG$4),'19 SpcFunc &amp; VentSpcFunc combos'!$Q$8:$Q$335,0),0)&gt;0,1,0)</f>
        <v>0</v>
      </c>
      <c r="AH23" s="120">
        <f>IF(IFERROR(MATCH(_xlfn.CONCAT($B23,",",AH$4),'19 SpcFunc &amp; VentSpcFunc combos'!$Q$8:$Q$335,0),0)&gt;0,1,0)</f>
        <v>0</v>
      </c>
      <c r="AI23" s="120">
        <f>IF(IFERROR(MATCH(_xlfn.CONCAT($B23,",",AI$4),'19 SpcFunc &amp; VentSpcFunc combos'!$Q$8:$Q$335,0),0)&gt;0,1,0)</f>
        <v>0</v>
      </c>
      <c r="AJ23" s="120">
        <f>IF(IFERROR(MATCH(_xlfn.CONCAT($B23,",",AJ$4),'19 SpcFunc &amp; VentSpcFunc combos'!$Q$8:$Q$335,0),0)&gt;0,1,0)</f>
        <v>0</v>
      </c>
      <c r="AK23" s="120">
        <f>IF(IFERROR(MATCH(_xlfn.CONCAT($B23,",",AK$4),'19 SpcFunc &amp; VentSpcFunc combos'!$Q$8:$Q$335,0),0)&gt;0,1,0)</f>
        <v>0</v>
      </c>
      <c r="AL23" s="120">
        <f>IF(IFERROR(MATCH(_xlfn.CONCAT($B23,",",AL$4),'19 SpcFunc &amp; VentSpcFunc combos'!$Q$8:$Q$335,0),0)&gt;0,1,0)</f>
        <v>0</v>
      </c>
      <c r="AM23" s="120">
        <f>IF(IFERROR(MATCH(_xlfn.CONCAT($B23,",",AM$4),'19 SpcFunc &amp; VentSpcFunc combos'!$Q$8:$Q$335,0),0)&gt;0,1,0)</f>
        <v>0</v>
      </c>
      <c r="AN23" s="120">
        <f>IF(IFERROR(MATCH(_xlfn.CONCAT($B23,",",AN$4),'19 SpcFunc &amp; VentSpcFunc combos'!$Q$8:$Q$335,0),0)&gt;0,1,0)</f>
        <v>0</v>
      </c>
      <c r="AO23" s="120">
        <f>IF(IFERROR(MATCH(_xlfn.CONCAT($B23,",",AO$4),'19 SpcFunc &amp; VentSpcFunc combos'!$Q$8:$Q$335,0),0)&gt;0,1,0)</f>
        <v>0</v>
      </c>
      <c r="AP23" s="120">
        <f>IF(IFERROR(MATCH(_xlfn.CONCAT($B23,",",AP$4),'19 SpcFunc &amp; VentSpcFunc combos'!$Q$8:$Q$335,0),0)&gt;0,1,0)</f>
        <v>0</v>
      </c>
      <c r="AQ23" s="120">
        <f>IF(IFERROR(MATCH(_xlfn.CONCAT($B23,",",AQ$4),'19 SpcFunc &amp; VentSpcFunc combos'!$Q$8:$Q$335,0),0)&gt;0,1,0)</f>
        <v>0</v>
      </c>
      <c r="AR23" s="120">
        <f>IF(IFERROR(MATCH(_xlfn.CONCAT($B23,",",AR$4),'19 SpcFunc &amp; VentSpcFunc combos'!$Q$8:$Q$335,0),0)&gt;0,1,0)</f>
        <v>0</v>
      </c>
      <c r="AS23" s="120">
        <f>IF(IFERROR(MATCH(_xlfn.CONCAT($B23,",",AS$4),'19 SpcFunc &amp; VentSpcFunc combos'!$Q$8:$Q$335,0),0)&gt;0,1,0)</f>
        <v>0</v>
      </c>
      <c r="AT23" s="120">
        <f>IF(IFERROR(MATCH(_xlfn.CONCAT($B23,",",AT$4),'19 SpcFunc &amp; VentSpcFunc combos'!$Q$8:$Q$335,0),0)&gt;0,1,0)</f>
        <v>0</v>
      </c>
      <c r="AU23" s="120">
        <f>IF(IFERROR(MATCH(_xlfn.CONCAT($B23,",",AU$4),'19 SpcFunc &amp; VentSpcFunc combos'!$Q$8:$Q$335,0),0)&gt;0,1,0)</f>
        <v>0</v>
      </c>
      <c r="AV23" s="120">
        <f>IF(IFERROR(MATCH(_xlfn.CONCAT($B23,",",AV$4),'19 SpcFunc &amp; VentSpcFunc combos'!$Q$8:$Q$335,0),0)&gt;0,1,0)</f>
        <v>0</v>
      </c>
      <c r="AW23" s="120">
        <f>IF(IFERROR(MATCH(_xlfn.CONCAT($B23,",",AW$4),'19 SpcFunc &amp; VentSpcFunc combos'!$Q$8:$Q$335,0),0)&gt;0,1,0)</f>
        <v>0</v>
      </c>
      <c r="AX23" s="120">
        <f>IF(IFERROR(MATCH(_xlfn.CONCAT($B23,",",AX$4),'19 SpcFunc &amp; VentSpcFunc combos'!$Q$8:$Q$335,0),0)&gt;0,1,0)</f>
        <v>0</v>
      </c>
      <c r="AY23" s="120">
        <f>IF(IFERROR(MATCH(_xlfn.CONCAT($B23,",",AY$4),'19 SpcFunc &amp; VentSpcFunc combos'!$Q$8:$Q$335,0),0)&gt;0,1,0)</f>
        <v>0</v>
      </c>
      <c r="AZ23" s="120">
        <f>IF(IFERROR(MATCH(_xlfn.CONCAT($B23,",",AZ$4),'19 SpcFunc &amp; VentSpcFunc combos'!$Q$8:$Q$335,0),0)&gt;0,1,0)</f>
        <v>0</v>
      </c>
      <c r="BA23" s="120">
        <f>IF(IFERROR(MATCH(_xlfn.CONCAT($B23,",",BA$4),'19 SpcFunc &amp; VentSpcFunc combos'!$Q$8:$Q$335,0),0)&gt;0,1,0)</f>
        <v>0</v>
      </c>
      <c r="BB23" s="120">
        <f>IF(IFERROR(MATCH(_xlfn.CONCAT($B23,",",BB$4),'19 SpcFunc &amp; VentSpcFunc combos'!$Q$8:$Q$335,0),0)&gt;0,1,0)</f>
        <v>0</v>
      </c>
      <c r="BC23" s="120">
        <f>IF(IFERROR(MATCH(_xlfn.CONCAT($B23,",",BC$4),'19 SpcFunc &amp; VentSpcFunc combos'!$Q$8:$Q$335,0),0)&gt;0,1,0)</f>
        <v>0</v>
      </c>
      <c r="BD23" s="120">
        <f>IF(IFERROR(MATCH(_xlfn.CONCAT($B23,",",BD$4),'19 SpcFunc &amp; VentSpcFunc combos'!$Q$8:$Q$335,0),0)&gt;0,1,0)</f>
        <v>0</v>
      </c>
      <c r="BE23" s="120">
        <f>IF(IFERROR(MATCH(_xlfn.CONCAT($B23,",",BE$4),'19 SpcFunc &amp; VentSpcFunc combos'!$Q$8:$Q$335,0),0)&gt;0,1,0)</f>
        <v>0</v>
      </c>
      <c r="BF23" s="120">
        <f>IF(IFERROR(MATCH(_xlfn.CONCAT($B23,",",BF$4),'19 SpcFunc &amp; VentSpcFunc combos'!$Q$8:$Q$335,0),0)&gt;0,1,0)</f>
        <v>0</v>
      </c>
      <c r="BG23" s="120">
        <f>IF(IFERROR(MATCH(_xlfn.CONCAT($B23,",",BG$4),'19 SpcFunc &amp; VentSpcFunc combos'!$Q$8:$Q$335,0),0)&gt;0,1,0)</f>
        <v>0</v>
      </c>
      <c r="BH23" s="120">
        <f>IF(IFERROR(MATCH(_xlfn.CONCAT($B23,",",BH$4),'19 SpcFunc &amp; VentSpcFunc combos'!$Q$8:$Q$335,0),0)&gt;0,1,0)</f>
        <v>0</v>
      </c>
      <c r="BI23" s="120">
        <f>IF(IFERROR(MATCH(_xlfn.CONCAT($B23,",",BI$4),'19 SpcFunc &amp; VentSpcFunc combos'!$Q$8:$Q$335,0),0)&gt;0,1,0)</f>
        <v>0</v>
      </c>
      <c r="BJ23" s="120">
        <f>IF(IFERROR(MATCH(_xlfn.CONCAT($B23,",",BJ$4),'19 SpcFunc &amp; VentSpcFunc combos'!$Q$8:$Q$335,0),0)&gt;0,1,0)</f>
        <v>0</v>
      </c>
      <c r="BK23" s="120">
        <f>IF(IFERROR(MATCH(_xlfn.CONCAT($B23,",",BK$4),'19 SpcFunc &amp; VentSpcFunc combos'!$Q$8:$Q$335,0),0)&gt;0,1,0)</f>
        <v>0</v>
      </c>
      <c r="BL23" s="120">
        <f>IF(IFERROR(MATCH(_xlfn.CONCAT($B23,",",BL$4),'19 SpcFunc &amp; VentSpcFunc combos'!$Q$8:$Q$335,0),0)&gt;0,1,0)</f>
        <v>0</v>
      </c>
      <c r="BM23" s="120">
        <f>IF(IFERROR(MATCH(_xlfn.CONCAT($B23,",",BM$4),'19 SpcFunc &amp; VentSpcFunc combos'!$Q$8:$Q$335,0),0)&gt;0,1,0)</f>
        <v>0</v>
      </c>
      <c r="BN23" s="120">
        <f>IF(IFERROR(MATCH(_xlfn.CONCAT($B23,",",BN$4),'19 SpcFunc &amp; VentSpcFunc combos'!$Q$8:$Q$335,0),0)&gt;0,1,0)</f>
        <v>0</v>
      </c>
      <c r="BO23" s="120">
        <f>IF(IFERROR(MATCH(_xlfn.CONCAT($B23,",",BO$4),'19 SpcFunc &amp; VentSpcFunc combos'!$Q$8:$Q$335,0),0)&gt;0,1,0)</f>
        <v>0</v>
      </c>
      <c r="BP23" s="120">
        <f>IF(IFERROR(MATCH(_xlfn.CONCAT($B23,",",BP$4),'19 SpcFunc &amp; VentSpcFunc combos'!$Q$8:$Q$335,0),0)&gt;0,1,0)</f>
        <v>0</v>
      </c>
      <c r="BQ23" s="120">
        <f>IF(IFERROR(MATCH(_xlfn.CONCAT($B23,",",BQ$4),'19 SpcFunc &amp; VentSpcFunc combos'!$Q$8:$Q$335,0),0)&gt;0,1,0)</f>
        <v>0</v>
      </c>
      <c r="BR23" s="120">
        <f>IF(IFERROR(MATCH(_xlfn.CONCAT($B23,",",BR$4),'19 SpcFunc &amp; VentSpcFunc combos'!$Q$8:$Q$335,0),0)&gt;0,1,0)</f>
        <v>0</v>
      </c>
      <c r="BS23" s="120">
        <f>IF(IFERROR(MATCH(_xlfn.CONCAT($B23,",",BS$4),'19 SpcFunc &amp; VentSpcFunc combos'!$Q$8:$Q$335,0),0)&gt;0,1,0)</f>
        <v>0</v>
      </c>
      <c r="BT23" s="120">
        <f>IF(IFERROR(MATCH(_xlfn.CONCAT($B23,",",BT$4),'19 SpcFunc &amp; VentSpcFunc combos'!$Q$8:$Q$335,0),0)&gt;0,1,0)</f>
        <v>0</v>
      </c>
      <c r="BU23" s="120">
        <f>IF(IFERROR(MATCH(_xlfn.CONCAT($B23,",",BU$4),'19 SpcFunc &amp; VentSpcFunc combos'!$Q$8:$Q$335,0),0)&gt;0,1,0)</f>
        <v>0</v>
      </c>
      <c r="BV23" s="120">
        <f>IF(IFERROR(MATCH(_xlfn.CONCAT($B23,",",BV$4),'19 SpcFunc &amp; VentSpcFunc combos'!$Q$8:$Q$335,0),0)&gt;0,1,0)</f>
        <v>0</v>
      </c>
      <c r="BW23" s="120">
        <f>IF(IFERROR(MATCH(_xlfn.CONCAT($B23,",",BW$4),'19 SpcFunc &amp; VentSpcFunc combos'!$Q$8:$Q$335,0),0)&gt;0,1,0)</f>
        <v>0</v>
      </c>
      <c r="BX23" s="120">
        <f>IF(IFERROR(MATCH(_xlfn.CONCAT($B23,",",BX$4),'19 SpcFunc &amp; VentSpcFunc combos'!$Q$8:$Q$335,0),0)&gt;0,1,0)</f>
        <v>0</v>
      </c>
      <c r="BY23" s="120">
        <f>IF(IFERROR(MATCH(_xlfn.CONCAT($B23,",",BY$4),'19 SpcFunc &amp; VentSpcFunc combos'!$Q$8:$Q$335,0),0)&gt;0,1,0)</f>
        <v>0</v>
      </c>
      <c r="BZ23" s="120">
        <f>IF(IFERROR(MATCH(_xlfn.CONCAT($B23,",",BZ$4),'19 SpcFunc &amp; VentSpcFunc combos'!$Q$8:$Q$335,0),0)&gt;0,1,0)</f>
        <v>0</v>
      </c>
      <c r="CA23" s="120">
        <f>IF(IFERROR(MATCH(_xlfn.CONCAT($B23,",",CA$4),'19 SpcFunc &amp; VentSpcFunc combos'!$Q$8:$Q$335,0),0)&gt;0,1,0)</f>
        <v>0</v>
      </c>
      <c r="CB23" s="120">
        <f>IF(IFERROR(MATCH(_xlfn.CONCAT($B23,",",CB$4),'19 SpcFunc &amp; VentSpcFunc combos'!$Q$8:$Q$335,0),0)&gt;0,1,0)</f>
        <v>0</v>
      </c>
      <c r="CC23" s="120">
        <f>IF(IFERROR(MATCH(_xlfn.CONCAT($B23,",",CC$4),'19 SpcFunc &amp; VentSpcFunc combos'!$Q$8:$Q$335,0),0)&gt;0,1,0)</f>
        <v>0</v>
      </c>
      <c r="CD23" s="120">
        <f>IF(IFERROR(MATCH(_xlfn.CONCAT($B23,",",CD$4),'19 SpcFunc &amp; VentSpcFunc combos'!$Q$8:$Q$335,0),0)&gt;0,1,0)</f>
        <v>0</v>
      </c>
      <c r="CE23" s="120">
        <f>IF(IFERROR(MATCH(_xlfn.CONCAT($B23,",",CE$4),'19 SpcFunc &amp; VentSpcFunc combos'!$Q$8:$Q$335,0),0)&gt;0,1,0)</f>
        <v>0</v>
      </c>
      <c r="CF23" s="120">
        <f>IF(IFERROR(MATCH(_xlfn.CONCAT($B23,",",CF$4),'19 SpcFunc &amp; VentSpcFunc combos'!$Q$8:$Q$335,0),0)&gt;0,1,0)</f>
        <v>0</v>
      </c>
      <c r="CG23" s="120">
        <f>IF(IFERROR(MATCH(_xlfn.CONCAT($B23,",",CG$4),'19 SpcFunc &amp; VentSpcFunc combos'!$Q$8:$Q$335,0),0)&gt;0,1,0)</f>
        <v>0</v>
      </c>
      <c r="CH23" s="120">
        <f>IF(IFERROR(MATCH(_xlfn.CONCAT($B23,",",CH$4),'19 SpcFunc &amp; VentSpcFunc combos'!$Q$8:$Q$335,0),0)&gt;0,1,0)</f>
        <v>0</v>
      </c>
      <c r="CI23" s="120">
        <f>IF(IFERROR(MATCH(_xlfn.CONCAT($B23,",",CI$4),'19 SpcFunc &amp; VentSpcFunc combos'!$Q$8:$Q$335,0),0)&gt;0,1,0)</f>
        <v>0</v>
      </c>
      <c r="CJ23" s="120">
        <f>IF(IFERROR(MATCH(_xlfn.CONCAT($B23,",",CJ$4),'19 SpcFunc &amp; VentSpcFunc combos'!$Q$8:$Q$335,0),0)&gt;0,1,0)</f>
        <v>0</v>
      </c>
      <c r="CK23" s="120">
        <f>IF(IFERROR(MATCH(_xlfn.CONCAT($B23,",",CK$4),'19 SpcFunc &amp; VentSpcFunc combos'!$Q$8:$Q$335,0),0)&gt;0,1,0)</f>
        <v>0</v>
      </c>
      <c r="CL23" s="120">
        <f>IF(IFERROR(MATCH(_xlfn.CONCAT($B23,",",CL$4),'19 SpcFunc &amp; VentSpcFunc combos'!$Q$8:$Q$335,0),0)&gt;0,1,0)</f>
        <v>0</v>
      </c>
      <c r="CM23" s="120">
        <f>IF(IFERROR(MATCH(_xlfn.CONCAT($B23,",",CM$4),'19 SpcFunc &amp; VentSpcFunc combos'!$Q$8:$Q$335,0),0)&gt;0,1,0)</f>
        <v>0</v>
      </c>
      <c r="CN23" s="120">
        <f>IF(IFERROR(MATCH(_xlfn.CONCAT($B23,",",CN$4),'19 SpcFunc &amp; VentSpcFunc combos'!$Q$8:$Q$335,0),0)&gt;0,1,0)</f>
        <v>0</v>
      </c>
      <c r="CO23" s="120">
        <f>IF(IFERROR(MATCH(_xlfn.CONCAT($B23,",",CO$4),'19 SpcFunc &amp; VentSpcFunc combos'!$Q$8:$Q$335,0),0)&gt;0,1,0)</f>
        <v>0</v>
      </c>
      <c r="CP23" s="120">
        <f>IF(IFERROR(MATCH(_xlfn.CONCAT($B23,",",CP$4),'19 SpcFunc &amp; VentSpcFunc combos'!$Q$8:$Q$335,0),0)&gt;0,1,0)</f>
        <v>0</v>
      </c>
      <c r="CQ23" s="120">
        <f>IF(IFERROR(MATCH(_xlfn.CONCAT($B23,",",CQ$4),'19 SpcFunc &amp; VentSpcFunc combos'!$Q$8:$Q$335,0),0)&gt;0,1,0)</f>
        <v>0</v>
      </c>
      <c r="CR23" s="120">
        <f>IF(IFERROR(MATCH(_xlfn.CONCAT($B23,",",CR$4),'19 SpcFunc &amp; VentSpcFunc combos'!$Q$8:$Q$335,0),0)&gt;0,1,0)</f>
        <v>0</v>
      </c>
      <c r="CS23" s="120">
        <f>IF(IFERROR(MATCH(_xlfn.CONCAT($B23,",",CS$4),'19 SpcFunc &amp; VentSpcFunc combos'!$Q$8:$Q$335,0),0)&gt;0,1,0)</f>
        <v>0</v>
      </c>
      <c r="CT23" s="120">
        <f>IF(IFERROR(MATCH(_xlfn.CONCAT($B23,",",CT$4),'19 SpcFunc &amp; VentSpcFunc combos'!$Q$8:$Q$335,0),0)&gt;0,1,0)</f>
        <v>0</v>
      </c>
      <c r="CU23" s="99" t="s">
        <v>938</v>
      </c>
      <c r="CV23">
        <f t="shared" si="5"/>
        <v>0</v>
      </c>
    </row>
    <row r="24" spans="2:100" x14ac:dyDescent="0.25">
      <c r="B24" t="e">
        <f>#REF!</f>
        <v>#REF!</v>
      </c>
      <c r="C24" s="120">
        <f>IF(IFERROR(MATCH(_xlfn.CONCAT($B24,",",C$4),'19 SpcFunc &amp; VentSpcFunc combos'!$Q$8:$Q$335,0),0)&gt;0,1,0)</f>
        <v>0</v>
      </c>
      <c r="D24" s="120">
        <f>IF(IFERROR(MATCH(_xlfn.CONCAT($B24,",",D$4),'19 SpcFunc &amp; VentSpcFunc combos'!$Q$8:$Q$335,0),0)&gt;0,1,0)</f>
        <v>0</v>
      </c>
      <c r="E24" s="120">
        <f>IF(IFERROR(MATCH(_xlfn.CONCAT($B24,",",E$4),'19 SpcFunc &amp; VentSpcFunc combos'!$Q$8:$Q$335,0),0)&gt;0,1,0)</f>
        <v>0</v>
      </c>
      <c r="F24" s="120">
        <f>IF(IFERROR(MATCH(_xlfn.CONCAT($B24,",",F$4),'19 SpcFunc &amp; VentSpcFunc combos'!$Q$8:$Q$335,0),0)&gt;0,1,0)</f>
        <v>0</v>
      </c>
      <c r="G24" s="120">
        <f>IF(IFERROR(MATCH(_xlfn.CONCAT($B24,",",G$4),'19 SpcFunc &amp; VentSpcFunc combos'!$Q$8:$Q$335,0),0)&gt;0,1,0)</f>
        <v>0</v>
      </c>
      <c r="H24" s="120">
        <f>IF(IFERROR(MATCH(_xlfn.CONCAT($B24,",",H$4),'19 SpcFunc &amp; VentSpcFunc combos'!$Q$8:$Q$335,0),0)&gt;0,1,0)</f>
        <v>0</v>
      </c>
      <c r="I24" s="120">
        <f>IF(IFERROR(MATCH(_xlfn.CONCAT($B24,",",I$4),'19 SpcFunc &amp; VentSpcFunc combos'!$Q$8:$Q$335,0),0)&gt;0,1,0)</f>
        <v>0</v>
      </c>
      <c r="J24" s="120">
        <f>IF(IFERROR(MATCH(_xlfn.CONCAT($B24,",",J$4),'19 SpcFunc &amp; VentSpcFunc combos'!$Q$8:$Q$335,0),0)&gt;0,1,0)</f>
        <v>0</v>
      </c>
      <c r="K24" s="120">
        <f>IF(IFERROR(MATCH(_xlfn.CONCAT($B24,",",K$4),'19 SpcFunc &amp; VentSpcFunc combos'!$Q$8:$Q$335,0),0)&gt;0,1,0)</f>
        <v>0</v>
      </c>
      <c r="L24" s="120">
        <f>IF(IFERROR(MATCH(_xlfn.CONCAT($B24,",",L$4),'19 SpcFunc &amp; VentSpcFunc combos'!$Q$8:$Q$335,0),0)&gt;0,1,0)</f>
        <v>0</v>
      </c>
      <c r="M24" s="120">
        <f>IF(IFERROR(MATCH(_xlfn.CONCAT($B24,",",M$4),'19 SpcFunc &amp; VentSpcFunc combos'!$Q$8:$Q$335,0),0)&gt;0,1,0)</f>
        <v>0</v>
      </c>
      <c r="N24" s="120">
        <f>IF(IFERROR(MATCH(_xlfn.CONCAT($B24,",",N$4),'19 SpcFunc &amp; VentSpcFunc combos'!$Q$8:$Q$335,0),0)&gt;0,1,0)</f>
        <v>0</v>
      </c>
      <c r="O24" s="120">
        <f>IF(IFERROR(MATCH(_xlfn.CONCAT($B24,",",O$4),'19 SpcFunc &amp; VentSpcFunc combos'!$Q$8:$Q$335,0),0)&gt;0,1,0)</f>
        <v>0</v>
      </c>
      <c r="P24" s="120">
        <f>IF(IFERROR(MATCH(_xlfn.CONCAT($B24,",",P$4),'19 SpcFunc &amp; VentSpcFunc combos'!$Q$8:$Q$335,0),0)&gt;0,1,0)</f>
        <v>0</v>
      </c>
      <c r="Q24" s="120">
        <f>IF(IFERROR(MATCH(_xlfn.CONCAT($B24,",",Q$4),'19 SpcFunc &amp; VentSpcFunc combos'!$Q$8:$Q$335,0),0)&gt;0,1,0)</f>
        <v>0</v>
      </c>
      <c r="R24" s="120">
        <f>IF(IFERROR(MATCH(_xlfn.CONCAT($B24,",",R$4),'19 SpcFunc &amp; VentSpcFunc combos'!$Q$8:$Q$335,0),0)&gt;0,1,0)</f>
        <v>0</v>
      </c>
      <c r="S24" s="120">
        <f>IF(IFERROR(MATCH(_xlfn.CONCAT($B24,",",S$4),'19 SpcFunc &amp; VentSpcFunc combos'!$Q$8:$Q$335,0),0)&gt;0,1,0)</f>
        <v>0</v>
      </c>
      <c r="T24" s="120">
        <f>IF(IFERROR(MATCH(_xlfn.CONCAT($B24,",",T$4),'19 SpcFunc &amp; VentSpcFunc combos'!$Q$8:$Q$335,0),0)&gt;0,1,0)</f>
        <v>0</v>
      </c>
      <c r="U24" s="120">
        <f>IF(IFERROR(MATCH(_xlfn.CONCAT($B24,",",U$4),'19 SpcFunc &amp; VentSpcFunc combos'!$Q$8:$Q$335,0),0)&gt;0,1,0)</f>
        <v>0</v>
      </c>
      <c r="V24" s="120">
        <f>IF(IFERROR(MATCH(_xlfn.CONCAT($B24,",",V$4),'19 SpcFunc &amp; VentSpcFunc combos'!$Q$8:$Q$335,0),0)&gt;0,1,0)</f>
        <v>0</v>
      </c>
      <c r="W24" s="120">
        <f>IF(IFERROR(MATCH(_xlfn.CONCAT($B24,",",W$4),'19 SpcFunc &amp; VentSpcFunc combos'!$Q$8:$Q$335,0),0)&gt;0,1,0)</f>
        <v>0</v>
      </c>
      <c r="X24" s="120">
        <f>IF(IFERROR(MATCH(_xlfn.CONCAT($B24,",",X$4),'19 SpcFunc &amp; VentSpcFunc combos'!$Q$8:$Q$335,0),0)&gt;0,1,0)</f>
        <v>0</v>
      </c>
      <c r="Y24" s="120">
        <f>IF(IFERROR(MATCH(_xlfn.CONCAT($B24,",",Y$4),'19 SpcFunc &amp; VentSpcFunc combos'!$Q$8:$Q$335,0),0)&gt;0,1,0)</f>
        <v>0</v>
      </c>
      <c r="Z24" s="120">
        <f>IF(IFERROR(MATCH(_xlfn.CONCAT($B24,",",Z$4),'19 SpcFunc &amp; VentSpcFunc combos'!$Q$8:$Q$335,0),0)&gt;0,1,0)</f>
        <v>0</v>
      </c>
      <c r="AA24" s="120">
        <f>IF(IFERROR(MATCH(_xlfn.CONCAT($B24,",",AA$4),'19 SpcFunc &amp; VentSpcFunc combos'!$Q$8:$Q$335,0),0)&gt;0,1,0)</f>
        <v>0</v>
      </c>
      <c r="AB24" s="120">
        <f>IF(IFERROR(MATCH(_xlfn.CONCAT($B24,",",AB$4),'19 SpcFunc &amp; VentSpcFunc combos'!$Q$8:$Q$335,0),0)&gt;0,1,0)</f>
        <v>0</v>
      </c>
      <c r="AC24" s="120">
        <f>IF(IFERROR(MATCH(_xlfn.CONCAT($B24,",",AC$4),'19 SpcFunc &amp; VentSpcFunc combos'!$Q$8:$Q$335,0),0)&gt;0,1,0)</f>
        <v>0</v>
      </c>
      <c r="AD24" s="120">
        <f>IF(IFERROR(MATCH(_xlfn.CONCAT($B24,",",AD$4),'19 SpcFunc &amp; VentSpcFunc combos'!$Q$8:$Q$335,0),0)&gt;0,1,0)</f>
        <v>0</v>
      </c>
      <c r="AE24" s="120">
        <f>IF(IFERROR(MATCH(_xlfn.CONCAT($B24,",",AE$4),'19 SpcFunc &amp; VentSpcFunc combos'!$Q$8:$Q$335,0),0)&gt;0,1,0)</f>
        <v>0</v>
      </c>
      <c r="AF24" s="120">
        <f>IF(IFERROR(MATCH(_xlfn.CONCAT($B24,",",AF$4),'19 SpcFunc &amp; VentSpcFunc combos'!$Q$8:$Q$335,0),0)&gt;0,1,0)</f>
        <v>0</v>
      </c>
      <c r="AG24" s="120">
        <f>IF(IFERROR(MATCH(_xlfn.CONCAT($B24,",",AG$4),'19 SpcFunc &amp; VentSpcFunc combos'!$Q$8:$Q$335,0),0)&gt;0,1,0)</f>
        <v>0</v>
      </c>
      <c r="AH24" s="120">
        <f>IF(IFERROR(MATCH(_xlfn.CONCAT($B24,",",AH$4),'19 SpcFunc &amp; VentSpcFunc combos'!$Q$8:$Q$335,0),0)&gt;0,1,0)</f>
        <v>0</v>
      </c>
      <c r="AI24" s="120">
        <f>IF(IFERROR(MATCH(_xlfn.CONCAT($B24,",",AI$4),'19 SpcFunc &amp; VentSpcFunc combos'!$Q$8:$Q$335,0),0)&gt;0,1,0)</f>
        <v>0</v>
      </c>
      <c r="AJ24" s="120">
        <f>IF(IFERROR(MATCH(_xlfn.CONCAT($B24,",",AJ$4),'19 SpcFunc &amp; VentSpcFunc combos'!$Q$8:$Q$335,0),0)&gt;0,1,0)</f>
        <v>0</v>
      </c>
      <c r="AK24" s="120">
        <f>IF(IFERROR(MATCH(_xlfn.CONCAT($B24,",",AK$4),'19 SpcFunc &amp; VentSpcFunc combos'!$Q$8:$Q$335,0),0)&gt;0,1,0)</f>
        <v>0</v>
      </c>
      <c r="AL24" s="120">
        <f>IF(IFERROR(MATCH(_xlfn.CONCAT($B24,",",AL$4),'19 SpcFunc &amp; VentSpcFunc combos'!$Q$8:$Q$335,0),0)&gt;0,1,0)</f>
        <v>0</v>
      </c>
      <c r="AM24" s="120">
        <f>IF(IFERROR(MATCH(_xlfn.CONCAT($B24,",",AM$4),'19 SpcFunc &amp; VentSpcFunc combos'!$Q$8:$Q$335,0),0)&gt;0,1,0)</f>
        <v>0</v>
      </c>
      <c r="AN24" s="120">
        <f>IF(IFERROR(MATCH(_xlfn.CONCAT($B24,",",AN$4),'19 SpcFunc &amp; VentSpcFunc combos'!$Q$8:$Q$335,0),0)&gt;0,1,0)</f>
        <v>0</v>
      </c>
      <c r="AO24" s="120">
        <f>IF(IFERROR(MATCH(_xlfn.CONCAT($B24,",",AO$4),'19 SpcFunc &amp; VentSpcFunc combos'!$Q$8:$Q$335,0),0)&gt;0,1,0)</f>
        <v>0</v>
      </c>
      <c r="AP24" s="120">
        <f>IF(IFERROR(MATCH(_xlfn.CONCAT($B24,",",AP$4),'19 SpcFunc &amp; VentSpcFunc combos'!$Q$8:$Q$335,0),0)&gt;0,1,0)</f>
        <v>0</v>
      </c>
      <c r="AQ24" s="120">
        <f>IF(IFERROR(MATCH(_xlfn.CONCAT($B24,",",AQ$4),'19 SpcFunc &amp; VentSpcFunc combos'!$Q$8:$Q$335,0),0)&gt;0,1,0)</f>
        <v>0</v>
      </c>
      <c r="AR24" s="120">
        <f>IF(IFERROR(MATCH(_xlfn.CONCAT($B24,",",AR$4),'19 SpcFunc &amp; VentSpcFunc combos'!$Q$8:$Q$335,0),0)&gt;0,1,0)</f>
        <v>0</v>
      </c>
      <c r="AS24" s="120">
        <f>IF(IFERROR(MATCH(_xlfn.CONCAT($B24,",",AS$4),'19 SpcFunc &amp; VentSpcFunc combos'!$Q$8:$Q$335,0),0)&gt;0,1,0)</f>
        <v>0</v>
      </c>
      <c r="AT24" s="120">
        <f>IF(IFERROR(MATCH(_xlfn.CONCAT($B24,",",AT$4),'19 SpcFunc &amp; VentSpcFunc combos'!$Q$8:$Q$335,0),0)&gt;0,1,0)</f>
        <v>0</v>
      </c>
      <c r="AU24" s="120">
        <f>IF(IFERROR(MATCH(_xlfn.CONCAT($B24,",",AU$4),'19 SpcFunc &amp; VentSpcFunc combos'!$Q$8:$Q$335,0),0)&gt;0,1,0)</f>
        <v>0</v>
      </c>
      <c r="AV24" s="120">
        <f>IF(IFERROR(MATCH(_xlfn.CONCAT($B24,",",AV$4),'19 SpcFunc &amp; VentSpcFunc combos'!$Q$8:$Q$335,0),0)&gt;0,1,0)</f>
        <v>0</v>
      </c>
      <c r="AW24" s="120">
        <f>IF(IFERROR(MATCH(_xlfn.CONCAT($B24,",",AW$4),'19 SpcFunc &amp; VentSpcFunc combos'!$Q$8:$Q$335,0),0)&gt;0,1,0)</f>
        <v>0</v>
      </c>
      <c r="AX24" s="120">
        <f>IF(IFERROR(MATCH(_xlfn.CONCAT($B24,",",AX$4),'19 SpcFunc &amp; VentSpcFunc combos'!$Q$8:$Q$335,0),0)&gt;0,1,0)</f>
        <v>0</v>
      </c>
      <c r="AY24" s="120">
        <f>IF(IFERROR(MATCH(_xlfn.CONCAT($B24,",",AY$4),'19 SpcFunc &amp; VentSpcFunc combos'!$Q$8:$Q$335,0),0)&gt;0,1,0)</f>
        <v>0</v>
      </c>
      <c r="AZ24" s="120">
        <f>IF(IFERROR(MATCH(_xlfn.CONCAT($B24,",",AZ$4),'19 SpcFunc &amp; VentSpcFunc combos'!$Q$8:$Q$335,0),0)&gt;0,1,0)</f>
        <v>0</v>
      </c>
      <c r="BA24" s="120">
        <f>IF(IFERROR(MATCH(_xlfn.CONCAT($B24,",",BA$4),'19 SpcFunc &amp; VentSpcFunc combos'!$Q$8:$Q$335,0),0)&gt;0,1,0)</f>
        <v>0</v>
      </c>
      <c r="BB24" s="120">
        <f>IF(IFERROR(MATCH(_xlfn.CONCAT($B24,",",BB$4),'19 SpcFunc &amp; VentSpcFunc combos'!$Q$8:$Q$335,0),0)&gt;0,1,0)</f>
        <v>0</v>
      </c>
      <c r="BC24" s="120">
        <f>IF(IFERROR(MATCH(_xlfn.CONCAT($B24,",",BC$4),'19 SpcFunc &amp; VentSpcFunc combos'!$Q$8:$Q$335,0),0)&gt;0,1,0)</f>
        <v>0</v>
      </c>
      <c r="BD24" s="120">
        <f>IF(IFERROR(MATCH(_xlfn.CONCAT($B24,",",BD$4),'19 SpcFunc &amp; VentSpcFunc combos'!$Q$8:$Q$335,0),0)&gt;0,1,0)</f>
        <v>0</v>
      </c>
      <c r="BE24" s="120">
        <f>IF(IFERROR(MATCH(_xlfn.CONCAT($B24,",",BE$4),'19 SpcFunc &amp; VentSpcFunc combos'!$Q$8:$Q$335,0),0)&gt;0,1,0)</f>
        <v>0</v>
      </c>
      <c r="BF24" s="120">
        <f>IF(IFERROR(MATCH(_xlfn.CONCAT($B24,",",BF$4),'19 SpcFunc &amp; VentSpcFunc combos'!$Q$8:$Q$335,0),0)&gt;0,1,0)</f>
        <v>0</v>
      </c>
      <c r="BG24" s="120">
        <f>IF(IFERROR(MATCH(_xlfn.CONCAT($B24,",",BG$4),'19 SpcFunc &amp; VentSpcFunc combos'!$Q$8:$Q$335,0),0)&gt;0,1,0)</f>
        <v>0</v>
      </c>
      <c r="BH24" s="120">
        <f>IF(IFERROR(MATCH(_xlfn.CONCAT($B24,",",BH$4),'19 SpcFunc &amp; VentSpcFunc combos'!$Q$8:$Q$335,0),0)&gt;0,1,0)</f>
        <v>0</v>
      </c>
      <c r="BI24" s="120">
        <f>IF(IFERROR(MATCH(_xlfn.CONCAT($B24,",",BI$4),'19 SpcFunc &amp; VentSpcFunc combos'!$Q$8:$Q$335,0),0)&gt;0,1,0)</f>
        <v>0</v>
      </c>
      <c r="BJ24" s="120">
        <f>IF(IFERROR(MATCH(_xlfn.CONCAT($B24,",",BJ$4),'19 SpcFunc &amp; VentSpcFunc combos'!$Q$8:$Q$335,0),0)&gt;0,1,0)</f>
        <v>0</v>
      </c>
      <c r="BK24" s="120">
        <f>IF(IFERROR(MATCH(_xlfn.CONCAT($B24,",",BK$4),'19 SpcFunc &amp; VentSpcFunc combos'!$Q$8:$Q$335,0),0)&gt;0,1,0)</f>
        <v>0</v>
      </c>
      <c r="BL24" s="120">
        <f>IF(IFERROR(MATCH(_xlfn.CONCAT($B24,",",BL$4),'19 SpcFunc &amp; VentSpcFunc combos'!$Q$8:$Q$335,0),0)&gt;0,1,0)</f>
        <v>0</v>
      </c>
      <c r="BM24" s="120">
        <f>IF(IFERROR(MATCH(_xlfn.CONCAT($B24,",",BM$4),'19 SpcFunc &amp; VentSpcFunc combos'!$Q$8:$Q$335,0),0)&gt;0,1,0)</f>
        <v>0</v>
      </c>
      <c r="BN24" s="120">
        <f>IF(IFERROR(MATCH(_xlfn.CONCAT($B24,",",BN$4),'19 SpcFunc &amp; VentSpcFunc combos'!$Q$8:$Q$335,0),0)&gt;0,1,0)</f>
        <v>0</v>
      </c>
      <c r="BO24" s="120">
        <f>IF(IFERROR(MATCH(_xlfn.CONCAT($B24,",",BO$4),'19 SpcFunc &amp; VentSpcFunc combos'!$Q$8:$Q$335,0),0)&gt;0,1,0)</f>
        <v>0</v>
      </c>
      <c r="BP24" s="120">
        <f>IF(IFERROR(MATCH(_xlfn.CONCAT($B24,",",BP$4),'19 SpcFunc &amp; VentSpcFunc combos'!$Q$8:$Q$335,0),0)&gt;0,1,0)</f>
        <v>0</v>
      </c>
      <c r="BQ24" s="120">
        <f>IF(IFERROR(MATCH(_xlfn.CONCAT($B24,",",BQ$4),'19 SpcFunc &amp; VentSpcFunc combos'!$Q$8:$Q$335,0),0)&gt;0,1,0)</f>
        <v>0</v>
      </c>
      <c r="BR24" s="120">
        <f>IF(IFERROR(MATCH(_xlfn.CONCAT($B24,",",BR$4),'19 SpcFunc &amp; VentSpcFunc combos'!$Q$8:$Q$335,0),0)&gt;0,1,0)</f>
        <v>0</v>
      </c>
      <c r="BS24" s="120">
        <f>IF(IFERROR(MATCH(_xlfn.CONCAT($B24,",",BS$4),'19 SpcFunc &amp; VentSpcFunc combos'!$Q$8:$Q$335,0),0)&gt;0,1,0)</f>
        <v>0</v>
      </c>
      <c r="BT24" s="120">
        <f>IF(IFERROR(MATCH(_xlfn.CONCAT($B24,",",BT$4),'19 SpcFunc &amp; VentSpcFunc combos'!$Q$8:$Q$335,0),0)&gt;0,1,0)</f>
        <v>0</v>
      </c>
      <c r="BU24" s="120">
        <f>IF(IFERROR(MATCH(_xlfn.CONCAT($B24,",",BU$4),'19 SpcFunc &amp; VentSpcFunc combos'!$Q$8:$Q$335,0),0)&gt;0,1,0)</f>
        <v>0</v>
      </c>
      <c r="BV24" s="120">
        <f>IF(IFERROR(MATCH(_xlfn.CONCAT($B24,",",BV$4),'19 SpcFunc &amp; VentSpcFunc combos'!$Q$8:$Q$335,0),0)&gt;0,1,0)</f>
        <v>0</v>
      </c>
      <c r="BW24" s="120">
        <f>IF(IFERROR(MATCH(_xlfn.CONCAT($B24,",",BW$4),'19 SpcFunc &amp; VentSpcFunc combos'!$Q$8:$Q$335,0),0)&gt;0,1,0)</f>
        <v>0</v>
      </c>
      <c r="BX24" s="120">
        <f>IF(IFERROR(MATCH(_xlfn.CONCAT($B24,",",BX$4),'19 SpcFunc &amp; VentSpcFunc combos'!$Q$8:$Q$335,0),0)&gt;0,1,0)</f>
        <v>0</v>
      </c>
      <c r="BY24" s="120">
        <f>IF(IFERROR(MATCH(_xlfn.CONCAT($B24,",",BY$4),'19 SpcFunc &amp; VentSpcFunc combos'!$Q$8:$Q$335,0),0)&gt;0,1,0)</f>
        <v>0</v>
      </c>
      <c r="BZ24" s="120">
        <f>IF(IFERROR(MATCH(_xlfn.CONCAT($B24,",",BZ$4),'19 SpcFunc &amp; VentSpcFunc combos'!$Q$8:$Q$335,0),0)&gt;0,1,0)</f>
        <v>0</v>
      </c>
      <c r="CA24" s="120">
        <f>IF(IFERROR(MATCH(_xlfn.CONCAT($B24,",",CA$4),'19 SpcFunc &amp; VentSpcFunc combos'!$Q$8:$Q$335,0),0)&gt;0,1,0)</f>
        <v>0</v>
      </c>
      <c r="CB24" s="120">
        <f>IF(IFERROR(MATCH(_xlfn.CONCAT($B24,",",CB$4),'19 SpcFunc &amp; VentSpcFunc combos'!$Q$8:$Q$335,0),0)&gt;0,1,0)</f>
        <v>0</v>
      </c>
      <c r="CC24" s="120">
        <f>IF(IFERROR(MATCH(_xlfn.CONCAT($B24,",",CC$4),'19 SpcFunc &amp; VentSpcFunc combos'!$Q$8:$Q$335,0),0)&gt;0,1,0)</f>
        <v>0</v>
      </c>
      <c r="CD24" s="120">
        <f>IF(IFERROR(MATCH(_xlfn.CONCAT($B24,",",CD$4),'19 SpcFunc &amp; VentSpcFunc combos'!$Q$8:$Q$335,0),0)&gt;0,1,0)</f>
        <v>0</v>
      </c>
      <c r="CE24" s="120">
        <f>IF(IFERROR(MATCH(_xlfn.CONCAT($B24,",",CE$4),'19 SpcFunc &amp; VentSpcFunc combos'!$Q$8:$Q$335,0),0)&gt;0,1,0)</f>
        <v>0</v>
      </c>
      <c r="CF24" s="120">
        <f>IF(IFERROR(MATCH(_xlfn.CONCAT($B24,",",CF$4),'19 SpcFunc &amp; VentSpcFunc combos'!$Q$8:$Q$335,0),0)&gt;0,1,0)</f>
        <v>0</v>
      </c>
      <c r="CG24" s="120">
        <f>IF(IFERROR(MATCH(_xlfn.CONCAT($B24,",",CG$4),'19 SpcFunc &amp; VentSpcFunc combos'!$Q$8:$Q$335,0),0)&gt;0,1,0)</f>
        <v>0</v>
      </c>
      <c r="CH24" s="120">
        <f>IF(IFERROR(MATCH(_xlfn.CONCAT($B24,",",CH$4),'19 SpcFunc &amp; VentSpcFunc combos'!$Q$8:$Q$335,0),0)&gt;0,1,0)</f>
        <v>0</v>
      </c>
      <c r="CI24" s="120">
        <f>IF(IFERROR(MATCH(_xlfn.CONCAT($B24,",",CI$4),'19 SpcFunc &amp; VentSpcFunc combos'!$Q$8:$Q$335,0),0)&gt;0,1,0)</f>
        <v>0</v>
      </c>
      <c r="CJ24" s="120">
        <f>IF(IFERROR(MATCH(_xlfn.CONCAT($B24,",",CJ$4),'19 SpcFunc &amp; VentSpcFunc combos'!$Q$8:$Q$335,0),0)&gt;0,1,0)</f>
        <v>0</v>
      </c>
      <c r="CK24" s="120">
        <f>IF(IFERROR(MATCH(_xlfn.CONCAT($B24,",",CK$4),'19 SpcFunc &amp; VentSpcFunc combos'!$Q$8:$Q$335,0),0)&gt;0,1,0)</f>
        <v>0</v>
      </c>
      <c r="CL24" s="120">
        <f>IF(IFERROR(MATCH(_xlfn.CONCAT($B24,",",CL$4),'19 SpcFunc &amp; VentSpcFunc combos'!$Q$8:$Q$335,0),0)&gt;0,1,0)</f>
        <v>0</v>
      </c>
      <c r="CM24" s="120">
        <f>IF(IFERROR(MATCH(_xlfn.CONCAT($B24,",",CM$4),'19 SpcFunc &amp; VentSpcFunc combos'!$Q$8:$Q$335,0),0)&gt;0,1,0)</f>
        <v>0</v>
      </c>
      <c r="CN24" s="120">
        <f>IF(IFERROR(MATCH(_xlfn.CONCAT($B24,",",CN$4),'19 SpcFunc &amp; VentSpcFunc combos'!$Q$8:$Q$335,0),0)&gt;0,1,0)</f>
        <v>0</v>
      </c>
      <c r="CO24" s="120">
        <f>IF(IFERROR(MATCH(_xlfn.CONCAT($B24,",",CO$4),'19 SpcFunc &amp; VentSpcFunc combos'!$Q$8:$Q$335,0),0)&gt;0,1,0)</f>
        <v>0</v>
      </c>
      <c r="CP24" s="120">
        <f>IF(IFERROR(MATCH(_xlfn.CONCAT($B24,",",CP$4),'19 SpcFunc &amp; VentSpcFunc combos'!$Q$8:$Q$335,0),0)&gt;0,1,0)</f>
        <v>0</v>
      </c>
      <c r="CQ24" s="120">
        <f>IF(IFERROR(MATCH(_xlfn.CONCAT($B24,",",CQ$4),'19 SpcFunc &amp; VentSpcFunc combos'!$Q$8:$Q$335,0),0)&gt;0,1,0)</f>
        <v>0</v>
      </c>
      <c r="CR24" s="120">
        <f>IF(IFERROR(MATCH(_xlfn.CONCAT($B24,",",CR$4),'19 SpcFunc &amp; VentSpcFunc combos'!$Q$8:$Q$335,0),0)&gt;0,1,0)</f>
        <v>0</v>
      </c>
      <c r="CS24" s="120">
        <f>IF(IFERROR(MATCH(_xlfn.CONCAT($B24,",",CS$4),'19 SpcFunc &amp; VentSpcFunc combos'!$Q$8:$Q$335,0),0)&gt;0,1,0)</f>
        <v>0</v>
      </c>
      <c r="CT24" s="120">
        <f>IF(IFERROR(MATCH(_xlfn.CONCAT($B24,",",CT$4),'19 SpcFunc &amp; VentSpcFunc combos'!$Q$8:$Q$335,0),0)&gt;0,1,0)</f>
        <v>0</v>
      </c>
      <c r="CU24" s="99" t="s">
        <v>938</v>
      </c>
      <c r="CV24">
        <f t="shared" si="5"/>
        <v>0</v>
      </c>
    </row>
    <row r="25" spans="2:100" x14ac:dyDescent="0.25">
      <c r="B25" t="e">
        <f>#REF!</f>
        <v>#REF!</v>
      </c>
      <c r="C25" s="120">
        <f>IF(IFERROR(MATCH(_xlfn.CONCAT($B25,",",C$4),'19 SpcFunc &amp; VentSpcFunc combos'!$Q$8:$Q$335,0),0)&gt;0,1,0)</f>
        <v>0</v>
      </c>
      <c r="D25" s="120">
        <f>IF(IFERROR(MATCH(_xlfn.CONCAT($B25,",",D$4),'19 SpcFunc &amp; VentSpcFunc combos'!$Q$8:$Q$335,0),0)&gt;0,1,0)</f>
        <v>0</v>
      </c>
      <c r="E25" s="120">
        <f>IF(IFERROR(MATCH(_xlfn.CONCAT($B25,",",E$4),'19 SpcFunc &amp; VentSpcFunc combos'!$Q$8:$Q$335,0),0)&gt;0,1,0)</f>
        <v>0</v>
      </c>
      <c r="F25" s="120">
        <f>IF(IFERROR(MATCH(_xlfn.CONCAT($B25,",",F$4),'19 SpcFunc &amp; VentSpcFunc combos'!$Q$8:$Q$335,0),0)&gt;0,1,0)</f>
        <v>0</v>
      </c>
      <c r="G25" s="120">
        <f>IF(IFERROR(MATCH(_xlfn.CONCAT($B25,",",G$4),'19 SpcFunc &amp; VentSpcFunc combos'!$Q$8:$Q$335,0),0)&gt;0,1,0)</f>
        <v>0</v>
      </c>
      <c r="H25" s="120">
        <f>IF(IFERROR(MATCH(_xlfn.CONCAT($B25,",",H$4),'19 SpcFunc &amp; VentSpcFunc combos'!$Q$8:$Q$335,0),0)&gt;0,1,0)</f>
        <v>0</v>
      </c>
      <c r="I25" s="120">
        <f>IF(IFERROR(MATCH(_xlfn.CONCAT($B25,",",I$4),'19 SpcFunc &amp; VentSpcFunc combos'!$Q$8:$Q$335,0),0)&gt;0,1,0)</f>
        <v>0</v>
      </c>
      <c r="J25" s="120">
        <f>IF(IFERROR(MATCH(_xlfn.CONCAT($B25,",",J$4),'19 SpcFunc &amp; VentSpcFunc combos'!$Q$8:$Q$335,0),0)&gt;0,1,0)</f>
        <v>0</v>
      </c>
      <c r="K25" s="120">
        <f>IF(IFERROR(MATCH(_xlfn.CONCAT($B25,",",K$4),'19 SpcFunc &amp; VentSpcFunc combos'!$Q$8:$Q$335,0),0)&gt;0,1,0)</f>
        <v>0</v>
      </c>
      <c r="L25" s="120">
        <f>IF(IFERROR(MATCH(_xlfn.CONCAT($B25,",",L$4),'19 SpcFunc &amp; VentSpcFunc combos'!$Q$8:$Q$335,0),0)&gt;0,1,0)</f>
        <v>0</v>
      </c>
      <c r="M25" s="120">
        <f>IF(IFERROR(MATCH(_xlfn.CONCAT($B25,",",M$4),'19 SpcFunc &amp; VentSpcFunc combos'!$Q$8:$Q$335,0),0)&gt;0,1,0)</f>
        <v>0</v>
      </c>
      <c r="N25" s="120">
        <f>IF(IFERROR(MATCH(_xlfn.CONCAT($B25,",",N$4),'19 SpcFunc &amp; VentSpcFunc combos'!$Q$8:$Q$335,0),0)&gt;0,1,0)</f>
        <v>0</v>
      </c>
      <c r="O25" s="120">
        <f>IF(IFERROR(MATCH(_xlfn.CONCAT($B25,",",O$4),'19 SpcFunc &amp; VentSpcFunc combos'!$Q$8:$Q$335,0),0)&gt;0,1,0)</f>
        <v>0</v>
      </c>
      <c r="P25" s="120">
        <f>IF(IFERROR(MATCH(_xlfn.CONCAT($B25,",",P$4),'19 SpcFunc &amp; VentSpcFunc combos'!$Q$8:$Q$335,0),0)&gt;0,1,0)</f>
        <v>0</v>
      </c>
      <c r="Q25" s="120">
        <f>IF(IFERROR(MATCH(_xlfn.CONCAT($B25,",",Q$4),'19 SpcFunc &amp; VentSpcFunc combos'!$Q$8:$Q$335,0),0)&gt;0,1,0)</f>
        <v>0</v>
      </c>
      <c r="R25" s="120">
        <f>IF(IFERROR(MATCH(_xlfn.CONCAT($B25,",",R$4),'19 SpcFunc &amp; VentSpcFunc combos'!$Q$8:$Q$335,0),0)&gt;0,1,0)</f>
        <v>0</v>
      </c>
      <c r="S25" s="120">
        <f>IF(IFERROR(MATCH(_xlfn.CONCAT($B25,",",S$4),'19 SpcFunc &amp; VentSpcFunc combos'!$Q$8:$Q$335,0),0)&gt;0,1,0)</f>
        <v>0</v>
      </c>
      <c r="T25" s="120">
        <f>IF(IFERROR(MATCH(_xlfn.CONCAT($B25,",",T$4),'19 SpcFunc &amp; VentSpcFunc combos'!$Q$8:$Q$335,0),0)&gt;0,1,0)</f>
        <v>0</v>
      </c>
      <c r="U25" s="120">
        <f>IF(IFERROR(MATCH(_xlfn.CONCAT($B25,",",U$4),'19 SpcFunc &amp; VentSpcFunc combos'!$Q$8:$Q$335,0),0)&gt;0,1,0)</f>
        <v>0</v>
      </c>
      <c r="V25" s="120">
        <f>IF(IFERROR(MATCH(_xlfn.CONCAT($B25,",",V$4),'19 SpcFunc &amp; VentSpcFunc combos'!$Q$8:$Q$335,0),0)&gt;0,1,0)</f>
        <v>0</v>
      </c>
      <c r="W25" s="120">
        <f>IF(IFERROR(MATCH(_xlfn.CONCAT($B25,",",W$4),'19 SpcFunc &amp; VentSpcFunc combos'!$Q$8:$Q$335,0),0)&gt;0,1,0)</f>
        <v>0</v>
      </c>
      <c r="X25" s="120">
        <f>IF(IFERROR(MATCH(_xlfn.CONCAT($B25,",",X$4),'19 SpcFunc &amp; VentSpcFunc combos'!$Q$8:$Q$335,0),0)&gt;0,1,0)</f>
        <v>0</v>
      </c>
      <c r="Y25" s="120">
        <f>IF(IFERROR(MATCH(_xlfn.CONCAT($B25,",",Y$4),'19 SpcFunc &amp; VentSpcFunc combos'!$Q$8:$Q$335,0),0)&gt;0,1,0)</f>
        <v>0</v>
      </c>
      <c r="Z25" s="120">
        <f>IF(IFERROR(MATCH(_xlfn.CONCAT($B25,",",Z$4),'19 SpcFunc &amp; VentSpcFunc combos'!$Q$8:$Q$335,0),0)&gt;0,1,0)</f>
        <v>0</v>
      </c>
      <c r="AA25" s="120">
        <f>IF(IFERROR(MATCH(_xlfn.CONCAT($B25,",",AA$4),'19 SpcFunc &amp; VentSpcFunc combos'!$Q$8:$Q$335,0),0)&gt;0,1,0)</f>
        <v>0</v>
      </c>
      <c r="AB25" s="120">
        <f>IF(IFERROR(MATCH(_xlfn.CONCAT($B25,",",AB$4),'19 SpcFunc &amp; VentSpcFunc combos'!$Q$8:$Q$335,0),0)&gt;0,1,0)</f>
        <v>0</v>
      </c>
      <c r="AC25" s="120">
        <f>IF(IFERROR(MATCH(_xlfn.CONCAT($B25,",",AC$4),'19 SpcFunc &amp; VentSpcFunc combos'!$Q$8:$Q$335,0),0)&gt;0,1,0)</f>
        <v>0</v>
      </c>
      <c r="AD25" s="120">
        <f>IF(IFERROR(MATCH(_xlfn.CONCAT($B25,",",AD$4),'19 SpcFunc &amp; VentSpcFunc combos'!$Q$8:$Q$335,0),0)&gt;0,1,0)</f>
        <v>0</v>
      </c>
      <c r="AE25" s="120">
        <f>IF(IFERROR(MATCH(_xlfn.CONCAT($B25,",",AE$4),'19 SpcFunc &amp; VentSpcFunc combos'!$Q$8:$Q$335,0),0)&gt;0,1,0)</f>
        <v>0</v>
      </c>
      <c r="AF25" s="120">
        <f>IF(IFERROR(MATCH(_xlfn.CONCAT($B25,",",AF$4),'19 SpcFunc &amp; VentSpcFunc combos'!$Q$8:$Q$335,0),0)&gt;0,1,0)</f>
        <v>0</v>
      </c>
      <c r="AG25" s="120">
        <f>IF(IFERROR(MATCH(_xlfn.CONCAT($B25,",",AG$4),'19 SpcFunc &amp; VentSpcFunc combos'!$Q$8:$Q$335,0),0)&gt;0,1,0)</f>
        <v>0</v>
      </c>
      <c r="AH25" s="120">
        <f>IF(IFERROR(MATCH(_xlfn.CONCAT($B25,",",AH$4),'19 SpcFunc &amp; VentSpcFunc combos'!$Q$8:$Q$335,0),0)&gt;0,1,0)</f>
        <v>0</v>
      </c>
      <c r="AI25" s="120">
        <f>IF(IFERROR(MATCH(_xlfn.CONCAT($B25,",",AI$4),'19 SpcFunc &amp; VentSpcFunc combos'!$Q$8:$Q$335,0),0)&gt;0,1,0)</f>
        <v>0</v>
      </c>
      <c r="AJ25" s="120">
        <f>IF(IFERROR(MATCH(_xlfn.CONCAT($B25,",",AJ$4),'19 SpcFunc &amp; VentSpcFunc combos'!$Q$8:$Q$335,0),0)&gt;0,1,0)</f>
        <v>0</v>
      </c>
      <c r="AK25" s="120">
        <f>IF(IFERROR(MATCH(_xlfn.CONCAT($B25,",",AK$4),'19 SpcFunc &amp; VentSpcFunc combos'!$Q$8:$Q$335,0),0)&gt;0,1,0)</f>
        <v>0</v>
      </c>
      <c r="AL25" s="120">
        <f>IF(IFERROR(MATCH(_xlfn.CONCAT($B25,",",AL$4),'19 SpcFunc &amp; VentSpcFunc combos'!$Q$8:$Q$335,0),0)&gt;0,1,0)</f>
        <v>0</v>
      </c>
      <c r="AM25" s="120">
        <f>IF(IFERROR(MATCH(_xlfn.CONCAT($B25,",",AM$4),'19 SpcFunc &amp; VentSpcFunc combos'!$Q$8:$Q$335,0),0)&gt;0,1,0)</f>
        <v>0</v>
      </c>
      <c r="AN25" s="120">
        <f>IF(IFERROR(MATCH(_xlfn.CONCAT($B25,",",AN$4),'19 SpcFunc &amp; VentSpcFunc combos'!$Q$8:$Q$335,0),0)&gt;0,1,0)</f>
        <v>0</v>
      </c>
      <c r="AO25" s="120">
        <f>IF(IFERROR(MATCH(_xlfn.CONCAT($B25,",",AO$4),'19 SpcFunc &amp; VentSpcFunc combos'!$Q$8:$Q$335,0),0)&gt;0,1,0)</f>
        <v>0</v>
      </c>
      <c r="AP25" s="120">
        <f>IF(IFERROR(MATCH(_xlfn.CONCAT($B25,",",AP$4),'19 SpcFunc &amp; VentSpcFunc combos'!$Q$8:$Q$335,0),0)&gt;0,1,0)</f>
        <v>0</v>
      </c>
      <c r="AQ25" s="120">
        <f>IF(IFERROR(MATCH(_xlfn.CONCAT($B25,",",AQ$4),'19 SpcFunc &amp; VentSpcFunc combos'!$Q$8:$Q$335,0),0)&gt;0,1,0)</f>
        <v>0</v>
      </c>
      <c r="AR25" s="120">
        <f>IF(IFERROR(MATCH(_xlfn.CONCAT($B25,",",AR$4),'19 SpcFunc &amp; VentSpcFunc combos'!$Q$8:$Q$335,0),0)&gt;0,1,0)</f>
        <v>0</v>
      </c>
      <c r="AS25" s="120">
        <f>IF(IFERROR(MATCH(_xlfn.CONCAT($B25,",",AS$4),'19 SpcFunc &amp; VentSpcFunc combos'!$Q$8:$Q$335,0),0)&gt;0,1,0)</f>
        <v>0</v>
      </c>
      <c r="AT25" s="120">
        <f>IF(IFERROR(MATCH(_xlfn.CONCAT($B25,",",AT$4),'19 SpcFunc &amp; VentSpcFunc combos'!$Q$8:$Q$335,0),0)&gt;0,1,0)</f>
        <v>0</v>
      </c>
      <c r="AU25" s="120">
        <f>IF(IFERROR(MATCH(_xlfn.CONCAT($B25,",",AU$4),'19 SpcFunc &amp; VentSpcFunc combos'!$Q$8:$Q$335,0),0)&gt;0,1,0)</f>
        <v>0</v>
      </c>
      <c r="AV25" s="120">
        <f>IF(IFERROR(MATCH(_xlfn.CONCAT($B25,",",AV$4),'19 SpcFunc &amp; VentSpcFunc combos'!$Q$8:$Q$335,0),0)&gt;0,1,0)</f>
        <v>0</v>
      </c>
      <c r="AW25" s="120">
        <f>IF(IFERROR(MATCH(_xlfn.CONCAT($B25,",",AW$4),'19 SpcFunc &amp; VentSpcFunc combos'!$Q$8:$Q$335,0),0)&gt;0,1,0)</f>
        <v>0</v>
      </c>
      <c r="AX25" s="120">
        <f>IF(IFERROR(MATCH(_xlfn.CONCAT($B25,",",AX$4),'19 SpcFunc &amp; VentSpcFunc combos'!$Q$8:$Q$335,0),0)&gt;0,1,0)</f>
        <v>0</v>
      </c>
      <c r="AY25" s="120">
        <f>IF(IFERROR(MATCH(_xlfn.CONCAT($B25,",",AY$4),'19 SpcFunc &amp; VentSpcFunc combos'!$Q$8:$Q$335,0),0)&gt;0,1,0)</f>
        <v>0</v>
      </c>
      <c r="AZ25" s="120">
        <f>IF(IFERROR(MATCH(_xlfn.CONCAT($B25,",",AZ$4),'19 SpcFunc &amp; VentSpcFunc combos'!$Q$8:$Q$335,0),0)&gt;0,1,0)</f>
        <v>0</v>
      </c>
      <c r="BA25" s="120">
        <f>IF(IFERROR(MATCH(_xlfn.CONCAT($B25,",",BA$4),'19 SpcFunc &amp; VentSpcFunc combos'!$Q$8:$Q$335,0),0)&gt;0,1,0)</f>
        <v>0</v>
      </c>
      <c r="BB25" s="120">
        <f>IF(IFERROR(MATCH(_xlfn.CONCAT($B25,",",BB$4),'19 SpcFunc &amp; VentSpcFunc combos'!$Q$8:$Q$335,0),0)&gt;0,1,0)</f>
        <v>0</v>
      </c>
      <c r="BC25" s="120">
        <f>IF(IFERROR(MATCH(_xlfn.CONCAT($B25,",",BC$4),'19 SpcFunc &amp; VentSpcFunc combos'!$Q$8:$Q$335,0),0)&gt;0,1,0)</f>
        <v>0</v>
      </c>
      <c r="BD25" s="120">
        <f>IF(IFERROR(MATCH(_xlfn.CONCAT($B25,",",BD$4),'19 SpcFunc &amp; VentSpcFunc combos'!$Q$8:$Q$335,0),0)&gt;0,1,0)</f>
        <v>0</v>
      </c>
      <c r="BE25" s="120">
        <f>IF(IFERROR(MATCH(_xlfn.CONCAT($B25,",",BE$4),'19 SpcFunc &amp; VentSpcFunc combos'!$Q$8:$Q$335,0),0)&gt;0,1,0)</f>
        <v>0</v>
      </c>
      <c r="BF25" s="120">
        <f>IF(IFERROR(MATCH(_xlfn.CONCAT($B25,",",BF$4),'19 SpcFunc &amp; VentSpcFunc combos'!$Q$8:$Q$335,0),0)&gt;0,1,0)</f>
        <v>0</v>
      </c>
      <c r="BG25" s="120">
        <f>IF(IFERROR(MATCH(_xlfn.CONCAT($B25,",",BG$4),'19 SpcFunc &amp; VentSpcFunc combos'!$Q$8:$Q$335,0),0)&gt;0,1,0)</f>
        <v>0</v>
      </c>
      <c r="BH25" s="120">
        <f>IF(IFERROR(MATCH(_xlfn.CONCAT($B25,",",BH$4),'19 SpcFunc &amp; VentSpcFunc combos'!$Q$8:$Q$335,0),0)&gt;0,1,0)</f>
        <v>0</v>
      </c>
      <c r="BI25" s="120">
        <f>IF(IFERROR(MATCH(_xlfn.CONCAT($B25,",",BI$4),'19 SpcFunc &amp; VentSpcFunc combos'!$Q$8:$Q$335,0),0)&gt;0,1,0)</f>
        <v>0</v>
      </c>
      <c r="BJ25" s="120">
        <f>IF(IFERROR(MATCH(_xlfn.CONCAT($B25,",",BJ$4),'19 SpcFunc &amp; VentSpcFunc combos'!$Q$8:$Q$335,0),0)&gt;0,1,0)</f>
        <v>0</v>
      </c>
      <c r="BK25" s="120">
        <f>IF(IFERROR(MATCH(_xlfn.CONCAT($B25,",",BK$4),'19 SpcFunc &amp; VentSpcFunc combos'!$Q$8:$Q$335,0),0)&gt;0,1,0)</f>
        <v>0</v>
      </c>
      <c r="BL25" s="120">
        <f>IF(IFERROR(MATCH(_xlfn.CONCAT($B25,",",BL$4),'19 SpcFunc &amp; VentSpcFunc combos'!$Q$8:$Q$335,0),0)&gt;0,1,0)</f>
        <v>0</v>
      </c>
      <c r="BM25" s="120">
        <f>IF(IFERROR(MATCH(_xlfn.CONCAT($B25,",",BM$4),'19 SpcFunc &amp; VentSpcFunc combos'!$Q$8:$Q$335,0),0)&gt;0,1,0)</f>
        <v>0</v>
      </c>
      <c r="BN25" s="120">
        <f>IF(IFERROR(MATCH(_xlfn.CONCAT($B25,",",BN$4),'19 SpcFunc &amp; VentSpcFunc combos'!$Q$8:$Q$335,0),0)&gt;0,1,0)</f>
        <v>0</v>
      </c>
      <c r="BO25" s="120">
        <f>IF(IFERROR(MATCH(_xlfn.CONCAT($B25,",",BO$4),'19 SpcFunc &amp; VentSpcFunc combos'!$Q$8:$Q$335,0),0)&gt;0,1,0)</f>
        <v>0</v>
      </c>
      <c r="BP25" s="120">
        <f>IF(IFERROR(MATCH(_xlfn.CONCAT($B25,",",BP$4),'19 SpcFunc &amp; VentSpcFunc combos'!$Q$8:$Q$335,0),0)&gt;0,1,0)</f>
        <v>0</v>
      </c>
      <c r="BQ25" s="120">
        <f>IF(IFERROR(MATCH(_xlfn.CONCAT($B25,",",BQ$4),'19 SpcFunc &amp; VentSpcFunc combos'!$Q$8:$Q$335,0),0)&gt;0,1,0)</f>
        <v>0</v>
      </c>
      <c r="BR25" s="120">
        <f>IF(IFERROR(MATCH(_xlfn.CONCAT($B25,",",BR$4),'19 SpcFunc &amp; VentSpcFunc combos'!$Q$8:$Q$335,0),0)&gt;0,1,0)</f>
        <v>0</v>
      </c>
      <c r="BS25" s="120">
        <f>IF(IFERROR(MATCH(_xlfn.CONCAT($B25,",",BS$4),'19 SpcFunc &amp; VentSpcFunc combos'!$Q$8:$Q$335,0),0)&gt;0,1,0)</f>
        <v>0</v>
      </c>
      <c r="BT25" s="120">
        <f>IF(IFERROR(MATCH(_xlfn.CONCAT($B25,",",BT$4),'19 SpcFunc &amp; VentSpcFunc combos'!$Q$8:$Q$335,0),0)&gt;0,1,0)</f>
        <v>0</v>
      </c>
      <c r="BU25" s="120">
        <f>IF(IFERROR(MATCH(_xlfn.CONCAT($B25,",",BU$4),'19 SpcFunc &amp; VentSpcFunc combos'!$Q$8:$Q$335,0),0)&gt;0,1,0)</f>
        <v>0</v>
      </c>
      <c r="BV25" s="120">
        <f>IF(IFERROR(MATCH(_xlfn.CONCAT($B25,",",BV$4),'19 SpcFunc &amp; VentSpcFunc combos'!$Q$8:$Q$335,0),0)&gt;0,1,0)</f>
        <v>0</v>
      </c>
      <c r="BW25" s="120">
        <f>IF(IFERROR(MATCH(_xlfn.CONCAT($B25,",",BW$4),'19 SpcFunc &amp; VentSpcFunc combos'!$Q$8:$Q$335,0),0)&gt;0,1,0)</f>
        <v>0</v>
      </c>
      <c r="BX25" s="120">
        <f>IF(IFERROR(MATCH(_xlfn.CONCAT($B25,",",BX$4),'19 SpcFunc &amp; VentSpcFunc combos'!$Q$8:$Q$335,0),0)&gt;0,1,0)</f>
        <v>0</v>
      </c>
      <c r="BY25" s="120">
        <f>IF(IFERROR(MATCH(_xlfn.CONCAT($B25,",",BY$4),'19 SpcFunc &amp; VentSpcFunc combos'!$Q$8:$Q$335,0),0)&gt;0,1,0)</f>
        <v>0</v>
      </c>
      <c r="BZ25" s="120">
        <f>IF(IFERROR(MATCH(_xlfn.CONCAT($B25,",",BZ$4),'19 SpcFunc &amp; VentSpcFunc combos'!$Q$8:$Q$335,0),0)&gt;0,1,0)</f>
        <v>0</v>
      </c>
      <c r="CA25" s="120">
        <f>IF(IFERROR(MATCH(_xlfn.CONCAT($B25,",",CA$4),'19 SpcFunc &amp; VentSpcFunc combos'!$Q$8:$Q$335,0),0)&gt;0,1,0)</f>
        <v>0</v>
      </c>
      <c r="CB25" s="120">
        <f>IF(IFERROR(MATCH(_xlfn.CONCAT($B25,",",CB$4),'19 SpcFunc &amp; VentSpcFunc combos'!$Q$8:$Q$335,0),0)&gt;0,1,0)</f>
        <v>0</v>
      </c>
      <c r="CC25" s="120">
        <f>IF(IFERROR(MATCH(_xlfn.CONCAT($B25,",",CC$4),'19 SpcFunc &amp; VentSpcFunc combos'!$Q$8:$Q$335,0),0)&gt;0,1,0)</f>
        <v>0</v>
      </c>
      <c r="CD25" s="120">
        <f>IF(IFERROR(MATCH(_xlfn.CONCAT($B25,",",CD$4),'19 SpcFunc &amp; VentSpcFunc combos'!$Q$8:$Q$335,0),0)&gt;0,1,0)</f>
        <v>0</v>
      </c>
      <c r="CE25" s="120">
        <f>IF(IFERROR(MATCH(_xlfn.CONCAT($B25,",",CE$4),'19 SpcFunc &amp; VentSpcFunc combos'!$Q$8:$Q$335,0),0)&gt;0,1,0)</f>
        <v>0</v>
      </c>
      <c r="CF25" s="120">
        <f>IF(IFERROR(MATCH(_xlfn.CONCAT($B25,",",CF$4),'19 SpcFunc &amp; VentSpcFunc combos'!$Q$8:$Q$335,0),0)&gt;0,1,0)</f>
        <v>0</v>
      </c>
      <c r="CG25" s="120">
        <f>IF(IFERROR(MATCH(_xlfn.CONCAT($B25,",",CG$4),'19 SpcFunc &amp; VentSpcFunc combos'!$Q$8:$Q$335,0),0)&gt;0,1,0)</f>
        <v>0</v>
      </c>
      <c r="CH25" s="120">
        <f>IF(IFERROR(MATCH(_xlfn.CONCAT($B25,",",CH$4),'19 SpcFunc &amp; VentSpcFunc combos'!$Q$8:$Q$335,0),0)&gt;0,1,0)</f>
        <v>0</v>
      </c>
      <c r="CI25" s="120">
        <f>IF(IFERROR(MATCH(_xlfn.CONCAT($B25,",",CI$4),'19 SpcFunc &amp; VentSpcFunc combos'!$Q$8:$Q$335,0),0)&gt;0,1,0)</f>
        <v>0</v>
      </c>
      <c r="CJ25" s="120">
        <f>IF(IFERROR(MATCH(_xlfn.CONCAT($B25,",",CJ$4),'19 SpcFunc &amp; VentSpcFunc combos'!$Q$8:$Q$335,0),0)&gt;0,1,0)</f>
        <v>0</v>
      </c>
      <c r="CK25" s="120">
        <f>IF(IFERROR(MATCH(_xlfn.CONCAT($B25,",",CK$4),'19 SpcFunc &amp; VentSpcFunc combos'!$Q$8:$Q$335,0),0)&gt;0,1,0)</f>
        <v>0</v>
      </c>
      <c r="CL25" s="120">
        <f>IF(IFERROR(MATCH(_xlfn.CONCAT($B25,",",CL$4),'19 SpcFunc &amp; VentSpcFunc combos'!$Q$8:$Q$335,0),0)&gt;0,1,0)</f>
        <v>0</v>
      </c>
      <c r="CM25" s="120">
        <f>IF(IFERROR(MATCH(_xlfn.CONCAT($B25,",",CM$4),'19 SpcFunc &amp; VentSpcFunc combos'!$Q$8:$Q$335,0),0)&gt;0,1,0)</f>
        <v>0</v>
      </c>
      <c r="CN25" s="120">
        <f>IF(IFERROR(MATCH(_xlfn.CONCAT($B25,",",CN$4),'19 SpcFunc &amp; VentSpcFunc combos'!$Q$8:$Q$335,0),0)&gt;0,1,0)</f>
        <v>0</v>
      </c>
      <c r="CO25" s="120">
        <f>IF(IFERROR(MATCH(_xlfn.CONCAT($B25,",",CO$4),'19 SpcFunc &amp; VentSpcFunc combos'!$Q$8:$Q$335,0),0)&gt;0,1,0)</f>
        <v>0</v>
      </c>
      <c r="CP25" s="120">
        <f>IF(IFERROR(MATCH(_xlfn.CONCAT($B25,",",CP$4),'19 SpcFunc &amp; VentSpcFunc combos'!$Q$8:$Q$335,0),0)&gt;0,1,0)</f>
        <v>0</v>
      </c>
      <c r="CQ25" s="120">
        <f>IF(IFERROR(MATCH(_xlfn.CONCAT($B25,",",CQ$4),'19 SpcFunc &amp; VentSpcFunc combos'!$Q$8:$Q$335,0),0)&gt;0,1,0)</f>
        <v>0</v>
      </c>
      <c r="CR25" s="120">
        <f>IF(IFERROR(MATCH(_xlfn.CONCAT($B25,",",CR$4),'19 SpcFunc &amp; VentSpcFunc combos'!$Q$8:$Q$335,0),0)&gt;0,1,0)</f>
        <v>0</v>
      </c>
      <c r="CS25" s="120">
        <f>IF(IFERROR(MATCH(_xlfn.CONCAT($B25,",",CS$4),'19 SpcFunc &amp; VentSpcFunc combos'!$Q$8:$Q$335,0),0)&gt;0,1,0)</f>
        <v>0</v>
      </c>
      <c r="CT25" s="120">
        <f>IF(IFERROR(MATCH(_xlfn.CONCAT($B25,",",CT$4),'19 SpcFunc &amp; VentSpcFunc combos'!$Q$8:$Q$335,0),0)&gt;0,1,0)</f>
        <v>0</v>
      </c>
      <c r="CU25" s="99" t="s">
        <v>938</v>
      </c>
      <c r="CV25">
        <f t="shared" si="5"/>
        <v>0</v>
      </c>
    </row>
    <row r="26" spans="2:100" x14ac:dyDescent="0.25">
      <c r="B26" t="e">
        <f>#REF!</f>
        <v>#REF!</v>
      </c>
      <c r="C26" s="120">
        <f>IF(IFERROR(MATCH(_xlfn.CONCAT($B26,",",C$4),'19 SpcFunc &amp; VentSpcFunc combos'!$Q$8:$Q$335,0),0)&gt;0,1,0)</f>
        <v>0</v>
      </c>
      <c r="D26" s="120">
        <f>IF(IFERROR(MATCH(_xlfn.CONCAT($B26,",",D$4),'19 SpcFunc &amp; VentSpcFunc combos'!$Q$8:$Q$335,0),0)&gt;0,1,0)</f>
        <v>0</v>
      </c>
      <c r="E26" s="120">
        <f>IF(IFERROR(MATCH(_xlfn.CONCAT($B26,",",E$4),'19 SpcFunc &amp; VentSpcFunc combos'!$Q$8:$Q$335,0),0)&gt;0,1,0)</f>
        <v>0</v>
      </c>
      <c r="F26" s="120">
        <f>IF(IFERROR(MATCH(_xlfn.CONCAT($B26,",",F$4),'19 SpcFunc &amp; VentSpcFunc combos'!$Q$8:$Q$335,0),0)&gt;0,1,0)</f>
        <v>0</v>
      </c>
      <c r="G26" s="120">
        <f>IF(IFERROR(MATCH(_xlfn.CONCAT($B26,",",G$4),'19 SpcFunc &amp; VentSpcFunc combos'!$Q$8:$Q$335,0),0)&gt;0,1,0)</f>
        <v>0</v>
      </c>
      <c r="H26" s="120">
        <f>IF(IFERROR(MATCH(_xlfn.CONCAT($B26,",",H$4),'19 SpcFunc &amp; VentSpcFunc combos'!$Q$8:$Q$335,0),0)&gt;0,1,0)</f>
        <v>0</v>
      </c>
      <c r="I26" s="120">
        <f>IF(IFERROR(MATCH(_xlfn.CONCAT($B26,",",I$4),'19 SpcFunc &amp; VentSpcFunc combos'!$Q$8:$Q$335,0),0)&gt;0,1,0)</f>
        <v>0</v>
      </c>
      <c r="J26" s="120">
        <f>IF(IFERROR(MATCH(_xlfn.CONCAT($B26,",",J$4),'19 SpcFunc &amp; VentSpcFunc combos'!$Q$8:$Q$335,0),0)&gt;0,1,0)</f>
        <v>0</v>
      </c>
      <c r="K26" s="120">
        <f>IF(IFERROR(MATCH(_xlfn.CONCAT($B26,",",K$4),'19 SpcFunc &amp; VentSpcFunc combos'!$Q$8:$Q$335,0),0)&gt;0,1,0)</f>
        <v>0</v>
      </c>
      <c r="L26" s="120">
        <f>IF(IFERROR(MATCH(_xlfn.CONCAT($B26,",",L$4),'19 SpcFunc &amp; VentSpcFunc combos'!$Q$8:$Q$335,0),0)&gt;0,1,0)</f>
        <v>0</v>
      </c>
      <c r="M26" s="120">
        <f>IF(IFERROR(MATCH(_xlfn.CONCAT($B26,",",M$4),'19 SpcFunc &amp; VentSpcFunc combos'!$Q$8:$Q$335,0),0)&gt;0,1,0)</f>
        <v>0</v>
      </c>
      <c r="N26" s="120">
        <f>IF(IFERROR(MATCH(_xlfn.CONCAT($B26,",",N$4),'19 SpcFunc &amp; VentSpcFunc combos'!$Q$8:$Q$335,0),0)&gt;0,1,0)</f>
        <v>0</v>
      </c>
      <c r="O26" s="120">
        <f>IF(IFERROR(MATCH(_xlfn.CONCAT($B26,",",O$4),'19 SpcFunc &amp; VentSpcFunc combos'!$Q$8:$Q$335,0),0)&gt;0,1,0)</f>
        <v>0</v>
      </c>
      <c r="P26" s="120">
        <f>IF(IFERROR(MATCH(_xlfn.CONCAT($B26,",",P$4),'19 SpcFunc &amp; VentSpcFunc combos'!$Q$8:$Q$335,0),0)&gt;0,1,0)</f>
        <v>0</v>
      </c>
      <c r="Q26" s="120">
        <f>IF(IFERROR(MATCH(_xlfn.CONCAT($B26,",",Q$4),'19 SpcFunc &amp; VentSpcFunc combos'!$Q$8:$Q$335,0),0)&gt;0,1,0)</f>
        <v>0</v>
      </c>
      <c r="R26" s="120">
        <f>IF(IFERROR(MATCH(_xlfn.CONCAT($B26,",",R$4),'19 SpcFunc &amp; VentSpcFunc combos'!$Q$8:$Q$335,0),0)&gt;0,1,0)</f>
        <v>0</v>
      </c>
      <c r="S26" s="120">
        <f>IF(IFERROR(MATCH(_xlfn.CONCAT($B26,",",S$4),'19 SpcFunc &amp; VentSpcFunc combos'!$Q$8:$Q$335,0),0)&gt;0,1,0)</f>
        <v>0</v>
      </c>
      <c r="T26" s="120">
        <f>IF(IFERROR(MATCH(_xlfn.CONCAT($B26,",",T$4),'19 SpcFunc &amp; VentSpcFunc combos'!$Q$8:$Q$335,0),0)&gt;0,1,0)</f>
        <v>0</v>
      </c>
      <c r="U26" s="120">
        <f>IF(IFERROR(MATCH(_xlfn.CONCAT($B26,",",U$4),'19 SpcFunc &amp; VentSpcFunc combos'!$Q$8:$Q$335,0),0)&gt;0,1,0)</f>
        <v>0</v>
      </c>
      <c r="V26" s="120">
        <f>IF(IFERROR(MATCH(_xlfn.CONCAT($B26,",",V$4),'19 SpcFunc &amp; VentSpcFunc combos'!$Q$8:$Q$335,0),0)&gt;0,1,0)</f>
        <v>0</v>
      </c>
      <c r="W26" s="120">
        <f>IF(IFERROR(MATCH(_xlfn.CONCAT($B26,",",W$4),'19 SpcFunc &amp; VentSpcFunc combos'!$Q$8:$Q$335,0),0)&gt;0,1,0)</f>
        <v>0</v>
      </c>
      <c r="X26" s="120">
        <f>IF(IFERROR(MATCH(_xlfn.CONCAT($B26,",",X$4),'19 SpcFunc &amp; VentSpcFunc combos'!$Q$8:$Q$335,0),0)&gt;0,1,0)</f>
        <v>0</v>
      </c>
      <c r="Y26" s="120">
        <f>IF(IFERROR(MATCH(_xlfn.CONCAT($B26,",",Y$4),'19 SpcFunc &amp; VentSpcFunc combos'!$Q$8:$Q$335,0),0)&gt;0,1,0)</f>
        <v>0</v>
      </c>
      <c r="Z26" s="120">
        <f>IF(IFERROR(MATCH(_xlfn.CONCAT($B26,",",Z$4),'19 SpcFunc &amp; VentSpcFunc combos'!$Q$8:$Q$335,0),0)&gt;0,1,0)</f>
        <v>0</v>
      </c>
      <c r="AA26" s="120">
        <f>IF(IFERROR(MATCH(_xlfn.CONCAT($B26,",",AA$4),'19 SpcFunc &amp; VentSpcFunc combos'!$Q$8:$Q$335,0),0)&gt;0,1,0)</f>
        <v>0</v>
      </c>
      <c r="AB26" s="120">
        <f>IF(IFERROR(MATCH(_xlfn.CONCAT($B26,",",AB$4),'19 SpcFunc &amp; VentSpcFunc combos'!$Q$8:$Q$335,0),0)&gt;0,1,0)</f>
        <v>0</v>
      </c>
      <c r="AC26" s="120">
        <f>IF(IFERROR(MATCH(_xlfn.CONCAT($B26,",",AC$4),'19 SpcFunc &amp; VentSpcFunc combos'!$Q$8:$Q$335,0),0)&gt;0,1,0)</f>
        <v>0</v>
      </c>
      <c r="AD26" s="120">
        <f>IF(IFERROR(MATCH(_xlfn.CONCAT($B26,",",AD$4),'19 SpcFunc &amp; VentSpcFunc combos'!$Q$8:$Q$335,0),0)&gt;0,1,0)</f>
        <v>0</v>
      </c>
      <c r="AE26" s="120">
        <f>IF(IFERROR(MATCH(_xlfn.CONCAT($B26,",",AE$4),'19 SpcFunc &amp; VentSpcFunc combos'!$Q$8:$Q$335,0),0)&gt;0,1,0)</f>
        <v>0</v>
      </c>
      <c r="AF26" s="120">
        <f>IF(IFERROR(MATCH(_xlfn.CONCAT($B26,",",AF$4),'19 SpcFunc &amp; VentSpcFunc combos'!$Q$8:$Q$335,0),0)&gt;0,1,0)</f>
        <v>0</v>
      </c>
      <c r="AG26" s="120">
        <f>IF(IFERROR(MATCH(_xlfn.CONCAT($B26,",",AG$4),'19 SpcFunc &amp; VentSpcFunc combos'!$Q$8:$Q$335,0),0)&gt;0,1,0)</f>
        <v>0</v>
      </c>
      <c r="AH26" s="120">
        <f>IF(IFERROR(MATCH(_xlfn.CONCAT($B26,",",AH$4),'19 SpcFunc &amp; VentSpcFunc combos'!$Q$8:$Q$335,0),0)&gt;0,1,0)</f>
        <v>0</v>
      </c>
      <c r="AI26" s="120">
        <f>IF(IFERROR(MATCH(_xlfn.CONCAT($B26,",",AI$4),'19 SpcFunc &amp; VentSpcFunc combos'!$Q$8:$Q$335,0),0)&gt;0,1,0)</f>
        <v>0</v>
      </c>
      <c r="AJ26" s="120">
        <f>IF(IFERROR(MATCH(_xlfn.CONCAT($B26,",",AJ$4),'19 SpcFunc &amp; VentSpcFunc combos'!$Q$8:$Q$335,0),0)&gt;0,1,0)</f>
        <v>0</v>
      </c>
      <c r="AK26" s="120">
        <f>IF(IFERROR(MATCH(_xlfn.CONCAT($B26,",",AK$4),'19 SpcFunc &amp; VentSpcFunc combos'!$Q$8:$Q$335,0),0)&gt;0,1,0)</f>
        <v>0</v>
      </c>
      <c r="AL26" s="120">
        <f>IF(IFERROR(MATCH(_xlfn.CONCAT($B26,",",AL$4),'19 SpcFunc &amp; VentSpcFunc combos'!$Q$8:$Q$335,0),0)&gt;0,1,0)</f>
        <v>0</v>
      </c>
      <c r="AM26" s="120">
        <f>IF(IFERROR(MATCH(_xlfn.CONCAT($B26,",",AM$4),'19 SpcFunc &amp; VentSpcFunc combos'!$Q$8:$Q$335,0),0)&gt;0,1,0)</f>
        <v>0</v>
      </c>
      <c r="AN26" s="120">
        <f>IF(IFERROR(MATCH(_xlfn.CONCAT($B26,",",AN$4),'19 SpcFunc &amp; VentSpcFunc combos'!$Q$8:$Q$335,0),0)&gt;0,1,0)</f>
        <v>0</v>
      </c>
      <c r="AO26" s="120">
        <f>IF(IFERROR(MATCH(_xlfn.CONCAT($B26,",",AO$4),'19 SpcFunc &amp; VentSpcFunc combos'!$Q$8:$Q$335,0),0)&gt;0,1,0)</f>
        <v>0</v>
      </c>
      <c r="AP26" s="120">
        <f>IF(IFERROR(MATCH(_xlfn.CONCAT($B26,",",AP$4),'19 SpcFunc &amp; VentSpcFunc combos'!$Q$8:$Q$335,0),0)&gt;0,1,0)</f>
        <v>0</v>
      </c>
      <c r="AQ26" s="120">
        <f>IF(IFERROR(MATCH(_xlfn.CONCAT($B26,",",AQ$4),'19 SpcFunc &amp; VentSpcFunc combos'!$Q$8:$Q$335,0),0)&gt;0,1,0)</f>
        <v>0</v>
      </c>
      <c r="AR26" s="120">
        <f>IF(IFERROR(MATCH(_xlfn.CONCAT($B26,",",AR$4),'19 SpcFunc &amp; VentSpcFunc combos'!$Q$8:$Q$335,0),0)&gt;0,1,0)</f>
        <v>0</v>
      </c>
      <c r="AS26" s="120">
        <f>IF(IFERROR(MATCH(_xlfn.CONCAT($B26,",",AS$4),'19 SpcFunc &amp; VentSpcFunc combos'!$Q$8:$Q$335,0),0)&gt;0,1,0)</f>
        <v>0</v>
      </c>
      <c r="AT26" s="120">
        <f>IF(IFERROR(MATCH(_xlfn.CONCAT($B26,",",AT$4),'19 SpcFunc &amp; VentSpcFunc combos'!$Q$8:$Q$335,0),0)&gt;0,1,0)</f>
        <v>0</v>
      </c>
      <c r="AU26" s="120">
        <f>IF(IFERROR(MATCH(_xlfn.CONCAT($B26,",",AU$4),'19 SpcFunc &amp; VentSpcFunc combos'!$Q$8:$Q$335,0),0)&gt;0,1,0)</f>
        <v>0</v>
      </c>
      <c r="AV26" s="120">
        <f>IF(IFERROR(MATCH(_xlfn.CONCAT($B26,",",AV$4),'19 SpcFunc &amp; VentSpcFunc combos'!$Q$8:$Q$335,0),0)&gt;0,1,0)</f>
        <v>0</v>
      </c>
      <c r="AW26" s="120">
        <f>IF(IFERROR(MATCH(_xlfn.CONCAT($B26,",",AW$4),'19 SpcFunc &amp; VentSpcFunc combos'!$Q$8:$Q$335,0),0)&gt;0,1,0)</f>
        <v>0</v>
      </c>
      <c r="AX26" s="120">
        <f>IF(IFERROR(MATCH(_xlfn.CONCAT($B26,",",AX$4),'19 SpcFunc &amp; VentSpcFunc combos'!$Q$8:$Q$335,0),0)&gt;0,1,0)</f>
        <v>0</v>
      </c>
      <c r="AY26" s="120">
        <f>IF(IFERROR(MATCH(_xlfn.CONCAT($B26,",",AY$4),'19 SpcFunc &amp; VentSpcFunc combos'!$Q$8:$Q$335,0),0)&gt;0,1,0)</f>
        <v>0</v>
      </c>
      <c r="AZ26" s="120">
        <f>IF(IFERROR(MATCH(_xlfn.CONCAT($B26,",",AZ$4),'19 SpcFunc &amp; VentSpcFunc combos'!$Q$8:$Q$335,0),0)&gt;0,1,0)</f>
        <v>0</v>
      </c>
      <c r="BA26" s="120">
        <f>IF(IFERROR(MATCH(_xlfn.CONCAT($B26,",",BA$4),'19 SpcFunc &amp; VentSpcFunc combos'!$Q$8:$Q$335,0),0)&gt;0,1,0)</f>
        <v>0</v>
      </c>
      <c r="BB26" s="120">
        <f>IF(IFERROR(MATCH(_xlfn.CONCAT($B26,",",BB$4),'19 SpcFunc &amp; VentSpcFunc combos'!$Q$8:$Q$335,0),0)&gt;0,1,0)</f>
        <v>0</v>
      </c>
      <c r="BC26" s="120">
        <f>IF(IFERROR(MATCH(_xlfn.CONCAT($B26,",",BC$4),'19 SpcFunc &amp; VentSpcFunc combos'!$Q$8:$Q$335,0),0)&gt;0,1,0)</f>
        <v>0</v>
      </c>
      <c r="BD26" s="120">
        <f>IF(IFERROR(MATCH(_xlfn.CONCAT($B26,",",BD$4),'19 SpcFunc &amp; VentSpcFunc combos'!$Q$8:$Q$335,0),0)&gt;0,1,0)</f>
        <v>0</v>
      </c>
      <c r="BE26" s="120">
        <f>IF(IFERROR(MATCH(_xlfn.CONCAT($B26,",",BE$4),'19 SpcFunc &amp; VentSpcFunc combos'!$Q$8:$Q$335,0),0)&gt;0,1,0)</f>
        <v>0</v>
      </c>
      <c r="BF26" s="120">
        <f>IF(IFERROR(MATCH(_xlfn.CONCAT($B26,",",BF$4),'19 SpcFunc &amp; VentSpcFunc combos'!$Q$8:$Q$335,0),0)&gt;0,1,0)</f>
        <v>0</v>
      </c>
      <c r="BG26" s="120">
        <f>IF(IFERROR(MATCH(_xlfn.CONCAT($B26,",",BG$4),'19 SpcFunc &amp; VentSpcFunc combos'!$Q$8:$Q$335,0),0)&gt;0,1,0)</f>
        <v>0</v>
      </c>
      <c r="BH26" s="120">
        <f>IF(IFERROR(MATCH(_xlfn.CONCAT($B26,",",BH$4),'19 SpcFunc &amp; VentSpcFunc combos'!$Q$8:$Q$335,0),0)&gt;0,1,0)</f>
        <v>0</v>
      </c>
      <c r="BI26" s="120">
        <f>IF(IFERROR(MATCH(_xlfn.CONCAT($B26,",",BI$4),'19 SpcFunc &amp; VentSpcFunc combos'!$Q$8:$Q$335,0),0)&gt;0,1,0)</f>
        <v>0</v>
      </c>
      <c r="BJ26" s="120">
        <f>IF(IFERROR(MATCH(_xlfn.CONCAT($B26,",",BJ$4),'19 SpcFunc &amp; VentSpcFunc combos'!$Q$8:$Q$335,0),0)&gt;0,1,0)</f>
        <v>0</v>
      </c>
      <c r="BK26" s="120">
        <f>IF(IFERROR(MATCH(_xlfn.CONCAT($B26,",",BK$4),'19 SpcFunc &amp; VentSpcFunc combos'!$Q$8:$Q$335,0),0)&gt;0,1,0)</f>
        <v>0</v>
      </c>
      <c r="BL26" s="120">
        <f>IF(IFERROR(MATCH(_xlfn.CONCAT($B26,",",BL$4),'19 SpcFunc &amp; VentSpcFunc combos'!$Q$8:$Q$335,0),0)&gt;0,1,0)</f>
        <v>0</v>
      </c>
      <c r="BM26" s="120">
        <f>IF(IFERROR(MATCH(_xlfn.CONCAT($B26,",",BM$4),'19 SpcFunc &amp; VentSpcFunc combos'!$Q$8:$Q$335,0),0)&gt;0,1,0)</f>
        <v>0</v>
      </c>
      <c r="BN26" s="120">
        <f>IF(IFERROR(MATCH(_xlfn.CONCAT($B26,",",BN$4),'19 SpcFunc &amp; VentSpcFunc combos'!$Q$8:$Q$335,0),0)&gt;0,1,0)</f>
        <v>0</v>
      </c>
      <c r="BO26" s="120">
        <f>IF(IFERROR(MATCH(_xlfn.CONCAT($B26,",",BO$4),'19 SpcFunc &amp; VentSpcFunc combos'!$Q$8:$Q$335,0),0)&gt;0,1,0)</f>
        <v>0</v>
      </c>
      <c r="BP26" s="120">
        <f>IF(IFERROR(MATCH(_xlfn.CONCAT($B26,",",BP$4),'19 SpcFunc &amp; VentSpcFunc combos'!$Q$8:$Q$335,0),0)&gt;0,1,0)</f>
        <v>0</v>
      </c>
      <c r="BQ26" s="120">
        <f>IF(IFERROR(MATCH(_xlfn.CONCAT($B26,",",BQ$4),'19 SpcFunc &amp; VentSpcFunc combos'!$Q$8:$Q$335,0),0)&gt;0,1,0)</f>
        <v>0</v>
      </c>
      <c r="BR26" s="120">
        <f>IF(IFERROR(MATCH(_xlfn.CONCAT($B26,",",BR$4),'19 SpcFunc &amp; VentSpcFunc combos'!$Q$8:$Q$335,0),0)&gt;0,1,0)</f>
        <v>0</v>
      </c>
      <c r="BS26" s="120">
        <f>IF(IFERROR(MATCH(_xlfn.CONCAT($B26,",",BS$4),'19 SpcFunc &amp; VentSpcFunc combos'!$Q$8:$Q$335,0),0)&gt;0,1,0)</f>
        <v>0</v>
      </c>
      <c r="BT26" s="120">
        <f>IF(IFERROR(MATCH(_xlfn.CONCAT($B26,",",BT$4),'19 SpcFunc &amp; VentSpcFunc combos'!$Q$8:$Q$335,0),0)&gt;0,1,0)</f>
        <v>0</v>
      </c>
      <c r="BU26" s="120">
        <f>IF(IFERROR(MATCH(_xlfn.CONCAT($B26,",",BU$4),'19 SpcFunc &amp; VentSpcFunc combos'!$Q$8:$Q$335,0),0)&gt;0,1,0)</f>
        <v>0</v>
      </c>
      <c r="BV26" s="120">
        <f>IF(IFERROR(MATCH(_xlfn.CONCAT($B26,",",BV$4),'19 SpcFunc &amp; VentSpcFunc combos'!$Q$8:$Q$335,0),0)&gt;0,1,0)</f>
        <v>0</v>
      </c>
      <c r="BW26" s="120">
        <f>IF(IFERROR(MATCH(_xlfn.CONCAT($B26,",",BW$4),'19 SpcFunc &amp; VentSpcFunc combos'!$Q$8:$Q$335,0),0)&gt;0,1,0)</f>
        <v>0</v>
      </c>
      <c r="BX26" s="120">
        <f>IF(IFERROR(MATCH(_xlfn.CONCAT($B26,",",BX$4),'19 SpcFunc &amp; VentSpcFunc combos'!$Q$8:$Q$335,0),0)&gt;0,1,0)</f>
        <v>0</v>
      </c>
      <c r="BY26" s="120">
        <f>IF(IFERROR(MATCH(_xlfn.CONCAT($B26,",",BY$4),'19 SpcFunc &amp; VentSpcFunc combos'!$Q$8:$Q$335,0),0)&gt;0,1,0)</f>
        <v>0</v>
      </c>
      <c r="BZ26" s="120">
        <f>IF(IFERROR(MATCH(_xlfn.CONCAT($B26,",",BZ$4),'19 SpcFunc &amp; VentSpcFunc combos'!$Q$8:$Q$335,0),0)&gt;0,1,0)</f>
        <v>0</v>
      </c>
      <c r="CA26" s="120">
        <f>IF(IFERROR(MATCH(_xlfn.CONCAT($B26,",",CA$4),'19 SpcFunc &amp; VentSpcFunc combos'!$Q$8:$Q$335,0),0)&gt;0,1,0)</f>
        <v>0</v>
      </c>
      <c r="CB26" s="120">
        <f>IF(IFERROR(MATCH(_xlfn.CONCAT($B26,",",CB$4),'19 SpcFunc &amp; VentSpcFunc combos'!$Q$8:$Q$335,0),0)&gt;0,1,0)</f>
        <v>0</v>
      </c>
      <c r="CC26" s="120">
        <f>IF(IFERROR(MATCH(_xlfn.CONCAT($B26,",",CC$4),'19 SpcFunc &amp; VentSpcFunc combos'!$Q$8:$Q$335,0),0)&gt;0,1,0)</f>
        <v>0</v>
      </c>
      <c r="CD26" s="120">
        <f>IF(IFERROR(MATCH(_xlfn.CONCAT($B26,",",CD$4),'19 SpcFunc &amp; VentSpcFunc combos'!$Q$8:$Q$335,0),0)&gt;0,1,0)</f>
        <v>0</v>
      </c>
      <c r="CE26" s="120">
        <f>IF(IFERROR(MATCH(_xlfn.CONCAT($B26,",",CE$4),'19 SpcFunc &amp; VentSpcFunc combos'!$Q$8:$Q$335,0),0)&gt;0,1,0)</f>
        <v>0</v>
      </c>
      <c r="CF26" s="120">
        <f>IF(IFERROR(MATCH(_xlfn.CONCAT($B26,",",CF$4),'19 SpcFunc &amp; VentSpcFunc combos'!$Q$8:$Q$335,0),0)&gt;0,1,0)</f>
        <v>0</v>
      </c>
      <c r="CG26" s="120">
        <f>IF(IFERROR(MATCH(_xlfn.CONCAT($B26,",",CG$4),'19 SpcFunc &amp; VentSpcFunc combos'!$Q$8:$Q$335,0),0)&gt;0,1,0)</f>
        <v>0</v>
      </c>
      <c r="CH26" s="120">
        <f>IF(IFERROR(MATCH(_xlfn.CONCAT($B26,",",CH$4),'19 SpcFunc &amp; VentSpcFunc combos'!$Q$8:$Q$335,0),0)&gt;0,1,0)</f>
        <v>0</v>
      </c>
      <c r="CI26" s="120">
        <f>IF(IFERROR(MATCH(_xlfn.CONCAT($B26,",",CI$4),'19 SpcFunc &amp; VentSpcFunc combos'!$Q$8:$Q$335,0),0)&gt;0,1,0)</f>
        <v>0</v>
      </c>
      <c r="CJ26" s="120">
        <f>IF(IFERROR(MATCH(_xlfn.CONCAT($B26,",",CJ$4),'19 SpcFunc &amp; VentSpcFunc combos'!$Q$8:$Q$335,0),0)&gt;0,1,0)</f>
        <v>0</v>
      </c>
      <c r="CK26" s="120">
        <f>IF(IFERROR(MATCH(_xlfn.CONCAT($B26,",",CK$4),'19 SpcFunc &amp; VentSpcFunc combos'!$Q$8:$Q$335,0),0)&gt;0,1,0)</f>
        <v>0</v>
      </c>
      <c r="CL26" s="120">
        <f>IF(IFERROR(MATCH(_xlfn.CONCAT($B26,",",CL$4),'19 SpcFunc &amp; VentSpcFunc combos'!$Q$8:$Q$335,0),0)&gt;0,1,0)</f>
        <v>0</v>
      </c>
      <c r="CM26" s="120">
        <f>IF(IFERROR(MATCH(_xlfn.CONCAT($B26,",",CM$4),'19 SpcFunc &amp; VentSpcFunc combos'!$Q$8:$Q$335,0),0)&gt;0,1,0)</f>
        <v>0</v>
      </c>
      <c r="CN26" s="120">
        <f>IF(IFERROR(MATCH(_xlfn.CONCAT($B26,",",CN$4),'19 SpcFunc &amp; VentSpcFunc combos'!$Q$8:$Q$335,0),0)&gt;0,1,0)</f>
        <v>0</v>
      </c>
      <c r="CO26" s="120">
        <f>IF(IFERROR(MATCH(_xlfn.CONCAT($B26,",",CO$4),'19 SpcFunc &amp; VentSpcFunc combos'!$Q$8:$Q$335,0),0)&gt;0,1,0)</f>
        <v>0</v>
      </c>
      <c r="CP26" s="120">
        <f>IF(IFERROR(MATCH(_xlfn.CONCAT($B26,",",CP$4),'19 SpcFunc &amp; VentSpcFunc combos'!$Q$8:$Q$335,0),0)&gt;0,1,0)</f>
        <v>0</v>
      </c>
      <c r="CQ26" s="120">
        <f>IF(IFERROR(MATCH(_xlfn.CONCAT($B26,",",CQ$4),'19 SpcFunc &amp; VentSpcFunc combos'!$Q$8:$Q$335,0),0)&gt;0,1,0)</f>
        <v>0</v>
      </c>
      <c r="CR26" s="120">
        <f>IF(IFERROR(MATCH(_xlfn.CONCAT($B26,",",CR$4),'19 SpcFunc &amp; VentSpcFunc combos'!$Q$8:$Q$335,0),0)&gt;0,1,0)</f>
        <v>0</v>
      </c>
      <c r="CS26" s="120">
        <f>IF(IFERROR(MATCH(_xlfn.CONCAT($B26,",",CS$4),'19 SpcFunc &amp; VentSpcFunc combos'!$Q$8:$Q$335,0),0)&gt;0,1,0)</f>
        <v>0</v>
      </c>
      <c r="CT26" s="120">
        <f>IF(IFERROR(MATCH(_xlfn.CONCAT($B26,",",CT$4),'19 SpcFunc &amp; VentSpcFunc combos'!$Q$8:$Q$335,0),0)&gt;0,1,0)</f>
        <v>0</v>
      </c>
      <c r="CU26" s="99" t="s">
        <v>938</v>
      </c>
      <c r="CV26">
        <f t="shared" si="5"/>
        <v>0</v>
      </c>
    </row>
    <row r="27" spans="2:100" x14ac:dyDescent="0.25">
      <c r="B27" t="e">
        <f>#REF!</f>
        <v>#REF!</v>
      </c>
      <c r="C27" s="120">
        <f>IF(IFERROR(MATCH(_xlfn.CONCAT($B27,",",C$4),'19 SpcFunc &amp; VentSpcFunc combos'!$Q$8:$Q$335,0),0)&gt;0,1,0)</f>
        <v>0</v>
      </c>
      <c r="D27" s="120">
        <f>IF(IFERROR(MATCH(_xlfn.CONCAT($B27,",",D$4),'19 SpcFunc &amp; VentSpcFunc combos'!$Q$8:$Q$335,0),0)&gt;0,1,0)</f>
        <v>0</v>
      </c>
      <c r="E27" s="120">
        <f>IF(IFERROR(MATCH(_xlfn.CONCAT($B27,",",E$4),'19 SpcFunc &amp; VentSpcFunc combos'!$Q$8:$Q$335,0),0)&gt;0,1,0)</f>
        <v>0</v>
      </c>
      <c r="F27" s="120">
        <f>IF(IFERROR(MATCH(_xlfn.CONCAT($B27,",",F$4),'19 SpcFunc &amp; VentSpcFunc combos'!$Q$8:$Q$335,0),0)&gt;0,1,0)</f>
        <v>0</v>
      </c>
      <c r="G27" s="120">
        <f>IF(IFERROR(MATCH(_xlfn.CONCAT($B27,",",G$4),'19 SpcFunc &amp; VentSpcFunc combos'!$Q$8:$Q$335,0),0)&gt;0,1,0)</f>
        <v>0</v>
      </c>
      <c r="H27" s="120">
        <f>IF(IFERROR(MATCH(_xlfn.CONCAT($B27,",",H$4),'19 SpcFunc &amp; VentSpcFunc combos'!$Q$8:$Q$335,0),0)&gt;0,1,0)</f>
        <v>0</v>
      </c>
      <c r="I27" s="120">
        <f>IF(IFERROR(MATCH(_xlfn.CONCAT($B27,",",I$4),'19 SpcFunc &amp; VentSpcFunc combos'!$Q$8:$Q$335,0),0)&gt;0,1,0)</f>
        <v>0</v>
      </c>
      <c r="J27" s="120">
        <f>IF(IFERROR(MATCH(_xlfn.CONCAT($B27,",",J$4),'19 SpcFunc &amp; VentSpcFunc combos'!$Q$8:$Q$335,0),0)&gt;0,1,0)</f>
        <v>0</v>
      </c>
      <c r="K27" s="120">
        <f>IF(IFERROR(MATCH(_xlfn.CONCAT($B27,",",K$4),'19 SpcFunc &amp; VentSpcFunc combos'!$Q$8:$Q$335,0),0)&gt;0,1,0)</f>
        <v>0</v>
      </c>
      <c r="L27" s="120">
        <f>IF(IFERROR(MATCH(_xlfn.CONCAT($B27,",",L$4),'19 SpcFunc &amp; VentSpcFunc combos'!$Q$8:$Q$335,0),0)&gt;0,1,0)</f>
        <v>0</v>
      </c>
      <c r="M27" s="120">
        <f>IF(IFERROR(MATCH(_xlfn.CONCAT($B27,",",M$4),'19 SpcFunc &amp; VentSpcFunc combos'!$Q$8:$Q$335,0),0)&gt;0,1,0)</f>
        <v>0</v>
      </c>
      <c r="N27" s="120">
        <f>IF(IFERROR(MATCH(_xlfn.CONCAT($B27,",",N$4),'19 SpcFunc &amp; VentSpcFunc combos'!$Q$8:$Q$335,0),0)&gt;0,1,0)</f>
        <v>0</v>
      </c>
      <c r="O27" s="120">
        <f>IF(IFERROR(MATCH(_xlfn.CONCAT($B27,",",O$4),'19 SpcFunc &amp; VentSpcFunc combos'!$Q$8:$Q$335,0),0)&gt;0,1,0)</f>
        <v>0</v>
      </c>
      <c r="P27" s="120">
        <f>IF(IFERROR(MATCH(_xlfn.CONCAT($B27,",",P$4),'19 SpcFunc &amp; VentSpcFunc combos'!$Q$8:$Q$335,0),0)&gt;0,1,0)</f>
        <v>0</v>
      </c>
      <c r="Q27" s="120">
        <f>IF(IFERROR(MATCH(_xlfn.CONCAT($B27,",",Q$4),'19 SpcFunc &amp; VentSpcFunc combos'!$Q$8:$Q$335,0),0)&gt;0,1,0)</f>
        <v>0</v>
      </c>
      <c r="R27" s="120">
        <f>IF(IFERROR(MATCH(_xlfn.CONCAT($B27,",",R$4),'19 SpcFunc &amp; VentSpcFunc combos'!$Q$8:$Q$335,0),0)&gt;0,1,0)</f>
        <v>0</v>
      </c>
      <c r="S27" s="120">
        <f>IF(IFERROR(MATCH(_xlfn.CONCAT($B27,",",S$4),'19 SpcFunc &amp; VentSpcFunc combos'!$Q$8:$Q$335,0),0)&gt;0,1,0)</f>
        <v>0</v>
      </c>
      <c r="T27" s="120">
        <f>IF(IFERROR(MATCH(_xlfn.CONCAT($B27,",",T$4),'19 SpcFunc &amp; VentSpcFunc combos'!$Q$8:$Q$335,0),0)&gt;0,1,0)</f>
        <v>0</v>
      </c>
      <c r="U27" s="120">
        <f>IF(IFERROR(MATCH(_xlfn.CONCAT($B27,",",U$4),'19 SpcFunc &amp; VentSpcFunc combos'!$Q$8:$Q$335,0),0)&gt;0,1,0)</f>
        <v>0</v>
      </c>
      <c r="V27" s="120">
        <f>IF(IFERROR(MATCH(_xlfn.CONCAT($B27,",",V$4),'19 SpcFunc &amp; VentSpcFunc combos'!$Q$8:$Q$335,0),0)&gt;0,1,0)</f>
        <v>0</v>
      </c>
      <c r="W27" s="120">
        <f>IF(IFERROR(MATCH(_xlfn.CONCAT($B27,",",W$4),'19 SpcFunc &amp; VentSpcFunc combos'!$Q$8:$Q$335,0),0)&gt;0,1,0)</f>
        <v>0</v>
      </c>
      <c r="X27" s="120">
        <f>IF(IFERROR(MATCH(_xlfn.CONCAT($B27,",",X$4),'19 SpcFunc &amp; VentSpcFunc combos'!$Q$8:$Q$335,0),0)&gt;0,1,0)</f>
        <v>0</v>
      </c>
      <c r="Y27" s="120">
        <f>IF(IFERROR(MATCH(_xlfn.CONCAT($B27,",",Y$4),'19 SpcFunc &amp; VentSpcFunc combos'!$Q$8:$Q$335,0),0)&gt;0,1,0)</f>
        <v>0</v>
      </c>
      <c r="Z27" s="120">
        <f>IF(IFERROR(MATCH(_xlfn.CONCAT($B27,",",Z$4),'19 SpcFunc &amp; VentSpcFunc combos'!$Q$8:$Q$335,0),0)&gt;0,1,0)</f>
        <v>0</v>
      </c>
      <c r="AA27" s="120">
        <f>IF(IFERROR(MATCH(_xlfn.CONCAT($B27,",",AA$4),'19 SpcFunc &amp; VentSpcFunc combos'!$Q$8:$Q$335,0),0)&gt;0,1,0)</f>
        <v>0</v>
      </c>
      <c r="AB27" s="120">
        <f>IF(IFERROR(MATCH(_xlfn.CONCAT($B27,",",AB$4),'19 SpcFunc &amp; VentSpcFunc combos'!$Q$8:$Q$335,0),0)&gt;0,1,0)</f>
        <v>0</v>
      </c>
      <c r="AC27" s="120">
        <f>IF(IFERROR(MATCH(_xlfn.CONCAT($B27,",",AC$4),'19 SpcFunc &amp; VentSpcFunc combos'!$Q$8:$Q$335,0),0)&gt;0,1,0)</f>
        <v>0</v>
      </c>
      <c r="AD27" s="120">
        <f>IF(IFERROR(MATCH(_xlfn.CONCAT($B27,",",AD$4),'19 SpcFunc &amp; VentSpcFunc combos'!$Q$8:$Q$335,0),0)&gt;0,1,0)</f>
        <v>0</v>
      </c>
      <c r="AE27" s="120">
        <f>IF(IFERROR(MATCH(_xlfn.CONCAT($B27,",",AE$4),'19 SpcFunc &amp; VentSpcFunc combos'!$Q$8:$Q$335,0),0)&gt;0,1,0)</f>
        <v>0</v>
      </c>
      <c r="AF27" s="120">
        <f>IF(IFERROR(MATCH(_xlfn.CONCAT($B27,",",AF$4),'19 SpcFunc &amp; VentSpcFunc combos'!$Q$8:$Q$335,0),0)&gt;0,1,0)</f>
        <v>0</v>
      </c>
      <c r="AG27" s="120">
        <f>IF(IFERROR(MATCH(_xlfn.CONCAT($B27,",",AG$4),'19 SpcFunc &amp; VentSpcFunc combos'!$Q$8:$Q$335,0),0)&gt;0,1,0)</f>
        <v>0</v>
      </c>
      <c r="AH27" s="120">
        <f>IF(IFERROR(MATCH(_xlfn.CONCAT($B27,",",AH$4),'19 SpcFunc &amp; VentSpcFunc combos'!$Q$8:$Q$335,0),0)&gt;0,1,0)</f>
        <v>0</v>
      </c>
      <c r="AI27" s="120">
        <f>IF(IFERROR(MATCH(_xlfn.CONCAT($B27,",",AI$4),'19 SpcFunc &amp; VentSpcFunc combos'!$Q$8:$Q$335,0),0)&gt;0,1,0)</f>
        <v>0</v>
      </c>
      <c r="AJ27" s="120">
        <f>IF(IFERROR(MATCH(_xlfn.CONCAT($B27,",",AJ$4),'19 SpcFunc &amp; VentSpcFunc combos'!$Q$8:$Q$335,0),0)&gt;0,1,0)</f>
        <v>0</v>
      </c>
      <c r="AK27" s="120">
        <f>IF(IFERROR(MATCH(_xlfn.CONCAT($B27,",",AK$4),'19 SpcFunc &amp; VentSpcFunc combos'!$Q$8:$Q$335,0),0)&gt;0,1,0)</f>
        <v>0</v>
      </c>
      <c r="AL27" s="120">
        <f>IF(IFERROR(MATCH(_xlfn.CONCAT($B27,",",AL$4),'19 SpcFunc &amp; VentSpcFunc combos'!$Q$8:$Q$335,0),0)&gt;0,1,0)</f>
        <v>0</v>
      </c>
      <c r="AM27" s="120">
        <f>IF(IFERROR(MATCH(_xlfn.CONCAT($B27,",",AM$4),'19 SpcFunc &amp; VentSpcFunc combos'!$Q$8:$Q$335,0),0)&gt;0,1,0)</f>
        <v>0</v>
      </c>
      <c r="AN27" s="120">
        <f>IF(IFERROR(MATCH(_xlfn.CONCAT($B27,",",AN$4),'19 SpcFunc &amp; VentSpcFunc combos'!$Q$8:$Q$335,0),0)&gt;0,1,0)</f>
        <v>0</v>
      </c>
      <c r="AO27" s="120">
        <f>IF(IFERROR(MATCH(_xlfn.CONCAT($B27,",",AO$4),'19 SpcFunc &amp; VentSpcFunc combos'!$Q$8:$Q$335,0),0)&gt;0,1,0)</f>
        <v>0</v>
      </c>
      <c r="AP27" s="120">
        <f>IF(IFERROR(MATCH(_xlfn.CONCAT($B27,",",AP$4),'19 SpcFunc &amp; VentSpcFunc combos'!$Q$8:$Q$335,0),0)&gt;0,1,0)</f>
        <v>0</v>
      </c>
      <c r="AQ27" s="120">
        <f>IF(IFERROR(MATCH(_xlfn.CONCAT($B27,",",AQ$4),'19 SpcFunc &amp; VentSpcFunc combos'!$Q$8:$Q$335,0),0)&gt;0,1,0)</f>
        <v>0</v>
      </c>
      <c r="AR27" s="120">
        <f>IF(IFERROR(MATCH(_xlfn.CONCAT($B27,",",AR$4),'19 SpcFunc &amp; VentSpcFunc combos'!$Q$8:$Q$335,0),0)&gt;0,1,0)</f>
        <v>0</v>
      </c>
      <c r="AS27" s="120">
        <f>IF(IFERROR(MATCH(_xlfn.CONCAT($B27,",",AS$4),'19 SpcFunc &amp; VentSpcFunc combos'!$Q$8:$Q$335,0),0)&gt;0,1,0)</f>
        <v>0</v>
      </c>
      <c r="AT27" s="120">
        <f>IF(IFERROR(MATCH(_xlfn.CONCAT($B27,",",AT$4),'19 SpcFunc &amp; VentSpcFunc combos'!$Q$8:$Q$335,0),0)&gt;0,1,0)</f>
        <v>0</v>
      </c>
      <c r="AU27" s="120">
        <f>IF(IFERROR(MATCH(_xlfn.CONCAT($B27,",",AU$4),'19 SpcFunc &amp; VentSpcFunc combos'!$Q$8:$Q$335,0),0)&gt;0,1,0)</f>
        <v>0</v>
      </c>
      <c r="AV27" s="120">
        <f>IF(IFERROR(MATCH(_xlfn.CONCAT($B27,",",AV$4),'19 SpcFunc &amp; VentSpcFunc combos'!$Q$8:$Q$335,0),0)&gt;0,1,0)</f>
        <v>0</v>
      </c>
      <c r="AW27" s="120">
        <f>IF(IFERROR(MATCH(_xlfn.CONCAT($B27,",",AW$4),'19 SpcFunc &amp; VentSpcFunc combos'!$Q$8:$Q$335,0),0)&gt;0,1,0)</f>
        <v>0</v>
      </c>
      <c r="AX27" s="120">
        <f>IF(IFERROR(MATCH(_xlfn.CONCAT($B27,",",AX$4),'19 SpcFunc &amp; VentSpcFunc combos'!$Q$8:$Q$335,0),0)&gt;0,1,0)</f>
        <v>0</v>
      </c>
      <c r="AY27" s="120">
        <f>IF(IFERROR(MATCH(_xlfn.CONCAT($B27,",",AY$4),'19 SpcFunc &amp; VentSpcFunc combos'!$Q$8:$Q$335,0),0)&gt;0,1,0)</f>
        <v>0</v>
      </c>
      <c r="AZ27" s="120">
        <f>IF(IFERROR(MATCH(_xlfn.CONCAT($B27,",",AZ$4),'19 SpcFunc &amp; VentSpcFunc combos'!$Q$8:$Q$335,0),0)&gt;0,1,0)</f>
        <v>0</v>
      </c>
      <c r="BA27" s="120">
        <f>IF(IFERROR(MATCH(_xlfn.CONCAT($B27,",",BA$4),'19 SpcFunc &amp; VentSpcFunc combos'!$Q$8:$Q$335,0),0)&gt;0,1,0)</f>
        <v>0</v>
      </c>
      <c r="BB27" s="120">
        <f>IF(IFERROR(MATCH(_xlfn.CONCAT($B27,",",BB$4),'19 SpcFunc &amp; VentSpcFunc combos'!$Q$8:$Q$335,0),0)&gt;0,1,0)</f>
        <v>0</v>
      </c>
      <c r="BC27" s="120">
        <f>IF(IFERROR(MATCH(_xlfn.CONCAT($B27,",",BC$4),'19 SpcFunc &amp; VentSpcFunc combos'!$Q$8:$Q$335,0),0)&gt;0,1,0)</f>
        <v>0</v>
      </c>
      <c r="BD27" s="120">
        <f>IF(IFERROR(MATCH(_xlfn.CONCAT($B27,",",BD$4),'19 SpcFunc &amp; VentSpcFunc combos'!$Q$8:$Q$335,0),0)&gt;0,1,0)</f>
        <v>0</v>
      </c>
      <c r="BE27" s="120">
        <f>IF(IFERROR(MATCH(_xlfn.CONCAT($B27,",",BE$4),'19 SpcFunc &amp; VentSpcFunc combos'!$Q$8:$Q$335,0),0)&gt;0,1,0)</f>
        <v>0</v>
      </c>
      <c r="BF27" s="120">
        <f>IF(IFERROR(MATCH(_xlfn.CONCAT($B27,",",BF$4),'19 SpcFunc &amp; VentSpcFunc combos'!$Q$8:$Q$335,0),0)&gt;0,1,0)</f>
        <v>0</v>
      </c>
      <c r="BG27" s="120">
        <f>IF(IFERROR(MATCH(_xlfn.CONCAT($B27,",",BG$4),'19 SpcFunc &amp; VentSpcFunc combos'!$Q$8:$Q$335,0),0)&gt;0,1,0)</f>
        <v>0</v>
      </c>
      <c r="BH27" s="120">
        <f>IF(IFERROR(MATCH(_xlfn.CONCAT($B27,",",BH$4),'19 SpcFunc &amp; VentSpcFunc combos'!$Q$8:$Q$335,0),0)&gt;0,1,0)</f>
        <v>0</v>
      </c>
      <c r="BI27" s="120">
        <f>IF(IFERROR(MATCH(_xlfn.CONCAT($B27,",",BI$4),'19 SpcFunc &amp; VentSpcFunc combos'!$Q$8:$Q$335,0),0)&gt;0,1,0)</f>
        <v>0</v>
      </c>
      <c r="BJ27" s="120">
        <f>IF(IFERROR(MATCH(_xlfn.CONCAT($B27,",",BJ$4),'19 SpcFunc &amp; VentSpcFunc combos'!$Q$8:$Q$335,0),0)&gt;0,1,0)</f>
        <v>0</v>
      </c>
      <c r="BK27" s="120">
        <f>IF(IFERROR(MATCH(_xlfn.CONCAT($B27,",",BK$4),'19 SpcFunc &amp; VentSpcFunc combos'!$Q$8:$Q$335,0),0)&gt;0,1,0)</f>
        <v>0</v>
      </c>
      <c r="BL27" s="120">
        <f>IF(IFERROR(MATCH(_xlfn.CONCAT($B27,",",BL$4),'19 SpcFunc &amp; VentSpcFunc combos'!$Q$8:$Q$335,0),0)&gt;0,1,0)</f>
        <v>0</v>
      </c>
      <c r="BM27" s="120">
        <f>IF(IFERROR(MATCH(_xlfn.CONCAT($B27,",",BM$4),'19 SpcFunc &amp; VentSpcFunc combos'!$Q$8:$Q$335,0),0)&gt;0,1,0)</f>
        <v>0</v>
      </c>
      <c r="BN27" s="120">
        <f>IF(IFERROR(MATCH(_xlfn.CONCAT($B27,",",BN$4),'19 SpcFunc &amp; VentSpcFunc combos'!$Q$8:$Q$335,0),0)&gt;0,1,0)</f>
        <v>0</v>
      </c>
      <c r="BO27" s="120">
        <f>IF(IFERROR(MATCH(_xlfn.CONCAT($B27,",",BO$4),'19 SpcFunc &amp; VentSpcFunc combos'!$Q$8:$Q$335,0),0)&gt;0,1,0)</f>
        <v>0</v>
      </c>
      <c r="BP27" s="120">
        <f>IF(IFERROR(MATCH(_xlfn.CONCAT($B27,",",BP$4),'19 SpcFunc &amp; VentSpcFunc combos'!$Q$8:$Q$335,0),0)&gt;0,1,0)</f>
        <v>0</v>
      </c>
      <c r="BQ27" s="120">
        <f>IF(IFERROR(MATCH(_xlfn.CONCAT($B27,",",BQ$4),'19 SpcFunc &amp; VentSpcFunc combos'!$Q$8:$Q$335,0),0)&gt;0,1,0)</f>
        <v>0</v>
      </c>
      <c r="BR27" s="120">
        <f>IF(IFERROR(MATCH(_xlfn.CONCAT($B27,",",BR$4),'19 SpcFunc &amp; VentSpcFunc combos'!$Q$8:$Q$335,0),0)&gt;0,1,0)</f>
        <v>0</v>
      </c>
      <c r="BS27" s="120">
        <f>IF(IFERROR(MATCH(_xlfn.CONCAT($B27,",",BS$4),'19 SpcFunc &amp; VentSpcFunc combos'!$Q$8:$Q$335,0),0)&gt;0,1,0)</f>
        <v>0</v>
      </c>
      <c r="BT27" s="120">
        <f>IF(IFERROR(MATCH(_xlfn.CONCAT($B27,",",BT$4),'19 SpcFunc &amp; VentSpcFunc combos'!$Q$8:$Q$335,0),0)&gt;0,1,0)</f>
        <v>0</v>
      </c>
      <c r="BU27" s="120">
        <f>IF(IFERROR(MATCH(_xlfn.CONCAT($B27,",",BU$4),'19 SpcFunc &amp; VentSpcFunc combos'!$Q$8:$Q$335,0),0)&gt;0,1,0)</f>
        <v>0</v>
      </c>
      <c r="BV27" s="120">
        <f>IF(IFERROR(MATCH(_xlfn.CONCAT($B27,",",BV$4),'19 SpcFunc &amp; VentSpcFunc combos'!$Q$8:$Q$335,0),0)&gt;0,1,0)</f>
        <v>0</v>
      </c>
      <c r="BW27" s="120">
        <f>IF(IFERROR(MATCH(_xlfn.CONCAT($B27,",",BW$4),'19 SpcFunc &amp; VentSpcFunc combos'!$Q$8:$Q$335,0),0)&gt;0,1,0)</f>
        <v>0</v>
      </c>
      <c r="BX27" s="120">
        <f>IF(IFERROR(MATCH(_xlfn.CONCAT($B27,",",BX$4),'19 SpcFunc &amp; VentSpcFunc combos'!$Q$8:$Q$335,0),0)&gt;0,1,0)</f>
        <v>0</v>
      </c>
      <c r="BY27" s="120">
        <f>IF(IFERROR(MATCH(_xlfn.CONCAT($B27,",",BY$4),'19 SpcFunc &amp; VentSpcFunc combos'!$Q$8:$Q$335,0),0)&gt;0,1,0)</f>
        <v>0</v>
      </c>
      <c r="BZ27" s="120">
        <f>IF(IFERROR(MATCH(_xlfn.CONCAT($B27,",",BZ$4),'19 SpcFunc &amp; VentSpcFunc combos'!$Q$8:$Q$335,0),0)&gt;0,1,0)</f>
        <v>0</v>
      </c>
      <c r="CA27" s="120">
        <f>IF(IFERROR(MATCH(_xlfn.CONCAT($B27,",",CA$4),'19 SpcFunc &amp; VentSpcFunc combos'!$Q$8:$Q$335,0),0)&gt;0,1,0)</f>
        <v>0</v>
      </c>
      <c r="CB27" s="120">
        <f>IF(IFERROR(MATCH(_xlfn.CONCAT($B27,",",CB$4),'19 SpcFunc &amp; VentSpcFunc combos'!$Q$8:$Q$335,0),0)&gt;0,1,0)</f>
        <v>0</v>
      </c>
      <c r="CC27" s="120">
        <f>IF(IFERROR(MATCH(_xlfn.CONCAT($B27,",",CC$4),'19 SpcFunc &amp; VentSpcFunc combos'!$Q$8:$Q$335,0),0)&gt;0,1,0)</f>
        <v>0</v>
      </c>
      <c r="CD27" s="120">
        <f>IF(IFERROR(MATCH(_xlfn.CONCAT($B27,",",CD$4),'19 SpcFunc &amp; VentSpcFunc combos'!$Q$8:$Q$335,0),0)&gt;0,1,0)</f>
        <v>0</v>
      </c>
      <c r="CE27" s="120">
        <f>IF(IFERROR(MATCH(_xlfn.CONCAT($B27,",",CE$4),'19 SpcFunc &amp; VentSpcFunc combos'!$Q$8:$Q$335,0),0)&gt;0,1,0)</f>
        <v>0</v>
      </c>
      <c r="CF27" s="120">
        <f>IF(IFERROR(MATCH(_xlfn.CONCAT($B27,",",CF$4),'19 SpcFunc &amp; VentSpcFunc combos'!$Q$8:$Q$335,0),0)&gt;0,1,0)</f>
        <v>0</v>
      </c>
      <c r="CG27" s="120">
        <f>IF(IFERROR(MATCH(_xlfn.CONCAT($B27,",",CG$4),'19 SpcFunc &amp; VentSpcFunc combos'!$Q$8:$Q$335,0),0)&gt;0,1,0)</f>
        <v>0</v>
      </c>
      <c r="CH27" s="120">
        <f>IF(IFERROR(MATCH(_xlfn.CONCAT($B27,",",CH$4),'19 SpcFunc &amp; VentSpcFunc combos'!$Q$8:$Q$335,0),0)&gt;0,1,0)</f>
        <v>0</v>
      </c>
      <c r="CI27" s="120">
        <f>IF(IFERROR(MATCH(_xlfn.CONCAT($B27,",",CI$4),'19 SpcFunc &amp; VentSpcFunc combos'!$Q$8:$Q$335,0),0)&gt;0,1,0)</f>
        <v>0</v>
      </c>
      <c r="CJ27" s="120">
        <f>IF(IFERROR(MATCH(_xlfn.CONCAT($B27,",",CJ$4),'19 SpcFunc &amp; VentSpcFunc combos'!$Q$8:$Q$335,0),0)&gt;0,1,0)</f>
        <v>0</v>
      </c>
      <c r="CK27" s="120">
        <f>IF(IFERROR(MATCH(_xlfn.CONCAT($B27,",",CK$4),'19 SpcFunc &amp; VentSpcFunc combos'!$Q$8:$Q$335,0),0)&gt;0,1,0)</f>
        <v>0</v>
      </c>
      <c r="CL27" s="120">
        <f>IF(IFERROR(MATCH(_xlfn.CONCAT($B27,",",CL$4),'19 SpcFunc &amp; VentSpcFunc combos'!$Q$8:$Q$335,0),0)&gt;0,1,0)</f>
        <v>0</v>
      </c>
      <c r="CM27" s="120">
        <f>IF(IFERROR(MATCH(_xlfn.CONCAT($B27,",",CM$4),'19 SpcFunc &amp; VentSpcFunc combos'!$Q$8:$Q$335,0),0)&gt;0,1,0)</f>
        <v>0</v>
      </c>
      <c r="CN27" s="120">
        <f>IF(IFERROR(MATCH(_xlfn.CONCAT($B27,",",CN$4),'19 SpcFunc &amp; VentSpcFunc combos'!$Q$8:$Q$335,0),0)&gt;0,1,0)</f>
        <v>0</v>
      </c>
      <c r="CO27" s="120">
        <f>IF(IFERROR(MATCH(_xlfn.CONCAT($B27,",",CO$4),'19 SpcFunc &amp; VentSpcFunc combos'!$Q$8:$Q$335,0),0)&gt;0,1,0)</f>
        <v>0</v>
      </c>
      <c r="CP27" s="120">
        <f>IF(IFERROR(MATCH(_xlfn.CONCAT($B27,",",CP$4),'19 SpcFunc &amp; VentSpcFunc combos'!$Q$8:$Q$335,0),0)&gt;0,1,0)</f>
        <v>0</v>
      </c>
      <c r="CQ27" s="120">
        <f>IF(IFERROR(MATCH(_xlfn.CONCAT($B27,",",CQ$4),'19 SpcFunc &amp; VentSpcFunc combos'!$Q$8:$Q$335,0),0)&gt;0,1,0)</f>
        <v>0</v>
      </c>
      <c r="CR27" s="120">
        <f>IF(IFERROR(MATCH(_xlfn.CONCAT($B27,",",CR$4),'19 SpcFunc &amp; VentSpcFunc combos'!$Q$8:$Q$335,0),0)&gt;0,1,0)</f>
        <v>0</v>
      </c>
      <c r="CS27" s="120">
        <f>IF(IFERROR(MATCH(_xlfn.CONCAT($B27,",",CS$4),'19 SpcFunc &amp; VentSpcFunc combos'!$Q$8:$Q$335,0),0)&gt;0,1,0)</f>
        <v>0</v>
      </c>
      <c r="CT27" s="120">
        <f>IF(IFERROR(MATCH(_xlfn.CONCAT($B27,",",CT$4),'19 SpcFunc &amp; VentSpcFunc combos'!$Q$8:$Q$335,0),0)&gt;0,1,0)</f>
        <v>0</v>
      </c>
      <c r="CU27" s="99" t="s">
        <v>938</v>
      </c>
      <c r="CV27">
        <f t="shared" si="5"/>
        <v>0</v>
      </c>
    </row>
    <row r="28" spans="2:100" x14ac:dyDescent="0.25">
      <c r="B28" t="e">
        <f>#REF!</f>
        <v>#REF!</v>
      </c>
      <c r="C28" s="120">
        <f>IF(IFERROR(MATCH(_xlfn.CONCAT($B28,",",C$4),'19 SpcFunc &amp; VentSpcFunc combos'!$Q$8:$Q$335,0),0)&gt;0,1,0)</f>
        <v>0</v>
      </c>
      <c r="D28" s="120">
        <f>IF(IFERROR(MATCH(_xlfn.CONCAT($B28,",",D$4),'19 SpcFunc &amp; VentSpcFunc combos'!$Q$8:$Q$335,0),0)&gt;0,1,0)</f>
        <v>0</v>
      </c>
      <c r="E28" s="120">
        <f>IF(IFERROR(MATCH(_xlfn.CONCAT($B28,",",E$4),'19 SpcFunc &amp; VentSpcFunc combos'!$Q$8:$Q$335,0),0)&gt;0,1,0)</f>
        <v>0</v>
      </c>
      <c r="F28" s="120">
        <f>IF(IFERROR(MATCH(_xlfn.CONCAT($B28,",",F$4),'19 SpcFunc &amp; VentSpcFunc combos'!$Q$8:$Q$335,0),0)&gt;0,1,0)</f>
        <v>0</v>
      </c>
      <c r="G28" s="120">
        <f>IF(IFERROR(MATCH(_xlfn.CONCAT($B28,",",G$4),'19 SpcFunc &amp; VentSpcFunc combos'!$Q$8:$Q$335,0),0)&gt;0,1,0)</f>
        <v>0</v>
      </c>
      <c r="H28" s="120">
        <f>IF(IFERROR(MATCH(_xlfn.CONCAT($B28,",",H$4),'19 SpcFunc &amp; VentSpcFunc combos'!$Q$8:$Q$335,0),0)&gt;0,1,0)</f>
        <v>0</v>
      </c>
      <c r="I28" s="120">
        <f>IF(IFERROR(MATCH(_xlfn.CONCAT($B28,",",I$4),'19 SpcFunc &amp; VentSpcFunc combos'!$Q$8:$Q$335,0),0)&gt;0,1,0)</f>
        <v>0</v>
      </c>
      <c r="J28" s="120">
        <f>IF(IFERROR(MATCH(_xlfn.CONCAT($B28,",",J$4),'19 SpcFunc &amp; VentSpcFunc combos'!$Q$8:$Q$335,0),0)&gt;0,1,0)</f>
        <v>0</v>
      </c>
      <c r="K28" s="120">
        <f>IF(IFERROR(MATCH(_xlfn.CONCAT($B28,",",K$4),'19 SpcFunc &amp; VentSpcFunc combos'!$Q$8:$Q$335,0),0)&gt;0,1,0)</f>
        <v>0</v>
      </c>
      <c r="L28" s="120">
        <f>IF(IFERROR(MATCH(_xlfn.CONCAT($B28,",",L$4),'19 SpcFunc &amp; VentSpcFunc combos'!$Q$8:$Q$335,0),0)&gt;0,1,0)</f>
        <v>0</v>
      </c>
      <c r="M28" s="120">
        <f>IF(IFERROR(MATCH(_xlfn.CONCAT($B28,",",M$4),'19 SpcFunc &amp; VentSpcFunc combos'!$Q$8:$Q$335,0),0)&gt;0,1,0)</f>
        <v>0</v>
      </c>
      <c r="N28" s="120">
        <f>IF(IFERROR(MATCH(_xlfn.CONCAT($B28,",",N$4),'19 SpcFunc &amp; VentSpcFunc combos'!$Q$8:$Q$335,0),0)&gt;0,1,0)</f>
        <v>0</v>
      </c>
      <c r="O28" s="120">
        <f>IF(IFERROR(MATCH(_xlfn.CONCAT($B28,",",O$4),'19 SpcFunc &amp; VentSpcFunc combos'!$Q$8:$Q$335,0),0)&gt;0,1,0)</f>
        <v>0</v>
      </c>
      <c r="P28" s="120">
        <f>IF(IFERROR(MATCH(_xlfn.CONCAT($B28,",",P$4),'19 SpcFunc &amp; VentSpcFunc combos'!$Q$8:$Q$335,0),0)&gt;0,1,0)</f>
        <v>0</v>
      </c>
      <c r="Q28" s="120">
        <f>IF(IFERROR(MATCH(_xlfn.CONCAT($B28,",",Q$4),'19 SpcFunc &amp; VentSpcFunc combos'!$Q$8:$Q$335,0),0)&gt;0,1,0)</f>
        <v>0</v>
      </c>
      <c r="R28" s="120">
        <f>IF(IFERROR(MATCH(_xlfn.CONCAT($B28,",",R$4),'19 SpcFunc &amp; VentSpcFunc combos'!$Q$8:$Q$335,0),0)&gt;0,1,0)</f>
        <v>0</v>
      </c>
      <c r="S28" s="120">
        <f>IF(IFERROR(MATCH(_xlfn.CONCAT($B28,",",S$4),'19 SpcFunc &amp; VentSpcFunc combos'!$Q$8:$Q$335,0),0)&gt;0,1,0)</f>
        <v>0</v>
      </c>
      <c r="T28" s="120">
        <f>IF(IFERROR(MATCH(_xlfn.CONCAT($B28,",",T$4),'19 SpcFunc &amp; VentSpcFunc combos'!$Q$8:$Q$335,0),0)&gt;0,1,0)</f>
        <v>0</v>
      </c>
      <c r="U28" s="120">
        <f>IF(IFERROR(MATCH(_xlfn.CONCAT($B28,",",U$4),'19 SpcFunc &amp; VentSpcFunc combos'!$Q$8:$Q$335,0),0)&gt;0,1,0)</f>
        <v>0</v>
      </c>
      <c r="V28" s="120">
        <f>IF(IFERROR(MATCH(_xlfn.CONCAT($B28,",",V$4),'19 SpcFunc &amp; VentSpcFunc combos'!$Q$8:$Q$335,0),0)&gt;0,1,0)</f>
        <v>0</v>
      </c>
      <c r="W28" s="120">
        <f>IF(IFERROR(MATCH(_xlfn.CONCAT($B28,",",W$4),'19 SpcFunc &amp; VentSpcFunc combos'!$Q$8:$Q$335,0),0)&gt;0,1,0)</f>
        <v>0</v>
      </c>
      <c r="X28" s="120">
        <f>IF(IFERROR(MATCH(_xlfn.CONCAT($B28,",",X$4),'19 SpcFunc &amp; VentSpcFunc combos'!$Q$8:$Q$335,0),0)&gt;0,1,0)</f>
        <v>0</v>
      </c>
      <c r="Y28" s="120">
        <f>IF(IFERROR(MATCH(_xlfn.CONCAT($B28,",",Y$4),'19 SpcFunc &amp; VentSpcFunc combos'!$Q$8:$Q$335,0),0)&gt;0,1,0)</f>
        <v>0</v>
      </c>
      <c r="Z28" s="120">
        <f>IF(IFERROR(MATCH(_xlfn.CONCAT($B28,",",Z$4),'19 SpcFunc &amp; VentSpcFunc combos'!$Q$8:$Q$335,0),0)&gt;0,1,0)</f>
        <v>0</v>
      </c>
      <c r="AA28" s="120">
        <f>IF(IFERROR(MATCH(_xlfn.CONCAT($B28,",",AA$4),'19 SpcFunc &amp; VentSpcFunc combos'!$Q$8:$Q$335,0),0)&gt;0,1,0)</f>
        <v>0</v>
      </c>
      <c r="AB28" s="120">
        <f>IF(IFERROR(MATCH(_xlfn.CONCAT($B28,",",AB$4),'19 SpcFunc &amp; VentSpcFunc combos'!$Q$8:$Q$335,0),0)&gt;0,1,0)</f>
        <v>0</v>
      </c>
      <c r="AC28" s="120">
        <f>IF(IFERROR(MATCH(_xlfn.CONCAT($B28,",",AC$4),'19 SpcFunc &amp; VentSpcFunc combos'!$Q$8:$Q$335,0),0)&gt;0,1,0)</f>
        <v>0</v>
      </c>
      <c r="AD28" s="120">
        <f>IF(IFERROR(MATCH(_xlfn.CONCAT($B28,",",AD$4),'19 SpcFunc &amp; VentSpcFunc combos'!$Q$8:$Q$335,0),0)&gt;0,1,0)</f>
        <v>0</v>
      </c>
      <c r="AE28" s="120">
        <f>IF(IFERROR(MATCH(_xlfn.CONCAT($B28,",",AE$4),'19 SpcFunc &amp; VentSpcFunc combos'!$Q$8:$Q$335,0),0)&gt;0,1,0)</f>
        <v>0</v>
      </c>
      <c r="AF28" s="120">
        <f>IF(IFERROR(MATCH(_xlfn.CONCAT($B28,",",AF$4),'19 SpcFunc &amp; VentSpcFunc combos'!$Q$8:$Q$335,0),0)&gt;0,1,0)</f>
        <v>0</v>
      </c>
      <c r="AG28" s="120">
        <f>IF(IFERROR(MATCH(_xlfn.CONCAT($B28,",",AG$4),'19 SpcFunc &amp; VentSpcFunc combos'!$Q$8:$Q$335,0),0)&gt;0,1,0)</f>
        <v>0</v>
      </c>
      <c r="AH28" s="120">
        <f>IF(IFERROR(MATCH(_xlfn.CONCAT($B28,",",AH$4),'19 SpcFunc &amp; VentSpcFunc combos'!$Q$8:$Q$335,0),0)&gt;0,1,0)</f>
        <v>0</v>
      </c>
      <c r="AI28" s="120">
        <f>IF(IFERROR(MATCH(_xlfn.CONCAT($B28,",",AI$4),'19 SpcFunc &amp; VentSpcFunc combos'!$Q$8:$Q$335,0),0)&gt;0,1,0)</f>
        <v>0</v>
      </c>
      <c r="AJ28" s="120">
        <f>IF(IFERROR(MATCH(_xlfn.CONCAT($B28,",",AJ$4),'19 SpcFunc &amp; VentSpcFunc combos'!$Q$8:$Q$335,0),0)&gt;0,1,0)</f>
        <v>0</v>
      </c>
      <c r="AK28" s="120">
        <f>IF(IFERROR(MATCH(_xlfn.CONCAT($B28,",",AK$4),'19 SpcFunc &amp; VentSpcFunc combos'!$Q$8:$Q$335,0),0)&gt;0,1,0)</f>
        <v>0</v>
      </c>
      <c r="AL28" s="120">
        <f>IF(IFERROR(MATCH(_xlfn.CONCAT($B28,",",AL$4),'19 SpcFunc &amp; VentSpcFunc combos'!$Q$8:$Q$335,0),0)&gt;0,1,0)</f>
        <v>0</v>
      </c>
      <c r="AM28" s="120">
        <f>IF(IFERROR(MATCH(_xlfn.CONCAT($B28,",",AM$4),'19 SpcFunc &amp; VentSpcFunc combos'!$Q$8:$Q$335,0),0)&gt;0,1,0)</f>
        <v>0</v>
      </c>
      <c r="AN28" s="120">
        <f>IF(IFERROR(MATCH(_xlfn.CONCAT($B28,",",AN$4),'19 SpcFunc &amp; VentSpcFunc combos'!$Q$8:$Q$335,0),0)&gt;0,1,0)</f>
        <v>0</v>
      </c>
      <c r="AO28" s="120">
        <f>IF(IFERROR(MATCH(_xlfn.CONCAT($B28,",",AO$4),'19 SpcFunc &amp; VentSpcFunc combos'!$Q$8:$Q$335,0),0)&gt;0,1,0)</f>
        <v>0</v>
      </c>
      <c r="AP28" s="120">
        <f>IF(IFERROR(MATCH(_xlfn.CONCAT($B28,",",AP$4),'19 SpcFunc &amp; VentSpcFunc combos'!$Q$8:$Q$335,0),0)&gt;0,1,0)</f>
        <v>0</v>
      </c>
      <c r="AQ28" s="120">
        <f>IF(IFERROR(MATCH(_xlfn.CONCAT($B28,",",AQ$4),'19 SpcFunc &amp; VentSpcFunc combos'!$Q$8:$Q$335,0),0)&gt;0,1,0)</f>
        <v>0</v>
      </c>
      <c r="AR28" s="120">
        <f>IF(IFERROR(MATCH(_xlfn.CONCAT($B28,",",AR$4),'19 SpcFunc &amp; VentSpcFunc combos'!$Q$8:$Q$335,0),0)&gt;0,1,0)</f>
        <v>0</v>
      </c>
      <c r="AS28" s="120">
        <f>IF(IFERROR(MATCH(_xlfn.CONCAT($B28,",",AS$4),'19 SpcFunc &amp; VentSpcFunc combos'!$Q$8:$Q$335,0),0)&gt;0,1,0)</f>
        <v>0</v>
      </c>
      <c r="AT28" s="120">
        <f>IF(IFERROR(MATCH(_xlfn.CONCAT($B28,",",AT$4),'19 SpcFunc &amp; VentSpcFunc combos'!$Q$8:$Q$335,0),0)&gt;0,1,0)</f>
        <v>0</v>
      </c>
      <c r="AU28" s="120">
        <f>IF(IFERROR(MATCH(_xlfn.CONCAT($B28,",",AU$4),'19 SpcFunc &amp; VentSpcFunc combos'!$Q$8:$Q$335,0),0)&gt;0,1,0)</f>
        <v>0</v>
      </c>
      <c r="AV28" s="120">
        <f>IF(IFERROR(MATCH(_xlfn.CONCAT($B28,",",AV$4),'19 SpcFunc &amp; VentSpcFunc combos'!$Q$8:$Q$335,0),0)&gt;0,1,0)</f>
        <v>0</v>
      </c>
      <c r="AW28" s="120">
        <f>IF(IFERROR(MATCH(_xlfn.CONCAT($B28,",",AW$4),'19 SpcFunc &amp; VentSpcFunc combos'!$Q$8:$Q$335,0),0)&gt;0,1,0)</f>
        <v>0</v>
      </c>
      <c r="AX28" s="120">
        <f>IF(IFERROR(MATCH(_xlfn.CONCAT($B28,",",AX$4),'19 SpcFunc &amp; VentSpcFunc combos'!$Q$8:$Q$335,0),0)&gt;0,1,0)</f>
        <v>0</v>
      </c>
      <c r="AY28" s="120">
        <f>IF(IFERROR(MATCH(_xlfn.CONCAT($B28,",",AY$4),'19 SpcFunc &amp; VentSpcFunc combos'!$Q$8:$Q$335,0),0)&gt;0,1,0)</f>
        <v>0</v>
      </c>
      <c r="AZ28" s="120">
        <f>IF(IFERROR(MATCH(_xlfn.CONCAT($B28,",",AZ$4),'19 SpcFunc &amp; VentSpcFunc combos'!$Q$8:$Q$335,0),0)&gt;0,1,0)</f>
        <v>0</v>
      </c>
      <c r="BA28" s="120">
        <f>IF(IFERROR(MATCH(_xlfn.CONCAT($B28,",",BA$4),'19 SpcFunc &amp; VentSpcFunc combos'!$Q$8:$Q$335,0),0)&gt;0,1,0)</f>
        <v>0</v>
      </c>
      <c r="BB28" s="120">
        <f>IF(IFERROR(MATCH(_xlfn.CONCAT($B28,",",BB$4),'19 SpcFunc &amp; VentSpcFunc combos'!$Q$8:$Q$335,0),0)&gt;0,1,0)</f>
        <v>0</v>
      </c>
      <c r="BC28" s="120">
        <f>IF(IFERROR(MATCH(_xlfn.CONCAT($B28,",",BC$4),'19 SpcFunc &amp; VentSpcFunc combos'!$Q$8:$Q$335,0),0)&gt;0,1,0)</f>
        <v>0</v>
      </c>
      <c r="BD28" s="120">
        <f>IF(IFERROR(MATCH(_xlfn.CONCAT($B28,",",BD$4),'19 SpcFunc &amp; VentSpcFunc combos'!$Q$8:$Q$335,0),0)&gt;0,1,0)</f>
        <v>0</v>
      </c>
      <c r="BE28" s="120">
        <f>IF(IFERROR(MATCH(_xlfn.CONCAT($B28,",",BE$4),'19 SpcFunc &amp; VentSpcFunc combos'!$Q$8:$Q$335,0),0)&gt;0,1,0)</f>
        <v>0</v>
      </c>
      <c r="BF28" s="120">
        <f>IF(IFERROR(MATCH(_xlfn.CONCAT($B28,",",BF$4),'19 SpcFunc &amp; VentSpcFunc combos'!$Q$8:$Q$335,0),0)&gt;0,1,0)</f>
        <v>0</v>
      </c>
      <c r="BG28" s="120">
        <f>IF(IFERROR(MATCH(_xlfn.CONCAT($B28,",",BG$4),'19 SpcFunc &amp; VentSpcFunc combos'!$Q$8:$Q$335,0),0)&gt;0,1,0)</f>
        <v>0</v>
      </c>
      <c r="BH28" s="120">
        <f>IF(IFERROR(MATCH(_xlfn.CONCAT($B28,",",BH$4),'19 SpcFunc &amp; VentSpcFunc combos'!$Q$8:$Q$335,0),0)&gt;0,1,0)</f>
        <v>0</v>
      </c>
      <c r="BI28" s="120">
        <f>IF(IFERROR(MATCH(_xlfn.CONCAT($B28,",",BI$4),'19 SpcFunc &amp; VentSpcFunc combos'!$Q$8:$Q$335,0),0)&gt;0,1,0)</f>
        <v>0</v>
      </c>
      <c r="BJ28" s="120">
        <f>IF(IFERROR(MATCH(_xlfn.CONCAT($B28,",",BJ$4),'19 SpcFunc &amp; VentSpcFunc combos'!$Q$8:$Q$335,0),0)&gt;0,1,0)</f>
        <v>0</v>
      </c>
      <c r="BK28" s="120">
        <f>IF(IFERROR(MATCH(_xlfn.CONCAT($B28,",",BK$4),'19 SpcFunc &amp; VentSpcFunc combos'!$Q$8:$Q$335,0),0)&gt;0,1,0)</f>
        <v>0</v>
      </c>
      <c r="BL28" s="120">
        <f>IF(IFERROR(MATCH(_xlfn.CONCAT($B28,",",BL$4),'19 SpcFunc &amp; VentSpcFunc combos'!$Q$8:$Q$335,0),0)&gt;0,1,0)</f>
        <v>0</v>
      </c>
      <c r="BM28" s="120">
        <f>IF(IFERROR(MATCH(_xlfn.CONCAT($B28,",",BM$4),'19 SpcFunc &amp; VentSpcFunc combos'!$Q$8:$Q$335,0),0)&gt;0,1,0)</f>
        <v>0</v>
      </c>
      <c r="BN28" s="120">
        <f>IF(IFERROR(MATCH(_xlfn.CONCAT($B28,",",BN$4),'19 SpcFunc &amp; VentSpcFunc combos'!$Q$8:$Q$335,0),0)&gt;0,1,0)</f>
        <v>0</v>
      </c>
      <c r="BO28" s="120">
        <f>IF(IFERROR(MATCH(_xlfn.CONCAT($B28,",",BO$4),'19 SpcFunc &amp; VentSpcFunc combos'!$Q$8:$Q$335,0),0)&gt;0,1,0)</f>
        <v>0</v>
      </c>
      <c r="BP28" s="120">
        <f>IF(IFERROR(MATCH(_xlfn.CONCAT($B28,",",BP$4),'19 SpcFunc &amp; VentSpcFunc combos'!$Q$8:$Q$335,0),0)&gt;0,1,0)</f>
        <v>0</v>
      </c>
      <c r="BQ28" s="120">
        <f>IF(IFERROR(MATCH(_xlfn.CONCAT($B28,",",BQ$4),'19 SpcFunc &amp; VentSpcFunc combos'!$Q$8:$Q$335,0),0)&gt;0,1,0)</f>
        <v>0</v>
      </c>
      <c r="BR28" s="120">
        <f>IF(IFERROR(MATCH(_xlfn.CONCAT($B28,",",BR$4),'19 SpcFunc &amp; VentSpcFunc combos'!$Q$8:$Q$335,0),0)&gt;0,1,0)</f>
        <v>0</v>
      </c>
      <c r="BS28" s="120">
        <f>IF(IFERROR(MATCH(_xlfn.CONCAT($B28,",",BS$4),'19 SpcFunc &amp; VentSpcFunc combos'!$Q$8:$Q$335,0),0)&gt;0,1,0)</f>
        <v>0</v>
      </c>
      <c r="BT28" s="120">
        <f>IF(IFERROR(MATCH(_xlfn.CONCAT($B28,",",BT$4),'19 SpcFunc &amp; VentSpcFunc combos'!$Q$8:$Q$335,0),0)&gt;0,1,0)</f>
        <v>0</v>
      </c>
      <c r="BU28" s="120">
        <f>IF(IFERROR(MATCH(_xlfn.CONCAT($B28,",",BU$4),'19 SpcFunc &amp; VentSpcFunc combos'!$Q$8:$Q$335,0),0)&gt;0,1,0)</f>
        <v>0</v>
      </c>
      <c r="BV28" s="120">
        <f>IF(IFERROR(MATCH(_xlfn.CONCAT($B28,",",BV$4),'19 SpcFunc &amp; VentSpcFunc combos'!$Q$8:$Q$335,0),0)&gt;0,1,0)</f>
        <v>0</v>
      </c>
      <c r="BW28" s="120">
        <f>IF(IFERROR(MATCH(_xlfn.CONCAT($B28,",",BW$4),'19 SpcFunc &amp; VentSpcFunc combos'!$Q$8:$Q$335,0),0)&gt;0,1,0)</f>
        <v>0</v>
      </c>
      <c r="BX28" s="120">
        <f>IF(IFERROR(MATCH(_xlfn.CONCAT($B28,",",BX$4),'19 SpcFunc &amp; VentSpcFunc combos'!$Q$8:$Q$335,0),0)&gt;0,1,0)</f>
        <v>0</v>
      </c>
      <c r="BY28" s="120">
        <f>IF(IFERROR(MATCH(_xlfn.CONCAT($B28,",",BY$4),'19 SpcFunc &amp; VentSpcFunc combos'!$Q$8:$Q$335,0),0)&gt;0,1,0)</f>
        <v>0</v>
      </c>
      <c r="BZ28" s="120">
        <f>IF(IFERROR(MATCH(_xlfn.CONCAT($B28,",",BZ$4),'19 SpcFunc &amp; VentSpcFunc combos'!$Q$8:$Q$335,0),0)&gt;0,1,0)</f>
        <v>0</v>
      </c>
      <c r="CA28" s="120">
        <f>IF(IFERROR(MATCH(_xlfn.CONCAT($B28,",",CA$4),'19 SpcFunc &amp; VentSpcFunc combos'!$Q$8:$Q$335,0),0)&gt;0,1,0)</f>
        <v>0</v>
      </c>
      <c r="CB28" s="120">
        <f>IF(IFERROR(MATCH(_xlfn.CONCAT($B28,",",CB$4),'19 SpcFunc &amp; VentSpcFunc combos'!$Q$8:$Q$335,0),0)&gt;0,1,0)</f>
        <v>0</v>
      </c>
      <c r="CC28" s="120">
        <f>IF(IFERROR(MATCH(_xlfn.CONCAT($B28,",",CC$4),'19 SpcFunc &amp; VentSpcFunc combos'!$Q$8:$Q$335,0),0)&gt;0,1,0)</f>
        <v>0</v>
      </c>
      <c r="CD28" s="120">
        <f>IF(IFERROR(MATCH(_xlfn.CONCAT($B28,",",CD$4),'19 SpcFunc &amp; VentSpcFunc combos'!$Q$8:$Q$335,0),0)&gt;0,1,0)</f>
        <v>0</v>
      </c>
      <c r="CE28" s="120">
        <f>IF(IFERROR(MATCH(_xlfn.CONCAT($B28,",",CE$4),'19 SpcFunc &amp; VentSpcFunc combos'!$Q$8:$Q$335,0),0)&gt;0,1,0)</f>
        <v>0</v>
      </c>
      <c r="CF28" s="120">
        <f>IF(IFERROR(MATCH(_xlfn.CONCAT($B28,",",CF$4),'19 SpcFunc &amp; VentSpcFunc combos'!$Q$8:$Q$335,0),0)&gt;0,1,0)</f>
        <v>0</v>
      </c>
      <c r="CG28" s="120">
        <f>IF(IFERROR(MATCH(_xlfn.CONCAT($B28,",",CG$4),'19 SpcFunc &amp; VentSpcFunc combos'!$Q$8:$Q$335,0),0)&gt;0,1,0)</f>
        <v>0</v>
      </c>
      <c r="CH28" s="120">
        <f>IF(IFERROR(MATCH(_xlfn.CONCAT($B28,",",CH$4),'19 SpcFunc &amp; VentSpcFunc combos'!$Q$8:$Q$335,0),0)&gt;0,1,0)</f>
        <v>0</v>
      </c>
      <c r="CI28" s="120">
        <f>IF(IFERROR(MATCH(_xlfn.CONCAT($B28,",",CI$4),'19 SpcFunc &amp; VentSpcFunc combos'!$Q$8:$Q$335,0),0)&gt;0,1,0)</f>
        <v>0</v>
      </c>
      <c r="CJ28" s="120">
        <f>IF(IFERROR(MATCH(_xlfn.CONCAT($B28,",",CJ$4),'19 SpcFunc &amp; VentSpcFunc combos'!$Q$8:$Q$335,0),0)&gt;0,1,0)</f>
        <v>0</v>
      </c>
      <c r="CK28" s="120">
        <f>IF(IFERROR(MATCH(_xlfn.CONCAT($B28,",",CK$4),'19 SpcFunc &amp; VentSpcFunc combos'!$Q$8:$Q$335,0),0)&gt;0,1,0)</f>
        <v>0</v>
      </c>
      <c r="CL28" s="120">
        <f>IF(IFERROR(MATCH(_xlfn.CONCAT($B28,",",CL$4),'19 SpcFunc &amp; VentSpcFunc combos'!$Q$8:$Q$335,0),0)&gt;0,1,0)</f>
        <v>0</v>
      </c>
      <c r="CM28" s="120">
        <f>IF(IFERROR(MATCH(_xlfn.CONCAT($B28,",",CM$4),'19 SpcFunc &amp; VentSpcFunc combos'!$Q$8:$Q$335,0),0)&gt;0,1,0)</f>
        <v>0</v>
      </c>
      <c r="CN28" s="120">
        <f>IF(IFERROR(MATCH(_xlfn.CONCAT($B28,",",CN$4),'19 SpcFunc &amp; VentSpcFunc combos'!$Q$8:$Q$335,0),0)&gt;0,1,0)</f>
        <v>0</v>
      </c>
      <c r="CO28" s="120">
        <f>IF(IFERROR(MATCH(_xlfn.CONCAT($B28,",",CO$4),'19 SpcFunc &amp; VentSpcFunc combos'!$Q$8:$Q$335,0),0)&gt;0,1,0)</f>
        <v>0</v>
      </c>
      <c r="CP28" s="120">
        <f>IF(IFERROR(MATCH(_xlfn.CONCAT($B28,",",CP$4),'19 SpcFunc &amp; VentSpcFunc combos'!$Q$8:$Q$335,0),0)&gt;0,1,0)</f>
        <v>0</v>
      </c>
      <c r="CQ28" s="120">
        <f>IF(IFERROR(MATCH(_xlfn.CONCAT($B28,",",CQ$4),'19 SpcFunc &amp; VentSpcFunc combos'!$Q$8:$Q$335,0),0)&gt;0,1,0)</f>
        <v>0</v>
      </c>
      <c r="CR28" s="120">
        <f>IF(IFERROR(MATCH(_xlfn.CONCAT($B28,",",CR$4),'19 SpcFunc &amp; VentSpcFunc combos'!$Q$8:$Q$335,0),0)&gt;0,1,0)</f>
        <v>0</v>
      </c>
      <c r="CS28" s="120">
        <f>IF(IFERROR(MATCH(_xlfn.CONCAT($B28,",",CS$4),'19 SpcFunc &amp; VentSpcFunc combos'!$Q$8:$Q$335,0),0)&gt;0,1,0)</f>
        <v>0</v>
      </c>
      <c r="CT28" s="120">
        <f>IF(IFERROR(MATCH(_xlfn.CONCAT($B28,",",CT$4),'19 SpcFunc &amp; VentSpcFunc combos'!$Q$8:$Q$335,0),0)&gt;0,1,0)</f>
        <v>0</v>
      </c>
      <c r="CU28" s="99" t="s">
        <v>938</v>
      </c>
      <c r="CV28">
        <f t="shared" si="5"/>
        <v>0</v>
      </c>
    </row>
    <row r="29" spans="2:100" x14ac:dyDescent="0.25">
      <c r="B29" t="e">
        <f>#REF!</f>
        <v>#REF!</v>
      </c>
      <c r="C29" s="120">
        <f>IF(IFERROR(MATCH(_xlfn.CONCAT($B29,",",C$4),'19 SpcFunc &amp; VentSpcFunc combos'!$Q$8:$Q$335,0),0)&gt;0,1,0)</f>
        <v>0</v>
      </c>
      <c r="D29" s="120">
        <f>IF(IFERROR(MATCH(_xlfn.CONCAT($B29,",",D$4),'19 SpcFunc &amp; VentSpcFunc combos'!$Q$8:$Q$335,0),0)&gt;0,1,0)</f>
        <v>0</v>
      </c>
      <c r="E29" s="120">
        <f>IF(IFERROR(MATCH(_xlfn.CONCAT($B29,",",E$4),'19 SpcFunc &amp; VentSpcFunc combos'!$Q$8:$Q$335,0),0)&gt;0,1,0)</f>
        <v>0</v>
      </c>
      <c r="F29" s="120">
        <f>IF(IFERROR(MATCH(_xlfn.CONCAT($B29,",",F$4),'19 SpcFunc &amp; VentSpcFunc combos'!$Q$8:$Q$335,0),0)&gt;0,1,0)</f>
        <v>0</v>
      </c>
      <c r="G29" s="120">
        <f>IF(IFERROR(MATCH(_xlfn.CONCAT($B29,",",G$4),'19 SpcFunc &amp; VentSpcFunc combos'!$Q$8:$Q$335,0),0)&gt;0,1,0)</f>
        <v>0</v>
      </c>
      <c r="H29" s="120">
        <f>IF(IFERROR(MATCH(_xlfn.CONCAT($B29,",",H$4),'19 SpcFunc &amp; VentSpcFunc combos'!$Q$8:$Q$335,0),0)&gt;0,1,0)</f>
        <v>0</v>
      </c>
      <c r="I29" s="120">
        <f>IF(IFERROR(MATCH(_xlfn.CONCAT($B29,",",I$4),'19 SpcFunc &amp; VentSpcFunc combos'!$Q$8:$Q$335,0),0)&gt;0,1,0)</f>
        <v>0</v>
      </c>
      <c r="J29" s="120">
        <f>IF(IFERROR(MATCH(_xlfn.CONCAT($B29,",",J$4),'19 SpcFunc &amp; VentSpcFunc combos'!$Q$8:$Q$335,0),0)&gt;0,1,0)</f>
        <v>0</v>
      </c>
      <c r="K29" s="120">
        <f>IF(IFERROR(MATCH(_xlfn.CONCAT($B29,",",K$4),'19 SpcFunc &amp; VentSpcFunc combos'!$Q$8:$Q$335,0),0)&gt;0,1,0)</f>
        <v>0</v>
      </c>
      <c r="L29" s="120">
        <f>IF(IFERROR(MATCH(_xlfn.CONCAT($B29,",",L$4),'19 SpcFunc &amp; VentSpcFunc combos'!$Q$8:$Q$335,0),0)&gt;0,1,0)</f>
        <v>0</v>
      </c>
      <c r="M29" s="120">
        <f>IF(IFERROR(MATCH(_xlfn.CONCAT($B29,",",M$4),'19 SpcFunc &amp; VentSpcFunc combos'!$Q$8:$Q$335,0),0)&gt;0,1,0)</f>
        <v>0</v>
      </c>
      <c r="N29" s="120">
        <f>IF(IFERROR(MATCH(_xlfn.CONCAT($B29,",",N$4),'19 SpcFunc &amp; VentSpcFunc combos'!$Q$8:$Q$335,0),0)&gt;0,1,0)</f>
        <v>0</v>
      </c>
      <c r="O29" s="120">
        <f>IF(IFERROR(MATCH(_xlfn.CONCAT($B29,",",O$4),'19 SpcFunc &amp; VentSpcFunc combos'!$Q$8:$Q$335,0),0)&gt;0,1,0)</f>
        <v>0</v>
      </c>
      <c r="P29" s="120">
        <f>IF(IFERROR(MATCH(_xlfn.CONCAT($B29,",",P$4),'19 SpcFunc &amp; VentSpcFunc combos'!$Q$8:$Q$335,0),0)&gt;0,1,0)</f>
        <v>0</v>
      </c>
      <c r="Q29" s="120">
        <f>IF(IFERROR(MATCH(_xlfn.CONCAT($B29,",",Q$4),'19 SpcFunc &amp; VentSpcFunc combos'!$Q$8:$Q$335,0),0)&gt;0,1,0)</f>
        <v>0</v>
      </c>
      <c r="R29" s="120">
        <f>IF(IFERROR(MATCH(_xlfn.CONCAT($B29,",",R$4),'19 SpcFunc &amp; VentSpcFunc combos'!$Q$8:$Q$335,0),0)&gt;0,1,0)</f>
        <v>0</v>
      </c>
      <c r="S29" s="120">
        <f>IF(IFERROR(MATCH(_xlfn.CONCAT($B29,",",S$4),'19 SpcFunc &amp; VentSpcFunc combos'!$Q$8:$Q$335,0),0)&gt;0,1,0)</f>
        <v>0</v>
      </c>
      <c r="T29" s="120">
        <f>IF(IFERROR(MATCH(_xlfn.CONCAT($B29,",",T$4),'19 SpcFunc &amp; VentSpcFunc combos'!$Q$8:$Q$335,0),0)&gt;0,1,0)</f>
        <v>0</v>
      </c>
      <c r="U29" s="120">
        <f>IF(IFERROR(MATCH(_xlfn.CONCAT($B29,",",U$4),'19 SpcFunc &amp; VentSpcFunc combos'!$Q$8:$Q$335,0),0)&gt;0,1,0)</f>
        <v>0</v>
      </c>
      <c r="V29" s="120">
        <f>IF(IFERROR(MATCH(_xlfn.CONCAT($B29,",",V$4),'19 SpcFunc &amp; VentSpcFunc combos'!$Q$8:$Q$335,0),0)&gt;0,1,0)</f>
        <v>0</v>
      </c>
      <c r="W29" s="120">
        <f>IF(IFERROR(MATCH(_xlfn.CONCAT($B29,",",W$4),'19 SpcFunc &amp; VentSpcFunc combos'!$Q$8:$Q$335,0),0)&gt;0,1,0)</f>
        <v>0</v>
      </c>
      <c r="X29" s="120">
        <f>IF(IFERROR(MATCH(_xlfn.CONCAT($B29,",",X$4),'19 SpcFunc &amp; VentSpcFunc combos'!$Q$8:$Q$335,0),0)&gt;0,1,0)</f>
        <v>0</v>
      </c>
      <c r="Y29" s="120">
        <f>IF(IFERROR(MATCH(_xlfn.CONCAT($B29,",",Y$4),'19 SpcFunc &amp; VentSpcFunc combos'!$Q$8:$Q$335,0),0)&gt;0,1,0)</f>
        <v>0</v>
      </c>
      <c r="Z29" s="120">
        <f>IF(IFERROR(MATCH(_xlfn.CONCAT($B29,",",Z$4),'19 SpcFunc &amp; VentSpcFunc combos'!$Q$8:$Q$335,0),0)&gt;0,1,0)</f>
        <v>0</v>
      </c>
      <c r="AA29" s="120">
        <f>IF(IFERROR(MATCH(_xlfn.CONCAT($B29,",",AA$4),'19 SpcFunc &amp; VentSpcFunc combos'!$Q$8:$Q$335,0),0)&gt;0,1,0)</f>
        <v>0</v>
      </c>
      <c r="AB29" s="120">
        <f>IF(IFERROR(MATCH(_xlfn.CONCAT($B29,",",AB$4),'19 SpcFunc &amp; VentSpcFunc combos'!$Q$8:$Q$335,0),0)&gt;0,1,0)</f>
        <v>0</v>
      </c>
      <c r="AC29" s="120">
        <f>IF(IFERROR(MATCH(_xlfn.CONCAT($B29,",",AC$4),'19 SpcFunc &amp; VentSpcFunc combos'!$Q$8:$Q$335,0),0)&gt;0,1,0)</f>
        <v>0</v>
      </c>
      <c r="AD29" s="120">
        <f>IF(IFERROR(MATCH(_xlfn.CONCAT($B29,",",AD$4),'19 SpcFunc &amp; VentSpcFunc combos'!$Q$8:$Q$335,0),0)&gt;0,1,0)</f>
        <v>0</v>
      </c>
      <c r="AE29" s="120">
        <f>IF(IFERROR(MATCH(_xlfn.CONCAT($B29,",",AE$4),'19 SpcFunc &amp; VentSpcFunc combos'!$Q$8:$Q$335,0),0)&gt;0,1,0)</f>
        <v>0</v>
      </c>
      <c r="AF29" s="120">
        <f>IF(IFERROR(MATCH(_xlfn.CONCAT($B29,",",AF$4),'19 SpcFunc &amp; VentSpcFunc combos'!$Q$8:$Q$335,0),0)&gt;0,1,0)</f>
        <v>0</v>
      </c>
      <c r="AG29" s="120">
        <f>IF(IFERROR(MATCH(_xlfn.CONCAT($B29,",",AG$4),'19 SpcFunc &amp; VentSpcFunc combos'!$Q$8:$Q$335,0),0)&gt;0,1,0)</f>
        <v>0</v>
      </c>
      <c r="AH29" s="120">
        <f>IF(IFERROR(MATCH(_xlfn.CONCAT($B29,",",AH$4),'19 SpcFunc &amp; VentSpcFunc combos'!$Q$8:$Q$335,0),0)&gt;0,1,0)</f>
        <v>0</v>
      </c>
      <c r="AI29" s="120">
        <f>IF(IFERROR(MATCH(_xlfn.CONCAT($B29,",",AI$4),'19 SpcFunc &amp; VentSpcFunc combos'!$Q$8:$Q$335,0),0)&gt;0,1,0)</f>
        <v>0</v>
      </c>
      <c r="AJ29" s="120">
        <f>IF(IFERROR(MATCH(_xlfn.CONCAT($B29,",",AJ$4),'19 SpcFunc &amp; VentSpcFunc combos'!$Q$8:$Q$335,0),0)&gt;0,1,0)</f>
        <v>0</v>
      </c>
      <c r="AK29" s="120">
        <f>IF(IFERROR(MATCH(_xlfn.CONCAT($B29,",",AK$4),'19 SpcFunc &amp; VentSpcFunc combos'!$Q$8:$Q$335,0),0)&gt;0,1,0)</f>
        <v>0</v>
      </c>
      <c r="AL29" s="120">
        <f>IF(IFERROR(MATCH(_xlfn.CONCAT($B29,",",AL$4),'19 SpcFunc &amp; VentSpcFunc combos'!$Q$8:$Q$335,0),0)&gt;0,1,0)</f>
        <v>0</v>
      </c>
      <c r="AM29" s="120">
        <f>IF(IFERROR(MATCH(_xlfn.CONCAT($B29,",",AM$4),'19 SpcFunc &amp; VentSpcFunc combos'!$Q$8:$Q$335,0),0)&gt;0,1,0)</f>
        <v>0</v>
      </c>
      <c r="AN29" s="120">
        <f>IF(IFERROR(MATCH(_xlfn.CONCAT($B29,",",AN$4),'19 SpcFunc &amp; VentSpcFunc combos'!$Q$8:$Q$335,0),0)&gt;0,1,0)</f>
        <v>0</v>
      </c>
      <c r="AO29" s="120">
        <f>IF(IFERROR(MATCH(_xlfn.CONCAT($B29,",",AO$4),'19 SpcFunc &amp; VentSpcFunc combos'!$Q$8:$Q$335,0),0)&gt;0,1,0)</f>
        <v>0</v>
      </c>
      <c r="AP29" s="120">
        <f>IF(IFERROR(MATCH(_xlfn.CONCAT($B29,",",AP$4),'19 SpcFunc &amp; VentSpcFunc combos'!$Q$8:$Q$335,0),0)&gt;0,1,0)</f>
        <v>0</v>
      </c>
      <c r="AQ29" s="120">
        <f>IF(IFERROR(MATCH(_xlfn.CONCAT($B29,",",AQ$4),'19 SpcFunc &amp; VentSpcFunc combos'!$Q$8:$Q$335,0),0)&gt;0,1,0)</f>
        <v>0</v>
      </c>
      <c r="AR29" s="120">
        <f>IF(IFERROR(MATCH(_xlfn.CONCAT($B29,",",AR$4),'19 SpcFunc &amp; VentSpcFunc combos'!$Q$8:$Q$335,0),0)&gt;0,1,0)</f>
        <v>0</v>
      </c>
      <c r="AS29" s="120">
        <f>IF(IFERROR(MATCH(_xlfn.CONCAT($B29,",",AS$4),'19 SpcFunc &amp; VentSpcFunc combos'!$Q$8:$Q$335,0),0)&gt;0,1,0)</f>
        <v>0</v>
      </c>
      <c r="AT29" s="120">
        <f>IF(IFERROR(MATCH(_xlfn.CONCAT($B29,",",AT$4),'19 SpcFunc &amp; VentSpcFunc combos'!$Q$8:$Q$335,0),0)&gt;0,1,0)</f>
        <v>0</v>
      </c>
      <c r="AU29" s="120">
        <f>IF(IFERROR(MATCH(_xlfn.CONCAT($B29,",",AU$4),'19 SpcFunc &amp; VentSpcFunc combos'!$Q$8:$Q$335,0),0)&gt;0,1,0)</f>
        <v>0</v>
      </c>
      <c r="AV29" s="120">
        <f>IF(IFERROR(MATCH(_xlfn.CONCAT($B29,",",AV$4),'19 SpcFunc &amp; VentSpcFunc combos'!$Q$8:$Q$335,0),0)&gt;0,1,0)</f>
        <v>0</v>
      </c>
      <c r="AW29" s="120">
        <f>IF(IFERROR(MATCH(_xlfn.CONCAT($B29,",",AW$4),'19 SpcFunc &amp; VentSpcFunc combos'!$Q$8:$Q$335,0),0)&gt;0,1,0)</f>
        <v>0</v>
      </c>
      <c r="AX29" s="120">
        <f>IF(IFERROR(MATCH(_xlfn.CONCAT($B29,",",AX$4),'19 SpcFunc &amp; VentSpcFunc combos'!$Q$8:$Q$335,0),0)&gt;0,1,0)</f>
        <v>0</v>
      </c>
      <c r="AY29" s="120">
        <f>IF(IFERROR(MATCH(_xlfn.CONCAT($B29,",",AY$4),'19 SpcFunc &amp; VentSpcFunc combos'!$Q$8:$Q$335,0),0)&gt;0,1,0)</f>
        <v>0</v>
      </c>
      <c r="AZ29" s="120">
        <f>IF(IFERROR(MATCH(_xlfn.CONCAT($B29,",",AZ$4),'19 SpcFunc &amp; VentSpcFunc combos'!$Q$8:$Q$335,0),0)&gt;0,1,0)</f>
        <v>0</v>
      </c>
      <c r="BA29" s="120">
        <f>IF(IFERROR(MATCH(_xlfn.CONCAT($B29,",",BA$4),'19 SpcFunc &amp; VentSpcFunc combos'!$Q$8:$Q$335,0),0)&gt;0,1,0)</f>
        <v>0</v>
      </c>
      <c r="BB29" s="120">
        <f>IF(IFERROR(MATCH(_xlfn.CONCAT($B29,",",BB$4),'19 SpcFunc &amp; VentSpcFunc combos'!$Q$8:$Q$335,0),0)&gt;0,1,0)</f>
        <v>0</v>
      </c>
      <c r="BC29" s="120">
        <f>IF(IFERROR(MATCH(_xlfn.CONCAT($B29,",",BC$4),'19 SpcFunc &amp; VentSpcFunc combos'!$Q$8:$Q$335,0),0)&gt;0,1,0)</f>
        <v>0</v>
      </c>
      <c r="BD29" s="120">
        <f>IF(IFERROR(MATCH(_xlfn.CONCAT($B29,",",BD$4),'19 SpcFunc &amp; VentSpcFunc combos'!$Q$8:$Q$335,0),0)&gt;0,1,0)</f>
        <v>0</v>
      </c>
      <c r="BE29" s="120">
        <f>IF(IFERROR(MATCH(_xlfn.CONCAT($B29,",",BE$4),'19 SpcFunc &amp; VentSpcFunc combos'!$Q$8:$Q$335,0),0)&gt;0,1,0)</f>
        <v>0</v>
      </c>
      <c r="BF29" s="120">
        <f>IF(IFERROR(MATCH(_xlfn.CONCAT($B29,",",BF$4),'19 SpcFunc &amp; VentSpcFunc combos'!$Q$8:$Q$335,0),0)&gt;0,1,0)</f>
        <v>0</v>
      </c>
      <c r="BG29" s="120">
        <f>IF(IFERROR(MATCH(_xlfn.CONCAT($B29,",",BG$4),'19 SpcFunc &amp; VentSpcFunc combos'!$Q$8:$Q$335,0),0)&gt;0,1,0)</f>
        <v>0</v>
      </c>
      <c r="BH29" s="120">
        <f>IF(IFERROR(MATCH(_xlfn.CONCAT($B29,",",BH$4),'19 SpcFunc &amp; VentSpcFunc combos'!$Q$8:$Q$335,0),0)&gt;0,1,0)</f>
        <v>0</v>
      </c>
      <c r="BI29" s="120">
        <f>IF(IFERROR(MATCH(_xlfn.CONCAT($B29,",",BI$4),'19 SpcFunc &amp; VentSpcFunc combos'!$Q$8:$Q$335,0),0)&gt;0,1,0)</f>
        <v>0</v>
      </c>
      <c r="BJ29" s="120">
        <f>IF(IFERROR(MATCH(_xlfn.CONCAT($B29,",",BJ$4),'19 SpcFunc &amp; VentSpcFunc combos'!$Q$8:$Q$335,0),0)&gt;0,1,0)</f>
        <v>0</v>
      </c>
      <c r="BK29" s="120">
        <f>IF(IFERROR(MATCH(_xlfn.CONCAT($B29,",",BK$4),'19 SpcFunc &amp; VentSpcFunc combos'!$Q$8:$Q$335,0),0)&gt;0,1,0)</f>
        <v>0</v>
      </c>
      <c r="BL29" s="120">
        <f>IF(IFERROR(MATCH(_xlfn.CONCAT($B29,",",BL$4),'19 SpcFunc &amp; VentSpcFunc combos'!$Q$8:$Q$335,0),0)&gt;0,1,0)</f>
        <v>0</v>
      </c>
      <c r="BM29" s="120">
        <f>IF(IFERROR(MATCH(_xlfn.CONCAT($B29,",",BM$4),'19 SpcFunc &amp; VentSpcFunc combos'!$Q$8:$Q$335,0),0)&gt;0,1,0)</f>
        <v>0</v>
      </c>
      <c r="BN29" s="120">
        <f>IF(IFERROR(MATCH(_xlfn.CONCAT($B29,",",BN$4),'19 SpcFunc &amp; VentSpcFunc combos'!$Q$8:$Q$335,0),0)&gt;0,1,0)</f>
        <v>0</v>
      </c>
      <c r="BO29" s="120">
        <f>IF(IFERROR(MATCH(_xlfn.CONCAT($B29,",",BO$4),'19 SpcFunc &amp; VentSpcFunc combos'!$Q$8:$Q$335,0),0)&gt;0,1,0)</f>
        <v>0</v>
      </c>
      <c r="BP29" s="120">
        <f>IF(IFERROR(MATCH(_xlfn.CONCAT($B29,",",BP$4),'19 SpcFunc &amp; VentSpcFunc combos'!$Q$8:$Q$335,0),0)&gt;0,1,0)</f>
        <v>0</v>
      </c>
      <c r="BQ29" s="120">
        <f>IF(IFERROR(MATCH(_xlfn.CONCAT($B29,",",BQ$4),'19 SpcFunc &amp; VentSpcFunc combos'!$Q$8:$Q$335,0),0)&gt;0,1,0)</f>
        <v>0</v>
      </c>
      <c r="BR29" s="120">
        <f>IF(IFERROR(MATCH(_xlfn.CONCAT($B29,",",BR$4),'19 SpcFunc &amp; VentSpcFunc combos'!$Q$8:$Q$335,0),0)&gt;0,1,0)</f>
        <v>0</v>
      </c>
      <c r="BS29" s="120">
        <f>IF(IFERROR(MATCH(_xlfn.CONCAT($B29,",",BS$4),'19 SpcFunc &amp; VentSpcFunc combos'!$Q$8:$Q$335,0),0)&gt;0,1,0)</f>
        <v>0</v>
      </c>
      <c r="BT29" s="120">
        <f>IF(IFERROR(MATCH(_xlfn.CONCAT($B29,",",BT$4),'19 SpcFunc &amp; VentSpcFunc combos'!$Q$8:$Q$335,0),0)&gt;0,1,0)</f>
        <v>0</v>
      </c>
      <c r="BU29" s="120">
        <f>IF(IFERROR(MATCH(_xlfn.CONCAT($B29,",",BU$4),'19 SpcFunc &amp; VentSpcFunc combos'!$Q$8:$Q$335,0),0)&gt;0,1,0)</f>
        <v>0</v>
      </c>
      <c r="BV29" s="120">
        <f>IF(IFERROR(MATCH(_xlfn.CONCAT($B29,",",BV$4),'19 SpcFunc &amp; VentSpcFunc combos'!$Q$8:$Q$335,0),0)&gt;0,1,0)</f>
        <v>0</v>
      </c>
      <c r="BW29" s="120">
        <f>IF(IFERROR(MATCH(_xlfn.CONCAT($B29,",",BW$4),'19 SpcFunc &amp; VentSpcFunc combos'!$Q$8:$Q$335,0),0)&gt;0,1,0)</f>
        <v>0</v>
      </c>
      <c r="BX29" s="120">
        <f>IF(IFERROR(MATCH(_xlfn.CONCAT($B29,",",BX$4),'19 SpcFunc &amp; VentSpcFunc combos'!$Q$8:$Q$335,0),0)&gt;0,1,0)</f>
        <v>0</v>
      </c>
      <c r="BY29" s="120">
        <f>IF(IFERROR(MATCH(_xlfn.CONCAT($B29,",",BY$4),'19 SpcFunc &amp; VentSpcFunc combos'!$Q$8:$Q$335,0),0)&gt;0,1,0)</f>
        <v>0</v>
      </c>
      <c r="BZ29" s="120">
        <f>IF(IFERROR(MATCH(_xlfn.CONCAT($B29,",",BZ$4),'19 SpcFunc &amp; VentSpcFunc combos'!$Q$8:$Q$335,0),0)&gt;0,1,0)</f>
        <v>0</v>
      </c>
      <c r="CA29" s="120">
        <f>IF(IFERROR(MATCH(_xlfn.CONCAT($B29,",",CA$4),'19 SpcFunc &amp; VentSpcFunc combos'!$Q$8:$Q$335,0),0)&gt;0,1,0)</f>
        <v>0</v>
      </c>
      <c r="CB29" s="120">
        <f>IF(IFERROR(MATCH(_xlfn.CONCAT($B29,",",CB$4),'19 SpcFunc &amp; VentSpcFunc combos'!$Q$8:$Q$335,0),0)&gt;0,1,0)</f>
        <v>0</v>
      </c>
      <c r="CC29" s="120">
        <f>IF(IFERROR(MATCH(_xlfn.CONCAT($B29,",",CC$4),'19 SpcFunc &amp; VentSpcFunc combos'!$Q$8:$Q$335,0),0)&gt;0,1,0)</f>
        <v>0</v>
      </c>
      <c r="CD29" s="120">
        <f>IF(IFERROR(MATCH(_xlfn.CONCAT($B29,",",CD$4),'19 SpcFunc &amp; VentSpcFunc combos'!$Q$8:$Q$335,0),0)&gt;0,1,0)</f>
        <v>0</v>
      </c>
      <c r="CE29" s="120">
        <f>IF(IFERROR(MATCH(_xlfn.CONCAT($B29,",",CE$4),'19 SpcFunc &amp; VentSpcFunc combos'!$Q$8:$Q$335,0),0)&gt;0,1,0)</f>
        <v>0</v>
      </c>
      <c r="CF29" s="120">
        <f>IF(IFERROR(MATCH(_xlfn.CONCAT($B29,",",CF$4),'19 SpcFunc &amp; VentSpcFunc combos'!$Q$8:$Q$335,0),0)&gt;0,1,0)</f>
        <v>0</v>
      </c>
      <c r="CG29" s="120">
        <f>IF(IFERROR(MATCH(_xlfn.CONCAT($B29,",",CG$4),'19 SpcFunc &amp; VentSpcFunc combos'!$Q$8:$Q$335,0),0)&gt;0,1,0)</f>
        <v>0</v>
      </c>
      <c r="CH29" s="120">
        <f>IF(IFERROR(MATCH(_xlfn.CONCAT($B29,",",CH$4),'19 SpcFunc &amp; VentSpcFunc combos'!$Q$8:$Q$335,0),0)&gt;0,1,0)</f>
        <v>0</v>
      </c>
      <c r="CI29" s="120">
        <f>IF(IFERROR(MATCH(_xlfn.CONCAT($B29,",",CI$4),'19 SpcFunc &amp; VentSpcFunc combos'!$Q$8:$Q$335,0),0)&gt;0,1,0)</f>
        <v>0</v>
      </c>
      <c r="CJ29" s="120">
        <f>IF(IFERROR(MATCH(_xlfn.CONCAT($B29,",",CJ$4),'19 SpcFunc &amp; VentSpcFunc combos'!$Q$8:$Q$335,0),0)&gt;0,1,0)</f>
        <v>0</v>
      </c>
      <c r="CK29" s="120">
        <f>IF(IFERROR(MATCH(_xlfn.CONCAT($B29,",",CK$4),'19 SpcFunc &amp; VentSpcFunc combos'!$Q$8:$Q$335,0),0)&gt;0,1,0)</f>
        <v>0</v>
      </c>
      <c r="CL29" s="120">
        <f>IF(IFERROR(MATCH(_xlfn.CONCAT($B29,",",CL$4),'19 SpcFunc &amp; VentSpcFunc combos'!$Q$8:$Q$335,0),0)&gt;0,1,0)</f>
        <v>0</v>
      </c>
      <c r="CM29" s="120">
        <f>IF(IFERROR(MATCH(_xlfn.CONCAT($B29,",",CM$4),'19 SpcFunc &amp; VentSpcFunc combos'!$Q$8:$Q$335,0),0)&gt;0,1,0)</f>
        <v>0</v>
      </c>
      <c r="CN29" s="120">
        <f>IF(IFERROR(MATCH(_xlfn.CONCAT($B29,",",CN$4),'19 SpcFunc &amp; VentSpcFunc combos'!$Q$8:$Q$335,0),0)&gt;0,1,0)</f>
        <v>0</v>
      </c>
      <c r="CO29" s="120">
        <f>IF(IFERROR(MATCH(_xlfn.CONCAT($B29,",",CO$4),'19 SpcFunc &amp; VentSpcFunc combos'!$Q$8:$Q$335,0),0)&gt;0,1,0)</f>
        <v>0</v>
      </c>
      <c r="CP29" s="120">
        <f>IF(IFERROR(MATCH(_xlfn.CONCAT($B29,",",CP$4),'19 SpcFunc &amp; VentSpcFunc combos'!$Q$8:$Q$335,0),0)&gt;0,1,0)</f>
        <v>0</v>
      </c>
      <c r="CQ29" s="120">
        <f>IF(IFERROR(MATCH(_xlfn.CONCAT($B29,",",CQ$4),'19 SpcFunc &amp; VentSpcFunc combos'!$Q$8:$Q$335,0),0)&gt;0,1,0)</f>
        <v>0</v>
      </c>
      <c r="CR29" s="120">
        <f>IF(IFERROR(MATCH(_xlfn.CONCAT($B29,",",CR$4),'19 SpcFunc &amp; VentSpcFunc combos'!$Q$8:$Q$335,0),0)&gt;0,1,0)</f>
        <v>0</v>
      </c>
      <c r="CS29" s="120">
        <f>IF(IFERROR(MATCH(_xlfn.CONCAT($B29,",",CS$4),'19 SpcFunc &amp; VentSpcFunc combos'!$Q$8:$Q$335,0),0)&gt;0,1,0)</f>
        <v>0</v>
      </c>
      <c r="CT29" s="120">
        <f>IF(IFERROR(MATCH(_xlfn.CONCAT($B29,",",CT$4),'19 SpcFunc &amp; VentSpcFunc combos'!$Q$8:$Q$335,0),0)&gt;0,1,0)</f>
        <v>0</v>
      </c>
      <c r="CU29" s="99" t="s">
        <v>938</v>
      </c>
      <c r="CV29">
        <f t="shared" si="5"/>
        <v>0</v>
      </c>
    </row>
    <row r="30" spans="2:100" x14ac:dyDescent="0.25">
      <c r="B30" t="e">
        <f>#REF!</f>
        <v>#REF!</v>
      </c>
      <c r="C30" s="120">
        <f>IF(IFERROR(MATCH(_xlfn.CONCAT($B30,",",C$4),'19 SpcFunc &amp; VentSpcFunc combos'!$Q$8:$Q$335,0),0)&gt;0,1,0)</f>
        <v>0</v>
      </c>
      <c r="D30" s="120">
        <f>IF(IFERROR(MATCH(_xlfn.CONCAT($B30,",",D$4),'19 SpcFunc &amp; VentSpcFunc combos'!$Q$8:$Q$335,0),0)&gt;0,1,0)</f>
        <v>0</v>
      </c>
      <c r="E30" s="120">
        <f>IF(IFERROR(MATCH(_xlfn.CONCAT($B30,",",E$4),'19 SpcFunc &amp; VentSpcFunc combos'!$Q$8:$Q$335,0),0)&gt;0,1,0)</f>
        <v>0</v>
      </c>
      <c r="F30" s="120">
        <f>IF(IFERROR(MATCH(_xlfn.CONCAT($B30,",",F$4),'19 SpcFunc &amp; VentSpcFunc combos'!$Q$8:$Q$335,0),0)&gt;0,1,0)</f>
        <v>0</v>
      </c>
      <c r="G30" s="120">
        <f>IF(IFERROR(MATCH(_xlfn.CONCAT($B30,",",G$4),'19 SpcFunc &amp; VentSpcFunc combos'!$Q$8:$Q$335,0),0)&gt;0,1,0)</f>
        <v>0</v>
      </c>
      <c r="H30" s="120">
        <f>IF(IFERROR(MATCH(_xlfn.CONCAT($B30,",",H$4),'19 SpcFunc &amp; VentSpcFunc combos'!$Q$8:$Q$335,0),0)&gt;0,1,0)</f>
        <v>0</v>
      </c>
      <c r="I30" s="120">
        <f>IF(IFERROR(MATCH(_xlfn.CONCAT($B30,",",I$4),'19 SpcFunc &amp; VentSpcFunc combos'!$Q$8:$Q$335,0),0)&gt;0,1,0)</f>
        <v>0</v>
      </c>
      <c r="J30" s="120">
        <f>IF(IFERROR(MATCH(_xlfn.CONCAT($B30,",",J$4),'19 SpcFunc &amp; VentSpcFunc combos'!$Q$8:$Q$335,0),0)&gt;0,1,0)</f>
        <v>0</v>
      </c>
      <c r="K30" s="120">
        <f>IF(IFERROR(MATCH(_xlfn.CONCAT($B30,",",K$4),'19 SpcFunc &amp; VentSpcFunc combos'!$Q$8:$Q$335,0),0)&gt;0,1,0)</f>
        <v>0</v>
      </c>
      <c r="L30" s="120">
        <f>IF(IFERROR(MATCH(_xlfn.CONCAT($B30,",",L$4),'19 SpcFunc &amp; VentSpcFunc combos'!$Q$8:$Q$335,0),0)&gt;0,1,0)</f>
        <v>0</v>
      </c>
      <c r="M30" s="120">
        <f>IF(IFERROR(MATCH(_xlfn.CONCAT($B30,",",M$4),'19 SpcFunc &amp; VentSpcFunc combos'!$Q$8:$Q$335,0),0)&gt;0,1,0)</f>
        <v>0</v>
      </c>
      <c r="N30" s="120">
        <f>IF(IFERROR(MATCH(_xlfn.CONCAT($B30,",",N$4),'19 SpcFunc &amp; VentSpcFunc combos'!$Q$8:$Q$335,0),0)&gt;0,1,0)</f>
        <v>0</v>
      </c>
      <c r="O30" s="120">
        <f>IF(IFERROR(MATCH(_xlfn.CONCAT($B30,",",O$4),'19 SpcFunc &amp; VentSpcFunc combos'!$Q$8:$Q$335,0),0)&gt;0,1,0)</f>
        <v>0</v>
      </c>
      <c r="P30" s="120">
        <f>IF(IFERROR(MATCH(_xlfn.CONCAT($B30,",",P$4),'19 SpcFunc &amp; VentSpcFunc combos'!$Q$8:$Q$335,0),0)&gt;0,1,0)</f>
        <v>0</v>
      </c>
      <c r="Q30" s="120">
        <f>IF(IFERROR(MATCH(_xlfn.CONCAT($B30,",",Q$4),'19 SpcFunc &amp; VentSpcFunc combos'!$Q$8:$Q$335,0),0)&gt;0,1,0)</f>
        <v>0</v>
      </c>
      <c r="R30" s="120">
        <f>IF(IFERROR(MATCH(_xlfn.CONCAT($B30,",",R$4),'19 SpcFunc &amp; VentSpcFunc combos'!$Q$8:$Q$335,0),0)&gt;0,1,0)</f>
        <v>0</v>
      </c>
      <c r="S30" s="120">
        <f>IF(IFERROR(MATCH(_xlfn.CONCAT($B30,",",S$4),'19 SpcFunc &amp; VentSpcFunc combos'!$Q$8:$Q$335,0),0)&gt;0,1,0)</f>
        <v>0</v>
      </c>
      <c r="T30" s="120">
        <f>IF(IFERROR(MATCH(_xlfn.CONCAT($B30,",",T$4),'19 SpcFunc &amp; VentSpcFunc combos'!$Q$8:$Q$335,0),0)&gt;0,1,0)</f>
        <v>0</v>
      </c>
      <c r="U30" s="120">
        <f>IF(IFERROR(MATCH(_xlfn.CONCAT($B30,",",U$4),'19 SpcFunc &amp; VentSpcFunc combos'!$Q$8:$Q$335,0),0)&gt;0,1,0)</f>
        <v>0</v>
      </c>
      <c r="V30" s="120">
        <f>IF(IFERROR(MATCH(_xlfn.CONCAT($B30,",",V$4),'19 SpcFunc &amp; VentSpcFunc combos'!$Q$8:$Q$335,0),0)&gt;0,1,0)</f>
        <v>0</v>
      </c>
      <c r="W30" s="120">
        <f>IF(IFERROR(MATCH(_xlfn.CONCAT($B30,",",W$4),'19 SpcFunc &amp; VentSpcFunc combos'!$Q$8:$Q$335,0),0)&gt;0,1,0)</f>
        <v>0</v>
      </c>
      <c r="X30" s="120">
        <f>IF(IFERROR(MATCH(_xlfn.CONCAT($B30,",",X$4),'19 SpcFunc &amp; VentSpcFunc combos'!$Q$8:$Q$335,0),0)&gt;0,1,0)</f>
        <v>0</v>
      </c>
      <c r="Y30" s="120">
        <f>IF(IFERROR(MATCH(_xlfn.CONCAT($B30,",",Y$4),'19 SpcFunc &amp; VentSpcFunc combos'!$Q$8:$Q$335,0),0)&gt;0,1,0)</f>
        <v>0</v>
      </c>
      <c r="Z30" s="120">
        <f>IF(IFERROR(MATCH(_xlfn.CONCAT($B30,",",Z$4),'19 SpcFunc &amp; VentSpcFunc combos'!$Q$8:$Q$335,0),0)&gt;0,1,0)</f>
        <v>0</v>
      </c>
      <c r="AA30" s="120">
        <f>IF(IFERROR(MATCH(_xlfn.CONCAT($B30,",",AA$4),'19 SpcFunc &amp; VentSpcFunc combos'!$Q$8:$Q$335,0),0)&gt;0,1,0)</f>
        <v>0</v>
      </c>
      <c r="AB30" s="120">
        <f>IF(IFERROR(MATCH(_xlfn.CONCAT($B30,",",AB$4),'19 SpcFunc &amp; VentSpcFunc combos'!$Q$8:$Q$335,0),0)&gt;0,1,0)</f>
        <v>0</v>
      </c>
      <c r="AC30" s="120">
        <f>IF(IFERROR(MATCH(_xlfn.CONCAT($B30,",",AC$4),'19 SpcFunc &amp; VentSpcFunc combos'!$Q$8:$Q$335,0),0)&gt;0,1,0)</f>
        <v>0</v>
      </c>
      <c r="AD30" s="120">
        <f>IF(IFERROR(MATCH(_xlfn.CONCAT($B30,",",AD$4),'19 SpcFunc &amp; VentSpcFunc combos'!$Q$8:$Q$335,0),0)&gt;0,1,0)</f>
        <v>0</v>
      </c>
      <c r="AE30" s="120">
        <f>IF(IFERROR(MATCH(_xlfn.CONCAT($B30,",",AE$4),'19 SpcFunc &amp; VentSpcFunc combos'!$Q$8:$Q$335,0),0)&gt;0,1,0)</f>
        <v>0</v>
      </c>
      <c r="AF30" s="120">
        <f>IF(IFERROR(MATCH(_xlfn.CONCAT($B30,",",AF$4),'19 SpcFunc &amp; VentSpcFunc combos'!$Q$8:$Q$335,0),0)&gt;0,1,0)</f>
        <v>0</v>
      </c>
      <c r="AG30" s="120">
        <f>IF(IFERROR(MATCH(_xlfn.CONCAT($B30,",",AG$4),'19 SpcFunc &amp; VentSpcFunc combos'!$Q$8:$Q$335,0),0)&gt;0,1,0)</f>
        <v>0</v>
      </c>
      <c r="AH30" s="120">
        <f>IF(IFERROR(MATCH(_xlfn.CONCAT($B30,",",AH$4),'19 SpcFunc &amp; VentSpcFunc combos'!$Q$8:$Q$335,0),0)&gt;0,1,0)</f>
        <v>0</v>
      </c>
      <c r="AI30" s="120">
        <f>IF(IFERROR(MATCH(_xlfn.CONCAT($B30,",",AI$4),'19 SpcFunc &amp; VentSpcFunc combos'!$Q$8:$Q$335,0),0)&gt;0,1,0)</f>
        <v>0</v>
      </c>
      <c r="AJ30" s="120">
        <f>IF(IFERROR(MATCH(_xlfn.CONCAT($B30,",",AJ$4),'19 SpcFunc &amp; VentSpcFunc combos'!$Q$8:$Q$335,0),0)&gt;0,1,0)</f>
        <v>0</v>
      </c>
      <c r="AK30" s="120">
        <f>IF(IFERROR(MATCH(_xlfn.CONCAT($B30,",",AK$4),'19 SpcFunc &amp; VentSpcFunc combos'!$Q$8:$Q$335,0),0)&gt;0,1,0)</f>
        <v>0</v>
      </c>
      <c r="AL30" s="120">
        <f>IF(IFERROR(MATCH(_xlfn.CONCAT($B30,",",AL$4),'19 SpcFunc &amp; VentSpcFunc combos'!$Q$8:$Q$335,0),0)&gt;0,1,0)</f>
        <v>0</v>
      </c>
      <c r="AM30" s="120">
        <f>IF(IFERROR(MATCH(_xlfn.CONCAT($B30,",",AM$4),'19 SpcFunc &amp; VentSpcFunc combos'!$Q$8:$Q$335,0),0)&gt;0,1,0)</f>
        <v>0</v>
      </c>
      <c r="AN30" s="120">
        <f>IF(IFERROR(MATCH(_xlfn.CONCAT($B30,",",AN$4),'19 SpcFunc &amp; VentSpcFunc combos'!$Q$8:$Q$335,0),0)&gt;0,1,0)</f>
        <v>0</v>
      </c>
      <c r="AO30" s="120">
        <f>IF(IFERROR(MATCH(_xlfn.CONCAT($B30,",",AO$4),'19 SpcFunc &amp; VentSpcFunc combos'!$Q$8:$Q$335,0),0)&gt;0,1,0)</f>
        <v>0</v>
      </c>
      <c r="AP30" s="120">
        <f>IF(IFERROR(MATCH(_xlfn.CONCAT($B30,",",AP$4),'19 SpcFunc &amp; VentSpcFunc combos'!$Q$8:$Q$335,0),0)&gt;0,1,0)</f>
        <v>0</v>
      </c>
      <c r="AQ30" s="120">
        <f>IF(IFERROR(MATCH(_xlfn.CONCAT($B30,",",AQ$4),'19 SpcFunc &amp; VentSpcFunc combos'!$Q$8:$Q$335,0),0)&gt;0,1,0)</f>
        <v>0</v>
      </c>
      <c r="AR30" s="120">
        <f>IF(IFERROR(MATCH(_xlfn.CONCAT($B30,",",AR$4),'19 SpcFunc &amp; VentSpcFunc combos'!$Q$8:$Q$335,0),0)&gt;0,1,0)</f>
        <v>0</v>
      </c>
      <c r="AS30" s="120">
        <f>IF(IFERROR(MATCH(_xlfn.CONCAT($B30,",",AS$4),'19 SpcFunc &amp; VentSpcFunc combos'!$Q$8:$Q$335,0),0)&gt;0,1,0)</f>
        <v>0</v>
      </c>
      <c r="AT30" s="120">
        <f>IF(IFERROR(MATCH(_xlfn.CONCAT($B30,",",AT$4),'19 SpcFunc &amp; VentSpcFunc combos'!$Q$8:$Q$335,0),0)&gt;0,1,0)</f>
        <v>0</v>
      </c>
      <c r="AU30" s="120">
        <f>IF(IFERROR(MATCH(_xlfn.CONCAT($B30,",",AU$4),'19 SpcFunc &amp; VentSpcFunc combos'!$Q$8:$Q$335,0),0)&gt;0,1,0)</f>
        <v>0</v>
      </c>
      <c r="AV30" s="120">
        <f>IF(IFERROR(MATCH(_xlfn.CONCAT($B30,",",AV$4),'19 SpcFunc &amp; VentSpcFunc combos'!$Q$8:$Q$335,0),0)&gt;0,1,0)</f>
        <v>0</v>
      </c>
      <c r="AW30" s="120">
        <f>IF(IFERROR(MATCH(_xlfn.CONCAT($B30,",",AW$4),'19 SpcFunc &amp; VentSpcFunc combos'!$Q$8:$Q$335,0),0)&gt;0,1,0)</f>
        <v>0</v>
      </c>
      <c r="AX30" s="120">
        <f>IF(IFERROR(MATCH(_xlfn.CONCAT($B30,",",AX$4),'19 SpcFunc &amp; VentSpcFunc combos'!$Q$8:$Q$335,0),0)&gt;0,1,0)</f>
        <v>0</v>
      </c>
      <c r="AY30" s="120">
        <f>IF(IFERROR(MATCH(_xlfn.CONCAT($B30,",",AY$4),'19 SpcFunc &amp; VentSpcFunc combos'!$Q$8:$Q$335,0),0)&gt;0,1,0)</f>
        <v>0</v>
      </c>
      <c r="AZ30" s="120">
        <f>IF(IFERROR(MATCH(_xlfn.CONCAT($B30,",",AZ$4),'19 SpcFunc &amp; VentSpcFunc combos'!$Q$8:$Q$335,0),0)&gt;0,1,0)</f>
        <v>0</v>
      </c>
      <c r="BA30" s="120">
        <f>IF(IFERROR(MATCH(_xlfn.CONCAT($B30,",",BA$4),'19 SpcFunc &amp; VentSpcFunc combos'!$Q$8:$Q$335,0),0)&gt;0,1,0)</f>
        <v>0</v>
      </c>
      <c r="BB30" s="120">
        <f>IF(IFERROR(MATCH(_xlfn.CONCAT($B30,",",BB$4),'19 SpcFunc &amp; VentSpcFunc combos'!$Q$8:$Q$335,0),0)&gt;0,1,0)</f>
        <v>0</v>
      </c>
      <c r="BC30" s="120">
        <f>IF(IFERROR(MATCH(_xlfn.CONCAT($B30,",",BC$4),'19 SpcFunc &amp; VentSpcFunc combos'!$Q$8:$Q$335,0),0)&gt;0,1,0)</f>
        <v>0</v>
      </c>
      <c r="BD30" s="120">
        <f>IF(IFERROR(MATCH(_xlfn.CONCAT($B30,",",BD$4),'19 SpcFunc &amp; VentSpcFunc combos'!$Q$8:$Q$335,0),0)&gt;0,1,0)</f>
        <v>0</v>
      </c>
      <c r="BE30" s="120">
        <f>IF(IFERROR(MATCH(_xlfn.CONCAT($B30,",",BE$4),'19 SpcFunc &amp; VentSpcFunc combos'!$Q$8:$Q$335,0),0)&gt;0,1,0)</f>
        <v>0</v>
      </c>
      <c r="BF30" s="120">
        <f>IF(IFERROR(MATCH(_xlfn.CONCAT($B30,",",BF$4),'19 SpcFunc &amp; VentSpcFunc combos'!$Q$8:$Q$335,0),0)&gt;0,1,0)</f>
        <v>0</v>
      </c>
      <c r="BG30" s="120">
        <f>IF(IFERROR(MATCH(_xlfn.CONCAT($B30,",",BG$4),'19 SpcFunc &amp; VentSpcFunc combos'!$Q$8:$Q$335,0),0)&gt;0,1,0)</f>
        <v>0</v>
      </c>
      <c r="BH30" s="120">
        <f>IF(IFERROR(MATCH(_xlfn.CONCAT($B30,",",BH$4),'19 SpcFunc &amp; VentSpcFunc combos'!$Q$8:$Q$335,0),0)&gt;0,1,0)</f>
        <v>0</v>
      </c>
      <c r="BI30" s="120">
        <f>IF(IFERROR(MATCH(_xlfn.CONCAT($B30,",",BI$4),'19 SpcFunc &amp; VentSpcFunc combos'!$Q$8:$Q$335,0),0)&gt;0,1,0)</f>
        <v>0</v>
      </c>
      <c r="BJ30" s="120">
        <f>IF(IFERROR(MATCH(_xlfn.CONCAT($B30,",",BJ$4),'19 SpcFunc &amp; VentSpcFunc combos'!$Q$8:$Q$335,0),0)&gt;0,1,0)</f>
        <v>0</v>
      </c>
      <c r="BK30" s="120">
        <f>IF(IFERROR(MATCH(_xlfn.CONCAT($B30,",",BK$4),'19 SpcFunc &amp; VentSpcFunc combos'!$Q$8:$Q$335,0),0)&gt;0,1,0)</f>
        <v>0</v>
      </c>
      <c r="BL30" s="120">
        <f>IF(IFERROR(MATCH(_xlfn.CONCAT($B30,",",BL$4),'19 SpcFunc &amp; VentSpcFunc combos'!$Q$8:$Q$335,0),0)&gt;0,1,0)</f>
        <v>0</v>
      </c>
      <c r="BM30" s="120">
        <f>IF(IFERROR(MATCH(_xlfn.CONCAT($B30,",",BM$4),'19 SpcFunc &amp; VentSpcFunc combos'!$Q$8:$Q$335,0),0)&gt;0,1,0)</f>
        <v>0</v>
      </c>
      <c r="BN30" s="120">
        <f>IF(IFERROR(MATCH(_xlfn.CONCAT($B30,",",BN$4),'19 SpcFunc &amp; VentSpcFunc combos'!$Q$8:$Q$335,0),0)&gt;0,1,0)</f>
        <v>0</v>
      </c>
      <c r="BO30" s="120">
        <f>IF(IFERROR(MATCH(_xlfn.CONCAT($B30,",",BO$4),'19 SpcFunc &amp; VentSpcFunc combos'!$Q$8:$Q$335,0),0)&gt;0,1,0)</f>
        <v>0</v>
      </c>
      <c r="BP30" s="120">
        <f>IF(IFERROR(MATCH(_xlfn.CONCAT($B30,",",BP$4),'19 SpcFunc &amp; VentSpcFunc combos'!$Q$8:$Q$335,0),0)&gt;0,1,0)</f>
        <v>0</v>
      </c>
      <c r="BQ30" s="120">
        <f>IF(IFERROR(MATCH(_xlfn.CONCAT($B30,",",BQ$4),'19 SpcFunc &amp; VentSpcFunc combos'!$Q$8:$Q$335,0),0)&gt;0,1,0)</f>
        <v>0</v>
      </c>
      <c r="BR30" s="120">
        <f>IF(IFERROR(MATCH(_xlfn.CONCAT($B30,",",BR$4),'19 SpcFunc &amp; VentSpcFunc combos'!$Q$8:$Q$335,0),0)&gt;0,1,0)</f>
        <v>0</v>
      </c>
      <c r="BS30" s="120">
        <f>IF(IFERROR(MATCH(_xlfn.CONCAT($B30,",",BS$4),'19 SpcFunc &amp; VentSpcFunc combos'!$Q$8:$Q$335,0),0)&gt;0,1,0)</f>
        <v>0</v>
      </c>
      <c r="BT30" s="120">
        <f>IF(IFERROR(MATCH(_xlfn.CONCAT($B30,",",BT$4),'19 SpcFunc &amp; VentSpcFunc combos'!$Q$8:$Q$335,0),0)&gt;0,1,0)</f>
        <v>0</v>
      </c>
      <c r="BU30" s="120">
        <f>IF(IFERROR(MATCH(_xlfn.CONCAT($B30,",",BU$4),'19 SpcFunc &amp; VentSpcFunc combos'!$Q$8:$Q$335,0),0)&gt;0,1,0)</f>
        <v>0</v>
      </c>
      <c r="BV30" s="120">
        <f>IF(IFERROR(MATCH(_xlfn.CONCAT($B30,",",BV$4),'19 SpcFunc &amp; VentSpcFunc combos'!$Q$8:$Q$335,0),0)&gt;0,1,0)</f>
        <v>0</v>
      </c>
      <c r="BW30" s="120">
        <f>IF(IFERROR(MATCH(_xlfn.CONCAT($B30,",",BW$4),'19 SpcFunc &amp; VentSpcFunc combos'!$Q$8:$Q$335,0),0)&gt;0,1,0)</f>
        <v>0</v>
      </c>
      <c r="BX30" s="120">
        <f>IF(IFERROR(MATCH(_xlfn.CONCAT($B30,",",BX$4),'19 SpcFunc &amp; VentSpcFunc combos'!$Q$8:$Q$335,0),0)&gt;0,1,0)</f>
        <v>0</v>
      </c>
      <c r="BY30" s="120">
        <f>IF(IFERROR(MATCH(_xlfn.CONCAT($B30,",",BY$4),'19 SpcFunc &amp; VentSpcFunc combos'!$Q$8:$Q$335,0),0)&gt;0,1,0)</f>
        <v>0</v>
      </c>
      <c r="BZ30" s="120">
        <f>IF(IFERROR(MATCH(_xlfn.CONCAT($B30,",",BZ$4),'19 SpcFunc &amp; VentSpcFunc combos'!$Q$8:$Q$335,0),0)&gt;0,1,0)</f>
        <v>0</v>
      </c>
      <c r="CA30" s="120">
        <f>IF(IFERROR(MATCH(_xlfn.CONCAT($B30,",",CA$4),'19 SpcFunc &amp; VentSpcFunc combos'!$Q$8:$Q$335,0),0)&gt;0,1,0)</f>
        <v>0</v>
      </c>
      <c r="CB30" s="120">
        <f>IF(IFERROR(MATCH(_xlfn.CONCAT($B30,",",CB$4),'19 SpcFunc &amp; VentSpcFunc combos'!$Q$8:$Q$335,0),0)&gt;0,1,0)</f>
        <v>0</v>
      </c>
      <c r="CC30" s="120">
        <f>IF(IFERROR(MATCH(_xlfn.CONCAT($B30,",",CC$4),'19 SpcFunc &amp; VentSpcFunc combos'!$Q$8:$Q$335,0),0)&gt;0,1,0)</f>
        <v>0</v>
      </c>
      <c r="CD30" s="120">
        <f>IF(IFERROR(MATCH(_xlfn.CONCAT($B30,",",CD$4),'19 SpcFunc &amp; VentSpcFunc combos'!$Q$8:$Q$335,0),0)&gt;0,1,0)</f>
        <v>0</v>
      </c>
      <c r="CE30" s="120">
        <f>IF(IFERROR(MATCH(_xlfn.CONCAT($B30,",",CE$4),'19 SpcFunc &amp; VentSpcFunc combos'!$Q$8:$Q$335,0),0)&gt;0,1,0)</f>
        <v>0</v>
      </c>
      <c r="CF30" s="120">
        <f>IF(IFERROR(MATCH(_xlfn.CONCAT($B30,",",CF$4),'19 SpcFunc &amp; VentSpcFunc combos'!$Q$8:$Q$335,0),0)&gt;0,1,0)</f>
        <v>0</v>
      </c>
      <c r="CG30" s="120">
        <f>IF(IFERROR(MATCH(_xlfn.CONCAT($B30,",",CG$4),'19 SpcFunc &amp; VentSpcFunc combos'!$Q$8:$Q$335,0),0)&gt;0,1,0)</f>
        <v>0</v>
      </c>
      <c r="CH30" s="120">
        <f>IF(IFERROR(MATCH(_xlfn.CONCAT($B30,",",CH$4),'19 SpcFunc &amp; VentSpcFunc combos'!$Q$8:$Q$335,0),0)&gt;0,1,0)</f>
        <v>0</v>
      </c>
      <c r="CI30" s="120">
        <f>IF(IFERROR(MATCH(_xlfn.CONCAT($B30,",",CI$4),'19 SpcFunc &amp; VentSpcFunc combos'!$Q$8:$Q$335,0),0)&gt;0,1,0)</f>
        <v>0</v>
      </c>
      <c r="CJ30" s="120">
        <f>IF(IFERROR(MATCH(_xlfn.CONCAT($B30,",",CJ$4),'19 SpcFunc &amp; VentSpcFunc combos'!$Q$8:$Q$335,0),0)&gt;0,1,0)</f>
        <v>0</v>
      </c>
      <c r="CK30" s="120">
        <f>IF(IFERROR(MATCH(_xlfn.CONCAT($B30,",",CK$4),'19 SpcFunc &amp; VentSpcFunc combos'!$Q$8:$Q$335,0),0)&gt;0,1,0)</f>
        <v>0</v>
      </c>
      <c r="CL30" s="120">
        <f>IF(IFERROR(MATCH(_xlfn.CONCAT($B30,",",CL$4),'19 SpcFunc &amp; VentSpcFunc combos'!$Q$8:$Q$335,0),0)&gt;0,1,0)</f>
        <v>0</v>
      </c>
      <c r="CM30" s="120">
        <f>IF(IFERROR(MATCH(_xlfn.CONCAT($B30,",",CM$4),'19 SpcFunc &amp; VentSpcFunc combos'!$Q$8:$Q$335,0),0)&gt;0,1,0)</f>
        <v>0</v>
      </c>
      <c r="CN30" s="120">
        <f>IF(IFERROR(MATCH(_xlfn.CONCAT($B30,",",CN$4),'19 SpcFunc &amp; VentSpcFunc combos'!$Q$8:$Q$335,0),0)&gt;0,1,0)</f>
        <v>0</v>
      </c>
      <c r="CO30" s="120">
        <f>IF(IFERROR(MATCH(_xlfn.CONCAT($B30,",",CO$4),'19 SpcFunc &amp; VentSpcFunc combos'!$Q$8:$Q$335,0),0)&gt;0,1,0)</f>
        <v>0</v>
      </c>
      <c r="CP30" s="120">
        <f>IF(IFERROR(MATCH(_xlfn.CONCAT($B30,",",CP$4),'19 SpcFunc &amp; VentSpcFunc combos'!$Q$8:$Q$335,0),0)&gt;0,1,0)</f>
        <v>0</v>
      </c>
      <c r="CQ30" s="120">
        <f>IF(IFERROR(MATCH(_xlfn.CONCAT($B30,",",CQ$4),'19 SpcFunc &amp; VentSpcFunc combos'!$Q$8:$Q$335,0),0)&gt;0,1,0)</f>
        <v>0</v>
      </c>
      <c r="CR30" s="120">
        <f>IF(IFERROR(MATCH(_xlfn.CONCAT($B30,",",CR$4),'19 SpcFunc &amp; VentSpcFunc combos'!$Q$8:$Q$335,0),0)&gt;0,1,0)</f>
        <v>0</v>
      </c>
      <c r="CS30" s="120">
        <f>IF(IFERROR(MATCH(_xlfn.CONCAT($B30,",",CS$4),'19 SpcFunc &amp; VentSpcFunc combos'!$Q$8:$Q$335,0),0)&gt;0,1,0)</f>
        <v>0</v>
      </c>
      <c r="CT30" s="120">
        <f>IF(IFERROR(MATCH(_xlfn.CONCAT($B30,",",CT$4),'19 SpcFunc &amp; VentSpcFunc combos'!$Q$8:$Q$335,0),0)&gt;0,1,0)</f>
        <v>0</v>
      </c>
      <c r="CU30" s="99" t="s">
        <v>938</v>
      </c>
      <c r="CV30">
        <f t="shared" si="5"/>
        <v>0</v>
      </c>
    </row>
    <row r="31" spans="2:100" x14ac:dyDescent="0.25">
      <c r="B31" t="e">
        <f>#REF!</f>
        <v>#REF!</v>
      </c>
      <c r="C31" s="120">
        <f>IF(IFERROR(MATCH(_xlfn.CONCAT($B31,",",C$4),'19 SpcFunc &amp; VentSpcFunc combos'!$Q$8:$Q$335,0),0)&gt;0,1,0)</f>
        <v>0</v>
      </c>
      <c r="D31" s="120">
        <f>IF(IFERROR(MATCH(_xlfn.CONCAT($B31,",",D$4),'19 SpcFunc &amp; VentSpcFunc combos'!$Q$8:$Q$335,0),0)&gt;0,1,0)</f>
        <v>0</v>
      </c>
      <c r="E31" s="120">
        <f>IF(IFERROR(MATCH(_xlfn.CONCAT($B31,",",E$4),'19 SpcFunc &amp; VentSpcFunc combos'!$Q$8:$Q$335,0),0)&gt;0,1,0)</f>
        <v>0</v>
      </c>
      <c r="F31" s="120">
        <f>IF(IFERROR(MATCH(_xlfn.CONCAT($B31,",",F$4),'19 SpcFunc &amp; VentSpcFunc combos'!$Q$8:$Q$335,0),0)&gt;0,1,0)</f>
        <v>0</v>
      </c>
      <c r="G31" s="120">
        <f>IF(IFERROR(MATCH(_xlfn.CONCAT($B31,",",G$4),'19 SpcFunc &amp; VentSpcFunc combos'!$Q$8:$Q$335,0),0)&gt;0,1,0)</f>
        <v>0</v>
      </c>
      <c r="H31" s="120">
        <f>IF(IFERROR(MATCH(_xlfn.CONCAT($B31,",",H$4),'19 SpcFunc &amp; VentSpcFunc combos'!$Q$8:$Q$335,0),0)&gt;0,1,0)</f>
        <v>0</v>
      </c>
      <c r="I31" s="120">
        <f>IF(IFERROR(MATCH(_xlfn.CONCAT($B31,",",I$4),'19 SpcFunc &amp; VentSpcFunc combos'!$Q$8:$Q$335,0),0)&gt;0,1,0)</f>
        <v>0</v>
      </c>
      <c r="J31" s="120">
        <f>IF(IFERROR(MATCH(_xlfn.CONCAT($B31,",",J$4),'19 SpcFunc &amp; VentSpcFunc combos'!$Q$8:$Q$335,0),0)&gt;0,1,0)</f>
        <v>0</v>
      </c>
      <c r="K31" s="120">
        <f>IF(IFERROR(MATCH(_xlfn.CONCAT($B31,",",K$4),'19 SpcFunc &amp; VentSpcFunc combos'!$Q$8:$Q$335,0),0)&gt;0,1,0)</f>
        <v>0</v>
      </c>
      <c r="L31" s="120">
        <f>IF(IFERROR(MATCH(_xlfn.CONCAT($B31,",",L$4),'19 SpcFunc &amp; VentSpcFunc combos'!$Q$8:$Q$335,0),0)&gt;0,1,0)</f>
        <v>0</v>
      </c>
      <c r="M31" s="120">
        <f>IF(IFERROR(MATCH(_xlfn.CONCAT($B31,",",M$4),'19 SpcFunc &amp; VentSpcFunc combos'!$Q$8:$Q$335,0),0)&gt;0,1,0)</f>
        <v>0</v>
      </c>
      <c r="N31" s="120">
        <f>IF(IFERROR(MATCH(_xlfn.CONCAT($B31,",",N$4),'19 SpcFunc &amp; VentSpcFunc combos'!$Q$8:$Q$335,0),0)&gt;0,1,0)</f>
        <v>0</v>
      </c>
      <c r="O31" s="120">
        <f>IF(IFERROR(MATCH(_xlfn.CONCAT($B31,",",O$4),'19 SpcFunc &amp; VentSpcFunc combos'!$Q$8:$Q$335,0),0)&gt;0,1,0)</f>
        <v>0</v>
      </c>
      <c r="P31" s="120">
        <f>IF(IFERROR(MATCH(_xlfn.CONCAT($B31,",",P$4),'19 SpcFunc &amp; VentSpcFunc combos'!$Q$8:$Q$335,0),0)&gt;0,1,0)</f>
        <v>0</v>
      </c>
      <c r="Q31" s="120">
        <f>IF(IFERROR(MATCH(_xlfn.CONCAT($B31,",",Q$4),'19 SpcFunc &amp; VentSpcFunc combos'!$Q$8:$Q$335,0),0)&gt;0,1,0)</f>
        <v>0</v>
      </c>
      <c r="R31" s="120">
        <f>IF(IFERROR(MATCH(_xlfn.CONCAT($B31,",",R$4),'19 SpcFunc &amp; VentSpcFunc combos'!$Q$8:$Q$335,0),0)&gt;0,1,0)</f>
        <v>0</v>
      </c>
      <c r="S31" s="120">
        <f>IF(IFERROR(MATCH(_xlfn.CONCAT($B31,",",S$4),'19 SpcFunc &amp; VentSpcFunc combos'!$Q$8:$Q$335,0),0)&gt;0,1,0)</f>
        <v>0</v>
      </c>
      <c r="T31" s="120">
        <f>IF(IFERROR(MATCH(_xlfn.CONCAT($B31,",",T$4),'19 SpcFunc &amp; VentSpcFunc combos'!$Q$8:$Q$335,0),0)&gt;0,1,0)</f>
        <v>0</v>
      </c>
      <c r="U31" s="120">
        <f>IF(IFERROR(MATCH(_xlfn.CONCAT($B31,",",U$4),'19 SpcFunc &amp; VentSpcFunc combos'!$Q$8:$Q$335,0),0)&gt;0,1,0)</f>
        <v>0</v>
      </c>
      <c r="V31" s="120">
        <f>IF(IFERROR(MATCH(_xlfn.CONCAT($B31,",",V$4),'19 SpcFunc &amp; VentSpcFunc combos'!$Q$8:$Q$335,0),0)&gt;0,1,0)</f>
        <v>0</v>
      </c>
      <c r="W31" s="120">
        <f>IF(IFERROR(MATCH(_xlfn.CONCAT($B31,",",W$4),'19 SpcFunc &amp; VentSpcFunc combos'!$Q$8:$Q$335,0),0)&gt;0,1,0)</f>
        <v>0</v>
      </c>
      <c r="X31" s="120">
        <f>IF(IFERROR(MATCH(_xlfn.CONCAT($B31,",",X$4),'19 SpcFunc &amp; VentSpcFunc combos'!$Q$8:$Q$335,0),0)&gt;0,1,0)</f>
        <v>0</v>
      </c>
      <c r="Y31" s="120">
        <f>IF(IFERROR(MATCH(_xlfn.CONCAT($B31,",",Y$4),'19 SpcFunc &amp; VentSpcFunc combos'!$Q$8:$Q$335,0),0)&gt;0,1,0)</f>
        <v>0</v>
      </c>
      <c r="Z31" s="120">
        <f>IF(IFERROR(MATCH(_xlfn.CONCAT($B31,",",Z$4),'19 SpcFunc &amp; VentSpcFunc combos'!$Q$8:$Q$335,0),0)&gt;0,1,0)</f>
        <v>0</v>
      </c>
      <c r="AA31" s="120">
        <f>IF(IFERROR(MATCH(_xlfn.CONCAT($B31,",",AA$4),'19 SpcFunc &amp; VentSpcFunc combos'!$Q$8:$Q$335,0),0)&gt;0,1,0)</f>
        <v>0</v>
      </c>
      <c r="AB31" s="120">
        <f>IF(IFERROR(MATCH(_xlfn.CONCAT($B31,",",AB$4),'19 SpcFunc &amp; VentSpcFunc combos'!$Q$8:$Q$335,0),0)&gt;0,1,0)</f>
        <v>0</v>
      </c>
      <c r="AC31" s="120">
        <f>IF(IFERROR(MATCH(_xlfn.CONCAT($B31,",",AC$4),'19 SpcFunc &amp; VentSpcFunc combos'!$Q$8:$Q$335,0),0)&gt;0,1,0)</f>
        <v>0</v>
      </c>
      <c r="AD31" s="120">
        <f>IF(IFERROR(MATCH(_xlfn.CONCAT($B31,",",AD$4),'19 SpcFunc &amp; VentSpcFunc combos'!$Q$8:$Q$335,0),0)&gt;0,1,0)</f>
        <v>0</v>
      </c>
      <c r="AE31" s="120">
        <f>IF(IFERROR(MATCH(_xlfn.CONCAT($B31,",",AE$4),'19 SpcFunc &amp; VentSpcFunc combos'!$Q$8:$Q$335,0),0)&gt;0,1,0)</f>
        <v>0</v>
      </c>
      <c r="AF31" s="120">
        <f>IF(IFERROR(MATCH(_xlfn.CONCAT($B31,",",AF$4),'19 SpcFunc &amp; VentSpcFunc combos'!$Q$8:$Q$335,0),0)&gt;0,1,0)</f>
        <v>0</v>
      </c>
      <c r="AG31" s="120">
        <f>IF(IFERROR(MATCH(_xlfn.CONCAT($B31,",",AG$4),'19 SpcFunc &amp; VentSpcFunc combos'!$Q$8:$Q$335,0),0)&gt;0,1,0)</f>
        <v>0</v>
      </c>
      <c r="AH31" s="120">
        <f>IF(IFERROR(MATCH(_xlfn.CONCAT($B31,",",AH$4),'19 SpcFunc &amp; VentSpcFunc combos'!$Q$8:$Q$335,0),0)&gt;0,1,0)</f>
        <v>0</v>
      </c>
      <c r="AI31" s="120">
        <f>IF(IFERROR(MATCH(_xlfn.CONCAT($B31,",",AI$4),'19 SpcFunc &amp; VentSpcFunc combos'!$Q$8:$Q$335,0),0)&gt;0,1,0)</f>
        <v>0</v>
      </c>
      <c r="AJ31" s="120">
        <f>IF(IFERROR(MATCH(_xlfn.CONCAT($B31,",",AJ$4),'19 SpcFunc &amp; VentSpcFunc combos'!$Q$8:$Q$335,0),0)&gt;0,1,0)</f>
        <v>0</v>
      </c>
      <c r="AK31" s="120">
        <f>IF(IFERROR(MATCH(_xlfn.CONCAT($B31,",",AK$4),'19 SpcFunc &amp; VentSpcFunc combos'!$Q$8:$Q$335,0),0)&gt;0,1,0)</f>
        <v>0</v>
      </c>
      <c r="AL31" s="120">
        <f>IF(IFERROR(MATCH(_xlfn.CONCAT($B31,",",AL$4),'19 SpcFunc &amp; VentSpcFunc combos'!$Q$8:$Q$335,0),0)&gt;0,1,0)</f>
        <v>0</v>
      </c>
      <c r="AM31" s="120">
        <f>IF(IFERROR(MATCH(_xlfn.CONCAT($B31,",",AM$4),'19 SpcFunc &amp; VentSpcFunc combos'!$Q$8:$Q$335,0),0)&gt;0,1,0)</f>
        <v>0</v>
      </c>
      <c r="AN31" s="120">
        <f>IF(IFERROR(MATCH(_xlfn.CONCAT($B31,",",AN$4),'19 SpcFunc &amp; VentSpcFunc combos'!$Q$8:$Q$335,0),0)&gt;0,1,0)</f>
        <v>0</v>
      </c>
      <c r="AO31" s="120">
        <f>IF(IFERROR(MATCH(_xlfn.CONCAT($B31,",",AO$4),'19 SpcFunc &amp; VentSpcFunc combos'!$Q$8:$Q$335,0),0)&gt;0,1,0)</f>
        <v>0</v>
      </c>
      <c r="AP31" s="120">
        <f>IF(IFERROR(MATCH(_xlfn.CONCAT($B31,",",AP$4),'19 SpcFunc &amp; VentSpcFunc combos'!$Q$8:$Q$335,0),0)&gt;0,1,0)</f>
        <v>0</v>
      </c>
      <c r="AQ31" s="120">
        <f>IF(IFERROR(MATCH(_xlfn.CONCAT($B31,",",AQ$4),'19 SpcFunc &amp; VentSpcFunc combos'!$Q$8:$Q$335,0),0)&gt;0,1,0)</f>
        <v>0</v>
      </c>
      <c r="AR31" s="120">
        <f>IF(IFERROR(MATCH(_xlfn.CONCAT($B31,",",AR$4),'19 SpcFunc &amp; VentSpcFunc combos'!$Q$8:$Q$335,0),0)&gt;0,1,0)</f>
        <v>0</v>
      </c>
      <c r="AS31" s="120">
        <f>IF(IFERROR(MATCH(_xlfn.CONCAT($B31,",",AS$4),'19 SpcFunc &amp; VentSpcFunc combos'!$Q$8:$Q$335,0),0)&gt;0,1,0)</f>
        <v>0</v>
      </c>
      <c r="AT31" s="120">
        <f>IF(IFERROR(MATCH(_xlfn.CONCAT($B31,",",AT$4),'19 SpcFunc &amp; VentSpcFunc combos'!$Q$8:$Q$335,0),0)&gt;0,1,0)</f>
        <v>0</v>
      </c>
      <c r="AU31" s="120">
        <f>IF(IFERROR(MATCH(_xlfn.CONCAT($B31,",",AU$4),'19 SpcFunc &amp; VentSpcFunc combos'!$Q$8:$Q$335,0),0)&gt;0,1,0)</f>
        <v>0</v>
      </c>
      <c r="AV31" s="120">
        <f>IF(IFERROR(MATCH(_xlfn.CONCAT($B31,",",AV$4),'19 SpcFunc &amp; VentSpcFunc combos'!$Q$8:$Q$335,0),0)&gt;0,1,0)</f>
        <v>0</v>
      </c>
      <c r="AW31" s="120">
        <f>IF(IFERROR(MATCH(_xlfn.CONCAT($B31,",",AW$4),'19 SpcFunc &amp; VentSpcFunc combos'!$Q$8:$Q$335,0),0)&gt;0,1,0)</f>
        <v>0</v>
      </c>
      <c r="AX31" s="120">
        <f>IF(IFERROR(MATCH(_xlfn.CONCAT($B31,",",AX$4),'19 SpcFunc &amp; VentSpcFunc combos'!$Q$8:$Q$335,0),0)&gt;0,1,0)</f>
        <v>0</v>
      </c>
      <c r="AY31" s="120">
        <f>IF(IFERROR(MATCH(_xlfn.CONCAT($B31,",",AY$4),'19 SpcFunc &amp; VentSpcFunc combos'!$Q$8:$Q$335,0),0)&gt;0,1,0)</f>
        <v>0</v>
      </c>
      <c r="AZ31" s="120">
        <f>IF(IFERROR(MATCH(_xlfn.CONCAT($B31,",",AZ$4),'19 SpcFunc &amp; VentSpcFunc combos'!$Q$8:$Q$335,0),0)&gt;0,1,0)</f>
        <v>0</v>
      </c>
      <c r="BA31" s="120">
        <f>IF(IFERROR(MATCH(_xlfn.CONCAT($B31,",",BA$4),'19 SpcFunc &amp; VentSpcFunc combos'!$Q$8:$Q$335,0),0)&gt;0,1,0)</f>
        <v>0</v>
      </c>
      <c r="BB31" s="120">
        <f>IF(IFERROR(MATCH(_xlfn.CONCAT($B31,",",BB$4),'19 SpcFunc &amp; VentSpcFunc combos'!$Q$8:$Q$335,0),0)&gt;0,1,0)</f>
        <v>0</v>
      </c>
      <c r="BC31" s="120">
        <f>IF(IFERROR(MATCH(_xlfn.CONCAT($B31,",",BC$4),'19 SpcFunc &amp; VentSpcFunc combos'!$Q$8:$Q$335,0),0)&gt;0,1,0)</f>
        <v>0</v>
      </c>
      <c r="BD31" s="120">
        <f>IF(IFERROR(MATCH(_xlfn.CONCAT($B31,",",BD$4),'19 SpcFunc &amp; VentSpcFunc combos'!$Q$8:$Q$335,0),0)&gt;0,1,0)</f>
        <v>0</v>
      </c>
      <c r="BE31" s="120">
        <f>IF(IFERROR(MATCH(_xlfn.CONCAT($B31,",",BE$4),'19 SpcFunc &amp; VentSpcFunc combos'!$Q$8:$Q$335,0),0)&gt;0,1,0)</f>
        <v>0</v>
      </c>
      <c r="BF31" s="120">
        <f>IF(IFERROR(MATCH(_xlfn.CONCAT($B31,",",BF$4),'19 SpcFunc &amp; VentSpcFunc combos'!$Q$8:$Q$335,0),0)&gt;0,1,0)</f>
        <v>0</v>
      </c>
      <c r="BG31" s="120">
        <f>IF(IFERROR(MATCH(_xlfn.CONCAT($B31,",",BG$4),'19 SpcFunc &amp; VentSpcFunc combos'!$Q$8:$Q$335,0),0)&gt;0,1,0)</f>
        <v>0</v>
      </c>
      <c r="BH31" s="120">
        <f>IF(IFERROR(MATCH(_xlfn.CONCAT($B31,",",BH$4),'19 SpcFunc &amp; VentSpcFunc combos'!$Q$8:$Q$335,0),0)&gt;0,1,0)</f>
        <v>0</v>
      </c>
      <c r="BI31" s="120">
        <f>IF(IFERROR(MATCH(_xlfn.CONCAT($B31,",",BI$4),'19 SpcFunc &amp; VentSpcFunc combos'!$Q$8:$Q$335,0),0)&gt;0,1,0)</f>
        <v>0</v>
      </c>
      <c r="BJ31" s="120">
        <f>IF(IFERROR(MATCH(_xlfn.CONCAT($B31,",",BJ$4),'19 SpcFunc &amp; VentSpcFunc combos'!$Q$8:$Q$335,0),0)&gt;0,1,0)</f>
        <v>0</v>
      </c>
      <c r="BK31" s="120">
        <f>IF(IFERROR(MATCH(_xlfn.CONCAT($B31,",",BK$4),'19 SpcFunc &amp; VentSpcFunc combos'!$Q$8:$Q$335,0),0)&gt;0,1,0)</f>
        <v>0</v>
      </c>
      <c r="BL31" s="120">
        <f>IF(IFERROR(MATCH(_xlfn.CONCAT($B31,",",BL$4),'19 SpcFunc &amp; VentSpcFunc combos'!$Q$8:$Q$335,0),0)&gt;0,1,0)</f>
        <v>0</v>
      </c>
      <c r="BM31" s="120">
        <f>IF(IFERROR(MATCH(_xlfn.CONCAT($B31,",",BM$4),'19 SpcFunc &amp; VentSpcFunc combos'!$Q$8:$Q$335,0),0)&gt;0,1,0)</f>
        <v>0</v>
      </c>
      <c r="BN31" s="120">
        <f>IF(IFERROR(MATCH(_xlfn.CONCAT($B31,",",BN$4),'19 SpcFunc &amp; VentSpcFunc combos'!$Q$8:$Q$335,0),0)&gt;0,1,0)</f>
        <v>0</v>
      </c>
      <c r="BO31" s="120">
        <f>IF(IFERROR(MATCH(_xlfn.CONCAT($B31,",",BO$4),'19 SpcFunc &amp; VentSpcFunc combos'!$Q$8:$Q$335,0),0)&gt;0,1,0)</f>
        <v>0</v>
      </c>
      <c r="BP31" s="120">
        <f>IF(IFERROR(MATCH(_xlfn.CONCAT($B31,",",BP$4),'19 SpcFunc &amp; VentSpcFunc combos'!$Q$8:$Q$335,0),0)&gt;0,1,0)</f>
        <v>0</v>
      </c>
      <c r="BQ31" s="120">
        <f>IF(IFERROR(MATCH(_xlfn.CONCAT($B31,",",BQ$4),'19 SpcFunc &amp; VentSpcFunc combos'!$Q$8:$Q$335,0),0)&gt;0,1,0)</f>
        <v>0</v>
      </c>
      <c r="BR31" s="120">
        <f>IF(IFERROR(MATCH(_xlfn.CONCAT($B31,",",BR$4),'19 SpcFunc &amp; VentSpcFunc combos'!$Q$8:$Q$335,0),0)&gt;0,1,0)</f>
        <v>0</v>
      </c>
      <c r="BS31" s="120">
        <f>IF(IFERROR(MATCH(_xlfn.CONCAT($B31,",",BS$4),'19 SpcFunc &amp; VentSpcFunc combos'!$Q$8:$Q$335,0),0)&gt;0,1,0)</f>
        <v>0</v>
      </c>
      <c r="BT31" s="120">
        <f>IF(IFERROR(MATCH(_xlfn.CONCAT($B31,",",BT$4),'19 SpcFunc &amp; VentSpcFunc combos'!$Q$8:$Q$335,0),0)&gt;0,1,0)</f>
        <v>0</v>
      </c>
      <c r="BU31" s="120">
        <f>IF(IFERROR(MATCH(_xlfn.CONCAT($B31,",",BU$4),'19 SpcFunc &amp; VentSpcFunc combos'!$Q$8:$Q$335,0),0)&gt;0,1,0)</f>
        <v>0</v>
      </c>
      <c r="BV31" s="120">
        <f>IF(IFERROR(MATCH(_xlfn.CONCAT($B31,",",BV$4),'19 SpcFunc &amp; VentSpcFunc combos'!$Q$8:$Q$335,0),0)&gt;0,1,0)</f>
        <v>0</v>
      </c>
      <c r="BW31" s="120">
        <f>IF(IFERROR(MATCH(_xlfn.CONCAT($B31,",",BW$4),'19 SpcFunc &amp; VentSpcFunc combos'!$Q$8:$Q$335,0),0)&gt;0,1,0)</f>
        <v>0</v>
      </c>
      <c r="BX31" s="120">
        <f>IF(IFERROR(MATCH(_xlfn.CONCAT($B31,",",BX$4),'19 SpcFunc &amp; VentSpcFunc combos'!$Q$8:$Q$335,0),0)&gt;0,1,0)</f>
        <v>0</v>
      </c>
      <c r="BY31" s="120">
        <f>IF(IFERROR(MATCH(_xlfn.CONCAT($B31,",",BY$4),'19 SpcFunc &amp; VentSpcFunc combos'!$Q$8:$Q$335,0),0)&gt;0,1,0)</f>
        <v>0</v>
      </c>
      <c r="BZ31" s="120">
        <f>IF(IFERROR(MATCH(_xlfn.CONCAT($B31,",",BZ$4),'19 SpcFunc &amp; VentSpcFunc combos'!$Q$8:$Q$335,0),0)&gt;0,1,0)</f>
        <v>0</v>
      </c>
      <c r="CA31" s="120">
        <f>IF(IFERROR(MATCH(_xlfn.CONCAT($B31,",",CA$4),'19 SpcFunc &amp; VentSpcFunc combos'!$Q$8:$Q$335,0),0)&gt;0,1,0)</f>
        <v>0</v>
      </c>
      <c r="CB31" s="120">
        <f>IF(IFERROR(MATCH(_xlfn.CONCAT($B31,",",CB$4),'19 SpcFunc &amp; VentSpcFunc combos'!$Q$8:$Q$335,0),0)&gt;0,1,0)</f>
        <v>0</v>
      </c>
      <c r="CC31" s="120">
        <f>IF(IFERROR(MATCH(_xlfn.CONCAT($B31,",",CC$4),'19 SpcFunc &amp; VentSpcFunc combos'!$Q$8:$Q$335,0),0)&gt;0,1,0)</f>
        <v>0</v>
      </c>
      <c r="CD31" s="120">
        <f>IF(IFERROR(MATCH(_xlfn.CONCAT($B31,",",CD$4),'19 SpcFunc &amp; VentSpcFunc combos'!$Q$8:$Q$335,0),0)&gt;0,1,0)</f>
        <v>0</v>
      </c>
      <c r="CE31" s="120">
        <f>IF(IFERROR(MATCH(_xlfn.CONCAT($B31,",",CE$4),'19 SpcFunc &amp; VentSpcFunc combos'!$Q$8:$Q$335,0),0)&gt;0,1,0)</f>
        <v>0</v>
      </c>
      <c r="CF31" s="120">
        <f>IF(IFERROR(MATCH(_xlfn.CONCAT($B31,",",CF$4),'19 SpcFunc &amp; VentSpcFunc combos'!$Q$8:$Q$335,0),0)&gt;0,1,0)</f>
        <v>0</v>
      </c>
      <c r="CG31" s="120">
        <f>IF(IFERROR(MATCH(_xlfn.CONCAT($B31,",",CG$4),'19 SpcFunc &amp; VentSpcFunc combos'!$Q$8:$Q$335,0),0)&gt;0,1,0)</f>
        <v>0</v>
      </c>
      <c r="CH31" s="120">
        <f>IF(IFERROR(MATCH(_xlfn.CONCAT($B31,",",CH$4),'19 SpcFunc &amp; VentSpcFunc combos'!$Q$8:$Q$335,0),0)&gt;0,1,0)</f>
        <v>0</v>
      </c>
      <c r="CI31" s="120">
        <f>IF(IFERROR(MATCH(_xlfn.CONCAT($B31,",",CI$4),'19 SpcFunc &amp; VentSpcFunc combos'!$Q$8:$Q$335,0),0)&gt;0,1,0)</f>
        <v>0</v>
      </c>
      <c r="CJ31" s="120">
        <f>IF(IFERROR(MATCH(_xlfn.CONCAT($B31,",",CJ$4),'19 SpcFunc &amp; VentSpcFunc combos'!$Q$8:$Q$335,0),0)&gt;0,1,0)</f>
        <v>0</v>
      </c>
      <c r="CK31" s="120">
        <f>IF(IFERROR(MATCH(_xlfn.CONCAT($B31,",",CK$4),'19 SpcFunc &amp; VentSpcFunc combos'!$Q$8:$Q$335,0),0)&gt;0,1,0)</f>
        <v>0</v>
      </c>
      <c r="CL31" s="120">
        <f>IF(IFERROR(MATCH(_xlfn.CONCAT($B31,",",CL$4),'19 SpcFunc &amp; VentSpcFunc combos'!$Q$8:$Q$335,0),0)&gt;0,1,0)</f>
        <v>0</v>
      </c>
      <c r="CM31" s="120">
        <f>IF(IFERROR(MATCH(_xlfn.CONCAT($B31,",",CM$4),'19 SpcFunc &amp; VentSpcFunc combos'!$Q$8:$Q$335,0),0)&gt;0,1,0)</f>
        <v>0</v>
      </c>
      <c r="CN31" s="120">
        <f>IF(IFERROR(MATCH(_xlfn.CONCAT($B31,",",CN$4),'19 SpcFunc &amp; VentSpcFunc combos'!$Q$8:$Q$335,0),0)&gt;0,1,0)</f>
        <v>0</v>
      </c>
      <c r="CO31" s="120">
        <f>IF(IFERROR(MATCH(_xlfn.CONCAT($B31,",",CO$4),'19 SpcFunc &amp; VentSpcFunc combos'!$Q$8:$Q$335,0),0)&gt;0,1,0)</f>
        <v>0</v>
      </c>
      <c r="CP31" s="120">
        <f>IF(IFERROR(MATCH(_xlfn.CONCAT($B31,",",CP$4),'19 SpcFunc &amp; VentSpcFunc combos'!$Q$8:$Q$335,0),0)&gt;0,1,0)</f>
        <v>0</v>
      </c>
      <c r="CQ31" s="120">
        <f>IF(IFERROR(MATCH(_xlfn.CONCAT($B31,",",CQ$4),'19 SpcFunc &amp; VentSpcFunc combos'!$Q$8:$Q$335,0),0)&gt;0,1,0)</f>
        <v>0</v>
      </c>
      <c r="CR31" s="120">
        <f>IF(IFERROR(MATCH(_xlfn.CONCAT($B31,",",CR$4),'19 SpcFunc &amp; VentSpcFunc combos'!$Q$8:$Q$335,0),0)&gt;0,1,0)</f>
        <v>0</v>
      </c>
      <c r="CS31" s="120">
        <f>IF(IFERROR(MATCH(_xlfn.CONCAT($B31,",",CS$4),'19 SpcFunc &amp; VentSpcFunc combos'!$Q$8:$Q$335,0),0)&gt;0,1,0)</f>
        <v>0</v>
      </c>
      <c r="CT31" s="120">
        <f>IF(IFERROR(MATCH(_xlfn.CONCAT($B31,",",CT$4),'19 SpcFunc &amp; VentSpcFunc combos'!$Q$8:$Q$335,0),0)&gt;0,1,0)</f>
        <v>0</v>
      </c>
      <c r="CU31" s="99" t="s">
        <v>938</v>
      </c>
      <c r="CV31">
        <f t="shared" si="5"/>
        <v>0</v>
      </c>
    </row>
    <row r="32" spans="2:100" x14ac:dyDescent="0.25">
      <c r="B32" t="e">
        <f>#REF!</f>
        <v>#REF!</v>
      </c>
      <c r="C32" s="120">
        <f>IF(IFERROR(MATCH(_xlfn.CONCAT($B32,",",C$4),'19 SpcFunc &amp; VentSpcFunc combos'!$Q$8:$Q$335,0),0)&gt;0,1,0)</f>
        <v>0</v>
      </c>
      <c r="D32" s="120">
        <f>IF(IFERROR(MATCH(_xlfn.CONCAT($B32,",",D$4),'19 SpcFunc &amp; VentSpcFunc combos'!$Q$8:$Q$335,0),0)&gt;0,1,0)</f>
        <v>0</v>
      </c>
      <c r="E32" s="120">
        <f>IF(IFERROR(MATCH(_xlfn.CONCAT($B32,",",E$4),'19 SpcFunc &amp; VentSpcFunc combos'!$Q$8:$Q$335,0),0)&gt;0,1,0)</f>
        <v>0</v>
      </c>
      <c r="F32" s="120">
        <f>IF(IFERROR(MATCH(_xlfn.CONCAT($B32,",",F$4),'19 SpcFunc &amp; VentSpcFunc combos'!$Q$8:$Q$335,0),0)&gt;0,1,0)</f>
        <v>0</v>
      </c>
      <c r="G32" s="120">
        <f>IF(IFERROR(MATCH(_xlfn.CONCAT($B32,",",G$4),'19 SpcFunc &amp; VentSpcFunc combos'!$Q$8:$Q$335,0),0)&gt;0,1,0)</f>
        <v>0</v>
      </c>
      <c r="H32" s="120">
        <f>IF(IFERROR(MATCH(_xlfn.CONCAT($B32,",",H$4),'19 SpcFunc &amp; VentSpcFunc combos'!$Q$8:$Q$335,0),0)&gt;0,1,0)</f>
        <v>0</v>
      </c>
      <c r="I32" s="120">
        <f>IF(IFERROR(MATCH(_xlfn.CONCAT($B32,",",I$4),'19 SpcFunc &amp; VentSpcFunc combos'!$Q$8:$Q$335,0),0)&gt;0,1,0)</f>
        <v>0</v>
      </c>
      <c r="J32" s="120">
        <f>IF(IFERROR(MATCH(_xlfn.CONCAT($B32,",",J$4),'19 SpcFunc &amp; VentSpcFunc combos'!$Q$8:$Q$335,0),0)&gt;0,1,0)</f>
        <v>0</v>
      </c>
      <c r="K32" s="120">
        <f>IF(IFERROR(MATCH(_xlfn.CONCAT($B32,",",K$4),'19 SpcFunc &amp; VentSpcFunc combos'!$Q$8:$Q$335,0),0)&gt;0,1,0)</f>
        <v>0</v>
      </c>
      <c r="L32" s="120">
        <f>IF(IFERROR(MATCH(_xlfn.CONCAT($B32,",",L$4),'19 SpcFunc &amp; VentSpcFunc combos'!$Q$8:$Q$335,0),0)&gt;0,1,0)</f>
        <v>0</v>
      </c>
      <c r="M32" s="120">
        <f>IF(IFERROR(MATCH(_xlfn.CONCAT($B32,",",M$4),'19 SpcFunc &amp; VentSpcFunc combos'!$Q$8:$Q$335,0),0)&gt;0,1,0)</f>
        <v>0</v>
      </c>
      <c r="N32" s="120">
        <f>IF(IFERROR(MATCH(_xlfn.CONCAT($B32,",",N$4),'19 SpcFunc &amp; VentSpcFunc combos'!$Q$8:$Q$335,0),0)&gt;0,1,0)</f>
        <v>0</v>
      </c>
      <c r="O32" s="120">
        <f>IF(IFERROR(MATCH(_xlfn.CONCAT($B32,",",O$4),'19 SpcFunc &amp; VentSpcFunc combos'!$Q$8:$Q$335,0),0)&gt;0,1,0)</f>
        <v>0</v>
      </c>
      <c r="P32" s="120">
        <f>IF(IFERROR(MATCH(_xlfn.CONCAT($B32,",",P$4),'19 SpcFunc &amp; VentSpcFunc combos'!$Q$8:$Q$335,0),0)&gt;0,1,0)</f>
        <v>0</v>
      </c>
      <c r="Q32" s="120">
        <f>IF(IFERROR(MATCH(_xlfn.CONCAT($B32,",",Q$4),'19 SpcFunc &amp; VentSpcFunc combos'!$Q$8:$Q$335,0),0)&gt;0,1,0)</f>
        <v>0</v>
      </c>
      <c r="R32" s="120">
        <f>IF(IFERROR(MATCH(_xlfn.CONCAT($B32,",",R$4),'19 SpcFunc &amp; VentSpcFunc combos'!$Q$8:$Q$335,0),0)&gt;0,1,0)</f>
        <v>0</v>
      </c>
      <c r="S32" s="120">
        <f>IF(IFERROR(MATCH(_xlfn.CONCAT($B32,",",S$4),'19 SpcFunc &amp; VentSpcFunc combos'!$Q$8:$Q$335,0),0)&gt;0,1,0)</f>
        <v>0</v>
      </c>
      <c r="T32" s="120">
        <f>IF(IFERROR(MATCH(_xlfn.CONCAT($B32,",",T$4),'19 SpcFunc &amp; VentSpcFunc combos'!$Q$8:$Q$335,0),0)&gt;0,1,0)</f>
        <v>0</v>
      </c>
      <c r="U32" s="120">
        <f>IF(IFERROR(MATCH(_xlfn.CONCAT($B32,",",U$4),'19 SpcFunc &amp; VentSpcFunc combos'!$Q$8:$Q$335,0),0)&gt;0,1,0)</f>
        <v>0</v>
      </c>
      <c r="V32" s="120">
        <f>IF(IFERROR(MATCH(_xlfn.CONCAT($B32,",",V$4),'19 SpcFunc &amp; VentSpcFunc combos'!$Q$8:$Q$335,0),0)&gt;0,1,0)</f>
        <v>0</v>
      </c>
      <c r="W32" s="120">
        <f>IF(IFERROR(MATCH(_xlfn.CONCAT($B32,",",W$4),'19 SpcFunc &amp; VentSpcFunc combos'!$Q$8:$Q$335,0),0)&gt;0,1,0)</f>
        <v>0</v>
      </c>
      <c r="X32" s="120">
        <f>IF(IFERROR(MATCH(_xlfn.CONCAT($B32,",",X$4),'19 SpcFunc &amp; VentSpcFunc combos'!$Q$8:$Q$335,0),0)&gt;0,1,0)</f>
        <v>0</v>
      </c>
      <c r="Y32" s="120">
        <f>IF(IFERROR(MATCH(_xlfn.CONCAT($B32,",",Y$4),'19 SpcFunc &amp; VentSpcFunc combos'!$Q$8:$Q$335,0),0)&gt;0,1,0)</f>
        <v>0</v>
      </c>
      <c r="Z32" s="120">
        <f>IF(IFERROR(MATCH(_xlfn.CONCAT($B32,",",Z$4),'19 SpcFunc &amp; VentSpcFunc combos'!$Q$8:$Q$335,0),0)&gt;0,1,0)</f>
        <v>0</v>
      </c>
      <c r="AA32" s="120">
        <f>IF(IFERROR(MATCH(_xlfn.CONCAT($B32,",",AA$4),'19 SpcFunc &amp; VentSpcFunc combos'!$Q$8:$Q$335,0),0)&gt;0,1,0)</f>
        <v>0</v>
      </c>
      <c r="AB32" s="120">
        <f>IF(IFERROR(MATCH(_xlfn.CONCAT($B32,",",AB$4),'19 SpcFunc &amp; VentSpcFunc combos'!$Q$8:$Q$335,0),0)&gt;0,1,0)</f>
        <v>0</v>
      </c>
      <c r="AC32" s="120">
        <f>IF(IFERROR(MATCH(_xlfn.CONCAT($B32,",",AC$4),'19 SpcFunc &amp; VentSpcFunc combos'!$Q$8:$Q$335,0),0)&gt;0,1,0)</f>
        <v>0</v>
      </c>
      <c r="AD32" s="120">
        <f>IF(IFERROR(MATCH(_xlfn.CONCAT($B32,",",AD$4),'19 SpcFunc &amp; VentSpcFunc combos'!$Q$8:$Q$335,0),0)&gt;0,1,0)</f>
        <v>0</v>
      </c>
      <c r="AE32" s="120">
        <f>IF(IFERROR(MATCH(_xlfn.CONCAT($B32,",",AE$4),'19 SpcFunc &amp; VentSpcFunc combos'!$Q$8:$Q$335,0),0)&gt;0,1,0)</f>
        <v>0</v>
      </c>
      <c r="AF32" s="120">
        <f>IF(IFERROR(MATCH(_xlfn.CONCAT($B32,",",AF$4),'19 SpcFunc &amp; VentSpcFunc combos'!$Q$8:$Q$335,0),0)&gt;0,1,0)</f>
        <v>0</v>
      </c>
      <c r="AG32" s="120">
        <f>IF(IFERROR(MATCH(_xlfn.CONCAT($B32,",",AG$4),'19 SpcFunc &amp; VentSpcFunc combos'!$Q$8:$Q$335,0),0)&gt;0,1,0)</f>
        <v>0</v>
      </c>
      <c r="AH32" s="120">
        <f>IF(IFERROR(MATCH(_xlfn.CONCAT($B32,",",AH$4),'19 SpcFunc &amp; VentSpcFunc combos'!$Q$8:$Q$335,0),0)&gt;0,1,0)</f>
        <v>0</v>
      </c>
      <c r="AI32" s="120">
        <f>IF(IFERROR(MATCH(_xlfn.CONCAT($B32,",",AI$4),'19 SpcFunc &amp; VentSpcFunc combos'!$Q$8:$Q$335,0),0)&gt;0,1,0)</f>
        <v>0</v>
      </c>
      <c r="AJ32" s="120">
        <f>IF(IFERROR(MATCH(_xlfn.CONCAT($B32,",",AJ$4),'19 SpcFunc &amp; VentSpcFunc combos'!$Q$8:$Q$335,0),0)&gt;0,1,0)</f>
        <v>0</v>
      </c>
      <c r="AK32" s="120">
        <f>IF(IFERROR(MATCH(_xlfn.CONCAT($B32,",",AK$4),'19 SpcFunc &amp; VentSpcFunc combos'!$Q$8:$Q$335,0),0)&gt;0,1,0)</f>
        <v>0</v>
      </c>
      <c r="AL32" s="120">
        <f>IF(IFERROR(MATCH(_xlfn.CONCAT($B32,",",AL$4),'19 SpcFunc &amp; VentSpcFunc combos'!$Q$8:$Q$335,0),0)&gt;0,1,0)</f>
        <v>0</v>
      </c>
      <c r="AM32" s="120">
        <f>IF(IFERROR(MATCH(_xlfn.CONCAT($B32,",",AM$4),'19 SpcFunc &amp; VentSpcFunc combos'!$Q$8:$Q$335,0),0)&gt;0,1,0)</f>
        <v>0</v>
      </c>
      <c r="AN32" s="120">
        <f>IF(IFERROR(MATCH(_xlfn.CONCAT($B32,",",AN$4),'19 SpcFunc &amp; VentSpcFunc combos'!$Q$8:$Q$335,0),0)&gt;0,1,0)</f>
        <v>0</v>
      </c>
      <c r="AO32" s="120">
        <f>IF(IFERROR(MATCH(_xlfn.CONCAT($B32,",",AO$4),'19 SpcFunc &amp; VentSpcFunc combos'!$Q$8:$Q$335,0),0)&gt;0,1,0)</f>
        <v>0</v>
      </c>
      <c r="AP32" s="120">
        <f>IF(IFERROR(MATCH(_xlfn.CONCAT($B32,",",AP$4),'19 SpcFunc &amp; VentSpcFunc combos'!$Q$8:$Q$335,0),0)&gt;0,1,0)</f>
        <v>0</v>
      </c>
      <c r="AQ32" s="120">
        <f>IF(IFERROR(MATCH(_xlfn.CONCAT($B32,",",AQ$4),'19 SpcFunc &amp; VentSpcFunc combos'!$Q$8:$Q$335,0),0)&gt;0,1,0)</f>
        <v>0</v>
      </c>
      <c r="AR32" s="120">
        <f>IF(IFERROR(MATCH(_xlfn.CONCAT($B32,",",AR$4),'19 SpcFunc &amp; VentSpcFunc combos'!$Q$8:$Q$335,0),0)&gt;0,1,0)</f>
        <v>0</v>
      </c>
      <c r="AS32" s="120">
        <f>IF(IFERROR(MATCH(_xlfn.CONCAT($B32,",",AS$4),'19 SpcFunc &amp; VentSpcFunc combos'!$Q$8:$Q$335,0),0)&gt;0,1,0)</f>
        <v>0</v>
      </c>
      <c r="AT32" s="120">
        <f>IF(IFERROR(MATCH(_xlfn.CONCAT($B32,",",AT$4),'19 SpcFunc &amp; VentSpcFunc combos'!$Q$8:$Q$335,0),0)&gt;0,1,0)</f>
        <v>0</v>
      </c>
      <c r="AU32" s="120">
        <f>IF(IFERROR(MATCH(_xlfn.CONCAT($B32,",",AU$4),'19 SpcFunc &amp; VentSpcFunc combos'!$Q$8:$Q$335,0),0)&gt;0,1,0)</f>
        <v>0</v>
      </c>
      <c r="AV32" s="120">
        <f>IF(IFERROR(MATCH(_xlfn.CONCAT($B32,",",AV$4),'19 SpcFunc &amp; VentSpcFunc combos'!$Q$8:$Q$335,0),0)&gt;0,1,0)</f>
        <v>0</v>
      </c>
      <c r="AW32" s="120">
        <f>IF(IFERROR(MATCH(_xlfn.CONCAT($B32,",",AW$4),'19 SpcFunc &amp; VentSpcFunc combos'!$Q$8:$Q$335,0),0)&gt;0,1,0)</f>
        <v>0</v>
      </c>
      <c r="AX32" s="120">
        <f>IF(IFERROR(MATCH(_xlfn.CONCAT($B32,",",AX$4),'19 SpcFunc &amp; VentSpcFunc combos'!$Q$8:$Q$335,0),0)&gt;0,1,0)</f>
        <v>0</v>
      </c>
      <c r="AY32" s="120">
        <f>IF(IFERROR(MATCH(_xlfn.CONCAT($B32,",",AY$4),'19 SpcFunc &amp; VentSpcFunc combos'!$Q$8:$Q$335,0),0)&gt;0,1,0)</f>
        <v>0</v>
      </c>
      <c r="AZ32" s="120">
        <f>IF(IFERROR(MATCH(_xlfn.CONCAT($B32,",",AZ$4),'19 SpcFunc &amp; VentSpcFunc combos'!$Q$8:$Q$335,0),0)&gt;0,1,0)</f>
        <v>0</v>
      </c>
      <c r="BA32" s="120">
        <f>IF(IFERROR(MATCH(_xlfn.CONCAT($B32,",",BA$4),'19 SpcFunc &amp; VentSpcFunc combos'!$Q$8:$Q$335,0),0)&gt;0,1,0)</f>
        <v>0</v>
      </c>
      <c r="BB32" s="120">
        <f>IF(IFERROR(MATCH(_xlfn.CONCAT($B32,",",BB$4),'19 SpcFunc &amp; VentSpcFunc combos'!$Q$8:$Q$335,0),0)&gt;0,1,0)</f>
        <v>0</v>
      </c>
      <c r="BC32" s="120">
        <f>IF(IFERROR(MATCH(_xlfn.CONCAT($B32,",",BC$4),'19 SpcFunc &amp; VentSpcFunc combos'!$Q$8:$Q$335,0),0)&gt;0,1,0)</f>
        <v>0</v>
      </c>
      <c r="BD32" s="120">
        <f>IF(IFERROR(MATCH(_xlfn.CONCAT($B32,",",BD$4),'19 SpcFunc &amp; VentSpcFunc combos'!$Q$8:$Q$335,0),0)&gt;0,1,0)</f>
        <v>0</v>
      </c>
      <c r="BE32" s="120">
        <f>IF(IFERROR(MATCH(_xlfn.CONCAT($B32,",",BE$4),'19 SpcFunc &amp; VentSpcFunc combos'!$Q$8:$Q$335,0),0)&gt;0,1,0)</f>
        <v>0</v>
      </c>
      <c r="BF32" s="120">
        <f>IF(IFERROR(MATCH(_xlfn.CONCAT($B32,",",BF$4),'19 SpcFunc &amp; VentSpcFunc combos'!$Q$8:$Q$335,0),0)&gt;0,1,0)</f>
        <v>0</v>
      </c>
      <c r="BG32" s="120">
        <f>IF(IFERROR(MATCH(_xlfn.CONCAT($B32,",",BG$4),'19 SpcFunc &amp; VentSpcFunc combos'!$Q$8:$Q$335,0),0)&gt;0,1,0)</f>
        <v>0</v>
      </c>
      <c r="BH32" s="120">
        <f>IF(IFERROR(MATCH(_xlfn.CONCAT($B32,",",BH$4),'19 SpcFunc &amp; VentSpcFunc combos'!$Q$8:$Q$335,0),0)&gt;0,1,0)</f>
        <v>0</v>
      </c>
      <c r="BI32" s="120">
        <f>IF(IFERROR(MATCH(_xlfn.CONCAT($B32,",",BI$4),'19 SpcFunc &amp; VentSpcFunc combos'!$Q$8:$Q$335,0),0)&gt;0,1,0)</f>
        <v>0</v>
      </c>
      <c r="BJ32" s="120">
        <f>IF(IFERROR(MATCH(_xlfn.CONCAT($B32,",",BJ$4),'19 SpcFunc &amp; VentSpcFunc combos'!$Q$8:$Q$335,0),0)&gt;0,1,0)</f>
        <v>0</v>
      </c>
      <c r="BK32" s="120">
        <f>IF(IFERROR(MATCH(_xlfn.CONCAT($B32,",",BK$4),'19 SpcFunc &amp; VentSpcFunc combos'!$Q$8:$Q$335,0),0)&gt;0,1,0)</f>
        <v>0</v>
      </c>
      <c r="BL32" s="120">
        <f>IF(IFERROR(MATCH(_xlfn.CONCAT($B32,",",BL$4),'19 SpcFunc &amp; VentSpcFunc combos'!$Q$8:$Q$335,0),0)&gt;0,1,0)</f>
        <v>0</v>
      </c>
      <c r="BM32" s="120">
        <f>IF(IFERROR(MATCH(_xlfn.CONCAT($B32,",",BM$4),'19 SpcFunc &amp; VentSpcFunc combos'!$Q$8:$Q$335,0),0)&gt;0,1,0)</f>
        <v>0</v>
      </c>
      <c r="BN32" s="120">
        <f>IF(IFERROR(MATCH(_xlfn.CONCAT($B32,",",BN$4),'19 SpcFunc &amp; VentSpcFunc combos'!$Q$8:$Q$335,0),0)&gt;0,1,0)</f>
        <v>0</v>
      </c>
      <c r="BO32" s="120">
        <f>IF(IFERROR(MATCH(_xlfn.CONCAT($B32,",",BO$4),'19 SpcFunc &amp; VentSpcFunc combos'!$Q$8:$Q$335,0),0)&gt;0,1,0)</f>
        <v>0</v>
      </c>
      <c r="BP32" s="120">
        <f>IF(IFERROR(MATCH(_xlfn.CONCAT($B32,",",BP$4),'19 SpcFunc &amp; VentSpcFunc combos'!$Q$8:$Q$335,0),0)&gt;0,1,0)</f>
        <v>0</v>
      </c>
      <c r="BQ32" s="120">
        <f>IF(IFERROR(MATCH(_xlfn.CONCAT($B32,",",BQ$4),'19 SpcFunc &amp; VentSpcFunc combos'!$Q$8:$Q$335,0),0)&gt;0,1,0)</f>
        <v>0</v>
      </c>
      <c r="BR32" s="120">
        <f>IF(IFERROR(MATCH(_xlfn.CONCAT($B32,",",BR$4),'19 SpcFunc &amp; VentSpcFunc combos'!$Q$8:$Q$335,0),0)&gt;0,1,0)</f>
        <v>0</v>
      </c>
      <c r="BS32" s="120">
        <f>IF(IFERROR(MATCH(_xlfn.CONCAT($B32,",",BS$4),'19 SpcFunc &amp; VentSpcFunc combos'!$Q$8:$Q$335,0),0)&gt;0,1,0)</f>
        <v>0</v>
      </c>
      <c r="BT32" s="120">
        <f>IF(IFERROR(MATCH(_xlfn.CONCAT($B32,",",BT$4),'19 SpcFunc &amp; VentSpcFunc combos'!$Q$8:$Q$335,0),0)&gt;0,1,0)</f>
        <v>0</v>
      </c>
      <c r="BU32" s="120">
        <f>IF(IFERROR(MATCH(_xlfn.CONCAT($B32,",",BU$4),'19 SpcFunc &amp; VentSpcFunc combos'!$Q$8:$Q$335,0),0)&gt;0,1,0)</f>
        <v>0</v>
      </c>
      <c r="BV32" s="120">
        <f>IF(IFERROR(MATCH(_xlfn.CONCAT($B32,",",BV$4),'19 SpcFunc &amp; VentSpcFunc combos'!$Q$8:$Q$335,0),0)&gt;0,1,0)</f>
        <v>0</v>
      </c>
      <c r="BW32" s="120">
        <f>IF(IFERROR(MATCH(_xlfn.CONCAT($B32,",",BW$4),'19 SpcFunc &amp; VentSpcFunc combos'!$Q$8:$Q$335,0),0)&gt;0,1,0)</f>
        <v>0</v>
      </c>
      <c r="BX32" s="120">
        <f>IF(IFERROR(MATCH(_xlfn.CONCAT($B32,",",BX$4),'19 SpcFunc &amp; VentSpcFunc combos'!$Q$8:$Q$335,0),0)&gt;0,1,0)</f>
        <v>0</v>
      </c>
      <c r="BY32" s="120">
        <f>IF(IFERROR(MATCH(_xlfn.CONCAT($B32,",",BY$4),'19 SpcFunc &amp; VentSpcFunc combos'!$Q$8:$Q$335,0),0)&gt;0,1,0)</f>
        <v>0</v>
      </c>
      <c r="BZ32" s="120">
        <f>IF(IFERROR(MATCH(_xlfn.CONCAT($B32,",",BZ$4),'19 SpcFunc &amp; VentSpcFunc combos'!$Q$8:$Q$335,0),0)&gt;0,1,0)</f>
        <v>0</v>
      </c>
      <c r="CA32" s="120">
        <f>IF(IFERROR(MATCH(_xlfn.CONCAT($B32,",",CA$4),'19 SpcFunc &amp; VentSpcFunc combos'!$Q$8:$Q$335,0),0)&gt;0,1,0)</f>
        <v>0</v>
      </c>
      <c r="CB32" s="120">
        <f>IF(IFERROR(MATCH(_xlfn.CONCAT($B32,",",CB$4),'19 SpcFunc &amp; VentSpcFunc combos'!$Q$8:$Q$335,0),0)&gt;0,1,0)</f>
        <v>0</v>
      </c>
      <c r="CC32" s="120">
        <f>IF(IFERROR(MATCH(_xlfn.CONCAT($B32,",",CC$4),'19 SpcFunc &amp; VentSpcFunc combos'!$Q$8:$Q$335,0),0)&gt;0,1,0)</f>
        <v>0</v>
      </c>
      <c r="CD32" s="120">
        <f>IF(IFERROR(MATCH(_xlfn.CONCAT($B32,",",CD$4),'19 SpcFunc &amp; VentSpcFunc combos'!$Q$8:$Q$335,0),0)&gt;0,1,0)</f>
        <v>0</v>
      </c>
      <c r="CE32" s="120">
        <f>IF(IFERROR(MATCH(_xlfn.CONCAT($B32,",",CE$4),'19 SpcFunc &amp; VentSpcFunc combos'!$Q$8:$Q$335,0),0)&gt;0,1,0)</f>
        <v>0</v>
      </c>
      <c r="CF32" s="120">
        <f>IF(IFERROR(MATCH(_xlfn.CONCAT($B32,",",CF$4),'19 SpcFunc &amp; VentSpcFunc combos'!$Q$8:$Q$335,0),0)&gt;0,1,0)</f>
        <v>0</v>
      </c>
      <c r="CG32" s="120">
        <f>IF(IFERROR(MATCH(_xlfn.CONCAT($B32,",",CG$4),'19 SpcFunc &amp; VentSpcFunc combos'!$Q$8:$Q$335,0),0)&gt;0,1,0)</f>
        <v>0</v>
      </c>
      <c r="CH32" s="120">
        <f>IF(IFERROR(MATCH(_xlfn.CONCAT($B32,",",CH$4),'19 SpcFunc &amp; VentSpcFunc combos'!$Q$8:$Q$335,0),0)&gt;0,1,0)</f>
        <v>0</v>
      </c>
      <c r="CI32" s="120">
        <f>IF(IFERROR(MATCH(_xlfn.CONCAT($B32,",",CI$4),'19 SpcFunc &amp; VentSpcFunc combos'!$Q$8:$Q$335,0),0)&gt;0,1,0)</f>
        <v>0</v>
      </c>
      <c r="CJ32" s="120">
        <f>IF(IFERROR(MATCH(_xlfn.CONCAT($B32,",",CJ$4),'19 SpcFunc &amp; VentSpcFunc combos'!$Q$8:$Q$335,0),0)&gt;0,1,0)</f>
        <v>0</v>
      </c>
      <c r="CK32" s="120">
        <f>IF(IFERROR(MATCH(_xlfn.CONCAT($B32,",",CK$4),'19 SpcFunc &amp; VentSpcFunc combos'!$Q$8:$Q$335,0),0)&gt;0,1,0)</f>
        <v>0</v>
      </c>
      <c r="CL32" s="120">
        <f>IF(IFERROR(MATCH(_xlfn.CONCAT($B32,",",CL$4),'19 SpcFunc &amp; VentSpcFunc combos'!$Q$8:$Q$335,0),0)&gt;0,1,0)</f>
        <v>0</v>
      </c>
      <c r="CM32" s="120">
        <f>IF(IFERROR(MATCH(_xlfn.CONCAT($B32,",",CM$4),'19 SpcFunc &amp; VentSpcFunc combos'!$Q$8:$Q$335,0),0)&gt;0,1,0)</f>
        <v>0</v>
      </c>
      <c r="CN32" s="120">
        <f>IF(IFERROR(MATCH(_xlfn.CONCAT($B32,",",CN$4),'19 SpcFunc &amp; VentSpcFunc combos'!$Q$8:$Q$335,0),0)&gt;0,1,0)</f>
        <v>0</v>
      </c>
      <c r="CO32" s="120">
        <f>IF(IFERROR(MATCH(_xlfn.CONCAT($B32,",",CO$4),'19 SpcFunc &amp; VentSpcFunc combos'!$Q$8:$Q$335,0),0)&gt;0,1,0)</f>
        <v>0</v>
      </c>
      <c r="CP32" s="120">
        <f>IF(IFERROR(MATCH(_xlfn.CONCAT($B32,",",CP$4),'19 SpcFunc &amp; VentSpcFunc combos'!$Q$8:$Q$335,0),0)&gt;0,1,0)</f>
        <v>0</v>
      </c>
      <c r="CQ32" s="120">
        <f>IF(IFERROR(MATCH(_xlfn.CONCAT($B32,",",CQ$4),'19 SpcFunc &amp; VentSpcFunc combos'!$Q$8:$Q$335,0),0)&gt;0,1,0)</f>
        <v>0</v>
      </c>
      <c r="CR32" s="120">
        <f>IF(IFERROR(MATCH(_xlfn.CONCAT($B32,",",CR$4),'19 SpcFunc &amp; VentSpcFunc combos'!$Q$8:$Q$335,0),0)&gt;0,1,0)</f>
        <v>0</v>
      </c>
      <c r="CS32" s="120">
        <f>IF(IFERROR(MATCH(_xlfn.CONCAT($B32,",",CS$4),'19 SpcFunc &amp; VentSpcFunc combos'!$Q$8:$Q$335,0),0)&gt;0,1,0)</f>
        <v>0</v>
      </c>
      <c r="CT32" s="120">
        <f>IF(IFERROR(MATCH(_xlfn.CONCAT($B32,",",CT$4),'19 SpcFunc &amp; VentSpcFunc combos'!$Q$8:$Q$335,0),0)&gt;0,1,0)</f>
        <v>0</v>
      </c>
      <c r="CU32" s="99" t="s">
        <v>938</v>
      </c>
      <c r="CV32">
        <f t="shared" si="5"/>
        <v>0</v>
      </c>
    </row>
    <row r="33" spans="2:100" x14ac:dyDescent="0.25">
      <c r="B33" t="e">
        <f>#REF!</f>
        <v>#REF!</v>
      </c>
      <c r="C33" s="120">
        <f>IF(IFERROR(MATCH(_xlfn.CONCAT($B33,",",C$4),'19 SpcFunc &amp; VentSpcFunc combos'!$Q$8:$Q$335,0),0)&gt;0,1,0)</f>
        <v>0</v>
      </c>
      <c r="D33" s="120">
        <f>IF(IFERROR(MATCH(_xlfn.CONCAT($B33,",",D$4),'19 SpcFunc &amp; VentSpcFunc combos'!$Q$8:$Q$335,0),0)&gt;0,1,0)</f>
        <v>0</v>
      </c>
      <c r="E33" s="120">
        <f>IF(IFERROR(MATCH(_xlfn.CONCAT($B33,",",E$4),'19 SpcFunc &amp; VentSpcFunc combos'!$Q$8:$Q$335,0),0)&gt;0,1,0)</f>
        <v>0</v>
      </c>
      <c r="F33" s="120">
        <f>IF(IFERROR(MATCH(_xlfn.CONCAT($B33,",",F$4),'19 SpcFunc &amp; VentSpcFunc combos'!$Q$8:$Q$335,0),0)&gt;0,1,0)</f>
        <v>0</v>
      </c>
      <c r="G33" s="120">
        <f>IF(IFERROR(MATCH(_xlfn.CONCAT($B33,",",G$4),'19 SpcFunc &amp; VentSpcFunc combos'!$Q$8:$Q$335,0),0)&gt;0,1,0)</f>
        <v>0</v>
      </c>
      <c r="H33" s="120">
        <f>IF(IFERROR(MATCH(_xlfn.CONCAT($B33,",",H$4),'19 SpcFunc &amp; VentSpcFunc combos'!$Q$8:$Q$335,0),0)&gt;0,1,0)</f>
        <v>0</v>
      </c>
      <c r="I33" s="120">
        <f>IF(IFERROR(MATCH(_xlfn.CONCAT($B33,",",I$4),'19 SpcFunc &amp; VentSpcFunc combos'!$Q$8:$Q$335,0),0)&gt;0,1,0)</f>
        <v>0</v>
      </c>
      <c r="J33" s="120">
        <f>IF(IFERROR(MATCH(_xlfn.CONCAT($B33,",",J$4),'19 SpcFunc &amp; VentSpcFunc combos'!$Q$8:$Q$335,0),0)&gt;0,1,0)</f>
        <v>0</v>
      </c>
      <c r="K33" s="120">
        <f>IF(IFERROR(MATCH(_xlfn.CONCAT($B33,",",K$4),'19 SpcFunc &amp; VentSpcFunc combos'!$Q$8:$Q$335,0),0)&gt;0,1,0)</f>
        <v>0</v>
      </c>
      <c r="L33" s="120">
        <f>IF(IFERROR(MATCH(_xlfn.CONCAT($B33,",",L$4),'19 SpcFunc &amp; VentSpcFunc combos'!$Q$8:$Q$335,0),0)&gt;0,1,0)</f>
        <v>0</v>
      </c>
      <c r="M33" s="120">
        <f>IF(IFERROR(MATCH(_xlfn.CONCAT($B33,",",M$4),'19 SpcFunc &amp; VentSpcFunc combos'!$Q$8:$Q$335,0),0)&gt;0,1,0)</f>
        <v>0</v>
      </c>
      <c r="N33" s="120">
        <f>IF(IFERROR(MATCH(_xlfn.CONCAT($B33,",",N$4),'19 SpcFunc &amp; VentSpcFunc combos'!$Q$8:$Q$335,0),0)&gt;0,1,0)</f>
        <v>0</v>
      </c>
      <c r="O33" s="120">
        <f>IF(IFERROR(MATCH(_xlfn.CONCAT($B33,",",O$4),'19 SpcFunc &amp; VentSpcFunc combos'!$Q$8:$Q$335,0),0)&gt;0,1,0)</f>
        <v>0</v>
      </c>
      <c r="P33" s="120">
        <f>IF(IFERROR(MATCH(_xlfn.CONCAT($B33,",",P$4),'19 SpcFunc &amp; VentSpcFunc combos'!$Q$8:$Q$335,0),0)&gt;0,1,0)</f>
        <v>0</v>
      </c>
      <c r="Q33" s="120">
        <f>IF(IFERROR(MATCH(_xlfn.CONCAT($B33,",",Q$4),'19 SpcFunc &amp; VentSpcFunc combos'!$Q$8:$Q$335,0),0)&gt;0,1,0)</f>
        <v>0</v>
      </c>
      <c r="R33" s="120">
        <f>IF(IFERROR(MATCH(_xlfn.CONCAT($B33,",",R$4),'19 SpcFunc &amp; VentSpcFunc combos'!$Q$8:$Q$335,0),0)&gt;0,1,0)</f>
        <v>0</v>
      </c>
      <c r="S33" s="120">
        <f>IF(IFERROR(MATCH(_xlfn.CONCAT($B33,",",S$4),'19 SpcFunc &amp; VentSpcFunc combos'!$Q$8:$Q$335,0),0)&gt;0,1,0)</f>
        <v>0</v>
      </c>
      <c r="T33" s="120">
        <f>IF(IFERROR(MATCH(_xlfn.CONCAT($B33,",",T$4),'19 SpcFunc &amp; VentSpcFunc combos'!$Q$8:$Q$335,0),0)&gt;0,1,0)</f>
        <v>0</v>
      </c>
      <c r="U33" s="120">
        <f>IF(IFERROR(MATCH(_xlfn.CONCAT($B33,",",U$4),'19 SpcFunc &amp; VentSpcFunc combos'!$Q$8:$Q$335,0),0)&gt;0,1,0)</f>
        <v>0</v>
      </c>
      <c r="V33" s="120">
        <f>IF(IFERROR(MATCH(_xlfn.CONCAT($B33,",",V$4),'19 SpcFunc &amp; VentSpcFunc combos'!$Q$8:$Q$335,0),0)&gt;0,1,0)</f>
        <v>0</v>
      </c>
      <c r="W33" s="120">
        <f>IF(IFERROR(MATCH(_xlfn.CONCAT($B33,",",W$4),'19 SpcFunc &amp; VentSpcFunc combos'!$Q$8:$Q$335,0),0)&gt;0,1,0)</f>
        <v>0</v>
      </c>
      <c r="X33" s="120">
        <f>IF(IFERROR(MATCH(_xlfn.CONCAT($B33,",",X$4),'19 SpcFunc &amp; VentSpcFunc combos'!$Q$8:$Q$335,0),0)&gt;0,1,0)</f>
        <v>0</v>
      </c>
      <c r="Y33" s="120">
        <f>IF(IFERROR(MATCH(_xlfn.CONCAT($B33,",",Y$4),'19 SpcFunc &amp; VentSpcFunc combos'!$Q$8:$Q$335,0),0)&gt;0,1,0)</f>
        <v>0</v>
      </c>
      <c r="Z33" s="120">
        <f>IF(IFERROR(MATCH(_xlfn.CONCAT($B33,",",Z$4),'19 SpcFunc &amp; VentSpcFunc combos'!$Q$8:$Q$335,0),0)&gt;0,1,0)</f>
        <v>0</v>
      </c>
      <c r="AA33" s="120">
        <f>IF(IFERROR(MATCH(_xlfn.CONCAT($B33,",",AA$4),'19 SpcFunc &amp; VentSpcFunc combos'!$Q$8:$Q$335,0),0)&gt;0,1,0)</f>
        <v>0</v>
      </c>
      <c r="AB33" s="120">
        <f>IF(IFERROR(MATCH(_xlfn.CONCAT($B33,",",AB$4),'19 SpcFunc &amp; VentSpcFunc combos'!$Q$8:$Q$335,0),0)&gt;0,1,0)</f>
        <v>0</v>
      </c>
      <c r="AC33" s="120">
        <f>IF(IFERROR(MATCH(_xlfn.CONCAT($B33,",",AC$4),'19 SpcFunc &amp; VentSpcFunc combos'!$Q$8:$Q$335,0),0)&gt;0,1,0)</f>
        <v>0</v>
      </c>
      <c r="AD33" s="120">
        <f>IF(IFERROR(MATCH(_xlfn.CONCAT($B33,",",AD$4),'19 SpcFunc &amp; VentSpcFunc combos'!$Q$8:$Q$335,0),0)&gt;0,1,0)</f>
        <v>0</v>
      </c>
      <c r="AE33" s="120">
        <f>IF(IFERROR(MATCH(_xlfn.CONCAT($B33,",",AE$4),'19 SpcFunc &amp; VentSpcFunc combos'!$Q$8:$Q$335,0),0)&gt;0,1,0)</f>
        <v>0</v>
      </c>
      <c r="AF33" s="120">
        <f>IF(IFERROR(MATCH(_xlfn.CONCAT($B33,",",AF$4),'19 SpcFunc &amp; VentSpcFunc combos'!$Q$8:$Q$335,0),0)&gt;0,1,0)</f>
        <v>0</v>
      </c>
      <c r="AG33" s="120">
        <f>IF(IFERROR(MATCH(_xlfn.CONCAT($B33,",",AG$4),'19 SpcFunc &amp; VentSpcFunc combos'!$Q$8:$Q$335,0),0)&gt;0,1,0)</f>
        <v>0</v>
      </c>
      <c r="AH33" s="120">
        <f>IF(IFERROR(MATCH(_xlfn.CONCAT($B33,",",AH$4),'19 SpcFunc &amp; VentSpcFunc combos'!$Q$8:$Q$335,0),0)&gt;0,1,0)</f>
        <v>0</v>
      </c>
      <c r="AI33" s="120">
        <f>IF(IFERROR(MATCH(_xlfn.CONCAT($B33,",",AI$4),'19 SpcFunc &amp; VentSpcFunc combos'!$Q$8:$Q$335,0),0)&gt;0,1,0)</f>
        <v>0</v>
      </c>
      <c r="AJ33" s="120">
        <f>IF(IFERROR(MATCH(_xlfn.CONCAT($B33,",",AJ$4),'19 SpcFunc &amp; VentSpcFunc combos'!$Q$8:$Q$335,0),0)&gt;0,1,0)</f>
        <v>0</v>
      </c>
      <c r="AK33" s="120">
        <f>IF(IFERROR(MATCH(_xlfn.CONCAT($B33,",",AK$4),'19 SpcFunc &amp; VentSpcFunc combos'!$Q$8:$Q$335,0),0)&gt;0,1,0)</f>
        <v>0</v>
      </c>
      <c r="AL33" s="120">
        <f>IF(IFERROR(MATCH(_xlfn.CONCAT($B33,",",AL$4),'19 SpcFunc &amp; VentSpcFunc combos'!$Q$8:$Q$335,0),0)&gt;0,1,0)</f>
        <v>0</v>
      </c>
      <c r="AM33" s="120">
        <f>IF(IFERROR(MATCH(_xlfn.CONCAT($B33,",",AM$4),'19 SpcFunc &amp; VentSpcFunc combos'!$Q$8:$Q$335,0),0)&gt;0,1,0)</f>
        <v>0</v>
      </c>
      <c r="AN33" s="120">
        <f>IF(IFERROR(MATCH(_xlfn.CONCAT($B33,",",AN$4),'19 SpcFunc &amp; VentSpcFunc combos'!$Q$8:$Q$335,0),0)&gt;0,1,0)</f>
        <v>0</v>
      </c>
      <c r="AO33" s="120">
        <f>IF(IFERROR(MATCH(_xlfn.CONCAT($B33,",",AO$4),'19 SpcFunc &amp; VentSpcFunc combos'!$Q$8:$Q$335,0),0)&gt;0,1,0)</f>
        <v>0</v>
      </c>
      <c r="AP33" s="120">
        <f>IF(IFERROR(MATCH(_xlfn.CONCAT($B33,",",AP$4),'19 SpcFunc &amp; VentSpcFunc combos'!$Q$8:$Q$335,0),0)&gt;0,1,0)</f>
        <v>0</v>
      </c>
      <c r="AQ33" s="120">
        <f>IF(IFERROR(MATCH(_xlfn.CONCAT($B33,",",AQ$4),'19 SpcFunc &amp; VentSpcFunc combos'!$Q$8:$Q$335,0),0)&gt;0,1,0)</f>
        <v>0</v>
      </c>
      <c r="AR33" s="120">
        <f>IF(IFERROR(MATCH(_xlfn.CONCAT($B33,",",AR$4),'19 SpcFunc &amp; VentSpcFunc combos'!$Q$8:$Q$335,0),0)&gt;0,1,0)</f>
        <v>0</v>
      </c>
      <c r="AS33" s="120">
        <f>IF(IFERROR(MATCH(_xlfn.CONCAT($B33,",",AS$4),'19 SpcFunc &amp; VentSpcFunc combos'!$Q$8:$Q$335,0),0)&gt;0,1,0)</f>
        <v>0</v>
      </c>
      <c r="AT33" s="120">
        <f>IF(IFERROR(MATCH(_xlfn.CONCAT($B33,",",AT$4),'19 SpcFunc &amp; VentSpcFunc combos'!$Q$8:$Q$335,0),0)&gt;0,1,0)</f>
        <v>0</v>
      </c>
      <c r="AU33" s="120">
        <f>IF(IFERROR(MATCH(_xlfn.CONCAT($B33,",",AU$4),'19 SpcFunc &amp; VentSpcFunc combos'!$Q$8:$Q$335,0),0)&gt;0,1,0)</f>
        <v>0</v>
      </c>
      <c r="AV33" s="120">
        <f>IF(IFERROR(MATCH(_xlfn.CONCAT($B33,",",AV$4),'19 SpcFunc &amp; VentSpcFunc combos'!$Q$8:$Q$335,0),0)&gt;0,1,0)</f>
        <v>0</v>
      </c>
      <c r="AW33" s="120">
        <f>IF(IFERROR(MATCH(_xlfn.CONCAT($B33,",",AW$4),'19 SpcFunc &amp; VentSpcFunc combos'!$Q$8:$Q$335,0),0)&gt;0,1,0)</f>
        <v>0</v>
      </c>
      <c r="AX33" s="120">
        <f>IF(IFERROR(MATCH(_xlfn.CONCAT($B33,",",AX$4),'19 SpcFunc &amp; VentSpcFunc combos'!$Q$8:$Q$335,0),0)&gt;0,1,0)</f>
        <v>0</v>
      </c>
      <c r="AY33" s="120">
        <f>IF(IFERROR(MATCH(_xlfn.CONCAT($B33,",",AY$4),'19 SpcFunc &amp; VentSpcFunc combos'!$Q$8:$Q$335,0),0)&gt;0,1,0)</f>
        <v>0</v>
      </c>
      <c r="AZ33" s="120">
        <f>IF(IFERROR(MATCH(_xlfn.CONCAT($B33,",",AZ$4),'19 SpcFunc &amp; VentSpcFunc combos'!$Q$8:$Q$335,0),0)&gt;0,1,0)</f>
        <v>0</v>
      </c>
      <c r="BA33" s="120">
        <f>IF(IFERROR(MATCH(_xlfn.CONCAT($B33,",",BA$4),'19 SpcFunc &amp; VentSpcFunc combos'!$Q$8:$Q$335,0),0)&gt;0,1,0)</f>
        <v>0</v>
      </c>
      <c r="BB33" s="120">
        <f>IF(IFERROR(MATCH(_xlfn.CONCAT($B33,",",BB$4),'19 SpcFunc &amp; VentSpcFunc combos'!$Q$8:$Q$335,0),0)&gt;0,1,0)</f>
        <v>0</v>
      </c>
      <c r="BC33" s="120">
        <f>IF(IFERROR(MATCH(_xlfn.CONCAT($B33,",",BC$4),'19 SpcFunc &amp; VentSpcFunc combos'!$Q$8:$Q$335,0),0)&gt;0,1,0)</f>
        <v>0</v>
      </c>
      <c r="BD33" s="120">
        <f>IF(IFERROR(MATCH(_xlfn.CONCAT($B33,",",BD$4),'19 SpcFunc &amp; VentSpcFunc combos'!$Q$8:$Q$335,0),0)&gt;0,1,0)</f>
        <v>0</v>
      </c>
      <c r="BE33" s="120">
        <f>IF(IFERROR(MATCH(_xlfn.CONCAT($B33,",",BE$4),'19 SpcFunc &amp; VentSpcFunc combos'!$Q$8:$Q$335,0),0)&gt;0,1,0)</f>
        <v>0</v>
      </c>
      <c r="BF33" s="120">
        <f>IF(IFERROR(MATCH(_xlfn.CONCAT($B33,",",BF$4),'19 SpcFunc &amp; VentSpcFunc combos'!$Q$8:$Q$335,0),0)&gt;0,1,0)</f>
        <v>0</v>
      </c>
      <c r="BG33" s="120">
        <f>IF(IFERROR(MATCH(_xlfn.CONCAT($B33,",",BG$4),'19 SpcFunc &amp; VentSpcFunc combos'!$Q$8:$Q$335,0),0)&gt;0,1,0)</f>
        <v>0</v>
      </c>
      <c r="BH33" s="120">
        <f>IF(IFERROR(MATCH(_xlfn.CONCAT($B33,",",BH$4),'19 SpcFunc &amp; VentSpcFunc combos'!$Q$8:$Q$335,0),0)&gt;0,1,0)</f>
        <v>0</v>
      </c>
      <c r="BI33" s="120">
        <f>IF(IFERROR(MATCH(_xlfn.CONCAT($B33,",",BI$4),'19 SpcFunc &amp; VentSpcFunc combos'!$Q$8:$Q$335,0),0)&gt;0,1,0)</f>
        <v>0</v>
      </c>
      <c r="BJ33" s="120">
        <f>IF(IFERROR(MATCH(_xlfn.CONCAT($B33,",",BJ$4),'19 SpcFunc &amp; VentSpcFunc combos'!$Q$8:$Q$335,0),0)&gt;0,1,0)</f>
        <v>0</v>
      </c>
      <c r="BK33" s="120">
        <f>IF(IFERROR(MATCH(_xlfn.CONCAT($B33,",",BK$4),'19 SpcFunc &amp; VentSpcFunc combos'!$Q$8:$Q$335,0),0)&gt;0,1,0)</f>
        <v>0</v>
      </c>
      <c r="BL33" s="120">
        <f>IF(IFERROR(MATCH(_xlfn.CONCAT($B33,",",BL$4),'19 SpcFunc &amp; VentSpcFunc combos'!$Q$8:$Q$335,0),0)&gt;0,1,0)</f>
        <v>0</v>
      </c>
      <c r="BM33" s="120">
        <f>IF(IFERROR(MATCH(_xlfn.CONCAT($B33,",",BM$4),'19 SpcFunc &amp; VentSpcFunc combos'!$Q$8:$Q$335,0),0)&gt;0,1,0)</f>
        <v>0</v>
      </c>
      <c r="BN33" s="120">
        <f>IF(IFERROR(MATCH(_xlfn.CONCAT($B33,",",BN$4),'19 SpcFunc &amp; VentSpcFunc combos'!$Q$8:$Q$335,0),0)&gt;0,1,0)</f>
        <v>0</v>
      </c>
      <c r="BO33" s="120">
        <f>IF(IFERROR(MATCH(_xlfn.CONCAT($B33,",",BO$4),'19 SpcFunc &amp; VentSpcFunc combos'!$Q$8:$Q$335,0),0)&gt;0,1,0)</f>
        <v>0</v>
      </c>
      <c r="BP33" s="120">
        <f>IF(IFERROR(MATCH(_xlfn.CONCAT($B33,",",BP$4),'19 SpcFunc &amp; VentSpcFunc combos'!$Q$8:$Q$335,0),0)&gt;0,1,0)</f>
        <v>0</v>
      </c>
      <c r="BQ33" s="120">
        <f>IF(IFERROR(MATCH(_xlfn.CONCAT($B33,",",BQ$4),'19 SpcFunc &amp; VentSpcFunc combos'!$Q$8:$Q$335,0),0)&gt;0,1,0)</f>
        <v>0</v>
      </c>
      <c r="BR33" s="120">
        <f>IF(IFERROR(MATCH(_xlfn.CONCAT($B33,",",BR$4),'19 SpcFunc &amp; VentSpcFunc combos'!$Q$8:$Q$335,0),0)&gt;0,1,0)</f>
        <v>0</v>
      </c>
      <c r="BS33" s="120">
        <f>IF(IFERROR(MATCH(_xlfn.CONCAT($B33,",",BS$4),'19 SpcFunc &amp; VentSpcFunc combos'!$Q$8:$Q$335,0),0)&gt;0,1,0)</f>
        <v>0</v>
      </c>
      <c r="BT33" s="120">
        <f>IF(IFERROR(MATCH(_xlfn.CONCAT($B33,",",BT$4),'19 SpcFunc &amp; VentSpcFunc combos'!$Q$8:$Q$335,0),0)&gt;0,1,0)</f>
        <v>0</v>
      </c>
      <c r="BU33" s="120">
        <f>IF(IFERROR(MATCH(_xlfn.CONCAT($B33,",",BU$4),'19 SpcFunc &amp; VentSpcFunc combos'!$Q$8:$Q$335,0),0)&gt;0,1,0)</f>
        <v>0</v>
      </c>
      <c r="BV33" s="120">
        <f>IF(IFERROR(MATCH(_xlfn.CONCAT($B33,",",BV$4),'19 SpcFunc &amp; VentSpcFunc combos'!$Q$8:$Q$335,0),0)&gt;0,1,0)</f>
        <v>0</v>
      </c>
      <c r="BW33" s="120">
        <f>IF(IFERROR(MATCH(_xlfn.CONCAT($B33,",",BW$4),'19 SpcFunc &amp; VentSpcFunc combos'!$Q$8:$Q$335,0),0)&gt;0,1,0)</f>
        <v>0</v>
      </c>
      <c r="BX33" s="120">
        <f>IF(IFERROR(MATCH(_xlfn.CONCAT($B33,",",BX$4),'19 SpcFunc &amp; VentSpcFunc combos'!$Q$8:$Q$335,0),0)&gt;0,1,0)</f>
        <v>0</v>
      </c>
      <c r="BY33" s="120">
        <f>IF(IFERROR(MATCH(_xlfn.CONCAT($B33,",",BY$4),'19 SpcFunc &amp; VentSpcFunc combos'!$Q$8:$Q$335,0),0)&gt;0,1,0)</f>
        <v>0</v>
      </c>
      <c r="BZ33" s="120">
        <f>IF(IFERROR(MATCH(_xlfn.CONCAT($B33,",",BZ$4),'19 SpcFunc &amp; VentSpcFunc combos'!$Q$8:$Q$335,0),0)&gt;0,1,0)</f>
        <v>0</v>
      </c>
      <c r="CA33" s="120">
        <f>IF(IFERROR(MATCH(_xlfn.CONCAT($B33,",",CA$4),'19 SpcFunc &amp; VentSpcFunc combos'!$Q$8:$Q$335,0),0)&gt;0,1,0)</f>
        <v>0</v>
      </c>
      <c r="CB33" s="120">
        <f>IF(IFERROR(MATCH(_xlfn.CONCAT($B33,",",CB$4),'19 SpcFunc &amp; VentSpcFunc combos'!$Q$8:$Q$335,0),0)&gt;0,1,0)</f>
        <v>0</v>
      </c>
      <c r="CC33" s="120">
        <f>IF(IFERROR(MATCH(_xlfn.CONCAT($B33,",",CC$4),'19 SpcFunc &amp; VentSpcFunc combos'!$Q$8:$Q$335,0),0)&gt;0,1,0)</f>
        <v>0</v>
      </c>
      <c r="CD33" s="120">
        <f>IF(IFERROR(MATCH(_xlfn.CONCAT($B33,",",CD$4),'19 SpcFunc &amp; VentSpcFunc combos'!$Q$8:$Q$335,0),0)&gt;0,1,0)</f>
        <v>0</v>
      </c>
      <c r="CE33" s="120">
        <f>IF(IFERROR(MATCH(_xlfn.CONCAT($B33,",",CE$4),'19 SpcFunc &amp; VentSpcFunc combos'!$Q$8:$Q$335,0),0)&gt;0,1,0)</f>
        <v>0</v>
      </c>
      <c r="CF33" s="120">
        <f>IF(IFERROR(MATCH(_xlfn.CONCAT($B33,",",CF$4),'19 SpcFunc &amp; VentSpcFunc combos'!$Q$8:$Q$335,0),0)&gt;0,1,0)</f>
        <v>0</v>
      </c>
      <c r="CG33" s="120">
        <f>IF(IFERROR(MATCH(_xlfn.CONCAT($B33,",",CG$4),'19 SpcFunc &amp; VentSpcFunc combos'!$Q$8:$Q$335,0),0)&gt;0,1,0)</f>
        <v>0</v>
      </c>
      <c r="CH33" s="120">
        <f>IF(IFERROR(MATCH(_xlfn.CONCAT($B33,",",CH$4),'19 SpcFunc &amp; VentSpcFunc combos'!$Q$8:$Q$335,0),0)&gt;0,1,0)</f>
        <v>0</v>
      </c>
      <c r="CI33" s="120">
        <f>IF(IFERROR(MATCH(_xlfn.CONCAT($B33,",",CI$4),'19 SpcFunc &amp; VentSpcFunc combos'!$Q$8:$Q$335,0),0)&gt;0,1,0)</f>
        <v>0</v>
      </c>
      <c r="CJ33" s="120">
        <f>IF(IFERROR(MATCH(_xlfn.CONCAT($B33,",",CJ$4),'19 SpcFunc &amp; VentSpcFunc combos'!$Q$8:$Q$335,0),0)&gt;0,1,0)</f>
        <v>0</v>
      </c>
      <c r="CK33" s="120">
        <f>IF(IFERROR(MATCH(_xlfn.CONCAT($B33,",",CK$4),'19 SpcFunc &amp; VentSpcFunc combos'!$Q$8:$Q$335,0),0)&gt;0,1,0)</f>
        <v>0</v>
      </c>
      <c r="CL33" s="120">
        <f>IF(IFERROR(MATCH(_xlfn.CONCAT($B33,",",CL$4),'19 SpcFunc &amp; VentSpcFunc combos'!$Q$8:$Q$335,0),0)&gt;0,1,0)</f>
        <v>0</v>
      </c>
      <c r="CM33" s="120">
        <f>IF(IFERROR(MATCH(_xlfn.CONCAT($B33,",",CM$4),'19 SpcFunc &amp; VentSpcFunc combos'!$Q$8:$Q$335,0),0)&gt;0,1,0)</f>
        <v>0</v>
      </c>
      <c r="CN33" s="120">
        <f>IF(IFERROR(MATCH(_xlfn.CONCAT($B33,",",CN$4),'19 SpcFunc &amp; VentSpcFunc combos'!$Q$8:$Q$335,0),0)&gt;0,1,0)</f>
        <v>0</v>
      </c>
      <c r="CO33" s="120">
        <f>IF(IFERROR(MATCH(_xlfn.CONCAT($B33,",",CO$4),'19 SpcFunc &amp; VentSpcFunc combos'!$Q$8:$Q$335,0),0)&gt;0,1,0)</f>
        <v>0</v>
      </c>
      <c r="CP33" s="120">
        <f>IF(IFERROR(MATCH(_xlfn.CONCAT($B33,",",CP$4),'19 SpcFunc &amp; VentSpcFunc combos'!$Q$8:$Q$335,0),0)&gt;0,1,0)</f>
        <v>0</v>
      </c>
      <c r="CQ33" s="120">
        <f>IF(IFERROR(MATCH(_xlfn.CONCAT($B33,",",CQ$4),'19 SpcFunc &amp; VentSpcFunc combos'!$Q$8:$Q$335,0),0)&gt;0,1,0)</f>
        <v>0</v>
      </c>
      <c r="CR33" s="120">
        <f>IF(IFERROR(MATCH(_xlfn.CONCAT($B33,",",CR$4),'19 SpcFunc &amp; VentSpcFunc combos'!$Q$8:$Q$335,0),0)&gt;0,1,0)</f>
        <v>0</v>
      </c>
      <c r="CS33" s="120">
        <f>IF(IFERROR(MATCH(_xlfn.CONCAT($B33,",",CS$4),'19 SpcFunc &amp; VentSpcFunc combos'!$Q$8:$Q$335,0),0)&gt;0,1,0)</f>
        <v>0</v>
      </c>
      <c r="CT33" s="120">
        <f>IF(IFERROR(MATCH(_xlfn.CONCAT($B33,",",CT$4),'19 SpcFunc &amp; VentSpcFunc combos'!$Q$8:$Q$335,0),0)&gt;0,1,0)</f>
        <v>0</v>
      </c>
      <c r="CU33" s="99" t="s">
        <v>938</v>
      </c>
      <c r="CV33">
        <f t="shared" si="5"/>
        <v>0</v>
      </c>
    </row>
    <row r="34" spans="2:100" x14ac:dyDescent="0.25">
      <c r="B34" t="e">
        <f>#REF!</f>
        <v>#REF!</v>
      </c>
      <c r="C34" s="120">
        <f>IF(IFERROR(MATCH(_xlfn.CONCAT($B34,",",C$4),'19 SpcFunc &amp; VentSpcFunc combos'!$Q$8:$Q$335,0),0)&gt;0,1,0)</f>
        <v>0</v>
      </c>
      <c r="D34" s="120">
        <f>IF(IFERROR(MATCH(_xlfn.CONCAT($B34,",",D$4),'19 SpcFunc &amp; VentSpcFunc combos'!$Q$8:$Q$335,0),0)&gt;0,1,0)</f>
        <v>0</v>
      </c>
      <c r="E34" s="120">
        <f>IF(IFERROR(MATCH(_xlfn.CONCAT($B34,",",E$4),'19 SpcFunc &amp; VentSpcFunc combos'!$Q$8:$Q$335,0),0)&gt;0,1,0)</f>
        <v>0</v>
      </c>
      <c r="F34" s="120">
        <f>IF(IFERROR(MATCH(_xlfn.CONCAT($B34,",",F$4),'19 SpcFunc &amp; VentSpcFunc combos'!$Q$8:$Q$335,0),0)&gt;0,1,0)</f>
        <v>0</v>
      </c>
      <c r="G34" s="120">
        <f>IF(IFERROR(MATCH(_xlfn.CONCAT($B34,",",G$4),'19 SpcFunc &amp; VentSpcFunc combos'!$Q$8:$Q$335,0),0)&gt;0,1,0)</f>
        <v>0</v>
      </c>
      <c r="H34" s="120">
        <f>IF(IFERROR(MATCH(_xlfn.CONCAT($B34,",",H$4),'19 SpcFunc &amp; VentSpcFunc combos'!$Q$8:$Q$335,0),0)&gt;0,1,0)</f>
        <v>0</v>
      </c>
      <c r="I34" s="120">
        <f>IF(IFERROR(MATCH(_xlfn.CONCAT($B34,",",I$4),'19 SpcFunc &amp; VentSpcFunc combos'!$Q$8:$Q$335,0),0)&gt;0,1,0)</f>
        <v>0</v>
      </c>
      <c r="J34" s="120">
        <f>IF(IFERROR(MATCH(_xlfn.CONCAT($B34,",",J$4),'19 SpcFunc &amp; VentSpcFunc combos'!$Q$8:$Q$335,0),0)&gt;0,1,0)</f>
        <v>0</v>
      </c>
      <c r="K34" s="120">
        <f>IF(IFERROR(MATCH(_xlfn.CONCAT($B34,",",K$4),'19 SpcFunc &amp; VentSpcFunc combos'!$Q$8:$Q$335,0),0)&gt;0,1,0)</f>
        <v>0</v>
      </c>
      <c r="L34" s="120">
        <f>IF(IFERROR(MATCH(_xlfn.CONCAT($B34,",",L$4),'19 SpcFunc &amp; VentSpcFunc combos'!$Q$8:$Q$335,0),0)&gt;0,1,0)</f>
        <v>0</v>
      </c>
      <c r="M34" s="120">
        <f>IF(IFERROR(MATCH(_xlfn.CONCAT($B34,",",M$4),'19 SpcFunc &amp; VentSpcFunc combos'!$Q$8:$Q$335,0),0)&gt;0,1,0)</f>
        <v>0</v>
      </c>
      <c r="N34" s="120">
        <f>IF(IFERROR(MATCH(_xlfn.CONCAT($B34,",",N$4),'19 SpcFunc &amp; VentSpcFunc combos'!$Q$8:$Q$335,0),0)&gt;0,1,0)</f>
        <v>0</v>
      </c>
      <c r="O34" s="120">
        <f>IF(IFERROR(MATCH(_xlfn.CONCAT($B34,",",O$4),'19 SpcFunc &amp; VentSpcFunc combos'!$Q$8:$Q$335,0),0)&gt;0,1,0)</f>
        <v>0</v>
      </c>
      <c r="P34" s="120">
        <f>IF(IFERROR(MATCH(_xlfn.CONCAT($B34,",",P$4),'19 SpcFunc &amp; VentSpcFunc combos'!$Q$8:$Q$335,0),0)&gt;0,1,0)</f>
        <v>0</v>
      </c>
      <c r="Q34" s="120">
        <f>IF(IFERROR(MATCH(_xlfn.CONCAT($B34,",",Q$4),'19 SpcFunc &amp; VentSpcFunc combos'!$Q$8:$Q$335,0),0)&gt;0,1,0)</f>
        <v>0</v>
      </c>
      <c r="R34" s="120">
        <f>IF(IFERROR(MATCH(_xlfn.CONCAT($B34,",",R$4),'19 SpcFunc &amp; VentSpcFunc combos'!$Q$8:$Q$335,0),0)&gt;0,1,0)</f>
        <v>0</v>
      </c>
      <c r="S34" s="120">
        <f>IF(IFERROR(MATCH(_xlfn.CONCAT($B34,",",S$4),'19 SpcFunc &amp; VentSpcFunc combos'!$Q$8:$Q$335,0),0)&gt;0,1,0)</f>
        <v>0</v>
      </c>
      <c r="T34" s="120">
        <f>IF(IFERROR(MATCH(_xlfn.CONCAT($B34,",",T$4),'19 SpcFunc &amp; VentSpcFunc combos'!$Q$8:$Q$335,0),0)&gt;0,1,0)</f>
        <v>0</v>
      </c>
      <c r="U34" s="120">
        <f>IF(IFERROR(MATCH(_xlfn.CONCAT($B34,",",U$4),'19 SpcFunc &amp; VentSpcFunc combos'!$Q$8:$Q$335,0),0)&gt;0,1,0)</f>
        <v>0</v>
      </c>
      <c r="V34" s="120">
        <f>IF(IFERROR(MATCH(_xlfn.CONCAT($B34,",",V$4),'19 SpcFunc &amp; VentSpcFunc combos'!$Q$8:$Q$335,0),0)&gt;0,1,0)</f>
        <v>0</v>
      </c>
      <c r="W34" s="120">
        <f>IF(IFERROR(MATCH(_xlfn.CONCAT($B34,",",W$4),'19 SpcFunc &amp; VentSpcFunc combos'!$Q$8:$Q$335,0),0)&gt;0,1,0)</f>
        <v>0</v>
      </c>
      <c r="X34" s="120">
        <f>IF(IFERROR(MATCH(_xlfn.CONCAT($B34,",",X$4),'19 SpcFunc &amp; VentSpcFunc combos'!$Q$8:$Q$335,0),0)&gt;0,1,0)</f>
        <v>0</v>
      </c>
      <c r="Y34" s="120">
        <f>IF(IFERROR(MATCH(_xlfn.CONCAT($B34,",",Y$4),'19 SpcFunc &amp; VentSpcFunc combos'!$Q$8:$Q$335,0),0)&gt;0,1,0)</f>
        <v>0</v>
      </c>
      <c r="Z34" s="120">
        <f>IF(IFERROR(MATCH(_xlfn.CONCAT($B34,",",Z$4),'19 SpcFunc &amp; VentSpcFunc combos'!$Q$8:$Q$335,0),0)&gt;0,1,0)</f>
        <v>0</v>
      </c>
      <c r="AA34" s="120">
        <f>IF(IFERROR(MATCH(_xlfn.CONCAT($B34,",",AA$4),'19 SpcFunc &amp; VentSpcFunc combos'!$Q$8:$Q$335,0),0)&gt;0,1,0)</f>
        <v>0</v>
      </c>
      <c r="AB34" s="120">
        <f>IF(IFERROR(MATCH(_xlfn.CONCAT($B34,",",AB$4),'19 SpcFunc &amp; VentSpcFunc combos'!$Q$8:$Q$335,0),0)&gt;0,1,0)</f>
        <v>0</v>
      </c>
      <c r="AC34" s="120">
        <f>IF(IFERROR(MATCH(_xlfn.CONCAT($B34,",",AC$4),'19 SpcFunc &amp; VentSpcFunc combos'!$Q$8:$Q$335,0),0)&gt;0,1,0)</f>
        <v>0</v>
      </c>
      <c r="AD34" s="120">
        <f>IF(IFERROR(MATCH(_xlfn.CONCAT($B34,",",AD$4),'19 SpcFunc &amp; VentSpcFunc combos'!$Q$8:$Q$335,0),0)&gt;0,1,0)</f>
        <v>0</v>
      </c>
      <c r="AE34" s="120">
        <f>IF(IFERROR(MATCH(_xlfn.CONCAT($B34,",",AE$4),'19 SpcFunc &amp; VentSpcFunc combos'!$Q$8:$Q$335,0),0)&gt;0,1,0)</f>
        <v>0</v>
      </c>
      <c r="AF34" s="120">
        <f>IF(IFERROR(MATCH(_xlfn.CONCAT($B34,",",AF$4),'19 SpcFunc &amp; VentSpcFunc combos'!$Q$8:$Q$335,0),0)&gt;0,1,0)</f>
        <v>0</v>
      </c>
      <c r="AG34" s="120">
        <f>IF(IFERROR(MATCH(_xlfn.CONCAT($B34,",",AG$4),'19 SpcFunc &amp; VentSpcFunc combos'!$Q$8:$Q$335,0),0)&gt;0,1,0)</f>
        <v>0</v>
      </c>
      <c r="AH34" s="120">
        <f>IF(IFERROR(MATCH(_xlfn.CONCAT($B34,",",AH$4),'19 SpcFunc &amp; VentSpcFunc combos'!$Q$8:$Q$335,0),0)&gt;0,1,0)</f>
        <v>0</v>
      </c>
      <c r="AI34" s="120">
        <f>IF(IFERROR(MATCH(_xlfn.CONCAT($B34,",",AI$4),'19 SpcFunc &amp; VentSpcFunc combos'!$Q$8:$Q$335,0),0)&gt;0,1,0)</f>
        <v>0</v>
      </c>
      <c r="AJ34" s="120">
        <f>IF(IFERROR(MATCH(_xlfn.CONCAT($B34,",",AJ$4),'19 SpcFunc &amp; VentSpcFunc combos'!$Q$8:$Q$335,0),0)&gt;0,1,0)</f>
        <v>0</v>
      </c>
      <c r="AK34" s="120">
        <f>IF(IFERROR(MATCH(_xlfn.CONCAT($B34,",",AK$4),'19 SpcFunc &amp; VentSpcFunc combos'!$Q$8:$Q$335,0),0)&gt;0,1,0)</f>
        <v>0</v>
      </c>
      <c r="AL34" s="120">
        <f>IF(IFERROR(MATCH(_xlfn.CONCAT($B34,",",AL$4),'19 SpcFunc &amp; VentSpcFunc combos'!$Q$8:$Q$335,0),0)&gt;0,1,0)</f>
        <v>0</v>
      </c>
      <c r="AM34" s="120">
        <f>IF(IFERROR(MATCH(_xlfn.CONCAT($B34,",",AM$4),'19 SpcFunc &amp; VentSpcFunc combos'!$Q$8:$Q$335,0),0)&gt;0,1,0)</f>
        <v>0</v>
      </c>
      <c r="AN34" s="120">
        <f>IF(IFERROR(MATCH(_xlfn.CONCAT($B34,",",AN$4),'19 SpcFunc &amp; VentSpcFunc combos'!$Q$8:$Q$335,0),0)&gt;0,1,0)</f>
        <v>0</v>
      </c>
      <c r="AO34" s="120">
        <f>IF(IFERROR(MATCH(_xlfn.CONCAT($B34,",",AO$4),'19 SpcFunc &amp; VentSpcFunc combos'!$Q$8:$Q$335,0),0)&gt;0,1,0)</f>
        <v>0</v>
      </c>
      <c r="AP34" s="120">
        <f>IF(IFERROR(MATCH(_xlfn.CONCAT($B34,",",AP$4),'19 SpcFunc &amp; VentSpcFunc combos'!$Q$8:$Q$335,0),0)&gt;0,1,0)</f>
        <v>0</v>
      </c>
      <c r="AQ34" s="120">
        <f>IF(IFERROR(MATCH(_xlfn.CONCAT($B34,",",AQ$4),'19 SpcFunc &amp; VentSpcFunc combos'!$Q$8:$Q$335,0),0)&gt;0,1,0)</f>
        <v>0</v>
      </c>
      <c r="AR34" s="120">
        <f>IF(IFERROR(MATCH(_xlfn.CONCAT($B34,",",AR$4),'19 SpcFunc &amp; VentSpcFunc combos'!$Q$8:$Q$335,0),0)&gt;0,1,0)</f>
        <v>0</v>
      </c>
      <c r="AS34" s="120">
        <f>IF(IFERROR(MATCH(_xlfn.CONCAT($B34,",",AS$4),'19 SpcFunc &amp; VentSpcFunc combos'!$Q$8:$Q$335,0),0)&gt;0,1,0)</f>
        <v>0</v>
      </c>
      <c r="AT34" s="120">
        <f>IF(IFERROR(MATCH(_xlfn.CONCAT($B34,",",AT$4),'19 SpcFunc &amp; VentSpcFunc combos'!$Q$8:$Q$335,0),0)&gt;0,1,0)</f>
        <v>0</v>
      </c>
      <c r="AU34" s="120">
        <f>IF(IFERROR(MATCH(_xlfn.CONCAT($B34,",",AU$4),'19 SpcFunc &amp; VentSpcFunc combos'!$Q$8:$Q$335,0),0)&gt;0,1,0)</f>
        <v>0</v>
      </c>
      <c r="AV34" s="120">
        <f>IF(IFERROR(MATCH(_xlfn.CONCAT($B34,",",AV$4),'19 SpcFunc &amp; VentSpcFunc combos'!$Q$8:$Q$335,0),0)&gt;0,1,0)</f>
        <v>0</v>
      </c>
      <c r="AW34" s="120">
        <f>IF(IFERROR(MATCH(_xlfn.CONCAT($B34,",",AW$4),'19 SpcFunc &amp; VentSpcFunc combos'!$Q$8:$Q$335,0),0)&gt;0,1,0)</f>
        <v>0</v>
      </c>
      <c r="AX34" s="120">
        <f>IF(IFERROR(MATCH(_xlfn.CONCAT($B34,",",AX$4),'19 SpcFunc &amp; VentSpcFunc combos'!$Q$8:$Q$335,0),0)&gt;0,1,0)</f>
        <v>0</v>
      </c>
      <c r="AY34" s="120">
        <f>IF(IFERROR(MATCH(_xlfn.CONCAT($B34,",",AY$4),'19 SpcFunc &amp; VentSpcFunc combos'!$Q$8:$Q$335,0),0)&gt;0,1,0)</f>
        <v>0</v>
      </c>
      <c r="AZ34" s="120">
        <f>IF(IFERROR(MATCH(_xlfn.CONCAT($B34,",",AZ$4),'19 SpcFunc &amp; VentSpcFunc combos'!$Q$8:$Q$335,0),0)&gt;0,1,0)</f>
        <v>0</v>
      </c>
      <c r="BA34" s="120">
        <f>IF(IFERROR(MATCH(_xlfn.CONCAT($B34,",",BA$4),'19 SpcFunc &amp; VentSpcFunc combos'!$Q$8:$Q$335,0),0)&gt;0,1,0)</f>
        <v>0</v>
      </c>
      <c r="BB34" s="120">
        <f>IF(IFERROR(MATCH(_xlfn.CONCAT($B34,",",BB$4),'19 SpcFunc &amp; VentSpcFunc combos'!$Q$8:$Q$335,0),0)&gt;0,1,0)</f>
        <v>0</v>
      </c>
      <c r="BC34" s="120">
        <f>IF(IFERROR(MATCH(_xlfn.CONCAT($B34,",",BC$4),'19 SpcFunc &amp; VentSpcFunc combos'!$Q$8:$Q$335,0),0)&gt;0,1,0)</f>
        <v>0</v>
      </c>
      <c r="BD34" s="120">
        <f>IF(IFERROR(MATCH(_xlfn.CONCAT($B34,",",BD$4),'19 SpcFunc &amp; VentSpcFunc combos'!$Q$8:$Q$335,0),0)&gt;0,1,0)</f>
        <v>0</v>
      </c>
      <c r="BE34" s="120">
        <f>IF(IFERROR(MATCH(_xlfn.CONCAT($B34,",",BE$4),'19 SpcFunc &amp; VentSpcFunc combos'!$Q$8:$Q$335,0),0)&gt;0,1,0)</f>
        <v>0</v>
      </c>
      <c r="BF34" s="120">
        <f>IF(IFERROR(MATCH(_xlfn.CONCAT($B34,",",BF$4),'19 SpcFunc &amp; VentSpcFunc combos'!$Q$8:$Q$335,0),0)&gt;0,1,0)</f>
        <v>0</v>
      </c>
      <c r="BG34" s="120">
        <f>IF(IFERROR(MATCH(_xlfn.CONCAT($B34,",",BG$4),'19 SpcFunc &amp; VentSpcFunc combos'!$Q$8:$Q$335,0),0)&gt;0,1,0)</f>
        <v>0</v>
      </c>
      <c r="BH34" s="120">
        <f>IF(IFERROR(MATCH(_xlfn.CONCAT($B34,",",BH$4),'19 SpcFunc &amp; VentSpcFunc combos'!$Q$8:$Q$335,0),0)&gt;0,1,0)</f>
        <v>0</v>
      </c>
      <c r="BI34" s="120">
        <f>IF(IFERROR(MATCH(_xlfn.CONCAT($B34,",",BI$4),'19 SpcFunc &amp; VentSpcFunc combos'!$Q$8:$Q$335,0),0)&gt;0,1,0)</f>
        <v>0</v>
      </c>
      <c r="BJ34" s="120">
        <f>IF(IFERROR(MATCH(_xlfn.CONCAT($B34,",",BJ$4),'19 SpcFunc &amp; VentSpcFunc combos'!$Q$8:$Q$335,0),0)&gt;0,1,0)</f>
        <v>0</v>
      </c>
      <c r="BK34" s="120">
        <f>IF(IFERROR(MATCH(_xlfn.CONCAT($B34,",",BK$4),'19 SpcFunc &amp; VentSpcFunc combos'!$Q$8:$Q$335,0),0)&gt;0,1,0)</f>
        <v>0</v>
      </c>
      <c r="BL34" s="120">
        <f>IF(IFERROR(MATCH(_xlfn.CONCAT($B34,",",BL$4),'19 SpcFunc &amp; VentSpcFunc combos'!$Q$8:$Q$335,0),0)&gt;0,1,0)</f>
        <v>0</v>
      </c>
      <c r="BM34" s="120">
        <f>IF(IFERROR(MATCH(_xlfn.CONCAT($B34,",",BM$4),'19 SpcFunc &amp; VentSpcFunc combos'!$Q$8:$Q$335,0),0)&gt;0,1,0)</f>
        <v>0</v>
      </c>
      <c r="BN34" s="120">
        <f>IF(IFERROR(MATCH(_xlfn.CONCAT($B34,",",BN$4),'19 SpcFunc &amp; VentSpcFunc combos'!$Q$8:$Q$335,0),0)&gt;0,1,0)</f>
        <v>0</v>
      </c>
      <c r="BO34" s="120">
        <f>IF(IFERROR(MATCH(_xlfn.CONCAT($B34,",",BO$4),'19 SpcFunc &amp; VentSpcFunc combos'!$Q$8:$Q$335,0),0)&gt;0,1,0)</f>
        <v>0</v>
      </c>
      <c r="BP34" s="120">
        <f>IF(IFERROR(MATCH(_xlfn.CONCAT($B34,",",BP$4),'19 SpcFunc &amp; VentSpcFunc combos'!$Q$8:$Q$335,0),0)&gt;0,1,0)</f>
        <v>0</v>
      </c>
      <c r="BQ34" s="120">
        <f>IF(IFERROR(MATCH(_xlfn.CONCAT($B34,",",BQ$4),'19 SpcFunc &amp; VentSpcFunc combos'!$Q$8:$Q$335,0),0)&gt;0,1,0)</f>
        <v>0</v>
      </c>
      <c r="BR34" s="120">
        <f>IF(IFERROR(MATCH(_xlfn.CONCAT($B34,",",BR$4),'19 SpcFunc &amp; VentSpcFunc combos'!$Q$8:$Q$335,0),0)&gt;0,1,0)</f>
        <v>0</v>
      </c>
      <c r="BS34" s="120">
        <f>IF(IFERROR(MATCH(_xlfn.CONCAT($B34,",",BS$4),'19 SpcFunc &amp; VentSpcFunc combos'!$Q$8:$Q$335,0),0)&gt;0,1,0)</f>
        <v>0</v>
      </c>
      <c r="BT34" s="120">
        <f>IF(IFERROR(MATCH(_xlfn.CONCAT($B34,",",BT$4),'19 SpcFunc &amp; VentSpcFunc combos'!$Q$8:$Q$335,0),0)&gt;0,1,0)</f>
        <v>0</v>
      </c>
      <c r="BU34" s="120">
        <f>IF(IFERROR(MATCH(_xlfn.CONCAT($B34,",",BU$4),'19 SpcFunc &amp; VentSpcFunc combos'!$Q$8:$Q$335,0),0)&gt;0,1,0)</f>
        <v>0</v>
      </c>
      <c r="BV34" s="120">
        <f>IF(IFERROR(MATCH(_xlfn.CONCAT($B34,",",BV$4),'19 SpcFunc &amp; VentSpcFunc combos'!$Q$8:$Q$335,0),0)&gt;0,1,0)</f>
        <v>0</v>
      </c>
      <c r="BW34" s="120">
        <f>IF(IFERROR(MATCH(_xlfn.CONCAT($B34,",",BW$4),'19 SpcFunc &amp; VentSpcFunc combos'!$Q$8:$Q$335,0),0)&gt;0,1,0)</f>
        <v>0</v>
      </c>
      <c r="BX34" s="120">
        <f>IF(IFERROR(MATCH(_xlfn.CONCAT($B34,",",BX$4),'19 SpcFunc &amp; VentSpcFunc combos'!$Q$8:$Q$335,0),0)&gt;0,1,0)</f>
        <v>0</v>
      </c>
      <c r="BY34" s="120">
        <f>IF(IFERROR(MATCH(_xlfn.CONCAT($B34,",",BY$4),'19 SpcFunc &amp; VentSpcFunc combos'!$Q$8:$Q$335,0),0)&gt;0,1,0)</f>
        <v>0</v>
      </c>
      <c r="BZ34" s="120">
        <f>IF(IFERROR(MATCH(_xlfn.CONCAT($B34,",",BZ$4),'19 SpcFunc &amp; VentSpcFunc combos'!$Q$8:$Q$335,0),0)&gt;0,1,0)</f>
        <v>0</v>
      </c>
      <c r="CA34" s="120">
        <f>IF(IFERROR(MATCH(_xlfn.CONCAT($B34,",",CA$4),'19 SpcFunc &amp; VentSpcFunc combos'!$Q$8:$Q$335,0),0)&gt;0,1,0)</f>
        <v>0</v>
      </c>
      <c r="CB34" s="120">
        <f>IF(IFERROR(MATCH(_xlfn.CONCAT($B34,",",CB$4),'19 SpcFunc &amp; VentSpcFunc combos'!$Q$8:$Q$335,0),0)&gt;0,1,0)</f>
        <v>0</v>
      </c>
      <c r="CC34" s="120">
        <f>IF(IFERROR(MATCH(_xlfn.CONCAT($B34,",",CC$4),'19 SpcFunc &amp; VentSpcFunc combos'!$Q$8:$Q$335,0),0)&gt;0,1,0)</f>
        <v>0</v>
      </c>
      <c r="CD34" s="120">
        <f>IF(IFERROR(MATCH(_xlfn.CONCAT($B34,",",CD$4),'19 SpcFunc &amp; VentSpcFunc combos'!$Q$8:$Q$335,0),0)&gt;0,1,0)</f>
        <v>0</v>
      </c>
      <c r="CE34" s="120">
        <f>IF(IFERROR(MATCH(_xlfn.CONCAT($B34,",",CE$4),'19 SpcFunc &amp; VentSpcFunc combos'!$Q$8:$Q$335,0),0)&gt;0,1,0)</f>
        <v>0</v>
      </c>
      <c r="CF34" s="120">
        <f>IF(IFERROR(MATCH(_xlfn.CONCAT($B34,",",CF$4),'19 SpcFunc &amp; VentSpcFunc combos'!$Q$8:$Q$335,0),0)&gt;0,1,0)</f>
        <v>0</v>
      </c>
      <c r="CG34" s="120">
        <f>IF(IFERROR(MATCH(_xlfn.CONCAT($B34,",",CG$4),'19 SpcFunc &amp; VentSpcFunc combos'!$Q$8:$Q$335,0),0)&gt;0,1,0)</f>
        <v>0</v>
      </c>
      <c r="CH34" s="120">
        <f>IF(IFERROR(MATCH(_xlfn.CONCAT($B34,",",CH$4),'19 SpcFunc &amp; VentSpcFunc combos'!$Q$8:$Q$335,0),0)&gt;0,1,0)</f>
        <v>0</v>
      </c>
      <c r="CI34" s="120">
        <f>IF(IFERROR(MATCH(_xlfn.CONCAT($B34,",",CI$4),'19 SpcFunc &amp; VentSpcFunc combos'!$Q$8:$Q$335,0),0)&gt;0,1,0)</f>
        <v>0</v>
      </c>
      <c r="CJ34" s="120">
        <f>IF(IFERROR(MATCH(_xlfn.CONCAT($B34,",",CJ$4),'19 SpcFunc &amp; VentSpcFunc combos'!$Q$8:$Q$335,0),0)&gt;0,1,0)</f>
        <v>0</v>
      </c>
      <c r="CK34" s="120">
        <f>IF(IFERROR(MATCH(_xlfn.CONCAT($B34,",",CK$4),'19 SpcFunc &amp; VentSpcFunc combos'!$Q$8:$Q$335,0),0)&gt;0,1,0)</f>
        <v>0</v>
      </c>
      <c r="CL34" s="120">
        <f>IF(IFERROR(MATCH(_xlfn.CONCAT($B34,",",CL$4),'19 SpcFunc &amp; VentSpcFunc combos'!$Q$8:$Q$335,0),0)&gt;0,1,0)</f>
        <v>0</v>
      </c>
      <c r="CM34" s="120">
        <f>IF(IFERROR(MATCH(_xlfn.CONCAT($B34,",",CM$4),'19 SpcFunc &amp; VentSpcFunc combos'!$Q$8:$Q$335,0),0)&gt;0,1,0)</f>
        <v>0</v>
      </c>
      <c r="CN34" s="120">
        <f>IF(IFERROR(MATCH(_xlfn.CONCAT($B34,",",CN$4),'19 SpcFunc &amp; VentSpcFunc combos'!$Q$8:$Q$335,0),0)&gt;0,1,0)</f>
        <v>0</v>
      </c>
      <c r="CO34" s="120">
        <f>IF(IFERROR(MATCH(_xlfn.CONCAT($B34,",",CO$4),'19 SpcFunc &amp; VentSpcFunc combos'!$Q$8:$Q$335,0),0)&gt;0,1,0)</f>
        <v>0</v>
      </c>
      <c r="CP34" s="120">
        <f>IF(IFERROR(MATCH(_xlfn.CONCAT($B34,",",CP$4),'19 SpcFunc &amp; VentSpcFunc combos'!$Q$8:$Q$335,0),0)&gt;0,1,0)</f>
        <v>0</v>
      </c>
      <c r="CQ34" s="120">
        <f>IF(IFERROR(MATCH(_xlfn.CONCAT($B34,",",CQ$4),'19 SpcFunc &amp; VentSpcFunc combos'!$Q$8:$Q$335,0),0)&gt;0,1,0)</f>
        <v>0</v>
      </c>
      <c r="CR34" s="120">
        <f>IF(IFERROR(MATCH(_xlfn.CONCAT($B34,",",CR$4),'19 SpcFunc &amp; VentSpcFunc combos'!$Q$8:$Q$335,0),0)&gt;0,1,0)</f>
        <v>0</v>
      </c>
      <c r="CS34" s="120">
        <f>IF(IFERROR(MATCH(_xlfn.CONCAT($B34,",",CS$4),'19 SpcFunc &amp; VentSpcFunc combos'!$Q$8:$Q$335,0),0)&gt;0,1,0)</f>
        <v>0</v>
      </c>
      <c r="CT34" s="120">
        <f>IF(IFERROR(MATCH(_xlfn.CONCAT($B34,",",CT$4),'19 SpcFunc &amp; VentSpcFunc combos'!$Q$8:$Q$335,0),0)&gt;0,1,0)</f>
        <v>0</v>
      </c>
      <c r="CU34" s="99" t="s">
        <v>938</v>
      </c>
      <c r="CV34">
        <f t="shared" si="5"/>
        <v>0</v>
      </c>
    </row>
    <row r="35" spans="2:100" x14ac:dyDescent="0.25">
      <c r="B35" t="e">
        <f>#REF!</f>
        <v>#REF!</v>
      </c>
      <c r="C35" s="120">
        <f>IF(IFERROR(MATCH(_xlfn.CONCAT($B35,",",C$4),'19 SpcFunc &amp; VentSpcFunc combos'!$Q$8:$Q$335,0),0)&gt;0,1,0)</f>
        <v>0</v>
      </c>
      <c r="D35" s="120">
        <f>IF(IFERROR(MATCH(_xlfn.CONCAT($B35,",",D$4),'19 SpcFunc &amp; VentSpcFunc combos'!$Q$8:$Q$335,0),0)&gt;0,1,0)</f>
        <v>0</v>
      </c>
      <c r="E35" s="120">
        <f>IF(IFERROR(MATCH(_xlfn.CONCAT($B35,",",E$4),'19 SpcFunc &amp; VentSpcFunc combos'!$Q$8:$Q$335,0),0)&gt;0,1,0)</f>
        <v>0</v>
      </c>
      <c r="F35" s="120">
        <f>IF(IFERROR(MATCH(_xlfn.CONCAT($B35,",",F$4),'19 SpcFunc &amp; VentSpcFunc combos'!$Q$8:$Q$335,0),0)&gt;0,1,0)</f>
        <v>0</v>
      </c>
      <c r="G35" s="120">
        <f>IF(IFERROR(MATCH(_xlfn.CONCAT($B35,",",G$4),'19 SpcFunc &amp; VentSpcFunc combos'!$Q$8:$Q$335,0),0)&gt;0,1,0)</f>
        <v>0</v>
      </c>
      <c r="H35" s="120">
        <f>IF(IFERROR(MATCH(_xlfn.CONCAT($B35,",",H$4),'19 SpcFunc &amp; VentSpcFunc combos'!$Q$8:$Q$335,0),0)&gt;0,1,0)</f>
        <v>0</v>
      </c>
      <c r="I35" s="120">
        <f>IF(IFERROR(MATCH(_xlfn.CONCAT($B35,",",I$4),'19 SpcFunc &amp; VentSpcFunc combos'!$Q$8:$Q$335,0),0)&gt;0,1,0)</f>
        <v>0</v>
      </c>
      <c r="J35" s="120">
        <f>IF(IFERROR(MATCH(_xlfn.CONCAT($B35,",",J$4),'19 SpcFunc &amp; VentSpcFunc combos'!$Q$8:$Q$335,0),0)&gt;0,1,0)</f>
        <v>0</v>
      </c>
      <c r="K35" s="120">
        <f>IF(IFERROR(MATCH(_xlfn.CONCAT($B35,",",K$4),'19 SpcFunc &amp; VentSpcFunc combos'!$Q$8:$Q$335,0),0)&gt;0,1,0)</f>
        <v>0</v>
      </c>
      <c r="L35" s="120">
        <f>IF(IFERROR(MATCH(_xlfn.CONCAT($B35,",",L$4),'19 SpcFunc &amp; VentSpcFunc combos'!$Q$8:$Q$335,0),0)&gt;0,1,0)</f>
        <v>0</v>
      </c>
      <c r="M35" s="120">
        <f>IF(IFERROR(MATCH(_xlfn.CONCAT($B35,",",M$4),'19 SpcFunc &amp; VentSpcFunc combos'!$Q$8:$Q$335,0),0)&gt;0,1,0)</f>
        <v>0</v>
      </c>
      <c r="N35" s="120">
        <f>IF(IFERROR(MATCH(_xlfn.CONCAT($B35,",",N$4),'19 SpcFunc &amp; VentSpcFunc combos'!$Q$8:$Q$335,0),0)&gt;0,1,0)</f>
        <v>0</v>
      </c>
      <c r="O35" s="120">
        <f>IF(IFERROR(MATCH(_xlfn.CONCAT($B35,",",O$4),'19 SpcFunc &amp; VentSpcFunc combos'!$Q$8:$Q$335,0),0)&gt;0,1,0)</f>
        <v>0</v>
      </c>
      <c r="P35" s="120">
        <f>IF(IFERROR(MATCH(_xlfn.CONCAT($B35,",",P$4),'19 SpcFunc &amp; VentSpcFunc combos'!$Q$8:$Q$335,0),0)&gt;0,1,0)</f>
        <v>0</v>
      </c>
      <c r="Q35" s="120">
        <f>IF(IFERROR(MATCH(_xlfn.CONCAT($B35,",",Q$4),'19 SpcFunc &amp; VentSpcFunc combos'!$Q$8:$Q$335,0),0)&gt;0,1,0)</f>
        <v>0</v>
      </c>
      <c r="R35" s="120">
        <f>IF(IFERROR(MATCH(_xlfn.CONCAT($B35,",",R$4),'19 SpcFunc &amp; VentSpcFunc combos'!$Q$8:$Q$335,0),0)&gt;0,1,0)</f>
        <v>0</v>
      </c>
      <c r="S35" s="120">
        <f>IF(IFERROR(MATCH(_xlfn.CONCAT($B35,",",S$4),'19 SpcFunc &amp; VentSpcFunc combos'!$Q$8:$Q$335,0),0)&gt;0,1,0)</f>
        <v>0</v>
      </c>
      <c r="T35" s="120">
        <f>IF(IFERROR(MATCH(_xlfn.CONCAT($B35,",",T$4),'19 SpcFunc &amp; VentSpcFunc combos'!$Q$8:$Q$335,0),0)&gt;0,1,0)</f>
        <v>0</v>
      </c>
      <c r="U35" s="120">
        <f>IF(IFERROR(MATCH(_xlfn.CONCAT($B35,",",U$4),'19 SpcFunc &amp; VentSpcFunc combos'!$Q$8:$Q$335,0),0)&gt;0,1,0)</f>
        <v>0</v>
      </c>
      <c r="V35" s="120">
        <f>IF(IFERROR(MATCH(_xlfn.CONCAT($B35,",",V$4),'19 SpcFunc &amp; VentSpcFunc combos'!$Q$8:$Q$335,0),0)&gt;0,1,0)</f>
        <v>0</v>
      </c>
      <c r="W35" s="120">
        <f>IF(IFERROR(MATCH(_xlfn.CONCAT($B35,",",W$4),'19 SpcFunc &amp; VentSpcFunc combos'!$Q$8:$Q$335,0),0)&gt;0,1,0)</f>
        <v>0</v>
      </c>
      <c r="X35" s="120">
        <f>IF(IFERROR(MATCH(_xlfn.CONCAT($B35,",",X$4),'19 SpcFunc &amp; VentSpcFunc combos'!$Q$8:$Q$335,0),0)&gt;0,1,0)</f>
        <v>0</v>
      </c>
      <c r="Y35" s="120">
        <f>IF(IFERROR(MATCH(_xlfn.CONCAT($B35,",",Y$4),'19 SpcFunc &amp; VentSpcFunc combos'!$Q$8:$Q$335,0),0)&gt;0,1,0)</f>
        <v>0</v>
      </c>
      <c r="Z35" s="120">
        <f>IF(IFERROR(MATCH(_xlfn.CONCAT($B35,",",Z$4),'19 SpcFunc &amp; VentSpcFunc combos'!$Q$8:$Q$335,0),0)&gt;0,1,0)</f>
        <v>0</v>
      </c>
      <c r="AA35" s="120">
        <f>IF(IFERROR(MATCH(_xlfn.CONCAT($B35,",",AA$4),'19 SpcFunc &amp; VentSpcFunc combos'!$Q$8:$Q$335,0),0)&gt;0,1,0)</f>
        <v>0</v>
      </c>
      <c r="AB35" s="120">
        <f>IF(IFERROR(MATCH(_xlfn.CONCAT($B35,",",AB$4),'19 SpcFunc &amp; VentSpcFunc combos'!$Q$8:$Q$335,0),0)&gt;0,1,0)</f>
        <v>0</v>
      </c>
      <c r="AC35" s="120">
        <f>IF(IFERROR(MATCH(_xlfn.CONCAT($B35,",",AC$4),'19 SpcFunc &amp; VentSpcFunc combos'!$Q$8:$Q$335,0),0)&gt;0,1,0)</f>
        <v>0</v>
      </c>
      <c r="AD35" s="120">
        <f>IF(IFERROR(MATCH(_xlfn.CONCAT($B35,",",AD$4),'19 SpcFunc &amp; VentSpcFunc combos'!$Q$8:$Q$335,0),0)&gt;0,1,0)</f>
        <v>0</v>
      </c>
      <c r="AE35" s="120">
        <f>IF(IFERROR(MATCH(_xlfn.CONCAT($B35,",",AE$4),'19 SpcFunc &amp; VentSpcFunc combos'!$Q$8:$Q$335,0),0)&gt;0,1,0)</f>
        <v>0</v>
      </c>
      <c r="AF35" s="120">
        <f>IF(IFERROR(MATCH(_xlfn.CONCAT($B35,",",AF$4),'19 SpcFunc &amp; VentSpcFunc combos'!$Q$8:$Q$335,0),0)&gt;0,1,0)</f>
        <v>0</v>
      </c>
      <c r="AG35" s="120">
        <f>IF(IFERROR(MATCH(_xlfn.CONCAT($B35,",",AG$4),'19 SpcFunc &amp; VentSpcFunc combos'!$Q$8:$Q$335,0),0)&gt;0,1,0)</f>
        <v>0</v>
      </c>
      <c r="AH35" s="120">
        <f>IF(IFERROR(MATCH(_xlfn.CONCAT($B35,",",AH$4),'19 SpcFunc &amp; VentSpcFunc combos'!$Q$8:$Q$335,0),0)&gt;0,1,0)</f>
        <v>0</v>
      </c>
      <c r="AI35" s="120">
        <f>IF(IFERROR(MATCH(_xlfn.CONCAT($B35,",",AI$4),'19 SpcFunc &amp; VentSpcFunc combos'!$Q$8:$Q$335,0),0)&gt;0,1,0)</f>
        <v>0</v>
      </c>
      <c r="AJ35" s="120">
        <f>IF(IFERROR(MATCH(_xlfn.CONCAT($B35,",",AJ$4),'19 SpcFunc &amp; VentSpcFunc combos'!$Q$8:$Q$335,0),0)&gt;0,1,0)</f>
        <v>0</v>
      </c>
      <c r="AK35" s="120">
        <f>IF(IFERROR(MATCH(_xlfn.CONCAT($B35,",",AK$4),'19 SpcFunc &amp; VentSpcFunc combos'!$Q$8:$Q$335,0),0)&gt;0,1,0)</f>
        <v>0</v>
      </c>
      <c r="AL35" s="120">
        <f>IF(IFERROR(MATCH(_xlfn.CONCAT($B35,",",AL$4),'19 SpcFunc &amp; VentSpcFunc combos'!$Q$8:$Q$335,0),0)&gt;0,1,0)</f>
        <v>0</v>
      </c>
      <c r="AM35" s="120">
        <f>IF(IFERROR(MATCH(_xlfn.CONCAT($B35,",",AM$4),'19 SpcFunc &amp; VentSpcFunc combos'!$Q$8:$Q$335,0),0)&gt;0,1,0)</f>
        <v>0</v>
      </c>
      <c r="AN35" s="120">
        <f>IF(IFERROR(MATCH(_xlfn.CONCAT($B35,",",AN$4),'19 SpcFunc &amp; VentSpcFunc combos'!$Q$8:$Q$335,0),0)&gt;0,1,0)</f>
        <v>0</v>
      </c>
      <c r="AO35" s="120">
        <f>IF(IFERROR(MATCH(_xlfn.CONCAT($B35,",",AO$4),'19 SpcFunc &amp; VentSpcFunc combos'!$Q$8:$Q$335,0),0)&gt;0,1,0)</f>
        <v>0</v>
      </c>
      <c r="AP35" s="120">
        <f>IF(IFERROR(MATCH(_xlfn.CONCAT($B35,",",AP$4),'19 SpcFunc &amp; VentSpcFunc combos'!$Q$8:$Q$335,0),0)&gt;0,1,0)</f>
        <v>0</v>
      </c>
      <c r="AQ35" s="120">
        <f>IF(IFERROR(MATCH(_xlfn.CONCAT($B35,",",AQ$4),'19 SpcFunc &amp; VentSpcFunc combos'!$Q$8:$Q$335,0),0)&gt;0,1,0)</f>
        <v>0</v>
      </c>
      <c r="AR35" s="120">
        <f>IF(IFERROR(MATCH(_xlfn.CONCAT($B35,",",AR$4),'19 SpcFunc &amp; VentSpcFunc combos'!$Q$8:$Q$335,0),0)&gt;0,1,0)</f>
        <v>0</v>
      </c>
      <c r="AS35" s="120">
        <f>IF(IFERROR(MATCH(_xlfn.CONCAT($B35,",",AS$4),'19 SpcFunc &amp; VentSpcFunc combos'!$Q$8:$Q$335,0),0)&gt;0,1,0)</f>
        <v>0</v>
      </c>
      <c r="AT35" s="120">
        <f>IF(IFERROR(MATCH(_xlfn.CONCAT($B35,",",AT$4),'19 SpcFunc &amp; VentSpcFunc combos'!$Q$8:$Q$335,0),0)&gt;0,1,0)</f>
        <v>0</v>
      </c>
      <c r="AU35" s="120">
        <f>IF(IFERROR(MATCH(_xlfn.CONCAT($B35,",",AU$4),'19 SpcFunc &amp; VentSpcFunc combos'!$Q$8:$Q$335,0),0)&gt;0,1,0)</f>
        <v>0</v>
      </c>
      <c r="AV35" s="120">
        <f>IF(IFERROR(MATCH(_xlfn.CONCAT($B35,",",AV$4),'19 SpcFunc &amp; VentSpcFunc combos'!$Q$8:$Q$335,0),0)&gt;0,1,0)</f>
        <v>0</v>
      </c>
      <c r="AW35" s="120">
        <f>IF(IFERROR(MATCH(_xlfn.CONCAT($B35,",",AW$4),'19 SpcFunc &amp; VentSpcFunc combos'!$Q$8:$Q$335,0),0)&gt;0,1,0)</f>
        <v>0</v>
      </c>
      <c r="AX35" s="120">
        <f>IF(IFERROR(MATCH(_xlfn.CONCAT($B35,",",AX$4),'19 SpcFunc &amp; VentSpcFunc combos'!$Q$8:$Q$335,0),0)&gt;0,1,0)</f>
        <v>0</v>
      </c>
      <c r="AY35" s="120">
        <f>IF(IFERROR(MATCH(_xlfn.CONCAT($B35,",",AY$4),'19 SpcFunc &amp; VentSpcFunc combos'!$Q$8:$Q$335,0),0)&gt;0,1,0)</f>
        <v>0</v>
      </c>
      <c r="AZ35" s="120">
        <f>IF(IFERROR(MATCH(_xlfn.CONCAT($B35,",",AZ$4),'19 SpcFunc &amp; VentSpcFunc combos'!$Q$8:$Q$335,0),0)&gt;0,1,0)</f>
        <v>0</v>
      </c>
      <c r="BA35" s="120">
        <f>IF(IFERROR(MATCH(_xlfn.CONCAT($B35,",",BA$4),'19 SpcFunc &amp; VentSpcFunc combos'!$Q$8:$Q$335,0),0)&gt;0,1,0)</f>
        <v>0</v>
      </c>
      <c r="BB35" s="120">
        <f>IF(IFERROR(MATCH(_xlfn.CONCAT($B35,",",BB$4),'19 SpcFunc &amp; VentSpcFunc combos'!$Q$8:$Q$335,0),0)&gt;0,1,0)</f>
        <v>0</v>
      </c>
      <c r="BC35" s="120">
        <f>IF(IFERROR(MATCH(_xlfn.CONCAT($B35,",",BC$4),'19 SpcFunc &amp; VentSpcFunc combos'!$Q$8:$Q$335,0),0)&gt;0,1,0)</f>
        <v>0</v>
      </c>
      <c r="BD35" s="120">
        <f>IF(IFERROR(MATCH(_xlfn.CONCAT($B35,",",BD$4),'19 SpcFunc &amp; VentSpcFunc combos'!$Q$8:$Q$335,0),0)&gt;0,1,0)</f>
        <v>0</v>
      </c>
      <c r="BE35" s="120">
        <f>IF(IFERROR(MATCH(_xlfn.CONCAT($B35,",",BE$4),'19 SpcFunc &amp; VentSpcFunc combos'!$Q$8:$Q$335,0),0)&gt;0,1,0)</f>
        <v>0</v>
      </c>
      <c r="BF35" s="120">
        <f>IF(IFERROR(MATCH(_xlfn.CONCAT($B35,",",BF$4),'19 SpcFunc &amp; VentSpcFunc combos'!$Q$8:$Q$335,0),0)&gt;0,1,0)</f>
        <v>0</v>
      </c>
      <c r="BG35" s="120">
        <f>IF(IFERROR(MATCH(_xlfn.CONCAT($B35,",",BG$4),'19 SpcFunc &amp; VentSpcFunc combos'!$Q$8:$Q$335,0),0)&gt;0,1,0)</f>
        <v>0</v>
      </c>
      <c r="BH35" s="120">
        <f>IF(IFERROR(MATCH(_xlfn.CONCAT($B35,",",BH$4),'19 SpcFunc &amp; VentSpcFunc combos'!$Q$8:$Q$335,0),0)&gt;0,1,0)</f>
        <v>0</v>
      </c>
      <c r="BI35" s="120">
        <f>IF(IFERROR(MATCH(_xlfn.CONCAT($B35,",",BI$4),'19 SpcFunc &amp; VentSpcFunc combos'!$Q$8:$Q$335,0),0)&gt;0,1,0)</f>
        <v>0</v>
      </c>
      <c r="BJ35" s="120">
        <f>IF(IFERROR(MATCH(_xlfn.CONCAT($B35,",",BJ$4),'19 SpcFunc &amp; VentSpcFunc combos'!$Q$8:$Q$335,0),0)&gt;0,1,0)</f>
        <v>0</v>
      </c>
      <c r="BK35" s="120">
        <f>IF(IFERROR(MATCH(_xlfn.CONCAT($B35,",",BK$4),'19 SpcFunc &amp; VentSpcFunc combos'!$Q$8:$Q$335,0),0)&gt;0,1,0)</f>
        <v>0</v>
      </c>
      <c r="BL35" s="120">
        <f>IF(IFERROR(MATCH(_xlfn.CONCAT($B35,",",BL$4),'19 SpcFunc &amp; VentSpcFunc combos'!$Q$8:$Q$335,0),0)&gt;0,1,0)</f>
        <v>0</v>
      </c>
      <c r="BM35" s="120">
        <f>IF(IFERROR(MATCH(_xlfn.CONCAT($B35,",",BM$4),'19 SpcFunc &amp; VentSpcFunc combos'!$Q$8:$Q$335,0),0)&gt;0,1,0)</f>
        <v>0</v>
      </c>
      <c r="BN35" s="120">
        <f>IF(IFERROR(MATCH(_xlfn.CONCAT($B35,",",BN$4),'19 SpcFunc &amp; VentSpcFunc combos'!$Q$8:$Q$335,0),0)&gt;0,1,0)</f>
        <v>0</v>
      </c>
      <c r="BO35" s="120">
        <f>IF(IFERROR(MATCH(_xlfn.CONCAT($B35,",",BO$4),'19 SpcFunc &amp; VentSpcFunc combos'!$Q$8:$Q$335,0),0)&gt;0,1,0)</f>
        <v>0</v>
      </c>
      <c r="BP35" s="120">
        <f>IF(IFERROR(MATCH(_xlfn.CONCAT($B35,",",BP$4),'19 SpcFunc &amp; VentSpcFunc combos'!$Q$8:$Q$335,0),0)&gt;0,1,0)</f>
        <v>0</v>
      </c>
      <c r="BQ35" s="120">
        <f>IF(IFERROR(MATCH(_xlfn.CONCAT($B35,",",BQ$4),'19 SpcFunc &amp; VentSpcFunc combos'!$Q$8:$Q$335,0),0)&gt;0,1,0)</f>
        <v>0</v>
      </c>
      <c r="BR35" s="120">
        <f>IF(IFERROR(MATCH(_xlfn.CONCAT($B35,",",BR$4),'19 SpcFunc &amp; VentSpcFunc combos'!$Q$8:$Q$335,0),0)&gt;0,1,0)</f>
        <v>0</v>
      </c>
      <c r="BS35" s="120">
        <f>IF(IFERROR(MATCH(_xlfn.CONCAT($B35,",",BS$4),'19 SpcFunc &amp; VentSpcFunc combos'!$Q$8:$Q$335,0),0)&gt;0,1,0)</f>
        <v>0</v>
      </c>
      <c r="BT35" s="120">
        <f>IF(IFERROR(MATCH(_xlfn.CONCAT($B35,",",BT$4),'19 SpcFunc &amp; VentSpcFunc combos'!$Q$8:$Q$335,0),0)&gt;0,1,0)</f>
        <v>0</v>
      </c>
      <c r="BU35" s="120">
        <f>IF(IFERROR(MATCH(_xlfn.CONCAT($B35,",",BU$4),'19 SpcFunc &amp; VentSpcFunc combos'!$Q$8:$Q$335,0),0)&gt;0,1,0)</f>
        <v>0</v>
      </c>
      <c r="BV35" s="120">
        <f>IF(IFERROR(MATCH(_xlfn.CONCAT($B35,",",BV$4),'19 SpcFunc &amp; VentSpcFunc combos'!$Q$8:$Q$335,0),0)&gt;0,1,0)</f>
        <v>0</v>
      </c>
      <c r="BW35" s="120">
        <f>IF(IFERROR(MATCH(_xlfn.CONCAT($B35,",",BW$4),'19 SpcFunc &amp; VentSpcFunc combos'!$Q$8:$Q$335,0),0)&gt;0,1,0)</f>
        <v>0</v>
      </c>
      <c r="BX35" s="120">
        <f>IF(IFERROR(MATCH(_xlfn.CONCAT($B35,",",BX$4),'19 SpcFunc &amp; VentSpcFunc combos'!$Q$8:$Q$335,0),0)&gt;0,1,0)</f>
        <v>0</v>
      </c>
      <c r="BY35" s="120">
        <f>IF(IFERROR(MATCH(_xlfn.CONCAT($B35,",",BY$4),'19 SpcFunc &amp; VentSpcFunc combos'!$Q$8:$Q$335,0),0)&gt;0,1,0)</f>
        <v>0</v>
      </c>
      <c r="BZ35" s="120">
        <f>IF(IFERROR(MATCH(_xlfn.CONCAT($B35,",",BZ$4),'19 SpcFunc &amp; VentSpcFunc combos'!$Q$8:$Q$335,0),0)&gt;0,1,0)</f>
        <v>0</v>
      </c>
      <c r="CA35" s="120">
        <f>IF(IFERROR(MATCH(_xlfn.CONCAT($B35,",",CA$4),'19 SpcFunc &amp; VentSpcFunc combos'!$Q$8:$Q$335,0),0)&gt;0,1,0)</f>
        <v>0</v>
      </c>
      <c r="CB35" s="120">
        <f>IF(IFERROR(MATCH(_xlfn.CONCAT($B35,",",CB$4),'19 SpcFunc &amp; VentSpcFunc combos'!$Q$8:$Q$335,0),0)&gt;0,1,0)</f>
        <v>0</v>
      </c>
      <c r="CC35" s="120">
        <f>IF(IFERROR(MATCH(_xlfn.CONCAT($B35,",",CC$4),'19 SpcFunc &amp; VentSpcFunc combos'!$Q$8:$Q$335,0),0)&gt;0,1,0)</f>
        <v>0</v>
      </c>
      <c r="CD35" s="120">
        <f>IF(IFERROR(MATCH(_xlfn.CONCAT($B35,",",CD$4),'19 SpcFunc &amp; VentSpcFunc combos'!$Q$8:$Q$335,0),0)&gt;0,1,0)</f>
        <v>0</v>
      </c>
      <c r="CE35" s="120">
        <f>IF(IFERROR(MATCH(_xlfn.CONCAT($B35,",",CE$4),'19 SpcFunc &amp; VentSpcFunc combos'!$Q$8:$Q$335,0),0)&gt;0,1,0)</f>
        <v>0</v>
      </c>
      <c r="CF35" s="120">
        <f>IF(IFERROR(MATCH(_xlfn.CONCAT($B35,",",CF$4),'19 SpcFunc &amp; VentSpcFunc combos'!$Q$8:$Q$335,0),0)&gt;0,1,0)</f>
        <v>0</v>
      </c>
      <c r="CG35" s="120">
        <f>IF(IFERROR(MATCH(_xlfn.CONCAT($B35,",",CG$4),'19 SpcFunc &amp; VentSpcFunc combos'!$Q$8:$Q$335,0),0)&gt;0,1,0)</f>
        <v>0</v>
      </c>
      <c r="CH35" s="120">
        <f>IF(IFERROR(MATCH(_xlfn.CONCAT($B35,",",CH$4),'19 SpcFunc &amp; VentSpcFunc combos'!$Q$8:$Q$335,0),0)&gt;0,1,0)</f>
        <v>0</v>
      </c>
      <c r="CI35" s="120">
        <f>IF(IFERROR(MATCH(_xlfn.CONCAT($B35,",",CI$4),'19 SpcFunc &amp; VentSpcFunc combos'!$Q$8:$Q$335,0),0)&gt;0,1,0)</f>
        <v>0</v>
      </c>
      <c r="CJ35" s="120">
        <f>IF(IFERROR(MATCH(_xlfn.CONCAT($B35,",",CJ$4),'19 SpcFunc &amp; VentSpcFunc combos'!$Q$8:$Q$335,0),0)&gt;0,1,0)</f>
        <v>0</v>
      </c>
      <c r="CK35" s="120">
        <f>IF(IFERROR(MATCH(_xlfn.CONCAT($B35,",",CK$4),'19 SpcFunc &amp; VentSpcFunc combos'!$Q$8:$Q$335,0),0)&gt;0,1,0)</f>
        <v>0</v>
      </c>
      <c r="CL35" s="120">
        <f>IF(IFERROR(MATCH(_xlfn.CONCAT($B35,",",CL$4),'19 SpcFunc &amp; VentSpcFunc combos'!$Q$8:$Q$335,0),0)&gt;0,1,0)</f>
        <v>0</v>
      </c>
      <c r="CM35" s="120">
        <f>IF(IFERROR(MATCH(_xlfn.CONCAT($B35,",",CM$4),'19 SpcFunc &amp; VentSpcFunc combos'!$Q$8:$Q$335,0),0)&gt;0,1,0)</f>
        <v>0</v>
      </c>
      <c r="CN35" s="120">
        <f>IF(IFERROR(MATCH(_xlfn.CONCAT($B35,",",CN$4),'19 SpcFunc &amp; VentSpcFunc combos'!$Q$8:$Q$335,0),0)&gt;0,1,0)</f>
        <v>0</v>
      </c>
      <c r="CO35" s="120">
        <f>IF(IFERROR(MATCH(_xlfn.CONCAT($B35,",",CO$4),'19 SpcFunc &amp; VentSpcFunc combos'!$Q$8:$Q$335,0),0)&gt;0,1,0)</f>
        <v>0</v>
      </c>
      <c r="CP35" s="120">
        <f>IF(IFERROR(MATCH(_xlfn.CONCAT($B35,",",CP$4),'19 SpcFunc &amp; VentSpcFunc combos'!$Q$8:$Q$335,0),0)&gt;0,1,0)</f>
        <v>0</v>
      </c>
      <c r="CQ35" s="120">
        <f>IF(IFERROR(MATCH(_xlfn.CONCAT($B35,",",CQ$4),'19 SpcFunc &amp; VentSpcFunc combos'!$Q$8:$Q$335,0),0)&gt;0,1,0)</f>
        <v>0</v>
      </c>
      <c r="CR35" s="120">
        <f>IF(IFERROR(MATCH(_xlfn.CONCAT($B35,",",CR$4),'19 SpcFunc &amp; VentSpcFunc combos'!$Q$8:$Q$335,0),0)&gt;0,1,0)</f>
        <v>0</v>
      </c>
      <c r="CS35" s="120">
        <f>IF(IFERROR(MATCH(_xlfn.CONCAT($B35,",",CS$4),'19 SpcFunc &amp; VentSpcFunc combos'!$Q$8:$Q$335,0),0)&gt;0,1,0)</f>
        <v>0</v>
      </c>
      <c r="CT35" s="120">
        <f>IF(IFERROR(MATCH(_xlfn.CONCAT($B35,",",CT$4),'19 SpcFunc &amp; VentSpcFunc combos'!$Q$8:$Q$335,0),0)&gt;0,1,0)</f>
        <v>0</v>
      </c>
      <c r="CU35" s="99" t="s">
        <v>938</v>
      </c>
      <c r="CV35">
        <f t="shared" si="5"/>
        <v>0</v>
      </c>
    </row>
    <row r="36" spans="2:100" x14ac:dyDescent="0.25">
      <c r="B36" t="e">
        <f>#REF!</f>
        <v>#REF!</v>
      </c>
      <c r="C36" s="120">
        <f>IF(IFERROR(MATCH(_xlfn.CONCAT($B36,",",C$4),'19 SpcFunc &amp; VentSpcFunc combos'!$Q$8:$Q$335,0),0)&gt;0,1,0)</f>
        <v>0</v>
      </c>
      <c r="D36" s="120">
        <f>IF(IFERROR(MATCH(_xlfn.CONCAT($B36,",",D$4),'19 SpcFunc &amp; VentSpcFunc combos'!$Q$8:$Q$335,0),0)&gt;0,1,0)</f>
        <v>0</v>
      </c>
      <c r="E36" s="120">
        <f>IF(IFERROR(MATCH(_xlfn.CONCAT($B36,",",E$4),'19 SpcFunc &amp; VentSpcFunc combos'!$Q$8:$Q$335,0),0)&gt;0,1,0)</f>
        <v>0</v>
      </c>
      <c r="F36" s="120">
        <f>IF(IFERROR(MATCH(_xlfn.CONCAT($B36,",",F$4),'19 SpcFunc &amp; VentSpcFunc combos'!$Q$8:$Q$335,0),0)&gt;0,1,0)</f>
        <v>0</v>
      </c>
      <c r="G36" s="120">
        <f>IF(IFERROR(MATCH(_xlfn.CONCAT($B36,",",G$4),'19 SpcFunc &amp; VentSpcFunc combos'!$Q$8:$Q$335,0),0)&gt;0,1,0)</f>
        <v>0</v>
      </c>
      <c r="H36" s="120">
        <f>IF(IFERROR(MATCH(_xlfn.CONCAT($B36,",",H$4),'19 SpcFunc &amp; VentSpcFunc combos'!$Q$8:$Q$335,0),0)&gt;0,1,0)</f>
        <v>0</v>
      </c>
      <c r="I36" s="120">
        <f>IF(IFERROR(MATCH(_xlfn.CONCAT($B36,",",I$4),'19 SpcFunc &amp; VentSpcFunc combos'!$Q$8:$Q$335,0),0)&gt;0,1,0)</f>
        <v>0</v>
      </c>
      <c r="J36" s="120">
        <f>IF(IFERROR(MATCH(_xlfn.CONCAT($B36,",",J$4),'19 SpcFunc &amp; VentSpcFunc combos'!$Q$8:$Q$335,0),0)&gt;0,1,0)</f>
        <v>0</v>
      </c>
      <c r="K36" s="120">
        <f>IF(IFERROR(MATCH(_xlfn.CONCAT($B36,",",K$4),'19 SpcFunc &amp; VentSpcFunc combos'!$Q$8:$Q$335,0),0)&gt;0,1,0)</f>
        <v>0</v>
      </c>
      <c r="L36" s="120">
        <f>IF(IFERROR(MATCH(_xlfn.CONCAT($B36,",",L$4),'19 SpcFunc &amp; VentSpcFunc combos'!$Q$8:$Q$335,0),0)&gt;0,1,0)</f>
        <v>0</v>
      </c>
      <c r="M36" s="120">
        <f>IF(IFERROR(MATCH(_xlfn.CONCAT($B36,",",M$4),'19 SpcFunc &amp; VentSpcFunc combos'!$Q$8:$Q$335,0),0)&gt;0,1,0)</f>
        <v>0</v>
      </c>
      <c r="N36" s="120">
        <f>IF(IFERROR(MATCH(_xlfn.CONCAT($B36,",",N$4),'19 SpcFunc &amp; VentSpcFunc combos'!$Q$8:$Q$335,0),0)&gt;0,1,0)</f>
        <v>0</v>
      </c>
      <c r="O36" s="120">
        <f>IF(IFERROR(MATCH(_xlfn.CONCAT($B36,",",O$4),'19 SpcFunc &amp; VentSpcFunc combos'!$Q$8:$Q$335,0),0)&gt;0,1,0)</f>
        <v>0</v>
      </c>
      <c r="P36" s="120">
        <f>IF(IFERROR(MATCH(_xlfn.CONCAT($B36,",",P$4),'19 SpcFunc &amp; VentSpcFunc combos'!$Q$8:$Q$335,0),0)&gt;0,1,0)</f>
        <v>0</v>
      </c>
      <c r="Q36" s="120">
        <f>IF(IFERROR(MATCH(_xlfn.CONCAT($B36,",",Q$4),'19 SpcFunc &amp; VentSpcFunc combos'!$Q$8:$Q$335,0),0)&gt;0,1,0)</f>
        <v>0</v>
      </c>
      <c r="R36" s="120">
        <f>IF(IFERROR(MATCH(_xlfn.CONCAT($B36,",",R$4),'19 SpcFunc &amp; VentSpcFunc combos'!$Q$8:$Q$335,0),0)&gt;0,1,0)</f>
        <v>0</v>
      </c>
      <c r="S36" s="120">
        <f>IF(IFERROR(MATCH(_xlfn.CONCAT($B36,",",S$4),'19 SpcFunc &amp; VentSpcFunc combos'!$Q$8:$Q$335,0),0)&gt;0,1,0)</f>
        <v>0</v>
      </c>
      <c r="T36" s="120">
        <f>IF(IFERROR(MATCH(_xlfn.CONCAT($B36,",",T$4),'19 SpcFunc &amp; VentSpcFunc combos'!$Q$8:$Q$335,0),0)&gt;0,1,0)</f>
        <v>0</v>
      </c>
      <c r="U36" s="120">
        <f>IF(IFERROR(MATCH(_xlfn.CONCAT($B36,",",U$4),'19 SpcFunc &amp; VentSpcFunc combos'!$Q$8:$Q$335,0),0)&gt;0,1,0)</f>
        <v>0</v>
      </c>
      <c r="V36" s="120">
        <f>IF(IFERROR(MATCH(_xlfn.CONCAT($B36,",",V$4),'19 SpcFunc &amp; VentSpcFunc combos'!$Q$8:$Q$335,0),0)&gt;0,1,0)</f>
        <v>0</v>
      </c>
      <c r="W36" s="120">
        <f>IF(IFERROR(MATCH(_xlfn.CONCAT($B36,",",W$4),'19 SpcFunc &amp; VentSpcFunc combos'!$Q$8:$Q$335,0),0)&gt;0,1,0)</f>
        <v>0</v>
      </c>
      <c r="X36" s="120">
        <f>IF(IFERROR(MATCH(_xlfn.CONCAT($B36,",",X$4),'19 SpcFunc &amp; VentSpcFunc combos'!$Q$8:$Q$335,0),0)&gt;0,1,0)</f>
        <v>0</v>
      </c>
      <c r="Y36" s="120">
        <f>IF(IFERROR(MATCH(_xlfn.CONCAT($B36,",",Y$4),'19 SpcFunc &amp; VentSpcFunc combos'!$Q$8:$Q$335,0),0)&gt;0,1,0)</f>
        <v>0</v>
      </c>
      <c r="Z36" s="120">
        <f>IF(IFERROR(MATCH(_xlfn.CONCAT($B36,",",Z$4),'19 SpcFunc &amp; VentSpcFunc combos'!$Q$8:$Q$335,0),0)&gt;0,1,0)</f>
        <v>0</v>
      </c>
      <c r="AA36" s="120">
        <f>IF(IFERROR(MATCH(_xlfn.CONCAT($B36,",",AA$4),'19 SpcFunc &amp; VentSpcFunc combos'!$Q$8:$Q$335,0),0)&gt;0,1,0)</f>
        <v>0</v>
      </c>
      <c r="AB36" s="120">
        <f>IF(IFERROR(MATCH(_xlfn.CONCAT($B36,",",AB$4),'19 SpcFunc &amp; VentSpcFunc combos'!$Q$8:$Q$335,0),0)&gt;0,1,0)</f>
        <v>0</v>
      </c>
      <c r="AC36" s="120">
        <f>IF(IFERROR(MATCH(_xlfn.CONCAT($B36,",",AC$4),'19 SpcFunc &amp; VentSpcFunc combos'!$Q$8:$Q$335,0),0)&gt;0,1,0)</f>
        <v>0</v>
      </c>
      <c r="AD36" s="120">
        <f>IF(IFERROR(MATCH(_xlfn.CONCAT($B36,",",AD$4),'19 SpcFunc &amp; VentSpcFunc combos'!$Q$8:$Q$335,0),0)&gt;0,1,0)</f>
        <v>0</v>
      </c>
      <c r="AE36" s="120">
        <f>IF(IFERROR(MATCH(_xlfn.CONCAT($B36,",",AE$4),'19 SpcFunc &amp; VentSpcFunc combos'!$Q$8:$Q$335,0),0)&gt;0,1,0)</f>
        <v>0</v>
      </c>
      <c r="AF36" s="120">
        <f>IF(IFERROR(MATCH(_xlfn.CONCAT($B36,",",AF$4),'19 SpcFunc &amp; VentSpcFunc combos'!$Q$8:$Q$335,0),0)&gt;0,1,0)</f>
        <v>0</v>
      </c>
      <c r="AG36" s="120">
        <f>IF(IFERROR(MATCH(_xlfn.CONCAT($B36,",",AG$4),'19 SpcFunc &amp; VentSpcFunc combos'!$Q$8:$Q$335,0),0)&gt;0,1,0)</f>
        <v>0</v>
      </c>
      <c r="AH36" s="120">
        <f>IF(IFERROR(MATCH(_xlfn.CONCAT($B36,",",AH$4),'19 SpcFunc &amp; VentSpcFunc combos'!$Q$8:$Q$335,0),0)&gt;0,1,0)</f>
        <v>0</v>
      </c>
      <c r="AI36" s="120">
        <f>IF(IFERROR(MATCH(_xlfn.CONCAT($B36,",",AI$4),'19 SpcFunc &amp; VentSpcFunc combos'!$Q$8:$Q$335,0),0)&gt;0,1,0)</f>
        <v>0</v>
      </c>
      <c r="AJ36" s="120">
        <f>IF(IFERROR(MATCH(_xlfn.CONCAT($B36,",",AJ$4),'19 SpcFunc &amp; VentSpcFunc combos'!$Q$8:$Q$335,0),0)&gt;0,1,0)</f>
        <v>0</v>
      </c>
      <c r="AK36" s="120">
        <f>IF(IFERROR(MATCH(_xlfn.CONCAT($B36,",",AK$4),'19 SpcFunc &amp; VentSpcFunc combos'!$Q$8:$Q$335,0),0)&gt;0,1,0)</f>
        <v>0</v>
      </c>
      <c r="AL36" s="120">
        <f>IF(IFERROR(MATCH(_xlfn.CONCAT($B36,",",AL$4),'19 SpcFunc &amp; VentSpcFunc combos'!$Q$8:$Q$335,0),0)&gt;0,1,0)</f>
        <v>0</v>
      </c>
      <c r="AM36" s="120">
        <f>IF(IFERROR(MATCH(_xlfn.CONCAT($B36,",",AM$4),'19 SpcFunc &amp; VentSpcFunc combos'!$Q$8:$Q$335,0),0)&gt;0,1,0)</f>
        <v>0</v>
      </c>
      <c r="AN36" s="120">
        <f>IF(IFERROR(MATCH(_xlfn.CONCAT($B36,",",AN$4),'19 SpcFunc &amp; VentSpcFunc combos'!$Q$8:$Q$335,0),0)&gt;0,1,0)</f>
        <v>0</v>
      </c>
      <c r="AO36" s="120">
        <f>IF(IFERROR(MATCH(_xlfn.CONCAT($B36,",",AO$4),'19 SpcFunc &amp; VentSpcFunc combos'!$Q$8:$Q$335,0),0)&gt;0,1,0)</f>
        <v>0</v>
      </c>
      <c r="AP36" s="120">
        <f>IF(IFERROR(MATCH(_xlfn.CONCAT($B36,",",AP$4),'19 SpcFunc &amp; VentSpcFunc combos'!$Q$8:$Q$335,0),0)&gt;0,1,0)</f>
        <v>0</v>
      </c>
      <c r="AQ36" s="120">
        <f>IF(IFERROR(MATCH(_xlfn.CONCAT($B36,",",AQ$4),'19 SpcFunc &amp; VentSpcFunc combos'!$Q$8:$Q$335,0),0)&gt;0,1,0)</f>
        <v>0</v>
      </c>
      <c r="AR36" s="120">
        <f>IF(IFERROR(MATCH(_xlfn.CONCAT($B36,",",AR$4),'19 SpcFunc &amp; VentSpcFunc combos'!$Q$8:$Q$335,0),0)&gt;0,1,0)</f>
        <v>0</v>
      </c>
      <c r="AS36" s="120">
        <f>IF(IFERROR(MATCH(_xlfn.CONCAT($B36,",",AS$4),'19 SpcFunc &amp; VentSpcFunc combos'!$Q$8:$Q$335,0),0)&gt;0,1,0)</f>
        <v>0</v>
      </c>
      <c r="AT36" s="120">
        <f>IF(IFERROR(MATCH(_xlfn.CONCAT($B36,",",AT$4),'19 SpcFunc &amp; VentSpcFunc combos'!$Q$8:$Q$335,0),0)&gt;0,1,0)</f>
        <v>0</v>
      </c>
      <c r="AU36" s="120">
        <f>IF(IFERROR(MATCH(_xlfn.CONCAT($B36,",",AU$4),'19 SpcFunc &amp; VentSpcFunc combos'!$Q$8:$Q$335,0),0)&gt;0,1,0)</f>
        <v>0</v>
      </c>
      <c r="AV36" s="120">
        <f>IF(IFERROR(MATCH(_xlfn.CONCAT($B36,",",AV$4),'19 SpcFunc &amp; VentSpcFunc combos'!$Q$8:$Q$335,0),0)&gt;0,1,0)</f>
        <v>0</v>
      </c>
      <c r="AW36" s="120">
        <f>IF(IFERROR(MATCH(_xlfn.CONCAT($B36,",",AW$4),'19 SpcFunc &amp; VentSpcFunc combos'!$Q$8:$Q$335,0),0)&gt;0,1,0)</f>
        <v>0</v>
      </c>
      <c r="AX36" s="120">
        <f>IF(IFERROR(MATCH(_xlfn.CONCAT($B36,",",AX$4),'19 SpcFunc &amp; VentSpcFunc combos'!$Q$8:$Q$335,0),0)&gt;0,1,0)</f>
        <v>0</v>
      </c>
      <c r="AY36" s="120">
        <f>IF(IFERROR(MATCH(_xlfn.CONCAT($B36,",",AY$4),'19 SpcFunc &amp; VentSpcFunc combos'!$Q$8:$Q$335,0),0)&gt;0,1,0)</f>
        <v>0</v>
      </c>
      <c r="AZ36" s="120">
        <f>IF(IFERROR(MATCH(_xlfn.CONCAT($B36,",",AZ$4),'19 SpcFunc &amp; VentSpcFunc combos'!$Q$8:$Q$335,0),0)&gt;0,1,0)</f>
        <v>0</v>
      </c>
      <c r="BA36" s="120">
        <f>IF(IFERROR(MATCH(_xlfn.CONCAT($B36,",",BA$4),'19 SpcFunc &amp; VentSpcFunc combos'!$Q$8:$Q$335,0),0)&gt;0,1,0)</f>
        <v>0</v>
      </c>
      <c r="BB36" s="120">
        <f>IF(IFERROR(MATCH(_xlfn.CONCAT($B36,",",BB$4),'19 SpcFunc &amp; VentSpcFunc combos'!$Q$8:$Q$335,0),0)&gt;0,1,0)</f>
        <v>0</v>
      </c>
      <c r="BC36" s="120">
        <f>IF(IFERROR(MATCH(_xlfn.CONCAT($B36,",",BC$4),'19 SpcFunc &amp; VentSpcFunc combos'!$Q$8:$Q$335,0),0)&gt;0,1,0)</f>
        <v>0</v>
      </c>
      <c r="BD36" s="120">
        <f>IF(IFERROR(MATCH(_xlfn.CONCAT($B36,",",BD$4),'19 SpcFunc &amp; VentSpcFunc combos'!$Q$8:$Q$335,0),0)&gt;0,1,0)</f>
        <v>0</v>
      </c>
      <c r="BE36" s="120">
        <f>IF(IFERROR(MATCH(_xlfn.CONCAT($B36,",",BE$4),'19 SpcFunc &amp; VentSpcFunc combos'!$Q$8:$Q$335,0),0)&gt;0,1,0)</f>
        <v>0</v>
      </c>
      <c r="BF36" s="120">
        <f>IF(IFERROR(MATCH(_xlfn.CONCAT($B36,",",BF$4),'19 SpcFunc &amp; VentSpcFunc combos'!$Q$8:$Q$335,0),0)&gt;0,1,0)</f>
        <v>0</v>
      </c>
      <c r="BG36" s="120">
        <f>IF(IFERROR(MATCH(_xlfn.CONCAT($B36,",",BG$4),'19 SpcFunc &amp; VentSpcFunc combos'!$Q$8:$Q$335,0),0)&gt;0,1,0)</f>
        <v>0</v>
      </c>
      <c r="BH36" s="120">
        <f>IF(IFERROR(MATCH(_xlfn.CONCAT($B36,",",BH$4),'19 SpcFunc &amp; VentSpcFunc combos'!$Q$8:$Q$335,0),0)&gt;0,1,0)</f>
        <v>0</v>
      </c>
      <c r="BI36" s="120">
        <f>IF(IFERROR(MATCH(_xlfn.CONCAT($B36,",",BI$4),'19 SpcFunc &amp; VentSpcFunc combos'!$Q$8:$Q$335,0),0)&gt;0,1,0)</f>
        <v>0</v>
      </c>
      <c r="BJ36" s="120">
        <f>IF(IFERROR(MATCH(_xlfn.CONCAT($B36,",",BJ$4),'19 SpcFunc &amp; VentSpcFunc combos'!$Q$8:$Q$335,0),0)&gt;0,1,0)</f>
        <v>0</v>
      </c>
      <c r="BK36" s="120">
        <f>IF(IFERROR(MATCH(_xlfn.CONCAT($B36,",",BK$4),'19 SpcFunc &amp; VentSpcFunc combos'!$Q$8:$Q$335,0),0)&gt;0,1,0)</f>
        <v>0</v>
      </c>
      <c r="BL36" s="120">
        <f>IF(IFERROR(MATCH(_xlfn.CONCAT($B36,",",BL$4),'19 SpcFunc &amp; VentSpcFunc combos'!$Q$8:$Q$335,0),0)&gt;0,1,0)</f>
        <v>0</v>
      </c>
      <c r="BM36" s="120">
        <f>IF(IFERROR(MATCH(_xlfn.CONCAT($B36,",",BM$4),'19 SpcFunc &amp; VentSpcFunc combos'!$Q$8:$Q$335,0),0)&gt;0,1,0)</f>
        <v>0</v>
      </c>
      <c r="BN36" s="120">
        <f>IF(IFERROR(MATCH(_xlfn.CONCAT($B36,",",BN$4),'19 SpcFunc &amp; VentSpcFunc combos'!$Q$8:$Q$335,0),0)&gt;0,1,0)</f>
        <v>0</v>
      </c>
      <c r="BO36" s="120">
        <f>IF(IFERROR(MATCH(_xlfn.CONCAT($B36,",",BO$4),'19 SpcFunc &amp; VentSpcFunc combos'!$Q$8:$Q$335,0),0)&gt;0,1,0)</f>
        <v>0</v>
      </c>
      <c r="BP36" s="120">
        <f>IF(IFERROR(MATCH(_xlfn.CONCAT($B36,",",BP$4),'19 SpcFunc &amp; VentSpcFunc combos'!$Q$8:$Q$335,0),0)&gt;0,1,0)</f>
        <v>0</v>
      </c>
      <c r="BQ36" s="120">
        <f>IF(IFERROR(MATCH(_xlfn.CONCAT($B36,",",BQ$4),'19 SpcFunc &amp; VentSpcFunc combos'!$Q$8:$Q$335,0),0)&gt;0,1,0)</f>
        <v>0</v>
      </c>
      <c r="BR36" s="120">
        <f>IF(IFERROR(MATCH(_xlfn.CONCAT($B36,",",BR$4),'19 SpcFunc &amp; VentSpcFunc combos'!$Q$8:$Q$335,0),0)&gt;0,1,0)</f>
        <v>0</v>
      </c>
      <c r="BS36" s="120">
        <f>IF(IFERROR(MATCH(_xlfn.CONCAT($B36,",",BS$4),'19 SpcFunc &amp; VentSpcFunc combos'!$Q$8:$Q$335,0),0)&gt;0,1,0)</f>
        <v>0</v>
      </c>
      <c r="BT36" s="120">
        <f>IF(IFERROR(MATCH(_xlfn.CONCAT($B36,",",BT$4),'19 SpcFunc &amp; VentSpcFunc combos'!$Q$8:$Q$335,0),0)&gt;0,1,0)</f>
        <v>0</v>
      </c>
      <c r="BU36" s="120">
        <f>IF(IFERROR(MATCH(_xlfn.CONCAT($B36,",",BU$4),'19 SpcFunc &amp; VentSpcFunc combos'!$Q$8:$Q$335,0),0)&gt;0,1,0)</f>
        <v>0</v>
      </c>
      <c r="BV36" s="120">
        <f>IF(IFERROR(MATCH(_xlfn.CONCAT($B36,",",BV$4),'19 SpcFunc &amp; VentSpcFunc combos'!$Q$8:$Q$335,0),0)&gt;0,1,0)</f>
        <v>0</v>
      </c>
      <c r="BW36" s="120">
        <f>IF(IFERROR(MATCH(_xlfn.CONCAT($B36,",",BW$4),'19 SpcFunc &amp; VentSpcFunc combos'!$Q$8:$Q$335,0),0)&gt;0,1,0)</f>
        <v>0</v>
      </c>
      <c r="BX36" s="120">
        <f>IF(IFERROR(MATCH(_xlfn.CONCAT($B36,",",BX$4),'19 SpcFunc &amp; VentSpcFunc combos'!$Q$8:$Q$335,0),0)&gt;0,1,0)</f>
        <v>0</v>
      </c>
      <c r="BY36" s="120">
        <f>IF(IFERROR(MATCH(_xlfn.CONCAT($B36,",",BY$4),'19 SpcFunc &amp; VentSpcFunc combos'!$Q$8:$Q$335,0),0)&gt;0,1,0)</f>
        <v>0</v>
      </c>
      <c r="BZ36" s="120">
        <f>IF(IFERROR(MATCH(_xlfn.CONCAT($B36,",",BZ$4),'19 SpcFunc &amp; VentSpcFunc combos'!$Q$8:$Q$335,0),0)&gt;0,1,0)</f>
        <v>0</v>
      </c>
      <c r="CA36" s="120">
        <f>IF(IFERROR(MATCH(_xlfn.CONCAT($B36,",",CA$4),'19 SpcFunc &amp; VentSpcFunc combos'!$Q$8:$Q$335,0),0)&gt;0,1,0)</f>
        <v>0</v>
      </c>
      <c r="CB36" s="120">
        <f>IF(IFERROR(MATCH(_xlfn.CONCAT($B36,",",CB$4),'19 SpcFunc &amp; VentSpcFunc combos'!$Q$8:$Q$335,0),0)&gt;0,1,0)</f>
        <v>0</v>
      </c>
      <c r="CC36" s="120">
        <f>IF(IFERROR(MATCH(_xlfn.CONCAT($B36,",",CC$4),'19 SpcFunc &amp; VentSpcFunc combos'!$Q$8:$Q$335,0),0)&gt;0,1,0)</f>
        <v>0</v>
      </c>
      <c r="CD36" s="120">
        <f>IF(IFERROR(MATCH(_xlfn.CONCAT($B36,",",CD$4),'19 SpcFunc &amp; VentSpcFunc combos'!$Q$8:$Q$335,0),0)&gt;0,1,0)</f>
        <v>0</v>
      </c>
      <c r="CE36" s="120">
        <f>IF(IFERROR(MATCH(_xlfn.CONCAT($B36,",",CE$4),'19 SpcFunc &amp; VentSpcFunc combos'!$Q$8:$Q$335,0),0)&gt;0,1,0)</f>
        <v>0</v>
      </c>
      <c r="CF36" s="120">
        <f>IF(IFERROR(MATCH(_xlfn.CONCAT($B36,",",CF$4),'19 SpcFunc &amp; VentSpcFunc combos'!$Q$8:$Q$335,0),0)&gt;0,1,0)</f>
        <v>0</v>
      </c>
      <c r="CG36" s="120">
        <f>IF(IFERROR(MATCH(_xlfn.CONCAT($B36,",",CG$4),'19 SpcFunc &amp; VentSpcFunc combos'!$Q$8:$Q$335,0),0)&gt;0,1,0)</f>
        <v>0</v>
      </c>
      <c r="CH36" s="120">
        <f>IF(IFERROR(MATCH(_xlfn.CONCAT($B36,",",CH$4),'19 SpcFunc &amp; VentSpcFunc combos'!$Q$8:$Q$335,0),0)&gt;0,1,0)</f>
        <v>0</v>
      </c>
      <c r="CI36" s="120">
        <f>IF(IFERROR(MATCH(_xlfn.CONCAT($B36,",",CI$4),'19 SpcFunc &amp; VentSpcFunc combos'!$Q$8:$Q$335,0),0)&gt;0,1,0)</f>
        <v>0</v>
      </c>
      <c r="CJ36" s="120">
        <f>IF(IFERROR(MATCH(_xlfn.CONCAT($B36,",",CJ$4),'19 SpcFunc &amp; VentSpcFunc combos'!$Q$8:$Q$335,0),0)&gt;0,1,0)</f>
        <v>0</v>
      </c>
      <c r="CK36" s="120">
        <f>IF(IFERROR(MATCH(_xlfn.CONCAT($B36,",",CK$4),'19 SpcFunc &amp; VentSpcFunc combos'!$Q$8:$Q$335,0),0)&gt;0,1,0)</f>
        <v>0</v>
      </c>
      <c r="CL36" s="120">
        <f>IF(IFERROR(MATCH(_xlfn.CONCAT($B36,",",CL$4),'19 SpcFunc &amp; VentSpcFunc combos'!$Q$8:$Q$335,0),0)&gt;0,1,0)</f>
        <v>0</v>
      </c>
      <c r="CM36" s="120">
        <f>IF(IFERROR(MATCH(_xlfn.CONCAT($B36,",",CM$4),'19 SpcFunc &amp; VentSpcFunc combos'!$Q$8:$Q$335,0),0)&gt;0,1,0)</f>
        <v>0</v>
      </c>
      <c r="CN36" s="120">
        <f>IF(IFERROR(MATCH(_xlfn.CONCAT($B36,",",CN$4),'19 SpcFunc &amp; VentSpcFunc combos'!$Q$8:$Q$335,0),0)&gt;0,1,0)</f>
        <v>0</v>
      </c>
      <c r="CO36" s="120">
        <f>IF(IFERROR(MATCH(_xlfn.CONCAT($B36,",",CO$4),'19 SpcFunc &amp; VentSpcFunc combos'!$Q$8:$Q$335,0),0)&gt;0,1,0)</f>
        <v>0</v>
      </c>
      <c r="CP36" s="120">
        <f>IF(IFERROR(MATCH(_xlfn.CONCAT($B36,",",CP$4),'19 SpcFunc &amp; VentSpcFunc combos'!$Q$8:$Q$335,0),0)&gt;0,1,0)</f>
        <v>0</v>
      </c>
      <c r="CQ36" s="120">
        <f>IF(IFERROR(MATCH(_xlfn.CONCAT($B36,",",CQ$4),'19 SpcFunc &amp; VentSpcFunc combos'!$Q$8:$Q$335,0),0)&gt;0,1,0)</f>
        <v>0</v>
      </c>
      <c r="CR36" s="120">
        <f>IF(IFERROR(MATCH(_xlfn.CONCAT($B36,",",CR$4),'19 SpcFunc &amp; VentSpcFunc combos'!$Q$8:$Q$335,0),0)&gt;0,1,0)</f>
        <v>0</v>
      </c>
      <c r="CS36" s="120">
        <f>IF(IFERROR(MATCH(_xlfn.CONCAT($B36,",",CS$4),'19 SpcFunc &amp; VentSpcFunc combos'!$Q$8:$Q$335,0),0)&gt;0,1,0)</f>
        <v>0</v>
      </c>
      <c r="CT36" s="120">
        <f>IF(IFERROR(MATCH(_xlfn.CONCAT($B36,",",CT$4),'19 SpcFunc &amp; VentSpcFunc combos'!$Q$8:$Q$335,0),0)&gt;0,1,0)</f>
        <v>0</v>
      </c>
      <c r="CU36" s="99" t="s">
        <v>938</v>
      </c>
      <c r="CV36">
        <f t="shared" si="5"/>
        <v>0</v>
      </c>
    </row>
    <row r="37" spans="2:100" x14ac:dyDescent="0.25">
      <c r="B37" t="e">
        <f>#REF!</f>
        <v>#REF!</v>
      </c>
      <c r="C37" s="120">
        <f>IF(IFERROR(MATCH(_xlfn.CONCAT($B37,",",C$4),'19 SpcFunc &amp; VentSpcFunc combos'!$Q$8:$Q$335,0),0)&gt;0,1,0)</f>
        <v>0</v>
      </c>
      <c r="D37" s="120">
        <f>IF(IFERROR(MATCH(_xlfn.CONCAT($B37,",",D$4),'19 SpcFunc &amp; VentSpcFunc combos'!$Q$8:$Q$335,0),0)&gt;0,1,0)</f>
        <v>0</v>
      </c>
      <c r="E37" s="120">
        <f>IF(IFERROR(MATCH(_xlfn.CONCAT($B37,",",E$4),'19 SpcFunc &amp; VentSpcFunc combos'!$Q$8:$Q$335,0),0)&gt;0,1,0)</f>
        <v>0</v>
      </c>
      <c r="F37" s="120">
        <f>IF(IFERROR(MATCH(_xlfn.CONCAT($B37,",",F$4),'19 SpcFunc &amp; VentSpcFunc combos'!$Q$8:$Q$335,0),0)&gt;0,1,0)</f>
        <v>0</v>
      </c>
      <c r="G37" s="120">
        <f>IF(IFERROR(MATCH(_xlfn.CONCAT($B37,",",G$4),'19 SpcFunc &amp; VentSpcFunc combos'!$Q$8:$Q$335,0),0)&gt;0,1,0)</f>
        <v>0</v>
      </c>
      <c r="H37" s="120">
        <f>IF(IFERROR(MATCH(_xlfn.CONCAT($B37,",",H$4),'19 SpcFunc &amp; VentSpcFunc combos'!$Q$8:$Q$335,0),0)&gt;0,1,0)</f>
        <v>0</v>
      </c>
      <c r="I37" s="120">
        <f>IF(IFERROR(MATCH(_xlfn.CONCAT($B37,",",I$4),'19 SpcFunc &amp; VentSpcFunc combos'!$Q$8:$Q$335,0),0)&gt;0,1,0)</f>
        <v>0</v>
      </c>
      <c r="J37" s="120">
        <f>IF(IFERROR(MATCH(_xlfn.CONCAT($B37,",",J$4),'19 SpcFunc &amp; VentSpcFunc combos'!$Q$8:$Q$335,0),0)&gt;0,1,0)</f>
        <v>0</v>
      </c>
      <c r="K37" s="120">
        <f>IF(IFERROR(MATCH(_xlfn.CONCAT($B37,",",K$4),'19 SpcFunc &amp; VentSpcFunc combos'!$Q$8:$Q$335,0),0)&gt;0,1,0)</f>
        <v>0</v>
      </c>
      <c r="L37" s="120">
        <f>IF(IFERROR(MATCH(_xlfn.CONCAT($B37,",",L$4),'19 SpcFunc &amp; VentSpcFunc combos'!$Q$8:$Q$335,0),0)&gt;0,1,0)</f>
        <v>0</v>
      </c>
      <c r="M37" s="120">
        <f>IF(IFERROR(MATCH(_xlfn.CONCAT($B37,",",M$4),'19 SpcFunc &amp; VentSpcFunc combos'!$Q$8:$Q$335,0),0)&gt;0,1,0)</f>
        <v>0</v>
      </c>
      <c r="N37" s="120">
        <f>IF(IFERROR(MATCH(_xlfn.CONCAT($B37,",",N$4),'19 SpcFunc &amp; VentSpcFunc combos'!$Q$8:$Q$335,0),0)&gt;0,1,0)</f>
        <v>0</v>
      </c>
      <c r="O37" s="120">
        <f>IF(IFERROR(MATCH(_xlfn.CONCAT($B37,",",O$4),'19 SpcFunc &amp; VentSpcFunc combos'!$Q$8:$Q$335,0),0)&gt;0,1,0)</f>
        <v>0</v>
      </c>
      <c r="P37" s="120">
        <f>IF(IFERROR(MATCH(_xlfn.CONCAT($B37,",",P$4),'19 SpcFunc &amp; VentSpcFunc combos'!$Q$8:$Q$335,0),0)&gt;0,1,0)</f>
        <v>0</v>
      </c>
      <c r="Q37" s="120">
        <f>IF(IFERROR(MATCH(_xlfn.CONCAT($B37,",",Q$4),'19 SpcFunc &amp; VentSpcFunc combos'!$Q$8:$Q$335,0),0)&gt;0,1,0)</f>
        <v>0</v>
      </c>
      <c r="R37" s="120">
        <f>IF(IFERROR(MATCH(_xlfn.CONCAT($B37,",",R$4),'19 SpcFunc &amp; VentSpcFunc combos'!$Q$8:$Q$335,0),0)&gt;0,1,0)</f>
        <v>0</v>
      </c>
      <c r="S37" s="120">
        <f>IF(IFERROR(MATCH(_xlfn.CONCAT($B37,",",S$4),'19 SpcFunc &amp; VentSpcFunc combos'!$Q$8:$Q$335,0),0)&gt;0,1,0)</f>
        <v>0</v>
      </c>
      <c r="T37" s="120">
        <f>IF(IFERROR(MATCH(_xlfn.CONCAT($B37,",",T$4),'19 SpcFunc &amp; VentSpcFunc combos'!$Q$8:$Q$335,0),0)&gt;0,1,0)</f>
        <v>0</v>
      </c>
      <c r="U37" s="120">
        <f>IF(IFERROR(MATCH(_xlfn.CONCAT($B37,",",U$4),'19 SpcFunc &amp; VentSpcFunc combos'!$Q$8:$Q$335,0),0)&gt;0,1,0)</f>
        <v>0</v>
      </c>
      <c r="V37" s="120">
        <f>IF(IFERROR(MATCH(_xlfn.CONCAT($B37,",",V$4),'19 SpcFunc &amp; VentSpcFunc combos'!$Q$8:$Q$335,0),0)&gt;0,1,0)</f>
        <v>0</v>
      </c>
      <c r="W37" s="120">
        <f>IF(IFERROR(MATCH(_xlfn.CONCAT($B37,",",W$4),'19 SpcFunc &amp; VentSpcFunc combos'!$Q$8:$Q$335,0),0)&gt;0,1,0)</f>
        <v>0</v>
      </c>
      <c r="X37" s="120">
        <f>IF(IFERROR(MATCH(_xlfn.CONCAT($B37,",",X$4),'19 SpcFunc &amp; VentSpcFunc combos'!$Q$8:$Q$335,0),0)&gt;0,1,0)</f>
        <v>0</v>
      </c>
      <c r="Y37" s="120">
        <f>IF(IFERROR(MATCH(_xlfn.CONCAT($B37,",",Y$4),'19 SpcFunc &amp; VentSpcFunc combos'!$Q$8:$Q$335,0),0)&gt;0,1,0)</f>
        <v>0</v>
      </c>
      <c r="Z37" s="120">
        <f>IF(IFERROR(MATCH(_xlfn.CONCAT($B37,",",Z$4),'19 SpcFunc &amp; VentSpcFunc combos'!$Q$8:$Q$335,0),0)&gt;0,1,0)</f>
        <v>0</v>
      </c>
      <c r="AA37" s="120">
        <f>IF(IFERROR(MATCH(_xlfn.CONCAT($B37,",",AA$4),'19 SpcFunc &amp; VentSpcFunc combos'!$Q$8:$Q$335,0),0)&gt;0,1,0)</f>
        <v>0</v>
      </c>
      <c r="AB37" s="120">
        <f>IF(IFERROR(MATCH(_xlfn.CONCAT($B37,",",AB$4),'19 SpcFunc &amp; VentSpcFunc combos'!$Q$8:$Q$335,0),0)&gt;0,1,0)</f>
        <v>0</v>
      </c>
      <c r="AC37" s="120">
        <f>IF(IFERROR(MATCH(_xlfn.CONCAT($B37,",",AC$4),'19 SpcFunc &amp; VentSpcFunc combos'!$Q$8:$Q$335,0),0)&gt;0,1,0)</f>
        <v>0</v>
      </c>
      <c r="AD37" s="120">
        <f>IF(IFERROR(MATCH(_xlfn.CONCAT($B37,",",AD$4),'19 SpcFunc &amp; VentSpcFunc combos'!$Q$8:$Q$335,0),0)&gt;0,1,0)</f>
        <v>0</v>
      </c>
      <c r="AE37" s="120">
        <f>IF(IFERROR(MATCH(_xlfn.CONCAT($B37,",",AE$4),'19 SpcFunc &amp; VentSpcFunc combos'!$Q$8:$Q$335,0),0)&gt;0,1,0)</f>
        <v>0</v>
      </c>
      <c r="AF37" s="120">
        <f>IF(IFERROR(MATCH(_xlfn.CONCAT($B37,",",AF$4),'19 SpcFunc &amp; VentSpcFunc combos'!$Q$8:$Q$335,0),0)&gt;0,1,0)</f>
        <v>0</v>
      </c>
      <c r="AG37" s="120">
        <f>IF(IFERROR(MATCH(_xlfn.CONCAT($B37,",",AG$4),'19 SpcFunc &amp; VentSpcFunc combos'!$Q$8:$Q$335,0),0)&gt;0,1,0)</f>
        <v>0</v>
      </c>
      <c r="AH37" s="120">
        <f>IF(IFERROR(MATCH(_xlfn.CONCAT($B37,",",AH$4),'19 SpcFunc &amp; VentSpcFunc combos'!$Q$8:$Q$335,0),0)&gt;0,1,0)</f>
        <v>0</v>
      </c>
      <c r="AI37" s="120">
        <f>IF(IFERROR(MATCH(_xlfn.CONCAT($B37,",",AI$4),'19 SpcFunc &amp; VentSpcFunc combos'!$Q$8:$Q$335,0),0)&gt;0,1,0)</f>
        <v>0</v>
      </c>
      <c r="AJ37" s="120">
        <f>IF(IFERROR(MATCH(_xlfn.CONCAT($B37,",",AJ$4),'19 SpcFunc &amp; VentSpcFunc combos'!$Q$8:$Q$335,0),0)&gt;0,1,0)</f>
        <v>0</v>
      </c>
      <c r="AK37" s="120">
        <f>IF(IFERROR(MATCH(_xlfn.CONCAT($B37,",",AK$4),'19 SpcFunc &amp; VentSpcFunc combos'!$Q$8:$Q$335,0),0)&gt;0,1,0)</f>
        <v>0</v>
      </c>
      <c r="AL37" s="120">
        <f>IF(IFERROR(MATCH(_xlfn.CONCAT($B37,",",AL$4),'19 SpcFunc &amp; VentSpcFunc combos'!$Q$8:$Q$335,0),0)&gt;0,1,0)</f>
        <v>0</v>
      </c>
      <c r="AM37" s="120">
        <f>IF(IFERROR(MATCH(_xlfn.CONCAT($B37,",",AM$4),'19 SpcFunc &amp; VentSpcFunc combos'!$Q$8:$Q$335,0),0)&gt;0,1,0)</f>
        <v>0</v>
      </c>
      <c r="AN37" s="120">
        <f>IF(IFERROR(MATCH(_xlfn.CONCAT($B37,",",AN$4),'19 SpcFunc &amp; VentSpcFunc combos'!$Q$8:$Q$335,0),0)&gt;0,1,0)</f>
        <v>0</v>
      </c>
      <c r="AO37" s="120">
        <f>IF(IFERROR(MATCH(_xlfn.CONCAT($B37,",",AO$4),'19 SpcFunc &amp; VentSpcFunc combos'!$Q$8:$Q$335,0),0)&gt;0,1,0)</f>
        <v>0</v>
      </c>
      <c r="AP37" s="120">
        <f>IF(IFERROR(MATCH(_xlfn.CONCAT($B37,",",AP$4),'19 SpcFunc &amp; VentSpcFunc combos'!$Q$8:$Q$335,0),0)&gt;0,1,0)</f>
        <v>0</v>
      </c>
      <c r="AQ37" s="120">
        <f>IF(IFERROR(MATCH(_xlfn.CONCAT($B37,",",AQ$4),'19 SpcFunc &amp; VentSpcFunc combos'!$Q$8:$Q$335,0),0)&gt;0,1,0)</f>
        <v>0</v>
      </c>
      <c r="AR37" s="120">
        <f>IF(IFERROR(MATCH(_xlfn.CONCAT($B37,",",AR$4),'19 SpcFunc &amp; VentSpcFunc combos'!$Q$8:$Q$335,0),0)&gt;0,1,0)</f>
        <v>0</v>
      </c>
      <c r="AS37" s="120">
        <f>IF(IFERROR(MATCH(_xlfn.CONCAT($B37,",",AS$4),'19 SpcFunc &amp; VentSpcFunc combos'!$Q$8:$Q$335,0),0)&gt;0,1,0)</f>
        <v>0</v>
      </c>
      <c r="AT37" s="120">
        <f>IF(IFERROR(MATCH(_xlfn.CONCAT($B37,",",AT$4),'19 SpcFunc &amp; VentSpcFunc combos'!$Q$8:$Q$335,0),0)&gt;0,1,0)</f>
        <v>0</v>
      </c>
      <c r="AU37" s="120">
        <f>IF(IFERROR(MATCH(_xlfn.CONCAT($B37,",",AU$4),'19 SpcFunc &amp; VentSpcFunc combos'!$Q$8:$Q$335,0),0)&gt;0,1,0)</f>
        <v>0</v>
      </c>
      <c r="AV37" s="120">
        <f>IF(IFERROR(MATCH(_xlfn.CONCAT($B37,",",AV$4),'19 SpcFunc &amp; VentSpcFunc combos'!$Q$8:$Q$335,0),0)&gt;0,1,0)</f>
        <v>0</v>
      </c>
      <c r="AW37" s="120">
        <f>IF(IFERROR(MATCH(_xlfn.CONCAT($B37,",",AW$4),'19 SpcFunc &amp; VentSpcFunc combos'!$Q$8:$Q$335,0),0)&gt;0,1,0)</f>
        <v>0</v>
      </c>
      <c r="AX37" s="120">
        <f>IF(IFERROR(MATCH(_xlfn.CONCAT($B37,",",AX$4),'19 SpcFunc &amp; VentSpcFunc combos'!$Q$8:$Q$335,0),0)&gt;0,1,0)</f>
        <v>0</v>
      </c>
      <c r="AY37" s="120">
        <f>IF(IFERROR(MATCH(_xlfn.CONCAT($B37,",",AY$4),'19 SpcFunc &amp; VentSpcFunc combos'!$Q$8:$Q$335,0),0)&gt;0,1,0)</f>
        <v>0</v>
      </c>
      <c r="AZ37" s="120">
        <f>IF(IFERROR(MATCH(_xlfn.CONCAT($B37,",",AZ$4),'19 SpcFunc &amp; VentSpcFunc combos'!$Q$8:$Q$335,0),0)&gt;0,1,0)</f>
        <v>0</v>
      </c>
      <c r="BA37" s="120">
        <f>IF(IFERROR(MATCH(_xlfn.CONCAT($B37,",",BA$4),'19 SpcFunc &amp; VentSpcFunc combos'!$Q$8:$Q$335,0),0)&gt;0,1,0)</f>
        <v>0</v>
      </c>
      <c r="BB37" s="120">
        <f>IF(IFERROR(MATCH(_xlfn.CONCAT($B37,",",BB$4),'19 SpcFunc &amp; VentSpcFunc combos'!$Q$8:$Q$335,0),0)&gt;0,1,0)</f>
        <v>0</v>
      </c>
      <c r="BC37" s="120">
        <f>IF(IFERROR(MATCH(_xlfn.CONCAT($B37,",",BC$4),'19 SpcFunc &amp; VentSpcFunc combos'!$Q$8:$Q$335,0),0)&gt;0,1,0)</f>
        <v>0</v>
      </c>
      <c r="BD37" s="120">
        <f>IF(IFERROR(MATCH(_xlfn.CONCAT($B37,",",BD$4),'19 SpcFunc &amp; VentSpcFunc combos'!$Q$8:$Q$335,0),0)&gt;0,1,0)</f>
        <v>0</v>
      </c>
      <c r="BE37" s="120">
        <f>IF(IFERROR(MATCH(_xlfn.CONCAT($B37,",",BE$4),'19 SpcFunc &amp; VentSpcFunc combos'!$Q$8:$Q$335,0),0)&gt;0,1,0)</f>
        <v>0</v>
      </c>
      <c r="BF37" s="120">
        <f>IF(IFERROR(MATCH(_xlfn.CONCAT($B37,",",BF$4),'19 SpcFunc &amp; VentSpcFunc combos'!$Q$8:$Q$335,0),0)&gt;0,1,0)</f>
        <v>0</v>
      </c>
      <c r="BG37" s="120">
        <f>IF(IFERROR(MATCH(_xlfn.CONCAT($B37,",",BG$4),'19 SpcFunc &amp; VentSpcFunc combos'!$Q$8:$Q$335,0),0)&gt;0,1,0)</f>
        <v>0</v>
      </c>
      <c r="BH37" s="120">
        <f>IF(IFERROR(MATCH(_xlfn.CONCAT($B37,",",BH$4),'19 SpcFunc &amp; VentSpcFunc combos'!$Q$8:$Q$335,0),0)&gt;0,1,0)</f>
        <v>0</v>
      </c>
      <c r="BI37" s="120">
        <f>IF(IFERROR(MATCH(_xlfn.CONCAT($B37,",",BI$4),'19 SpcFunc &amp; VentSpcFunc combos'!$Q$8:$Q$335,0),0)&gt;0,1,0)</f>
        <v>0</v>
      </c>
      <c r="BJ37" s="120">
        <f>IF(IFERROR(MATCH(_xlfn.CONCAT($B37,",",BJ$4),'19 SpcFunc &amp; VentSpcFunc combos'!$Q$8:$Q$335,0),0)&gt;0,1,0)</f>
        <v>0</v>
      </c>
      <c r="BK37" s="120">
        <f>IF(IFERROR(MATCH(_xlfn.CONCAT($B37,",",BK$4),'19 SpcFunc &amp; VentSpcFunc combos'!$Q$8:$Q$335,0),0)&gt;0,1,0)</f>
        <v>0</v>
      </c>
      <c r="BL37" s="120">
        <f>IF(IFERROR(MATCH(_xlfn.CONCAT($B37,",",BL$4),'19 SpcFunc &amp; VentSpcFunc combos'!$Q$8:$Q$335,0),0)&gt;0,1,0)</f>
        <v>0</v>
      </c>
      <c r="BM37" s="120">
        <f>IF(IFERROR(MATCH(_xlfn.CONCAT($B37,",",BM$4),'19 SpcFunc &amp; VentSpcFunc combos'!$Q$8:$Q$335,0),0)&gt;0,1,0)</f>
        <v>0</v>
      </c>
      <c r="BN37" s="120">
        <f>IF(IFERROR(MATCH(_xlfn.CONCAT($B37,",",BN$4),'19 SpcFunc &amp; VentSpcFunc combos'!$Q$8:$Q$335,0),0)&gt;0,1,0)</f>
        <v>0</v>
      </c>
      <c r="BO37" s="120">
        <f>IF(IFERROR(MATCH(_xlfn.CONCAT($B37,",",BO$4),'19 SpcFunc &amp; VentSpcFunc combos'!$Q$8:$Q$335,0),0)&gt;0,1,0)</f>
        <v>0</v>
      </c>
      <c r="BP37" s="120">
        <f>IF(IFERROR(MATCH(_xlfn.CONCAT($B37,",",BP$4),'19 SpcFunc &amp; VentSpcFunc combos'!$Q$8:$Q$335,0),0)&gt;0,1,0)</f>
        <v>0</v>
      </c>
      <c r="BQ37" s="120">
        <f>IF(IFERROR(MATCH(_xlfn.CONCAT($B37,",",BQ$4),'19 SpcFunc &amp; VentSpcFunc combos'!$Q$8:$Q$335,0),0)&gt;0,1,0)</f>
        <v>0</v>
      </c>
      <c r="BR37" s="120">
        <f>IF(IFERROR(MATCH(_xlfn.CONCAT($B37,",",BR$4),'19 SpcFunc &amp; VentSpcFunc combos'!$Q$8:$Q$335,0),0)&gt;0,1,0)</f>
        <v>0</v>
      </c>
      <c r="BS37" s="120">
        <f>IF(IFERROR(MATCH(_xlfn.CONCAT($B37,",",BS$4),'19 SpcFunc &amp; VentSpcFunc combos'!$Q$8:$Q$335,0),0)&gt;0,1,0)</f>
        <v>0</v>
      </c>
      <c r="BT37" s="120">
        <f>IF(IFERROR(MATCH(_xlfn.CONCAT($B37,",",BT$4),'19 SpcFunc &amp; VentSpcFunc combos'!$Q$8:$Q$335,0),0)&gt;0,1,0)</f>
        <v>0</v>
      </c>
      <c r="BU37" s="120">
        <f>IF(IFERROR(MATCH(_xlfn.CONCAT($B37,",",BU$4),'19 SpcFunc &amp; VentSpcFunc combos'!$Q$8:$Q$335,0),0)&gt;0,1,0)</f>
        <v>0</v>
      </c>
      <c r="BV37" s="120">
        <f>IF(IFERROR(MATCH(_xlfn.CONCAT($B37,",",BV$4),'19 SpcFunc &amp; VentSpcFunc combos'!$Q$8:$Q$335,0),0)&gt;0,1,0)</f>
        <v>0</v>
      </c>
      <c r="BW37" s="120">
        <f>IF(IFERROR(MATCH(_xlfn.CONCAT($B37,",",BW$4),'19 SpcFunc &amp; VentSpcFunc combos'!$Q$8:$Q$335,0),0)&gt;0,1,0)</f>
        <v>0</v>
      </c>
      <c r="BX37" s="120">
        <f>IF(IFERROR(MATCH(_xlfn.CONCAT($B37,",",BX$4),'19 SpcFunc &amp; VentSpcFunc combos'!$Q$8:$Q$335,0),0)&gt;0,1,0)</f>
        <v>0</v>
      </c>
      <c r="BY37" s="120">
        <f>IF(IFERROR(MATCH(_xlfn.CONCAT($B37,",",BY$4),'19 SpcFunc &amp; VentSpcFunc combos'!$Q$8:$Q$335,0),0)&gt;0,1,0)</f>
        <v>0</v>
      </c>
      <c r="BZ37" s="120">
        <f>IF(IFERROR(MATCH(_xlfn.CONCAT($B37,",",BZ$4),'19 SpcFunc &amp; VentSpcFunc combos'!$Q$8:$Q$335,0),0)&gt;0,1,0)</f>
        <v>0</v>
      </c>
      <c r="CA37" s="120">
        <f>IF(IFERROR(MATCH(_xlfn.CONCAT($B37,",",CA$4),'19 SpcFunc &amp; VentSpcFunc combos'!$Q$8:$Q$335,0),0)&gt;0,1,0)</f>
        <v>0</v>
      </c>
      <c r="CB37" s="120">
        <f>IF(IFERROR(MATCH(_xlfn.CONCAT($B37,",",CB$4),'19 SpcFunc &amp; VentSpcFunc combos'!$Q$8:$Q$335,0),0)&gt;0,1,0)</f>
        <v>0</v>
      </c>
      <c r="CC37" s="120">
        <f>IF(IFERROR(MATCH(_xlfn.CONCAT($B37,",",CC$4),'19 SpcFunc &amp; VentSpcFunc combos'!$Q$8:$Q$335,0),0)&gt;0,1,0)</f>
        <v>0</v>
      </c>
      <c r="CD37" s="120">
        <f>IF(IFERROR(MATCH(_xlfn.CONCAT($B37,",",CD$4),'19 SpcFunc &amp; VentSpcFunc combos'!$Q$8:$Q$335,0),0)&gt;0,1,0)</f>
        <v>0</v>
      </c>
      <c r="CE37" s="120">
        <f>IF(IFERROR(MATCH(_xlfn.CONCAT($B37,",",CE$4),'19 SpcFunc &amp; VentSpcFunc combos'!$Q$8:$Q$335,0),0)&gt;0,1,0)</f>
        <v>0</v>
      </c>
      <c r="CF37" s="120">
        <f>IF(IFERROR(MATCH(_xlfn.CONCAT($B37,",",CF$4),'19 SpcFunc &amp; VentSpcFunc combos'!$Q$8:$Q$335,0),0)&gt;0,1,0)</f>
        <v>0</v>
      </c>
      <c r="CG37" s="120">
        <f>IF(IFERROR(MATCH(_xlfn.CONCAT($B37,",",CG$4),'19 SpcFunc &amp; VentSpcFunc combos'!$Q$8:$Q$335,0),0)&gt;0,1,0)</f>
        <v>0</v>
      </c>
      <c r="CH37" s="120">
        <f>IF(IFERROR(MATCH(_xlfn.CONCAT($B37,",",CH$4),'19 SpcFunc &amp; VentSpcFunc combos'!$Q$8:$Q$335,0),0)&gt;0,1,0)</f>
        <v>0</v>
      </c>
      <c r="CI37" s="120">
        <f>IF(IFERROR(MATCH(_xlfn.CONCAT($B37,",",CI$4),'19 SpcFunc &amp; VentSpcFunc combos'!$Q$8:$Q$335,0),0)&gt;0,1,0)</f>
        <v>0</v>
      </c>
      <c r="CJ37" s="120">
        <f>IF(IFERROR(MATCH(_xlfn.CONCAT($B37,",",CJ$4),'19 SpcFunc &amp; VentSpcFunc combos'!$Q$8:$Q$335,0),0)&gt;0,1,0)</f>
        <v>0</v>
      </c>
      <c r="CK37" s="120">
        <f>IF(IFERROR(MATCH(_xlfn.CONCAT($B37,",",CK$4),'19 SpcFunc &amp; VentSpcFunc combos'!$Q$8:$Q$335,0),0)&gt;0,1,0)</f>
        <v>0</v>
      </c>
      <c r="CL37" s="120">
        <f>IF(IFERROR(MATCH(_xlfn.CONCAT($B37,",",CL$4),'19 SpcFunc &amp; VentSpcFunc combos'!$Q$8:$Q$335,0),0)&gt;0,1,0)</f>
        <v>0</v>
      </c>
      <c r="CM37" s="120">
        <f>IF(IFERROR(MATCH(_xlfn.CONCAT($B37,",",CM$4),'19 SpcFunc &amp; VentSpcFunc combos'!$Q$8:$Q$335,0),0)&gt;0,1,0)</f>
        <v>0</v>
      </c>
      <c r="CN37" s="120">
        <f>IF(IFERROR(MATCH(_xlfn.CONCAT($B37,",",CN$4),'19 SpcFunc &amp; VentSpcFunc combos'!$Q$8:$Q$335,0),0)&gt;0,1,0)</f>
        <v>0</v>
      </c>
      <c r="CO37" s="120">
        <f>IF(IFERROR(MATCH(_xlfn.CONCAT($B37,",",CO$4),'19 SpcFunc &amp; VentSpcFunc combos'!$Q$8:$Q$335,0),0)&gt;0,1,0)</f>
        <v>0</v>
      </c>
      <c r="CP37" s="120">
        <f>IF(IFERROR(MATCH(_xlfn.CONCAT($B37,",",CP$4),'19 SpcFunc &amp; VentSpcFunc combos'!$Q$8:$Q$335,0),0)&gt;0,1,0)</f>
        <v>0</v>
      </c>
      <c r="CQ37" s="120">
        <f>IF(IFERROR(MATCH(_xlfn.CONCAT($B37,",",CQ$4),'19 SpcFunc &amp; VentSpcFunc combos'!$Q$8:$Q$335,0),0)&gt;0,1,0)</f>
        <v>0</v>
      </c>
      <c r="CR37" s="120">
        <f>IF(IFERROR(MATCH(_xlfn.CONCAT($B37,",",CR$4),'19 SpcFunc &amp; VentSpcFunc combos'!$Q$8:$Q$335,0),0)&gt;0,1,0)</f>
        <v>0</v>
      </c>
      <c r="CS37" s="120">
        <f>IF(IFERROR(MATCH(_xlfn.CONCAT($B37,",",CS$4),'19 SpcFunc &amp; VentSpcFunc combos'!$Q$8:$Q$335,0),0)&gt;0,1,0)</f>
        <v>0</v>
      </c>
      <c r="CT37" s="120">
        <f>IF(IFERROR(MATCH(_xlfn.CONCAT($B37,",",CT$4),'19 SpcFunc &amp; VentSpcFunc combos'!$Q$8:$Q$335,0),0)&gt;0,1,0)</f>
        <v>0</v>
      </c>
      <c r="CU37" s="99" t="s">
        <v>938</v>
      </c>
      <c r="CV37">
        <f t="shared" si="5"/>
        <v>0</v>
      </c>
    </row>
    <row r="38" spans="2:100" x14ac:dyDescent="0.25">
      <c r="B38" t="e">
        <f>#REF!</f>
        <v>#REF!</v>
      </c>
      <c r="C38" s="120">
        <f>IF(IFERROR(MATCH(_xlfn.CONCAT($B38,",",C$4),'19 SpcFunc &amp; VentSpcFunc combos'!$Q$8:$Q$335,0),0)&gt;0,1,0)</f>
        <v>0</v>
      </c>
      <c r="D38" s="120">
        <f>IF(IFERROR(MATCH(_xlfn.CONCAT($B38,",",D$4),'19 SpcFunc &amp; VentSpcFunc combos'!$Q$8:$Q$335,0),0)&gt;0,1,0)</f>
        <v>0</v>
      </c>
      <c r="E38" s="120">
        <f>IF(IFERROR(MATCH(_xlfn.CONCAT($B38,",",E$4),'19 SpcFunc &amp; VentSpcFunc combos'!$Q$8:$Q$335,0),0)&gt;0,1,0)</f>
        <v>0</v>
      </c>
      <c r="F38" s="120">
        <f>IF(IFERROR(MATCH(_xlfn.CONCAT($B38,",",F$4),'19 SpcFunc &amp; VentSpcFunc combos'!$Q$8:$Q$335,0),0)&gt;0,1,0)</f>
        <v>0</v>
      </c>
      <c r="G38" s="120">
        <f>IF(IFERROR(MATCH(_xlfn.CONCAT($B38,",",G$4),'19 SpcFunc &amp; VentSpcFunc combos'!$Q$8:$Q$335,0),0)&gt;0,1,0)</f>
        <v>0</v>
      </c>
      <c r="H38" s="120">
        <f>IF(IFERROR(MATCH(_xlfn.CONCAT($B38,",",H$4),'19 SpcFunc &amp; VentSpcFunc combos'!$Q$8:$Q$335,0),0)&gt;0,1,0)</f>
        <v>0</v>
      </c>
      <c r="I38" s="120">
        <f>IF(IFERROR(MATCH(_xlfn.CONCAT($B38,",",I$4),'19 SpcFunc &amp; VentSpcFunc combos'!$Q$8:$Q$335,0),0)&gt;0,1,0)</f>
        <v>0</v>
      </c>
      <c r="J38" s="120">
        <f>IF(IFERROR(MATCH(_xlfn.CONCAT($B38,",",J$4),'19 SpcFunc &amp; VentSpcFunc combos'!$Q$8:$Q$335,0),0)&gt;0,1,0)</f>
        <v>0</v>
      </c>
      <c r="K38" s="120">
        <f>IF(IFERROR(MATCH(_xlfn.CONCAT($B38,",",K$4),'19 SpcFunc &amp; VentSpcFunc combos'!$Q$8:$Q$335,0),0)&gt;0,1,0)</f>
        <v>0</v>
      </c>
      <c r="L38" s="120">
        <f>IF(IFERROR(MATCH(_xlfn.CONCAT($B38,",",L$4),'19 SpcFunc &amp; VentSpcFunc combos'!$Q$8:$Q$335,0),0)&gt;0,1,0)</f>
        <v>0</v>
      </c>
      <c r="M38" s="120">
        <f>IF(IFERROR(MATCH(_xlfn.CONCAT($B38,",",M$4),'19 SpcFunc &amp; VentSpcFunc combos'!$Q$8:$Q$335,0),0)&gt;0,1,0)</f>
        <v>0</v>
      </c>
      <c r="N38" s="120">
        <f>IF(IFERROR(MATCH(_xlfn.CONCAT($B38,",",N$4),'19 SpcFunc &amp; VentSpcFunc combos'!$Q$8:$Q$335,0),0)&gt;0,1,0)</f>
        <v>0</v>
      </c>
      <c r="O38" s="120">
        <f>IF(IFERROR(MATCH(_xlfn.CONCAT($B38,",",O$4),'19 SpcFunc &amp; VentSpcFunc combos'!$Q$8:$Q$335,0),0)&gt;0,1,0)</f>
        <v>0</v>
      </c>
      <c r="P38" s="120">
        <f>IF(IFERROR(MATCH(_xlfn.CONCAT($B38,",",P$4),'19 SpcFunc &amp; VentSpcFunc combos'!$Q$8:$Q$335,0),0)&gt;0,1,0)</f>
        <v>0</v>
      </c>
      <c r="Q38" s="120">
        <f>IF(IFERROR(MATCH(_xlfn.CONCAT($B38,",",Q$4),'19 SpcFunc &amp; VentSpcFunc combos'!$Q$8:$Q$335,0),0)&gt;0,1,0)</f>
        <v>0</v>
      </c>
      <c r="R38" s="120">
        <f>IF(IFERROR(MATCH(_xlfn.CONCAT($B38,",",R$4),'19 SpcFunc &amp; VentSpcFunc combos'!$Q$8:$Q$335,0),0)&gt;0,1,0)</f>
        <v>0</v>
      </c>
      <c r="S38" s="120">
        <f>IF(IFERROR(MATCH(_xlfn.CONCAT($B38,",",S$4),'19 SpcFunc &amp; VentSpcFunc combos'!$Q$8:$Q$335,0),0)&gt;0,1,0)</f>
        <v>0</v>
      </c>
      <c r="T38" s="120">
        <f>IF(IFERROR(MATCH(_xlfn.CONCAT($B38,",",T$4),'19 SpcFunc &amp; VentSpcFunc combos'!$Q$8:$Q$335,0),0)&gt;0,1,0)</f>
        <v>0</v>
      </c>
      <c r="U38" s="120">
        <f>IF(IFERROR(MATCH(_xlfn.CONCAT($B38,",",U$4),'19 SpcFunc &amp; VentSpcFunc combos'!$Q$8:$Q$335,0),0)&gt;0,1,0)</f>
        <v>0</v>
      </c>
      <c r="V38" s="120">
        <f>IF(IFERROR(MATCH(_xlfn.CONCAT($B38,",",V$4),'19 SpcFunc &amp; VentSpcFunc combos'!$Q$8:$Q$335,0),0)&gt;0,1,0)</f>
        <v>0</v>
      </c>
      <c r="W38" s="120">
        <f>IF(IFERROR(MATCH(_xlfn.CONCAT($B38,",",W$4),'19 SpcFunc &amp; VentSpcFunc combos'!$Q$8:$Q$335,0),0)&gt;0,1,0)</f>
        <v>0</v>
      </c>
      <c r="X38" s="120">
        <f>IF(IFERROR(MATCH(_xlfn.CONCAT($B38,",",X$4),'19 SpcFunc &amp; VentSpcFunc combos'!$Q$8:$Q$335,0),0)&gt;0,1,0)</f>
        <v>0</v>
      </c>
      <c r="Y38" s="120">
        <f>IF(IFERROR(MATCH(_xlfn.CONCAT($B38,",",Y$4),'19 SpcFunc &amp; VentSpcFunc combos'!$Q$8:$Q$335,0),0)&gt;0,1,0)</f>
        <v>0</v>
      </c>
      <c r="Z38" s="120">
        <f>IF(IFERROR(MATCH(_xlfn.CONCAT($B38,",",Z$4),'19 SpcFunc &amp; VentSpcFunc combos'!$Q$8:$Q$335,0),0)&gt;0,1,0)</f>
        <v>0</v>
      </c>
      <c r="AA38" s="120">
        <f>IF(IFERROR(MATCH(_xlfn.CONCAT($B38,",",AA$4),'19 SpcFunc &amp; VentSpcFunc combos'!$Q$8:$Q$335,0),0)&gt;0,1,0)</f>
        <v>0</v>
      </c>
      <c r="AB38" s="120">
        <f>IF(IFERROR(MATCH(_xlfn.CONCAT($B38,",",AB$4),'19 SpcFunc &amp; VentSpcFunc combos'!$Q$8:$Q$335,0),0)&gt;0,1,0)</f>
        <v>0</v>
      </c>
      <c r="AC38" s="120">
        <f>IF(IFERROR(MATCH(_xlfn.CONCAT($B38,",",AC$4),'19 SpcFunc &amp; VentSpcFunc combos'!$Q$8:$Q$335,0),0)&gt;0,1,0)</f>
        <v>0</v>
      </c>
      <c r="AD38" s="120">
        <f>IF(IFERROR(MATCH(_xlfn.CONCAT($B38,",",AD$4),'19 SpcFunc &amp; VentSpcFunc combos'!$Q$8:$Q$335,0),0)&gt;0,1,0)</f>
        <v>0</v>
      </c>
      <c r="AE38" s="120">
        <f>IF(IFERROR(MATCH(_xlfn.CONCAT($B38,",",AE$4),'19 SpcFunc &amp; VentSpcFunc combos'!$Q$8:$Q$335,0),0)&gt;0,1,0)</f>
        <v>0</v>
      </c>
      <c r="AF38" s="120">
        <f>IF(IFERROR(MATCH(_xlfn.CONCAT($B38,",",AF$4),'19 SpcFunc &amp; VentSpcFunc combos'!$Q$8:$Q$335,0),0)&gt;0,1,0)</f>
        <v>0</v>
      </c>
      <c r="AG38" s="120">
        <f>IF(IFERROR(MATCH(_xlfn.CONCAT($B38,",",AG$4),'19 SpcFunc &amp; VentSpcFunc combos'!$Q$8:$Q$335,0),0)&gt;0,1,0)</f>
        <v>0</v>
      </c>
      <c r="AH38" s="120">
        <f>IF(IFERROR(MATCH(_xlfn.CONCAT($B38,",",AH$4),'19 SpcFunc &amp; VentSpcFunc combos'!$Q$8:$Q$335,0),0)&gt;0,1,0)</f>
        <v>0</v>
      </c>
      <c r="AI38" s="120">
        <f>IF(IFERROR(MATCH(_xlfn.CONCAT($B38,",",AI$4),'19 SpcFunc &amp; VentSpcFunc combos'!$Q$8:$Q$335,0),0)&gt;0,1,0)</f>
        <v>0</v>
      </c>
      <c r="AJ38" s="120">
        <f>IF(IFERROR(MATCH(_xlfn.CONCAT($B38,",",AJ$4),'19 SpcFunc &amp; VentSpcFunc combos'!$Q$8:$Q$335,0),0)&gt;0,1,0)</f>
        <v>0</v>
      </c>
      <c r="AK38" s="120">
        <f>IF(IFERROR(MATCH(_xlfn.CONCAT($B38,",",AK$4),'19 SpcFunc &amp; VentSpcFunc combos'!$Q$8:$Q$335,0),0)&gt;0,1,0)</f>
        <v>0</v>
      </c>
      <c r="AL38" s="120">
        <f>IF(IFERROR(MATCH(_xlfn.CONCAT($B38,",",AL$4),'19 SpcFunc &amp; VentSpcFunc combos'!$Q$8:$Q$335,0),0)&gt;0,1,0)</f>
        <v>0</v>
      </c>
      <c r="AM38" s="120">
        <f>IF(IFERROR(MATCH(_xlfn.CONCAT($B38,",",AM$4),'19 SpcFunc &amp; VentSpcFunc combos'!$Q$8:$Q$335,0),0)&gt;0,1,0)</f>
        <v>0</v>
      </c>
      <c r="AN38" s="120">
        <f>IF(IFERROR(MATCH(_xlfn.CONCAT($B38,",",AN$4),'19 SpcFunc &amp; VentSpcFunc combos'!$Q$8:$Q$335,0),0)&gt;0,1,0)</f>
        <v>0</v>
      </c>
      <c r="AO38" s="120">
        <f>IF(IFERROR(MATCH(_xlfn.CONCAT($B38,",",AO$4),'19 SpcFunc &amp; VentSpcFunc combos'!$Q$8:$Q$335,0),0)&gt;0,1,0)</f>
        <v>0</v>
      </c>
      <c r="AP38" s="120">
        <f>IF(IFERROR(MATCH(_xlfn.CONCAT($B38,",",AP$4),'19 SpcFunc &amp; VentSpcFunc combos'!$Q$8:$Q$335,0),0)&gt;0,1,0)</f>
        <v>0</v>
      </c>
      <c r="AQ38" s="120">
        <f>IF(IFERROR(MATCH(_xlfn.CONCAT($B38,",",AQ$4),'19 SpcFunc &amp; VentSpcFunc combos'!$Q$8:$Q$335,0),0)&gt;0,1,0)</f>
        <v>0</v>
      </c>
      <c r="AR38" s="120">
        <f>IF(IFERROR(MATCH(_xlfn.CONCAT($B38,",",AR$4),'19 SpcFunc &amp; VentSpcFunc combos'!$Q$8:$Q$335,0),0)&gt;0,1,0)</f>
        <v>0</v>
      </c>
      <c r="AS38" s="120">
        <f>IF(IFERROR(MATCH(_xlfn.CONCAT($B38,",",AS$4),'19 SpcFunc &amp; VentSpcFunc combos'!$Q$8:$Q$335,0),0)&gt;0,1,0)</f>
        <v>0</v>
      </c>
      <c r="AT38" s="120">
        <f>IF(IFERROR(MATCH(_xlfn.CONCAT($B38,",",AT$4),'19 SpcFunc &amp; VentSpcFunc combos'!$Q$8:$Q$335,0),0)&gt;0,1,0)</f>
        <v>0</v>
      </c>
      <c r="AU38" s="120">
        <f>IF(IFERROR(MATCH(_xlfn.CONCAT($B38,",",AU$4),'19 SpcFunc &amp; VentSpcFunc combos'!$Q$8:$Q$335,0),0)&gt;0,1,0)</f>
        <v>0</v>
      </c>
      <c r="AV38" s="120">
        <f>IF(IFERROR(MATCH(_xlfn.CONCAT($B38,",",AV$4),'19 SpcFunc &amp; VentSpcFunc combos'!$Q$8:$Q$335,0),0)&gt;0,1,0)</f>
        <v>0</v>
      </c>
      <c r="AW38" s="120">
        <f>IF(IFERROR(MATCH(_xlfn.CONCAT($B38,",",AW$4),'19 SpcFunc &amp; VentSpcFunc combos'!$Q$8:$Q$335,0),0)&gt;0,1,0)</f>
        <v>0</v>
      </c>
      <c r="AX38" s="120">
        <f>IF(IFERROR(MATCH(_xlfn.CONCAT($B38,",",AX$4),'19 SpcFunc &amp; VentSpcFunc combos'!$Q$8:$Q$335,0),0)&gt;0,1,0)</f>
        <v>0</v>
      </c>
      <c r="AY38" s="120">
        <f>IF(IFERROR(MATCH(_xlfn.CONCAT($B38,",",AY$4),'19 SpcFunc &amp; VentSpcFunc combos'!$Q$8:$Q$335,0),0)&gt;0,1,0)</f>
        <v>0</v>
      </c>
      <c r="AZ38" s="120">
        <f>IF(IFERROR(MATCH(_xlfn.CONCAT($B38,",",AZ$4),'19 SpcFunc &amp; VentSpcFunc combos'!$Q$8:$Q$335,0),0)&gt;0,1,0)</f>
        <v>0</v>
      </c>
      <c r="BA38" s="120">
        <f>IF(IFERROR(MATCH(_xlfn.CONCAT($B38,",",BA$4),'19 SpcFunc &amp; VentSpcFunc combos'!$Q$8:$Q$335,0),0)&gt;0,1,0)</f>
        <v>0</v>
      </c>
      <c r="BB38" s="120">
        <f>IF(IFERROR(MATCH(_xlfn.CONCAT($B38,",",BB$4),'19 SpcFunc &amp; VentSpcFunc combos'!$Q$8:$Q$335,0),0)&gt;0,1,0)</f>
        <v>0</v>
      </c>
      <c r="BC38" s="120">
        <f>IF(IFERROR(MATCH(_xlfn.CONCAT($B38,",",BC$4),'19 SpcFunc &amp; VentSpcFunc combos'!$Q$8:$Q$335,0),0)&gt;0,1,0)</f>
        <v>0</v>
      </c>
      <c r="BD38" s="120">
        <f>IF(IFERROR(MATCH(_xlfn.CONCAT($B38,",",BD$4),'19 SpcFunc &amp; VentSpcFunc combos'!$Q$8:$Q$335,0),0)&gt;0,1,0)</f>
        <v>0</v>
      </c>
      <c r="BE38" s="120">
        <f>IF(IFERROR(MATCH(_xlfn.CONCAT($B38,",",BE$4),'19 SpcFunc &amp; VentSpcFunc combos'!$Q$8:$Q$335,0),0)&gt;0,1,0)</f>
        <v>0</v>
      </c>
      <c r="BF38" s="120">
        <f>IF(IFERROR(MATCH(_xlfn.CONCAT($B38,",",BF$4),'19 SpcFunc &amp; VentSpcFunc combos'!$Q$8:$Q$335,0),0)&gt;0,1,0)</f>
        <v>0</v>
      </c>
      <c r="BG38" s="120">
        <f>IF(IFERROR(MATCH(_xlfn.CONCAT($B38,",",BG$4),'19 SpcFunc &amp; VentSpcFunc combos'!$Q$8:$Q$335,0),0)&gt;0,1,0)</f>
        <v>0</v>
      </c>
      <c r="BH38" s="120">
        <f>IF(IFERROR(MATCH(_xlfn.CONCAT($B38,",",BH$4),'19 SpcFunc &amp; VentSpcFunc combos'!$Q$8:$Q$335,0),0)&gt;0,1,0)</f>
        <v>0</v>
      </c>
      <c r="BI38" s="120">
        <f>IF(IFERROR(MATCH(_xlfn.CONCAT($B38,",",BI$4),'19 SpcFunc &amp; VentSpcFunc combos'!$Q$8:$Q$335,0),0)&gt;0,1,0)</f>
        <v>0</v>
      </c>
      <c r="BJ38" s="120">
        <f>IF(IFERROR(MATCH(_xlfn.CONCAT($B38,",",BJ$4),'19 SpcFunc &amp; VentSpcFunc combos'!$Q$8:$Q$335,0),0)&gt;0,1,0)</f>
        <v>0</v>
      </c>
      <c r="BK38" s="120">
        <f>IF(IFERROR(MATCH(_xlfn.CONCAT($B38,",",BK$4),'19 SpcFunc &amp; VentSpcFunc combos'!$Q$8:$Q$335,0),0)&gt;0,1,0)</f>
        <v>0</v>
      </c>
      <c r="BL38" s="120">
        <f>IF(IFERROR(MATCH(_xlfn.CONCAT($B38,",",BL$4),'19 SpcFunc &amp; VentSpcFunc combos'!$Q$8:$Q$335,0),0)&gt;0,1,0)</f>
        <v>0</v>
      </c>
      <c r="BM38" s="120">
        <f>IF(IFERROR(MATCH(_xlfn.CONCAT($B38,",",BM$4),'19 SpcFunc &amp; VentSpcFunc combos'!$Q$8:$Q$335,0),0)&gt;0,1,0)</f>
        <v>0</v>
      </c>
      <c r="BN38" s="120">
        <f>IF(IFERROR(MATCH(_xlfn.CONCAT($B38,",",BN$4),'19 SpcFunc &amp; VentSpcFunc combos'!$Q$8:$Q$335,0),0)&gt;0,1,0)</f>
        <v>0</v>
      </c>
      <c r="BO38" s="120">
        <f>IF(IFERROR(MATCH(_xlfn.CONCAT($B38,",",BO$4),'19 SpcFunc &amp; VentSpcFunc combos'!$Q$8:$Q$335,0),0)&gt;0,1,0)</f>
        <v>0</v>
      </c>
      <c r="BP38" s="120">
        <f>IF(IFERROR(MATCH(_xlfn.CONCAT($B38,",",BP$4),'19 SpcFunc &amp; VentSpcFunc combos'!$Q$8:$Q$335,0),0)&gt;0,1,0)</f>
        <v>0</v>
      </c>
      <c r="BQ38" s="120">
        <f>IF(IFERROR(MATCH(_xlfn.CONCAT($B38,",",BQ$4),'19 SpcFunc &amp; VentSpcFunc combos'!$Q$8:$Q$335,0),0)&gt;0,1,0)</f>
        <v>0</v>
      </c>
      <c r="BR38" s="120">
        <f>IF(IFERROR(MATCH(_xlfn.CONCAT($B38,",",BR$4),'19 SpcFunc &amp; VentSpcFunc combos'!$Q$8:$Q$335,0),0)&gt;0,1,0)</f>
        <v>0</v>
      </c>
      <c r="BS38" s="120">
        <f>IF(IFERROR(MATCH(_xlfn.CONCAT($B38,",",BS$4),'19 SpcFunc &amp; VentSpcFunc combos'!$Q$8:$Q$335,0),0)&gt;0,1,0)</f>
        <v>0</v>
      </c>
      <c r="BT38" s="120">
        <f>IF(IFERROR(MATCH(_xlfn.CONCAT($B38,",",BT$4),'19 SpcFunc &amp; VentSpcFunc combos'!$Q$8:$Q$335,0),0)&gt;0,1,0)</f>
        <v>0</v>
      </c>
      <c r="BU38" s="120">
        <f>IF(IFERROR(MATCH(_xlfn.CONCAT($B38,",",BU$4),'19 SpcFunc &amp; VentSpcFunc combos'!$Q$8:$Q$335,0),0)&gt;0,1,0)</f>
        <v>0</v>
      </c>
      <c r="BV38" s="120">
        <f>IF(IFERROR(MATCH(_xlfn.CONCAT($B38,",",BV$4),'19 SpcFunc &amp; VentSpcFunc combos'!$Q$8:$Q$335,0),0)&gt;0,1,0)</f>
        <v>0</v>
      </c>
      <c r="BW38" s="120">
        <f>IF(IFERROR(MATCH(_xlfn.CONCAT($B38,",",BW$4),'19 SpcFunc &amp; VentSpcFunc combos'!$Q$8:$Q$335,0),0)&gt;0,1,0)</f>
        <v>0</v>
      </c>
      <c r="BX38" s="120">
        <f>IF(IFERROR(MATCH(_xlfn.CONCAT($B38,",",BX$4),'19 SpcFunc &amp; VentSpcFunc combos'!$Q$8:$Q$335,0),0)&gt;0,1,0)</f>
        <v>0</v>
      </c>
      <c r="BY38" s="120">
        <f>IF(IFERROR(MATCH(_xlfn.CONCAT($B38,",",BY$4),'19 SpcFunc &amp; VentSpcFunc combos'!$Q$8:$Q$335,0),0)&gt;0,1,0)</f>
        <v>0</v>
      </c>
      <c r="BZ38" s="120">
        <f>IF(IFERROR(MATCH(_xlfn.CONCAT($B38,",",BZ$4),'19 SpcFunc &amp; VentSpcFunc combos'!$Q$8:$Q$335,0),0)&gt;0,1,0)</f>
        <v>0</v>
      </c>
      <c r="CA38" s="120">
        <f>IF(IFERROR(MATCH(_xlfn.CONCAT($B38,",",CA$4),'19 SpcFunc &amp; VentSpcFunc combos'!$Q$8:$Q$335,0),0)&gt;0,1,0)</f>
        <v>0</v>
      </c>
      <c r="CB38" s="120">
        <f>IF(IFERROR(MATCH(_xlfn.CONCAT($B38,",",CB$4),'19 SpcFunc &amp; VentSpcFunc combos'!$Q$8:$Q$335,0),0)&gt;0,1,0)</f>
        <v>0</v>
      </c>
      <c r="CC38" s="120">
        <f>IF(IFERROR(MATCH(_xlfn.CONCAT($B38,",",CC$4),'19 SpcFunc &amp; VentSpcFunc combos'!$Q$8:$Q$335,0),0)&gt;0,1,0)</f>
        <v>0</v>
      </c>
      <c r="CD38" s="120">
        <f>IF(IFERROR(MATCH(_xlfn.CONCAT($B38,",",CD$4),'19 SpcFunc &amp; VentSpcFunc combos'!$Q$8:$Q$335,0),0)&gt;0,1,0)</f>
        <v>0</v>
      </c>
      <c r="CE38" s="120">
        <f>IF(IFERROR(MATCH(_xlfn.CONCAT($B38,",",CE$4),'19 SpcFunc &amp; VentSpcFunc combos'!$Q$8:$Q$335,0),0)&gt;0,1,0)</f>
        <v>0</v>
      </c>
      <c r="CF38" s="120">
        <f>IF(IFERROR(MATCH(_xlfn.CONCAT($B38,",",CF$4),'19 SpcFunc &amp; VentSpcFunc combos'!$Q$8:$Q$335,0),0)&gt;0,1,0)</f>
        <v>0</v>
      </c>
      <c r="CG38" s="120">
        <f>IF(IFERROR(MATCH(_xlfn.CONCAT($B38,",",CG$4),'19 SpcFunc &amp; VentSpcFunc combos'!$Q$8:$Q$335,0),0)&gt;0,1,0)</f>
        <v>0</v>
      </c>
      <c r="CH38" s="120">
        <f>IF(IFERROR(MATCH(_xlfn.CONCAT($B38,",",CH$4),'19 SpcFunc &amp; VentSpcFunc combos'!$Q$8:$Q$335,0),0)&gt;0,1,0)</f>
        <v>0</v>
      </c>
      <c r="CI38" s="120">
        <f>IF(IFERROR(MATCH(_xlfn.CONCAT($B38,",",CI$4),'19 SpcFunc &amp; VentSpcFunc combos'!$Q$8:$Q$335,0),0)&gt;0,1,0)</f>
        <v>0</v>
      </c>
      <c r="CJ38" s="120">
        <f>IF(IFERROR(MATCH(_xlfn.CONCAT($B38,",",CJ$4),'19 SpcFunc &amp; VentSpcFunc combos'!$Q$8:$Q$335,0),0)&gt;0,1,0)</f>
        <v>0</v>
      </c>
      <c r="CK38" s="120">
        <f>IF(IFERROR(MATCH(_xlfn.CONCAT($B38,",",CK$4),'19 SpcFunc &amp; VentSpcFunc combos'!$Q$8:$Q$335,0),0)&gt;0,1,0)</f>
        <v>0</v>
      </c>
      <c r="CL38" s="120">
        <f>IF(IFERROR(MATCH(_xlfn.CONCAT($B38,",",CL$4),'19 SpcFunc &amp; VentSpcFunc combos'!$Q$8:$Q$335,0),0)&gt;0,1,0)</f>
        <v>0</v>
      </c>
      <c r="CM38" s="120">
        <f>IF(IFERROR(MATCH(_xlfn.CONCAT($B38,",",CM$4),'19 SpcFunc &amp; VentSpcFunc combos'!$Q$8:$Q$335,0),0)&gt;0,1,0)</f>
        <v>0</v>
      </c>
      <c r="CN38" s="120">
        <f>IF(IFERROR(MATCH(_xlfn.CONCAT($B38,",",CN$4),'19 SpcFunc &amp; VentSpcFunc combos'!$Q$8:$Q$335,0),0)&gt;0,1,0)</f>
        <v>0</v>
      </c>
      <c r="CO38" s="120">
        <f>IF(IFERROR(MATCH(_xlfn.CONCAT($B38,",",CO$4),'19 SpcFunc &amp; VentSpcFunc combos'!$Q$8:$Q$335,0),0)&gt;0,1,0)</f>
        <v>0</v>
      </c>
      <c r="CP38" s="120">
        <f>IF(IFERROR(MATCH(_xlfn.CONCAT($B38,",",CP$4),'19 SpcFunc &amp; VentSpcFunc combos'!$Q$8:$Q$335,0),0)&gt;0,1,0)</f>
        <v>0</v>
      </c>
      <c r="CQ38" s="120">
        <f>IF(IFERROR(MATCH(_xlfn.CONCAT($B38,",",CQ$4),'19 SpcFunc &amp; VentSpcFunc combos'!$Q$8:$Q$335,0),0)&gt;0,1,0)</f>
        <v>0</v>
      </c>
      <c r="CR38" s="120">
        <f>IF(IFERROR(MATCH(_xlfn.CONCAT($B38,",",CR$4),'19 SpcFunc &amp; VentSpcFunc combos'!$Q$8:$Q$335,0),0)&gt;0,1,0)</f>
        <v>0</v>
      </c>
      <c r="CS38" s="120">
        <f>IF(IFERROR(MATCH(_xlfn.CONCAT($B38,",",CS$4),'19 SpcFunc &amp; VentSpcFunc combos'!$Q$8:$Q$335,0),0)&gt;0,1,0)</f>
        <v>0</v>
      </c>
      <c r="CT38" s="120">
        <f>IF(IFERROR(MATCH(_xlfn.CONCAT($B38,",",CT$4),'19 SpcFunc &amp; VentSpcFunc combos'!$Q$8:$Q$335,0),0)&gt;0,1,0)</f>
        <v>0</v>
      </c>
      <c r="CU38" s="99" t="s">
        <v>938</v>
      </c>
      <c r="CV38">
        <f t="shared" si="5"/>
        <v>0</v>
      </c>
    </row>
    <row r="39" spans="2:100" x14ac:dyDescent="0.25">
      <c r="B39" t="e">
        <f>#REF!</f>
        <v>#REF!</v>
      </c>
      <c r="C39" s="120">
        <f>IF(IFERROR(MATCH(_xlfn.CONCAT($B39,",",C$4),'19 SpcFunc &amp; VentSpcFunc combos'!$Q$8:$Q$335,0),0)&gt;0,1,0)</f>
        <v>0</v>
      </c>
      <c r="D39" s="120">
        <f>IF(IFERROR(MATCH(_xlfn.CONCAT($B39,",",D$4),'19 SpcFunc &amp; VentSpcFunc combos'!$Q$8:$Q$335,0),0)&gt;0,1,0)</f>
        <v>0</v>
      </c>
      <c r="E39" s="120">
        <f>IF(IFERROR(MATCH(_xlfn.CONCAT($B39,",",E$4),'19 SpcFunc &amp; VentSpcFunc combos'!$Q$8:$Q$335,0),0)&gt;0,1,0)</f>
        <v>0</v>
      </c>
      <c r="F39" s="120">
        <f>IF(IFERROR(MATCH(_xlfn.CONCAT($B39,",",F$4),'19 SpcFunc &amp; VentSpcFunc combos'!$Q$8:$Q$335,0),0)&gt;0,1,0)</f>
        <v>0</v>
      </c>
      <c r="G39" s="120">
        <f>IF(IFERROR(MATCH(_xlfn.CONCAT($B39,",",G$4),'19 SpcFunc &amp; VentSpcFunc combos'!$Q$8:$Q$335,0),0)&gt;0,1,0)</f>
        <v>0</v>
      </c>
      <c r="H39" s="120">
        <f>IF(IFERROR(MATCH(_xlfn.CONCAT($B39,",",H$4),'19 SpcFunc &amp; VentSpcFunc combos'!$Q$8:$Q$335,0),0)&gt;0,1,0)</f>
        <v>0</v>
      </c>
      <c r="I39" s="120">
        <f>IF(IFERROR(MATCH(_xlfn.CONCAT($B39,",",I$4),'19 SpcFunc &amp; VentSpcFunc combos'!$Q$8:$Q$335,0),0)&gt;0,1,0)</f>
        <v>0</v>
      </c>
      <c r="J39" s="120">
        <f>IF(IFERROR(MATCH(_xlfn.CONCAT($B39,",",J$4),'19 SpcFunc &amp; VentSpcFunc combos'!$Q$8:$Q$335,0),0)&gt;0,1,0)</f>
        <v>0</v>
      </c>
      <c r="K39" s="120">
        <f>IF(IFERROR(MATCH(_xlfn.CONCAT($B39,",",K$4),'19 SpcFunc &amp; VentSpcFunc combos'!$Q$8:$Q$335,0),0)&gt;0,1,0)</f>
        <v>0</v>
      </c>
      <c r="L39" s="120">
        <f>IF(IFERROR(MATCH(_xlfn.CONCAT($B39,",",L$4),'19 SpcFunc &amp; VentSpcFunc combos'!$Q$8:$Q$335,0),0)&gt;0,1,0)</f>
        <v>0</v>
      </c>
      <c r="M39" s="120">
        <f>IF(IFERROR(MATCH(_xlfn.CONCAT($B39,",",M$4),'19 SpcFunc &amp; VentSpcFunc combos'!$Q$8:$Q$335,0),0)&gt;0,1,0)</f>
        <v>0</v>
      </c>
      <c r="N39" s="120">
        <f>IF(IFERROR(MATCH(_xlfn.CONCAT($B39,",",N$4),'19 SpcFunc &amp; VentSpcFunc combos'!$Q$8:$Q$335,0),0)&gt;0,1,0)</f>
        <v>0</v>
      </c>
      <c r="O39" s="120">
        <f>IF(IFERROR(MATCH(_xlfn.CONCAT($B39,",",O$4),'19 SpcFunc &amp; VentSpcFunc combos'!$Q$8:$Q$335,0),0)&gt;0,1,0)</f>
        <v>0</v>
      </c>
      <c r="P39" s="120">
        <f>IF(IFERROR(MATCH(_xlfn.CONCAT($B39,",",P$4),'19 SpcFunc &amp; VentSpcFunc combos'!$Q$8:$Q$335,0),0)&gt;0,1,0)</f>
        <v>0</v>
      </c>
      <c r="Q39" s="120">
        <f>IF(IFERROR(MATCH(_xlfn.CONCAT($B39,",",Q$4),'19 SpcFunc &amp; VentSpcFunc combos'!$Q$8:$Q$335,0),0)&gt;0,1,0)</f>
        <v>0</v>
      </c>
      <c r="R39" s="120">
        <f>IF(IFERROR(MATCH(_xlfn.CONCAT($B39,",",R$4),'19 SpcFunc &amp; VentSpcFunc combos'!$Q$8:$Q$335,0),0)&gt;0,1,0)</f>
        <v>0</v>
      </c>
      <c r="S39" s="120">
        <f>IF(IFERROR(MATCH(_xlfn.CONCAT($B39,",",S$4),'19 SpcFunc &amp; VentSpcFunc combos'!$Q$8:$Q$335,0),0)&gt;0,1,0)</f>
        <v>0</v>
      </c>
      <c r="T39" s="120">
        <f>IF(IFERROR(MATCH(_xlfn.CONCAT($B39,",",T$4),'19 SpcFunc &amp; VentSpcFunc combos'!$Q$8:$Q$335,0),0)&gt;0,1,0)</f>
        <v>0</v>
      </c>
      <c r="U39" s="120">
        <f>IF(IFERROR(MATCH(_xlfn.CONCAT($B39,",",U$4),'19 SpcFunc &amp; VentSpcFunc combos'!$Q$8:$Q$335,0),0)&gt;0,1,0)</f>
        <v>0</v>
      </c>
      <c r="V39" s="120">
        <f>IF(IFERROR(MATCH(_xlfn.CONCAT($B39,",",V$4),'19 SpcFunc &amp; VentSpcFunc combos'!$Q$8:$Q$335,0),0)&gt;0,1,0)</f>
        <v>0</v>
      </c>
      <c r="W39" s="120">
        <f>IF(IFERROR(MATCH(_xlfn.CONCAT($B39,",",W$4),'19 SpcFunc &amp; VentSpcFunc combos'!$Q$8:$Q$335,0),0)&gt;0,1,0)</f>
        <v>0</v>
      </c>
      <c r="X39" s="120">
        <f>IF(IFERROR(MATCH(_xlfn.CONCAT($B39,",",X$4),'19 SpcFunc &amp; VentSpcFunc combos'!$Q$8:$Q$335,0),0)&gt;0,1,0)</f>
        <v>0</v>
      </c>
      <c r="Y39" s="120">
        <f>IF(IFERROR(MATCH(_xlfn.CONCAT($B39,",",Y$4),'19 SpcFunc &amp; VentSpcFunc combos'!$Q$8:$Q$335,0),0)&gt;0,1,0)</f>
        <v>0</v>
      </c>
      <c r="Z39" s="120">
        <f>IF(IFERROR(MATCH(_xlfn.CONCAT($B39,",",Z$4),'19 SpcFunc &amp; VentSpcFunc combos'!$Q$8:$Q$335,0),0)&gt;0,1,0)</f>
        <v>0</v>
      </c>
      <c r="AA39" s="120">
        <f>IF(IFERROR(MATCH(_xlfn.CONCAT($B39,",",AA$4),'19 SpcFunc &amp; VentSpcFunc combos'!$Q$8:$Q$335,0),0)&gt;0,1,0)</f>
        <v>0</v>
      </c>
      <c r="AB39" s="120">
        <f>IF(IFERROR(MATCH(_xlfn.CONCAT($B39,",",AB$4),'19 SpcFunc &amp; VentSpcFunc combos'!$Q$8:$Q$335,0),0)&gt;0,1,0)</f>
        <v>0</v>
      </c>
      <c r="AC39" s="120">
        <f>IF(IFERROR(MATCH(_xlfn.CONCAT($B39,",",AC$4),'19 SpcFunc &amp; VentSpcFunc combos'!$Q$8:$Q$335,0),0)&gt;0,1,0)</f>
        <v>0</v>
      </c>
      <c r="AD39" s="120">
        <f>IF(IFERROR(MATCH(_xlfn.CONCAT($B39,",",AD$4),'19 SpcFunc &amp; VentSpcFunc combos'!$Q$8:$Q$335,0),0)&gt;0,1,0)</f>
        <v>0</v>
      </c>
      <c r="AE39" s="120">
        <f>IF(IFERROR(MATCH(_xlfn.CONCAT($B39,",",AE$4),'19 SpcFunc &amp; VentSpcFunc combos'!$Q$8:$Q$335,0),0)&gt;0,1,0)</f>
        <v>0</v>
      </c>
      <c r="AF39" s="120">
        <f>IF(IFERROR(MATCH(_xlfn.CONCAT($B39,",",AF$4),'19 SpcFunc &amp; VentSpcFunc combos'!$Q$8:$Q$335,0),0)&gt;0,1,0)</f>
        <v>0</v>
      </c>
      <c r="AG39" s="120">
        <f>IF(IFERROR(MATCH(_xlfn.CONCAT($B39,",",AG$4),'19 SpcFunc &amp; VentSpcFunc combos'!$Q$8:$Q$335,0),0)&gt;0,1,0)</f>
        <v>0</v>
      </c>
      <c r="AH39" s="120">
        <f>IF(IFERROR(MATCH(_xlfn.CONCAT($B39,",",AH$4),'19 SpcFunc &amp; VentSpcFunc combos'!$Q$8:$Q$335,0),0)&gt;0,1,0)</f>
        <v>0</v>
      </c>
      <c r="AI39" s="120">
        <f>IF(IFERROR(MATCH(_xlfn.CONCAT($B39,",",AI$4),'19 SpcFunc &amp; VentSpcFunc combos'!$Q$8:$Q$335,0),0)&gt;0,1,0)</f>
        <v>0</v>
      </c>
      <c r="AJ39" s="120">
        <f>IF(IFERROR(MATCH(_xlfn.CONCAT($B39,",",AJ$4),'19 SpcFunc &amp; VentSpcFunc combos'!$Q$8:$Q$335,0),0)&gt;0,1,0)</f>
        <v>0</v>
      </c>
      <c r="AK39" s="120">
        <f>IF(IFERROR(MATCH(_xlfn.CONCAT($B39,",",AK$4),'19 SpcFunc &amp; VentSpcFunc combos'!$Q$8:$Q$335,0),0)&gt;0,1,0)</f>
        <v>0</v>
      </c>
      <c r="AL39" s="120">
        <f>IF(IFERROR(MATCH(_xlfn.CONCAT($B39,",",AL$4),'19 SpcFunc &amp; VentSpcFunc combos'!$Q$8:$Q$335,0),0)&gt;0,1,0)</f>
        <v>0</v>
      </c>
      <c r="AM39" s="120">
        <f>IF(IFERROR(MATCH(_xlfn.CONCAT($B39,",",AM$4),'19 SpcFunc &amp; VentSpcFunc combos'!$Q$8:$Q$335,0),0)&gt;0,1,0)</f>
        <v>0</v>
      </c>
      <c r="AN39" s="120">
        <f>IF(IFERROR(MATCH(_xlfn.CONCAT($B39,",",AN$4),'19 SpcFunc &amp; VentSpcFunc combos'!$Q$8:$Q$335,0),0)&gt;0,1,0)</f>
        <v>0</v>
      </c>
      <c r="AO39" s="120">
        <f>IF(IFERROR(MATCH(_xlfn.CONCAT($B39,",",AO$4),'19 SpcFunc &amp; VentSpcFunc combos'!$Q$8:$Q$335,0),0)&gt;0,1,0)</f>
        <v>0</v>
      </c>
      <c r="AP39" s="120">
        <f>IF(IFERROR(MATCH(_xlfn.CONCAT($B39,",",AP$4),'19 SpcFunc &amp; VentSpcFunc combos'!$Q$8:$Q$335,0),0)&gt;0,1,0)</f>
        <v>0</v>
      </c>
      <c r="AQ39" s="120">
        <f>IF(IFERROR(MATCH(_xlfn.CONCAT($B39,",",AQ$4),'19 SpcFunc &amp; VentSpcFunc combos'!$Q$8:$Q$335,0),0)&gt;0,1,0)</f>
        <v>0</v>
      </c>
      <c r="AR39" s="120">
        <f>IF(IFERROR(MATCH(_xlfn.CONCAT($B39,",",AR$4),'19 SpcFunc &amp; VentSpcFunc combos'!$Q$8:$Q$335,0),0)&gt;0,1,0)</f>
        <v>0</v>
      </c>
      <c r="AS39" s="120">
        <f>IF(IFERROR(MATCH(_xlfn.CONCAT($B39,",",AS$4),'19 SpcFunc &amp; VentSpcFunc combos'!$Q$8:$Q$335,0),0)&gt;0,1,0)</f>
        <v>0</v>
      </c>
      <c r="AT39" s="120">
        <f>IF(IFERROR(MATCH(_xlfn.CONCAT($B39,",",AT$4),'19 SpcFunc &amp; VentSpcFunc combos'!$Q$8:$Q$335,0),0)&gt;0,1,0)</f>
        <v>0</v>
      </c>
      <c r="AU39" s="120">
        <f>IF(IFERROR(MATCH(_xlfn.CONCAT($B39,",",AU$4),'19 SpcFunc &amp; VentSpcFunc combos'!$Q$8:$Q$335,0),0)&gt;0,1,0)</f>
        <v>0</v>
      </c>
      <c r="AV39" s="120">
        <f>IF(IFERROR(MATCH(_xlfn.CONCAT($B39,",",AV$4),'19 SpcFunc &amp; VentSpcFunc combos'!$Q$8:$Q$335,0),0)&gt;0,1,0)</f>
        <v>0</v>
      </c>
      <c r="AW39" s="120">
        <f>IF(IFERROR(MATCH(_xlfn.CONCAT($B39,",",AW$4),'19 SpcFunc &amp; VentSpcFunc combos'!$Q$8:$Q$335,0),0)&gt;0,1,0)</f>
        <v>0</v>
      </c>
      <c r="AX39" s="120">
        <f>IF(IFERROR(MATCH(_xlfn.CONCAT($B39,",",AX$4),'19 SpcFunc &amp; VentSpcFunc combos'!$Q$8:$Q$335,0),0)&gt;0,1,0)</f>
        <v>0</v>
      </c>
      <c r="AY39" s="120">
        <f>IF(IFERROR(MATCH(_xlfn.CONCAT($B39,",",AY$4),'19 SpcFunc &amp; VentSpcFunc combos'!$Q$8:$Q$335,0),0)&gt;0,1,0)</f>
        <v>0</v>
      </c>
      <c r="AZ39" s="120">
        <f>IF(IFERROR(MATCH(_xlfn.CONCAT($B39,",",AZ$4),'19 SpcFunc &amp; VentSpcFunc combos'!$Q$8:$Q$335,0),0)&gt;0,1,0)</f>
        <v>0</v>
      </c>
      <c r="BA39" s="120">
        <f>IF(IFERROR(MATCH(_xlfn.CONCAT($B39,",",BA$4),'19 SpcFunc &amp; VentSpcFunc combos'!$Q$8:$Q$335,0),0)&gt;0,1,0)</f>
        <v>0</v>
      </c>
      <c r="BB39" s="120">
        <f>IF(IFERROR(MATCH(_xlfn.CONCAT($B39,",",BB$4),'19 SpcFunc &amp; VentSpcFunc combos'!$Q$8:$Q$335,0),0)&gt;0,1,0)</f>
        <v>0</v>
      </c>
      <c r="BC39" s="120">
        <f>IF(IFERROR(MATCH(_xlfn.CONCAT($B39,",",BC$4),'19 SpcFunc &amp; VentSpcFunc combos'!$Q$8:$Q$335,0),0)&gt;0,1,0)</f>
        <v>0</v>
      </c>
      <c r="BD39" s="120">
        <f>IF(IFERROR(MATCH(_xlfn.CONCAT($B39,",",BD$4),'19 SpcFunc &amp; VentSpcFunc combos'!$Q$8:$Q$335,0),0)&gt;0,1,0)</f>
        <v>0</v>
      </c>
      <c r="BE39" s="120">
        <f>IF(IFERROR(MATCH(_xlfn.CONCAT($B39,",",BE$4),'19 SpcFunc &amp; VentSpcFunc combos'!$Q$8:$Q$335,0),0)&gt;0,1,0)</f>
        <v>0</v>
      </c>
      <c r="BF39" s="120">
        <f>IF(IFERROR(MATCH(_xlfn.CONCAT($B39,",",BF$4),'19 SpcFunc &amp; VentSpcFunc combos'!$Q$8:$Q$335,0),0)&gt;0,1,0)</f>
        <v>0</v>
      </c>
      <c r="BG39" s="120">
        <f>IF(IFERROR(MATCH(_xlfn.CONCAT($B39,",",BG$4),'19 SpcFunc &amp; VentSpcFunc combos'!$Q$8:$Q$335,0),0)&gt;0,1,0)</f>
        <v>0</v>
      </c>
      <c r="BH39" s="120">
        <f>IF(IFERROR(MATCH(_xlfn.CONCAT($B39,",",BH$4),'19 SpcFunc &amp; VentSpcFunc combos'!$Q$8:$Q$335,0),0)&gt;0,1,0)</f>
        <v>0</v>
      </c>
      <c r="BI39" s="120">
        <f>IF(IFERROR(MATCH(_xlfn.CONCAT($B39,",",BI$4),'19 SpcFunc &amp; VentSpcFunc combos'!$Q$8:$Q$335,0),0)&gt;0,1,0)</f>
        <v>0</v>
      </c>
      <c r="BJ39" s="120">
        <f>IF(IFERROR(MATCH(_xlfn.CONCAT($B39,",",BJ$4),'19 SpcFunc &amp; VentSpcFunc combos'!$Q$8:$Q$335,0),0)&gt;0,1,0)</f>
        <v>0</v>
      </c>
      <c r="BK39" s="120">
        <f>IF(IFERROR(MATCH(_xlfn.CONCAT($B39,",",BK$4),'19 SpcFunc &amp; VentSpcFunc combos'!$Q$8:$Q$335,0),0)&gt;0,1,0)</f>
        <v>0</v>
      </c>
      <c r="BL39" s="120">
        <f>IF(IFERROR(MATCH(_xlfn.CONCAT($B39,",",BL$4),'19 SpcFunc &amp; VentSpcFunc combos'!$Q$8:$Q$335,0),0)&gt;0,1,0)</f>
        <v>0</v>
      </c>
      <c r="BM39" s="120">
        <f>IF(IFERROR(MATCH(_xlfn.CONCAT($B39,",",BM$4),'19 SpcFunc &amp; VentSpcFunc combos'!$Q$8:$Q$335,0),0)&gt;0,1,0)</f>
        <v>0</v>
      </c>
      <c r="BN39" s="120">
        <f>IF(IFERROR(MATCH(_xlfn.CONCAT($B39,",",BN$4),'19 SpcFunc &amp; VentSpcFunc combos'!$Q$8:$Q$335,0),0)&gt;0,1,0)</f>
        <v>0</v>
      </c>
      <c r="BO39" s="120">
        <f>IF(IFERROR(MATCH(_xlfn.CONCAT($B39,",",BO$4),'19 SpcFunc &amp; VentSpcFunc combos'!$Q$8:$Q$335,0),0)&gt;0,1,0)</f>
        <v>0</v>
      </c>
      <c r="BP39" s="120">
        <f>IF(IFERROR(MATCH(_xlfn.CONCAT($B39,",",BP$4),'19 SpcFunc &amp; VentSpcFunc combos'!$Q$8:$Q$335,0),0)&gt;0,1,0)</f>
        <v>0</v>
      </c>
      <c r="BQ39" s="120">
        <f>IF(IFERROR(MATCH(_xlfn.CONCAT($B39,",",BQ$4),'19 SpcFunc &amp; VentSpcFunc combos'!$Q$8:$Q$335,0),0)&gt;0,1,0)</f>
        <v>0</v>
      </c>
      <c r="BR39" s="120">
        <f>IF(IFERROR(MATCH(_xlfn.CONCAT($B39,",",BR$4),'19 SpcFunc &amp; VentSpcFunc combos'!$Q$8:$Q$335,0),0)&gt;0,1,0)</f>
        <v>0</v>
      </c>
      <c r="BS39" s="120">
        <f>IF(IFERROR(MATCH(_xlfn.CONCAT($B39,",",BS$4),'19 SpcFunc &amp; VentSpcFunc combos'!$Q$8:$Q$335,0),0)&gt;0,1,0)</f>
        <v>0</v>
      </c>
      <c r="BT39" s="120">
        <f>IF(IFERROR(MATCH(_xlfn.CONCAT($B39,",",BT$4),'19 SpcFunc &amp; VentSpcFunc combos'!$Q$8:$Q$335,0),0)&gt;0,1,0)</f>
        <v>0</v>
      </c>
      <c r="BU39" s="120">
        <f>IF(IFERROR(MATCH(_xlfn.CONCAT($B39,",",BU$4),'19 SpcFunc &amp; VentSpcFunc combos'!$Q$8:$Q$335,0),0)&gt;0,1,0)</f>
        <v>0</v>
      </c>
      <c r="BV39" s="120">
        <f>IF(IFERROR(MATCH(_xlfn.CONCAT($B39,",",BV$4),'19 SpcFunc &amp; VentSpcFunc combos'!$Q$8:$Q$335,0),0)&gt;0,1,0)</f>
        <v>0</v>
      </c>
      <c r="BW39" s="120">
        <f>IF(IFERROR(MATCH(_xlfn.CONCAT($B39,",",BW$4),'19 SpcFunc &amp; VentSpcFunc combos'!$Q$8:$Q$335,0),0)&gt;0,1,0)</f>
        <v>0</v>
      </c>
      <c r="BX39" s="120">
        <f>IF(IFERROR(MATCH(_xlfn.CONCAT($B39,",",BX$4),'19 SpcFunc &amp; VentSpcFunc combos'!$Q$8:$Q$335,0),0)&gt;0,1,0)</f>
        <v>0</v>
      </c>
      <c r="BY39" s="120">
        <f>IF(IFERROR(MATCH(_xlfn.CONCAT($B39,",",BY$4),'19 SpcFunc &amp; VentSpcFunc combos'!$Q$8:$Q$335,0),0)&gt;0,1,0)</f>
        <v>0</v>
      </c>
      <c r="BZ39" s="120">
        <f>IF(IFERROR(MATCH(_xlfn.CONCAT($B39,",",BZ$4),'19 SpcFunc &amp; VentSpcFunc combos'!$Q$8:$Q$335,0),0)&gt;0,1,0)</f>
        <v>0</v>
      </c>
      <c r="CA39" s="120">
        <f>IF(IFERROR(MATCH(_xlfn.CONCAT($B39,",",CA$4),'19 SpcFunc &amp; VentSpcFunc combos'!$Q$8:$Q$335,0),0)&gt;0,1,0)</f>
        <v>0</v>
      </c>
      <c r="CB39" s="120">
        <f>IF(IFERROR(MATCH(_xlfn.CONCAT($B39,",",CB$4),'19 SpcFunc &amp; VentSpcFunc combos'!$Q$8:$Q$335,0),0)&gt;0,1,0)</f>
        <v>0</v>
      </c>
      <c r="CC39" s="120">
        <f>IF(IFERROR(MATCH(_xlfn.CONCAT($B39,",",CC$4),'19 SpcFunc &amp; VentSpcFunc combos'!$Q$8:$Q$335,0),0)&gt;0,1,0)</f>
        <v>0</v>
      </c>
      <c r="CD39" s="120">
        <f>IF(IFERROR(MATCH(_xlfn.CONCAT($B39,",",CD$4),'19 SpcFunc &amp; VentSpcFunc combos'!$Q$8:$Q$335,0),0)&gt;0,1,0)</f>
        <v>0</v>
      </c>
      <c r="CE39" s="120">
        <f>IF(IFERROR(MATCH(_xlfn.CONCAT($B39,",",CE$4),'19 SpcFunc &amp; VentSpcFunc combos'!$Q$8:$Q$335,0),0)&gt;0,1,0)</f>
        <v>0</v>
      </c>
      <c r="CF39" s="120">
        <f>IF(IFERROR(MATCH(_xlfn.CONCAT($B39,",",CF$4),'19 SpcFunc &amp; VentSpcFunc combos'!$Q$8:$Q$335,0),0)&gt;0,1,0)</f>
        <v>0</v>
      </c>
      <c r="CG39" s="120">
        <f>IF(IFERROR(MATCH(_xlfn.CONCAT($B39,",",CG$4),'19 SpcFunc &amp; VentSpcFunc combos'!$Q$8:$Q$335,0),0)&gt;0,1,0)</f>
        <v>0</v>
      </c>
      <c r="CH39" s="120">
        <f>IF(IFERROR(MATCH(_xlfn.CONCAT($B39,",",CH$4),'19 SpcFunc &amp; VentSpcFunc combos'!$Q$8:$Q$335,0),0)&gt;0,1,0)</f>
        <v>0</v>
      </c>
      <c r="CI39" s="120">
        <f>IF(IFERROR(MATCH(_xlfn.CONCAT($B39,",",CI$4),'19 SpcFunc &amp; VentSpcFunc combos'!$Q$8:$Q$335,0),0)&gt;0,1,0)</f>
        <v>0</v>
      </c>
      <c r="CJ39" s="120">
        <f>IF(IFERROR(MATCH(_xlfn.CONCAT($B39,",",CJ$4),'19 SpcFunc &amp; VentSpcFunc combos'!$Q$8:$Q$335,0),0)&gt;0,1,0)</f>
        <v>0</v>
      </c>
      <c r="CK39" s="120">
        <f>IF(IFERROR(MATCH(_xlfn.CONCAT($B39,",",CK$4),'19 SpcFunc &amp; VentSpcFunc combos'!$Q$8:$Q$335,0),0)&gt;0,1,0)</f>
        <v>0</v>
      </c>
      <c r="CL39" s="120">
        <f>IF(IFERROR(MATCH(_xlfn.CONCAT($B39,",",CL$4),'19 SpcFunc &amp; VentSpcFunc combos'!$Q$8:$Q$335,0),0)&gt;0,1,0)</f>
        <v>0</v>
      </c>
      <c r="CM39" s="120">
        <f>IF(IFERROR(MATCH(_xlfn.CONCAT($B39,",",CM$4),'19 SpcFunc &amp; VentSpcFunc combos'!$Q$8:$Q$335,0),0)&gt;0,1,0)</f>
        <v>0</v>
      </c>
      <c r="CN39" s="120">
        <f>IF(IFERROR(MATCH(_xlfn.CONCAT($B39,",",CN$4),'19 SpcFunc &amp; VentSpcFunc combos'!$Q$8:$Q$335,0),0)&gt;0,1,0)</f>
        <v>0</v>
      </c>
      <c r="CO39" s="120">
        <f>IF(IFERROR(MATCH(_xlfn.CONCAT($B39,",",CO$4),'19 SpcFunc &amp; VentSpcFunc combos'!$Q$8:$Q$335,0),0)&gt;0,1,0)</f>
        <v>0</v>
      </c>
      <c r="CP39" s="120">
        <f>IF(IFERROR(MATCH(_xlfn.CONCAT($B39,",",CP$4),'19 SpcFunc &amp; VentSpcFunc combos'!$Q$8:$Q$335,0),0)&gt;0,1,0)</f>
        <v>0</v>
      </c>
      <c r="CQ39" s="120">
        <f>IF(IFERROR(MATCH(_xlfn.CONCAT($B39,",",CQ$4),'19 SpcFunc &amp; VentSpcFunc combos'!$Q$8:$Q$335,0),0)&gt;0,1,0)</f>
        <v>0</v>
      </c>
      <c r="CR39" s="120">
        <f>IF(IFERROR(MATCH(_xlfn.CONCAT($B39,",",CR$4),'19 SpcFunc &amp; VentSpcFunc combos'!$Q$8:$Q$335,0),0)&gt;0,1,0)</f>
        <v>0</v>
      </c>
      <c r="CS39" s="120">
        <f>IF(IFERROR(MATCH(_xlfn.CONCAT($B39,",",CS$4),'19 SpcFunc &amp; VentSpcFunc combos'!$Q$8:$Q$335,0),0)&gt;0,1,0)</f>
        <v>0</v>
      </c>
      <c r="CT39" s="120">
        <f>IF(IFERROR(MATCH(_xlfn.CONCAT($B39,",",CT$4),'19 SpcFunc &amp; VentSpcFunc combos'!$Q$8:$Q$335,0),0)&gt;0,1,0)</f>
        <v>0</v>
      </c>
      <c r="CU39" s="99" t="s">
        <v>938</v>
      </c>
      <c r="CV39">
        <f t="shared" si="5"/>
        <v>0</v>
      </c>
    </row>
    <row r="40" spans="2:100" x14ac:dyDescent="0.25">
      <c r="B40" t="e">
        <f>#REF!</f>
        <v>#REF!</v>
      </c>
      <c r="C40" s="120">
        <f>IF(IFERROR(MATCH(_xlfn.CONCAT($B40,",",C$4),'19 SpcFunc &amp; VentSpcFunc combos'!$Q$8:$Q$335,0),0)&gt;0,1,0)</f>
        <v>0</v>
      </c>
      <c r="D40" s="120">
        <f>IF(IFERROR(MATCH(_xlfn.CONCAT($B40,",",D$4),'19 SpcFunc &amp; VentSpcFunc combos'!$Q$8:$Q$335,0),0)&gt;0,1,0)</f>
        <v>0</v>
      </c>
      <c r="E40" s="120">
        <f>IF(IFERROR(MATCH(_xlfn.CONCAT($B40,",",E$4),'19 SpcFunc &amp; VentSpcFunc combos'!$Q$8:$Q$335,0),0)&gt;0,1,0)</f>
        <v>0</v>
      </c>
      <c r="F40" s="120">
        <f>IF(IFERROR(MATCH(_xlfn.CONCAT($B40,",",F$4),'19 SpcFunc &amp; VentSpcFunc combos'!$Q$8:$Q$335,0),0)&gt;0,1,0)</f>
        <v>0</v>
      </c>
      <c r="G40" s="120">
        <f>IF(IFERROR(MATCH(_xlfn.CONCAT($B40,",",G$4),'19 SpcFunc &amp; VentSpcFunc combos'!$Q$8:$Q$335,0),0)&gt;0,1,0)</f>
        <v>0</v>
      </c>
      <c r="H40" s="120">
        <f>IF(IFERROR(MATCH(_xlfn.CONCAT($B40,",",H$4),'19 SpcFunc &amp; VentSpcFunc combos'!$Q$8:$Q$335,0),0)&gt;0,1,0)</f>
        <v>0</v>
      </c>
      <c r="I40" s="120">
        <f>IF(IFERROR(MATCH(_xlfn.CONCAT($B40,",",I$4),'19 SpcFunc &amp; VentSpcFunc combos'!$Q$8:$Q$335,0),0)&gt;0,1,0)</f>
        <v>0</v>
      </c>
      <c r="J40" s="120">
        <f>IF(IFERROR(MATCH(_xlfn.CONCAT($B40,",",J$4),'19 SpcFunc &amp; VentSpcFunc combos'!$Q$8:$Q$335,0),0)&gt;0,1,0)</f>
        <v>0</v>
      </c>
      <c r="K40" s="120">
        <f>IF(IFERROR(MATCH(_xlfn.CONCAT($B40,",",K$4),'19 SpcFunc &amp; VentSpcFunc combos'!$Q$8:$Q$335,0),0)&gt;0,1,0)</f>
        <v>0</v>
      </c>
      <c r="L40" s="120">
        <f>IF(IFERROR(MATCH(_xlfn.CONCAT($B40,",",L$4),'19 SpcFunc &amp; VentSpcFunc combos'!$Q$8:$Q$335,0),0)&gt;0,1,0)</f>
        <v>0</v>
      </c>
      <c r="M40" s="120">
        <f>IF(IFERROR(MATCH(_xlfn.CONCAT($B40,",",M$4),'19 SpcFunc &amp; VentSpcFunc combos'!$Q$8:$Q$335,0),0)&gt;0,1,0)</f>
        <v>0</v>
      </c>
      <c r="N40" s="120">
        <f>IF(IFERROR(MATCH(_xlfn.CONCAT($B40,",",N$4),'19 SpcFunc &amp; VentSpcFunc combos'!$Q$8:$Q$335,0),0)&gt;0,1,0)</f>
        <v>0</v>
      </c>
      <c r="O40" s="120">
        <f>IF(IFERROR(MATCH(_xlfn.CONCAT($B40,",",O$4),'19 SpcFunc &amp; VentSpcFunc combos'!$Q$8:$Q$335,0),0)&gt;0,1,0)</f>
        <v>0</v>
      </c>
      <c r="P40" s="120">
        <f>IF(IFERROR(MATCH(_xlfn.CONCAT($B40,",",P$4),'19 SpcFunc &amp; VentSpcFunc combos'!$Q$8:$Q$335,0),0)&gt;0,1,0)</f>
        <v>0</v>
      </c>
      <c r="Q40" s="120">
        <f>IF(IFERROR(MATCH(_xlfn.CONCAT($B40,",",Q$4),'19 SpcFunc &amp; VentSpcFunc combos'!$Q$8:$Q$335,0),0)&gt;0,1,0)</f>
        <v>0</v>
      </c>
      <c r="R40" s="120">
        <f>IF(IFERROR(MATCH(_xlfn.CONCAT($B40,",",R$4),'19 SpcFunc &amp; VentSpcFunc combos'!$Q$8:$Q$335,0),0)&gt;0,1,0)</f>
        <v>0</v>
      </c>
      <c r="S40" s="120">
        <f>IF(IFERROR(MATCH(_xlfn.CONCAT($B40,",",S$4),'19 SpcFunc &amp; VentSpcFunc combos'!$Q$8:$Q$335,0),0)&gt;0,1,0)</f>
        <v>0</v>
      </c>
      <c r="T40" s="120">
        <f>IF(IFERROR(MATCH(_xlfn.CONCAT($B40,",",T$4),'19 SpcFunc &amp; VentSpcFunc combos'!$Q$8:$Q$335,0),0)&gt;0,1,0)</f>
        <v>0</v>
      </c>
      <c r="U40" s="120">
        <f>IF(IFERROR(MATCH(_xlfn.CONCAT($B40,",",U$4),'19 SpcFunc &amp; VentSpcFunc combos'!$Q$8:$Q$335,0),0)&gt;0,1,0)</f>
        <v>0</v>
      </c>
      <c r="V40" s="120">
        <f>IF(IFERROR(MATCH(_xlfn.CONCAT($B40,",",V$4),'19 SpcFunc &amp; VentSpcFunc combos'!$Q$8:$Q$335,0),0)&gt;0,1,0)</f>
        <v>0</v>
      </c>
      <c r="W40" s="120">
        <f>IF(IFERROR(MATCH(_xlfn.CONCAT($B40,",",W$4),'19 SpcFunc &amp; VentSpcFunc combos'!$Q$8:$Q$335,0),0)&gt;0,1,0)</f>
        <v>0</v>
      </c>
      <c r="X40" s="120">
        <f>IF(IFERROR(MATCH(_xlfn.CONCAT($B40,",",X$4),'19 SpcFunc &amp; VentSpcFunc combos'!$Q$8:$Q$335,0),0)&gt;0,1,0)</f>
        <v>0</v>
      </c>
      <c r="Y40" s="120">
        <f>IF(IFERROR(MATCH(_xlfn.CONCAT($B40,",",Y$4),'19 SpcFunc &amp; VentSpcFunc combos'!$Q$8:$Q$335,0),0)&gt;0,1,0)</f>
        <v>0</v>
      </c>
      <c r="Z40" s="120">
        <f>IF(IFERROR(MATCH(_xlfn.CONCAT($B40,",",Z$4),'19 SpcFunc &amp; VentSpcFunc combos'!$Q$8:$Q$335,0),0)&gt;0,1,0)</f>
        <v>0</v>
      </c>
      <c r="AA40" s="120">
        <f>IF(IFERROR(MATCH(_xlfn.CONCAT($B40,",",AA$4),'19 SpcFunc &amp; VentSpcFunc combos'!$Q$8:$Q$335,0),0)&gt;0,1,0)</f>
        <v>0</v>
      </c>
      <c r="AB40" s="120">
        <f>IF(IFERROR(MATCH(_xlfn.CONCAT($B40,",",AB$4),'19 SpcFunc &amp; VentSpcFunc combos'!$Q$8:$Q$335,0),0)&gt;0,1,0)</f>
        <v>0</v>
      </c>
      <c r="AC40" s="120">
        <f>IF(IFERROR(MATCH(_xlfn.CONCAT($B40,",",AC$4),'19 SpcFunc &amp; VentSpcFunc combos'!$Q$8:$Q$335,0),0)&gt;0,1,0)</f>
        <v>0</v>
      </c>
      <c r="AD40" s="120">
        <f>IF(IFERROR(MATCH(_xlfn.CONCAT($B40,",",AD$4),'19 SpcFunc &amp; VentSpcFunc combos'!$Q$8:$Q$335,0),0)&gt;0,1,0)</f>
        <v>0</v>
      </c>
      <c r="AE40" s="120">
        <f>IF(IFERROR(MATCH(_xlfn.CONCAT($B40,",",AE$4),'19 SpcFunc &amp; VentSpcFunc combos'!$Q$8:$Q$335,0),0)&gt;0,1,0)</f>
        <v>0</v>
      </c>
      <c r="AF40" s="120">
        <f>IF(IFERROR(MATCH(_xlfn.CONCAT($B40,",",AF$4),'19 SpcFunc &amp; VentSpcFunc combos'!$Q$8:$Q$335,0),0)&gt;0,1,0)</f>
        <v>0</v>
      </c>
      <c r="AG40" s="120">
        <f>IF(IFERROR(MATCH(_xlfn.CONCAT($B40,",",AG$4),'19 SpcFunc &amp; VentSpcFunc combos'!$Q$8:$Q$335,0),0)&gt;0,1,0)</f>
        <v>0</v>
      </c>
      <c r="AH40" s="120">
        <f>IF(IFERROR(MATCH(_xlfn.CONCAT($B40,",",AH$4),'19 SpcFunc &amp; VentSpcFunc combos'!$Q$8:$Q$335,0),0)&gt;0,1,0)</f>
        <v>0</v>
      </c>
      <c r="AI40" s="120">
        <f>IF(IFERROR(MATCH(_xlfn.CONCAT($B40,",",AI$4),'19 SpcFunc &amp; VentSpcFunc combos'!$Q$8:$Q$335,0),0)&gt;0,1,0)</f>
        <v>0</v>
      </c>
      <c r="AJ40" s="120">
        <f>IF(IFERROR(MATCH(_xlfn.CONCAT($B40,",",AJ$4),'19 SpcFunc &amp; VentSpcFunc combos'!$Q$8:$Q$335,0),0)&gt;0,1,0)</f>
        <v>0</v>
      </c>
      <c r="AK40" s="120">
        <f>IF(IFERROR(MATCH(_xlfn.CONCAT($B40,",",AK$4),'19 SpcFunc &amp; VentSpcFunc combos'!$Q$8:$Q$335,0),0)&gt;0,1,0)</f>
        <v>0</v>
      </c>
      <c r="AL40" s="120">
        <f>IF(IFERROR(MATCH(_xlfn.CONCAT($B40,",",AL$4),'19 SpcFunc &amp; VentSpcFunc combos'!$Q$8:$Q$335,0),0)&gt;0,1,0)</f>
        <v>0</v>
      </c>
      <c r="AM40" s="120">
        <f>IF(IFERROR(MATCH(_xlfn.CONCAT($B40,",",AM$4),'19 SpcFunc &amp; VentSpcFunc combos'!$Q$8:$Q$335,0),0)&gt;0,1,0)</f>
        <v>0</v>
      </c>
      <c r="AN40" s="120">
        <f>IF(IFERROR(MATCH(_xlfn.CONCAT($B40,",",AN$4),'19 SpcFunc &amp; VentSpcFunc combos'!$Q$8:$Q$335,0),0)&gt;0,1,0)</f>
        <v>0</v>
      </c>
      <c r="AO40" s="120">
        <f>IF(IFERROR(MATCH(_xlfn.CONCAT($B40,",",AO$4),'19 SpcFunc &amp; VentSpcFunc combos'!$Q$8:$Q$335,0),0)&gt;0,1,0)</f>
        <v>0</v>
      </c>
      <c r="AP40" s="120">
        <f>IF(IFERROR(MATCH(_xlfn.CONCAT($B40,",",AP$4),'19 SpcFunc &amp; VentSpcFunc combos'!$Q$8:$Q$335,0),0)&gt;0,1,0)</f>
        <v>0</v>
      </c>
      <c r="AQ40" s="120">
        <f>IF(IFERROR(MATCH(_xlfn.CONCAT($B40,",",AQ$4),'19 SpcFunc &amp; VentSpcFunc combos'!$Q$8:$Q$335,0),0)&gt;0,1,0)</f>
        <v>0</v>
      </c>
      <c r="AR40" s="120">
        <f>IF(IFERROR(MATCH(_xlfn.CONCAT($B40,",",AR$4),'19 SpcFunc &amp; VentSpcFunc combos'!$Q$8:$Q$335,0),0)&gt;0,1,0)</f>
        <v>0</v>
      </c>
      <c r="AS40" s="120">
        <f>IF(IFERROR(MATCH(_xlfn.CONCAT($B40,",",AS$4),'19 SpcFunc &amp; VentSpcFunc combos'!$Q$8:$Q$335,0),0)&gt;0,1,0)</f>
        <v>0</v>
      </c>
      <c r="AT40" s="120">
        <f>IF(IFERROR(MATCH(_xlfn.CONCAT($B40,",",AT$4),'19 SpcFunc &amp; VentSpcFunc combos'!$Q$8:$Q$335,0),0)&gt;0,1,0)</f>
        <v>0</v>
      </c>
      <c r="AU40" s="120">
        <f>IF(IFERROR(MATCH(_xlfn.CONCAT($B40,",",AU$4),'19 SpcFunc &amp; VentSpcFunc combos'!$Q$8:$Q$335,0),0)&gt;0,1,0)</f>
        <v>0</v>
      </c>
      <c r="AV40" s="120">
        <f>IF(IFERROR(MATCH(_xlfn.CONCAT($B40,",",AV$4),'19 SpcFunc &amp; VentSpcFunc combos'!$Q$8:$Q$335,0),0)&gt;0,1,0)</f>
        <v>0</v>
      </c>
      <c r="AW40" s="120">
        <f>IF(IFERROR(MATCH(_xlfn.CONCAT($B40,",",AW$4),'19 SpcFunc &amp; VentSpcFunc combos'!$Q$8:$Q$335,0),0)&gt;0,1,0)</f>
        <v>0</v>
      </c>
      <c r="AX40" s="120">
        <f>IF(IFERROR(MATCH(_xlfn.CONCAT($B40,",",AX$4),'19 SpcFunc &amp; VentSpcFunc combos'!$Q$8:$Q$335,0),0)&gt;0,1,0)</f>
        <v>0</v>
      </c>
      <c r="AY40" s="120">
        <f>IF(IFERROR(MATCH(_xlfn.CONCAT($B40,",",AY$4),'19 SpcFunc &amp; VentSpcFunc combos'!$Q$8:$Q$335,0),0)&gt;0,1,0)</f>
        <v>0</v>
      </c>
      <c r="AZ40" s="120">
        <f>IF(IFERROR(MATCH(_xlfn.CONCAT($B40,",",AZ$4),'19 SpcFunc &amp; VentSpcFunc combos'!$Q$8:$Q$335,0),0)&gt;0,1,0)</f>
        <v>0</v>
      </c>
      <c r="BA40" s="120">
        <f>IF(IFERROR(MATCH(_xlfn.CONCAT($B40,",",BA$4),'19 SpcFunc &amp; VentSpcFunc combos'!$Q$8:$Q$335,0),0)&gt;0,1,0)</f>
        <v>0</v>
      </c>
      <c r="BB40" s="120">
        <f>IF(IFERROR(MATCH(_xlfn.CONCAT($B40,",",BB$4),'19 SpcFunc &amp; VentSpcFunc combos'!$Q$8:$Q$335,0),0)&gt;0,1,0)</f>
        <v>0</v>
      </c>
      <c r="BC40" s="120">
        <f>IF(IFERROR(MATCH(_xlfn.CONCAT($B40,",",BC$4),'19 SpcFunc &amp; VentSpcFunc combos'!$Q$8:$Q$335,0),0)&gt;0,1,0)</f>
        <v>0</v>
      </c>
      <c r="BD40" s="120">
        <f>IF(IFERROR(MATCH(_xlfn.CONCAT($B40,",",BD$4),'19 SpcFunc &amp; VentSpcFunc combos'!$Q$8:$Q$335,0),0)&gt;0,1,0)</f>
        <v>0</v>
      </c>
      <c r="BE40" s="120">
        <f>IF(IFERROR(MATCH(_xlfn.CONCAT($B40,",",BE$4),'19 SpcFunc &amp; VentSpcFunc combos'!$Q$8:$Q$335,0),0)&gt;0,1,0)</f>
        <v>0</v>
      </c>
      <c r="BF40" s="120">
        <f>IF(IFERROR(MATCH(_xlfn.CONCAT($B40,",",BF$4),'19 SpcFunc &amp; VentSpcFunc combos'!$Q$8:$Q$335,0),0)&gt;0,1,0)</f>
        <v>0</v>
      </c>
      <c r="BG40" s="120">
        <f>IF(IFERROR(MATCH(_xlfn.CONCAT($B40,",",BG$4),'19 SpcFunc &amp; VentSpcFunc combos'!$Q$8:$Q$335,0),0)&gt;0,1,0)</f>
        <v>0</v>
      </c>
      <c r="BH40" s="120">
        <f>IF(IFERROR(MATCH(_xlfn.CONCAT($B40,",",BH$4),'19 SpcFunc &amp; VentSpcFunc combos'!$Q$8:$Q$335,0),0)&gt;0,1,0)</f>
        <v>0</v>
      </c>
      <c r="BI40" s="120">
        <f>IF(IFERROR(MATCH(_xlfn.CONCAT($B40,",",BI$4),'19 SpcFunc &amp; VentSpcFunc combos'!$Q$8:$Q$335,0),0)&gt;0,1,0)</f>
        <v>0</v>
      </c>
      <c r="BJ40" s="120">
        <f>IF(IFERROR(MATCH(_xlfn.CONCAT($B40,",",BJ$4),'19 SpcFunc &amp; VentSpcFunc combos'!$Q$8:$Q$335,0),0)&gt;0,1,0)</f>
        <v>0</v>
      </c>
      <c r="BK40" s="120">
        <f>IF(IFERROR(MATCH(_xlfn.CONCAT($B40,",",BK$4),'19 SpcFunc &amp; VentSpcFunc combos'!$Q$8:$Q$335,0),0)&gt;0,1,0)</f>
        <v>0</v>
      </c>
      <c r="BL40" s="120">
        <f>IF(IFERROR(MATCH(_xlfn.CONCAT($B40,",",BL$4),'19 SpcFunc &amp; VentSpcFunc combos'!$Q$8:$Q$335,0),0)&gt;0,1,0)</f>
        <v>0</v>
      </c>
      <c r="BM40" s="120">
        <f>IF(IFERROR(MATCH(_xlfn.CONCAT($B40,",",BM$4),'19 SpcFunc &amp; VentSpcFunc combos'!$Q$8:$Q$335,0),0)&gt;0,1,0)</f>
        <v>0</v>
      </c>
      <c r="BN40" s="120">
        <f>IF(IFERROR(MATCH(_xlfn.CONCAT($B40,",",BN$4),'19 SpcFunc &amp; VentSpcFunc combos'!$Q$8:$Q$335,0),0)&gt;0,1,0)</f>
        <v>0</v>
      </c>
      <c r="BO40" s="120">
        <f>IF(IFERROR(MATCH(_xlfn.CONCAT($B40,",",BO$4),'19 SpcFunc &amp; VentSpcFunc combos'!$Q$8:$Q$335,0),0)&gt;0,1,0)</f>
        <v>0</v>
      </c>
      <c r="BP40" s="120">
        <f>IF(IFERROR(MATCH(_xlfn.CONCAT($B40,",",BP$4),'19 SpcFunc &amp; VentSpcFunc combos'!$Q$8:$Q$335,0),0)&gt;0,1,0)</f>
        <v>0</v>
      </c>
      <c r="BQ40" s="120">
        <f>IF(IFERROR(MATCH(_xlfn.CONCAT($B40,",",BQ$4),'19 SpcFunc &amp; VentSpcFunc combos'!$Q$8:$Q$335,0),0)&gt;0,1,0)</f>
        <v>0</v>
      </c>
      <c r="BR40" s="120">
        <f>IF(IFERROR(MATCH(_xlfn.CONCAT($B40,",",BR$4),'19 SpcFunc &amp; VentSpcFunc combos'!$Q$8:$Q$335,0),0)&gt;0,1,0)</f>
        <v>0</v>
      </c>
      <c r="BS40" s="120">
        <f>IF(IFERROR(MATCH(_xlfn.CONCAT($B40,",",BS$4),'19 SpcFunc &amp; VentSpcFunc combos'!$Q$8:$Q$335,0),0)&gt;0,1,0)</f>
        <v>0</v>
      </c>
      <c r="BT40" s="120">
        <f>IF(IFERROR(MATCH(_xlfn.CONCAT($B40,",",BT$4),'19 SpcFunc &amp; VentSpcFunc combos'!$Q$8:$Q$335,0),0)&gt;0,1,0)</f>
        <v>0</v>
      </c>
      <c r="BU40" s="120">
        <f>IF(IFERROR(MATCH(_xlfn.CONCAT($B40,",",BU$4),'19 SpcFunc &amp; VentSpcFunc combos'!$Q$8:$Q$335,0),0)&gt;0,1,0)</f>
        <v>0</v>
      </c>
      <c r="BV40" s="120">
        <f>IF(IFERROR(MATCH(_xlfn.CONCAT($B40,",",BV$4),'19 SpcFunc &amp; VentSpcFunc combos'!$Q$8:$Q$335,0),0)&gt;0,1,0)</f>
        <v>0</v>
      </c>
      <c r="BW40" s="120">
        <f>IF(IFERROR(MATCH(_xlfn.CONCAT($B40,",",BW$4),'19 SpcFunc &amp; VentSpcFunc combos'!$Q$8:$Q$335,0),0)&gt;0,1,0)</f>
        <v>0</v>
      </c>
      <c r="BX40" s="120">
        <f>IF(IFERROR(MATCH(_xlfn.CONCAT($B40,",",BX$4),'19 SpcFunc &amp; VentSpcFunc combos'!$Q$8:$Q$335,0),0)&gt;0,1,0)</f>
        <v>0</v>
      </c>
      <c r="BY40" s="120">
        <f>IF(IFERROR(MATCH(_xlfn.CONCAT($B40,",",BY$4),'19 SpcFunc &amp; VentSpcFunc combos'!$Q$8:$Q$335,0),0)&gt;0,1,0)</f>
        <v>0</v>
      </c>
      <c r="BZ40" s="120">
        <f>IF(IFERROR(MATCH(_xlfn.CONCAT($B40,",",BZ$4),'19 SpcFunc &amp; VentSpcFunc combos'!$Q$8:$Q$335,0),0)&gt;0,1,0)</f>
        <v>0</v>
      </c>
      <c r="CA40" s="120">
        <f>IF(IFERROR(MATCH(_xlfn.CONCAT($B40,",",CA$4),'19 SpcFunc &amp; VentSpcFunc combos'!$Q$8:$Q$335,0),0)&gt;0,1,0)</f>
        <v>0</v>
      </c>
      <c r="CB40" s="120">
        <f>IF(IFERROR(MATCH(_xlfn.CONCAT($B40,",",CB$4),'19 SpcFunc &amp; VentSpcFunc combos'!$Q$8:$Q$335,0),0)&gt;0,1,0)</f>
        <v>0</v>
      </c>
      <c r="CC40" s="120">
        <f>IF(IFERROR(MATCH(_xlfn.CONCAT($B40,",",CC$4),'19 SpcFunc &amp; VentSpcFunc combos'!$Q$8:$Q$335,0),0)&gt;0,1,0)</f>
        <v>0</v>
      </c>
      <c r="CD40" s="120">
        <f>IF(IFERROR(MATCH(_xlfn.CONCAT($B40,",",CD$4),'19 SpcFunc &amp; VentSpcFunc combos'!$Q$8:$Q$335,0),0)&gt;0,1,0)</f>
        <v>0</v>
      </c>
      <c r="CE40" s="120">
        <f>IF(IFERROR(MATCH(_xlfn.CONCAT($B40,",",CE$4),'19 SpcFunc &amp; VentSpcFunc combos'!$Q$8:$Q$335,0),0)&gt;0,1,0)</f>
        <v>0</v>
      </c>
      <c r="CF40" s="120">
        <f>IF(IFERROR(MATCH(_xlfn.CONCAT($B40,",",CF$4),'19 SpcFunc &amp; VentSpcFunc combos'!$Q$8:$Q$335,0),0)&gt;0,1,0)</f>
        <v>0</v>
      </c>
      <c r="CG40" s="120">
        <f>IF(IFERROR(MATCH(_xlfn.CONCAT($B40,",",CG$4),'19 SpcFunc &amp; VentSpcFunc combos'!$Q$8:$Q$335,0),0)&gt;0,1,0)</f>
        <v>0</v>
      </c>
      <c r="CH40" s="120">
        <f>IF(IFERROR(MATCH(_xlfn.CONCAT($B40,",",CH$4),'19 SpcFunc &amp; VentSpcFunc combos'!$Q$8:$Q$335,0),0)&gt;0,1,0)</f>
        <v>0</v>
      </c>
      <c r="CI40" s="120">
        <f>IF(IFERROR(MATCH(_xlfn.CONCAT($B40,",",CI$4),'19 SpcFunc &amp; VentSpcFunc combos'!$Q$8:$Q$335,0),0)&gt;0,1,0)</f>
        <v>0</v>
      </c>
      <c r="CJ40" s="120">
        <f>IF(IFERROR(MATCH(_xlfn.CONCAT($B40,",",CJ$4),'19 SpcFunc &amp; VentSpcFunc combos'!$Q$8:$Q$335,0),0)&gt;0,1,0)</f>
        <v>0</v>
      </c>
      <c r="CK40" s="120">
        <f>IF(IFERROR(MATCH(_xlfn.CONCAT($B40,",",CK$4),'19 SpcFunc &amp; VentSpcFunc combos'!$Q$8:$Q$335,0),0)&gt;0,1,0)</f>
        <v>0</v>
      </c>
      <c r="CL40" s="120">
        <f>IF(IFERROR(MATCH(_xlfn.CONCAT($B40,",",CL$4),'19 SpcFunc &amp; VentSpcFunc combos'!$Q$8:$Q$335,0),0)&gt;0,1,0)</f>
        <v>0</v>
      </c>
      <c r="CM40" s="120">
        <f>IF(IFERROR(MATCH(_xlfn.CONCAT($B40,",",CM$4),'19 SpcFunc &amp; VentSpcFunc combos'!$Q$8:$Q$335,0),0)&gt;0,1,0)</f>
        <v>0</v>
      </c>
      <c r="CN40" s="120">
        <f>IF(IFERROR(MATCH(_xlfn.CONCAT($B40,",",CN$4),'19 SpcFunc &amp; VentSpcFunc combos'!$Q$8:$Q$335,0),0)&gt;0,1,0)</f>
        <v>0</v>
      </c>
      <c r="CO40" s="120">
        <f>IF(IFERROR(MATCH(_xlfn.CONCAT($B40,",",CO$4),'19 SpcFunc &amp; VentSpcFunc combos'!$Q$8:$Q$335,0),0)&gt;0,1,0)</f>
        <v>0</v>
      </c>
      <c r="CP40" s="120">
        <f>IF(IFERROR(MATCH(_xlfn.CONCAT($B40,",",CP$4),'19 SpcFunc &amp; VentSpcFunc combos'!$Q$8:$Q$335,0),0)&gt;0,1,0)</f>
        <v>0</v>
      </c>
      <c r="CQ40" s="120">
        <f>IF(IFERROR(MATCH(_xlfn.CONCAT($B40,",",CQ$4),'19 SpcFunc &amp; VentSpcFunc combos'!$Q$8:$Q$335,0),0)&gt;0,1,0)</f>
        <v>0</v>
      </c>
      <c r="CR40" s="120">
        <f>IF(IFERROR(MATCH(_xlfn.CONCAT($B40,",",CR$4),'19 SpcFunc &amp; VentSpcFunc combos'!$Q$8:$Q$335,0),0)&gt;0,1,0)</f>
        <v>0</v>
      </c>
      <c r="CS40" s="120">
        <f>IF(IFERROR(MATCH(_xlfn.CONCAT($B40,",",CS$4),'19 SpcFunc &amp; VentSpcFunc combos'!$Q$8:$Q$335,0),0)&gt;0,1,0)</f>
        <v>0</v>
      </c>
      <c r="CT40" s="120">
        <f>IF(IFERROR(MATCH(_xlfn.CONCAT($B40,",",CT$4),'19 SpcFunc &amp; VentSpcFunc combos'!$Q$8:$Q$335,0),0)&gt;0,1,0)</f>
        <v>0</v>
      </c>
      <c r="CU40" s="99" t="s">
        <v>938</v>
      </c>
      <c r="CV40">
        <f t="shared" si="5"/>
        <v>0</v>
      </c>
    </row>
    <row r="41" spans="2:100" x14ac:dyDescent="0.25">
      <c r="B41" t="e">
        <f>#REF!</f>
        <v>#REF!</v>
      </c>
      <c r="C41" s="120">
        <f>IF(IFERROR(MATCH(_xlfn.CONCAT($B41,",",C$4),'19 SpcFunc &amp; VentSpcFunc combos'!$Q$8:$Q$335,0),0)&gt;0,1,0)</f>
        <v>0</v>
      </c>
      <c r="D41" s="120">
        <f>IF(IFERROR(MATCH(_xlfn.CONCAT($B41,",",D$4),'19 SpcFunc &amp; VentSpcFunc combos'!$Q$8:$Q$335,0),0)&gt;0,1,0)</f>
        <v>0</v>
      </c>
      <c r="E41" s="120">
        <f>IF(IFERROR(MATCH(_xlfn.CONCAT($B41,",",E$4),'19 SpcFunc &amp; VentSpcFunc combos'!$Q$8:$Q$335,0),0)&gt;0,1,0)</f>
        <v>0</v>
      </c>
      <c r="F41" s="120">
        <f>IF(IFERROR(MATCH(_xlfn.CONCAT($B41,",",F$4),'19 SpcFunc &amp; VentSpcFunc combos'!$Q$8:$Q$335,0),0)&gt;0,1,0)</f>
        <v>0</v>
      </c>
      <c r="G41" s="120">
        <f>IF(IFERROR(MATCH(_xlfn.CONCAT($B41,",",G$4),'19 SpcFunc &amp; VentSpcFunc combos'!$Q$8:$Q$335,0),0)&gt;0,1,0)</f>
        <v>0</v>
      </c>
      <c r="H41" s="120">
        <f>IF(IFERROR(MATCH(_xlfn.CONCAT($B41,",",H$4),'19 SpcFunc &amp; VentSpcFunc combos'!$Q$8:$Q$335,0),0)&gt;0,1,0)</f>
        <v>0</v>
      </c>
      <c r="I41" s="120">
        <f>IF(IFERROR(MATCH(_xlfn.CONCAT($B41,",",I$4),'19 SpcFunc &amp; VentSpcFunc combos'!$Q$8:$Q$335,0),0)&gt;0,1,0)</f>
        <v>0</v>
      </c>
      <c r="J41" s="120">
        <f>IF(IFERROR(MATCH(_xlfn.CONCAT($B41,",",J$4),'19 SpcFunc &amp; VentSpcFunc combos'!$Q$8:$Q$335,0),0)&gt;0,1,0)</f>
        <v>0</v>
      </c>
      <c r="K41" s="120">
        <f>IF(IFERROR(MATCH(_xlfn.CONCAT($B41,",",K$4),'19 SpcFunc &amp; VentSpcFunc combos'!$Q$8:$Q$335,0),0)&gt;0,1,0)</f>
        <v>0</v>
      </c>
      <c r="L41" s="120">
        <f>IF(IFERROR(MATCH(_xlfn.CONCAT($B41,",",L$4),'19 SpcFunc &amp; VentSpcFunc combos'!$Q$8:$Q$335,0),0)&gt;0,1,0)</f>
        <v>0</v>
      </c>
      <c r="M41" s="120">
        <f>IF(IFERROR(MATCH(_xlfn.CONCAT($B41,",",M$4),'19 SpcFunc &amp; VentSpcFunc combos'!$Q$8:$Q$335,0),0)&gt;0,1,0)</f>
        <v>0</v>
      </c>
      <c r="N41" s="120">
        <f>IF(IFERROR(MATCH(_xlfn.CONCAT($B41,",",N$4),'19 SpcFunc &amp; VentSpcFunc combos'!$Q$8:$Q$335,0),0)&gt;0,1,0)</f>
        <v>0</v>
      </c>
      <c r="O41" s="120">
        <f>IF(IFERROR(MATCH(_xlfn.CONCAT($B41,",",O$4),'19 SpcFunc &amp; VentSpcFunc combos'!$Q$8:$Q$335,0),0)&gt;0,1,0)</f>
        <v>0</v>
      </c>
      <c r="P41" s="120">
        <f>IF(IFERROR(MATCH(_xlfn.CONCAT($B41,",",P$4),'19 SpcFunc &amp; VentSpcFunc combos'!$Q$8:$Q$335,0),0)&gt;0,1,0)</f>
        <v>0</v>
      </c>
      <c r="Q41" s="120">
        <f>IF(IFERROR(MATCH(_xlfn.CONCAT($B41,",",Q$4),'19 SpcFunc &amp; VentSpcFunc combos'!$Q$8:$Q$335,0),0)&gt;0,1,0)</f>
        <v>0</v>
      </c>
      <c r="R41" s="120">
        <f>IF(IFERROR(MATCH(_xlfn.CONCAT($B41,",",R$4),'19 SpcFunc &amp; VentSpcFunc combos'!$Q$8:$Q$335,0),0)&gt;0,1,0)</f>
        <v>0</v>
      </c>
      <c r="S41" s="120">
        <f>IF(IFERROR(MATCH(_xlfn.CONCAT($B41,",",S$4),'19 SpcFunc &amp; VentSpcFunc combos'!$Q$8:$Q$335,0),0)&gt;0,1,0)</f>
        <v>0</v>
      </c>
      <c r="T41" s="120">
        <f>IF(IFERROR(MATCH(_xlfn.CONCAT($B41,",",T$4),'19 SpcFunc &amp; VentSpcFunc combos'!$Q$8:$Q$335,0),0)&gt;0,1,0)</f>
        <v>0</v>
      </c>
      <c r="U41" s="120">
        <f>IF(IFERROR(MATCH(_xlfn.CONCAT($B41,",",U$4),'19 SpcFunc &amp; VentSpcFunc combos'!$Q$8:$Q$335,0),0)&gt;0,1,0)</f>
        <v>0</v>
      </c>
      <c r="V41" s="120">
        <f>IF(IFERROR(MATCH(_xlfn.CONCAT($B41,",",V$4),'19 SpcFunc &amp; VentSpcFunc combos'!$Q$8:$Q$335,0),0)&gt;0,1,0)</f>
        <v>0</v>
      </c>
      <c r="W41" s="120">
        <f>IF(IFERROR(MATCH(_xlfn.CONCAT($B41,",",W$4),'19 SpcFunc &amp; VentSpcFunc combos'!$Q$8:$Q$335,0),0)&gt;0,1,0)</f>
        <v>0</v>
      </c>
      <c r="X41" s="120">
        <f>IF(IFERROR(MATCH(_xlfn.CONCAT($B41,",",X$4),'19 SpcFunc &amp; VentSpcFunc combos'!$Q$8:$Q$335,0),0)&gt;0,1,0)</f>
        <v>0</v>
      </c>
      <c r="Y41" s="120">
        <f>IF(IFERROR(MATCH(_xlfn.CONCAT($B41,",",Y$4),'19 SpcFunc &amp; VentSpcFunc combos'!$Q$8:$Q$335,0),0)&gt;0,1,0)</f>
        <v>0</v>
      </c>
      <c r="Z41" s="120">
        <f>IF(IFERROR(MATCH(_xlfn.CONCAT($B41,",",Z$4),'19 SpcFunc &amp; VentSpcFunc combos'!$Q$8:$Q$335,0),0)&gt;0,1,0)</f>
        <v>0</v>
      </c>
      <c r="AA41" s="120">
        <f>IF(IFERROR(MATCH(_xlfn.CONCAT($B41,",",AA$4),'19 SpcFunc &amp; VentSpcFunc combos'!$Q$8:$Q$335,0),0)&gt;0,1,0)</f>
        <v>0</v>
      </c>
      <c r="AB41" s="120">
        <f>IF(IFERROR(MATCH(_xlfn.CONCAT($B41,",",AB$4),'19 SpcFunc &amp; VentSpcFunc combos'!$Q$8:$Q$335,0),0)&gt;0,1,0)</f>
        <v>0</v>
      </c>
      <c r="AC41" s="120">
        <f>IF(IFERROR(MATCH(_xlfn.CONCAT($B41,",",AC$4),'19 SpcFunc &amp; VentSpcFunc combos'!$Q$8:$Q$335,0),0)&gt;0,1,0)</f>
        <v>0</v>
      </c>
      <c r="AD41" s="120">
        <f>IF(IFERROR(MATCH(_xlfn.CONCAT($B41,",",AD$4),'19 SpcFunc &amp; VentSpcFunc combos'!$Q$8:$Q$335,0),0)&gt;0,1,0)</f>
        <v>0</v>
      </c>
      <c r="AE41" s="120">
        <f>IF(IFERROR(MATCH(_xlfn.CONCAT($B41,",",AE$4),'19 SpcFunc &amp; VentSpcFunc combos'!$Q$8:$Q$335,0),0)&gt;0,1,0)</f>
        <v>0</v>
      </c>
      <c r="AF41" s="120">
        <f>IF(IFERROR(MATCH(_xlfn.CONCAT($B41,",",AF$4),'19 SpcFunc &amp; VentSpcFunc combos'!$Q$8:$Q$335,0),0)&gt;0,1,0)</f>
        <v>0</v>
      </c>
      <c r="AG41" s="120">
        <f>IF(IFERROR(MATCH(_xlfn.CONCAT($B41,",",AG$4),'19 SpcFunc &amp; VentSpcFunc combos'!$Q$8:$Q$335,0),0)&gt;0,1,0)</f>
        <v>0</v>
      </c>
      <c r="AH41" s="120">
        <f>IF(IFERROR(MATCH(_xlfn.CONCAT($B41,",",AH$4),'19 SpcFunc &amp; VentSpcFunc combos'!$Q$8:$Q$335,0),0)&gt;0,1,0)</f>
        <v>0</v>
      </c>
      <c r="AI41" s="120">
        <f>IF(IFERROR(MATCH(_xlfn.CONCAT($B41,",",AI$4),'19 SpcFunc &amp; VentSpcFunc combos'!$Q$8:$Q$335,0),0)&gt;0,1,0)</f>
        <v>0</v>
      </c>
      <c r="AJ41" s="120">
        <f>IF(IFERROR(MATCH(_xlfn.CONCAT($B41,",",AJ$4),'19 SpcFunc &amp; VentSpcFunc combos'!$Q$8:$Q$335,0),0)&gt;0,1,0)</f>
        <v>0</v>
      </c>
      <c r="AK41" s="120">
        <f>IF(IFERROR(MATCH(_xlfn.CONCAT($B41,",",AK$4),'19 SpcFunc &amp; VentSpcFunc combos'!$Q$8:$Q$335,0),0)&gt;0,1,0)</f>
        <v>0</v>
      </c>
      <c r="AL41" s="120">
        <f>IF(IFERROR(MATCH(_xlfn.CONCAT($B41,",",AL$4),'19 SpcFunc &amp; VentSpcFunc combos'!$Q$8:$Q$335,0),0)&gt;0,1,0)</f>
        <v>0</v>
      </c>
      <c r="AM41" s="120">
        <f>IF(IFERROR(MATCH(_xlfn.CONCAT($B41,",",AM$4),'19 SpcFunc &amp; VentSpcFunc combos'!$Q$8:$Q$335,0),0)&gt;0,1,0)</f>
        <v>0</v>
      </c>
      <c r="AN41" s="120">
        <f>IF(IFERROR(MATCH(_xlfn.CONCAT($B41,",",AN$4),'19 SpcFunc &amp; VentSpcFunc combos'!$Q$8:$Q$335,0),0)&gt;0,1,0)</f>
        <v>0</v>
      </c>
      <c r="AO41" s="120">
        <f>IF(IFERROR(MATCH(_xlfn.CONCAT($B41,",",AO$4),'19 SpcFunc &amp; VentSpcFunc combos'!$Q$8:$Q$335,0),0)&gt;0,1,0)</f>
        <v>0</v>
      </c>
      <c r="AP41" s="120">
        <f>IF(IFERROR(MATCH(_xlfn.CONCAT($B41,",",AP$4),'19 SpcFunc &amp; VentSpcFunc combos'!$Q$8:$Q$335,0),0)&gt;0,1,0)</f>
        <v>0</v>
      </c>
      <c r="AQ41" s="120">
        <f>IF(IFERROR(MATCH(_xlfn.CONCAT($B41,",",AQ$4),'19 SpcFunc &amp; VentSpcFunc combos'!$Q$8:$Q$335,0),0)&gt;0,1,0)</f>
        <v>0</v>
      </c>
      <c r="AR41" s="120">
        <f>IF(IFERROR(MATCH(_xlfn.CONCAT($B41,",",AR$4),'19 SpcFunc &amp; VentSpcFunc combos'!$Q$8:$Q$335,0),0)&gt;0,1,0)</f>
        <v>0</v>
      </c>
      <c r="AS41" s="120">
        <f>IF(IFERROR(MATCH(_xlfn.CONCAT($B41,",",AS$4),'19 SpcFunc &amp; VentSpcFunc combos'!$Q$8:$Q$335,0),0)&gt;0,1,0)</f>
        <v>0</v>
      </c>
      <c r="AT41" s="120">
        <f>IF(IFERROR(MATCH(_xlfn.CONCAT($B41,",",AT$4),'19 SpcFunc &amp; VentSpcFunc combos'!$Q$8:$Q$335,0),0)&gt;0,1,0)</f>
        <v>0</v>
      </c>
      <c r="AU41" s="120">
        <f>IF(IFERROR(MATCH(_xlfn.CONCAT($B41,",",AU$4),'19 SpcFunc &amp; VentSpcFunc combos'!$Q$8:$Q$335,0),0)&gt;0,1,0)</f>
        <v>0</v>
      </c>
      <c r="AV41" s="120">
        <f>IF(IFERROR(MATCH(_xlfn.CONCAT($B41,",",AV$4),'19 SpcFunc &amp; VentSpcFunc combos'!$Q$8:$Q$335,0),0)&gt;0,1,0)</f>
        <v>0</v>
      </c>
      <c r="AW41" s="120">
        <f>IF(IFERROR(MATCH(_xlfn.CONCAT($B41,",",AW$4),'19 SpcFunc &amp; VentSpcFunc combos'!$Q$8:$Q$335,0),0)&gt;0,1,0)</f>
        <v>0</v>
      </c>
      <c r="AX41" s="120">
        <f>IF(IFERROR(MATCH(_xlfn.CONCAT($B41,",",AX$4),'19 SpcFunc &amp; VentSpcFunc combos'!$Q$8:$Q$335,0),0)&gt;0,1,0)</f>
        <v>0</v>
      </c>
      <c r="AY41" s="120">
        <f>IF(IFERROR(MATCH(_xlfn.CONCAT($B41,",",AY$4),'19 SpcFunc &amp; VentSpcFunc combos'!$Q$8:$Q$335,0),0)&gt;0,1,0)</f>
        <v>0</v>
      </c>
      <c r="AZ41" s="120">
        <f>IF(IFERROR(MATCH(_xlfn.CONCAT($B41,",",AZ$4),'19 SpcFunc &amp; VentSpcFunc combos'!$Q$8:$Q$335,0),0)&gt;0,1,0)</f>
        <v>0</v>
      </c>
      <c r="BA41" s="120">
        <f>IF(IFERROR(MATCH(_xlfn.CONCAT($B41,",",BA$4),'19 SpcFunc &amp; VentSpcFunc combos'!$Q$8:$Q$335,0),0)&gt;0,1,0)</f>
        <v>0</v>
      </c>
      <c r="BB41" s="120">
        <f>IF(IFERROR(MATCH(_xlfn.CONCAT($B41,",",BB$4),'19 SpcFunc &amp; VentSpcFunc combos'!$Q$8:$Q$335,0),0)&gt;0,1,0)</f>
        <v>0</v>
      </c>
      <c r="BC41" s="120">
        <f>IF(IFERROR(MATCH(_xlfn.CONCAT($B41,",",BC$4),'19 SpcFunc &amp; VentSpcFunc combos'!$Q$8:$Q$335,0),0)&gt;0,1,0)</f>
        <v>0</v>
      </c>
      <c r="BD41" s="120">
        <f>IF(IFERROR(MATCH(_xlfn.CONCAT($B41,",",BD$4),'19 SpcFunc &amp; VentSpcFunc combos'!$Q$8:$Q$335,0),0)&gt;0,1,0)</f>
        <v>0</v>
      </c>
      <c r="BE41" s="120">
        <f>IF(IFERROR(MATCH(_xlfn.CONCAT($B41,",",BE$4),'19 SpcFunc &amp; VentSpcFunc combos'!$Q$8:$Q$335,0),0)&gt;0,1,0)</f>
        <v>0</v>
      </c>
      <c r="BF41" s="120">
        <f>IF(IFERROR(MATCH(_xlfn.CONCAT($B41,",",BF$4),'19 SpcFunc &amp; VentSpcFunc combos'!$Q$8:$Q$335,0),0)&gt;0,1,0)</f>
        <v>0</v>
      </c>
      <c r="BG41" s="120">
        <f>IF(IFERROR(MATCH(_xlfn.CONCAT($B41,",",BG$4),'19 SpcFunc &amp; VentSpcFunc combos'!$Q$8:$Q$335,0),0)&gt;0,1,0)</f>
        <v>0</v>
      </c>
      <c r="BH41" s="120">
        <f>IF(IFERROR(MATCH(_xlfn.CONCAT($B41,",",BH$4),'19 SpcFunc &amp; VentSpcFunc combos'!$Q$8:$Q$335,0),0)&gt;0,1,0)</f>
        <v>0</v>
      </c>
      <c r="BI41" s="120">
        <f>IF(IFERROR(MATCH(_xlfn.CONCAT($B41,",",BI$4),'19 SpcFunc &amp; VentSpcFunc combos'!$Q$8:$Q$335,0),0)&gt;0,1,0)</f>
        <v>0</v>
      </c>
      <c r="BJ41" s="120">
        <f>IF(IFERROR(MATCH(_xlfn.CONCAT($B41,",",BJ$4),'19 SpcFunc &amp; VentSpcFunc combos'!$Q$8:$Q$335,0),0)&gt;0,1,0)</f>
        <v>0</v>
      </c>
      <c r="BK41" s="120">
        <f>IF(IFERROR(MATCH(_xlfn.CONCAT($B41,",",BK$4),'19 SpcFunc &amp; VentSpcFunc combos'!$Q$8:$Q$335,0),0)&gt;0,1,0)</f>
        <v>0</v>
      </c>
      <c r="BL41" s="120">
        <f>IF(IFERROR(MATCH(_xlfn.CONCAT($B41,",",BL$4),'19 SpcFunc &amp; VentSpcFunc combos'!$Q$8:$Q$335,0),0)&gt;0,1,0)</f>
        <v>0</v>
      </c>
      <c r="BM41" s="120">
        <f>IF(IFERROR(MATCH(_xlfn.CONCAT($B41,",",BM$4),'19 SpcFunc &amp; VentSpcFunc combos'!$Q$8:$Q$335,0),0)&gt;0,1,0)</f>
        <v>0</v>
      </c>
      <c r="BN41" s="120">
        <f>IF(IFERROR(MATCH(_xlfn.CONCAT($B41,",",BN$4),'19 SpcFunc &amp; VentSpcFunc combos'!$Q$8:$Q$335,0),0)&gt;0,1,0)</f>
        <v>0</v>
      </c>
      <c r="BO41" s="120">
        <f>IF(IFERROR(MATCH(_xlfn.CONCAT($B41,",",BO$4),'19 SpcFunc &amp; VentSpcFunc combos'!$Q$8:$Q$335,0),0)&gt;0,1,0)</f>
        <v>0</v>
      </c>
      <c r="BP41" s="120">
        <f>IF(IFERROR(MATCH(_xlfn.CONCAT($B41,",",BP$4),'19 SpcFunc &amp; VentSpcFunc combos'!$Q$8:$Q$335,0),0)&gt;0,1,0)</f>
        <v>0</v>
      </c>
      <c r="BQ41" s="120">
        <f>IF(IFERROR(MATCH(_xlfn.CONCAT($B41,",",BQ$4),'19 SpcFunc &amp; VentSpcFunc combos'!$Q$8:$Q$335,0),0)&gt;0,1,0)</f>
        <v>0</v>
      </c>
      <c r="BR41" s="120">
        <f>IF(IFERROR(MATCH(_xlfn.CONCAT($B41,",",BR$4),'19 SpcFunc &amp; VentSpcFunc combos'!$Q$8:$Q$335,0),0)&gt;0,1,0)</f>
        <v>0</v>
      </c>
      <c r="BS41" s="120">
        <f>IF(IFERROR(MATCH(_xlfn.CONCAT($B41,",",BS$4),'19 SpcFunc &amp; VentSpcFunc combos'!$Q$8:$Q$335,0),0)&gt;0,1,0)</f>
        <v>0</v>
      </c>
      <c r="BT41" s="120">
        <f>IF(IFERROR(MATCH(_xlfn.CONCAT($B41,",",BT$4),'19 SpcFunc &amp; VentSpcFunc combos'!$Q$8:$Q$335,0),0)&gt;0,1,0)</f>
        <v>0</v>
      </c>
      <c r="BU41" s="120">
        <f>IF(IFERROR(MATCH(_xlfn.CONCAT($B41,",",BU$4),'19 SpcFunc &amp; VentSpcFunc combos'!$Q$8:$Q$335,0),0)&gt;0,1,0)</f>
        <v>0</v>
      </c>
      <c r="BV41" s="120">
        <f>IF(IFERROR(MATCH(_xlfn.CONCAT($B41,",",BV$4),'19 SpcFunc &amp; VentSpcFunc combos'!$Q$8:$Q$335,0),0)&gt;0,1,0)</f>
        <v>0</v>
      </c>
      <c r="BW41" s="120">
        <f>IF(IFERROR(MATCH(_xlfn.CONCAT($B41,",",BW$4),'19 SpcFunc &amp; VentSpcFunc combos'!$Q$8:$Q$335,0),0)&gt;0,1,0)</f>
        <v>0</v>
      </c>
      <c r="BX41" s="120">
        <f>IF(IFERROR(MATCH(_xlfn.CONCAT($B41,",",BX$4),'19 SpcFunc &amp; VentSpcFunc combos'!$Q$8:$Q$335,0),0)&gt;0,1,0)</f>
        <v>0</v>
      </c>
      <c r="BY41" s="120">
        <f>IF(IFERROR(MATCH(_xlfn.CONCAT($B41,",",BY$4),'19 SpcFunc &amp; VentSpcFunc combos'!$Q$8:$Q$335,0),0)&gt;0,1,0)</f>
        <v>0</v>
      </c>
      <c r="BZ41" s="120">
        <f>IF(IFERROR(MATCH(_xlfn.CONCAT($B41,",",BZ$4),'19 SpcFunc &amp; VentSpcFunc combos'!$Q$8:$Q$335,0),0)&gt;0,1,0)</f>
        <v>0</v>
      </c>
      <c r="CA41" s="120">
        <f>IF(IFERROR(MATCH(_xlfn.CONCAT($B41,",",CA$4),'19 SpcFunc &amp; VentSpcFunc combos'!$Q$8:$Q$335,0),0)&gt;0,1,0)</f>
        <v>0</v>
      </c>
      <c r="CB41" s="120">
        <f>IF(IFERROR(MATCH(_xlfn.CONCAT($B41,",",CB$4),'19 SpcFunc &amp; VentSpcFunc combos'!$Q$8:$Q$335,0),0)&gt;0,1,0)</f>
        <v>0</v>
      </c>
      <c r="CC41" s="120">
        <f>IF(IFERROR(MATCH(_xlfn.CONCAT($B41,",",CC$4),'19 SpcFunc &amp; VentSpcFunc combos'!$Q$8:$Q$335,0),0)&gt;0,1,0)</f>
        <v>0</v>
      </c>
      <c r="CD41" s="120">
        <f>IF(IFERROR(MATCH(_xlfn.CONCAT($B41,",",CD$4),'19 SpcFunc &amp; VentSpcFunc combos'!$Q$8:$Q$335,0),0)&gt;0,1,0)</f>
        <v>0</v>
      </c>
      <c r="CE41" s="120">
        <f>IF(IFERROR(MATCH(_xlfn.CONCAT($B41,",",CE$4),'19 SpcFunc &amp; VentSpcFunc combos'!$Q$8:$Q$335,0),0)&gt;0,1,0)</f>
        <v>0</v>
      </c>
      <c r="CF41" s="120">
        <f>IF(IFERROR(MATCH(_xlfn.CONCAT($B41,",",CF$4),'19 SpcFunc &amp; VentSpcFunc combos'!$Q$8:$Q$335,0),0)&gt;0,1,0)</f>
        <v>0</v>
      </c>
      <c r="CG41" s="120">
        <f>IF(IFERROR(MATCH(_xlfn.CONCAT($B41,",",CG$4),'19 SpcFunc &amp; VentSpcFunc combos'!$Q$8:$Q$335,0),0)&gt;0,1,0)</f>
        <v>0</v>
      </c>
      <c r="CH41" s="120">
        <f>IF(IFERROR(MATCH(_xlfn.CONCAT($B41,",",CH$4),'19 SpcFunc &amp; VentSpcFunc combos'!$Q$8:$Q$335,0),0)&gt;0,1,0)</f>
        <v>0</v>
      </c>
      <c r="CI41" s="120">
        <f>IF(IFERROR(MATCH(_xlfn.CONCAT($B41,",",CI$4),'19 SpcFunc &amp; VentSpcFunc combos'!$Q$8:$Q$335,0),0)&gt;0,1,0)</f>
        <v>0</v>
      </c>
      <c r="CJ41" s="120">
        <f>IF(IFERROR(MATCH(_xlfn.CONCAT($B41,",",CJ$4),'19 SpcFunc &amp; VentSpcFunc combos'!$Q$8:$Q$335,0),0)&gt;0,1,0)</f>
        <v>0</v>
      </c>
      <c r="CK41" s="120">
        <f>IF(IFERROR(MATCH(_xlfn.CONCAT($B41,",",CK$4),'19 SpcFunc &amp; VentSpcFunc combos'!$Q$8:$Q$335,0),0)&gt;0,1,0)</f>
        <v>0</v>
      </c>
      <c r="CL41" s="120">
        <f>IF(IFERROR(MATCH(_xlfn.CONCAT($B41,",",CL$4),'19 SpcFunc &amp; VentSpcFunc combos'!$Q$8:$Q$335,0),0)&gt;0,1,0)</f>
        <v>0</v>
      </c>
      <c r="CM41" s="120">
        <f>IF(IFERROR(MATCH(_xlfn.CONCAT($B41,",",CM$4),'19 SpcFunc &amp; VentSpcFunc combos'!$Q$8:$Q$335,0),0)&gt;0,1,0)</f>
        <v>0</v>
      </c>
      <c r="CN41" s="120">
        <f>IF(IFERROR(MATCH(_xlfn.CONCAT($B41,",",CN$4),'19 SpcFunc &amp; VentSpcFunc combos'!$Q$8:$Q$335,0),0)&gt;0,1,0)</f>
        <v>0</v>
      </c>
      <c r="CO41" s="120">
        <f>IF(IFERROR(MATCH(_xlfn.CONCAT($B41,",",CO$4),'19 SpcFunc &amp; VentSpcFunc combos'!$Q$8:$Q$335,0),0)&gt;0,1,0)</f>
        <v>0</v>
      </c>
      <c r="CP41" s="120">
        <f>IF(IFERROR(MATCH(_xlfn.CONCAT($B41,",",CP$4),'19 SpcFunc &amp; VentSpcFunc combos'!$Q$8:$Q$335,0),0)&gt;0,1,0)</f>
        <v>0</v>
      </c>
      <c r="CQ41" s="120">
        <f>IF(IFERROR(MATCH(_xlfn.CONCAT($B41,",",CQ$4),'19 SpcFunc &amp; VentSpcFunc combos'!$Q$8:$Q$335,0),0)&gt;0,1,0)</f>
        <v>0</v>
      </c>
      <c r="CR41" s="120">
        <f>IF(IFERROR(MATCH(_xlfn.CONCAT($B41,",",CR$4),'19 SpcFunc &amp; VentSpcFunc combos'!$Q$8:$Q$335,0),0)&gt;0,1,0)</f>
        <v>0</v>
      </c>
      <c r="CS41" s="120">
        <f>IF(IFERROR(MATCH(_xlfn.CONCAT($B41,",",CS$4),'19 SpcFunc &amp; VentSpcFunc combos'!$Q$8:$Q$335,0),0)&gt;0,1,0)</f>
        <v>0</v>
      </c>
      <c r="CT41" s="120">
        <f>IF(IFERROR(MATCH(_xlfn.CONCAT($B41,",",CT$4),'19 SpcFunc &amp; VentSpcFunc combos'!$Q$8:$Q$335,0),0)&gt;0,1,0)</f>
        <v>0</v>
      </c>
      <c r="CU41" s="99" t="s">
        <v>938</v>
      </c>
      <c r="CV41">
        <f t="shared" si="5"/>
        <v>0</v>
      </c>
    </row>
    <row r="42" spans="2:100" x14ac:dyDescent="0.25">
      <c r="B42" t="e">
        <f>#REF!</f>
        <v>#REF!</v>
      </c>
      <c r="C42" s="120">
        <f>IF(IFERROR(MATCH(_xlfn.CONCAT($B42,",",C$4),'19 SpcFunc &amp; VentSpcFunc combos'!$Q$8:$Q$335,0),0)&gt;0,1,0)</f>
        <v>0</v>
      </c>
      <c r="D42" s="120">
        <f>IF(IFERROR(MATCH(_xlfn.CONCAT($B42,",",D$4),'19 SpcFunc &amp; VentSpcFunc combos'!$Q$8:$Q$335,0),0)&gt;0,1,0)</f>
        <v>0</v>
      </c>
      <c r="E42" s="120">
        <f>IF(IFERROR(MATCH(_xlfn.CONCAT($B42,",",E$4),'19 SpcFunc &amp; VentSpcFunc combos'!$Q$8:$Q$335,0),0)&gt;0,1,0)</f>
        <v>0</v>
      </c>
      <c r="F42" s="120">
        <f>IF(IFERROR(MATCH(_xlfn.CONCAT($B42,",",F$4),'19 SpcFunc &amp; VentSpcFunc combos'!$Q$8:$Q$335,0),0)&gt;0,1,0)</f>
        <v>0</v>
      </c>
      <c r="G42" s="120">
        <f>IF(IFERROR(MATCH(_xlfn.CONCAT($B42,",",G$4),'19 SpcFunc &amp; VentSpcFunc combos'!$Q$8:$Q$335,0),0)&gt;0,1,0)</f>
        <v>0</v>
      </c>
      <c r="H42" s="120">
        <f>IF(IFERROR(MATCH(_xlfn.CONCAT($B42,",",H$4),'19 SpcFunc &amp; VentSpcFunc combos'!$Q$8:$Q$335,0),0)&gt;0,1,0)</f>
        <v>0</v>
      </c>
      <c r="I42" s="120">
        <f>IF(IFERROR(MATCH(_xlfn.CONCAT($B42,",",I$4),'19 SpcFunc &amp; VentSpcFunc combos'!$Q$8:$Q$335,0),0)&gt;0,1,0)</f>
        <v>0</v>
      </c>
      <c r="J42" s="120">
        <f>IF(IFERROR(MATCH(_xlfn.CONCAT($B42,",",J$4),'19 SpcFunc &amp; VentSpcFunc combos'!$Q$8:$Q$335,0),0)&gt;0,1,0)</f>
        <v>0</v>
      </c>
      <c r="K42" s="120">
        <f>IF(IFERROR(MATCH(_xlfn.CONCAT($B42,",",K$4),'19 SpcFunc &amp; VentSpcFunc combos'!$Q$8:$Q$335,0),0)&gt;0,1,0)</f>
        <v>0</v>
      </c>
      <c r="L42" s="120">
        <f>IF(IFERROR(MATCH(_xlfn.CONCAT($B42,",",L$4),'19 SpcFunc &amp; VentSpcFunc combos'!$Q$8:$Q$335,0),0)&gt;0,1,0)</f>
        <v>0</v>
      </c>
      <c r="M42" s="120">
        <f>IF(IFERROR(MATCH(_xlfn.CONCAT($B42,",",M$4),'19 SpcFunc &amp; VentSpcFunc combos'!$Q$8:$Q$335,0),0)&gt;0,1,0)</f>
        <v>0</v>
      </c>
      <c r="N42" s="120">
        <f>IF(IFERROR(MATCH(_xlfn.CONCAT($B42,",",N$4),'19 SpcFunc &amp; VentSpcFunc combos'!$Q$8:$Q$335,0),0)&gt;0,1,0)</f>
        <v>0</v>
      </c>
      <c r="O42" s="120">
        <f>IF(IFERROR(MATCH(_xlfn.CONCAT($B42,",",O$4),'19 SpcFunc &amp; VentSpcFunc combos'!$Q$8:$Q$335,0),0)&gt;0,1,0)</f>
        <v>0</v>
      </c>
      <c r="P42" s="120">
        <f>IF(IFERROR(MATCH(_xlfn.CONCAT($B42,",",P$4),'19 SpcFunc &amp; VentSpcFunc combos'!$Q$8:$Q$335,0),0)&gt;0,1,0)</f>
        <v>0</v>
      </c>
      <c r="Q42" s="120">
        <f>IF(IFERROR(MATCH(_xlfn.CONCAT($B42,",",Q$4),'19 SpcFunc &amp; VentSpcFunc combos'!$Q$8:$Q$335,0),0)&gt;0,1,0)</f>
        <v>0</v>
      </c>
      <c r="R42" s="120">
        <f>IF(IFERROR(MATCH(_xlfn.CONCAT($B42,",",R$4),'19 SpcFunc &amp; VentSpcFunc combos'!$Q$8:$Q$335,0),0)&gt;0,1,0)</f>
        <v>0</v>
      </c>
      <c r="S42" s="120">
        <f>IF(IFERROR(MATCH(_xlfn.CONCAT($B42,",",S$4),'19 SpcFunc &amp; VentSpcFunc combos'!$Q$8:$Q$335,0),0)&gt;0,1,0)</f>
        <v>0</v>
      </c>
      <c r="T42" s="120">
        <f>IF(IFERROR(MATCH(_xlfn.CONCAT($B42,",",T$4),'19 SpcFunc &amp; VentSpcFunc combos'!$Q$8:$Q$335,0),0)&gt;0,1,0)</f>
        <v>0</v>
      </c>
      <c r="U42" s="120">
        <f>IF(IFERROR(MATCH(_xlfn.CONCAT($B42,",",U$4),'19 SpcFunc &amp; VentSpcFunc combos'!$Q$8:$Q$335,0),0)&gt;0,1,0)</f>
        <v>0</v>
      </c>
      <c r="V42" s="120">
        <f>IF(IFERROR(MATCH(_xlfn.CONCAT($B42,",",V$4),'19 SpcFunc &amp; VentSpcFunc combos'!$Q$8:$Q$335,0),0)&gt;0,1,0)</f>
        <v>0</v>
      </c>
      <c r="W42" s="120">
        <f>IF(IFERROR(MATCH(_xlfn.CONCAT($B42,",",W$4),'19 SpcFunc &amp; VentSpcFunc combos'!$Q$8:$Q$335,0),0)&gt;0,1,0)</f>
        <v>0</v>
      </c>
      <c r="X42" s="120">
        <f>IF(IFERROR(MATCH(_xlfn.CONCAT($B42,",",X$4),'19 SpcFunc &amp; VentSpcFunc combos'!$Q$8:$Q$335,0),0)&gt;0,1,0)</f>
        <v>0</v>
      </c>
      <c r="Y42" s="120">
        <f>IF(IFERROR(MATCH(_xlfn.CONCAT($B42,",",Y$4),'19 SpcFunc &amp; VentSpcFunc combos'!$Q$8:$Q$335,0),0)&gt;0,1,0)</f>
        <v>0</v>
      </c>
      <c r="Z42" s="120">
        <f>IF(IFERROR(MATCH(_xlfn.CONCAT($B42,",",Z$4),'19 SpcFunc &amp; VentSpcFunc combos'!$Q$8:$Q$335,0),0)&gt;0,1,0)</f>
        <v>0</v>
      </c>
      <c r="AA42" s="120">
        <f>IF(IFERROR(MATCH(_xlfn.CONCAT($B42,",",AA$4),'19 SpcFunc &amp; VentSpcFunc combos'!$Q$8:$Q$335,0),0)&gt;0,1,0)</f>
        <v>0</v>
      </c>
      <c r="AB42" s="120">
        <f>IF(IFERROR(MATCH(_xlfn.CONCAT($B42,",",AB$4),'19 SpcFunc &amp; VentSpcFunc combos'!$Q$8:$Q$335,0),0)&gt;0,1,0)</f>
        <v>0</v>
      </c>
      <c r="AC42" s="120">
        <f>IF(IFERROR(MATCH(_xlfn.CONCAT($B42,",",AC$4),'19 SpcFunc &amp; VentSpcFunc combos'!$Q$8:$Q$335,0),0)&gt;0,1,0)</f>
        <v>0</v>
      </c>
      <c r="AD42" s="120">
        <f>IF(IFERROR(MATCH(_xlfn.CONCAT($B42,",",AD$4),'19 SpcFunc &amp; VentSpcFunc combos'!$Q$8:$Q$335,0),0)&gt;0,1,0)</f>
        <v>0</v>
      </c>
      <c r="AE42" s="120">
        <f>IF(IFERROR(MATCH(_xlfn.CONCAT($B42,",",AE$4),'19 SpcFunc &amp; VentSpcFunc combos'!$Q$8:$Q$335,0),0)&gt;0,1,0)</f>
        <v>0</v>
      </c>
      <c r="AF42" s="120">
        <f>IF(IFERROR(MATCH(_xlfn.CONCAT($B42,",",AF$4),'19 SpcFunc &amp; VentSpcFunc combos'!$Q$8:$Q$335,0),0)&gt;0,1,0)</f>
        <v>0</v>
      </c>
      <c r="AG42" s="120">
        <f>IF(IFERROR(MATCH(_xlfn.CONCAT($B42,",",AG$4),'19 SpcFunc &amp; VentSpcFunc combos'!$Q$8:$Q$335,0),0)&gt;0,1,0)</f>
        <v>0</v>
      </c>
      <c r="AH42" s="120">
        <f>IF(IFERROR(MATCH(_xlfn.CONCAT($B42,",",AH$4),'19 SpcFunc &amp; VentSpcFunc combos'!$Q$8:$Q$335,0),0)&gt;0,1,0)</f>
        <v>0</v>
      </c>
      <c r="AI42" s="120">
        <f>IF(IFERROR(MATCH(_xlfn.CONCAT($B42,",",AI$4),'19 SpcFunc &amp; VentSpcFunc combos'!$Q$8:$Q$335,0),0)&gt;0,1,0)</f>
        <v>0</v>
      </c>
      <c r="AJ42" s="120">
        <f>IF(IFERROR(MATCH(_xlfn.CONCAT($B42,",",AJ$4),'19 SpcFunc &amp; VentSpcFunc combos'!$Q$8:$Q$335,0),0)&gt;0,1,0)</f>
        <v>0</v>
      </c>
      <c r="AK42" s="120">
        <f>IF(IFERROR(MATCH(_xlfn.CONCAT($B42,",",AK$4),'19 SpcFunc &amp; VentSpcFunc combos'!$Q$8:$Q$335,0),0)&gt;0,1,0)</f>
        <v>0</v>
      </c>
      <c r="AL42" s="120">
        <f>IF(IFERROR(MATCH(_xlfn.CONCAT($B42,",",AL$4),'19 SpcFunc &amp; VentSpcFunc combos'!$Q$8:$Q$335,0),0)&gt;0,1,0)</f>
        <v>0</v>
      </c>
      <c r="AM42" s="120">
        <f>IF(IFERROR(MATCH(_xlfn.CONCAT($B42,",",AM$4),'19 SpcFunc &amp; VentSpcFunc combos'!$Q$8:$Q$335,0),0)&gt;0,1,0)</f>
        <v>0</v>
      </c>
      <c r="AN42" s="120">
        <f>IF(IFERROR(MATCH(_xlfn.CONCAT($B42,",",AN$4),'19 SpcFunc &amp; VentSpcFunc combos'!$Q$8:$Q$335,0),0)&gt;0,1,0)</f>
        <v>0</v>
      </c>
      <c r="AO42" s="120">
        <f>IF(IFERROR(MATCH(_xlfn.CONCAT($B42,",",AO$4),'19 SpcFunc &amp; VentSpcFunc combos'!$Q$8:$Q$335,0),0)&gt;0,1,0)</f>
        <v>0</v>
      </c>
      <c r="AP42" s="120">
        <f>IF(IFERROR(MATCH(_xlfn.CONCAT($B42,",",AP$4),'19 SpcFunc &amp; VentSpcFunc combos'!$Q$8:$Q$335,0),0)&gt;0,1,0)</f>
        <v>0</v>
      </c>
      <c r="AQ42" s="120">
        <f>IF(IFERROR(MATCH(_xlfn.CONCAT($B42,",",AQ$4),'19 SpcFunc &amp; VentSpcFunc combos'!$Q$8:$Q$335,0),0)&gt;0,1,0)</f>
        <v>0</v>
      </c>
      <c r="AR42" s="120">
        <f>IF(IFERROR(MATCH(_xlfn.CONCAT($B42,",",AR$4),'19 SpcFunc &amp; VentSpcFunc combos'!$Q$8:$Q$335,0),0)&gt;0,1,0)</f>
        <v>0</v>
      </c>
      <c r="AS42" s="120">
        <f>IF(IFERROR(MATCH(_xlfn.CONCAT($B42,",",AS$4),'19 SpcFunc &amp; VentSpcFunc combos'!$Q$8:$Q$335,0),0)&gt;0,1,0)</f>
        <v>0</v>
      </c>
      <c r="AT42" s="120">
        <f>IF(IFERROR(MATCH(_xlfn.CONCAT($B42,",",AT$4),'19 SpcFunc &amp; VentSpcFunc combos'!$Q$8:$Q$335,0),0)&gt;0,1,0)</f>
        <v>0</v>
      </c>
      <c r="AU42" s="120">
        <f>IF(IFERROR(MATCH(_xlfn.CONCAT($B42,",",AU$4),'19 SpcFunc &amp; VentSpcFunc combos'!$Q$8:$Q$335,0),0)&gt;0,1,0)</f>
        <v>0</v>
      </c>
      <c r="AV42" s="120">
        <f>IF(IFERROR(MATCH(_xlfn.CONCAT($B42,",",AV$4),'19 SpcFunc &amp; VentSpcFunc combos'!$Q$8:$Q$335,0),0)&gt;0,1,0)</f>
        <v>0</v>
      </c>
      <c r="AW42" s="120">
        <f>IF(IFERROR(MATCH(_xlfn.CONCAT($B42,",",AW$4),'19 SpcFunc &amp; VentSpcFunc combos'!$Q$8:$Q$335,0),0)&gt;0,1,0)</f>
        <v>0</v>
      </c>
      <c r="AX42" s="120">
        <f>IF(IFERROR(MATCH(_xlfn.CONCAT($B42,",",AX$4),'19 SpcFunc &amp; VentSpcFunc combos'!$Q$8:$Q$335,0),0)&gt;0,1,0)</f>
        <v>0</v>
      </c>
      <c r="AY42" s="120">
        <f>IF(IFERROR(MATCH(_xlfn.CONCAT($B42,",",AY$4),'19 SpcFunc &amp; VentSpcFunc combos'!$Q$8:$Q$335,0),0)&gt;0,1,0)</f>
        <v>0</v>
      </c>
      <c r="AZ42" s="120">
        <f>IF(IFERROR(MATCH(_xlfn.CONCAT($B42,",",AZ$4),'19 SpcFunc &amp; VentSpcFunc combos'!$Q$8:$Q$335,0),0)&gt;0,1,0)</f>
        <v>0</v>
      </c>
      <c r="BA42" s="120">
        <f>IF(IFERROR(MATCH(_xlfn.CONCAT($B42,",",BA$4),'19 SpcFunc &amp; VentSpcFunc combos'!$Q$8:$Q$335,0),0)&gt;0,1,0)</f>
        <v>0</v>
      </c>
      <c r="BB42" s="120">
        <f>IF(IFERROR(MATCH(_xlfn.CONCAT($B42,",",BB$4),'19 SpcFunc &amp; VentSpcFunc combos'!$Q$8:$Q$335,0),0)&gt;0,1,0)</f>
        <v>0</v>
      </c>
      <c r="BC42" s="120">
        <f>IF(IFERROR(MATCH(_xlfn.CONCAT($B42,",",BC$4),'19 SpcFunc &amp; VentSpcFunc combos'!$Q$8:$Q$335,0),0)&gt;0,1,0)</f>
        <v>0</v>
      </c>
      <c r="BD42" s="120">
        <f>IF(IFERROR(MATCH(_xlfn.CONCAT($B42,",",BD$4),'19 SpcFunc &amp; VentSpcFunc combos'!$Q$8:$Q$335,0),0)&gt;0,1,0)</f>
        <v>0</v>
      </c>
      <c r="BE42" s="120">
        <f>IF(IFERROR(MATCH(_xlfn.CONCAT($B42,",",BE$4),'19 SpcFunc &amp; VentSpcFunc combos'!$Q$8:$Q$335,0),0)&gt;0,1,0)</f>
        <v>0</v>
      </c>
      <c r="BF42" s="120">
        <f>IF(IFERROR(MATCH(_xlfn.CONCAT($B42,",",BF$4),'19 SpcFunc &amp; VentSpcFunc combos'!$Q$8:$Q$335,0),0)&gt;0,1,0)</f>
        <v>0</v>
      </c>
      <c r="BG42" s="120">
        <f>IF(IFERROR(MATCH(_xlfn.CONCAT($B42,",",BG$4),'19 SpcFunc &amp; VentSpcFunc combos'!$Q$8:$Q$335,0),0)&gt;0,1,0)</f>
        <v>0</v>
      </c>
      <c r="BH42" s="120">
        <f>IF(IFERROR(MATCH(_xlfn.CONCAT($B42,",",BH$4),'19 SpcFunc &amp; VentSpcFunc combos'!$Q$8:$Q$335,0),0)&gt;0,1,0)</f>
        <v>0</v>
      </c>
      <c r="BI42" s="120">
        <f>IF(IFERROR(MATCH(_xlfn.CONCAT($B42,",",BI$4),'19 SpcFunc &amp; VentSpcFunc combos'!$Q$8:$Q$335,0),0)&gt;0,1,0)</f>
        <v>0</v>
      </c>
      <c r="BJ42" s="120">
        <f>IF(IFERROR(MATCH(_xlfn.CONCAT($B42,",",BJ$4),'19 SpcFunc &amp; VentSpcFunc combos'!$Q$8:$Q$335,0),0)&gt;0,1,0)</f>
        <v>0</v>
      </c>
      <c r="BK42" s="120">
        <f>IF(IFERROR(MATCH(_xlfn.CONCAT($B42,",",BK$4),'19 SpcFunc &amp; VentSpcFunc combos'!$Q$8:$Q$335,0),0)&gt;0,1,0)</f>
        <v>0</v>
      </c>
      <c r="BL42" s="120">
        <f>IF(IFERROR(MATCH(_xlfn.CONCAT($B42,",",BL$4),'19 SpcFunc &amp; VentSpcFunc combos'!$Q$8:$Q$335,0),0)&gt;0,1,0)</f>
        <v>0</v>
      </c>
      <c r="BM42" s="120">
        <f>IF(IFERROR(MATCH(_xlfn.CONCAT($B42,",",BM$4),'19 SpcFunc &amp; VentSpcFunc combos'!$Q$8:$Q$335,0),0)&gt;0,1,0)</f>
        <v>0</v>
      </c>
      <c r="BN42" s="120">
        <f>IF(IFERROR(MATCH(_xlfn.CONCAT($B42,",",BN$4),'19 SpcFunc &amp; VentSpcFunc combos'!$Q$8:$Q$335,0),0)&gt;0,1,0)</f>
        <v>0</v>
      </c>
      <c r="BO42" s="120">
        <f>IF(IFERROR(MATCH(_xlfn.CONCAT($B42,",",BO$4),'19 SpcFunc &amp; VentSpcFunc combos'!$Q$8:$Q$335,0),0)&gt;0,1,0)</f>
        <v>0</v>
      </c>
      <c r="BP42" s="120">
        <f>IF(IFERROR(MATCH(_xlfn.CONCAT($B42,",",BP$4),'19 SpcFunc &amp; VentSpcFunc combos'!$Q$8:$Q$335,0),0)&gt;0,1,0)</f>
        <v>0</v>
      </c>
      <c r="BQ42" s="120">
        <f>IF(IFERROR(MATCH(_xlfn.CONCAT($B42,",",BQ$4),'19 SpcFunc &amp; VentSpcFunc combos'!$Q$8:$Q$335,0),0)&gt;0,1,0)</f>
        <v>0</v>
      </c>
      <c r="BR42" s="120">
        <f>IF(IFERROR(MATCH(_xlfn.CONCAT($B42,",",BR$4),'19 SpcFunc &amp; VentSpcFunc combos'!$Q$8:$Q$335,0),0)&gt;0,1,0)</f>
        <v>0</v>
      </c>
      <c r="BS42" s="120">
        <f>IF(IFERROR(MATCH(_xlfn.CONCAT($B42,",",BS$4),'19 SpcFunc &amp; VentSpcFunc combos'!$Q$8:$Q$335,0),0)&gt;0,1,0)</f>
        <v>0</v>
      </c>
      <c r="BT42" s="120">
        <f>IF(IFERROR(MATCH(_xlfn.CONCAT($B42,",",BT$4),'19 SpcFunc &amp; VentSpcFunc combos'!$Q$8:$Q$335,0),0)&gt;0,1,0)</f>
        <v>0</v>
      </c>
      <c r="BU42" s="120">
        <f>IF(IFERROR(MATCH(_xlfn.CONCAT($B42,",",BU$4),'19 SpcFunc &amp; VentSpcFunc combos'!$Q$8:$Q$335,0),0)&gt;0,1,0)</f>
        <v>0</v>
      </c>
      <c r="BV42" s="120">
        <f>IF(IFERROR(MATCH(_xlfn.CONCAT($B42,",",BV$4),'19 SpcFunc &amp; VentSpcFunc combos'!$Q$8:$Q$335,0),0)&gt;0,1,0)</f>
        <v>0</v>
      </c>
      <c r="BW42" s="120">
        <f>IF(IFERROR(MATCH(_xlfn.CONCAT($B42,",",BW$4),'19 SpcFunc &amp; VentSpcFunc combos'!$Q$8:$Q$335,0),0)&gt;0,1,0)</f>
        <v>0</v>
      </c>
      <c r="BX42" s="120">
        <f>IF(IFERROR(MATCH(_xlfn.CONCAT($B42,",",BX$4),'19 SpcFunc &amp; VentSpcFunc combos'!$Q$8:$Q$335,0),0)&gt;0,1,0)</f>
        <v>0</v>
      </c>
      <c r="BY42" s="120">
        <f>IF(IFERROR(MATCH(_xlfn.CONCAT($B42,",",BY$4),'19 SpcFunc &amp; VentSpcFunc combos'!$Q$8:$Q$335,0),0)&gt;0,1,0)</f>
        <v>0</v>
      </c>
      <c r="BZ42" s="120">
        <f>IF(IFERROR(MATCH(_xlfn.CONCAT($B42,",",BZ$4),'19 SpcFunc &amp; VentSpcFunc combos'!$Q$8:$Q$335,0),0)&gt;0,1,0)</f>
        <v>0</v>
      </c>
      <c r="CA42" s="120">
        <f>IF(IFERROR(MATCH(_xlfn.CONCAT($B42,",",CA$4),'19 SpcFunc &amp; VentSpcFunc combos'!$Q$8:$Q$335,0),0)&gt;0,1,0)</f>
        <v>0</v>
      </c>
      <c r="CB42" s="120">
        <f>IF(IFERROR(MATCH(_xlfn.CONCAT($B42,",",CB$4),'19 SpcFunc &amp; VentSpcFunc combos'!$Q$8:$Q$335,0),0)&gt;0,1,0)</f>
        <v>0</v>
      </c>
      <c r="CC42" s="120">
        <f>IF(IFERROR(MATCH(_xlfn.CONCAT($B42,",",CC$4),'19 SpcFunc &amp; VentSpcFunc combos'!$Q$8:$Q$335,0),0)&gt;0,1,0)</f>
        <v>0</v>
      </c>
      <c r="CD42" s="120">
        <f>IF(IFERROR(MATCH(_xlfn.CONCAT($B42,",",CD$4),'19 SpcFunc &amp; VentSpcFunc combos'!$Q$8:$Q$335,0),0)&gt;0,1,0)</f>
        <v>0</v>
      </c>
      <c r="CE42" s="120">
        <f>IF(IFERROR(MATCH(_xlfn.CONCAT($B42,",",CE$4),'19 SpcFunc &amp; VentSpcFunc combos'!$Q$8:$Q$335,0),0)&gt;0,1,0)</f>
        <v>0</v>
      </c>
      <c r="CF42" s="120">
        <f>IF(IFERROR(MATCH(_xlfn.CONCAT($B42,",",CF$4),'19 SpcFunc &amp; VentSpcFunc combos'!$Q$8:$Q$335,0),0)&gt;0,1,0)</f>
        <v>0</v>
      </c>
      <c r="CG42" s="120">
        <f>IF(IFERROR(MATCH(_xlfn.CONCAT($B42,",",CG$4),'19 SpcFunc &amp; VentSpcFunc combos'!$Q$8:$Q$335,0),0)&gt;0,1,0)</f>
        <v>0</v>
      </c>
      <c r="CH42" s="120">
        <f>IF(IFERROR(MATCH(_xlfn.CONCAT($B42,",",CH$4),'19 SpcFunc &amp; VentSpcFunc combos'!$Q$8:$Q$335,0),0)&gt;0,1,0)</f>
        <v>0</v>
      </c>
      <c r="CI42" s="120">
        <f>IF(IFERROR(MATCH(_xlfn.CONCAT($B42,",",CI$4),'19 SpcFunc &amp; VentSpcFunc combos'!$Q$8:$Q$335,0),0)&gt;0,1,0)</f>
        <v>0</v>
      </c>
      <c r="CJ42" s="120">
        <f>IF(IFERROR(MATCH(_xlfn.CONCAT($B42,",",CJ$4),'19 SpcFunc &amp; VentSpcFunc combos'!$Q$8:$Q$335,0),0)&gt;0,1,0)</f>
        <v>0</v>
      </c>
      <c r="CK42" s="120">
        <f>IF(IFERROR(MATCH(_xlfn.CONCAT($B42,",",CK$4),'19 SpcFunc &amp; VentSpcFunc combos'!$Q$8:$Q$335,0),0)&gt;0,1,0)</f>
        <v>0</v>
      </c>
      <c r="CL42" s="120">
        <f>IF(IFERROR(MATCH(_xlfn.CONCAT($B42,",",CL$4),'19 SpcFunc &amp; VentSpcFunc combos'!$Q$8:$Q$335,0),0)&gt;0,1,0)</f>
        <v>0</v>
      </c>
      <c r="CM42" s="120">
        <f>IF(IFERROR(MATCH(_xlfn.CONCAT($B42,",",CM$4),'19 SpcFunc &amp; VentSpcFunc combos'!$Q$8:$Q$335,0),0)&gt;0,1,0)</f>
        <v>0</v>
      </c>
      <c r="CN42" s="120">
        <f>IF(IFERROR(MATCH(_xlfn.CONCAT($B42,",",CN$4),'19 SpcFunc &amp; VentSpcFunc combos'!$Q$8:$Q$335,0),0)&gt;0,1,0)</f>
        <v>0</v>
      </c>
      <c r="CO42" s="120">
        <f>IF(IFERROR(MATCH(_xlfn.CONCAT($B42,",",CO$4),'19 SpcFunc &amp; VentSpcFunc combos'!$Q$8:$Q$335,0),0)&gt;0,1,0)</f>
        <v>0</v>
      </c>
      <c r="CP42" s="120">
        <f>IF(IFERROR(MATCH(_xlfn.CONCAT($B42,",",CP$4),'19 SpcFunc &amp; VentSpcFunc combos'!$Q$8:$Q$335,0),0)&gt;0,1,0)</f>
        <v>0</v>
      </c>
      <c r="CQ42" s="120">
        <f>IF(IFERROR(MATCH(_xlfn.CONCAT($B42,",",CQ$4),'19 SpcFunc &amp; VentSpcFunc combos'!$Q$8:$Q$335,0),0)&gt;0,1,0)</f>
        <v>0</v>
      </c>
      <c r="CR42" s="120">
        <f>IF(IFERROR(MATCH(_xlfn.CONCAT($B42,",",CR$4),'19 SpcFunc &amp; VentSpcFunc combos'!$Q$8:$Q$335,0),0)&gt;0,1,0)</f>
        <v>0</v>
      </c>
      <c r="CS42" s="120">
        <f>IF(IFERROR(MATCH(_xlfn.CONCAT($B42,",",CS$4),'19 SpcFunc &amp; VentSpcFunc combos'!$Q$8:$Q$335,0),0)&gt;0,1,0)</f>
        <v>0</v>
      </c>
      <c r="CT42" s="120">
        <f>IF(IFERROR(MATCH(_xlfn.CONCAT($B42,",",CT$4),'19 SpcFunc &amp; VentSpcFunc combos'!$Q$8:$Q$335,0),0)&gt;0,1,0)</f>
        <v>0</v>
      </c>
      <c r="CU42" s="99" t="s">
        <v>938</v>
      </c>
      <c r="CV42">
        <f t="shared" si="5"/>
        <v>0</v>
      </c>
    </row>
    <row r="43" spans="2:100" x14ac:dyDescent="0.25">
      <c r="B43" t="e">
        <f>#REF!</f>
        <v>#REF!</v>
      </c>
      <c r="C43" s="120">
        <f>IF(IFERROR(MATCH(_xlfn.CONCAT($B43,",",C$4),'19 SpcFunc &amp; VentSpcFunc combos'!$Q$8:$Q$335,0),0)&gt;0,1,0)</f>
        <v>0</v>
      </c>
      <c r="D43" s="120">
        <f>IF(IFERROR(MATCH(_xlfn.CONCAT($B43,",",D$4),'19 SpcFunc &amp; VentSpcFunc combos'!$Q$8:$Q$335,0),0)&gt;0,1,0)</f>
        <v>0</v>
      </c>
      <c r="E43" s="120">
        <f>IF(IFERROR(MATCH(_xlfn.CONCAT($B43,",",E$4),'19 SpcFunc &amp; VentSpcFunc combos'!$Q$8:$Q$335,0),0)&gt;0,1,0)</f>
        <v>0</v>
      </c>
      <c r="F43" s="120">
        <f>IF(IFERROR(MATCH(_xlfn.CONCAT($B43,",",F$4),'19 SpcFunc &amp; VentSpcFunc combos'!$Q$8:$Q$335,0),0)&gt;0,1,0)</f>
        <v>0</v>
      </c>
      <c r="G43" s="120">
        <f>IF(IFERROR(MATCH(_xlfn.CONCAT($B43,",",G$4),'19 SpcFunc &amp; VentSpcFunc combos'!$Q$8:$Q$335,0),0)&gt;0,1,0)</f>
        <v>0</v>
      </c>
      <c r="H43" s="120">
        <f>IF(IFERROR(MATCH(_xlfn.CONCAT($B43,",",H$4),'19 SpcFunc &amp; VentSpcFunc combos'!$Q$8:$Q$335,0),0)&gt;0,1,0)</f>
        <v>0</v>
      </c>
      <c r="I43" s="120">
        <f>IF(IFERROR(MATCH(_xlfn.CONCAT($B43,",",I$4),'19 SpcFunc &amp; VentSpcFunc combos'!$Q$8:$Q$335,0),0)&gt;0,1,0)</f>
        <v>0</v>
      </c>
      <c r="J43" s="120">
        <f>IF(IFERROR(MATCH(_xlfn.CONCAT($B43,",",J$4),'19 SpcFunc &amp; VentSpcFunc combos'!$Q$8:$Q$335,0),0)&gt;0,1,0)</f>
        <v>0</v>
      </c>
      <c r="K43" s="120">
        <f>IF(IFERROR(MATCH(_xlfn.CONCAT($B43,",",K$4),'19 SpcFunc &amp; VentSpcFunc combos'!$Q$8:$Q$335,0),0)&gt;0,1,0)</f>
        <v>0</v>
      </c>
      <c r="L43" s="120">
        <f>IF(IFERROR(MATCH(_xlfn.CONCAT($B43,",",L$4),'19 SpcFunc &amp; VentSpcFunc combos'!$Q$8:$Q$335,0),0)&gt;0,1,0)</f>
        <v>0</v>
      </c>
      <c r="M43" s="120">
        <f>IF(IFERROR(MATCH(_xlfn.CONCAT($B43,",",M$4),'19 SpcFunc &amp; VentSpcFunc combos'!$Q$8:$Q$335,0),0)&gt;0,1,0)</f>
        <v>0</v>
      </c>
      <c r="N43" s="120">
        <f>IF(IFERROR(MATCH(_xlfn.CONCAT($B43,",",N$4),'19 SpcFunc &amp; VentSpcFunc combos'!$Q$8:$Q$335,0),0)&gt;0,1,0)</f>
        <v>0</v>
      </c>
      <c r="O43" s="120">
        <f>IF(IFERROR(MATCH(_xlfn.CONCAT($B43,",",O$4),'19 SpcFunc &amp; VentSpcFunc combos'!$Q$8:$Q$335,0),0)&gt;0,1,0)</f>
        <v>0</v>
      </c>
      <c r="P43" s="120">
        <f>IF(IFERROR(MATCH(_xlfn.CONCAT($B43,",",P$4),'19 SpcFunc &amp; VentSpcFunc combos'!$Q$8:$Q$335,0),0)&gt;0,1,0)</f>
        <v>0</v>
      </c>
      <c r="Q43" s="120">
        <f>IF(IFERROR(MATCH(_xlfn.CONCAT($B43,",",Q$4),'19 SpcFunc &amp; VentSpcFunc combos'!$Q$8:$Q$335,0),0)&gt;0,1,0)</f>
        <v>0</v>
      </c>
      <c r="R43" s="120">
        <f>IF(IFERROR(MATCH(_xlfn.CONCAT($B43,",",R$4),'19 SpcFunc &amp; VentSpcFunc combos'!$Q$8:$Q$335,0),0)&gt;0,1,0)</f>
        <v>0</v>
      </c>
      <c r="S43" s="120">
        <f>IF(IFERROR(MATCH(_xlfn.CONCAT($B43,",",S$4),'19 SpcFunc &amp; VentSpcFunc combos'!$Q$8:$Q$335,0),0)&gt;0,1,0)</f>
        <v>0</v>
      </c>
      <c r="T43" s="120">
        <f>IF(IFERROR(MATCH(_xlfn.CONCAT($B43,",",T$4),'19 SpcFunc &amp; VentSpcFunc combos'!$Q$8:$Q$335,0),0)&gt;0,1,0)</f>
        <v>0</v>
      </c>
      <c r="U43" s="120">
        <f>IF(IFERROR(MATCH(_xlfn.CONCAT($B43,",",U$4),'19 SpcFunc &amp; VentSpcFunc combos'!$Q$8:$Q$335,0),0)&gt;0,1,0)</f>
        <v>0</v>
      </c>
      <c r="V43" s="120">
        <f>IF(IFERROR(MATCH(_xlfn.CONCAT($B43,",",V$4),'19 SpcFunc &amp; VentSpcFunc combos'!$Q$8:$Q$335,0),0)&gt;0,1,0)</f>
        <v>0</v>
      </c>
      <c r="W43" s="120">
        <f>IF(IFERROR(MATCH(_xlfn.CONCAT($B43,",",W$4),'19 SpcFunc &amp; VentSpcFunc combos'!$Q$8:$Q$335,0),0)&gt;0,1,0)</f>
        <v>0</v>
      </c>
      <c r="X43" s="120">
        <f>IF(IFERROR(MATCH(_xlfn.CONCAT($B43,",",X$4),'19 SpcFunc &amp; VentSpcFunc combos'!$Q$8:$Q$335,0),0)&gt;0,1,0)</f>
        <v>0</v>
      </c>
      <c r="Y43" s="120">
        <f>IF(IFERROR(MATCH(_xlfn.CONCAT($B43,",",Y$4),'19 SpcFunc &amp; VentSpcFunc combos'!$Q$8:$Q$335,0),0)&gt;0,1,0)</f>
        <v>0</v>
      </c>
      <c r="Z43" s="120">
        <f>IF(IFERROR(MATCH(_xlfn.CONCAT($B43,",",Z$4),'19 SpcFunc &amp; VentSpcFunc combos'!$Q$8:$Q$335,0),0)&gt;0,1,0)</f>
        <v>0</v>
      </c>
      <c r="AA43" s="120">
        <f>IF(IFERROR(MATCH(_xlfn.CONCAT($B43,",",AA$4),'19 SpcFunc &amp; VentSpcFunc combos'!$Q$8:$Q$335,0),0)&gt;0,1,0)</f>
        <v>0</v>
      </c>
      <c r="AB43" s="120">
        <f>IF(IFERROR(MATCH(_xlfn.CONCAT($B43,",",AB$4),'19 SpcFunc &amp; VentSpcFunc combos'!$Q$8:$Q$335,0),0)&gt;0,1,0)</f>
        <v>0</v>
      </c>
      <c r="AC43" s="120">
        <f>IF(IFERROR(MATCH(_xlfn.CONCAT($B43,",",AC$4),'19 SpcFunc &amp; VentSpcFunc combos'!$Q$8:$Q$335,0),0)&gt;0,1,0)</f>
        <v>0</v>
      </c>
      <c r="AD43" s="120">
        <f>IF(IFERROR(MATCH(_xlfn.CONCAT($B43,",",AD$4),'19 SpcFunc &amp; VentSpcFunc combos'!$Q$8:$Q$335,0),0)&gt;0,1,0)</f>
        <v>0</v>
      </c>
      <c r="AE43" s="120">
        <f>IF(IFERROR(MATCH(_xlfn.CONCAT($B43,",",AE$4),'19 SpcFunc &amp; VentSpcFunc combos'!$Q$8:$Q$335,0),0)&gt;0,1,0)</f>
        <v>0</v>
      </c>
      <c r="AF43" s="120">
        <f>IF(IFERROR(MATCH(_xlfn.CONCAT($B43,",",AF$4),'19 SpcFunc &amp; VentSpcFunc combos'!$Q$8:$Q$335,0),0)&gt;0,1,0)</f>
        <v>0</v>
      </c>
      <c r="AG43" s="120">
        <f>IF(IFERROR(MATCH(_xlfn.CONCAT($B43,",",AG$4),'19 SpcFunc &amp; VentSpcFunc combos'!$Q$8:$Q$335,0),0)&gt;0,1,0)</f>
        <v>0</v>
      </c>
      <c r="AH43" s="120">
        <f>IF(IFERROR(MATCH(_xlfn.CONCAT($B43,",",AH$4),'19 SpcFunc &amp; VentSpcFunc combos'!$Q$8:$Q$335,0),0)&gt;0,1,0)</f>
        <v>0</v>
      </c>
      <c r="AI43" s="120">
        <f>IF(IFERROR(MATCH(_xlfn.CONCAT($B43,",",AI$4),'19 SpcFunc &amp; VentSpcFunc combos'!$Q$8:$Q$335,0),0)&gt;0,1,0)</f>
        <v>0</v>
      </c>
      <c r="AJ43" s="120">
        <f>IF(IFERROR(MATCH(_xlfn.CONCAT($B43,",",AJ$4),'19 SpcFunc &amp; VentSpcFunc combos'!$Q$8:$Q$335,0),0)&gt;0,1,0)</f>
        <v>0</v>
      </c>
      <c r="AK43" s="120">
        <f>IF(IFERROR(MATCH(_xlfn.CONCAT($B43,",",AK$4),'19 SpcFunc &amp; VentSpcFunc combos'!$Q$8:$Q$335,0),0)&gt;0,1,0)</f>
        <v>0</v>
      </c>
      <c r="AL43" s="120">
        <f>IF(IFERROR(MATCH(_xlfn.CONCAT($B43,",",AL$4),'19 SpcFunc &amp; VentSpcFunc combos'!$Q$8:$Q$335,0),0)&gt;0,1,0)</f>
        <v>0</v>
      </c>
      <c r="AM43" s="120">
        <f>IF(IFERROR(MATCH(_xlfn.CONCAT($B43,",",AM$4),'19 SpcFunc &amp; VentSpcFunc combos'!$Q$8:$Q$335,0),0)&gt;0,1,0)</f>
        <v>0</v>
      </c>
      <c r="AN43" s="120">
        <f>IF(IFERROR(MATCH(_xlfn.CONCAT($B43,",",AN$4),'19 SpcFunc &amp; VentSpcFunc combos'!$Q$8:$Q$335,0),0)&gt;0,1,0)</f>
        <v>0</v>
      </c>
      <c r="AO43" s="120">
        <f>IF(IFERROR(MATCH(_xlfn.CONCAT($B43,",",AO$4),'19 SpcFunc &amp; VentSpcFunc combos'!$Q$8:$Q$335,0),0)&gt;0,1,0)</f>
        <v>0</v>
      </c>
      <c r="AP43" s="120">
        <f>IF(IFERROR(MATCH(_xlfn.CONCAT($B43,",",AP$4),'19 SpcFunc &amp; VentSpcFunc combos'!$Q$8:$Q$335,0),0)&gt;0,1,0)</f>
        <v>0</v>
      </c>
      <c r="AQ43" s="120">
        <f>IF(IFERROR(MATCH(_xlfn.CONCAT($B43,",",AQ$4),'19 SpcFunc &amp; VentSpcFunc combos'!$Q$8:$Q$335,0),0)&gt;0,1,0)</f>
        <v>0</v>
      </c>
      <c r="AR43" s="120">
        <f>IF(IFERROR(MATCH(_xlfn.CONCAT($B43,",",AR$4),'19 SpcFunc &amp; VentSpcFunc combos'!$Q$8:$Q$335,0),0)&gt;0,1,0)</f>
        <v>0</v>
      </c>
      <c r="AS43" s="120">
        <f>IF(IFERROR(MATCH(_xlfn.CONCAT($B43,",",AS$4),'19 SpcFunc &amp; VentSpcFunc combos'!$Q$8:$Q$335,0),0)&gt;0,1,0)</f>
        <v>0</v>
      </c>
      <c r="AT43" s="120">
        <f>IF(IFERROR(MATCH(_xlfn.CONCAT($B43,",",AT$4),'19 SpcFunc &amp; VentSpcFunc combos'!$Q$8:$Q$335,0),0)&gt;0,1,0)</f>
        <v>0</v>
      </c>
      <c r="AU43" s="120">
        <f>IF(IFERROR(MATCH(_xlfn.CONCAT($B43,",",AU$4),'19 SpcFunc &amp; VentSpcFunc combos'!$Q$8:$Q$335,0),0)&gt;0,1,0)</f>
        <v>0</v>
      </c>
      <c r="AV43" s="120">
        <f>IF(IFERROR(MATCH(_xlfn.CONCAT($B43,",",AV$4),'19 SpcFunc &amp; VentSpcFunc combos'!$Q$8:$Q$335,0),0)&gt;0,1,0)</f>
        <v>0</v>
      </c>
      <c r="AW43" s="120">
        <f>IF(IFERROR(MATCH(_xlfn.CONCAT($B43,",",AW$4),'19 SpcFunc &amp; VentSpcFunc combos'!$Q$8:$Q$335,0),0)&gt;0,1,0)</f>
        <v>0</v>
      </c>
      <c r="AX43" s="120">
        <f>IF(IFERROR(MATCH(_xlfn.CONCAT($B43,",",AX$4),'19 SpcFunc &amp; VentSpcFunc combos'!$Q$8:$Q$335,0),0)&gt;0,1,0)</f>
        <v>0</v>
      </c>
      <c r="AY43" s="120">
        <f>IF(IFERROR(MATCH(_xlfn.CONCAT($B43,",",AY$4),'19 SpcFunc &amp; VentSpcFunc combos'!$Q$8:$Q$335,0),0)&gt;0,1,0)</f>
        <v>0</v>
      </c>
      <c r="AZ43" s="120">
        <f>IF(IFERROR(MATCH(_xlfn.CONCAT($B43,",",AZ$4),'19 SpcFunc &amp; VentSpcFunc combos'!$Q$8:$Q$335,0),0)&gt;0,1,0)</f>
        <v>0</v>
      </c>
      <c r="BA43" s="120">
        <f>IF(IFERROR(MATCH(_xlfn.CONCAT($B43,",",BA$4),'19 SpcFunc &amp; VentSpcFunc combos'!$Q$8:$Q$335,0),0)&gt;0,1,0)</f>
        <v>0</v>
      </c>
      <c r="BB43" s="120">
        <f>IF(IFERROR(MATCH(_xlfn.CONCAT($B43,",",BB$4),'19 SpcFunc &amp; VentSpcFunc combos'!$Q$8:$Q$335,0),0)&gt;0,1,0)</f>
        <v>0</v>
      </c>
      <c r="BC43" s="120">
        <f>IF(IFERROR(MATCH(_xlfn.CONCAT($B43,",",BC$4),'19 SpcFunc &amp; VentSpcFunc combos'!$Q$8:$Q$335,0),0)&gt;0,1,0)</f>
        <v>0</v>
      </c>
      <c r="BD43" s="120">
        <f>IF(IFERROR(MATCH(_xlfn.CONCAT($B43,",",BD$4),'19 SpcFunc &amp; VentSpcFunc combos'!$Q$8:$Q$335,0),0)&gt;0,1,0)</f>
        <v>0</v>
      </c>
      <c r="BE43" s="120">
        <f>IF(IFERROR(MATCH(_xlfn.CONCAT($B43,",",BE$4),'19 SpcFunc &amp; VentSpcFunc combos'!$Q$8:$Q$335,0),0)&gt;0,1,0)</f>
        <v>0</v>
      </c>
      <c r="BF43" s="120">
        <f>IF(IFERROR(MATCH(_xlfn.CONCAT($B43,",",BF$4),'19 SpcFunc &amp; VentSpcFunc combos'!$Q$8:$Q$335,0),0)&gt;0,1,0)</f>
        <v>0</v>
      </c>
      <c r="BG43" s="120">
        <f>IF(IFERROR(MATCH(_xlfn.CONCAT($B43,",",BG$4),'19 SpcFunc &amp; VentSpcFunc combos'!$Q$8:$Q$335,0),0)&gt;0,1,0)</f>
        <v>0</v>
      </c>
      <c r="BH43" s="120">
        <f>IF(IFERROR(MATCH(_xlfn.CONCAT($B43,",",BH$4),'19 SpcFunc &amp; VentSpcFunc combos'!$Q$8:$Q$335,0),0)&gt;0,1,0)</f>
        <v>0</v>
      </c>
      <c r="BI43" s="120">
        <f>IF(IFERROR(MATCH(_xlfn.CONCAT($B43,",",BI$4),'19 SpcFunc &amp; VentSpcFunc combos'!$Q$8:$Q$335,0),0)&gt;0,1,0)</f>
        <v>0</v>
      </c>
      <c r="BJ43" s="120">
        <f>IF(IFERROR(MATCH(_xlfn.CONCAT($B43,",",BJ$4),'19 SpcFunc &amp; VentSpcFunc combos'!$Q$8:$Q$335,0),0)&gt;0,1,0)</f>
        <v>0</v>
      </c>
      <c r="BK43" s="120">
        <f>IF(IFERROR(MATCH(_xlfn.CONCAT($B43,",",BK$4),'19 SpcFunc &amp; VentSpcFunc combos'!$Q$8:$Q$335,0),0)&gt;0,1,0)</f>
        <v>0</v>
      </c>
      <c r="BL43" s="120">
        <f>IF(IFERROR(MATCH(_xlfn.CONCAT($B43,",",BL$4),'19 SpcFunc &amp; VentSpcFunc combos'!$Q$8:$Q$335,0),0)&gt;0,1,0)</f>
        <v>0</v>
      </c>
      <c r="BM43" s="120">
        <f>IF(IFERROR(MATCH(_xlfn.CONCAT($B43,",",BM$4),'19 SpcFunc &amp; VentSpcFunc combos'!$Q$8:$Q$335,0),0)&gt;0,1,0)</f>
        <v>0</v>
      </c>
      <c r="BN43" s="120">
        <f>IF(IFERROR(MATCH(_xlfn.CONCAT($B43,",",BN$4),'19 SpcFunc &amp; VentSpcFunc combos'!$Q$8:$Q$335,0),0)&gt;0,1,0)</f>
        <v>0</v>
      </c>
      <c r="BO43" s="120">
        <f>IF(IFERROR(MATCH(_xlfn.CONCAT($B43,",",BO$4),'19 SpcFunc &amp; VentSpcFunc combos'!$Q$8:$Q$335,0),0)&gt;0,1,0)</f>
        <v>0</v>
      </c>
      <c r="BP43" s="120">
        <f>IF(IFERROR(MATCH(_xlfn.CONCAT($B43,",",BP$4),'19 SpcFunc &amp; VentSpcFunc combos'!$Q$8:$Q$335,0),0)&gt;0,1,0)</f>
        <v>0</v>
      </c>
      <c r="BQ43" s="120">
        <f>IF(IFERROR(MATCH(_xlfn.CONCAT($B43,",",BQ$4),'19 SpcFunc &amp; VentSpcFunc combos'!$Q$8:$Q$335,0),0)&gt;0,1,0)</f>
        <v>0</v>
      </c>
      <c r="BR43" s="120">
        <f>IF(IFERROR(MATCH(_xlfn.CONCAT($B43,",",BR$4),'19 SpcFunc &amp; VentSpcFunc combos'!$Q$8:$Q$335,0),0)&gt;0,1,0)</f>
        <v>0</v>
      </c>
      <c r="BS43" s="120">
        <f>IF(IFERROR(MATCH(_xlfn.CONCAT($B43,",",BS$4),'19 SpcFunc &amp; VentSpcFunc combos'!$Q$8:$Q$335,0),0)&gt;0,1,0)</f>
        <v>0</v>
      </c>
      <c r="BT43" s="120">
        <f>IF(IFERROR(MATCH(_xlfn.CONCAT($B43,",",BT$4),'19 SpcFunc &amp; VentSpcFunc combos'!$Q$8:$Q$335,0),0)&gt;0,1,0)</f>
        <v>0</v>
      </c>
      <c r="BU43" s="120">
        <f>IF(IFERROR(MATCH(_xlfn.CONCAT($B43,",",BU$4),'19 SpcFunc &amp; VentSpcFunc combos'!$Q$8:$Q$335,0),0)&gt;0,1,0)</f>
        <v>0</v>
      </c>
      <c r="BV43" s="120">
        <f>IF(IFERROR(MATCH(_xlfn.CONCAT($B43,",",BV$4),'19 SpcFunc &amp; VentSpcFunc combos'!$Q$8:$Q$335,0),0)&gt;0,1,0)</f>
        <v>0</v>
      </c>
      <c r="BW43" s="120">
        <f>IF(IFERROR(MATCH(_xlfn.CONCAT($B43,",",BW$4),'19 SpcFunc &amp; VentSpcFunc combos'!$Q$8:$Q$335,0),0)&gt;0,1,0)</f>
        <v>0</v>
      </c>
      <c r="BX43" s="120">
        <f>IF(IFERROR(MATCH(_xlfn.CONCAT($B43,",",BX$4),'19 SpcFunc &amp; VentSpcFunc combos'!$Q$8:$Q$335,0),0)&gt;0,1,0)</f>
        <v>0</v>
      </c>
      <c r="BY43" s="120">
        <f>IF(IFERROR(MATCH(_xlfn.CONCAT($B43,",",BY$4),'19 SpcFunc &amp; VentSpcFunc combos'!$Q$8:$Q$335,0),0)&gt;0,1,0)</f>
        <v>0</v>
      </c>
      <c r="BZ43" s="120">
        <f>IF(IFERROR(MATCH(_xlfn.CONCAT($B43,",",BZ$4),'19 SpcFunc &amp; VentSpcFunc combos'!$Q$8:$Q$335,0),0)&gt;0,1,0)</f>
        <v>0</v>
      </c>
      <c r="CA43" s="120">
        <f>IF(IFERROR(MATCH(_xlfn.CONCAT($B43,",",CA$4),'19 SpcFunc &amp; VentSpcFunc combos'!$Q$8:$Q$335,0),0)&gt;0,1,0)</f>
        <v>0</v>
      </c>
      <c r="CB43" s="120">
        <f>IF(IFERROR(MATCH(_xlfn.CONCAT($B43,",",CB$4),'19 SpcFunc &amp; VentSpcFunc combos'!$Q$8:$Q$335,0),0)&gt;0,1,0)</f>
        <v>0</v>
      </c>
      <c r="CC43" s="120">
        <f>IF(IFERROR(MATCH(_xlfn.CONCAT($B43,",",CC$4),'19 SpcFunc &amp; VentSpcFunc combos'!$Q$8:$Q$335,0),0)&gt;0,1,0)</f>
        <v>0</v>
      </c>
      <c r="CD43" s="120">
        <f>IF(IFERROR(MATCH(_xlfn.CONCAT($B43,",",CD$4),'19 SpcFunc &amp; VentSpcFunc combos'!$Q$8:$Q$335,0),0)&gt;0,1,0)</f>
        <v>0</v>
      </c>
      <c r="CE43" s="120">
        <f>IF(IFERROR(MATCH(_xlfn.CONCAT($B43,",",CE$4),'19 SpcFunc &amp; VentSpcFunc combos'!$Q$8:$Q$335,0),0)&gt;0,1,0)</f>
        <v>0</v>
      </c>
      <c r="CF43" s="120">
        <f>IF(IFERROR(MATCH(_xlfn.CONCAT($B43,",",CF$4),'19 SpcFunc &amp; VentSpcFunc combos'!$Q$8:$Q$335,0),0)&gt;0,1,0)</f>
        <v>0</v>
      </c>
      <c r="CG43" s="120">
        <f>IF(IFERROR(MATCH(_xlfn.CONCAT($B43,",",CG$4),'19 SpcFunc &amp; VentSpcFunc combos'!$Q$8:$Q$335,0),0)&gt;0,1,0)</f>
        <v>0</v>
      </c>
      <c r="CH43" s="120">
        <f>IF(IFERROR(MATCH(_xlfn.CONCAT($B43,",",CH$4),'19 SpcFunc &amp; VentSpcFunc combos'!$Q$8:$Q$335,0),0)&gt;0,1,0)</f>
        <v>0</v>
      </c>
      <c r="CI43" s="120">
        <f>IF(IFERROR(MATCH(_xlfn.CONCAT($B43,",",CI$4),'19 SpcFunc &amp; VentSpcFunc combos'!$Q$8:$Q$335,0),0)&gt;0,1,0)</f>
        <v>0</v>
      </c>
      <c r="CJ43" s="120">
        <f>IF(IFERROR(MATCH(_xlfn.CONCAT($B43,",",CJ$4),'19 SpcFunc &amp; VentSpcFunc combos'!$Q$8:$Q$335,0),0)&gt;0,1,0)</f>
        <v>0</v>
      </c>
      <c r="CK43" s="120">
        <f>IF(IFERROR(MATCH(_xlfn.CONCAT($B43,",",CK$4),'19 SpcFunc &amp; VentSpcFunc combos'!$Q$8:$Q$335,0),0)&gt;0,1,0)</f>
        <v>0</v>
      </c>
      <c r="CL43" s="120">
        <f>IF(IFERROR(MATCH(_xlfn.CONCAT($B43,",",CL$4),'19 SpcFunc &amp; VentSpcFunc combos'!$Q$8:$Q$335,0),0)&gt;0,1,0)</f>
        <v>0</v>
      </c>
      <c r="CM43" s="120">
        <f>IF(IFERROR(MATCH(_xlfn.CONCAT($B43,",",CM$4),'19 SpcFunc &amp; VentSpcFunc combos'!$Q$8:$Q$335,0),0)&gt;0,1,0)</f>
        <v>0</v>
      </c>
      <c r="CN43" s="120">
        <f>IF(IFERROR(MATCH(_xlfn.CONCAT($B43,",",CN$4),'19 SpcFunc &amp; VentSpcFunc combos'!$Q$8:$Q$335,0),0)&gt;0,1,0)</f>
        <v>0</v>
      </c>
      <c r="CO43" s="120">
        <f>IF(IFERROR(MATCH(_xlfn.CONCAT($B43,",",CO$4),'19 SpcFunc &amp; VentSpcFunc combos'!$Q$8:$Q$335,0),0)&gt;0,1,0)</f>
        <v>0</v>
      </c>
      <c r="CP43" s="120">
        <f>IF(IFERROR(MATCH(_xlfn.CONCAT($B43,",",CP$4),'19 SpcFunc &amp; VentSpcFunc combos'!$Q$8:$Q$335,0),0)&gt;0,1,0)</f>
        <v>0</v>
      </c>
      <c r="CQ43" s="120">
        <f>IF(IFERROR(MATCH(_xlfn.CONCAT($B43,",",CQ$4),'19 SpcFunc &amp; VentSpcFunc combos'!$Q$8:$Q$335,0),0)&gt;0,1,0)</f>
        <v>0</v>
      </c>
      <c r="CR43" s="120">
        <f>IF(IFERROR(MATCH(_xlfn.CONCAT($B43,",",CR$4),'19 SpcFunc &amp; VentSpcFunc combos'!$Q$8:$Q$335,0),0)&gt;0,1,0)</f>
        <v>0</v>
      </c>
      <c r="CS43" s="120">
        <f>IF(IFERROR(MATCH(_xlfn.CONCAT($B43,",",CS$4),'19 SpcFunc &amp; VentSpcFunc combos'!$Q$8:$Q$335,0),0)&gt;0,1,0)</f>
        <v>0</v>
      </c>
      <c r="CT43" s="120">
        <f>IF(IFERROR(MATCH(_xlfn.CONCAT($B43,",",CT$4),'19 SpcFunc &amp; VentSpcFunc combos'!$Q$8:$Q$335,0),0)&gt;0,1,0)</f>
        <v>0</v>
      </c>
      <c r="CU43" s="99" t="s">
        <v>938</v>
      </c>
      <c r="CV43">
        <f t="shared" si="5"/>
        <v>0</v>
      </c>
    </row>
    <row r="44" spans="2:100" x14ac:dyDescent="0.25">
      <c r="B44" t="e">
        <f>#REF!</f>
        <v>#REF!</v>
      </c>
      <c r="C44" s="120">
        <f>IF(IFERROR(MATCH(_xlfn.CONCAT($B44,",",C$4),'19 SpcFunc &amp; VentSpcFunc combos'!$Q$8:$Q$335,0),0)&gt;0,1,0)</f>
        <v>0</v>
      </c>
      <c r="D44" s="120">
        <f>IF(IFERROR(MATCH(_xlfn.CONCAT($B44,",",D$4),'19 SpcFunc &amp; VentSpcFunc combos'!$Q$8:$Q$335,0),0)&gt;0,1,0)</f>
        <v>0</v>
      </c>
      <c r="E44" s="120">
        <f>IF(IFERROR(MATCH(_xlfn.CONCAT($B44,",",E$4),'19 SpcFunc &amp; VentSpcFunc combos'!$Q$8:$Q$335,0),0)&gt;0,1,0)</f>
        <v>0</v>
      </c>
      <c r="F44" s="120">
        <f>IF(IFERROR(MATCH(_xlfn.CONCAT($B44,",",F$4),'19 SpcFunc &amp; VentSpcFunc combos'!$Q$8:$Q$335,0),0)&gt;0,1,0)</f>
        <v>0</v>
      </c>
      <c r="G44" s="120">
        <f>IF(IFERROR(MATCH(_xlfn.CONCAT($B44,",",G$4),'19 SpcFunc &amp; VentSpcFunc combos'!$Q$8:$Q$335,0),0)&gt;0,1,0)</f>
        <v>0</v>
      </c>
      <c r="H44" s="120">
        <f>IF(IFERROR(MATCH(_xlfn.CONCAT($B44,",",H$4),'19 SpcFunc &amp; VentSpcFunc combos'!$Q$8:$Q$335,0),0)&gt;0,1,0)</f>
        <v>0</v>
      </c>
      <c r="I44" s="120">
        <f>IF(IFERROR(MATCH(_xlfn.CONCAT($B44,",",I$4),'19 SpcFunc &amp; VentSpcFunc combos'!$Q$8:$Q$335,0),0)&gt;0,1,0)</f>
        <v>0</v>
      </c>
      <c r="J44" s="120">
        <f>IF(IFERROR(MATCH(_xlfn.CONCAT($B44,",",J$4),'19 SpcFunc &amp; VentSpcFunc combos'!$Q$8:$Q$335,0),0)&gt;0,1,0)</f>
        <v>0</v>
      </c>
      <c r="K44" s="120">
        <f>IF(IFERROR(MATCH(_xlfn.CONCAT($B44,",",K$4),'19 SpcFunc &amp; VentSpcFunc combos'!$Q$8:$Q$335,0),0)&gt;0,1,0)</f>
        <v>0</v>
      </c>
      <c r="L44" s="120">
        <f>IF(IFERROR(MATCH(_xlfn.CONCAT($B44,",",L$4),'19 SpcFunc &amp; VentSpcFunc combos'!$Q$8:$Q$335,0),0)&gt;0,1,0)</f>
        <v>0</v>
      </c>
      <c r="M44" s="120">
        <f>IF(IFERROR(MATCH(_xlfn.CONCAT($B44,",",M$4),'19 SpcFunc &amp; VentSpcFunc combos'!$Q$8:$Q$335,0),0)&gt;0,1,0)</f>
        <v>0</v>
      </c>
      <c r="N44" s="120">
        <f>IF(IFERROR(MATCH(_xlfn.CONCAT($B44,",",N$4),'19 SpcFunc &amp; VentSpcFunc combos'!$Q$8:$Q$335,0),0)&gt;0,1,0)</f>
        <v>0</v>
      </c>
      <c r="O44" s="120">
        <f>IF(IFERROR(MATCH(_xlfn.CONCAT($B44,",",O$4),'19 SpcFunc &amp; VentSpcFunc combos'!$Q$8:$Q$335,0),0)&gt;0,1,0)</f>
        <v>0</v>
      </c>
      <c r="P44" s="120">
        <f>IF(IFERROR(MATCH(_xlfn.CONCAT($B44,",",P$4),'19 SpcFunc &amp; VentSpcFunc combos'!$Q$8:$Q$335,0),0)&gt;0,1,0)</f>
        <v>0</v>
      </c>
      <c r="Q44" s="120">
        <f>IF(IFERROR(MATCH(_xlfn.CONCAT($B44,",",Q$4),'19 SpcFunc &amp; VentSpcFunc combos'!$Q$8:$Q$335,0),0)&gt;0,1,0)</f>
        <v>0</v>
      </c>
      <c r="R44" s="120">
        <f>IF(IFERROR(MATCH(_xlfn.CONCAT($B44,",",R$4),'19 SpcFunc &amp; VentSpcFunc combos'!$Q$8:$Q$335,0),0)&gt;0,1,0)</f>
        <v>0</v>
      </c>
      <c r="S44" s="120">
        <f>IF(IFERROR(MATCH(_xlfn.CONCAT($B44,",",S$4),'19 SpcFunc &amp; VentSpcFunc combos'!$Q$8:$Q$335,0),0)&gt;0,1,0)</f>
        <v>0</v>
      </c>
      <c r="T44" s="120">
        <f>IF(IFERROR(MATCH(_xlfn.CONCAT($B44,",",T$4),'19 SpcFunc &amp; VentSpcFunc combos'!$Q$8:$Q$335,0),0)&gt;0,1,0)</f>
        <v>0</v>
      </c>
      <c r="U44" s="120">
        <f>IF(IFERROR(MATCH(_xlfn.CONCAT($B44,",",U$4),'19 SpcFunc &amp; VentSpcFunc combos'!$Q$8:$Q$335,0),0)&gt;0,1,0)</f>
        <v>0</v>
      </c>
      <c r="V44" s="120">
        <f>IF(IFERROR(MATCH(_xlfn.CONCAT($B44,",",V$4),'19 SpcFunc &amp; VentSpcFunc combos'!$Q$8:$Q$335,0),0)&gt;0,1,0)</f>
        <v>0</v>
      </c>
      <c r="W44" s="120">
        <f>IF(IFERROR(MATCH(_xlfn.CONCAT($B44,",",W$4),'19 SpcFunc &amp; VentSpcFunc combos'!$Q$8:$Q$335,0),0)&gt;0,1,0)</f>
        <v>0</v>
      </c>
      <c r="X44" s="120">
        <f>IF(IFERROR(MATCH(_xlfn.CONCAT($B44,",",X$4),'19 SpcFunc &amp; VentSpcFunc combos'!$Q$8:$Q$335,0),0)&gt;0,1,0)</f>
        <v>0</v>
      </c>
      <c r="Y44" s="120">
        <f>IF(IFERROR(MATCH(_xlfn.CONCAT($B44,",",Y$4),'19 SpcFunc &amp; VentSpcFunc combos'!$Q$8:$Q$335,0),0)&gt;0,1,0)</f>
        <v>0</v>
      </c>
      <c r="Z44" s="120">
        <f>IF(IFERROR(MATCH(_xlfn.CONCAT($B44,",",Z$4),'19 SpcFunc &amp; VentSpcFunc combos'!$Q$8:$Q$335,0),0)&gt;0,1,0)</f>
        <v>0</v>
      </c>
      <c r="AA44" s="120">
        <f>IF(IFERROR(MATCH(_xlfn.CONCAT($B44,",",AA$4),'19 SpcFunc &amp; VentSpcFunc combos'!$Q$8:$Q$335,0),0)&gt;0,1,0)</f>
        <v>0</v>
      </c>
      <c r="AB44" s="120">
        <f>IF(IFERROR(MATCH(_xlfn.CONCAT($B44,",",AB$4),'19 SpcFunc &amp; VentSpcFunc combos'!$Q$8:$Q$335,0),0)&gt;0,1,0)</f>
        <v>0</v>
      </c>
      <c r="AC44" s="120">
        <f>IF(IFERROR(MATCH(_xlfn.CONCAT($B44,",",AC$4),'19 SpcFunc &amp; VentSpcFunc combos'!$Q$8:$Q$335,0),0)&gt;0,1,0)</f>
        <v>0</v>
      </c>
      <c r="AD44" s="120">
        <f>IF(IFERROR(MATCH(_xlfn.CONCAT($B44,",",AD$4),'19 SpcFunc &amp; VentSpcFunc combos'!$Q$8:$Q$335,0),0)&gt;0,1,0)</f>
        <v>0</v>
      </c>
      <c r="AE44" s="120">
        <f>IF(IFERROR(MATCH(_xlfn.CONCAT($B44,",",AE$4),'19 SpcFunc &amp; VentSpcFunc combos'!$Q$8:$Q$335,0),0)&gt;0,1,0)</f>
        <v>0</v>
      </c>
      <c r="AF44" s="120">
        <f>IF(IFERROR(MATCH(_xlfn.CONCAT($B44,",",AF$4),'19 SpcFunc &amp; VentSpcFunc combos'!$Q$8:$Q$335,0),0)&gt;0,1,0)</f>
        <v>0</v>
      </c>
      <c r="AG44" s="120">
        <f>IF(IFERROR(MATCH(_xlfn.CONCAT($B44,",",AG$4),'19 SpcFunc &amp; VentSpcFunc combos'!$Q$8:$Q$335,0),0)&gt;0,1,0)</f>
        <v>0</v>
      </c>
      <c r="AH44" s="120">
        <f>IF(IFERROR(MATCH(_xlfn.CONCAT($B44,",",AH$4),'19 SpcFunc &amp; VentSpcFunc combos'!$Q$8:$Q$335,0),0)&gt;0,1,0)</f>
        <v>0</v>
      </c>
      <c r="AI44" s="120">
        <f>IF(IFERROR(MATCH(_xlfn.CONCAT($B44,",",AI$4),'19 SpcFunc &amp; VentSpcFunc combos'!$Q$8:$Q$335,0),0)&gt;0,1,0)</f>
        <v>0</v>
      </c>
      <c r="AJ44" s="120">
        <f>IF(IFERROR(MATCH(_xlfn.CONCAT($B44,",",AJ$4),'19 SpcFunc &amp; VentSpcFunc combos'!$Q$8:$Q$335,0),0)&gt;0,1,0)</f>
        <v>0</v>
      </c>
      <c r="AK44" s="120">
        <f>IF(IFERROR(MATCH(_xlfn.CONCAT($B44,",",AK$4),'19 SpcFunc &amp; VentSpcFunc combos'!$Q$8:$Q$335,0),0)&gt;0,1,0)</f>
        <v>0</v>
      </c>
      <c r="AL44" s="120">
        <f>IF(IFERROR(MATCH(_xlfn.CONCAT($B44,",",AL$4),'19 SpcFunc &amp; VentSpcFunc combos'!$Q$8:$Q$335,0),0)&gt;0,1,0)</f>
        <v>0</v>
      </c>
      <c r="AM44" s="120">
        <f>IF(IFERROR(MATCH(_xlfn.CONCAT($B44,",",AM$4),'19 SpcFunc &amp; VentSpcFunc combos'!$Q$8:$Q$335,0),0)&gt;0,1,0)</f>
        <v>0</v>
      </c>
      <c r="AN44" s="120">
        <f>IF(IFERROR(MATCH(_xlfn.CONCAT($B44,",",AN$4),'19 SpcFunc &amp; VentSpcFunc combos'!$Q$8:$Q$335,0),0)&gt;0,1,0)</f>
        <v>0</v>
      </c>
      <c r="AO44" s="120">
        <f>IF(IFERROR(MATCH(_xlfn.CONCAT($B44,",",AO$4),'19 SpcFunc &amp; VentSpcFunc combos'!$Q$8:$Q$335,0),0)&gt;0,1,0)</f>
        <v>0</v>
      </c>
      <c r="AP44" s="120">
        <f>IF(IFERROR(MATCH(_xlfn.CONCAT($B44,",",AP$4),'19 SpcFunc &amp; VentSpcFunc combos'!$Q$8:$Q$335,0),0)&gt;0,1,0)</f>
        <v>0</v>
      </c>
      <c r="AQ44" s="120">
        <f>IF(IFERROR(MATCH(_xlfn.CONCAT($B44,",",AQ$4),'19 SpcFunc &amp; VentSpcFunc combos'!$Q$8:$Q$335,0),0)&gt;0,1,0)</f>
        <v>0</v>
      </c>
      <c r="AR44" s="120">
        <f>IF(IFERROR(MATCH(_xlfn.CONCAT($B44,",",AR$4),'19 SpcFunc &amp; VentSpcFunc combos'!$Q$8:$Q$335,0),0)&gt;0,1,0)</f>
        <v>0</v>
      </c>
      <c r="AS44" s="120">
        <f>IF(IFERROR(MATCH(_xlfn.CONCAT($B44,",",AS$4),'19 SpcFunc &amp; VentSpcFunc combos'!$Q$8:$Q$335,0),0)&gt;0,1,0)</f>
        <v>0</v>
      </c>
      <c r="AT44" s="120">
        <f>IF(IFERROR(MATCH(_xlfn.CONCAT($B44,",",AT$4),'19 SpcFunc &amp; VentSpcFunc combos'!$Q$8:$Q$335,0),0)&gt;0,1,0)</f>
        <v>0</v>
      </c>
      <c r="AU44" s="120">
        <f>IF(IFERROR(MATCH(_xlfn.CONCAT($B44,",",AU$4),'19 SpcFunc &amp; VentSpcFunc combos'!$Q$8:$Q$335,0),0)&gt;0,1,0)</f>
        <v>0</v>
      </c>
      <c r="AV44" s="120">
        <f>IF(IFERROR(MATCH(_xlfn.CONCAT($B44,",",AV$4),'19 SpcFunc &amp; VentSpcFunc combos'!$Q$8:$Q$335,0),0)&gt;0,1,0)</f>
        <v>0</v>
      </c>
      <c r="AW44" s="120">
        <f>IF(IFERROR(MATCH(_xlfn.CONCAT($B44,",",AW$4),'19 SpcFunc &amp; VentSpcFunc combos'!$Q$8:$Q$335,0),0)&gt;0,1,0)</f>
        <v>0</v>
      </c>
      <c r="AX44" s="120">
        <f>IF(IFERROR(MATCH(_xlfn.CONCAT($B44,",",AX$4),'19 SpcFunc &amp; VentSpcFunc combos'!$Q$8:$Q$335,0),0)&gt;0,1,0)</f>
        <v>0</v>
      </c>
      <c r="AY44" s="120">
        <f>IF(IFERROR(MATCH(_xlfn.CONCAT($B44,",",AY$4),'19 SpcFunc &amp; VentSpcFunc combos'!$Q$8:$Q$335,0),0)&gt;0,1,0)</f>
        <v>0</v>
      </c>
      <c r="AZ44" s="120">
        <f>IF(IFERROR(MATCH(_xlfn.CONCAT($B44,",",AZ$4),'19 SpcFunc &amp; VentSpcFunc combos'!$Q$8:$Q$335,0),0)&gt;0,1,0)</f>
        <v>0</v>
      </c>
      <c r="BA44" s="120">
        <f>IF(IFERROR(MATCH(_xlfn.CONCAT($B44,",",BA$4),'19 SpcFunc &amp; VentSpcFunc combos'!$Q$8:$Q$335,0),0)&gt;0,1,0)</f>
        <v>0</v>
      </c>
      <c r="BB44" s="120">
        <f>IF(IFERROR(MATCH(_xlfn.CONCAT($B44,",",BB$4),'19 SpcFunc &amp; VentSpcFunc combos'!$Q$8:$Q$335,0),0)&gt;0,1,0)</f>
        <v>0</v>
      </c>
      <c r="BC44" s="120">
        <f>IF(IFERROR(MATCH(_xlfn.CONCAT($B44,",",BC$4),'19 SpcFunc &amp; VentSpcFunc combos'!$Q$8:$Q$335,0),0)&gt;0,1,0)</f>
        <v>0</v>
      </c>
      <c r="BD44" s="120">
        <f>IF(IFERROR(MATCH(_xlfn.CONCAT($B44,",",BD$4),'19 SpcFunc &amp; VentSpcFunc combos'!$Q$8:$Q$335,0),0)&gt;0,1,0)</f>
        <v>0</v>
      </c>
      <c r="BE44" s="120">
        <f>IF(IFERROR(MATCH(_xlfn.CONCAT($B44,",",BE$4),'19 SpcFunc &amp; VentSpcFunc combos'!$Q$8:$Q$335,0),0)&gt;0,1,0)</f>
        <v>0</v>
      </c>
      <c r="BF44" s="120">
        <f>IF(IFERROR(MATCH(_xlfn.CONCAT($B44,",",BF$4),'19 SpcFunc &amp; VentSpcFunc combos'!$Q$8:$Q$335,0),0)&gt;0,1,0)</f>
        <v>0</v>
      </c>
      <c r="BG44" s="120">
        <f>IF(IFERROR(MATCH(_xlfn.CONCAT($B44,",",BG$4),'19 SpcFunc &amp; VentSpcFunc combos'!$Q$8:$Q$335,0),0)&gt;0,1,0)</f>
        <v>0</v>
      </c>
      <c r="BH44" s="120">
        <f>IF(IFERROR(MATCH(_xlfn.CONCAT($B44,",",BH$4),'19 SpcFunc &amp; VentSpcFunc combos'!$Q$8:$Q$335,0),0)&gt;0,1,0)</f>
        <v>0</v>
      </c>
      <c r="BI44" s="120">
        <f>IF(IFERROR(MATCH(_xlfn.CONCAT($B44,",",BI$4),'19 SpcFunc &amp; VentSpcFunc combos'!$Q$8:$Q$335,0),0)&gt;0,1,0)</f>
        <v>0</v>
      </c>
      <c r="BJ44" s="120">
        <f>IF(IFERROR(MATCH(_xlfn.CONCAT($B44,",",BJ$4),'19 SpcFunc &amp; VentSpcFunc combos'!$Q$8:$Q$335,0),0)&gt;0,1,0)</f>
        <v>0</v>
      </c>
      <c r="BK44" s="120">
        <f>IF(IFERROR(MATCH(_xlfn.CONCAT($B44,",",BK$4),'19 SpcFunc &amp; VentSpcFunc combos'!$Q$8:$Q$335,0),0)&gt;0,1,0)</f>
        <v>0</v>
      </c>
      <c r="BL44" s="120">
        <f>IF(IFERROR(MATCH(_xlfn.CONCAT($B44,",",BL$4),'19 SpcFunc &amp; VentSpcFunc combos'!$Q$8:$Q$335,0),0)&gt;0,1,0)</f>
        <v>0</v>
      </c>
      <c r="BM44" s="120">
        <f>IF(IFERROR(MATCH(_xlfn.CONCAT($B44,",",BM$4),'19 SpcFunc &amp; VentSpcFunc combos'!$Q$8:$Q$335,0),0)&gt;0,1,0)</f>
        <v>0</v>
      </c>
      <c r="BN44" s="120">
        <f>IF(IFERROR(MATCH(_xlfn.CONCAT($B44,",",BN$4),'19 SpcFunc &amp; VentSpcFunc combos'!$Q$8:$Q$335,0),0)&gt;0,1,0)</f>
        <v>0</v>
      </c>
      <c r="BO44" s="120">
        <f>IF(IFERROR(MATCH(_xlfn.CONCAT($B44,",",BO$4),'19 SpcFunc &amp; VentSpcFunc combos'!$Q$8:$Q$335,0),0)&gt;0,1,0)</f>
        <v>0</v>
      </c>
      <c r="BP44" s="120">
        <f>IF(IFERROR(MATCH(_xlfn.CONCAT($B44,",",BP$4),'19 SpcFunc &amp; VentSpcFunc combos'!$Q$8:$Q$335,0),0)&gt;0,1,0)</f>
        <v>0</v>
      </c>
      <c r="BQ44" s="120">
        <f>IF(IFERROR(MATCH(_xlfn.CONCAT($B44,",",BQ$4),'19 SpcFunc &amp; VentSpcFunc combos'!$Q$8:$Q$335,0),0)&gt;0,1,0)</f>
        <v>0</v>
      </c>
      <c r="BR44" s="120">
        <f>IF(IFERROR(MATCH(_xlfn.CONCAT($B44,",",BR$4),'19 SpcFunc &amp; VentSpcFunc combos'!$Q$8:$Q$335,0),0)&gt;0,1,0)</f>
        <v>0</v>
      </c>
      <c r="BS44" s="120">
        <f>IF(IFERROR(MATCH(_xlfn.CONCAT($B44,",",BS$4),'19 SpcFunc &amp; VentSpcFunc combos'!$Q$8:$Q$335,0),0)&gt;0,1,0)</f>
        <v>0</v>
      </c>
      <c r="BT44" s="120">
        <f>IF(IFERROR(MATCH(_xlfn.CONCAT($B44,",",BT$4),'19 SpcFunc &amp; VentSpcFunc combos'!$Q$8:$Q$335,0),0)&gt;0,1,0)</f>
        <v>0</v>
      </c>
      <c r="BU44" s="120">
        <f>IF(IFERROR(MATCH(_xlfn.CONCAT($B44,",",BU$4),'19 SpcFunc &amp; VentSpcFunc combos'!$Q$8:$Q$335,0),0)&gt;0,1,0)</f>
        <v>0</v>
      </c>
      <c r="BV44" s="120">
        <f>IF(IFERROR(MATCH(_xlfn.CONCAT($B44,",",BV$4),'19 SpcFunc &amp; VentSpcFunc combos'!$Q$8:$Q$335,0),0)&gt;0,1,0)</f>
        <v>0</v>
      </c>
      <c r="BW44" s="120">
        <f>IF(IFERROR(MATCH(_xlfn.CONCAT($B44,",",BW$4),'19 SpcFunc &amp; VentSpcFunc combos'!$Q$8:$Q$335,0),0)&gt;0,1,0)</f>
        <v>0</v>
      </c>
      <c r="BX44" s="120">
        <f>IF(IFERROR(MATCH(_xlfn.CONCAT($B44,",",BX$4),'19 SpcFunc &amp; VentSpcFunc combos'!$Q$8:$Q$335,0),0)&gt;0,1,0)</f>
        <v>0</v>
      </c>
      <c r="BY44" s="120">
        <f>IF(IFERROR(MATCH(_xlfn.CONCAT($B44,",",BY$4),'19 SpcFunc &amp; VentSpcFunc combos'!$Q$8:$Q$335,0),0)&gt;0,1,0)</f>
        <v>0</v>
      </c>
      <c r="BZ44" s="120">
        <f>IF(IFERROR(MATCH(_xlfn.CONCAT($B44,",",BZ$4),'19 SpcFunc &amp; VentSpcFunc combos'!$Q$8:$Q$335,0),0)&gt;0,1,0)</f>
        <v>0</v>
      </c>
      <c r="CA44" s="120">
        <f>IF(IFERROR(MATCH(_xlfn.CONCAT($B44,",",CA$4),'19 SpcFunc &amp; VentSpcFunc combos'!$Q$8:$Q$335,0),0)&gt;0,1,0)</f>
        <v>0</v>
      </c>
      <c r="CB44" s="120">
        <f>IF(IFERROR(MATCH(_xlfn.CONCAT($B44,",",CB$4),'19 SpcFunc &amp; VentSpcFunc combos'!$Q$8:$Q$335,0),0)&gt;0,1,0)</f>
        <v>0</v>
      </c>
      <c r="CC44" s="120">
        <f>IF(IFERROR(MATCH(_xlfn.CONCAT($B44,",",CC$4),'19 SpcFunc &amp; VentSpcFunc combos'!$Q$8:$Q$335,0),0)&gt;0,1,0)</f>
        <v>0</v>
      </c>
      <c r="CD44" s="120">
        <f>IF(IFERROR(MATCH(_xlfn.CONCAT($B44,",",CD$4),'19 SpcFunc &amp; VentSpcFunc combos'!$Q$8:$Q$335,0),0)&gt;0,1,0)</f>
        <v>0</v>
      </c>
      <c r="CE44" s="120">
        <f>IF(IFERROR(MATCH(_xlfn.CONCAT($B44,",",CE$4),'19 SpcFunc &amp; VentSpcFunc combos'!$Q$8:$Q$335,0),0)&gt;0,1,0)</f>
        <v>0</v>
      </c>
      <c r="CF44" s="120">
        <f>IF(IFERROR(MATCH(_xlfn.CONCAT($B44,",",CF$4),'19 SpcFunc &amp; VentSpcFunc combos'!$Q$8:$Q$335,0),0)&gt;0,1,0)</f>
        <v>0</v>
      </c>
      <c r="CG44" s="120">
        <f>IF(IFERROR(MATCH(_xlfn.CONCAT($B44,",",CG$4),'19 SpcFunc &amp; VentSpcFunc combos'!$Q$8:$Q$335,0),0)&gt;0,1,0)</f>
        <v>0</v>
      </c>
      <c r="CH44" s="120">
        <f>IF(IFERROR(MATCH(_xlfn.CONCAT($B44,",",CH$4),'19 SpcFunc &amp; VentSpcFunc combos'!$Q$8:$Q$335,0),0)&gt;0,1,0)</f>
        <v>0</v>
      </c>
      <c r="CI44" s="120">
        <f>IF(IFERROR(MATCH(_xlfn.CONCAT($B44,",",CI$4),'19 SpcFunc &amp; VentSpcFunc combos'!$Q$8:$Q$335,0),0)&gt;0,1,0)</f>
        <v>0</v>
      </c>
      <c r="CJ44" s="120">
        <f>IF(IFERROR(MATCH(_xlfn.CONCAT($B44,",",CJ$4),'19 SpcFunc &amp; VentSpcFunc combos'!$Q$8:$Q$335,0),0)&gt;0,1,0)</f>
        <v>0</v>
      </c>
      <c r="CK44" s="120">
        <f>IF(IFERROR(MATCH(_xlfn.CONCAT($B44,",",CK$4),'19 SpcFunc &amp; VentSpcFunc combos'!$Q$8:$Q$335,0),0)&gt;0,1,0)</f>
        <v>0</v>
      </c>
      <c r="CL44" s="120">
        <f>IF(IFERROR(MATCH(_xlfn.CONCAT($B44,",",CL$4),'19 SpcFunc &amp; VentSpcFunc combos'!$Q$8:$Q$335,0),0)&gt;0,1,0)</f>
        <v>0</v>
      </c>
      <c r="CM44" s="120">
        <f>IF(IFERROR(MATCH(_xlfn.CONCAT($B44,",",CM$4),'19 SpcFunc &amp; VentSpcFunc combos'!$Q$8:$Q$335,0),0)&gt;0,1,0)</f>
        <v>0</v>
      </c>
      <c r="CN44" s="120">
        <f>IF(IFERROR(MATCH(_xlfn.CONCAT($B44,",",CN$4),'19 SpcFunc &amp; VentSpcFunc combos'!$Q$8:$Q$335,0),0)&gt;0,1,0)</f>
        <v>0</v>
      </c>
      <c r="CO44" s="120">
        <f>IF(IFERROR(MATCH(_xlfn.CONCAT($B44,",",CO$4),'19 SpcFunc &amp; VentSpcFunc combos'!$Q$8:$Q$335,0),0)&gt;0,1,0)</f>
        <v>0</v>
      </c>
      <c r="CP44" s="120">
        <f>IF(IFERROR(MATCH(_xlfn.CONCAT($B44,",",CP$4),'19 SpcFunc &amp; VentSpcFunc combos'!$Q$8:$Q$335,0),0)&gt;0,1,0)</f>
        <v>0</v>
      </c>
      <c r="CQ44" s="120">
        <f>IF(IFERROR(MATCH(_xlfn.CONCAT($B44,",",CQ$4),'19 SpcFunc &amp; VentSpcFunc combos'!$Q$8:$Q$335,0),0)&gt;0,1,0)</f>
        <v>0</v>
      </c>
      <c r="CR44" s="120">
        <f>IF(IFERROR(MATCH(_xlfn.CONCAT($B44,",",CR$4),'19 SpcFunc &amp; VentSpcFunc combos'!$Q$8:$Q$335,0),0)&gt;0,1,0)</f>
        <v>0</v>
      </c>
      <c r="CS44" s="120">
        <f>IF(IFERROR(MATCH(_xlfn.CONCAT($B44,",",CS$4),'19 SpcFunc &amp; VentSpcFunc combos'!$Q$8:$Q$335,0),0)&gt;0,1,0)</f>
        <v>0</v>
      </c>
      <c r="CT44" s="120">
        <f>IF(IFERROR(MATCH(_xlfn.CONCAT($B44,",",CT$4),'19 SpcFunc &amp; VentSpcFunc combos'!$Q$8:$Q$335,0),0)&gt;0,1,0)</f>
        <v>0</v>
      </c>
      <c r="CU44" s="99" t="s">
        <v>938</v>
      </c>
      <c r="CV44">
        <f t="shared" si="5"/>
        <v>0</v>
      </c>
    </row>
    <row r="45" spans="2:100" x14ac:dyDescent="0.25">
      <c r="B45" t="e">
        <f>#REF!</f>
        <v>#REF!</v>
      </c>
      <c r="C45" s="120">
        <f>IF(IFERROR(MATCH(_xlfn.CONCAT($B45,",",C$4),'19 SpcFunc &amp; VentSpcFunc combos'!$Q$8:$Q$335,0),0)&gt;0,1,0)</f>
        <v>0</v>
      </c>
      <c r="D45" s="120">
        <f>IF(IFERROR(MATCH(_xlfn.CONCAT($B45,",",D$4),'19 SpcFunc &amp; VentSpcFunc combos'!$Q$8:$Q$335,0),0)&gt;0,1,0)</f>
        <v>0</v>
      </c>
      <c r="E45" s="120">
        <f>IF(IFERROR(MATCH(_xlfn.CONCAT($B45,",",E$4),'19 SpcFunc &amp; VentSpcFunc combos'!$Q$8:$Q$335,0),0)&gt;0,1,0)</f>
        <v>0</v>
      </c>
      <c r="F45" s="120">
        <f>IF(IFERROR(MATCH(_xlfn.CONCAT($B45,",",F$4),'19 SpcFunc &amp; VentSpcFunc combos'!$Q$8:$Q$335,0),0)&gt;0,1,0)</f>
        <v>0</v>
      </c>
      <c r="G45" s="120">
        <f>IF(IFERROR(MATCH(_xlfn.CONCAT($B45,",",G$4),'19 SpcFunc &amp; VentSpcFunc combos'!$Q$8:$Q$335,0),0)&gt;0,1,0)</f>
        <v>0</v>
      </c>
      <c r="H45" s="120">
        <f>IF(IFERROR(MATCH(_xlfn.CONCAT($B45,",",H$4),'19 SpcFunc &amp; VentSpcFunc combos'!$Q$8:$Q$335,0),0)&gt;0,1,0)</f>
        <v>0</v>
      </c>
      <c r="I45" s="120">
        <f>IF(IFERROR(MATCH(_xlfn.CONCAT($B45,",",I$4),'19 SpcFunc &amp; VentSpcFunc combos'!$Q$8:$Q$335,0),0)&gt;0,1,0)</f>
        <v>0</v>
      </c>
      <c r="J45" s="120">
        <f>IF(IFERROR(MATCH(_xlfn.CONCAT($B45,",",J$4),'19 SpcFunc &amp; VentSpcFunc combos'!$Q$8:$Q$335,0),0)&gt;0,1,0)</f>
        <v>0</v>
      </c>
      <c r="K45" s="120">
        <f>IF(IFERROR(MATCH(_xlfn.CONCAT($B45,",",K$4),'19 SpcFunc &amp; VentSpcFunc combos'!$Q$8:$Q$335,0),0)&gt;0,1,0)</f>
        <v>0</v>
      </c>
      <c r="L45" s="120">
        <f>IF(IFERROR(MATCH(_xlfn.CONCAT($B45,",",L$4),'19 SpcFunc &amp; VentSpcFunc combos'!$Q$8:$Q$335,0),0)&gt;0,1,0)</f>
        <v>0</v>
      </c>
      <c r="M45" s="120">
        <f>IF(IFERROR(MATCH(_xlfn.CONCAT($B45,",",M$4),'19 SpcFunc &amp; VentSpcFunc combos'!$Q$8:$Q$335,0),0)&gt;0,1,0)</f>
        <v>0</v>
      </c>
      <c r="N45" s="120">
        <f>IF(IFERROR(MATCH(_xlfn.CONCAT($B45,",",N$4),'19 SpcFunc &amp; VentSpcFunc combos'!$Q$8:$Q$335,0),0)&gt;0,1,0)</f>
        <v>0</v>
      </c>
      <c r="O45" s="120">
        <f>IF(IFERROR(MATCH(_xlfn.CONCAT($B45,",",O$4),'19 SpcFunc &amp; VentSpcFunc combos'!$Q$8:$Q$335,0),0)&gt;0,1,0)</f>
        <v>0</v>
      </c>
      <c r="P45" s="120">
        <f>IF(IFERROR(MATCH(_xlfn.CONCAT($B45,",",P$4),'19 SpcFunc &amp; VentSpcFunc combos'!$Q$8:$Q$335,0),0)&gt;0,1,0)</f>
        <v>0</v>
      </c>
      <c r="Q45" s="120">
        <f>IF(IFERROR(MATCH(_xlfn.CONCAT($B45,",",Q$4),'19 SpcFunc &amp; VentSpcFunc combos'!$Q$8:$Q$335,0),0)&gt;0,1,0)</f>
        <v>0</v>
      </c>
      <c r="R45" s="120">
        <f>IF(IFERROR(MATCH(_xlfn.CONCAT($B45,",",R$4),'19 SpcFunc &amp; VentSpcFunc combos'!$Q$8:$Q$335,0),0)&gt;0,1,0)</f>
        <v>0</v>
      </c>
      <c r="S45" s="120">
        <f>IF(IFERROR(MATCH(_xlfn.CONCAT($B45,",",S$4),'19 SpcFunc &amp; VentSpcFunc combos'!$Q$8:$Q$335,0),0)&gt;0,1,0)</f>
        <v>0</v>
      </c>
      <c r="T45" s="120">
        <f>IF(IFERROR(MATCH(_xlfn.CONCAT($B45,",",T$4),'19 SpcFunc &amp; VentSpcFunc combos'!$Q$8:$Q$335,0),0)&gt;0,1,0)</f>
        <v>0</v>
      </c>
      <c r="U45" s="120">
        <f>IF(IFERROR(MATCH(_xlfn.CONCAT($B45,",",U$4),'19 SpcFunc &amp; VentSpcFunc combos'!$Q$8:$Q$335,0),0)&gt;0,1,0)</f>
        <v>0</v>
      </c>
      <c r="V45" s="120">
        <f>IF(IFERROR(MATCH(_xlfn.CONCAT($B45,",",V$4),'19 SpcFunc &amp; VentSpcFunc combos'!$Q$8:$Q$335,0),0)&gt;0,1,0)</f>
        <v>0</v>
      </c>
      <c r="W45" s="120">
        <f>IF(IFERROR(MATCH(_xlfn.CONCAT($B45,",",W$4),'19 SpcFunc &amp; VentSpcFunc combos'!$Q$8:$Q$335,0),0)&gt;0,1,0)</f>
        <v>0</v>
      </c>
      <c r="X45" s="120">
        <f>IF(IFERROR(MATCH(_xlfn.CONCAT($B45,",",X$4),'19 SpcFunc &amp; VentSpcFunc combos'!$Q$8:$Q$335,0),0)&gt;0,1,0)</f>
        <v>0</v>
      </c>
      <c r="Y45" s="120">
        <f>IF(IFERROR(MATCH(_xlfn.CONCAT($B45,",",Y$4),'19 SpcFunc &amp; VentSpcFunc combos'!$Q$8:$Q$335,0),0)&gt;0,1,0)</f>
        <v>0</v>
      </c>
      <c r="Z45" s="120">
        <f>IF(IFERROR(MATCH(_xlfn.CONCAT($B45,",",Z$4),'19 SpcFunc &amp; VentSpcFunc combos'!$Q$8:$Q$335,0),0)&gt;0,1,0)</f>
        <v>0</v>
      </c>
      <c r="AA45" s="120">
        <f>IF(IFERROR(MATCH(_xlfn.CONCAT($B45,",",AA$4),'19 SpcFunc &amp; VentSpcFunc combos'!$Q$8:$Q$335,0),0)&gt;0,1,0)</f>
        <v>0</v>
      </c>
      <c r="AB45" s="120">
        <f>IF(IFERROR(MATCH(_xlfn.CONCAT($B45,",",AB$4),'19 SpcFunc &amp; VentSpcFunc combos'!$Q$8:$Q$335,0),0)&gt;0,1,0)</f>
        <v>0</v>
      </c>
      <c r="AC45" s="120">
        <f>IF(IFERROR(MATCH(_xlfn.CONCAT($B45,",",AC$4),'19 SpcFunc &amp; VentSpcFunc combos'!$Q$8:$Q$335,0),0)&gt;0,1,0)</f>
        <v>0</v>
      </c>
      <c r="AD45" s="120">
        <f>IF(IFERROR(MATCH(_xlfn.CONCAT($B45,",",AD$4),'19 SpcFunc &amp; VentSpcFunc combos'!$Q$8:$Q$335,0),0)&gt;0,1,0)</f>
        <v>0</v>
      </c>
      <c r="AE45" s="120">
        <f>IF(IFERROR(MATCH(_xlfn.CONCAT($B45,",",AE$4),'19 SpcFunc &amp; VentSpcFunc combos'!$Q$8:$Q$335,0),0)&gt;0,1,0)</f>
        <v>0</v>
      </c>
      <c r="AF45" s="120">
        <f>IF(IFERROR(MATCH(_xlfn.CONCAT($B45,",",AF$4),'19 SpcFunc &amp; VentSpcFunc combos'!$Q$8:$Q$335,0),0)&gt;0,1,0)</f>
        <v>0</v>
      </c>
      <c r="AG45" s="120">
        <f>IF(IFERROR(MATCH(_xlfn.CONCAT($B45,",",AG$4),'19 SpcFunc &amp; VentSpcFunc combos'!$Q$8:$Q$335,0),0)&gt;0,1,0)</f>
        <v>0</v>
      </c>
      <c r="AH45" s="120">
        <f>IF(IFERROR(MATCH(_xlfn.CONCAT($B45,",",AH$4),'19 SpcFunc &amp; VentSpcFunc combos'!$Q$8:$Q$335,0),0)&gt;0,1,0)</f>
        <v>0</v>
      </c>
      <c r="AI45" s="120">
        <f>IF(IFERROR(MATCH(_xlfn.CONCAT($B45,",",AI$4),'19 SpcFunc &amp; VentSpcFunc combos'!$Q$8:$Q$335,0),0)&gt;0,1,0)</f>
        <v>0</v>
      </c>
      <c r="AJ45" s="120">
        <f>IF(IFERROR(MATCH(_xlfn.CONCAT($B45,",",AJ$4),'19 SpcFunc &amp; VentSpcFunc combos'!$Q$8:$Q$335,0),0)&gt;0,1,0)</f>
        <v>0</v>
      </c>
      <c r="AK45" s="120">
        <f>IF(IFERROR(MATCH(_xlfn.CONCAT($B45,",",AK$4),'19 SpcFunc &amp; VentSpcFunc combos'!$Q$8:$Q$335,0),0)&gt;0,1,0)</f>
        <v>0</v>
      </c>
      <c r="AL45" s="120">
        <f>IF(IFERROR(MATCH(_xlfn.CONCAT($B45,",",AL$4),'19 SpcFunc &amp; VentSpcFunc combos'!$Q$8:$Q$335,0),0)&gt;0,1,0)</f>
        <v>0</v>
      </c>
      <c r="AM45" s="120">
        <f>IF(IFERROR(MATCH(_xlfn.CONCAT($B45,",",AM$4),'19 SpcFunc &amp; VentSpcFunc combos'!$Q$8:$Q$335,0),0)&gt;0,1,0)</f>
        <v>0</v>
      </c>
      <c r="AN45" s="120">
        <f>IF(IFERROR(MATCH(_xlfn.CONCAT($B45,",",AN$4),'19 SpcFunc &amp; VentSpcFunc combos'!$Q$8:$Q$335,0),0)&gt;0,1,0)</f>
        <v>0</v>
      </c>
      <c r="AO45" s="120">
        <f>IF(IFERROR(MATCH(_xlfn.CONCAT($B45,",",AO$4),'19 SpcFunc &amp; VentSpcFunc combos'!$Q$8:$Q$335,0),0)&gt;0,1,0)</f>
        <v>0</v>
      </c>
      <c r="AP45" s="120">
        <f>IF(IFERROR(MATCH(_xlfn.CONCAT($B45,",",AP$4),'19 SpcFunc &amp; VentSpcFunc combos'!$Q$8:$Q$335,0),0)&gt;0,1,0)</f>
        <v>0</v>
      </c>
      <c r="AQ45" s="120">
        <f>IF(IFERROR(MATCH(_xlfn.CONCAT($B45,",",AQ$4),'19 SpcFunc &amp; VentSpcFunc combos'!$Q$8:$Q$335,0),0)&gt;0,1,0)</f>
        <v>0</v>
      </c>
      <c r="AR45" s="120">
        <f>IF(IFERROR(MATCH(_xlfn.CONCAT($B45,",",AR$4),'19 SpcFunc &amp; VentSpcFunc combos'!$Q$8:$Q$335,0),0)&gt;0,1,0)</f>
        <v>0</v>
      </c>
      <c r="AS45" s="120">
        <f>IF(IFERROR(MATCH(_xlfn.CONCAT($B45,",",AS$4),'19 SpcFunc &amp; VentSpcFunc combos'!$Q$8:$Q$335,0),0)&gt;0,1,0)</f>
        <v>0</v>
      </c>
      <c r="AT45" s="120">
        <f>IF(IFERROR(MATCH(_xlfn.CONCAT($B45,",",AT$4),'19 SpcFunc &amp; VentSpcFunc combos'!$Q$8:$Q$335,0),0)&gt;0,1,0)</f>
        <v>0</v>
      </c>
      <c r="AU45" s="120">
        <f>IF(IFERROR(MATCH(_xlfn.CONCAT($B45,",",AU$4),'19 SpcFunc &amp; VentSpcFunc combos'!$Q$8:$Q$335,0),0)&gt;0,1,0)</f>
        <v>0</v>
      </c>
      <c r="AV45" s="120">
        <f>IF(IFERROR(MATCH(_xlfn.CONCAT($B45,",",AV$4),'19 SpcFunc &amp; VentSpcFunc combos'!$Q$8:$Q$335,0),0)&gt;0,1,0)</f>
        <v>0</v>
      </c>
      <c r="AW45" s="120">
        <f>IF(IFERROR(MATCH(_xlfn.CONCAT($B45,",",AW$4),'19 SpcFunc &amp; VentSpcFunc combos'!$Q$8:$Q$335,0),0)&gt;0,1,0)</f>
        <v>0</v>
      </c>
      <c r="AX45" s="120">
        <f>IF(IFERROR(MATCH(_xlfn.CONCAT($B45,",",AX$4),'19 SpcFunc &amp; VentSpcFunc combos'!$Q$8:$Q$335,0),0)&gt;0,1,0)</f>
        <v>0</v>
      </c>
      <c r="AY45" s="120">
        <f>IF(IFERROR(MATCH(_xlfn.CONCAT($B45,",",AY$4),'19 SpcFunc &amp; VentSpcFunc combos'!$Q$8:$Q$335,0),0)&gt;0,1,0)</f>
        <v>0</v>
      </c>
      <c r="AZ45" s="120">
        <f>IF(IFERROR(MATCH(_xlfn.CONCAT($B45,",",AZ$4),'19 SpcFunc &amp; VentSpcFunc combos'!$Q$8:$Q$335,0),0)&gt;0,1,0)</f>
        <v>0</v>
      </c>
      <c r="BA45" s="120">
        <f>IF(IFERROR(MATCH(_xlfn.CONCAT($B45,",",BA$4),'19 SpcFunc &amp; VentSpcFunc combos'!$Q$8:$Q$335,0),0)&gt;0,1,0)</f>
        <v>0</v>
      </c>
      <c r="BB45" s="120">
        <f>IF(IFERROR(MATCH(_xlfn.CONCAT($B45,",",BB$4),'19 SpcFunc &amp; VentSpcFunc combos'!$Q$8:$Q$335,0),0)&gt;0,1,0)</f>
        <v>0</v>
      </c>
      <c r="BC45" s="120">
        <f>IF(IFERROR(MATCH(_xlfn.CONCAT($B45,",",BC$4),'19 SpcFunc &amp; VentSpcFunc combos'!$Q$8:$Q$335,0),0)&gt;0,1,0)</f>
        <v>0</v>
      </c>
      <c r="BD45" s="120">
        <f>IF(IFERROR(MATCH(_xlfn.CONCAT($B45,",",BD$4),'19 SpcFunc &amp; VentSpcFunc combos'!$Q$8:$Q$335,0),0)&gt;0,1,0)</f>
        <v>0</v>
      </c>
      <c r="BE45" s="120">
        <f>IF(IFERROR(MATCH(_xlfn.CONCAT($B45,",",BE$4),'19 SpcFunc &amp; VentSpcFunc combos'!$Q$8:$Q$335,0),0)&gt;0,1,0)</f>
        <v>0</v>
      </c>
      <c r="BF45" s="120">
        <f>IF(IFERROR(MATCH(_xlfn.CONCAT($B45,",",BF$4),'19 SpcFunc &amp; VentSpcFunc combos'!$Q$8:$Q$335,0),0)&gt;0,1,0)</f>
        <v>0</v>
      </c>
      <c r="BG45" s="120">
        <f>IF(IFERROR(MATCH(_xlfn.CONCAT($B45,",",BG$4),'19 SpcFunc &amp; VentSpcFunc combos'!$Q$8:$Q$335,0),0)&gt;0,1,0)</f>
        <v>0</v>
      </c>
      <c r="BH45" s="120">
        <f>IF(IFERROR(MATCH(_xlfn.CONCAT($B45,",",BH$4),'19 SpcFunc &amp; VentSpcFunc combos'!$Q$8:$Q$335,0),0)&gt;0,1,0)</f>
        <v>0</v>
      </c>
      <c r="BI45" s="120">
        <f>IF(IFERROR(MATCH(_xlfn.CONCAT($B45,",",BI$4),'19 SpcFunc &amp; VentSpcFunc combos'!$Q$8:$Q$335,0),0)&gt;0,1,0)</f>
        <v>0</v>
      </c>
      <c r="BJ45" s="120">
        <f>IF(IFERROR(MATCH(_xlfn.CONCAT($B45,",",BJ$4),'19 SpcFunc &amp; VentSpcFunc combos'!$Q$8:$Q$335,0),0)&gt;0,1,0)</f>
        <v>0</v>
      </c>
      <c r="BK45" s="120">
        <f>IF(IFERROR(MATCH(_xlfn.CONCAT($B45,",",BK$4),'19 SpcFunc &amp; VentSpcFunc combos'!$Q$8:$Q$335,0),0)&gt;0,1,0)</f>
        <v>0</v>
      </c>
      <c r="BL45" s="120">
        <f>IF(IFERROR(MATCH(_xlfn.CONCAT($B45,",",BL$4),'19 SpcFunc &amp; VentSpcFunc combos'!$Q$8:$Q$335,0),0)&gt;0,1,0)</f>
        <v>0</v>
      </c>
      <c r="BM45" s="120">
        <f>IF(IFERROR(MATCH(_xlfn.CONCAT($B45,",",BM$4),'19 SpcFunc &amp; VentSpcFunc combos'!$Q$8:$Q$335,0),0)&gt;0,1,0)</f>
        <v>0</v>
      </c>
      <c r="BN45" s="120">
        <f>IF(IFERROR(MATCH(_xlfn.CONCAT($B45,",",BN$4),'19 SpcFunc &amp; VentSpcFunc combos'!$Q$8:$Q$335,0),0)&gt;0,1,0)</f>
        <v>0</v>
      </c>
      <c r="BO45" s="120">
        <f>IF(IFERROR(MATCH(_xlfn.CONCAT($B45,",",BO$4),'19 SpcFunc &amp; VentSpcFunc combos'!$Q$8:$Q$335,0),0)&gt;0,1,0)</f>
        <v>0</v>
      </c>
      <c r="BP45" s="120">
        <f>IF(IFERROR(MATCH(_xlfn.CONCAT($B45,",",BP$4),'19 SpcFunc &amp; VentSpcFunc combos'!$Q$8:$Q$335,0),0)&gt;0,1,0)</f>
        <v>0</v>
      </c>
      <c r="BQ45" s="120">
        <f>IF(IFERROR(MATCH(_xlfn.CONCAT($B45,",",BQ$4),'19 SpcFunc &amp; VentSpcFunc combos'!$Q$8:$Q$335,0),0)&gt;0,1,0)</f>
        <v>0</v>
      </c>
      <c r="BR45" s="120">
        <f>IF(IFERROR(MATCH(_xlfn.CONCAT($B45,",",BR$4),'19 SpcFunc &amp; VentSpcFunc combos'!$Q$8:$Q$335,0),0)&gt;0,1,0)</f>
        <v>0</v>
      </c>
      <c r="BS45" s="120">
        <f>IF(IFERROR(MATCH(_xlfn.CONCAT($B45,",",BS$4),'19 SpcFunc &amp; VentSpcFunc combos'!$Q$8:$Q$335,0),0)&gt;0,1,0)</f>
        <v>0</v>
      </c>
      <c r="BT45" s="120">
        <f>IF(IFERROR(MATCH(_xlfn.CONCAT($B45,",",BT$4),'19 SpcFunc &amp; VentSpcFunc combos'!$Q$8:$Q$335,0),0)&gt;0,1,0)</f>
        <v>0</v>
      </c>
      <c r="BU45" s="120">
        <f>IF(IFERROR(MATCH(_xlfn.CONCAT($B45,",",BU$4),'19 SpcFunc &amp; VentSpcFunc combos'!$Q$8:$Q$335,0),0)&gt;0,1,0)</f>
        <v>0</v>
      </c>
      <c r="BV45" s="120">
        <f>IF(IFERROR(MATCH(_xlfn.CONCAT($B45,",",BV$4),'19 SpcFunc &amp; VentSpcFunc combos'!$Q$8:$Q$335,0),0)&gt;0,1,0)</f>
        <v>0</v>
      </c>
      <c r="BW45" s="120">
        <f>IF(IFERROR(MATCH(_xlfn.CONCAT($B45,",",BW$4),'19 SpcFunc &amp; VentSpcFunc combos'!$Q$8:$Q$335,0),0)&gt;0,1,0)</f>
        <v>0</v>
      </c>
      <c r="BX45" s="120">
        <f>IF(IFERROR(MATCH(_xlfn.CONCAT($B45,",",BX$4),'19 SpcFunc &amp; VentSpcFunc combos'!$Q$8:$Q$335,0),0)&gt;0,1,0)</f>
        <v>0</v>
      </c>
      <c r="BY45" s="120">
        <f>IF(IFERROR(MATCH(_xlfn.CONCAT($B45,",",BY$4),'19 SpcFunc &amp; VentSpcFunc combos'!$Q$8:$Q$335,0),0)&gt;0,1,0)</f>
        <v>0</v>
      </c>
      <c r="BZ45" s="120">
        <f>IF(IFERROR(MATCH(_xlfn.CONCAT($B45,",",BZ$4),'19 SpcFunc &amp; VentSpcFunc combos'!$Q$8:$Q$335,0),0)&gt;0,1,0)</f>
        <v>0</v>
      </c>
      <c r="CA45" s="120">
        <f>IF(IFERROR(MATCH(_xlfn.CONCAT($B45,",",CA$4),'19 SpcFunc &amp; VentSpcFunc combos'!$Q$8:$Q$335,0),0)&gt;0,1,0)</f>
        <v>0</v>
      </c>
      <c r="CB45" s="120">
        <f>IF(IFERROR(MATCH(_xlfn.CONCAT($B45,",",CB$4),'19 SpcFunc &amp; VentSpcFunc combos'!$Q$8:$Q$335,0),0)&gt;0,1,0)</f>
        <v>0</v>
      </c>
      <c r="CC45" s="120">
        <f>IF(IFERROR(MATCH(_xlfn.CONCAT($B45,",",CC$4),'19 SpcFunc &amp; VentSpcFunc combos'!$Q$8:$Q$335,0),0)&gt;0,1,0)</f>
        <v>0</v>
      </c>
      <c r="CD45" s="120">
        <f>IF(IFERROR(MATCH(_xlfn.CONCAT($B45,",",CD$4),'19 SpcFunc &amp; VentSpcFunc combos'!$Q$8:$Q$335,0),0)&gt;0,1,0)</f>
        <v>0</v>
      </c>
      <c r="CE45" s="120">
        <f>IF(IFERROR(MATCH(_xlfn.CONCAT($B45,",",CE$4),'19 SpcFunc &amp; VentSpcFunc combos'!$Q$8:$Q$335,0),0)&gt;0,1,0)</f>
        <v>0</v>
      </c>
      <c r="CF45" s="120">
        <f>IF(IFERROR(MATCH(_xlfn.CONCAT($B45,",",CF$4),'19 SpcFunc &amp; VentSpcFunc combos'!$Q$8:$Q$335,0),0)&gt;0,1,0)</f>
        <v>0</v>
      </c>
      <c r="CG45" s="120">
        <f>IF(IFERROR(MATCH(_xlfn.CONCAT($B45,",",CG$4),'19 SpcFunc &amp; VentSpcFunc combos'!$Q$8:$Q$335,0),0)&gt;0,1,0)</f>
        <v>0</v>
      </c>
      <c r="CH45" s="120">
        <f>IF(IFERROR(MATCH(_xlfn.CONCAT($B45,",",CH$4),'19 SpcFunc &amp; VentSpcFunc combos'!$Q$8:$Q$335,0),0)&gt;0,1,0)</f>
        <v>0</v>
      </c>
      <c r="CI45" s="120">
        <f>IF(IFERROR(MATCH(_xlfn.CONCAT($B45,",",CI$4),'19 SpcFunc &amp; VentSpcFunc combos'!$Q$8:$Q$335,0),0)&gt;0,1,0)</f>
        <v>0</v>
      </c>
      <c r="CJ45" s="120">
        <f>IF(IFERROR(MATCH(_xlfn.CONCAT($B45,",",CJ$4),'19 SpcFunc &amp; VentSpcFunc combos'!$Q$8:$Q$335,0),0)&gt;0,1,0)</f>
        <v>0</v>
      </c>
      <c r="CK45" s="120">
        <f>IF(IFERROR(MATCH(_xlfn.CONCAT($B45,",",CK$4),'19 SpcFunc &amp; VentSpcFunc combos'!$Q$8:$Q$335,0),0)&gt;0,1,0)</f>
        <v>0</v>
      </c>
      <c r="CL45" s="120">
        <f>IF(IFERROR(MATCH(_xlfn.CONCAT($B45,",",CL$4),'19 SpcFunc &amp; VentSpcFunc combos'!$Q$8:$Q$335,0),0)&gt;0,1,0)</f>
        <v>0</v>
      </c>
      <c r="CM45" s="120">
        <f>IF(IFERROR(MATCH(_xlfn.CONCAT($B45,",",CM$4),'19 SpcFunc &amp; VentSpcFunc combos'!$Q$8:$Q$335,0),0)&gt;0,1,0)</f>
        <v>0</v>
      </c>
      <c r="CN45" s="120">
        <f>IF(IFERROR(MATCH(_xlfn.CONCAT($B45,",",CN$4),'19 SpcFunc &amp; VentSpcFunc combos'!$Q$8:$Q$335,0),0)&gt;0,1,0)</f>
        <v>0</v>
      </c>
      <c r="CO45" s="120">
        <f>IF(IFERROR(MATCH(_xlfn.CONCAT($B45,",",CO$4),'19 SpcFunc &amp; VentSpcFunc combos'!$Q$8:$Q$335,0),0)&gt;0,1,0)</f>
        <v>0</v>
      </c>
      <c r="CP45" s="120">
        <f>IF(IFERROR(MATCH(_xlfn.CONCAT($B45,",",CP$4),'19 SpcFunc &amp; VentSpcFunc combos'!$Q$8:$Q$335,0),0)&gt;0,1,0)</f>
        <v>0</v>
      </c>
      <c r="CQ45" s="120">
        <f>IF(IFERROR(MATCH(_xlfn.CONCAT($B45,",",CQ$4),'19 SpcFunc &amp; VentSpcFunc combos'!$Q$8:$Q$335,0),0)&gt;0,1,0)</f>
        <v>0</v>
      </c>
      <c r="CR45" s="120">
        <f>IF(IFERROR(MATCH(_xlfn.CONCAT($B45,",",CR$4),'19 SpcFunc &amp; VentSpcFunc combos'!$Q$8:$Q$335,0),0)&gt;0,1,0)</f>
        <v>0</v>
      </c>
      <c r="CS45" s="120">
        <f>IF(IFERROR(MATCH(_xlfn.CONCAT($B45,",",CS$4),'19 SpcFunc &amp; VentSpcFunc combos'!$Q$8:$Q$335,0),0)&gt;0,1,0)</f>
        <v>0</v>
      </c>
      <c r="CT45" s="120">
        <f>IF(IFERROR(MATCH(_xlfn.CONCAT($B45,",",CT$4),'19 SpcFunc &amp; VentSpcFunc combos'!$Q$8:$Q$335,0),0)&gt;0,1,0)</f>
        <v>0</v>
      </c>
      <c r="CU45" s="99" t="s">
        <v>938</v>
      </c>
      <c r="CV45">
        <f t="shared" si="5"/>
        <v>0</v>
      </c>
    </row>
    <row r="46" spans="2:100" x14ac:dyDescent="0.25">
      <c r="B46" t="e">
        <f>#REF!</f>
        <v>#REF!</v>
      </c>
      <c r="C46" s="120">
        <f>IF(IFERROR(MATCH(_xlfn.CONCAT($B46,",",C$4),'19 SpcFunc &amp; VentSpcFunc combos'!$Q$8:$Q$335,0),0)&gt;0,1,0)</f>
        <v>0</v>
      </c>
      <c r="D46" s="120">
        <f>IF(IFERROR(MATCH(_xlfn.CONCAT($B46,",",D$4),'19 SpcFunc &amp; VentSpcFunc combos'!$Q$8:$Q$335,0),0)&gt;0,1,0)</f>
        <v>0</v>
      </c>
      <c r="E46" s="120">
        <f>IF(IFERROR(MATCH(_xlfn.CONCAT($B46,",",E$4),'19 SpcFunc &amp; VentSpcFunc combos'!$Q$8:$Q$335,0),0)&gt;0,1,0)</f>
        <v>0</v>
      </c>
      <c r="F46" s="120">
        <f>IF(IFERROR(MATCH(_xlfn.CONCAT($B46,",",F$4),'19 SpcFunc &amp; VentSpcFunc combos'!$Q$8:$Q$335,0),0)&gt;0,1,0)</f>
        <v>0</v>
      </c>
      <c r="G46" s="120">
        <f>IF(IFERROR(MATCH(_xlfn.CONCAT($B46,",",G$4),'19 SpcFunc &amp; VentSpcFunc combos'!$Q$8:$Q$335,0),0)&gt;0,1,0)</f>
        <v>0</v>
      </c>
      <c r="H46" s="120">
        <f>IF(IFERROR(MATCH(_xlfn.CONCAT($B46,",",H$4),'19 SpcFunc &amp; VentSpcFunc combos'!$Q$8:$Q$335,0),0)&gt;0,1,0)</f>
        <v>0</v>
      </c>
      <c r="I46" s="120">
        <f>IF(IFERROR(MATCH(_xlfn.CONCAT($B46,",",I$4),'19 SpcFunc &amp; VentSpcFunc combos'!$Q$8:$Q$335,0),0)&gt;0,1,0)</f>
        <v>0</v>
      </c>
      <c r="J46" s="120">
        <f>IF(IFERROR(MATCH(_xlfn.CONCAT($B46,",",J$4),'19 SpcFunc &amp; VentSpcFunc combos'!$Q$8:$Q$335,0),0)&gt;0,1,0)</f>
        <v>0</v>
      </c>
      <c r="K46" s="120">
        <f>IF(IFERROR(MATCH(_xlfn.CONCAT($B46,",",K$4),'19 SpcFunc &amp; VentSpcFunc combos'!$Q$8:$Q$335,0),0)&gt;0,1,0)</f>
        <v>0</v>
      </c>
      <c r="L46" s="120">
        <f>IF(IFERROR(MATCH(_xlfn.CONCAT($B46,",",L$4),'19 SpcFunc &amp; VentSpcFunc combos'!$Q$8:$Q$335,0),0)&gt;0,1,0)</f>
        <v>0</v>
      </c>
      <c r="M46" s="120">
        <f>IF(IFERROR(MATCH(_xlfn.CONCAT($B46,",",M$4),'19 SpcFunc &amp; VentSpcFunc combos'!$Q$8:$Q$335,0),0)&gt;0,1,0)</f>
        <v>0</v>
      </c>
      <c r="N46" s="120">
        <f>IF(IFERROR(MATCH(_xlfn.CONCAT($B46,",",N$4),'19 SpcFunc &amp; VentSpcFunc combos'!$Q$8:$Q$335,0),0)&gt;0,1,0)</f>
        <v>0</v>
      </c>
      <c r="O46" s="120">
        <f>IF(IFERROR(MATCH(_xlfn.CONCAT($B46,",",O$4),'19 SpcFunc &amp; VentSpcFunc combos'!$Q$8:$Q$335,0),0)&gt;0,1,0)</f>
        <v>0</v>
      </c>
      <c r="P46" s="120">
        <f>IF(IFERROR(MATCH(_xlfn.CONCAT($B46,",",P$4),'19 SpcFunc &amp; VentSpcFunc combos'!$Q$8:$Q$335,0),0)&gt;0,1,0)</f>
        <v>0</v>
      </c>
      <c r="Q46" s="120">
        <f>IF(IFERROR(MATCH(_xlfn.CONCAT($B46,",",Q$4),'19 SpcFunc &amp; VentSpcFunc combos'!$Q$8:$Q$335,0),0)&gt;0,1,0)</f>
        <v>0</v>
      </c>
      <c r="R46" s="120">
        <f>IF(IFERROR(MATCH(_xlfn.CONCAT($B46,",",R$4),'19 SpcFunc &amp; VentSpcFunc combos'!$Q$8:$Q$335,0),0)&gt;0,1,0)</f>
        <v>0</v>
      </c>
      <c r="S46" s="120">
        <f>IF(IFERROR(MATCH(_xlfn.CONCAT($B46,",",S$4),'19 SpcFunc &amp; VentSpcFunc combos'!$Q$8:$Q$335,0),0)&gt;0,1,0)</f>
        <v>0</v>
      </c>
      <c r="T46" s="120">
        <f>IF(IFERROR(MATCH(_xlfn.CONCAT($B46,",",T$4),'19 SpcFunc &amp; VentSpcFunc combos'!$Q$8:$Q$335,0),0)&gt;0,1,0)</f>
        <v>0</v>
      </c>
      <c r="U46" s="120">
        <f>IF(IFERROR(MATCH(_xlfn.CONCAT($B46,",",U$4),'19 SpcFunc &amp; VentSpcFunc combos'!$Q$8:$Q$335,0),0)&gt;0,1,0)</f>
        <v>0</v>
      </c>
      <c r="V46" s="120">
        <f>IF(IFERROR(MATCH(_xlfn.CONCAT($B46,",",V$4),'19 SpcFunc &amp; VentSpcFunc combos'!$Q$8:$Q$335,0),0)&gt;0,1,0)</f>
        <v>0</v>
      </c>
      <c r="W46" s="120">
        <f>IF(IFERROR(MATCH(_xlfn.CONCAT($B46,",",W$4),'19 SpcFunc &amp; VentSpcFunc combos'!$Q$8:$Q$335,0),0)&gt;0,1,0)</f>
        <v>0</v>
      </c>
      <c r="X46" s="120">
        <f>IF(IFERROR(MATCH(_xlfn.CONCAT($B46,",",X$4),'19 SpcFunc &amp; VentSpcFunc combos'!$Q$8:$Q$335,0),0)&gt;0,1,0)</f>
        <v>0</v>
      </c>
      <c r="Y46" s="120">
        <f>IF(IFERROR(MATCH(_xlfn.CONCAT($B46,",",Y$4),'19 SpcFunc &amp; VentSpcFunc combos'!$Q$8:$Q$335,0),0)&gt;0,1,0)</f>
        <v>0</v>
      </c>
      <c r="Z46" s="120">
        <f>IF(IFERROR(MATCH(_xlfn.CONCAT($B46,",",Z$4),'19 SpcFunc &amp; VentSpcFunc combos'!$Q$8:$Q$335,0),0)&gt;0,1,0)</f>
        <v>0</v>
      </c>
      <c r="AA46" s="120">
        <f>IF(IFERROR(MATCH(_xlfn.CONCAT($B46,",",AA$4),'19 SpcFunc &amp; VentSpcFunc combos'!$Q$8:$Q$335,0),0)&gt;0,1,0)</f>
        <v>0</v>
      </c>
      <c r="AB46" s="120">
        <f>IF(IFERROR(MATCH(_xlfn.CONCAT($B46,",",AB$4),'19 SpcFunc &amp; VentSpcFunc combos'!$Q$8:$Q$335,0),0)&gt;0,1,0)</f>
        <v>0</v>
      </c>
      <c r="AC46" s="120">
        <f>IF(IFERROR(MATCH(_xlfn.CONCAT($B46,",",AC$4),'19 SpcFunc &amp; VentSpcFunc combos'!$Q$8:$Q$335,0),0)&gt;0,1,0)</f>
        <v>0</v>
      </c>
      <c r="AD46" s="120">
        <f>IF(IFERROR(MATCH(_xlfn.CONCAT($B46,",",AD$4),'19 SpcFunc &amp; VentSpcFunc combos'!$Q$8:$Q$335,0),0)&gt;0,1,0)</f>
        <v>0</v>
      </c>
      <c r="AE46" s="120">
        <f>IF(IFERROR(MATCH(_xlfn.CONCAT($B46,",",AE$4),'19 SpcFunc &amp; VentSpcFunc combos'!$Q$8:$Q$335,0),0)&gt;0,1,0)</f>
        <v>0</v>
      </c>
      <c r="AF46" s="120">
        <f>IF(IFERROR(MATCH(_xlfn.CONCAT($B46,",",AF$4),'19 SpcFunc &amp; VentSpcFunc combos'!$Q$8:$Q$335,0),0)&gt;0,1,0)</f>
        <v>0</v>
      </c>
      <c r="AG46" s="120">
        <f>IF(IFERROR(MATCH(_xlfn.CONCAT($B46,",",AG$4),'19 SpcFunc &amp; VentSpcFunc combos'!$Q$8:$Q$335,0),0)&gt;0,1,0)</f>
        <v>0</v>
      </c>
      <c r="AH46" s="120">
        <f>IF(IFERROR(MATCH(_xlfn.CONCAT($B46,",",AH$4),'19 SpcFunc &amp; VentSpcFunc combos'!$Q$8:$Q$335,0),0)&gt;0,1,0)</f>
        <v>0</v>
      </c>
      <c r="AI46" s="120">
        <f>IF(IFERROR(MATCH(_xlfn.CONCAT($B46,",",AI$4),'19 SpcFunc &amp; VentSpcFunc combos'!$Q$8:$Q$335,0),0)&gt;0,1,0)</f>
        <v>0</v>
      </c>
      <c r="AJ46" s="120">
        <f>IF(IFERROR(MATCH(_xlfn.CONCAT($B46,",",AJ$4),'19 SpcFunc &amp; VentSpcFunc combos'!$Q$8:$Q$335,0),0)&gt;0,1,0)</f>
        <v>0</v>
      </c>
      <c r="AK46" s="120">
        <f>IF(IFERROR(MATCH(_xlfn.CONCAT($B46,",",AK$4),'19 SpcFunc &amp; VentSpcFunc combos'!$Q$8:$Q$335,0),0)&gt;0,1,0)</f>
        <v>0</v>
      </c>
      <c r="AL46" s="120">
        <f>IF(IFERROR(MATCH(_xlfn.CONCAT($B46,",",AL$4),'19 SpcFunc &amp; VentSpcFunc combos'!$Q$8:$Q$335,0),0)&gt;0,1,0)</f>
        <v>0</v>
      </c>
      <c r="AM46" s="120">
        <f>IF(IFERROR(MATCH(_xlfn.CONCAT($B46,",",AM$4),'19 SpcFunc &amp; VentSpcFunc combos'!$Q$8:$Q$335,0),0)&gt;0,1,0)</f>
        <v>0</v>
      </c>
      <c r="AN46" s="120">
        <f>IF(IFERROR(MATCH(_xlfn.CONCAT($B46,",",AN$4),'19 SpcFunc &amp; VentSpcFunc combos'!$Q$8:$Q$335,0),0)&gt;0,1,0)</f>
        <v>0</v>
      </c>
      <c r="AO46" s="120">
        <f>IF(IFERROR(MATCH(_xlfn.CONCAT($B46,",",AO$4),'19 SpcFunc &amp; VentSpcFunc combos'!$Q$8:$Q$335,0),0)&gt;0,1,0)</f>
        <v>0</v>
      </c>
      <c r="AP46" s="120">
        <f>IF(IFERROR(MATCH(_xlfn.CONCAT($B46,",",AP$4),'19 SpcFunc &amp; VentSpcFunc combos'!$Q$8:$Q$335,0),0)&gt;0,1,0)</f>
        <v>0</v>
      </c>
      <c r="AQ46" s="120">
        <f>IF(IFERROR(MATCH(_xlfn.CONCAT($B46,",",AQ$4),'19 SpcFunc &amp; VentSpcFunc combos'!$Q$8:$Q$335,0),0)&gt;0,1,0)</f>
        <v>0</v>
      </c>
      <c r="AR46" s="120">
        <f>IF(IFERROR(MATCH(_xlfn.CONCAT($B46,",",AR$4),'19 SpcFunc &amp; VentSpcFunc combos'!$Q$8:$Q$335,0),0)&gt;0,1,0)</f>
        <v>0</v>
      </c>
      <c r="AS46" s="120">
        <f>IF(IFERROR(MATCH(_xlfn.CONCAT($B46,",",AS$4),'19 SpcFunc &amp; VentSpcFunc combos'!$Q$8:$Q$335,0),0)&gt;0,1,0)</f>
        <v>0</v>
      </c>
      <c r="AT46" s="120">
        <f>IF(IFERROR(MATCH(_xlfn.CONCAT($B46,",",AT$4),'19 SpcFunc &amp; VentSpcFunc combos'!$Q$8:$Q$335,0),0)&gt;0,1,0)</f>
        <v>0</v>
      </c>
      <c r="AU46" s="120">
        <f>IF(IFERROR(MATCH(_xlfn.CONCAT($B46,",",AU$4),'19 SpcFunc &amp; VentSpcFunc combos'!$Q$8:$Q$335,0),0)&gt;0,1,0)</f>
        <v>0</v>
      </c>
      <c r="AV46" s="120">
        <f>IF(IFERROR(MATCH(_xlfn.CONCAT($B46,",",AV$4),'19 SpcFunc &amp; VentSpcFunc combos'!$Q$8:$Q$335,0),0)&gt;0,1,0)</f>
        <v>0</v>
      </c>
      <c r="AW46" s="120">
        <f>IF(IFERROR(MATCH(_xlfn.CONCAT($B46,",",AW$4),'19 SpcFunc &amp; VentSpcFunc combos'!$Q$8:$Q$335,0),0)&gt;0,1,0)</f>
        <v>0</v>
      </c>
      <c r="AX46" s="120">
        <f>IF(IFERROR(MATCH(_xlfn.CONCAT($B46,",",AX$4),'19 SpcFunc &amp; VentSpcFunc combos'!$Q$8:$Q$335,0),0)&gt;0,1,0)</f>
        <v>0</v>
      </c>
      <c r="AY46" s="120">
        <f>IF(IFERROR(MATCH(_xlfn.CONCAT($B46,",",AY$4),'19 SpcFunc &amp; VentSpcFunc combos'!$Q$8:$Q$335,0),0)&gt;0,1,0)</f>
        <v>0</v>
      </c>
      <c r="AZ46" s="120">
        <f>IF(IFERROR(MATCH(_xlfn.CONCAT($B46,",",AZ$4),'19 SpcFunc &amp; VentSpcFunc combos'!$Q$8:$Q$335,0),0)&gt;0,1,0)</f>
        <v>0</v>
      </c>
      <c r="BA46" s="120">
        <f>IF(IFERROR(MATCH(_xlfn.CONCAT($B46,",",BA$4),'19 SpcFunc &amp; VentSpcFunc combos'!$Q$8:$Q$335,0),0)&gt;0,1,0)</f>
        <v>0</v>
      </c>
      <c r="BB46" s="120">
        <f>IF(IFERROR(MATCH(_xlfn.CONCAT($B46,",",BB$4),'19 SpcFunc &amp; VentSpcFunc combos'!$Q$8:$Q$335,0),0)&gt;0,1,0)</f>
        <v>0</v>
      </c>
      <c r="BC46" s="120">
        <f>IF(IFERROR(MATCH(_xlfn.CONCAT($B46,",",BC$4),'19 SpcFunc &amp; VentSpcFunc combos'!$Q$8:$Q$335,0),0)&gt;0,1,0)</f>
        <v>0</v>
      </c>
      <c r="BD46" s="120">
        <f>IF(IFERROR(MATCH(_xlfn.CONCAT($B46,",",BD$4),'19 SpcFunc &amp; VentSpcFunc combos'!$Q$8:$Q$335,0),0)&gt;0,1,0)</f>
        <v>0</v>
      </c>
      <c r="BE46" s="120">
        <f>IF(IFERROR(MATCH(_xlfn.CONCAT($B46,",",BE$4),'19 SpcFunc &amp; VentSpcFunc combos'!$Q$8:$Q$335,0),0)&gt;0,1,0)</f>
        <v>0</v>
      </c>
      <c r="BF46" s="120">
        <f>IF(IFERROR(MATCH(_xlfn.CONCAT($B46,",",BF$4),'19 SpcFunc &amp; VentSpcFunc combos'!$Q$8:$Q$335,0),0)&gt;0,1,0)</f>
        <v>0</v>
      </c>
      <c r="BG46" s="120">
        <f>IF(IFERROR(MATCH(_xlfn.CONCAT($B46,",",BG$4),'19 SpcFunc &amp; VentSpcFunc combos'!$Q$8:$Q$335,0),0)&gt;0,1,0)</f>
        <v>0</v>
      </c>
      <c r="BH46" s="120">
        <f>IF(IFERROR(MATCH(_xlfn.CONCAT($B46,",",BH$4),'19 SpcFunc &amp; VentSpcFunc combos'!$Q$8:$Q$335,0),0)&gt;0,1,0)</f>
        <v>0</v>
      </c>
      <c r="BI46" s="120">
        <f>IF(IFERROR(MATCH(_xlfn.CONCAT($B46,",",BI$4),'19 SpcFunc &amp; VentSpcFunc combos'!$Q$8:$Q$335,0),0)&gt;0,1,0)</f>
        <v>0</v>
      </c>
      <c r="BJ46" s="120">
        <f>IF(IFERROR(MATCH(_xlfn.CONCAT($B46,",",BJ$4),'19 SpcFunc &amp; VentSpcFunc combos'!$Q$8:$Q$335,0),0)&gt;0,1,0)</f>
        <v>0</v>
      </c>
      <c r="BK46" s="120">
        <f>IF(IFERROR(MATCH(_xlfn.CONCAT($B46,",",BK$4),'19 SpcFunc &amp; VentSpcFunc combos'!$Q$8:$Q$335,0),0)&gt;0,1,0)</f>
        <v>0</v>
      </c>
      <c r="BL46" s="120">
        <f>IF(IFERROR(MATCH(_xlfn.CONCAT($B46,",",BL$4),'19 SpcFunc &amp; VentSpcFunc combos'!$Q$8:$Q$335,0),0)&gt;0,1,0)</f>
        <v>0</v>
      </c>
      <c r="BM46" s="120">
        <f>IF(IFERROR(MATCH(_xlfn.CONCAT($B46,",",BM$4),'19 SpcFunc &amp; VentSpcFunc combos'!$Q$8:$Q$335,0),0)&gt;0,1,0)</f>
        <v>0</v>
      </c>
      <c r="BN46" s="120">
        <f>IF(IFERROR(MATCH(_xlfn.CONCAT($B46,",",BN$4),'19 SpcFunc &amp; VentSpcFunc combos'!$Q$8:$Q$335,0),0)&gt;0,1,0)</f>
        <v>0</v>
      </c>
      <c r="BO46" s="120">
        <f>IF(IFERROR(MATCH(_xlfn.CONCAT($B46,",",BO$4),'19 SpcFunc &amp; VentSpcFunc combos'!$Q$8:$Q$335,0),0)&gt;0,1,0)</f>
        <v>0</v>
      </c>
      <c r="BP46" s="120">
        <f>IF(IFERROR(MATCH(_xlfn.CONCAT($B46,",",BP$4),'19 SpcFunc &amp; VentSpcFunc combos'!$Q$8:$Q$335,0),0)&gt;0,1,0)</f>
        <v>0</v>
      </c>
      <c r="BQ46" s="120">
        <f>IF(IFERROR(MATCH(_xlfn.CONCAT($B46,",",BQ$4),'19 SpcFunc &amp; VentSpcFunc combos'!$Q$8:$Q$335,0),0)&gt;0,1,0)</f>
        <v>0</v>
      </c>
      <c r="BR46" s="120">
        <f>IF(IFERROR(MATCH(_xlfn.CONCAT($B46,",",BR$4),'19 SpcFunc &amp; VentSpcFunc combos'!$Q$8:$Q$335,0),0)&gt;0,1,0)</f>
        <v>0</v>
      </c>
      <c r="BS46" s="120">
        <f>IF(IFERROR(MATCH(_xlfn.CONCAT($B46,",",BS$4),'19 SpcFunc &amp; VentSpcFunc combos'!$Q$8:$Q$335,0),0)&gt;0,1,0)</f>
        <v>0</v>
      </c>
      <c r="BT46" s="120">
        <f>IF(IFERROR(MATCH(_xlfn.CONCAT($B46,",",BT$4),'19 SpcFunc &amp; VentSpcFunc combos'!$Q$8:$Q$335,0),0)&gt;0,1,0)</f>
        <v>0</v>
      </c>
      <c r="BU46" s="120">
        <f>IF(IFERROR(MATCH(_xlfn.CONCAT($B46,",",BU$4),'19 SpcFunc &amp; VentSpcFunc combos'!$Q$8:$Q$335,0),0)&gt;0,1,0)</f>
        <v>0</v>
      </c>
      <c r="BV46" s="120">
        <f>IF(IFERROR(MATCH(_xlfn.CONCAT($B46,",",BV$4),'19 SpcFunc &amp; VentSpcFunc combos'!$Q$8:$Q$335,0),0)&gt;0,1,0)</f>
        <v>0</v>
      </c>
      <c r="BW46" s="120">
        <f>IF(IFERROR(MATCH(_xlfn.CONCAT($B46,",",BW$4),'19 SpcFunc &amp; VentSpcFunc combos'!$Q$8:$Q$335,0),0)&gt;0,1,0)</f>
        <v>0</v>
      </c>
      <c r="BX46" s="120">
        <f>IF(IFERROR(MATCH(_xlfn.CONCAT($B46,",",BX$4),'19 SpcFunc &amp; VentSpcFunc combos'!$Q$8:$Q$335,0),0)&gt;0,1,0)</f>
        <v>0</v>
      </c>
      <c r="BY46" s="120">
        <f>IF(IFERROR(MATCH(_xlfn.CONCAT($B46,",",BY$4),'19 SpcFunc &amp; VentSpcFunc combos'!$Q$8:$Q$335,0),0)&gt;0,1,0)</f>
        <v>0</v>
      </c>
      <c r="BZ46" s="120">
        <f>IF(IFERROR(MATCH(_xlfn.CONCAT($B46,",",BZ$4),'19 SpcFunc &amp; VentSpcFunc combos'!$Q$8:$Q$335,0),0)&gt;0,1,0)</f>
        <v>0</v>
      </c>
      <c r="CA46" s="120">
        <f>IF(IFERROR(MATCH(_xlfn.CONCAT($B46,",",CA$4),'19 SpcFunc &amp; VentSpcFunc combos'!$Q$8:$Q$335,0),0)&gt;0,1,0)</f>
        <v>0</v>
      </c>
      <c r="CB46" s="120">
        <f>IF(IFERROR(MATCH(_xlfn.CONCAT($B46,",",CB$4),'19 SpcFunc &amp; VentSpcFunc combos'!$Q$8:$Q$335,0),0)&gt;0,1,0)</f>
        <v>0</v>
      </c>
      <c r="CC46" s="120">
        <f>IF(IFERROR(MATCH(_xlfn.CONCAT($B46,",",CC$4),'19 SpcFunc &amp; VentSpcFunc combos'!$Q$8:$Q$335,0),0)&gt;0,1,0)</f>
        <v>0</v>
      </c>
      <c r="CD46" s="120">
        <f>IF(IFERROR(MATCH(_xlfn.CONCAT($B46,",",CD$4),'19 SpcFunc &amp; VentSpcFunc combos'!$Q$8:$Q$335,0),0)&gt;0,1,0)</f>
        <v>0</v>
      </c>
      <c r="CE46" s="120">
        <f>IF(IFERROR(MATCH(_xlfn.CONCAT($B46,",",CE$4),'19 SpcFunc &amp; VentSpcFunc combos'!$Q$8:$Q$335,0),0)&gt;0,1,0)</f>
        <v>0</v>
      </c>
      <c r="CF46" s="120">
        <f>IF(IFERROR(MATCH(_xlfn.CONCAT($B46,",",CF$4),'19 SpcFunc &amp; VentSpcFunc combos'!$Q$8:$Q$335,0),0)&gt;0,1,0)</f>
        <v>0</v>
      </c>
      <c r="CG46" s="120">
        <f>IF(IFERROR(MATCH(_xlfn.CONCAT($B46,",",CG$4),'19 SpcFunc &amp; VentSpcFunc combos'!$Q$8:$Q$335,0),0)&gt;0,1,0)</f>
        <v>0</v>
      </c>
      <c r="CH46" s="120">
        <f>IF(IFERROR(MATCH(_xlfn.CONCAT($B46,",",CH$4),'19 SpcFunc &amp; VentSpcFunc combos'!$Q$8:$Q$335,0),0)&gt;0,1,0)</f>
        <v>0</v>
      </c>
      <c r="CI46" s="120">
        <f>IF(IFERROR(MATCH(_xlfn.CONCAT($B46,",",CI$4),'19 SpcFunc &amp; VentSpcFunc combos'!$Q$8:$Q$335,0),0)&gt;0,1,0)</f>
        <v>0</v>
      </c>
      <c r="CJ46" s="120">
        <f>IF(IFERROR(MATCH(_xlfn.CONCAT($B46,",",CJ$4),'19 SpcFunc &amp; VentSpcFunc combos'!$Q$8:$Q$335,0),0)&gt;0,1,0)</f>
        <v>0</v>
      </c>
      <c r="CK46" s="120">
        <f>IF(IFERROR(MATCH(_xlfn.CONCAT($B46,",",CK$4),'19 SpcFunc &amp; VentSpcFunc combos'!$Q$8:$Q$335,0),0)&gt;0,1,0)</f>
        <v>0</v>
      </c>
      <c r="CL46" s="120">
        <f>IF(IFERROR(MATCH(_xlfn.CONCAT($B46,",",CL$4),'19 SpcFunc &amp; VentSpcFunc combos'!$Q$8:$Q$335,0),0)&gt;0,1,0)</f>
        <v>0</v>
      </c>
      <c r="CM46" s="120">
        <f>IF(IFERROR(MATCH(_xlfn.CONCAT($B46,",",CM$4),'19 SpcFunc &amp; VentSpcFunc combos'!$Q$8:$Q$335,0),0)&gt;0,1,0)</f>
        <v>0</v>
      </c>
      <c r="CN46" s="120">
        <f>IF(IFERROR(MATCH(_xlfn.CONCAT($B46,",",CN$4),'19 SpcFunc &amp; VentSpcFunc combos'!$Q$8:$Q$335,0),0)&gt;0,1,0)</f>
        <v>0</v>
      </c>
      <c r="CO46" s="120">
        <f>IF(IFERROR(MATCH(_xlfn.CONCAT($B46,",",CO$4),'19 SpcFunc &amp; VentSpcFunc combos'!$Q$8:$Q$335,0),0)&gt;0,1,0)</f>
        <v>0</v>
      </c>
      <c r="CP46" s="120">
        <f>IF(IFERROR(MATCH(_xlfn.CONCAT($B46,",",CP$4),'19 SpcFunc &amp; VentSpcFunc combos'!$Q$8:$Q$335,0),0)&gt;0,1,0)</f>
        <v>0</v>
      </c>
      <c r="CQ46" s="120">
        <f>IF(IFERROR(MATCH(_xlfn.CONCAT($B46,",",CQ$4),'19 SpcFunc &amp; VentSpcFunc combos'!$Q$8:$Q$335,0),0)&gt;0,1,0)</f>
        <v>0</v>
      </c>
      <c r="CR46" s="120">
        <f>IF(IFERROR(MATCH(_xlfn.CONCAT($B46,",",CR$4),'19 SpcFunc &amp; VentSpcFunc combos'!$Q$8:$Q$335,0),0)&gt;0,1,0)</f>
        <v>0</v>
      </c>
      <c r="CS46" s="120">
        <f>IF(IFERROR(MATCH(_xlfn.CONCAT($B46,",",CS$4),'19 SpcFunc &amp; VentSpcFunc combos'!$Q$8:$Q$335,0),0)&gt;0,1,0)</f>
        <v>0</v>
      </c>
      <c r="CT46" s="120">
        <f>IF(IFERROR(MATCH(_xlfn.CONCAT($B46,",",CT$4),'19 SpcFunc &amp; VentSpcFunc combos'!$Q$8:$Q$335,0),0)&gt;0,1,0)</f>
        <v>0</v>
      </c>
      <c r="CU46" s="99" t="s">
        <v>938</v>
      </c>
      <c r="CV46">
        <f t="shared" si="5"/>
        <v>0</v>
      </c>
    </row>
    <row r="47" spans="2:100" x14ac:dyDescent="0.25">
      <c r="B47" t="e">
        <f>#REF!</f>
        <v>#REF!</v>
      </c>
      <c r="C47" s="120">
        <f>IF(IFERROR(MATCH(_xlfn.CONCAT($B47,",",C$4),'19 SpcFunc &amp; VentSpcFunc combos'!$Q$8:$Q$335,0),0)&gt;0,1,0)</f>
        <v>0</v>
      </c>
      <c r="D47" s="120">
        <f>IF(IFERROR(MATCH(_xlfn.CONCAT($B47,",",D$4),'19 SpcFunc &amp; VentSpcFunc combos'!$Q$8:$Q$335,0),0)&gt;0,1,0)</f>
        <v>0</v>
      </c>
      <c r="E47" s="120">
        <f>IF(IFERROR(MATCH(_xlfn.CONCAT($B47,",",E$4),'19 SpcFunc &amp; VentSpcFunc combos'!$Q$8:$Q$335,0),0)&gt;0,1,0)</f>
        <v>0</v>
      </c>
      <c r="F47" s="120">
        <f>IF(IFERROR(MATCH(_xlfn.CONCAT($B47,",",F$4),'19 SpcFunc &amp; VentSpcFunc combos'!$Q$8:$Q$335,0),0)&gt;0,1,0)</f>
        <v>0</v>
      </c>
      <c r="G47" s="120">
        <f>IF(IFERROR(MATCH(_xlfn.CONCAT($B47,",",G$4),'19 SpcFunc &amp; VentSpcFunc combos'!$Q$8:$Q$335,0),0)&gt;0,1,0)</f>
        <v>0</v>
      </c>
      <c r="H47" s="120">
        <f>IF(IFERROR(MATCH(_xlfn.CONCAT($B47,",",H$4),'19 SpcFunc &amp; VentSpcFunc combos'!$Q$8:$Q$335,0),0)&gt;0,1,0)</f>
        <v>0</v>
      </c>
      <c r="I47" s="120">
        <f>IF(IFERROR(MATCH(_xlfn.CONCAT($B47,",",I$4),'19 SpcFunc &amp; VentSpcFunc combos'!$Q$8:$Q$335,0),0)&gt;0,1,0)</f>
        <v>0</v>
      </c>
      <c r="J47" s="120">
        <f>IF(IFERROR(MATCH(_xlfn.CONCAT($B47,",",J$4),'19 SpcFunc &amp; VentSpcFunc combos'!$Q$8:$Q$335,0),0)&gt;0,1,0)</f>
        <v>0</v>
      </c>
      <c r="K47" s="120">
        <f>IF(IFERROR(MATCH(_xlfn.CONCAT($B47,",",K$4),'19 SpcFunc &amp; VentSpcFunc combos'!$Q$8:$Q$335,0),0)&gt;0,1,0)</f>
        <v>0</v>
      </c>
      <c r="L47" s="120">
        <f>IF(IFERROR(MATCH(_xlfn.CONCAT($B47,",",L$4),'19 SpcFunc &amp; VentSpcFunc combos'!$Q$8:$Q$335,0),0)&gt;0,1,0)</f>
        <v>0</v>
      </c>
      <c r="M47" s="120">
        <f>IF(IFERROR(MATCH(_xlfn.CONCAT($B47,",",M$4),'19 SpcFunc &amp; VentSpcFunc combos'!$Q$8:$Q$335,0),0)&gt;0,1,0)</f>
        <v>0</v>
      </c>
      <c r="N47" s="120">
        <f>IF(IFERROR(MATCH(_xlfn.CONCAT($B47,",",N$4),'19 SpcFunc &amp; VentSpcFunc combos'!$Q$8:$Q$335,0),0)&gt;0,1,0)</f>
        <v>0</v>
      </c>
      <c r="O47" s="120">
        <f>IF(IFERROR(MATCH(_xlfn.CONCAT($B47,",",O$4),'19 SpcFunc &amp; VentSpcFunc combos'!$Q$8:$Q$335,0),0)&gt;0,1,0)</f>
        <v>0</v>
      </c>
      <c r="P47" s="120">
        <f>IF(IFERROR(MATCH(_xlfn.CONCAT($B47,",",P$4),'19 SpcFunc &amp; VentSpcFunc combos'!$Q$8:$Q$335,0),0)&gt;0,1,0)</f>
        <v>0</v>
      </c>
      <c r="Q47" s="120">
        <f>IF(IFERROR(MATCH(_xlfn.CONCAT($B47,",",Q$4),'19 SpcFunc &amp; VentSpcFunc combos'!$Q$8:$Q$335,0),0)&gt;0,1,0)</f>
        <v>0</v>
      </c>
      <c r="R47" s="120">
        <f>IF(IFERROR(MATCH(_xlfn.CONCAT($B47,",",R$4),'19 SpcFunc &amp; VentSpcFunc combos'!$Q$8:$Q$335,0),0)&gt;0,1,0)</f>
        <v>0</v>
      </c>
      <c r="S47" s="120">
        <f>IF(IFERROR(MATCH(_xlfn.CONCAT($B47,",",S$4),'19 SpcFunc &amp; VentSpcFunc combos'!$Q$8:$Q$335,0),0)&gt;0,1,0)</f>
        <v>0</v>
      </c>
      <c r="T47" s="120">
        <f>IF(IFERROR(MATCH(_xlfn.CONCAT($B47,",",T$4),'19 SpcFunc &amp; VentSpcFunc combos'!$Q$8:$Q$335,0),0)&gt;0,1,0)</f>
        <v>0</v>
      </c>
      <c r="U47" s="120">
        <f>IF(IFERROR(MATCH(_xlfn.CONCAT($B47,",",U$4),'19 SpcFunc &amp; VentSpcFunc combos'!$Q$8:$Q$335,0),0)&gt;0,1,0)</f>
        <v>0</v>
      </c>
      <c r="V47" s="120">
        <f>IF(IFERROR(MATCH(_xlfn.CONCAT($B47,",",V$4),'19 SpcFunc &amp; VentSpcFunc combos'!$Q$8:$Q$335,0),0)&gt;0,1,0)</f>
        <v>0</v>
      </c>
      <c r="W47" s="120">
        <f>IF(IFERROR(MATCH(_xlfn.CONCAT($B47,",",W$4),'19 SpcFunc &amp; VentSpcFunc combos'!$Q$8:$Q$335,0),0)&gt;0,1,0)</f>
        <v>0</v>
      </c>
      <c r="X47" s="120">
        <f>IF(IFERROR(MATCH(_xlfn.CONCAT($B47,",",X$4),'19 SpcFunc &amp; VentSpcFunc combos'!$Q$8:$Q$335,0),0)&gt;0,1,0)</f>
        <v>0</v>
      </c>
      <c r="Y47" s="120">
        <f>IF(IFERROR(MATCH(_xlfn.CONCAT($B47,",",Y$4),'19 SpcFunc &amp; VentSpcFunc combos'!$Q$8:$Q$335,0),0)&gt;0,1,0)</f>
        <v>0</v>
      </c>
      <c r="Z47" s="120">
        <f>IF(IFERROR(MATCH(_xlfn.CONCAT($B47,",",Z$4),'19 SpcFunc &amp; VentSpcFunc combos'!$Q$8:$Q$335,0),0)&gt;0,1,0)</f>
        <v>0</v>
      </c>
      <c r="AA47" s="120">
        <f>IF(IFERROR(MATCH(_xlfn.CONCAT($B47,",",AA$4),'19 SpcFunc &amp; VentSpcFunc combos'!$Q$8:$Q$335,0),0)&gt;0,1,0)</f>
        <v>0</v>
      </c>
      <c r="AB47" s="120">
        <f>IF(IFERROR(MATCH(_xlfn.CONCAT($B47,",",AB$4),'19 SpcFunc &amp; VentSpcFunc combos'!$Q$8:$Q$335,0),0)&gt;0,1,0)</f>
        <v>0</v>
      </c>
      <c r="AC47" s="120">
        <f>IF(IFERROR(MATCH(_xlfn.CONCAT($B47,",",AC$4),'19 SpcFunc &amp; VentSpcFunc combos'!$Q$8:$Q$335,0),0)&gt;0,1,0)</f>
        <v>0</v>
      </c>
      <c r="AD47" s="120">
        <f>IF(IFERROR(MATCH(_xlfn.CONCAT($B47,",",AD$4),'19 SpcFunc &amp; VentSpcFunc combos'!$Q$8:$Q$335,0),0)&gt;0,1,0)</f>
        <v>0</v>
      </c>
      <c r="AE47" s="120">
        <f>IF(IFERROR(MATCH(_xlfn.CONCAT($B47,",",AE$4),'19 SpcFunc &amp; VentSpcFunc combos'!$Q$8:$Q$335,0),0)&gt;0,1,0)</f>
        <v>0</v>
      </c>
      <c r="AF47" s="120">
        <f>IF(IFERROR(MATCH(_xlfn.CONCAT($B47,",",AF$4),'19 SpcFunc &amp; VentSpcFunc combos'!$Q$8:$Q$335,0),0)&gt;0,1,0)</f>
        <v>0</v>
      </c>
      <c r="AG47" s="120">
        <f>IF(IFERROR(MATCH(_xlfn.CONCAT($B47,",",AG$4),'19 SpcFunc &amp; VentSpcFunc combos'!$Q$8:$Q$335,0),0)&gt;0,1,0)</f>
        <v>0</v>
      </c>
      <c r="AH47" s="120">
        <f>IF(IFERROR(MATCH(_xlfn.CONCAT($B47,",",AH$4),'19 SpcFunc &amp; VentSpcFunc combos'!$Q$8:$Q$335,0),0)&gt;0,1,0)</f>
        <v>0</v>
      </c>
      <c r="AI47" s="120">
        <f>IF(IFERROR(MATCH(_xlfn.CONCAT($B47,",",AI$4),'19 SpcFunc &amp; VentSpcFunc combos'!$Q$8:$Q$335,0),0)&gt;0,1,0)</f>
        <v>0</v>
      </c>
      <c r="AJ47" s="120">
        <f>IF(IFERROR(MATCH(_xlfn.CONCAT($B47,",",AJ$4),'19 SpcFunc &amp; VentSpcFunc combos'!$Q$8:$Q$335,0),0)&gt;0,1,0)</f>
        <v>0</v>
      </c>
      <c r="AK47" s="120">
        <f>IF(IFERROR(MATCH(_xlfn.CONCAT($B47,",",AK$4),'19 SpcFunc &amp; VentSpcFunc combos'!$Q$8:$Q$335,0),0)&gt;0,1,0)</f>
        <v>0</v>
      </c>
      <c r="AL47" s="120">
        <f>IF(IFERROR(MATCH(_xlfn.CONCAT($B47,",",AL$4),'19 SpcFunc &amp; VentSpcFunc combos'!$Q$8:$Q$335,0),0)&gt;0,1,0)</f>
        <v>0</v>
      </c>
      <c r="AM47" s="120">
        <f>IF(IFERROR(MATCH(_xlfn.CONCAT($B47,",",AM$4),'19 SpcFunc &amp; VentSpcFunc combos'!$Q$8:$Q$335,0),0)&gt;0,1,0)</f>
        <v>0</v>
      </c>
      <c r="AN47" s="120">
        <f>IF(IFERROR(MATCH(_xlfn.CONCAT($B47,",",AN$4),'19 SpcFunc &amp; VentSpcFunc combos'!$Q$8:$Q$335,0),0)&gt;0,1,0)</f>
        <v>0</v>
      </c>
      <c r="AO47" s="120">
        <f>IF(IFERROR(MATCH(_xlfn.CONCAT($B47,",",AO$4),'19 SpcFunc &amp; VentSpcFunc combos'!$Q$8:$Q$335,0),0)&gt;0,1,0)</f>
        <v>0</v>
      </c>
      <c r="AP47" s="120">
        <f>IF(IFERROR(MATCH(_xlfn.CONCAT($B47,",",AP$4),'19 SpcFunc &amp; VentSpcFunc combos'!$Q$8:$Q$335,0),0)&gt;0,1,0)</f>
        <v>0</v>
      </c>
      <c r="AQ47" s="120">
        <f>IF(IFERROR(MATCH(_xlfn.CONCAT($B47,",",AQ$4),'19 SpcFunc &amp; VentSpcFunc combos'!$Q$8:$Q$335,0),0)&gt;0,1,0)</f>
        <v>0</v>
      </c>
      <c r="AR47" s="120">
        <f>IF(IFERROR(MATCH(_xlfn.CONCAT($B47,",",AR$4),'19 SpcFunc &amp; VentSpcFunc combos'!$Q$8:$Q$335,0),0)&gt;0,1,0)</f>
        <v>0</v>
      </c>
      <c r="AS47" s="120">
        <f>IF(IFERROR(MATCH(_xlfn.CONCAT($B47,",",AS$4),'19 SpcFunc &amp; VentSpcFunc combos'!$Q$8:$Q$335,0),0)&gt;0,1,0)</f>
        <v>0</v>
      </c>
      <c r="AT47" s="120">
        <f>IF(IFERROR(MATCH(_xlfn.CONCAT($B47,",",AT$4),'19 SpcFunc &amp; VentSpcFunc combos'!$Q$8:$Q$335,0),0)&gt;0,1,0)</f>
        <v>0</v>
      </c>
      <c r="AU47" s="120">
        <f>IF(IFERROR(MATCH(_xlfn.CONCAT($B47,",",AU$4),'19 SpcFunc &amp; VentSpcFunc combos'!$Q$8:$Q$335,0),0)&gt;0,1,0)</f>
        <v>0</v>
      </c>
      <c r="AV47" s="120">
        <f>IF(IFERROR(MATCH(_xlfn.CONCAT($B47,",",AV$4),'19 SpcFunc &amp; VentSpcFunc combos'!$Q$8:$Q$335,0),0)&gt;0,1,0)</f>
        <v>0</v>
      </c>
      <c r="AW47" s="120">
        <f>IF(IFERROR(MATCH(_xlfn.CONCAT($B47,",",AW$4),'19 SpcFunc &amp; VentSpcFunc combos'!$Q$8:$Q$335,0),0)&gt;0,1,0)</f>
        <v>0</v>
      </c>
      <c r="AX47" s="120">
        <f>IF(IFERROR(MATCH(_xlfn.CONCAT($B47,",",AX$4),'19 SpcFunc &amp; VentSpcFunc combos'!$Q$8:$Q$335,0),0)&gt;0,1,0)</f>
        <v>0</v>
      </c>
      <c r="AY47" s="120">
        <f>IF(IFERROR(MATCH(_xlfn.CONCAT($B47,",",AY$4),'19 SpcFunc &amp; VentSpcFunc combos'!$Q$8:$Q$335,0),0)&gt;0,1,0)</f>
        <v>0</v>
      </c>
      <c r="AZ47" s="120">
        <f>IF(IFERROR(MATCH(_xlfn.CONCAT($B47,",",AZ$4),'19 SpcFunc &amp; VentSpcFunc combos'!$Q$8:$Q$335,0),0)&gt;0,1,0)</f>
        <v>0</v>
      </c>
      <c r="BA47" s="120">
        <f>IF(IFERROR(MATCH(_xlfn.CONCAT($B47,",",BA$4),'19 SpcFunc &amp; VentSpcFunc combos'!$Q$8:$Q$335,0),0)&gt;0,1,0)</f>
        <v>0</v>
      </c>
      <c r="BB47" s="120">
        <f>IF(IFERROR(MATCH(_xlfn.CONCAT($B47,",",BB$4),'19 SpcFunc &amp; VentSpcFunc combos'!$Q$8:$Q$335,0),0)&gt;0,1,0)</f>
        <v>0</v>
      </c>
      <c r="BC47" s="120">
        <f>IF(IFERROR(MATCH(_xlfn.CONCAT($B47,",",BC$4),'19 SpcFunc &amp; VentSpcFunc combos'!$Q$8:$Q$335,0),0)&gt;0,1,0)</f>
        <v>0</v>
      </c>
      <c r="BD47" s="120">
        <f>IF(IFERROR(MATCH(_xlfn.CONCAT($B47,",",BD$4),'19 SpcFunc &amp; VentSpcFunc combos'!$Q$8:$Q$335,0),0)&gt;0,1,0)</f>
        <v>0</v>
      </c>
      <c r="BE47" s="120">
        <f>IF(IFERROR(MATCH(_xlfn.CONCAT($B47,",",BE$4),'19 SpcFunc &amp; VentSpcFunc combos'!$Q$8:$Q$335,0),0)&gt;0,1,0)</f>
        <v>0</v>
      </c>
      <c r="BF47" s="120">
        <f>IF(IFERROR(MATCH(_xlfn.CONCAT($B47,",",BF$4),'19 SpcFunc &amp; VentSpcFunc combos'!$Q$8:$Q$335,0),0)&gt;0,1,0)</f>
        <v>0</v>
      </c>
      <c r="BG47" s="120">
        <f>IF(IFERROR(MATCH(_xlfn.CONCAT($B47,",",BG$4),'19 SpcFunc &amp; VentSpcFunc combos'!$Q$8:$Q$335,0),0)&gt;0,1,0)</f>
        <v>0</v>
      </c>
      <c r="BH47" s="120">
        <f>IF(IFERROR(MATCH(_xlfn.CONCAT($B47,",",BH$4),'19 SpcFunc &amp; VentSpcFunc combos'!$Q$8:$Q$335,0),0)&gt;0,1,0)</f>
        <v>0</v>
      </c>
      <c r="BI47" s="120">
        <f>IF(IFERROR(MATCH(_xlfn.CONCAT($B47,",",BI$4),'19 SpcFunc &amp; VentSpcFunc combos'!$Q$8:$Q$335,0),0)&gt;0,1,0)</f>
        <v>0</v>
      </c>
      <c r="BJ47" s="120">
        <f>IF(IFERROR(MATCH(_xlfn.CONCAT($B47,",",BJ$4),'19 SpcFunc &amp; VentSpcFunc combos'!$Q$8:$Q$335,0),0)&gt;0,1,0)</f>
        <v>0</v>
      </c>
      <c r="BK47" s="120">
        <f>IF(IFERROR(MATCH(_xlfn.CONCAT($B47,",",BK$4),'19 SpcFunc &amp; VentSpcFunc combos'!$Q$8:$Q$335,0),0)&gt;0,1,0)</f>
        <v>0</v>
      </c>
      <c r="BL47" s="120">
        <f>IF(IFERROR(MATCH(_xlfn.CONCAT($B47,",",BL$4),'19 SpcFunc &amp; VentSpcFunc combos'!$Q$8:$Q$335,0),0)&gt;0,1,0)</f>
        <v>0</v>
      </c>
      <c r="BM47" s="120">
        <f>IF(IFERROR(MATCH(_xlfn.CONCAT($B47,",",BM$4),'19 SpcFunc &amp; VentSpcFunc combos'!$Q$8:$Q$335,0),0)&gt;0,1,0)</f>
        <v>0</v>
      </c>
      <c r="BN47" s="120">
        <f>IF(IFERROR(MATCH(_xlfn.CONCAT($B47,",",BN$4),'19 SpcFunc &amp; VentSpcFunc combos'!$Q$8:$Q$335,0),0)&gt;0,1,0)</f>
        <v>0</v>
      </c>
      <c r="BO47" s="120">
        <f>IF(IFERROR(MATCH(_xlfn.CONCAT($B47,",",BO$4),'19 SpcFunc &amp; VentSpcFunc combos'!$Q$8:$Q$335,0),0)&gt;0,1,0)</f>
        <v>0</v>
      </c>
      <c r="BP47" s="120">
        <f>IF(IFERROR(MATCH(_xlfn.CONCAT($B47,",",BP$4),'19 SpcFunc &amp; VentSpcFunc combos'!$Q$8:$Q$335,0),0)&gt;0,1,0)</f>
        <v>0</v>
      </c>
      <c r="BQ47" s="120">
        <f>IF(IFERROR(MATCH(_xlfn.CONCAT($B47,",",BQ$4),'19 SpcFunc &amp; VentSpcFunc combos'!$Q$8:$Q$335,0),0)&gt;0,1,0)</f>
        <v>0</v>
      </c>
      <c r="BR47" s="120">
        <f>IF(IFERROR(MATCH(_xlfn.CONCAT($B47,",",BR$4),'19 SpcFunc &amp; VentSpcFunc combos'!$Q$8:$Q$335,0),0)&gt;0,1,0)</f>
        <v>0</v>
      </c>
      <c r="BS47" s="120">
        <f>IF(IFERROR(MATCH(_xlfn.CONCAT($B47,",",BS$4),'19 SpcFunc &amp; VentSpcFunc combos'!$Q$8:$Q$335,0),0)&gt;0,1,0)</f>
        <v>0</v>
      </c>
      <c r="BT47" s="120">
        <f>IF(IFERROR(MATCH(_xlfn.CONCAT($B47,",",BT$4),'19 SpcFunc &amp; VentSpcFunc combos'!$Q$8:$Q$335,0),0)&gt;0,1,0)</f>
        <v>0</v>
      </c>
      <c r="BU47" s="120">
        <f>IF(IFERROR(MATCH(_xlfn.CONCAT($B47,",",BU$4),'19 SpcFunc &amp; VentSpcFunc combos'!$Q$8:$Q$335,0),0)&gt;0,1,0)</f>
        <v>0</v>
      </c>
      <c r="BV47" s="120">
        <f>IF(IFERROR(MATCH(_xlfn.CONCAT($B47,",",BV$4),'19 SpcFunc &amp; VentSpcFunc combos'!$Q$8:$Q$335,0),0)&gt;0,1,0)</f>
        <v>0</v>
      </c>
      <c r="BW47" s="120">
        <f>IF(IFERROR(MATCH(_xlfn.CONCAT($B47,",",BW$4),'19 SpcFunc &amp; VentSpcFunc combos'!$Q$8:$Q$335,0),0)&gt;0,1,0)</f>
        <v>0</v>
      </c>
      <c r="BX47" s="120">
        <f>IF(IFERROR(MATCH(_xlfn.CONCAT($B47,",",BX$4),'19 SpcFunc &amp; VentSpcFunc combos'!$Q$8:$Q$335,0),0)&gt;0,1,0)</f>
        <v>0</v>
      </c>
      <c r="BY47" s="120">
        <f>IF(IFERROR(MATCH(_xlfn.CONCAT($B47,",",BY$4),'19 SpcFunc &amp; VentSpcFunc combos'!$Q$8:$Q$335,0),0)&gt;0,1,0)</f>
        <v>0</v>
      </c>
      <c r="BZ47" s="120">
        <f>IF(IFERROR(MATCH(_xlfn.CONCAT($B47,",",BZ$4),'19 SpcFunc &amp; VentSpcFunc combos'!$Q$8:$Q$335,0),0)&gt;0,1,0)</f>
        <v>0</v>
      </c>
      <c r="CA47" s="120">
        <f>IF(IFERROR(MATCH(_xlfn.CONCAT($B47,",",CA$4),'19 SpcFunc &amp; VentSpcFunc combos'!$Q$8:$Q$335,0),0)&gt;0,1,0)</f>
        <v>0</v>
      </c>
      <c r="CB47" s="120">
        <f>IF(IFERROR(MATCH(_xlfn.CONCAT($B47,",",CB$4),'19 SpcFunc &amp; VentSpcFunc combos'!$Q$8:$Q$335,0),0)&gt;0,1,0)</f>
        <v>0</v>
      </c>
      <c r="CC47" s="120">
        <f>IF(IFERROR(MATCH(_xlfn.CONCAT($B47,",",CC$4),'19 SpcFunc &amp; VentSpcFunc combos'!$Q$8:$Q$335,0),0)&gt;0,1,0)</f>
        <v>0</v>
      </c>
      <c r="CD47" s="120">
        <f>IF(IFERROR(MATCH(_xlfn.CONCAT($B47,",",CD$4),'19 SpcFunc &amp; VentSpcFunc combos'!$Q$8:$Q$335,0),0)&gt;0,1,0)</f>
        <v>0</v>
      </c>
      <c r="CE47" s="120">
        <f>IF(IFERROR(MATCH(_xlfn.CONCAT($B47,",",CE$4),'19 SpcFunc &amp; VentSpcFunc combos'!$Q$8:$Q$335,0),0)&gt;0,1,0)</f>
        <v>0</v>
      </c>
      <c r="CF47" s="120">
        <f>IF(IFERROR(MATCH(_xlfn.CONCAT($B47,",",CF$4),'19 SpcFunc &amp; VentSpcFunc combos'!$Q$8:$Q$335,0),0)&gt;0,1,0)</f>
        <v>0</v>
      </c>
      <c r="CG47" s="120">
        <f>IF(IFERROR(MATCH(_xlfn.CONCAT($B47,",",CG$4),'19 SpcFunc &amp; VentSpcFunc combos'!$Q$8:$Q$335,0),0)&gt;0,1,0)</f>
        <v>0</v>
      </c>
      <c r="CH47" s="120">
        <f>IF(IFERROR(MATCH(_xlfn.CONCAT($B47,",",CH$4),'19 SpcFunc &amp; VentSpcFunc combos'!$Q$8:$Q$335,0),0)&gt;0,1,0)</f>
        <v>0</v>
      </c>
      <c r="CI47" s="120">
        <f>IF(IFERROR(MATCH(_xlfn.CONCAT($B47,",",CI$4),'19 SpcFunc &amp; VentSpcFunc combos'!$Q$8:$Q$335,0),0)&gt;0,1,0)</f>
        <v>0</v>
      </c>
      <c r="CJ47" s="120">
        <f>IF(IFERROR(MATCH(_xlfn.CONCAT($B47,",",CJ$4),'19 SpcFunc &amp; VentSpcFunc combos'!$Q$8:$Q$335,0),0)&gt;0,1,0)</f>
        <v>0</v>
      </c>
      <c r="CK47" s="120">
        <f>IF(IFERROR(MATCH(_xlfn.CONCAT($B47,",",CK$4),'19 SpcFunc &amp; VentSpcFunc combos'!$Q$8:$Q$335,0),0)&gt;0,1,0)</f>
        <v>0</v>
      </c>
      <c r="CL47" s="120">
        <f>IF(IFERROR(MATCH(_xlfn.CONCAT($B47,",",CL$4),'19 SpcFunc &amp; VentSpcFunc combos'!$Q$8:$Q$335,0),0)&gt;0,1,0)</f>
        <v>0</v>
      </c>
      <c r="CM47" s="120">
        <f>IF(IFERROR(MATCH(_xlfn.CONCAT($B47,",",CM$4),'19 SpcFunc &amp; VentSpcFunc combos'!$Q$8:$Q$335,0),0)&gt;0,1,0)</f>
        <v>0</v>
      </c>
      <c r="CN47" s="120">
        <f>IF(IFERROR(MATCH(_xlfn.CONCAT($B47,",",CN$4),'19 SpcFunc &amp; VentSpcFunc combos'!$Q$8:$Q$335,0),0)&gt;0,1,0)</f>
        <v>0</v>
      </c>
      <c r="CO47" s="120">
        <f>IF(IFERROR(MATCH(_xlfn.CONCAT($B47,",",CO$4),'19 SpcFunc &amp; VentSpcFunc combos'!$Q$8:$Q$335,0),0)&gt;0,1,0)</f>
        <v>0</v>
      </c>
      <c r="CP47" s="120">
        <f>IF(IFERROR(MATCH(_xlfn.CONCAT($B47,",",CP$4),'19 SpcFunc &amp; VentSpcFunc combos'!$Q$8:$Q$335,0),0)&gt;0,1,0)</f>
        <v>0</v>
      </c>
      <c r="CQ47" s="120">
        <f>IF(IFERROR(MATCH(_xlfn.CONCAT($B47,",",CQ$4),'19 SpcFunc &amp; VentSpcFunc combos'!$Q$8:$Q$335,0),0)&gt;0,1,0)</f>
        <v>0</v>
      </c>
      <c r="CR47" s="120">
        <f>IF(IFERROR(MATCH(_xlfn.CONCAT($B47,",",CR$4),'19 SpcFunc &amp; VentSpcFunc combos'!$Q$8:$Q$335,0),0)&gt;0,1,0)</f>
        <v>0</v>
      </c>
      <c r="CS47" s="120">
        <f>IF(IFERROR(MATCH(_xlfn.CONCAT($B47,",",CS$4),'19 SpcFunc &amp; VentSpcFunc combos'!$Q$8:$Q$335,0),0)&gt;0,1,0)</f>
        <v>0</v>
      </c>
      <c r="CT47" s="120">
        <f>IF(IFERROR(MATCH(_xlfn.CONCAT($B47,",",CT$4),'19 SpcFunc &amp; VentSpcFunc combos'!$Q$8:$Q$335,0),0)&gt;0,1,0)</f>
        <v>0</v>
      </c>
      <c r="CU47" s="99" t="s">
        <v>938</v>
      </c>
      <c r="CV47">
        <f t="shared" si="5"/>
        <v>0</v>
      </c>
    </row>
    <row r="48" spans="2:100" x14ac:dyDescent="0.25">
      <c r="B48" t="e">
        <f>#REF!</f>
        <v>#REF!</v>
      </c>
      <c r="C48" s="120">
        <f>IF(IFERROR(MATCH(_xlfn.CONCAT($B48,",",C$4),'19 SpcFunc &amp; VentSpcFunc combos'!$Q$8:$Q$335,0),0)&gt;0,1,0)</f>
        <v>0</v>
      </c>
      <c r="D48" s="120">
        <f>IF(IFERROR(MATCH(_xlfn.CONCAT($B48,",",D$4),'19 SpcFunc &amp; VentSpcFunc combos'!$Q$8:$Q$335,0),0)&gt;0,1,0)</f>
        <v>0</v>
      </c>
      <c r="E48" s="120">
        <f>IF(IFERROR(MATCH(_xlfn.CONCAT($B48,",",E$4),'19 SpcFunc &amp; VentSpcFunc combos'!$Q$8:$Q$335,0),0)&gt;0,1,0)</f>
        <v>0</v>
      </c>
      <c r="F48" s="120">
        <f>IF(IFERROR(MATCH(_xlfn.CONCAT($B48,",",F$4),'19 SpcFunc &amp; VentSpcFunc combos'!$Q$8:$Q$335,0),0)&gt;0,1,0)</f>
        <v>0</v>
      </c>
      <c r="G48" s="120">
        <f>IF(IFERROR(MATCH(_xlfn.CONCAT($B48,",",G$4),'19 SpcFunc &amp; VentSpcFunc combos'!$Q$8:$Q$335,0),0)&gt;0,1,0)</f>
        <v>0</v>
      </c>
      <c r="H48" s="120">
        <f>IF(IFERROR(MATCH(_xlfn.CONCAT($B48,",",H$4),'19 SpcFunc &amp; VentSpcFunc combos'!$Q$8:$Q$335,0),0)&gt;0,1,0)</f>
        <v>0</v>
      </c>
      <c r="I48" s="120">
        <f>IF(IFERROR(MATCH(_xlfn.CONCAT($B48,",",I$4),'19 SpcFunc &amp; VentSpcFunc combos'!$Q$8:$Q$335,0),0)&gt;0,1,0)</f>
        <v>0</v>
      </c>
      <c r="J48" s="120">
        <f>IF(IFERROR(MATCH(_xlfn.CONCAT($B48,",",J$4),'19 SpcFunc &amp; VentSpcFunc combos'!$Q$8:$Q$335,0),0)&gt;0,1,0)</f>
        <v>0</v>
      </c>
      <c r="K48" s="120">
        <f>IF(IFERROR(MATCH(_xlfn.CONCAT($B48,",",K$4),'19 SpcFunc &amp; VentSpcFunc combos'!$Q$8:$Q$335,0),0)&gt;0,1,0)</f>
        <v>0</v>
      </c>
      <c r="L48" s="120">
        <f>IF(IFERROR(MATCH(_xlfn.CONCAT($B48,",",L$4),'19 SpcFunc &amp; VentSpcFunc combos'!$Q$8:$Q$335,0),0)&gt;0,1,0)</f>
        <v>0</v>
      </c>
      <c r="M48" s="120">
        <f>IF(IFERROR(MATCH(_xlfn.CONCAT($B48,",",M$4),'19 SpcFunc &amp; VentSpcFunc combos'!$Q$8:$Q$335,0),0)&gt;0,1,0)</f>
        <v>0</v>
      </c>
      <c r="N48" s="120">
        <f>IF(IFERROR(MATCH(_xlfn.CONCAT($B48,",",N$4),'19 SpcFunc &amp; VentSpcFunc combos'!$Q$8:$Q$335,0),0)&gt;0,1,0)</f>
        <v>0</v>
      </c>
      <c r="O48" s="120">
        <f>IF(IFERROR(MATCH(_xlfn.CONCAT($B48,",",O$4),'19 SpcFunc &amp; VentSpcFunc combos'!$Q$8:$Q$335,0),0)&gt;0,1,0)</f>
        <v>0</v>
      </c>
      <c r="P48" s="120">
        <f>IF(IFERROR(MATCH(_xlfn.CONCAT($B48,",",P$4),'19 SpcFunc &amp; VentSpcFunc combos'!$Q$8:$Q$335,0),0)&gt;0,1,0)</f>
        <v>0</v>
      </c>
      <c r="Q48" s="120">
        <f>IF(IFERROR(MATCH(_xlfn.CONCAT($B48,",",Q$4),'19 SpcFunc &amp; VentSpcFunc combos'!$Q$8:$Q$335,0),0)&gt;0,1,0)</f>
        <v>0</v>
      </c>
      <c r="R48" s="120">
        <f>IF(IFERROR(MATCH(_xlfn.CONCAT($B48,",",R$4),'19 SpcFunc &amp; VentSpcFunc combos'!$Q$8:$Q$335,0),0)&gt;0,1,0)</f>
        <v>0</v>
      </c>
      <c r="S48" s="120">
        <f>IF(IFERROR(MATCH(_xlfn.CONCAT($B48,",",S$4),'19 SpcFunc &amp; VentSpcFunc combos'!$Q$8:$Q$335,0),0)&gt;0,1,0)</f>
        <v>0</v>
      </c>
      <c r="T48" s="120">
        <f>IF(IFERROR(MATCH(_xlfn.CONCAT($B48,",",T$4),'19 SpcFunc &amp; VentSpcFunc combos'!$Q$8:$Q$335,0),0)&gt;0,1,0)</f>
        <v>0</v>
      </c>
      <c r="U48" s="120">
        <f>IF(IFERROR(MATCH(_xlfn.CONCAT($B48,",",U$4),'19 SpcFunc &amp; VentSpcFunc combos'!$Q$8:$Q$335,0),0)&gt;0,1,0)</f>
        <v>0</v>
      </c>
      <c r="V48" s="120">
        <f>IF(IFERROR(MATCH(_xlfn.CONCAT($B48,",",V$4),'19 SpcFunc &amp; VentSpcFunc combos'!$Q$8:$Q$335,0),0)&gt;0,1,0)</f>
        <v>0</v>
      </c>
      <c r="W48" s="120">
        <f>IF(IFERROR(MATCH(_xlfn.CONCAT($B48,",",W$4),'19 SpcFunc &amp; VentSpcFunc combos'!$Q$8:$Q$335,0),0)&gt;0,1,0)</f>
        <v>0</v>
      </c>
      <c r="X48" s="120">
        <f>IF(IFERROR(MATCH(_xlfn.CONCAT($B48,",",X$4),'19 SpcFunc &amp; VentSpcFunc combos'!$Q$8:$Q$335,0),0)&gt;0,1,0)</f>
        <v>0</v>
      </c>
      <c r="Y48" s="120">
        <f>IF(IFERROR(MATCH(_xlfn.CONCAT($B48,",",Y$4),'19 SpcFunc &amp; VentSpcFunc combos'!$Q$8:$Q$335,0),0)&gt;0,1,0)</f>
        <v>0</v>
      </c>
      <c r="Z48" s="120">
        <f>IF(IFERROR(MATCH(_xlfn.CONCAT($B48,",",Z$4),'19 SpcFunc &amp; VentSpcFunc combos'!$Q$8:$Q$335,0),0)&gt;0,1,0)</f>
        <v>0</v>
      </c>
      <c r="AA48" s="120">
        <f>IF(IFERROR(MATCH(_xlfn.CONCAT($B48,",",AA$4),'19 SpcFunc &amp; VentSpcFunc combos'!$Q$8:$Q$335,0),0)&gt;0,1,0)</f>
        <v>0</v>
      </c>
      <c r="AB48" s="120">
        <f>IF(IFERROR(MATCH(_xlfn.CONCAT($B48,",",AB$4),'19 SpcFunc &amp; VentSpcFunc combos'!$Q$8:$Q$335,0),0)&gt;0,1,0)</f>
        <v>0</v>
      </c>
      <c r="AC48" s="120">
        <f>IF(IFERROR(MATCH(_xlfn.CONCAT($B48,",",AC$4),'19 SpcFunc &amp; VentSpcFunc combos'!$Q$8:$Q$335,0),0)&gt;0,1,0)</f>
        <v>0</v>
      </c>
      <c r="AD48" s="120">
        <f>IF(IFERROR(MATCH(_xlfn.CONCAT($B48,",",AD$4),'19 SpcFunc &amp; VentSpcFunc combos'!$Q$8:$Q$335,0),0)&gt;0,1,0)</f>
        <v>0</v>
      </c>
      <c r="AE48" s="120">
        <f>IF(IFERROR(MATCH(_xlfn.CONCAT($B48,",",AE$4),'19 SpcFunc &amp; VentSpcFunc combos'!$Q$8:$Q$335,0),0)&gt;0,1,0)</f>
        <v>0</v>
      </c>
      <c r="AF48" s="120">
        <f>IF(IFERROR(MATCH(_xlfn.CONCAT($B48,",",AF$4),'19 SpcFunc &amp; VentSpcFunc combos'!$Q$8:$Q$335,0),0)&gt;0,1,0)</f>
        <v>0</v>
      </c>
      <c r="AG48" s="120">
        <f>IF(IFERROR(MATCH(_xlfn.CONCAT($B48,",",AG$4),'19 SpcFunc &amp; VentSpcFunc combos'!$Q$8:$Q$335,0),0)&gt;0,1,0)</f>
        <v>0</v>
      </c>
      <c r="AH48" s="120">
        <f>IF(IFERROR(MATCH(_xlfn.CONCAT($B48,",",AH$4),'19 SpcFunc &amp; VentSpcFunc combos'!$Q$8:$Q$335,0),0)&gt;0,1,0)</f>
        <v>0</v>
      </c>
      <c r="AI48" s="120">
        <f>IF(IFERROR(MATCH(_xlfn.CONCAT($B48,",",AI$4),'19 SpcFunc &amp; VentSpcFunc combos'!$Q$8:$Q$335,0),0)&gt;0,1,0)</f>
        <v>0</v>
      </c>
      <c r="AJ48" s="120">
        <f>IF(IFERROR(MATCH(_xlfn.CONCAT($B48,",",AJ$4),'19 SpcFunc &amp; VentSpcFunc combos'!$Q$8:$Q$335,0),0)&gt;0,1,0)</f>
        <v>0</v>
      </c>
      <c r="AK48" s="120">
        <f>IF(IFERROR(MATCH(_xlfn.CONCAT($B48,",",AK$4),'19 SpcFunc &amp; VentSpcFunc combos'!$Q$8:$Q$335,0),0)&gt;0,1,0)</f>
        <v>0</v>
      </c>
      <c r="AL48" s="120">
        <f>IF(IFERROR(MATCH(_xlfn.CONCAT($B48,",",AL$4),'19 SpcFunc &amp; VentSpcFunc combos'!$Q$8:$Q$335,0),0)&gt;0,1,0)</f>
        <v>0</v>
      </c>
      <c r="AM48" s="120">
        <f>IF(IFERROR(MATCH(_xlfn.CONCAT($B48,",",AM$4),'19 SpcFunc &amp; VentSpcFunc combos'!$Q$8:$Q$335,0),0)&gt;0,1,0)</f>
        <v>0</v>
      </c>
      <c r="AN48" s="120">
        <f>IF(IFERROR(MATCH(_xlfn.CONCAT($B48,",",AN$4),'19 SpcFunc &amp; VentSpcFunc combos'!$Q$8:$Q$335,0),0)&gt;0,1,0)</f>
        <v>0</v>
      </c>
      <c r="AO48" s="120">
        <f>IF(IFERROR(MATCH(_xlfn.CONCAT($B48,",",AO$4),'19 SpcFunc &amp; VentSpcFunc combos'!$Q$8:$Q$335,0),0)&gt;0,1,0)</f>
        <v>0</v>
      </c>
      <c r="AP48" s="120">
        <f>IF(IFERROR(MATCH(_xlfn.CONCAT($B48,",",AP$4),'19 SpcFunc &amp; VentSpcFunc combos'!$Q$8:$Q$335,0),0)&gt;0,1,0)</f>
        <v>0</v>
      </c>
      <c r="AQ48" s="120">
        <f>IF(IFERROR(MATCH(_xlfn.CONCAT($B48,",",AQ$4),'19 SpcFunc &amp; VentSpcFunc combos'!$Q$8:$Q$335,0),0)&gt;0,1,0)</f>
        <v>0</v>
      </c>
      <c r="AR48" s="120">
        <f>IF(IFERROR(MATCH(_xlfn.CONCAT($B48,",",AR$4),'19 SpcFunc &amp; VentSpcFunc combos'!$Q$8:$Q$335,0),0)&gt;0,1,0)</f>
        <v>0</v>
      </c>
      <c r="AS48" s="120">
        <f>IF(IFERROR(MATCH(_xlfn.CONCAT($B48,",",AS$4),'19 SpcFunc &amp; VentSpcFunc combos'!$Q$8:$Q$335,0),0)&gt;0,1,0)</f>
        <v>0</v>
      </c>
      <c r="AT48" s="120">
        <f>IF(IFERROR(MATCH(_xlfn.CONCAT($B48,",",AT$4),'19 SpcFunc &amp; VentSpcFunc combos'!$Q$8:$Q$335,0),0)&gt;0,1,0)</f>
        <v>0</v>
      </c>
      <c r="AU48" s="120">
        <f>IF(IFERROR(MATCH(_xlfn.CONCAT($B48,",",AU$4),'19 SpcFunc &amp; VentSpcFunc combos'!$Q$8:$Q$335,0),0)&gt;0,1,0)</f>
        <v>0</v>
      </c>
      <c r="AV48" s="120">
        <f>IF(IFERROR(MATCH(_xlfn.CONCAT($B48,",",AV$4),'19 SpcFunc &amp; VentSpcFunc combos'!$Q$8:$Q$335,0),0)&gt;0,1,0)</f>
        <v>0</v>
      </c>
      <c r="AW48" s="120">
        <f>IF(IFERROR(MATCH(_xlfn.CONCAT($B48,",",AW$4),'19 SpcFunc &amp; VentSpcFunc combos'!$Q$8:$Q$335,0),0)&gt;0,1,0)</f>
        <v>0</v>
      </c>
      <c r="AX48" s="120">
        <f>IF(IFERROR(MATCH(_xlfn.CONCAT($B48,",",AX$4),'19 SpcFunc &amp; VentSpcFunc combos'!$Q$8:$Q$335,0),0)&gt;0,1,0)</f>
        <v>0</v>
      </c>
      <c r="AY48" s="120">
        <f>IF(IFERROR(MATCH(_xlfn.CONCAT($B48,",",AY$4),'19 SpcFunc &amp; VentSpcFunc combos'!$Q$8:$Q$335,0),0)&gt;0,1,0)</f>
        <v>0</v>
      </c>
      <c r="AZ48" s="120">
        <f>IF(IFERROR(MATCH(_xlfn.CONCAT($B48,",",AZ$4),'19 SpcFunc &amp; VentSpcFunc combos'!$Q$8:$Q$335,0),0)&gt;0,1,0)</f>
        <v>0</v>
      </c>
      <c r="BA48" s="120">
        <f>IF(IFERROR(MATCH(_xlfn.CONCAT($B48,",",BA$4),'19 SpcFunc &amp; VentSpcFunc combos'!$Q$8:$Q$335,0),0)&gt;0,1,0)</f>
        <v>0</v>
      </c>
      <c r="BB48" s="120">
        <f>IF(IFERROR(MATCH(_xlfn.CONCAT($B48,",",BB$4),'19 SpcFunc &amp; VentSpcFunc combos'!$Q$8:$Q$335,0),0)&gt;0,1,0)</f>
        <v>0</v>
      </c>
      <c r="BC48" s="120">
        <f>IF(IFERROR(MATCH(_xlfn.CONCAT($B48,",",BC$4),'19 SpcFunc &amp; VentSpcFunc combos'!$Q$8:$Q$335,0),0)&gt;0,1,0)</f>
        <v>0</v>
      </c>
      <c r="BD48" s="120">
        <f>IF(IFERROR(MATCH(_xlfn.CONCAT($B48,",",BD$4),'19 SpcFunc &amp; VentSpcFunc combos'!$Q$8:$Q$335,0),0)&gt;0,1,0)</f>
        <v>0</v>
      </c>
      <c r="BE48" s="120">
        <f>IF(IFERROR(MATCH(_xlfn.CONCAT($B48,",",BE$4),'19 SpcFunc &amp; VentSpcFunc combos'!$Q$8:$Q$335,0),0)&gt;0,1,0)</f>
        <v>0</v>
      </c>
      <c r="BF48" s="120">
        <f>IF(IFERROR(MATCH(_xlfn.CONCAT($B48,",",BF$4),'19 SpcFunc &amp; VentSpcFunc combos'!$Q$8:$Q$335,0),0)&gt;0,1,0)</f>
        <v>0</v>
      </c>
      <c r="BG48" s="120">
        <f>IF(IFERROR(MATCH(_xlfn.CONCAT($B48,",",BG$4),'19 SpcFunc &amp; VentSpcFunc combos'!$Q$8:$Q$335,0),0)&gt;0,1,0)</f>
        <v>0</v>
      </c>
      <c r="BH48" s="120">
        <f>IF(IFERROR(MATCH(_xlfn.CONCAT($B48,",",BH$4),'19 SpcFunc &amp; VentSpcFunc combos'!$Q$8:$Q$335,0),0)&gt;0,1,0)</f>
        <v>0</v>
      </c>
      <c r="BI48" s="120">
        <f>IF(IFERROR(MATCH(_xlfn.CONCAT($B48,",",BI$4),'19 SpcFunc &amp; VentSpcFunc combos'!$Q$8:$Q$335,0),0)&gt;0,1,0)</f>
        <v>0</v>
      </c>
      <c r="BJ48" s="120">
        <f>IF(IFERROR(MATCH(_xlfn.CONCAT($B48,",",BJ$4),'19 SpcFunc &amp; VentSpcFunc combos'!$Q$8:$Q$335,0),0)&gt;0,1,0)</f>
        <v>0</v>
      </c>
      <c r="BK48" s="120">
        <f>IF(IFERROR(MATCH(_xlfn.CONCAT($B48,",",BK$4),'19 SpcFunc &amp; VentSpcFunc combos'!$Q$8:$Q$335,0),0)&gt;0,1,0)</f>
        <v>0</v>
      </c>
      <c r="BL48" s="120">
        <f>IF(IFERROR(MATCH(_xlfn.CONCAT($B48,",",BL$4),'19 SpcFunc &amp; VentSpcFunc combos'!$Q$8:$Q$335,0),0)&gt;0,1,0)</f>
        <v>0</v>
      </c>
      <c r="BM48" s="120">
        <f>IF(IFERROR(MATCH(_xlfn.CONCAT($B48,",",BM$4),'19 SpcFunc &amp; VentSpcFunc combos'!$Q$8:$Q$335,0),0)&gt;0,1,0)</f>
        <v>0</v>
      </c>
      <c r="BN48" s="120">
        <f>IF(IFERROR(MATCH(_xlfn.CONCAT($B48,",",BN$4),'19 SpcFunc &amp; VentSpcFunc combos'!$Q$8:$Q$335,0),0)&gt;0,1,0)</f>
        <v>0</v>
      </c>
      <c r="BO48" s="120">
        <f>IF(IFERROR(MATCH(_xlfn.CONCAT($B48,",",BO$4),'19 SpcFunc &amp; VentSpcFunc combos'!$Q$8:$Q$335,0),0)&gt;0,1,0)</f>
        <v>0</v>
      </c>
      <c r="BP48" s="120">
        <f>IF(IFERROR(MATCH(_xlfn.CONCAT($B48,",",BP$4),'19 SpcFunc &amp; VentSpcFunc combos'!$Q$8:$Q$335,0),0)&gt;0,1,0)</f>
        <v>0</v>
      </c>
      <c r="BQ48" s="120">
        <f>IF(IFERROR(MATCH(_xlfn.CONCAT($B48,",",BQ$4),'19 SpcFunc &amp; VentSpcFunc combos'!$Q$8:$Q$335,0),0)&gt;0,1,0)</f>
        <v>0</v>
      </c>
      <c r="BR48" s="120">
        <f>IF(IFERROR(MATCH(_xlfn.CONCAT($B48,",",BR$4),'19 SpcFunc &amp; VentSpcFunc combos'!$Q$8:$Q$335,0),0)&gt;0,1,0)</f>
        <v>0</v>
      </c>
      <c r="BS48" s="120">
        <f>IF(IFERROR(MATCH(_xlfn.CONCAT($B48,",",BS$4),'19 SpcFunc &amp; VentSpcFunc combos'!$Q$8:$Q$335,0),0)&gt;0,1,0)</f>
        <v>0</v>
      </c>
      <c r="BT48" s="120">
        <f>IF(IFERROR(MATCH(_xlfn.CONCAT($B48,",",BT$4),'19 SpcFunc &amp; VentSpcFunc combos'!$Q$8:$Q$335,0),0)&gt;0,1,0)</f>
        <v>0</v>
      </c>
      <c r="BU48" s="120">
        <f>IF(IFERROR(MATCH(_xlfn.CONCAT($B48,",",BU$4),'19 SpcFunc &amp; VentSpcFunc combos'!$Q$8:$Q$335,0),0)&gt;0,1,0)</f>
        <v>0</v>
      </c>
      <c r="BV48" s="120">
        <f>IF(IFERROR(MATCH(_xlfn.CONCAT($B48,",",BV$4),'19 SpcFunc &amp; VentSpcFunc combos'!$Q$8:$Q$335,0),0)&gt;0,1,0)</f>
        <v>0</v>
      </c>
      <c r="BW48" s="120">
        <f>IF(IFERROR(MATCH(_xlfn.CONCAT($B48,",",BW$4),'19 SpcFunc &amp; VentSpcFunc combos'!$Q$8:$Q$335,0),0)&gt;0,1,0)</f>
        <v>0</v>
      </c>
      <c r="BX48" s="120">
        <f>IF(IFERROR(MATCH(_xlfn.CONCAT($B48,",",BX$4),'19 SpcFunc &amp; VentSpcFunc combos'!$Q$8:$Q$335,0),0)&gt;0,1,0)</f>
        <v>0</v>
      </c>
      <c r="BY48" s="120">
        <f>IF(IFERROR(MATCH(_xlfn.CONCAT($B48,",",BY$4),'19 SpcFunc &amp; VentSpcFunc combos'!$Q$8:$Q$335,0),0)&gt;0,1,0)</f>
        <v>0</v>
      </c>
      <c r="BZ48" s="120">
        <f>IF(IFERROR(MATCH(_xlfn.CONCAT($B48,",",BZ$4),'19 SpcFunc &amp; VentSpcFunc combos'!$Q$8:$Q$335,0),0)&gt;0,1,0)</f>
        <v>0</v>
      </c>
      <c r="CA48" s="120">
        <f>IF(IFERROR(MATCH(_xlfn.CONCAT($B48,",",CA$4),'19 SpcFunc &amp; VentSpcFunc combos'!$Q$8:$Q$335,0),0)&gt;0,1,0)</f>
        <v>0</v>
      </c>
      <c r="CB48" s="120">
        <f>IF(IFERROR(MATCH(_xlfn.CONCAT($B48,",",CB$4),'19 SpcFunc &amp; VentSpcFunc combos'!$Q$8:$Q$335,0),0)&gt;0,1,0)</f>
        <v>0</v>
      </c>
      <c r="CC48" s="120">
        <f>IF(IFERROR(MATCH(_xlfn.CONCAT($B48,",",CC$4),'19 SpcFunc &amp; VentSpcFunc combos'!$Q$8:$Q$335,0),0)&gt;0,1,0)</f>
        <v>0</v>
      </c>
      <c r="CD48" s="120">
        <f>IF(IFERROR(MATCH(_xlfn.CONCAT($B48,",",CD$4),'19 SpcFunc &amp; VentSpcFunc combos'!$Q$8:$Q$335,0),0)&gt;0,1,0)</f>
        <v>0</v>
      </c>
      <c r="CE48" s="120">
        <f>IF(IFERROR(MATCH(_xlfn.CONCAT($B48,",",CE$4),'19 SpcFunc &amp; VentSpcFunc combos'!$Q$8:$Q$335,0),0)&gt;0,1,0)</f>
        <v>0</v>
      </c>
      <c r="CF48" s="120">
        <f>IF(IFERROR(MATCH(_xlfn.CONCAT($B48,",",CF$4),'19 SpcFunc &amp; VentSpcFunc combos'!$Q$8:$Q$335,0),0)&gt;0,1,0)</f>
        <v>0</v>
      </c>
      <c r="CG48" s="120">
        <f>IF(IFERROR(MATCH(_xlfn.CONCAT($B48,",",CG$4),'19 SpcFunc &amp; VentSpcFunc combos'!$Q$8:$Q$335,0),0)&gt;0,1,0)</f>
        <v>0</v>
      </c>
      <c r="CH48" s="120">
        <f>IF(IFERROR(MATCH(_xlfn.CONCAT($B48,",",CH$4),'19 SpcFunc &amp; VentSpcFunc combos'!$Q$8:$Q$335,0),0)&gt;0,1,0)</f>
        <v>0</v>
      </c>
      <c r="CI48" s="120">
        <f>IF(IFERROR(MATCH(_xlfn.CONCAT($B48,",",CI$4),'19 SpcFunc &amp; VentSpcFunc combos'!$Q$8:$Q$335,0),0)&gt;0,1,0)</f>
        <v>0</v>
      </c>
      <c r="CJ48" s="120">
        <f>IF(IFERROR(MATCH(_xlfn.CONCAT($B48,",",CJ$4),'19 SpcFunc &amp; VentSpcFunc combos'!$Q$8:$Q$335,0),0)&gt;0,1,0)</f>
        <v>0</v>
      </c>
      <c r="CK48" s="120">
        <f>IF(IFERROR(MATCH(_xlfn.CONCAT($B48,",",CK$4),'19 SpcFunc &amp; VentSpcFunc combos'!$Q$8:$Q$335,0),0)&gt;0,1,0)</f>
        <v>0</v>
      </c>
      <c r="CL48" s="120">
        <f>IF(IFERROR(MATCH(_xlfn.CONCAT($B48,",",CL$4),'19 SpcFunc &amp; VentSpcFunc combos'!$Q$8:$Q$335,0),0)&gt;0,1,0)</f>
        <v>0</v>
      </c>
      <c r="CM48" s="120">
        <f>IF(IFERROR(MATCH(_xlfn.CONCAT($B48,",",CM$4),'19 SpcFunc &amp; VentSpcFunc combos'!$Q$8:$Q$335,0),0)&gt;0,1,0)</f>
        <v>0</v>
      </c>
      <c r="CN48" s="120">
        <f>IF(IFERROR(MATCH(_xlfn.CONCAT($B48,",",CN$4),'19 SpcFunc &amp; VentSpcFunc combos'!$Q$8:$Q$335,0),0)&gt;0,1,0)</f>
        <v>0</v>
      </c>
      <c r="CO48" s="120">
        <f>IF(IFERROR(MATCH(_xlfn.CONCAT($B48,",",CO$4),'19 SpcFunc &amp; VentSpcFunc combos'!$Q$8:$Q$335,0),0)&gt;0,1,0)</f>
        <v>0</v>
      </c>
      <c r="CP48" s="120">
        <f>IF(IFERROR(MATCH(_xlfn.CONCAT($B48,",",CP$4),'19 SpcFunc &amp; VentSpcFunc combos'!$Q$8:$Q$335,0),0)&gt;0,1,0)</f>
        <v>0</v>
      </c>
      <c r="CQ48" s="120">
        <f>IF(IFERROR(MATCH(_xlfn.CONCAT($B48,",",CQ$4),'19 SpcFunc &amp; VentSpcFunc combos'!$Q$8:$Q$335,0),0)&gt;0,1,0)</f>
        <v>0</v>
      </c>
      <c r="CR48" s="120">
        <f>IF(IFERROR(MATCH(_xlfn.CONCAT($B48,",",CR$4),'19 SpcFunc &amp; VentSpcFunc combos'!$Q$8:$Q$335,0),0)&gt;0,1,0)</f>
        <v>0</v>
      </c>
      <c r="CS48" s="120">
        <f>IF(IFERROR(MATCH(_xlfn.CONCAT($B48,",",CS$4),'19 SpcFunc &amp; VentSpcFunc combos'!$Q$8:$Q$335,0),0)&gt;0,1,0)</f>
        <v>0</v>
      </c>
      <c r="CT48" s="120">
        <f>IF(IFERROR(MATCH(_xlfn.CONCAT($B48,",",CT$4),'19 SpcFunc &amp; VentSpcFunc combos'!$Q$8:$Q$335,0),0)&gt;0,1,0)</f>
        <v>0</v>
      </c>
      <c r="CU48" s="99" t="s">
        <v>938</v>
      </c>
      <c r="CV48">
        <f t="shared" si="5"/>
        <v>0</v>
      </c>
    </row>
    <row r="49" spans="2:100" x14ac:dyDescent="0.25">
      <c r="B49" t="e">
        <f>#REF!</f>
        <v>#REF!</v>
      </c>
      <c r="C49" s="120">
        <f>IF(IFERROR(MATCH(_xlfn.CONCAT($B49,",",C$4),'19 SpcFunc &amp; VentSpcFunc combos'!$Q$8:$Q$335,0),0)&gt;0,1,0)</f>
        <v>0</v>
      </c>
      <c r="D49" s="120">
        <f>IF(IFERROR(MATCH(_xlfn.CONCAT($B49,",",D$4),'19 SpcFunc &amp; VentSpcFunc combos'!$Q$8:$Q$335,0),0)&gt;0,1,0)</f>
        <v>0</v>
      </c>
      <c r="E49" s="120">
        <f>IF(IFERROR(MATCH(_xlfn.CONCAT($B49,",",E$4),'19 SpcFunc &amp; VentSpcFunc combos'!$Q$8:$Q$335,0),0)&gt;0,1,0)</f>
        <v>0</v>
      </c>
      <c r="F49" s="120">
        <f>IF(IFERROR(MATCH(_xlfn.CONCAT($B49,",",F$4),'19 SpcFunc &amp; VentSpcFunc combos'!$Q$8:$Q$335,0),0)&gt;0,1,0)</f>
        <v>0</v>
      </c>
      <c r="G49" s="120">
        <f>IF(IFERROR(MATCH(_xlfn.CONCAT($B49,",",G$4),'19 SpcFunc &amp; VentSpcFunc combos'!$Q$8:$Q$335,0),0)&gt;0,1,0)</f>
        <v>0</v>
      </c>
      <c r="H49" s="120">
        <f>IF(IFERROR(MATCH(_xlfn.CONCAT($B49,",",H$4),'19 SpcFunc &amp; VentSpcFunc combos'!$Q$8:$Q$335,0),0)&gt;0,1,0)</f>
        <v>0</v>
      </c>
      <c r="I49" s="120">
        <f>IF(IFERROR(MATCH(_xlfn.CONCAT($B49,",",I$4),'19 SpcFunc &amp; VentSpcFunc combos'!$Q$8:$Q$335,0),0)&gt;0,1,0)</f>
        <v>0</v>
      </c>
      <c r="J49" s="120">
        <f>IF(IFERROR(MATCH(_xlfn.CONCAT($B49,",",J$4),'19 SpcFunc &amp; VentSpcFunc combos'!$Q$8:$Q$335,0),0)&gt;0,1,0)</f>
        <v>0</v>
      </c>
      <c r="K49" s="120">
        <f>IF(IFERROR(MATCH(_xlfn.CONCAT($B49,",",K$4),'19 SpcFunc &amp; VentSpcFunc combos'!$Q$8:$Q$335,0),0)&gt;0,1,0)</f>
        <v>0</v>
      </c>
      <c r="L49" s="120">
        <f>IF(IFERROR(MATCH(_xlfn.CONCAT($B49,",",L$4),'19 SpcFunc &amp; VentSpcFunc combos'!$Q$8:$Q$335,0),0)&gt;0,1,0)</f>
        <v>0</v>
      </c>
      <c r="M49" s="120">
        <f>IF(IFERROR(MATCH(_xlfn.CONCAT($B49,",",M$4),'19 SpcFunc &amp; VentSpcFunc combos'!$Q$8:$Q$335,0),0)&gt;0,1,0)</f>
        <v>0</v>
      </c>
      <c r="N49" s="120">
        <f>IF(IFERROR(MATCH(_xlfn.CONCAT($B49,",",N$4),'19 SpcFunc &amp; VentSpcFunc combos'!$Q$8:$Q$335,0),0)&gt;0,1,0)</f>
        <v>0</v>
      </c>
      <c r="O49" s="120">
        <f>IF(IFERROR(MATCH(_xlfn.CONCAT($B49,",",O$4),'19 SpcFunc &amp; VentSpcFunc combos'!$Q$8:$Q$335,0),0)&gt;0,1,0)</f>
        <v>0</v>
      </c>
      <c r="P49" s="120">
        <f>IF(IFERROR(MATCH(_xlfn.CONCAT($B49,",",P$4),'19 SpcFunc &amp; VentSpcFunc combos'!$Q$8:$Q$335,0),0)&gt;0,1,0)</f>
        <v>0</v>
      </c>
      <c r="Q49" s="120">
        <f>IF(IFERROR(MATCH(_xlfn.CONCAT($B49,",",Q$4),'19 SpcFunc &amp; VentSpcFunc combos'!$Q$8:$Q$335,0),0)&gt;0,1,0)</f>
        <v>0</v>
      </c>
      <c r="R49" s="120">
        <f>IF(IFERROR(MATCH(_xlfn.CONCAT($B49,",",R$4),'19 SpcFunc &amp; VentSpcFunc combos'!$Q$8:$Q$335,0),0)&gt;0,1,0)</f>
        <v>0</v>
      </c>
      <c r="S49" s="120">
        <f>IF(IFERROR(MATCH(_xlfn.CONCAT($B49,",",S$4),'19 SpcFunc &amp; VentSpcFunc combos'!$Q$8:$Q$335,0),0)&gt;0,1,0)</f>
        <v>0</v>
      </c>
      <c r="T49" s="120">
        <f>IF(IFERROR(MATCH(_xlfn.CONCAT($B49,",",T$4),'19 SpcFunc &amp; VentSpcFunc combos'!$Q$8:$Q$335,0),0)&gt;0,1,0)</f>
        <v>0</v>
      </c>
      <c r="U49" s="120">
        <f>IF(IFERROR(MATCH(_xlfn.CONCAT($B49,",",U$4),'19 SpcFunc &amp; VentSpcFunc combos'!$Q$8:$Q$335,0),0)&gt;0,1,0)</f>
        <v>0</v>
      </c>
      <c r="V49" s="120">
        <f>IF(IFERROR(MATCH(_xlfn.CONCAT($B49,",",V$4),'19 SpcFunc &amp; VentSpcFunc combos'!$Q$8:$Q$335,0),0)&gt;0,1,0)</f>
        <v>0</v>
      </c>
      <c r="W49" s="120">
        <f>IF(IFERROR(MATCH(_xlfn.CONCAT($B49,",",W$4),'19 SpcFunc &amp; VentSpcFunc combos'!$Q$8:$Q$335,0),0)&gt;0,1,0)</f>
        <v>0</v>
      </c>
      <c r="X49" s="120">
        <f>IF(IFERROR(MATCH(_xlfn.CONCAT($B49,",",X$4),'19 SpcFunc &amp; VentSpcFunc combos'!$Q$8:$Q$335,0),0)&gt;0,1,0)</f>
        <v>0</v>
      </c>
      <c r="Y49" s="120">
        <f>IF(IFERROR(MATCH(_xlfn.CONCAT($B49,",",Y$4),'19 SpcFunc &amp; VentSpcFunc combos'!$Q$8:$Q$335,0),0)&gt;0,1,0)</f>
        <v>0</v>
      </c>
      <c r="Z49" s="120">
        <f>IF(IFERROR(MATCH(_xlfn.CONCAT($B49,",",Z$4),'19 SpcFunc &amp; VentSpcFunc combos'!$Q$8:$Q$335,0),0)&gt;0,1,0)</f>
        <v>0</v>
      </c>
      <c r="AA49" s="120">
        <f>IF(IFERROR(MATCH(_xlfn.CONCAT($B49,",",AA$4),'19 SpcFunc &amp; VentSpcFunc combos'!$Q$8:$Q$335,0),0)&gt;0,1,0)</f>
        <v>0</v>
      </c>
      <c r="AB49" s="120">
        <f>IF(IFERROR(MATCH(_xlfn.CONCAT($B49,",",AB$4),'19 SpcFunc &amp; VentSpcFunc combos'!$Q$8:$Q$335,0),0)&gt;0,1,0)</f>
        <v>0</v>
      </c>
      <c r="AC49" s="120">
        <f>IF(IFERROR(MATCH(_xlfn.CONCAT($B49,",",AC$4),'19 SpcFunc &amp; VentSpcFunc combos'!$Q$8:$Q$335,0),0)&gt;0,1,0)</f>
        <v>0</v>
      </c>
      <c r="AD49" s="120">
        <f>IF(IFERROR(MATCH(_xlfn.CONCAT($B49,",",AD$4),'19 SpcFunc &amp; VentSpcFunc combos'!$Q$8:$Q$335,0),0)&gt;0,1,0)</f>
        <v>0</v>
      </c>
      <c r="AE49" s="120">
        <f>IF(IFERROR(MATCH(_xlfn.CONCAT($B49,",",AE$4),'19 SpcFunc &amp; VentSpcFunc combos'!$Q$8:$Q$335,0),0)&gt;0,1,0)</f>
        <v>0</v>
      </c>
      <c r="AF49" s="120">
        <f>IF(IFERROR(MATCH(_xlfn.CONCAT($B49,",",AF$4),'19 SpcFunc &amp; VentSpcFunc combos'!$Q$8:$Q$335,0),0)&gt;0,1,0)</f>
        <v>0</v>
      </c>
      <c r="AG49" s="120">
        <f>IF(IFERROR(MATCH(_xlfn.CONCAT($B49,",",AG$4),'19 SpcFunc &amp; VentSpcFunc combos'!$Q$8:$Q$335,0),0)&gt;0,1,0)</f>
        <v>0</v>
      </c>
      <c r="AH49" s="120">
        <f>IF(IFERROR(MATCH(_xlfn.CONCAT($B49,",",AH$4),'19 SpcFunc &amp; VentSpcFunc combos'!$Q$8:$Q$335,0),0)&gt;0,1,0)</f>
        <v>0</v>
      </c>
      <c r="AI49" s="120">
        <f>IF(IFERROR(MATCH(_xlfn.CONCAT($B49,",",AI$4),'19 SpcFunc &amp; VentSpcFunc combos'!$Q$8:$Q$335,0),0)&gt;0,1,0)</f>
        <v>0</v>
      </c>
      <c r="AJ49" s="120">
        <f>IF(IFERROR(MATCH(_xlfn.CONCAT($B49,",",AJ$4),'19 SpcFunc &amp; VentSpcFunc combos'!$Q$8:$Q$335,0),0)&gt;0,1,0)</f>
        <v>0</v>
      </c>
      <c r="AK49" s="120">
        <f>IF(IFERROR(MATCH(_xlfn.CONCAT($B49,",",AK$4),'19 SpcFunc &amp; VentSpcFunc combos'!$Q$8:$Q$335,0),0)&gt;0,1,0)</f>
        <v>0</v>
      </c>
      <c r="AL49" s="120">
        <f>IF(IFERROR(MATCH(_xlfn.CONCAT($B49,",",AL$4),'19 SpcFunc &amp; VentSpcFunc combos'!$Q$8:$Q$335,0),0)&gt;0,1,0)</f>
        <v>0</v>
      </c>
      <c r="AM49" s="120">
        <f>IF(IFERROR(MATCH(_xlfn.CONCAT($B49,",",AM$4),'19 SpcFunc &amp; VentSpcFunc combos'!$Q$8:$Q$335,0),0)&gt;0,1,0)</f>
        <v>0</v>
      </c>
      <c r="AN49" s="120">
        <f>IF(IFERROR(MATCH(_xlfn.CONCAT($B49,",",AN$4),'19 SpcFunc &amp; VentSpcFunc combos'!$Q$8:$Q$335,0),0)&gt;0,1,0)</f>
        <v>0</v>
      </c>
      <c r="AO49" s="120">
        <f>IF(IFERROR(MATCH(_xlfn.CONCAT($B49,",",AO$4),'19 SpcFunc &amp; VentSpcFunc combos'!$Q$8:$Q$335,0),0)&gt;0,1,0)</f>
        <v>0</v>
      </c>
      <c r="AP49" s="120">
        <f>IF(IFERROR(MATCH(_xlfn.CONCAT($B49,",",AP$4),'19 SpcFunc &amp; VentSpcFunc combos'!$Q$8:$Q$335,0),0)&gt;0,1,0)</f>
        <v>0</v>
      </c>
      <c r="AQ49" s="120">
        <f>IF(IFERROR(MATCH(_xlfn.CONCAT($B49,",",AQ$4),'19 SpcFunc &amp; VentSpcFunc combos'!$Q$8:$Q$335,0),0)&gt;0,1,0)</f>
        <v>0</v>
      </c>
      <c r="AR49" s="120">
        <f>IF(IFERROR(MATCH(_xlfn.CONCAT($B49,",",AR$4),'19 SpcFunc &amp; VentSpcFunc combos'!$Q$8:$Q$335,0),0)&gt;0,1,0)</f>
        <v>0</v>
      </c>
      <c r="AS49" s="120">
        <f>IF(IFERROR(MATCH(_xlfn.CONCAT($B49,",",AS$4),'19 SpcFunc &amp; VentSpcFunc combos'!$Q$8:$Q$335,0),0)&gt;0,1,0)</f>
        <v>0</v>
      </c>
      <c r="AT49" s="120">
        <f>IF(IFERROR(MATCH(_xlfn.CONCAT($B49,",",AT$4),'19 SpcFunc &amp; VentSpcFunc combos'!$Q$8:$Q$335,0),0)&gt;0,1,0)</f>
        <v>0</v>
      </c>
      <c r="AU49" s="120">
        <f>IF(IFERROR(MATCH(_xlfn.CONCAT($B49,",",AU$4),'19 SpcFunc &amp; VentSpcFunc combos'!$Q$8:$Q$335,0),0)&gt;0,1,0)</f>
        <v>0</v>
      </c>
      <c r="AV49" s="120">
        <f>IF(IFERROR(MATCH(_xlfn.CONCAT($B49,",",AV$4),'19 SpcFunc &amp; VentSpcFunc combos'!$Q$8:$Q$335,0),0)&gt;0,1,0)</f>
        <v>0</v>
      </c>
      <c r="AW49" s="120">
        <f>IF(IFERROR(MATCH(_xlfn.CONCAT($B49,",",AW$4),'19 SpcFunc &amp; VentSpcFunc combos'!$Q$8:$Q$335,0),0)&gt;0,1,0)</f>
        <v>0</v>
      </c>
      <c r="AX49" s="120">
        <f>IF(IFERROR(MATCH(_xlfn.CONCAT($B49,",",AX$4),'19 SpcFunc &amp; VentSpcFunc combos'!$Q$8:$Q$335,0),0)&gt;0,1,0)</f>
        <v>0</v>
      </c>
      <c r="AY49" s="120">
        <f>IF(IFERROR(MATCH(_xlfn.CONCAT($B49,",",AY$4),'19 SpcFunc &amp; VentSpcFunc combos'!$Q$8:$Q$335,0),0)&gt;0,1,0)</f>
        <v>0</v>
      </c>
      <c r="AZ49" s="120">
        <f>IF(IFERROR(MATCH(_xlfn.CONCAT($B49,",",AZ$4),'19 SpcFunc &amp; VentSpcFunc combos'!$Q$8:$Q$335,0),0)&gt;0,1,0)</f>
        <v>0</v>
      </c>
      <c r="BA49" s="120">
        <f>IF(IFERROR(MATCH(_xlfn.CONCAT($B49,",",BA$4),'19 SpcFunc &amp; VentSpcFunc combos'!$Q$8:$Q$335,0),0)&gt;0,1,0)</f>
        <v>0</v>
      </c>
      <c r="BB49" s="120">
        <f>IF(IFERROR(MATCH(_xlfn.CONCAT($B49,",",BB$4),'19 SpcFunc &amp; VentSpcFunc combos'!$Q$8:$Q$335,0),0)&gt;0,1,0)</f>
        <v>0</v>
      </c>
      <c r="BC49" s="120">
        <f>IF(IFERROR(MATCH(_xlfn.CONCAT($B49,",",BC$4),'19 SpcFunc &amp; VentSpcFunc combos'!$Q$8:$Q$335,0),0)&gt;0,1,0)</f>
        <v>0</v>
      </c>
      <c r="BD49" s="120">
        <f>IF(IFERROR(MATCH(_xlfn.CONCAT($B49,",",BD$4),'19 SpcFunc &amp; VentSpcFunc combos'!$Q$8:$Q$335,0),0)&gt;0,1,0)</f>
        <v>0</v>
      </c>
      <c r="BE49" s="120">
        <f>IF(IFERROR(MATCH(_xlfn.CONCAT($B49,",",BE$4),'19 SpcFunc &amp; VentSpcFunc combos'!$Q$8:$Q$335,0),0)&gt;0,1,0)</f>
        <v>0</v>
      </c>
      <c r="BF49" s="120">
        <f>IF(IFERROR(MATCH(_xlfn.CONCAT($B49,",",BF$4),'19 SpcFunc &amp; VentSpcFunc combos'!$Q$8:$Q$335,0),0)&gt;0,1,0)</f>
        <v>0</v>
      </c>
      <c r="BG49" s="120">
        <f>IF(IFERROR(MATCH(_xlfn.CONCAT($B49,",",BG$4),'19 SpcFunc &amp; VentSpcFunc combos'!$Q$8:$Q$335,0),0)&gt;0,1,0)</f>
        <v>0</v>
      </c>
      <c r="BH49" s="120">
        <f>IF(IFERROR(MATCH(_xlfn.CONCAT($B49,",",BH$4),'19 SpcFunc &amp; VentSpcFunc combos'!$Q$8:$Q$335,0),0)&gt;0,1,0)</f>
        <v>0</v>
      </c>
      <c r="BI49" s="120">
        <f>IF(IFERROR(MATCH(_xlfn.CONCAT($B49,",",BI$4),'19 SpcFunc &amp; VentSpcFunc combos'!$Q$8:$Q$335,0),0)&gt;0,1,0)</f>
        <v>0</v>
      </c>
      <c r="BJ49" s="120">
        <f>IF(IFERROR(MATCH(_xlfn.CONCAT($B49,",",BJ$4),'19 SpcFunc &amp; VentSpcFunc combos'!$Q$8:$Q$335,0),0)&gt;0,1,0)</f>
        <v>0</v>
      </c>
      <c r="BK49" s="120">
        <f>IF(IFERROR(MATCH(_xlfn.CONCAT($B49,",",BK$4),'19 SpcFunc &amp; VentSpcFunc combos'!$Q$8:$Q$335,0),0)&gt;0,1,0)</f>
        <v>0</v>
      </c>
      <c r="BL49" s="120">
        <f>IF(IFERROR(MATCH(_xlfn.CONCAT($B49,",",BL$4),'19 SpcFunc &amp; VentSpcFunc combos'!$Q$8:$Q$335,0),0)&gt;0,1,0)</f>
        <v>0</v>
      </c>
      <c r="BM49" s="120">
        <f>IF(IFERROR(MATCH(_xlfn.CONCAT($B49,",",BM$4),'19 SpcFunc &amp; VentSpcFunc combos'!$Q$8:$Q$335,0),0)&gt;0,1,0)</f>
        <v>0</v>
      </c>
      <c r="BN49" s="120">
        <f>IF(IFERROR(MATCH(_xlfn.CONCAT($B49,",",BN$4),'19 SpcFunc &amp; VentSpcFunc combos'!$Q$8:$Q$335,0),0)&gt;0,1,0)</f>
        <v>0</v>
      </c>
      <c r="BO49" s="120">
        <f>IF(IFERROR(MATCH(_xlfn.CONCAT($B49,",",BO$4),'19 SpcFunc &amp; VentSpcFunc combos'!$Q$8:$Q$335,0),0)&gt;0,1,0)</f>
        <v>0</v>
      </c>
      <c r="BP49" s="120">
        <f>IF(IFERROR(MATCH(_xlfn.CONCAT($B49,",",BP$4),'19 SpcFunc &amp; VentSpcFunc combos'!$Q$8:$Q$335,0),0)&gt;0,1,0)</f>
        <v>0</v>
      </c>
      <c r="BQ49" s="120">
        <f>IF(IFERROR(MATCH(_xlfn.CONCAT($B49,",",BQ$4),'19 SpcFunc &amp; VentSpcFunc combos'!$Q$8:$Q$335,0),0)&gt;0,1,0)</f>
        <v>0</v>
      </c>
      <c r="BR49" s="120">
        <f>IF(IFERROR(MATCH(_xlfn.CONCAT($B49,",",BR$4),'19 SpcFunc &amp; VentSpcFunc combos'!$Q$8:$Q$335,0),0)&gt;0,1,0)</f>
        <v>0</v>
      </c>
      <c r="BS49" s="120">
        <f>IF(IFERROR(MATCH(_xlfn.CONCAT($B49,",",BS$4),'19 SpcFunc &amp; VentSpcFunc combos'!$Q$8:$Q$335,0),0)&gt;0,1,0)</f>
        <v>0</v>
      </c>
      <c r="BT49" s="120">
        <f>IF(IFERROR(MATCH(_xlfn.CONCAT($B49,",",BT$4),'19 SpcFunc &amp; VentSpcFunc combos'!$Q$8:$Q$335,0),0)&gt;0,1,0)</f>
        <v>0</v>
      </c>
      <c r="BU49" s="120">
        <f>IF(IFERROR(MATCH(_xlfn.CONCAT($B49,",",BU$4),'19 SpcFunc &amp; VentSpcFunc combos'!$Q$8:$Q$335,0),0)&gt;0,1,0)</f>
        <v>0</v>
      </c>
      <c r="BV49" s="120">
        <f>IF(IFERROR(MATCH(_xlfn.CONCAT($B49,",",BV$4),'19 SpcFunc &amp; VentSpcFunc combos'!$Q$8:$Q$335,0),0)&gt;0,1,0)</f>
        <v>0</v>
      </c>
      <c r="BW49" s="120">
        <f>IF(IFERROR(MATCH(_xlfn.CONCAT($B49,",",BW$4),'19 SpcFunc &amp; VentSpcFunc combos'!$Q$8:$Q$335,0),0)&gt;0,1,0)</f>
        <v>0</v>
      </c>
      <c r="BX49" s="120">
        <f>IF(IFERROR(MATCH(_xlfn.CONCAT($B49,",",BX$4),'19 SpcFunc &amp; VentSpcFunc combos'!$Q$8:$Q$335,0),0)&gt;0,1,0)</f>
        <v>0</v>
      </c>
      <c r="BY49" s="120">
        <f>IF(IFERROR(MATCH(_xlfn.CONCAT($B49,",",BY$4),'19 SpcFunc &amp; VentSpcFunc combos'!$Q$8:$Q$335,0),0)&gt;0,1,0)</f>
        <v>0</v>
      </c>
      <c r="BZ49" s="120">
        <f>IF(IFERROR(MATCH(_xlfn.CONCAT($B49,",",BZ$4),'19 SpcFunc &amp; VentSpcFunc combos'!$Q$8:$Q$335,0),0)&gt;0,1,0)</f>
        <v>0</v>
      </c>
      <c r="CA49" s="120">
        <f>IF(IFERROR(MATCH(_xlfn.CONCAT($B49,",",CA$4),'19 SpcFunc &amp; VentSpcFunc combos'!$Q$8:$Q$335,0),0)&gt;0,1,0)</f>
        <v>0</v>
      </c>
      <c r="CB49" s="120">
        <f>IF(IFERROR(MATCH(_xlfn.CONCAT($B49,",",CB$4),'19 SpcFunc &amp; VentSpcFunc combos'!$Q$8:$Q$335,0),0)&gt;0,1,0)</f>
        <v>0</v>
      </c>
      <c r="CC49" s="120">
        <f>IF(IFERROR(MATCH(_xlfn.CONCAT($B49,",",CC$4),'19 SpcFunc &amp; VentSpcFunc combos'!$Q$8:$Q$335,0),0)&gt;0,1,0)</f>
        <v>0</v>
      </c>
      <c r="CD49" s="120">
        <f>IF(IFERROR(MATCH(_xlfn.CONCAT($B49,",",CD$4),'19 SpcFunc &amp; VentSpcFunc combos'!$Q$8:$Q$335,0),0)&gt;0,1,0)</f>
        <v>0</v>
      </c>
      <c r="CE49" s="120">
        <f>IF(IFERROR(MATCH(_xlfn.CONCAT($B49,",",CE$4),'19 SpcFunc &amp; VentSpcFunc combos'!$Q$8:$Q$335,0),0)&gt;0,1,0)</f>
        <v>0</v>
      </c>
      <c r="CF49" s="120">
        <f>IF(IFERROR(MATCH(_xlfn.CONCAT($B49,",",CF$4),'19 SpcFunc &amp; VentSpcFunc combos'!$Q$8:$Q$335,0),0)&gt;0,1,0)</f>
        <v>0</v>
      </c>
      <c r="CG49" s="120">
        <f>IF(IFERROR(MATCH(_xlfn.CONCAT($B49,",",CG$4),'19 SpcFunc &amp; VentSpcFunc combos'!$Q$8:$Q$335,0),0)&gt;0,1,0)</f>
        <v>0</v>
      </c>
      <c r="CH49" s="120">
        <f>IF(IFERROR(MATCH(_xlfn.CONCAT($B49,",",CH$4),'19 SpcFunc &amp; VentSpcFunc combos'!$Q$8:$Q$335,0),0)&gt;0,1,0)</f>
        <v>0</v>
      </c>
      <c r="CI49" s="120">
        <f>IF(IFERROR(MATCH(_xlfn.CONCAT($B49,",",CI$4),'19 SpcFunc &amp; VentSpcFunc combos'!$Q$8:$Q$335,0),0)&gt;0,1,0)</f>
        <v>0</v>
      </c>
      <c r="CJ49" s="120">
        <f>IF(IFERROR(MATCH(_xlfn.CONCAT($B49,",",CJ$4),'19 SpcFunc &amp; VentSpcFunc combos'!$Q$8:$Q$335,0),0)&gt;0,1,0)</f>
        <v>0</v>
      </c>
      <c r="CK49" s="120">
        <f>IF(IFERROR(MATCH(_xlfn.CONCAT($B49,",",CK$4),'19 SpcFunc &amp; VentSpcFunc combos'!$Q$8:$Q$335,0),0)&gt;0,1,0)</f>
        <v>0</v>
      </c>
      <c r="CL49" s="120">
        <f>IF(IFERROR(MATCH(_xlfn.CONCAT($B49,",",CL$4),'19 SpcFunc &amp; VentSpcFunc combos'!$Q$8:$Q$335,0),0)&gt;0,1,0)</f>
        <v>0</v>
      </c>
      <c r="CM49" s="120">
        <f>IF(IFERROR(MATCH(_xlfn.CONCAT($B49,",",CM$4),'19 SpcFunc &amp; VentSpcFunc combos'!$Q$8:$Q$335,0),0)&gt;0,1,0)</f>
        <v>0</v>
      </c>
      <c r="CN49" s="120">
        <f>IF(IFERROR(MATCH(_xlfn.CONCAT($B49,",",CN$4),'19 SpcFunc &amp; VentSpcFunc combos'!$Q$8:$Q$335,0),0)&gt;0,1,0)</f>
        <v>0</v>
      </c>
      <c r="CO49" s="120">
        <f>IF(IFERROR(MATCH(_xlfn.CONCAT($B49,",",CO$4),'19 SpcFunc &amp; VentSpcFunc combos'!$Q$8:$Q$335,0),0)&gt;0,1,0)</f>
        <v>0</v>
      </c>
      <c r="CP49" s="120">
        <f>IF(IFERROR(MATCH(_xlfn.CONCAT($B49,",",CP$4),'19 SpcFunc &amp; VentSpcFunc combos'!$Q$8:$Q$335,0),0)&gt;0,1,0)</f>
        <v>0</v>
      </c>
      <c r="CQ49" s="120">
        <f>IF(IFERROR(MATCH(_xlfn.CONCAT($B49,",",CQ$4),'19 SpcFunc &amp; VentSpcFunc combos'!$Q$8:$Q$335,0),0)&gt;0,1,0)</f>
        <v>0</v>
      </c>
      <c r="CR49" s="120">
        <f>IF(IFERROR(MATCH(_xlfn.CONCAT($B49,",",CR$4),'19 SpcFunc &amp; VentSpcFunc combos'!$Q$8:$Q$335,0),0)&gt;0,1,0)</f>
        <v>0</v>
      </c>
      <c r="CS49" s="120">
        <f>IF(IFERROR(MATCH(_xlfn.CONCAT($B49,",",CS$4),'19 SpcFunc &amp; VentSpcFunc combos'!$Q$8:$Q$335,0),0)&gt;0,1,0)</f>
        <v>0</v>
      </c>
      <c r="CT49" s="120">
        <f>IF(IFERROR(MATCH(_xlfn.CONCAT($B49,",",CT$4),'19 SpcFunc &amp; VentSpcFunc combos'!$Q$8:$Q$335,0),0)&gt;0,1,0)</f>
        <v>0</v>
      </c>
      <c r="CU49" s="99" t="s">
        <v>938</v>
      </c>
      <c r="CV49">
        <f t="shared" si="5"/>
        <v>0</v>
      </c>
    </row>
    <row r="50" spans="2:100" x14ac:dyDescent="0.25">
      <c r="B50" t="e">
        <f>#REF!</f>
        <v>#REF!</v>
      </c>
      <c r="C50" s="120">
        <f>IF(IFERROR(MATCH(_xlfn.CONCAT($B50,",",C$4),'19 SpcFunc &amp; VentSpcFunc combos'!$Q$8:$Q$335,0),0)&gt;0,1,0)</f>
        <v>0</v>
      </c>
      <c r="D50" s="120">
        <f>IF(IFERROR(MATCH(_xlfn.CONCAT($B50,",",D$4),'19 SpcFunc &amp; VentSpcFunc combos'!$Q$8:$Q$335,0),0)&gt;0,1,0)</f>
        <v>0</v>
      </c>
      <c r="E50" s="120">
        <f>IF(IFERROR(MATCH(_xlfn.CONCAT($B50,",",E$4),'19 SpcFunc &amp; VentSpcFunc combos'!$Q$8:$Q$335,0),0)&gt;0,1,0)</f>
        <v>0</v>
      </c>
      <c r="F50" s="120">
        <f>IF(IFERROR(MATCH(_xlfn.CONCAT($B50,",",F$4),'19 SpcFunc &amp; VentSpcFunc combos'!$Q$8:$Q$335,0),0)&gt;0,1,0)</f>
        <v>0</v>
      </c>
      <c r="G50" s="120">
        <f>IF(IFERROR(MATCH(_xlfn.CONCAT($B50,",",G$4),'19 SpcFunc &amp; VentSpcFunc combos'!$Q$8:$Q$335,0),0)&gt;0,1,0)</f>
        <v>0</v>
      </c>
      <c r="H50" s="120">
        <f>IF(IFERROR(MATCH(_xlfn.CONCAT($B50,",",H$4),'19 SpcFunc &amp; VentSpcFunc combos'!$Q$8:$Q$335,0),0)&gt;0,1,0)</f>
        <v>0</v>
      </c>
      <c r="I50" s="120">
        <f>IF(IFERROR(MATCH(_xlfn.CONCAT($B50,",",I$4),'19 SpcFunc &amp; VentSpcFunc combos'!$Q$8:$Q$335,0),0)&gt;0,1,0)</f>
        <v>0</v>
      </c>
      <c r="J50" s="120">
        <f>IF(IFERROR(MATCH(_xlfn.CONCAT($B50,",",J$4),'19 SpcFunc &amp; VentSpcFunc combos'!$Q$8:$Q$335,0),0)&gt;0,1,0)</f>
        <v>0</v>
      </c>
      <c r="K50" s="120">
        <f>IF(IFERROR(MATCH(_xlfn.CONCAT($B50,",",K$4),'19 SpcFunc &amp; VentSpcFunc combos'!$Q$8:$Q$335,0),0)&gt;0,1,0)</f>
        <v>0</v>
      </c>
      <c r="L50" s="120">
        <f>IF(IFERROR(MATCH(_xlfn.CONCAT($B50,",",L$4),'19 SpcFunc &amp; VentSpcFunc combos'!$Q$8:$Q$335,0),0)&gt;0,1,0)</f>
        <v>0</v>
      </c>
      <c r="M50" s="120">
        <f>IF(IFERROR(MATCH(_xlfn.CONCAT($B50,",",M$4),'19 SpcFunc &amp; VentSpcFunc combos'!$Q$8:$Q$335,0),0)&gt;0,1,0)</f>
        <v>0</v>
      </c>
      <c r="N50" s="120">
        <f>IF(IFERROR(MATCH(_xlfn.CONCAT($B50,",",N$4),'19 SpcFunc &amp; VentSpcFunc combos'!$Q$8:$Q$335,0),0)&gt;0,1,0)</f>
        <v>0</v>
      </c>
      <c r="O50" s="120">
        <f>IF(IFERROR(MATCH(_xlfn.CONCAT($B50,",",O$4),'19 SpcFunc &amp; VentSpcFunc combos'!$Q$8:$Q$335,0),0)&gt;0,1,0)</f>
        <v>0</v>
      </c>
      <c r="P50" s="120">
        <f>IF(IFERROR(MATCH(_xlfn.CONCAT($B50,",",P$4),'19 SpcFunc &amp; VentSpcFunc combos'!$Q$8:$Q$335,0),0)&gt;0,1,0)</f>
        <v>0</v>
      </c>
      <c r="Q50" s="120">
        <f>IF(IFERROR(MATCH(_xlfn.CONCAT($B50,",",Q$4),'19 SpcFunc &amp; VentSpcFunc combos'!$Q$8:$Q$335,0),0)&gt;0,1,0)</f>
        <v>0</v>
      </c>
      <c r="R50" s="120">
        <f>IF(IFERROR(MATCH(_xlfn.CONCAT($B50,",",R$4),'19 SpcFunc &amp; VentSpcFunc combos'!$Q$8:$Q$335,0),0)&gt;0,1,0)</f>
        <v>0</v>
      </c>
      <c r="S50" s="120">
        <f>IF(IFERROR(MATCH(_xlfn.CONCAT($B50,",",S$4),'19 SpcFunc &amp; VentSpcFunc combos'!$Q$8:$Q$335,0),0)&gt;0,1,0)</f>
        <v>0</v>
      </c>
      <c r="T50" s="120">
        <f>IF(IFERROR(MATCH(_xlfn.CONCAT($B50,",",T$4),'19 SpcFunc &amp; VentSpcFunc combos'!$Q$8:$Q$335,0),0)&gt;0,1,0)</f>
        <v>0</v>
      </c>
      <c r="U50" s="120">
        <f>IF(IFERROR(MATCH(_xlfn.CONCAT($B50,",",U$4),'19 SpcFunc &amp; VentSpcFunc combos'!$Q$8:$Q$335,0),0)&gt;0,1,0)</f>
        <v>0</v>
      </c>
      <c r="V50" s="120">
        <f>IF(IFERROR(MATCH(_xlfn.CONCAT($B50,",",V$4),'19 SpcFunc &amp; VentSpcFunc combos'!$Q$8:$Q$335,0),0)&gt;0,1,0)</f>
        <v>0</v>
      </c>
      <c r="W50" s="120">
        <f>IF(IFERROR(MATCH(_xlfn.CONCAT($B50,",",W$4),'19 SpcFunc &amp; VentSpcFunc combos'!$Q$8:$Q$335,0),0)&gt;0,1,0)</f>
        <v>0</v>
      </c>
      <c r="X50" s="120">
        <f>IF(IFERROR(MATCH(_xlfn.CONCAT($B50,",",X$4),'19 SpcFunc &amp; VentSpcFunc combos'!$Q$8:$Q$335,0),0)&gt;0,1,0)</f>
        <v>0</v>
      </c>
      <c r="Y50" s="120">
        <f>IF(IFERROR(MATCH(_xlfn.CONCAT($B50,",",Y$4),'19 SpcFunc &amp; VentSpcFunc combos'!$Q$8:$Q$335,0),0)&gt;0,1,0)</f>
        <v>0</v>
      </c>
      <c r="Z50" s="120">
        <f>IF(IFERROR(MATCH(_xlfn.CONCAT($B50,",",Z$4),'19 SpcFunc &amp; VentSpcFunc combos'!$Q$8:$Q$335,0),0)&gt;0,1,0)</f>
        <v>0</v>
      </c>
      <c r="AA50" s="120">
        <f>IF(IFERROR(MATCH(_xlfn.CONCAT($B50,",",AA$4),'19 SpcFunc &amp; VentSpcFunc combos'!$Q$8:$Q$335,0),0)&gt;0,1,0)</f>
        <v>0</v>
      </c>
      <c r="AB50" s="120">
        <f>IF(IFERROR(MATCH(_xlfn.CONCAT($B50,",",AB$4),'19 SpcFunc &amp; VentSpcFunc combos'!$Q$8:$Q$335,0),0)&gt;0,1,0)</f>
        <v>0</v>
      </c>
      <c r="AC50" s="120">
        <f>IF(IFERROR(MATCH(_xlfn.CONCAT($B50,",",AC$4),'19 SpcFunc &amp; VentSpcFunc combos'!$Q$8:$Q$335,0),0)&gt;0,1,0)</f>
        <v>0</v>
      </c>
      <c r="AD50" s="120">
        <f>IF(IFERROR(MATCH(_xlfn.CONCAT($B50,",",AD$4),'19 SpcFunc &amp; VentSpcFunc combos'!$Q$8:$Q$335,0),0)&gt;0,1,0)</f>
        <v>0</v>
      </c>
      <c r="AE50" s="120">
        <f>IF(IFERROR(MATCH(_xlfn.CONCAT($B50,",",AE$4),'19 SpcFunc &amp; VentSpcFunc combos'!$Q$8:$Q$335,0),0)&gt;0,1,0)</f>
        <v>0</v>
      </c>
      <c r="AF50" s="120">
        <f>IF(IFERROR(MATCH(_xlfn.CONCAT($B50,",",AF$4),'19 SpcFunc &amp; VentSpcFunc combos'!$Q$8:$Q$335,0),0)&gt;0,1,0)</f>
        <v>0</v>
      </c>
      <c r="AG50" s="120">
        <f>IF(IFERROR(MATCH(_xlfn.CONCAT($B50,",",AG$4),'19 SpcFunc &amp; VentSpcFunc combos'!$Q$8:$Q$335,0),0)&gt;0,1,0)</f>
        <v>0</v>
      </c>
      <c r="AH50" s="120">
        <f>IF(IFERROR(MATCH(_xlfn.CONCAT($B50,",",AH$4),'19 SpcFunc &amp; VentSpcFunc combos'!$Q$8:$Q$335,0),0)&gt;0,1,0)</f>
        <v>0</v>
      </c>
      <c r="AI50" s="120">
        <f>IF(IFERROR(MATCH(_xlfn.CONCAT($B50,",",AI$4),'19 SpcFunc &amp; VentSpcFunc combos'!$Q$8:$Q$335,0),0)&gt;0,1,0)</f>
        <v>0</v>
      </c>
      <c r="AJ50" s="120">
        <f>IF(IFERROR(MATCH(_xlfn.CONCAT($B50,",",AJ$4),'19 SpcFunc &amp; VentSpcFunc combos'!$Q$8:$Q$335,0),0)&gt;0,1,0)</f>
        <v>0</v>
      </c>
      <c r="AK50" s="120">
        <f>IF(IFERROR(MATCH(_xlfn.CONCAT($B50,",",AK$4),'19 SpcFunc &amp; VentSpcFunc combos'!$Q$8:$Q$335,0),0)&gt;0,1,0)</f>
        <v>0</v>
      </c>
      <c r="AL50" s="120">
        <f>IF(IFERROR(MATCH(_xlfn.CONCAT($B50,",",AL$4),'19 SpcFunc &amp; VentSpcFunc combos'!$Q$8:$Q$335,0),0)&gt;0,1,0)</f>
        <v>0</v>
      </c>
      <c r="AM50" s="120">
        <f>IF(IFERROR(MATCH(_xlfn.CONCAT($B50,",",AM$4),'19 SpcFunc &amp; VentSpcFunc combos'!$Q$8:$Q$335,0),0)&gt;0,1,0)</f>
        <v>0</v>
      </c>
      <c r="AN50" s="120">
        <f>IF(IFERROR(MATCH(_xlfn.CONCAT($B50,",",AN$4),'19 SpcFunc &amp; VentSpcFunc combos'!$Q$8:$Q$335,0),0)&gt;0,1,0)</f>
        <v>0</v>
      </c>
      <c r="AO50" s="120">
        <f>IF(IFERROR(MATCH(_xlfn.CONCAT($B50,",",AO$4),'19 SpcFunc &amp; VentSpcFunc combos'!$Q$8:$Q$335,0),0)&gt;0,1,0)</f>
        <v>0</v>
      </c>
      <c r="AP50" s="120">
        <f>IF(IFERROR(MATCH(_xlfn.CONCAT($B50,",",AP$4),'19 SpcFunc &amp; VentSpcFunc combos'!$Q$8:$Q$335,0),0)&gt;0,1,0)</f>
        <v>0</v>
      </c>
      <c r="AQ50" s="120">
        <f>IF(IFERROR(MATCH(_xlfn.CONCAT($B50,",",AQ$4),'19 SpcFunc &amp; VentSpcFunc combos'!$Q$8:$Q$335,0),0)&gt;0,1,0)</f>
        <v>0</v>
      </c>
      <c r="AR50" s="120">
        <f>IF(IFERROR(MATCH(_xlfn.CONCAT($B50,",",AR$4),'19 SpcFunc &amp; VentSpcFunc combos'!$Q$8:$Q$335,0),0)&gt;0,1,0)</f>
        <v>0</v>
      </c>
      <c r="AS50" s="120">
        <f>IF(IFERROR(MATCH(_xlfn.CONCAT($B50,",",AS$4),'19 SpcFunc &amp; VentSpcFunc combos'!$Q$8:$Q$335,0),0)&gt;0,1,0)</f>
        <v>0</v>
      </c>
      <c r="AT50" s="120">
        <f>IF(IFERROR(MATCH(_xlfn.CONCAT($B50,",",AT$4),'19 SpcFunc &amp; VentSpcFunc combos'!$Q$8:$Q$335,0),0)&gt;0,1,0)</f>
        <v>0</v>
      </c>
      <c r="AU50" s="120">
        <f>IF(IFERROR(MATCH(_xlfn.CONCAT($B50,",",AU$4),'19 SpcFunc &amp; VentSpcFunc combos'!$Q$8:$Q$335,0),0)&gt;0,1,0)</f>
        <v>0</v>
      </c>
      <c r="AV50" s="120">
        <f>IF(IFERROR(MATCH(_xlfn.CONCAT($B50,",",AV$4),'19 SpcFunc &amp; VentSpcFunc combos'!$Q$8:$Q$335,0),0)&gt;0,1,0)</f>
        <v>0</v>
      </c>
      <c r="AW50" s="120">
        <f>IF(IFERROR(MATCH(_xlfn.CONCAT($B50,",",AW$4),'19 SpcFunc &amp; VentSpcFunc combos'!$Q$8:$Q$335,0),0)&gt;0,1,0)</f>
        <v>0</v>
      </c>
      <c r="AX50" s="120">
        <f>IF(IFERROR(MATCH(_xlfn.CONCAT($B50,",",AX$4),'19 SpcFunc &amp; VentSpcFunc combos'!$Q$8:$Q$335,0),0)&gt;0,1,0)</f>
        <v>0</v>
      </c>
      <c r="AY50" s="120">
        <f>IF(IFERROR(MATCH(_xlfn.CONCAT($B50,",",AY$4),'19 SpcFunc &amp; VentSpcFunc combos'!$Q$8:$Q$335,0),0)&gt;0,1,0)</f>
        <v>0</v>
      </c>
      <c r="AZ50" s="120">
        <f>IF(IFERROR(MATCH(_xlfn.CONCAT($B50,",",AZ$4),'19 SpcFunc &amp; VentSpcFunc combos'!$Q$8:$Q$335,0),0)&gt;0,1,0)</f>
        <v>0</v>
      </c>
      <c r="BA50" s="120">
        <f>IF(IFERROR(MATCH(_xlfn.CONCAT($B50,",",BA$4),'19 SpcFunc &amp; VentSpcFunc combos'!$Q$8:$Q$335,0),0)&gt;0,1,0)</f>
        <v>0</v>
      </c>
      <c r="BB50" s="120">
        <f>IF(IFERROR(MATCH(_xlfn.CONCAT($B50,",",BB$4),'19 SpcFunc &amp; VentSpcFunc combos'!$Q$8:$Q$335,0),0)&gt;0,1,0)</f>
        <v>0</v>
      </c>
      <c r="BC50" s="120">
        <f>IF(IFERROR(MATCH(_xlfn.CONCAT($B50,",",BC$4),'19 SpcFunc &amp; VentSpcFunc combos'!$Q$8:$Q$335,0),0)&gt;0,1,0)</f>
        <v>0</v>
      </c>
      <c r="BD50" s="120">
        <f>IF(IFERROR(MATCH(_xlfn.CONCAT($B50,",",BD$4),'19 SpcFunc &amp; VentSpcFunc combos'!$Q$8:$Q$335,0),0)&gt;0,1,0)</f>
        <v>0</v>
      </c>
      <c r="BE50" s="120">
        <f>IF(IFERROR(MATCH(_xlfn.CONCAT($B50,",",BE$4),'19 SpcFunc &amp; VentSpcFunc combos'!$Q$8:$Q$335,0),0)&gt;0,1,0)</f>
        <v>0</v>
      </c>
      <c r="BF50" s="120">
        <f>IF(IFERROR(MATCH(_xlfn.CONCAT($B50,",",BF$4),'19 SpcFunc &amp; VentSpcFunc combos'!$Q$8:$Q$335,0),0)&gt;0,1,0)</f>
        <v>0</v>
      </c>
      <c r="BG50" s="120">
        <f>IF(IFERROR(MATCH(_xlfn.CONCAT($B50,",",BG$4),'19 SpcFunc &amp; VentSpcFunc combos'!$Q$8:$Q$335,0),0)&gt;0,1,0)</f>
        <v>0</v>
      </c>
      <c r="BH50" s="120">
        <f>IF(IFERROR(MATCH(_xlfn.CONCAT($B50,",",BH$4),'19 SpcFunc &amp; VentSpcFunc combos'!$Q$8:$Q$335,0),0)&gt;0,1,0)</f>
        <v>0</v>
      </c>
      <c r="BI50" s="120">
        <f>IF(IFERROR(MATCH(_xlfn.CONCAT($B50,",",BI$4),'19 SpcFunc &amp; VentSpcFunc combos'!$Q$8:$Q$335,0),0)&gt;0,1,0)</f>
        <v>0</v>
      </c>
      <c r="BJ50" s="120">
        <f>IF(IFERROR(MATCH(_xlfn.CONCAT($B50,",",BJ$4),'19 SpcFunc &amp; VentSpcFunc combos'!$Q$8:$Q$335,0),0)&gt;0,1,0)</f>
        <v>0</v>
      </c>
      <c r="BK50" s="120">
        <f>IF(IFERROR(MATCH(_xlfn.CONCAT($B50,",",BK$4),'19 SpcFunc &amp; VentSpcFunc combos'!$Q$8:$Q$335,0),0)&gt;0,1,0)</f>
        <v>0</v>
      </c>
      <c r="BL50" s="120">
        <f>IF(IFERROR(MATCH(_xlfn.CONCAT($B50,",",BL$4),'19 SpcFunc &amp; VentSpcFunc combos'!$Q$8:$Q$335,0),0)&gt;0,1,0)</f>
        <v>0</v>
      </c>
      <c r="BM50" s="120">
        <f>IF(IFERROR(MATCH(_xlfn.CONCAT($B50,",",BM$4),'19 SpcFunc &amp; VentSpcFunc combos'!$Q$8:$Q$335,0),0)&gt;0,1,0)</f>
        <v>0</v>
      </c>
      <c r="BN50" s="120">
        <f>IF(IFERROR(MATCH(_xlfn.CONCAT($B50,",",BN$4),'19 SpcFunc &amp; VentSpcFunc combos'!$Q$8:$Q$335,0),0)&gt;0,1,0)</f>
        <v>0</v>
      </c>
      <c r="BO50" s="120">
        <f>IF(IFERROR(MATCH(_xlfn.CONCAT($B50,",",BO$4),'19 SpcFunc &amp; VentSpcFunc combos'!$Q$8:$Q$335,0),0)&gt;0,1,0)</f>
        <v>0</v>
      </c>
      <c r="BP50" s="120">
        <f>IF(IFERROR(MATCH(_xlfn.CONCAT($B50,",",BP$4),'19 SpcFunc &amp; VentSpcFunc combos'!$Q$8:$Q$335,0),0)&gt;0,1,0)</f>
        <v>0</v>
      </c>
      <c r="BQ50" s="120">
        <f>IF(IFERROR(MATCH(_xlfn.CONCAT($B50,",",BQ$4),'19 SpcFunc &amp; VentSpcFunc combos'!$Q$8:$Q$335,0),0)&gt;0,1,0)</f>
        <v>0</v>
      </c>
      <c r="BR50" s="120">
        <f>IF(IFERROR(MATCH(_xlfn.CONCAT($B50,",",BR$4),'19 SpcFunc &amp; VentSpcFunc combos'!$Q$8:$Q$335,0),0)&gt;0,1,0)</f>
        <v>0</v>
      </c>
      <c r="BS50" s="120">
        <f>IF(IFERROR(MATCH(_xlfn.CONCAT($B50,",",BS$4),'19 SpcFunc &amp; VentSpcFunc combos'!$Q$8:$Q$335,0),0)&gt;0,1,0)</f>
        <v>0</v>
      </c>
      <c r="BT50" s="120">
        <f>IF(IFERROR(MATCH(_xlfn.CONCAT($B50,",",BT$4),'19 SpcFunc &amp; VentSpcFunc combos'!$Q$8:$Q$335,0),0)&gt;0,1,0)</f>
        <v>0</v>
      </c>
      <c r="BU50" s="120">
        <f>IF(IFERROR(MATCH(_xlfn.CONCAT($B50,",",BU$4),'19 SpcFunc &amp; VentSpcFunc combos'!$Q$8:$Q$335,0),0)&gt;0,1,0)</f>
        <v>0</v>
      </c>
      <c r="BV50" s="120">
        <f>IF(IFERROR(MATCH(_xlfn.CONCAT($B50,",",BV$4),'19 SpcFunc &amp; VentSpcFunc combos'!$Q$8:$Q$335,0),0)&gt;0,1,0)</f>
        <v>0</v>
      </c>
      <c r="BW50" s="120">
        <f>IF(IFERROR(MATCH(_xlfn.CONCAT($B50,",",BW$4),'19 SpcFunc &amp; VentSpcFunc combos'!$Q$8:$Q$335,0),0)&gt;0,1,0)</f>
        <v>0</v>
      </c>
      <c r="BX50" s="120">
        <f>IF(IFERROR(MATCH(_xlfn.CONCAT($B50,",",BX$4),'19 SpcFunc &amp; VentSpcFunc combos'!$Q$8:$Q$335,0),0)&gt;0,1,0)</f>
        <v>0</v>
      </c>
      <c r="BY50" s="120">
        <f>IF(IFERROR(MATCH(_xlfn.CONCAT($B50,",",BY$4),'19 SpcFunc &amp; VentSpcFunc combos'!$Q$8:$Q$335,0),0)&gt;0,1,0)</f>
        <v>0</v>
      </c>
      <c r="BZ50" s="120">
        <f>IF(IFERROR(MATCH(_xlfn.CONCAT($B50,",",BZ$4),'19 SpcFunc &amp; VentSpcFunc combos'!$Q$8:$Q$335,0),0)&gt;0,1,0)</f>
        <v>0</v>
      </c>
      <c r="CA50" s="120">
        <f>IF(IFERROR(MATCH(_xlfn.CONCAT($B50,",",CA$4),'19 SpcFunc &amp; VentSpcFunc combos'!$Q$8:$Q$335,0),0)&gt;0,1,0)</f>
        <v>0</v>
      </c>
      <c r="CB50" s="120">
        <f>IF(IFERROR(MATCH(_xlfn.CONCAT($B50,",",CB$4),'19 SpcFunc &amp; VentSpcFunc combos'!$Q$8:$Q$335,0),0)&gt;0,1,0)</f>
        <v>0</v>
      </c>
      <c r="CC50" s="120">
        <f>IF(IFERROR(MATCH(_xlfn.CONCAT($B50,",",CC$4),'19 SpcFunc &amp; VentSpcFunc combos'!$Q$8:$Q$335,0),0)&gt;0,1,0)</f>
        <v>0</v>
      </c>
      <c r="CD50" s="120">
        <f>IF(IFERROR(MATCH(_xlfn.CONCAT($B50,",",CD$4),'19 SpcFunc &amp; VentSpcFunc combos'!$Q$8:$Q$335,0),0)&gt;0,1,0)</f>
        <v>0</v>
      </c>
      <c r="CE50" s="120">
        <f>IF(IFERROR(MATCH(_xlfn.CONCAT($B50,",",CE$4),'19 SpcFunc &amp; VentSpcFunc combos'!$Q$8:$Q$335,0),0)&gt;0,1,0)</f>
        <v>0</v>
      </c>
      <c r="CF50" s="120">
        <f>IF(IFERROR(MATCH(_xlfn.CONCAT($B50,",",CF$4),'19 SpcFunc &amp; VentSpcFunc combos'!$Q$8:$Q$335,0),0)&gt;0,1,0)</f>
        <v>0</v>
      </c>
      <c r="CG50" s="120">
        <f>IF(IFERROR(MATCH(_xlfn.CONCAT($B50,",",CG$4),'19 SpcFunc &amp; VentSpcFunc combos'!$Q$8:$Q$335,0),0)&gt;0,1,0)</f>
        <v>0</v>
      </c>
      <c r="CH50" s="120">
        <f>IF(IFERROR(MATCH(_xlfn.CONCAT($B50,",",CH$4),'19 SpcFunc &amp; VentSpcFunc combos'!$Q$8:$Q$335,0),0)&gt;0,1,0)</f>
        <v>0</v>
      </c>
      <c r="CI50" s="120">
        <f>IF(IFERROR(MATCH(_xlfn.CONCAT($B50,",",CI$4),'19 SpcFunc &amp; VentSpcFunc combos'!$Q$8:$Q$335,0),0)&gt;0,1,0)</f>
        <v>0</v>
      </c>
      <c r="CJ50" s="120">
        <f>IF(IFERROR(MATCH(_xlfn.CONCAT($B50,",",CJ$4),'19 SpcFunc &amp; VentSpcFunc combos'!$Q$8:$Q$335,0),0)&gt;0,1,0)</f>
        <v>0</v>
      </c>
      <c r="CK50" s="120">
        <f>IF(IFERROR(MATCH(_xlfn.CONCAT($B50,",",CK$4),'19 SpcFunc &amp; VentSpcFunc combos'!$Q$8:$Q$335,0),0)&gt;0,1,0)</f>
        <v>0</v>
      </c>
      <c r="CL50" s="120">
        <f>IF(IFERROR(MATCH(_xlfn.CONCAT($B50,",",CL$4),'19 SpcFunc &amp; VentSpcFunc combos'!$Q$8:$Q$335,0),0)&gt;0,1,0)</f>
        <v>0</v>
      </c>
      <c r="CM50" s="120">
        <f>IF(IFERROR(MATCH(_xlfn.CONCAT($B50,",",CM$4),'19 SpcFunc &amp; VentSpcFunc combos'!$Q$8:$Q$335,0),0)&gt;0,1,0)</f>
        <v>0</v>
      </c>
      <c r="CN50" s="120">
        <f>IF(IFERROR(MATCH(_xlfn.CONCAT($B50,",",CN$4),'19 SpcFunc &amp; VentSpcFunc combos'!$Q$8:$Q$335,0),0)&gt;0,1,0)</f>
        <v>0</v>
      </c>
      <c r="CO50" s="120">
        <f>IF(IFERROR(MATCH(_xlfn.CONCAT($B50,",",CO$4),'19 SpcFunc &amp; VentSpcFunc combos'!$Q$8:$Q$335,0),0)&gt;0,1,0)</f>
        <v>0</v>
      </c>
      <c r="CP50" s="120">
        <f>IF(IFERROR(MATCH(_xlfn.CONCAT($B50,",",CP$4),'19 SpcFunc &amp; VentSpcFunc combos'!$Q$8:$Q$335,0),0)&gt;0,1,0)</f>
        <v>0</v>
      </c>
      <c r="CQ50" s="120">
        <f>IF(IFERROR(MATCH(_xlfn.CONCAT($B50,",",CQ$4),'19 SpcFunc &amp; VentSpcFunc combos'!$Q$8:$Q$335,0),0)&gt;0,1,0)</f>
        <v>0</v>
      </c>
      <c r="CR50" s="120">
        <f>IF(IFERROR(MATCH(_xlfn.CONCAT($B50,",",CR$4),'19 SpcFunc &amp; VentSpcFunc combos'!$Q$8:$Q$335,0),0)&gt;0,1,0)</f>
        <v>0</v>
      </c>
      <c r="CS50" s="120">
        <f>IF(IFERROR(MATCH(_xlfn.CONCAT($B50,",",CS$4),'19 SpcFunc &amp; VentSpcFunc combos'!$Q$8:$Q$335,0),0)&gt;0,1,0)</f>
        <v>0</v>
      </c>
      <c r="CT50" s="120">
        <f>IF(IFERROR(MATCH(_xlfn.CONCAT($B50,",",CT$4),'19 SpcFunc &amp; VentSpcFunc combos'!$Q$8:$Q$335,0),0)&gt;0,1,0)</f>
        <v>0</v>
      </c>
      <c r="CU50" s="99" t="s">
        <v>938</v>
      </c>
      <c r="CV50">
        <f t="shared" si="5"/>
        <v>0</v>
      </c>
    </row>
    <row r="51" spans="2:100" x14ac:dyDescent="0.25">
      <c r="B51" t="e">
        <f>#REF!</f>
        <v>#REF!</v>
      </c>
      <c r="C51" s="120">
        <f>IF(IFERROR(MATCH(_xlfn.CONCAT($B51,",",C$4),'19 SpcFunc &amp; VentSpcFunc combos'!$Q$8:$Q$335,0),0)&gt;0,1,0)</f>
        <v>0</v>
      </c>
      <c r="D51" s="120">
        <f>IF(IFERROR(MATCH(_xlfn.CONCAT($B51,",",D$4),'19 SpcFunc &amp; VentSpcFunc combos'!$Q$8:$Q$335,0),0)&gt;0,1,0)</f>
        <v>0</v>
      </c>
      <c r="E51" s="120">
        <f>IF(IFERROR(MATCH(_xlfn.CONCAT($B51,",",E$4),'19 SpcFunc &amp; VentSpcFunc combos'!$Q$8:$Q$335,0),0)&gt;0,1,0)</f>
        <v>0</v>
      </c>
      <c r="F51" s="120">
        <f>IF(IFERROR(MATCH(_xlfn.CONCAT($B51,",",F$4),'19 SpcFunc &amp; VentSpcFunc combos'!$Q$8:$Q$335,0),0)&gt;0,1,0)</f>
        <v>0</v>
      </c>
      <c r="G51" s="120">
        <f>IF(IFERROR(MATCH(_xlfn.CONCAT($B51,",",G$4),'19 SpcFunc &amp; VentSpcFunc combos'!$Q$8:$Q$335,0),0)&gt;0,1,0)</f>
        <v>0</v>
      </c>
      <c r="H51" s="120">
        <f>IF(IFERROR(MATCH(_xlfn.CONCAT($B51,",",H$4),'19 SpcFunc &amp; VentSpcFunc combos'!$Q$8:$Q$335,0),0)&gt;0,1,0)</f>
        <v>0</v>
      </c>
      <c r="I51" s="120">
        <f>IF(IFERROR(MATCH(_xlfn.CONCAT($B51,",",I$4),'19 SpcFunc &amp; VentSpcFunc combos'!$Q$8:$Q$335,0),0)&gt;0,1,0)</f>
        <v>0</v>
      </c>
      <c r="J51" s="120">
        <f>IF(IFERROR(MATCH(_xlfn.CONCAT($B51,",",J$4),'19 SpcFunc &amp; VentSpcFunc combos'!$Q$8:$Q$335,0),0)&gt;0,1,0)</f>
        <v>0</v>
      </c>
      <c r="K51" s="120">
        <f>IF(IFERROR(MATCH(_xlfn.CONCAT($B51,",",K$4),'19 SpcFunc &amp; VentSpcFunc combos'!$Q$8:$Q$335,0),0)&gt;0,1,0)</f>
        <v>0</v>
      </c>
      <c r="L51" s="120">
        <f>IF(IFERROR(MATCH(_xlfn.CONCAT($B51,",",L$4),'19 SpcFunc &amp; VentSpcFunc combos'!$Q$8:$Q$335,0),0)&gt;0,1,0)</f>
        <v>0</v>
      </c>
      <c r="M51" s="120">
        <f>IF(IFERROR(MATCH(_xlfn.CONCAT($B51,",",M$4),'19 SpcFunc &amp; VentSpcFunc combos'!$Q$8:$Q$335,0),0)&gt;0,1,0)</f>
        <v>0</v>
      </c>
      <c r="N51" s="120">
        <f>IF(IFERROR(MATCH(_xlfn.CONCAT($B51,",",N$4),'19 SpcFunc &amp; VentSpcFunc combos'!$Q$8:$Q$335,0),0)&gt;0,1,0)</f>
        <v>0</v>
      </c>
      <c r="O51" s="120">
        <f>IF(IFERROR(MATCH(_xlfn.CONCAT($B51,",",O$4),'19 SpcFunc &amp; VentSpcFunc combos'!$Q$8:$Q$335,0),0)&gt;0,1,0)</f>
        <v>0</v>
      </c>
      <c r="P51" s="120">
        <f>IF(IFERROR(MATCH(_xlfn.CONCAT($B51,",",P$4),'19 SpcFunc &amp; VentSpcFunc combos'!$Q$8:$Q$335,0),0)&gt;0,1,0)</f>
        <v>0</v>
      </c>
      <c r="Q51" s="120">
        <f>IF(IFERROR(MATCH(_xlfn.CONCAT($B51,",",Q$4),'19 SpcFunc &amp; VentSpcFunc combos'!$Q$8:$Q$335,0),0)&gt;0,1,0)</f>
        <v>0</v>
      </c>
      <c r="R51" s="120">
        <f>IF(IFERROR(MATCH(_xlfn.CONCAT($B51,",",R$4),'19 SpcFunc &amp; VentSpcFunc combos'!$Q$8:$Q$335,0),0)&gt;0,1,0)</f>
        <v>0</v>
      </c>
      <c r="S51" s="120">
        <f>IF(IFERROR(MATCH(_xlfn.CONCAT($B51,",",S$4),'19 SpcFunc &amp; VentSpcFunc combos'!$Q$8:$Q$335,0),0)&gt;0,1,0)</f>
        <v>0</v>
      </c>
      <c r="T51" s="120">
        <f>IF(IFERROR(MATCH(_xlfn.CONCAT($B51,",",T$4),'19 SpcFunc &amp; VentSpcFunc combos'!$Q$8:$Q$335,0),0)&gt;0,1,0)</f>
        <v>0</v>
      </c>
      <c r="U51" s="120">
        <f>IF(IFERROR(MATCH(_xlfn.CONCAT($B51,",",U$4),'19 SpcFunc &amp; VentSpcFunc combos'!$Q$8:$Q$335,0),0)&gt;0,1,0)</f>
        <v>0</v>
      </c>
      <c r="V51" s="120">
        <f>IF(IFERROR(MATCH(_xlfn.CONCAT($B51,",",V$4),'19 SpcFunc &amp; VentSpcFunc combos'!$Q$8:$Q$335,0),0)&gt;0,1,0)</f>
        <v>0</v>
      </c>
      <c r="W51" s="120">
        <f>IF(IFERROR(MATCH(_xlfn.CONCAT($B51,",",W$4),'19 SpcFunc &amp; VentSpcFunc combos'!$Q$8:$Q$335,0),0)&gt;0,1,0)</f>
        <v>0</v>
      </c>
      <c r="X51" s="120">
        <f>IF(IFERROR(MATCH(_xlfn.CONCAT($B51,",",X$4),'19 SpcFunc &amp; VentSpcFunc combos'!$Q$8:$Q$335,0),0)&gt;0,1,0)</f>
        <v>0</v>
      </c>
      <c r="Y51" s="120">
        <f>IF(IFERROR(MATCH(_xlfn.CONCAT($B51,",",Y$4),'19 SpcFunc &amp; VentSpcFunc combos'!$Q$8:$Q$335,0),0)&gt;0,1,0)</f>
        <v>0</v>
      </c>
      <c r="Z51" s="120">
        <f>IF(IFERROR(MATCH(_xlfn.CONCAT($B51,",",Z$4),'19 SpcFunc &amp; VentSpcFunc combos'!$Q$8:$Q$335,0),0)&gt;0,1,0)</f>
        <v>0</v>
      </c>
      <c r="AA51" s="120">
        <f>IF(IFERROR(MATCH(_xlfn.CONCAT($B51,",",AA$4),'19 SpcFunc &amp; VentSpcFunc combos'!$Q$8:$Q$335,0),0)&gt;0,1,0)</f>
        <v>0</v>
      </c>
      <c r="AB51" s="120">
        <f>IF(IFERROR(MATCH(_xlfn.CONCAT($B51,",",AB$4),'19 SpcFunc &amp; VentSpcFunc combos'!$Q$8:$Q$335,0),0)&gt;0,1,0)</f>
        <v>0</v>
      </c>
      <c r="AC51" s="120">
        <f>IF(IFERROR(MATCH(_xlfn.CONCAT($B51,",",AC$4),'19 SpcFunc &amp; VentSpcFunc combos'!$Q$8:$Q$335,0),0)&gt;0,1,0)</f>
        <v>0</v>
      </c>
      <c r="AD51" s="120">
        <f>IF(IFERROR(MATCH(_xlfn.CONCAT($B51,",",AD$4),'19 SpcFunc &amp; VentSpcFunc combos'!$Q$8:$Q$335,0),0)&gt;0,1,0)</f>
        <v>0</v>
      </c>
      <c r="AE51" s="120">
        <f>IF(IFERROR(MATCH(_xlfn.CONCAT($B51,",",AE$4),'19 SpcFunc &amp; VentSpcFunc combos'!$Q$8:$Q$335,0),0)&gt;0,1,0)</f>
        <v>0</v>
      </c>
      <c r="AF51" s="120">
        <f>IF(IFERROR(MATCH(_xlfn.CONCAT($B51,",",AF$4),'19 SpcFunc &amp; VentSpcFunc combos'!$Q$8:$Q$335,0),0)&gt;0,1,0)</f>
        <v>0</v>
      </c>
      <c r="AG51" s="120">
        <f>IF(IFERROR(MATCH(_xlfn.CONCAT($B51,",",AG$4),'19 SpcFunc &amp; VentSpcFunc combos'!$Q$8:$Q$335,0),0)&gt;0,1,0)</f>
        <v>0</v>
      </c>
      <c r="AH51" s="120">
        <f>IF(IFERROR(MATCH(_xlfn.CONCAT($B51,",",AH$4),'19 SpcFunc &amp; VentSpcFunc combos'!$Q$8:$Q$335,0),0)&gt;0,1,0)</f>
        <v>0</v>
      </c>
      <c r="AI51" s="120">
        <f>IF(IFERROR(MATCH(_xlfn.CONCAT($B51,",",AI$4),'19 SpcFunc &amp; VentSpcFunc combos'!$Q$8:$Q$335,0),0)&gt;0,1,0)</f>
        <v>0</v>
      </c>
      <c r="AJ51" s="120">
        <f>IF(IFERROR(MATCH(_xlfn.CONCAT($B51,",",AJ$4),'19 SpcFunc &amp; VentSpcFunc combos'!$Q$8:$Q$335,0),0)&gt;0,1,0)</f>
        <v>0</v>
      </c>
      <c r="AK51" s="120">
        <f>IF(IFERROR(MATCH(_xlfn.CONCAT($B51,",",AK$4),'19 SpcFunc &amp; VentSpcFunc combos'!$Q$8:$Q$335,0),0)&gt;0,1,0)</f>
        <v>0</v>
      </c>
      <c r="AL51" s="120">
        <f>IF(IFERROR(MATCH(_xlfn.CONCAT($B51,",",AL$4),'19 SpcFunc &amp; VentSpcFunc combos'!$Q$8:$Q$335,0),0)&gt;0,1,0)</f>
        <v>0</v>
      </c>
      <c r="AM51" s="120">
        <f>IF(IFERROR(MATCH(_xlfn.CONCAT($B51,",",AM$4),'19 SpcFunc &amp; VentSpcFunc combos'!$Q$8:$Q$335,0),0)&gt;0,1,0)</f>
        <v>0</v>
      </c>
      <c r="AN51" s="120">
        <f>IF(IFERROR(MATCH(_xlfn.CONCAT($B51,",",AN$4),'19 SpcFunc &amp; VentSpcFunc combos'!$Q$8:$Q$335,0),0)&gt;0,1,0)</f>
        <v>0</v>
      </c>
      <c r="AO51" s="120">
        <f>IF(IFERROR(MATCH(_xlfn.CONCAT($B51,",",AO$4),'19 SpcFunc &amp; VentSpcFunc combos'!$Q$8:$Q$335,0),0)&gt;0,1,0)</f>
        <v>0</v>
      </c>
      <c r="AP51" s="120">
        <f>IF(IFERROR(MATCH(_xlfn.CONCAT($B51,",",AP$4),'19 SpcFunc &amp; VentSpcFunc combos'!$Q$8:$Q$335,0),0)&gt;0,1,0)</f>
        <v>0</v>
      </c>
      <c r="AQ51" s="120">
        <f>IF(IFERROR(MATCH(_xlfn.CONCAT($B51,",",AQ$4),'19 SpcFunc &amp; VentSpcFunc combos'!$Q$8:$Q$335,0),0)&gt;0,1,0)</f>
        <v>0</v>
      </c>
      <c r="AR51" s="120">
        <f>IF(IFERROR(MATCH(_xlfn.CONCAT($B51,",",AR$4),'19 SpcFunc &amp; VentSpcFunc combos'!$Q$8:$Q$335,0),0)&gt;0,1,0)</f>
        <v>0</v>
      </c>
      <c r="AS51" s="120">
        <f>IF(IFERROR(MATCH(_xlfn.CONCAT($B51,",",AS$4),'19 SpcFunc &amp; VentSpcFunc combos'!$Q$8:$Q$335,0),0)&gt;0,1,0)</f>
        <v>0</v>
      </c>
      <c r="AT51" s="120">
        <f>IF(IFERROR(MATCH(_xlfn.CONCAT($B51,",",AT$4),'19 SpcFunc &amp; VentSpcFunc combos'!$Q$8:$Q$335,0),0)&gt;0,1,0)</f>
        <v>0</v>
      </c>
      <c r="AU51" s="120">
        <f>IF(IFERROR(MATCH(_xlfn.CONCAT($B51,",",AU$4),'19 SpcFunc &amp; VentSpcFunc combos'!$Q$8:$Q$335,0),0)&gt;0,1,0)</f>
        <v>0</v>
      </c>
      <c r="AV51" s="120">
        <f>IF(IFERROR(MATCH(_xlfn.CONCAT($B51,",",AV$4),'19 SpcFunc &amp; VentSpcFunc combos'!$Q$8:$Q$335,0),0)&gt;0,1,0)</f>
        <v>0</v>
      </c>
      <c r="AW51" s="120">
        <f>IF(IFERROR(MATCH(_xlfn.CONCAT($B51,",",AW$4),'19 SpcFunc &amp; VentSpcFunc combos'!$Q$8:$Q$335,0),0)&gt;0,1,0)</f>
        <v>0</v>
      </c>
      <c r="AX51" s="120">
        <f>IF(IFERROR(MATCH(_xlfn.CONCAT($B51,",",AX$4),'19 SpcFunc &amp; VentSpcFunc combos'!$Q$8:$Q$335,0),0)&gt;0,1,0)</f>
        <v>0</v>
      </c>
      <c r="AY51" s="120">
        <f>IF(IFERROR(MATCH(_xlfn.CONCAT($B51,",",AY$4),'19 SpcFunc &amp; VentSpcFunc combos'!$Q$8:$Q$335,0),0)&gt;0,1,0)</f>
        <v>0</v>
      </c>
      <c r="AZ51" s="120">
        <f>IF(IFERROR(MATCH(_xlfn.CONCAT($B51,",",AZ$4),'19 SpcFunc &amp; VentSpcFunc combos'!$Q$8:$Q$335,0),0)&gt;0,1,0)</f>
        <v>0</v>
      </c>
      <c r="BA51" s="120">
        <f>IF(IFERROR(MATCH(_xlfn.CONCAT($B51,",",BA$4),'19 SpcFunc &amp; VentSpcFunc combos'!$Q$8:$Q$335,0),0)&gt;0,1,0)</f>
        <v>0</v>
      </c>
      <c r="BB51" s="120">
        <f>IF(IFERROR(MATCH(_xlfn.CONCAT($B51,",",BB$4),'19 SpcFunc &amp; VentSpcFunc combos'!$Q$8:$Q$335,0),0)&gt;0,1,0)</f>
        <v>0</v>
      </c>
      <c r="BC51" s="120">
        <f>IF(IFERROR(MATCH(_xlfn.CONCAT($B51,",",BC$4),'19 SpcFunc &amp; VentSpcFunc combos'!$Q$8:$Q$335,0),0)&gt;0,1,0)</f>
        <v>0</v>
      </c>
      <c r="BD51" s="120">
        <f>IF(IFERROR(MATCH(_xlfn.CONCAT($B51,",",BD$4),'19 SpcFunc &amp; VentSpcFunc combos'!$Q$8:$Q$335,0),0)&gt;0,1,0)</f>
        <v>0</v>
      </c>
      <c r="BE51" s="120">
        <f>IF(IFERROR(MATCH(_xlfn.CONCAT($B51,",",BE$4),'19 SpcFunc &amp; VentSpcFunc combos'!$Q$8:$Q$335,0),0)&gt;0,1,0)</f>
        <v>0</v>
      </c>
      <c r="BF51" s="120">
        <f>IF(IFERROR(MATCH(_xlfn.CONCAT($B51,",",BF$4),'19 SpcFunc &amp; VentSpcFunc combos'!$Q$8:$Q$335,0),0)&gt;0,1,0)</f>
        <v>0</v>
      </c>
      <c r="BG51" s="120">
        <f>IF(IFERROR(MATCH(_xlfn.CONCAT($B51,",",BG$4),'19 SpcFunc &amp; VentSpcFunc combos'!$Q$8:$Q$335,0),0)&gt;0,1,0)</f>
        <v>0</v>
      </c>
      <c r="BH51" s="120">
        <f>IF(IFERROR(MATCH(_xlfn.CONCAT($B51,",",BH$4),'19 SpcFunc &amp; VentSpcFunc combos'!$Q$8:$Q$335,0),0)&gt;0,1,0)</f>
        <v>0</v>
      </c>
      <c r="BI51" s="120">
        <f>IF(IFERROR(MATCH(_xlfn.CONCAT($B51,",",BI$4),'19 SpcFunc &amp; VentSpcFunc combos'!$Q$8:$Q$335,0),0)&gt;0,1,0)</f>
        <v>0</v>
      </c>
      <c r="BJ51" s="120">
        <f>IF(IFERROR(MATCH(_xlfn.CONCAT($B51,",",BJ$4),'19 SpcFunc &amp; VentSpcFunc combos'!$Q$8:$Q$335,0),0)&gt;0,1,0)</f>
        <v>0</v>
      </c>
      <c r="BK51" s="120">
        <f>IF(IFERROR(MATCH(_xlfn.CONCAT($B51,",",BK$4),'19 SpcFunc &amp; VentSpcFunc combos'!$Q$8:$Q$335,0),0)&gt;0,1,0)</f>
        <v>0</v>
      </c>
      <c r="BL51" s="120">
        <f>IF(IFERROR(MATCH(_xlfn.CONCAT($B51,",",BL$4),'19 SpcFunc &amp; VentSpcFunc combos'!$Q$8:$Q$335,0),0)&gt;0,1,0)</f>
        <v>0</v>
      </c>
      <c r="BM51" s="120">
        <f>IF(IFERROR(MATCH(_xlfn.CONCAT($B51,",",BM$4),'19 SpcFunc &amp; VentSpcFunc combos'!$Q$8:$Q$335,0),0)&gt;0,1,0)</f>
        <v>0</v>
      </c>
      <c r="BN51" s="120">
        <f>IF(IFERROR(MATCH(_xlfn.CONCAT($B51,",",BN$4),'19 SpcFunc &amp; VentSpcFunc combos'!$Q$8:$Q$335,0),0)&gt;0,1,0)</f>
        <v>0</v>
      </c>
      <c r="BO51" s="120">
        <f>IF(IFERROR(MATCH(_xlfn.CONCAT($B51,",",BO$4),'19 SpcFunc &amp; VentSpcFunc combos'!$Q$8:$Q$335,0),0)&gt;0,1,0)</f>
        <v>0</v>
      </c>
      <c r="BP51" s="120">
        <f>IF(IFERROR(MATCH(_xlfn.CONCAT($B51,",",BP$4),'19 SpcFunc &amp; VentSpcFunc combos'!$Q$8:$Q$335,0),0)&gt;0,1,0)</f>
        <v>0</v>
      </c>
      <c r="BQ51" s="120">
        <f>IF(IFERROR(MATCH(_xlfn.CONCAT($B51,",",BQ$4),'19 SpcFunc &amp; VentSpcFunc combos'!$Q$8:$Q$335,0),0)&gt;0,1,0)</f>
        <v>0</v>
      </c>
      <c r="BR51" s="120">
        <f>IF(IFERROR(MATCH(_xlfn.CONCAT($B51,",",BR$4),'19 SpcFunc &amp; VentSpcFunc combos'!$Q$8:$Q$335,0),0)&gt;0,1,0)</f>
        <v>0</v>
      </c>
      <c r="BS51" s="120">
        <f>IF(IFERROR(MATCH(_xlfn.CONCAT($B51,",",BS$4),'19 SpcFunc &amp; VentSpcFunc combos'!$Q$8:$Q$335,0),0)&gt;0,1,0)</f>
        <v>0</v>
      </c>
      <c r="BT51" s="120">
        <f>IF(IFERROR(MATCH(_xlfn.CONCAT($B51,",",BT$4),'19 SpcFunc &amp; VentSpcFunc combos'!$Q$8:$Q$335,0),0)&gt;0,1,0)</f>
        <v>0</v>
      </c>
      <c r="BU51" s="120">
        <f>IF(IFERROR(MATCH(_xlfn.CONCAT($B51,",",BU$4),'19 SpcFunc &amp; VentSpcFunc combos'!$Q$8:$Q$335,0),0)&gt;0,1,0)</f>
        <v>0</v>
      </c>
      <c r="BV51" s="120">
        <f>IF(IFERROR(MATCH(_xlfn.CONCAT($B51,",",BV$4),'19 SpcFunc &amp; VentSpcFunc combos'!$Q$8:$Q$335,0),0)&gt;0,1,0)</f>
        <v>0</v>
      </c>
      <c r="BW51" s="120">
        <f>IF(IFERROR(MATCH(_xlfn.CONCAT($B51,",",BW$4),'19 SpcFunc &amp; VentSpcFunc combos'!$Q$8:$Q$335,0),0)&gt;0,1,0)</f>
        <v>0</v>
      </c>
      <c r="BX51" s="120">
        <f>IF(IFERROR(MATCH(_xlfn.CONCAT($B51,",",BX$4),'19 SpcFunc &amp; VentSpcFunc combos'!$Q$8:$Q$335,0),0)&gt;0,1,0)</f>
        <v>0</v>
      </c>
      <c r="BY51" s="120">
        <f>IF(IFERROR(MATCH(_xlfn.CONCAT($B51,",",BY$4),'19 SpcFunc &amp; VentSpcFunc combos'!$Q$8:$Q$335,0),0)&gt;0,1,0)</f>
        <v>0</v>
      </c>
      <c r="BZ51" s="120">
        <f>IF(IFERROR(MATCH(_xlfn.CONCAT($B51,",",BZ$4),'19 SpcFunc &amp; VentSpcFunc combos'!$Q$8:$Q$335,0),0)&gt;0,1,0)</f>
        <v>0</v>
      </c>
      <c r="CA51" s="120">
        <f>IF(IFERROR(MATCH(_xlfn.CONCAT($B51,",",CA$4),'19 SpcFunc &amp; VentSpcFunc combos'!$Q$8:$Q$335,0),0)&gt;0,1,0)</f>
        <v>0</v>
      </c>
      <c r="CB51" s="120">
        <f>IF(IFERROR(MATCH(_xlfn.CONCAT($B51,",",CB$4),'19 SpcFunc &amp; VentSpcFunc combos'!$Q$8:$Q$335,0),0)&gt;0,1,0)</f>
        <v>0</v>
      </c>
      <c r="CC51" s="120">
        <f>IF(IFERROR(MATCH(_xlfn.CONCAT($B51,",",CC$4),'19 SpcFunc &amp; VentSpcFunc combos'!$Q$8:$Q$335,0),0)&gt;0,1,0)</f>
        <v>0</v>
      </c>
      <c r="CD51" s="120">
        <f>IF(IFERROR(MATCH(_xlfn.CONCAT($B51,",",CD$4),'19 SpcFunc &amp; VentSpcFunc combos'!$Q$8:$Q$335,0),0)&gt;0,1,0)</f>
        <v>0</v>
      </c>
      <c r="CE51" s="120">
        <f>IF(IFERROR(MATCH(_xlfn.CONCAT($B51,",",CE$4),'19 SpcFunc &amp; VentSpcFunc combos'!$Q$8:$Q$335,0),0)&gt;0,1,0)</f>
        <v>0</v>
      </c>
      <c r="CF51" s="120">
        <f>IF(IFERROR(MATCH(_xlfn.CONCAT($B51,",",CF$4),'19 SpcFunc &amp; VentSpcFunc combos'!$Q$8:$Q$335,0),0)&gt;0,1,0)</f>
        <v>0</v>
      </c>
      <c r="CG51" s="120">
        <f>IF(IFERROR(MATCH(_xlfn.CONCAT($B51,",",CG$4),'19 SpcFunc &amp; VentSpcFunc combos'!$Q$8:$Q$335,0),0)&gt;0,1,0)</f>
        <v>0</v>
      </c>
      <c r="CH51" s="120">
        <f>IF(IFERROR(MATCH(_xlfn.CONCAT($B51,",",CH$4),'19 SpcFunc &amp; VentSpcFunc combos'!$Q$8:$Q$335,0),0)&gt;0,1,0)</f>
        <v>0</v>
      </c>
      <c r="CI51" s="120">
        <f>IF(IFERROR(MATCH(_xlfn.CONCAT($B51,",",CI$4),'19 SpcFunc &amp; VentSpcFunc combos'!$Q$8:$Q$335,0),0)&gt;0,1,0)</f>
        <v>0</v>
      </c>
      <c r="CJ51" s="120">
        <f>IF(IFERROR(MATCH(_xlfn.CONCAT($B51,",",CJ$4),'19 SpcFunc &amp; VentSpcFunc combos'!$Q$8:$Q$335,0),0)&gt;0,1,0)</f>
        <v>0</v>
      </c>
      <c r="CK51" s="120">
        <f>IF(IFERROR(MATCH(_xlfn.CONCAT($B51,",",CK$4),'19 SpcFunc &amp; VentSpcFunc combos'!$Q$8:$Q$335,0),0)&gt;0,1,0)</f>
        <v>0</v>
      </c>
      <c r="CL51" s="120">
        <f>IF(IFERROR(MATCH(_xlfn.CONCAT($B51,",",CL$4),'19 SpcFunc &amp; VentSpcFunc combos'!$Q$8:$Q$335,0),0)&gt;0,1,0)</f>
        <v>0</v>
      </c>
      <c r="CM51" s="120">
        <f>IF(IFERROR(MATCH(_xlfn.CONCAT($B51,",",CM$4),'19 SpcFunc &amp; VentSpcFunc combos'!$Q$8:$Q$335,0),0)&gt;0,1,0)</f>
        <v>0</v>
      </c>
      <c r="CN51" s="120">
        <f>IF(IFERROR(MATCH(_xlfn.CONCAT($B51,",",CN$4),'19 SpcFunc &amp; VentSpcFunc combos'!$Q$8:$Q$335,0),0)&gt;0,1,0)</f>
        <v>0</v>
      </c>
      <c r="CO51" s="120">
        <f>IF(IFERROR(MATCH(_xlfn.CONCAT($B51,",",CO$4),'19 SpcFunc &amp; VentSpcFunc combos'!$Q$8:$Q$335,0),0)&gt;0,1,0)</f>
        <v>0</v>
      </c>
      <c r="CP51" s="120">
        <f>IF(IFERROR(MATCH(_xlfn.CONCAT($B51,",",CP$4),'19 SpcFunc &amp; VentSpcFunc combos'!$Q$8:$Q$335,0),0)&gt;0,1,0)</f>
        <v>0</v>
      </c>
      <c r="CQ51" s="120">
        <f>IF(IFERROR(MATCH(_xlfn.CONCAT($B51,",",CQ$4),'19 SpcFunc &amp; VentSpcFunc combos'!$Q$8:$Q$335,0),0)&gt;0,1,0)</f>
        <v>0</v>
      </c>
      <c r="CR51" s="120">
        <f>IF(IFERROR(MATCH(_xlfn.CONCAT($B51,",",CR$4),'19 SpcFunc &amp; VentSpcFunc combos'!$Q$8:$Q$335,0),0)&gt;0,1,0)</f>
        <v>0</v>
      </c>
      <c r="CS51" s="120">
        <f>IF(IFERROR(MATCH(_xlfn.CONCAT($B51,",",CS$4),'19 SpcFunc &amp; VentSpcFunc combos'!$Q$8:$Q$335,0),0)&gt;0,1,0)</f>
        <v>0</v>
      </c>
      <c r="CT51" s="120">
        <f>IF(IFERROR(MATCH(_xlfn.CONCAT($B51,",",CT$4),'19 SpcFunc &amp; VentSpcFunc combos'!$Q$8:$Q$335,0),0)&gt;0,1,0)</f>
        <v>0</v>
      </c>
      <c r="CU51" s="99" t="s">
        <v>938</v>
      </c>
      <c r="CV51">
        <f t="shared" si="5"/>
        <v>0</v>
      </c>
    </row>
    <row r="52" spans="2:100" x14ac:dyDescent="0.25">
      <c r="B52" t="e">
        <f>#REF!</f>
        <v>#REF!</v>
      </c>
      <c r="C52" s="120">
        <f>IF(IFERROR(MATCH(_xlfn.CONCAT($B52,",",C$4),'19 SpcFunc &amp; VentSpcFunc combos'!$Q$8:$Q$335,0),0)&gt;0,1,0)</f>
        <v>0</v>
      </c>
      <c r="D52" s="120">
        <f>IF(IFERROR(MATCH(_xlfn.CONCAT($B52,",",D$4),'19 SpcFunc &amp; VentSpcFunc combos'!$Q$8:$Q$335,0),0)&gt;0,1,0)</f>
        <v>0</v>
      </c>
      <c r="E52" s="120">
        <f>IF(IFERROR(MATCH(_xlfn.CONCAT($B52,",",E$4),'19 SpcFunc &amp; VentSpcFunc combos'!$Q$8:$Q$335,0),0)&gt;0,1,0)</f>
        <v>0</v>
      </c>
      <c r="F52" s="120">
        <f>IF(IFERROR(MATCH(_xlfn.CONCAT($B52,",",F$4),'19 SpcFunc &amp; VentSpcFunc combos'!$Q$8:$Q$335,0),0)&gt;0,1,0)</f>
        <v>0</v>
      </c>
      <c r="G52" s="120">
        <f>IF(IFERROR(MATCH(_xlfn.CONCAT($B52,",",G$4),'19 SpcFunc &amp; VentSpcFunc combos'!$Q$8:$Q$335,0),0)&gt;0,1,0)</f>
        <v>0</v>
      </c>
      <c r="H52" s="120">
        <f>IF(IFERROR(MATCH(_xlfn.CONCAT($B52,",",H$4),'19 SpcFunc &amp; VentSpcFunc combos'!$Q$8:$Q$335,0),0)&gt;0,1,0)</f>
        <v>0</v>
      </c>
      <c r="I52" s="120">
        <f>IF(IFERROR(MATCH(_xlfn.CONCAT($B52,",",I$4),'19 SpcFunc &amp; VentSpcFunc combos'!$Q$8:$Q$335,0),0)&gt;0,1,0)</f>
        <v>0</v>
      </c>
      <c r="J52" s="120">
        <f>IF(IFERROR(MATCH(_xlfn.CONCAT($B52,",",J$4),'19 SpcFunc &amp; VentSpcFunc combos'!$Q$8:$Q$335,0),0)&gt;0,1,0)</f>
        <v>0</v>
      </c>
      <c r="K52" s="120">
        <f>IF(IFERROR(MATCH(_xlfn.CONCAT($B52,",",K$4),'19 SpcFunc &amp; VentSpcFunc combos'!$Q$8:$Q$335,0),0)&gt;0,1,0)</f>
        <v>0</v>
      </c>
      <c r="L52" s="120">
        <f>IF(IFERROR(MATCH(_xlfn.CONCAT($B52,",",L$4),'19 SpcFunc &amp; VentSpcFunc combos'!$Q$8:$Q$335,0),0)&gt;0,1,0)</f>
        <v>0</v>
      </c>
      <c r="M52" s="120">
        <f>IF(IFERROR(MATCH(_xlfn.CONCAT($B52,",",M$4),'19 SpcFunc &amp; VentSpcFunc combos'!$Q$8:$Q$335,0),0)&gt;0,1,0)</f>
        <v>0</v>
      </c>
      <c r="N52" s="120">
        <f>IF(IFERROR(MATCH(_xlfn.CONCAT($B52,",",N$4),'19 SpcFunc &amp; VentSpcFunc combos'!$Q$8:$Q$335,0),0)&gt;0,1,0)</f>
        <v>0</v>
      </c>
      <c r="O52" s="120">
        <f>IF(IFERROR(MATCH(_xlfn.CONCAT($B52,",",O$4),'19 SpcFunc &amp; VentSpcFunc combos'!$Q$8:$Q$335,0),0)&gt;0,1,0)</f>
        <v>0</v>
      </c>
      <c r="P52" s="120">
        <f>IF(IFERROR(MATCH(_xlfn.CONCAT($B52,",",P$4),'19 SpcFunc &amp; VentSpcFunc combos'!$Q$8:$Q$335,0),0)&gt;0,1,0)</f>
        <v>0</v>
      </c>
      <c r="Q52" s="120">
        <f>IF(IFERROR(MATCH(_xlfn.CONCAT($B52,",",Q$4),'19 SpcFunc &amp; VentSpcFunc combos'!$Q$8:$Q$335,0),0)&gt;0,1,0)</f>
        <v>0</v>
      </c>
      <c r="R52" s="120">
        <f>IF(IFERROR(MATCH(_xlfn.CONCAT($B52,",",R$4),'19 SpcFunc &amp; VentSpcFunc combos'!$Q$8:$Q$335,0),0)&gt;0,1,0)</f>
        <v>0</v>
      </c>
      <c r="S52" s="120">
        <f>IF(IFERROR(MATCH(_xlfn.CONCAT($B52,",",S$4),'19 SpcFunc &amp; VentSpcFunc combos'!$Q$8:$Q$335,0),0)&gt;0,1,0)</f>
        <v>0</v>
      </c>
      <c r="T52" s="120">
        <f>IF(IFERROR(MATCH(_xlfn.CONCAT($B52,",",T$4),'19 SpcFunc &amp; VentSpcFunc combos'!$Q$8:$Q$335,0),0)&gt;0,1,0)</f>
        <v>0</v>
      </c>
      <c r="U52" s="120">
        <f>IF(IFERROR(MATCH(_xlfn.CONCAT($B52,",",U$4),'19 SpcFunc &amp; VentSpcFunc combos'!$Q$8:$Q$335,0),0)&gt;0,1,0)</f>
        <v>0</v>
      </c>
      <c r="V52" s="120">
        <f>IF(IFERROR(MATCH(_xlfn.CONCAT($B52,",",V$4),'19 SpcFunc &amp; VentSpcFunc combos'!$Q$8:$Q$335,0),0)&gt;0,1,0)</f>
        <v>0</v>
      </c>
      <c r="W52" s="120">
        <f>IF(IFERROR(MATCH(_xlfn.CONCAT($B52,",",W$4),'19 SpcFunc &amp; VentSpcFunc combos'!$Q$8:$Q$335,0),0)&gt;0,1,0)</f>
        <v>0</v>
      </c>
      <c r="X52" s="120">
        <f>IF(IFERROR(MATCH(_xlfn.CONCAT($B52,",",X$4),'19 SpcFunc &amp; VentSpcFunc combos'!$Q$8:$Q$335,0),0)&gt;0,1,0)</f>
        <v>0</v>
      </c>
      <c r="Y52" s="120">
        <f>IF(IFERROR(MATCH(_xlfn.CONCAT($B52,",",Y$4),'19 SpcFunc &amp; VentSpcFunc combos'!$Q$8:$Q$335,0),0)&gt;0,1,0)</f>
        <v>0</v>
      </c>
      <c r="Z52" s="120">
        <f>IF(IFERROR(MATCH(_xlfn.CONCAT($B52,",",Z$4),'19 SpcFunc &amp; VentSpcFunc combos'!$Q$8:$Q$335,0),0)&gt;0,1,0)</f>
        <v>0</v>
      </c>
      <c r="AA52" s="120">
        <f>IF(IFERROR(MATCH(_xlfn.CONCAT($B52,",",AA$4),'19 SpcFunc &amp; VentSpcFunc combos'!$Q$8:$Q$335,0),0)&gt;0,1,0)</f>
        <v>0</v>
      </c>
      <c r="AB52" s="120">
        <f>IF(IFERROR(MATCH(_xlfn.CONCAT($B52,",",AB$4),'19 SpcFunc &amp; VentSpcFunc combos'!$Q$8:$Q$335,0),0)&gt;0,1,0)</f>
        <v>0</v>
      </c>
      <c r="AC52" s="120">
        <f>IF(IFERROR(MATCH(_xlfn.CONCAT($B52,",",AC$4),'19 SpcFunc &amp; VentSpcFunc combos'!$Q$8:$Q$335,0),0)&gt;0,1,0)</f>
        <v>0</v>
      </c>
      <c r="AD52" s="120">
        <f>IF(IFERROR(MATCH(_xlfn.CONCAT($B52,",",AD$4),'19 SpcFunc &amp; VentSpcFunc combos'!$Q$8:$Q$335,0),0)&gt;0,1,0)</f>
        <v>0</v>
      </c>
      <c r="AE52" s="120">
        <f>IF(IFERROR(MATCH(_xlfn.CONCAT($B52,",",AE$4),'19 SpcFunc &amp; VentSpcFunc combos'!$Q$8:$Q$335,0),0)&gt;0,1,0)</f>
        <v>0</v>
      </c>
      <c r="AF52" s="120">
        <f>IF(IFERROR(MATCH(_xlfn.CONCAT($B52,",",AF$4),'19 SpcFunc &amp; VentSpcFunc combos'!$Q$8:$Q$335,0),0)&gt;0,1,0)</f>
        <v>0</v>
      </c>
      <c r="AG52" s="120">
        <f>IF(IFERROR(MATCH(_xlfn.CONCAT($B52,",",AG$4),'19 SpcFunc &amp; VentSpcFunc combos'!$Q$8:$Q$335,0),0)&gt;0,1,0)</f>
        <v>0</v>
      </c>
      <c r="AH52" s="120">
        <f>IF(IFERROR(MATCH(_xlfn.CONCAT($B52,",",AH$4),'19 SpcFunc &amp; VentSpcFunc combos'!$Q$8:$Q$335,0),0)&gt;0,1,0)</f>
        <v>0</v>
      </c>
      <c r="AI52" s="120">
        <f>IF(IFERROR(MATCH(_xlfn.CONCAT($B52,",",AI$4),'19 SpcFunc &amp; VentSpcFunc combos'!$Q$8:$Q$335,0),0)&gt;0,1,0)</f>
        <v>0</v>
      </c>
      <c r="AJ52" s="120">
        <f>IF(IFERROR(MATCH(_xlfn.CONCAT($B52,",",AJ$4),'19 SpcFunc &amp; VentSpcFunc combos'!$Q$8:$Q$335,0),0)&gt;0,1,0)</f>
        <v>0</v>
      </c>
      <c r="AK52" s="120">
        <f>IF(IFERROR(MATCH(_xlfn.CONCAT($B52,",",AK$4),'19 SpcFunc &amp; VentSpcFunc combos'!$Q$8:$Q$335,0),0)&gt;0,1,0)</f>
        <v>0</v>
      </c>
      <c r="AL52" s="120">
        <f>IF(IFERROR(MATCH(_xlfn.CONCAT($B52,",",AL$4),'19 SpcFunc &amp; VentSpcFunc combos'!$Q$8:$Q$335,0),0)&gt;0,1,0)</f>
        <v>0</v>
      </c>
      <c r="AM52" s="120">
        <f>IF(IFERROR(MATCH(_xlfn.CONCAT($B52,",",AM$4),'19 SpcFunc &amp; VentSpcFunc combos'!$Q$8:$Q$335,0),0)&gt;0,1,0)</f>
        <v>0</v>
      </c>
      <c r="AN52" s="120">
        <f>IF(IFERROR(MATCH(_xlfn.CONCAT($B52,",",AN$4),'19 SpcFunc &amp; VentSpcFunc combos'!$Q$8:$Q$335,0),0)&gt;0,1,0)</f>
        <v>0</v>
      </c>
      <c r="AO52" s="120">
        <f>IF(IFERROR(MATCH(_xlfn.CONCAT($B52,",",AO$4),'19 SpcFunc &amp; VentSpcFunc combos'!$Q$8:$Q$335,0),0)&gt;0,1,0)</f>
        <v>0</v>
      </c>
      <c r="AP52" s="120">
        <f>IF(IFERROR(MATCH(_xlfn.CONCAT($B52,",",AP$4),'19 SpcFunc &amp; VentSpcFunc combos'!$Q$8:$Q$335,0),0)&gt;0,1,0)</f>
        <v>0</v>
      </c>
      <c r="AQ52" s="120">
        <f>IF(IFERROR(MATCH(_xlfn.CONCAT($B52,",",AQ$4),'19 SpcFunc &amp; VentSpcFunc combos'!$Q$8:$Q$335,0),0)&gt;0,1,0)</f>
        <v>0</v>
      </c>
      <c r="AR52" s="120">
        <f>IF(IFERROR(MATCH(_xlfn.CONCAT($B52,",",AR$4),'19 SpcFunc &amp; VentSpcFunc combos'!$Q$8:$Q$335,0),0)&gt;0,1,0)</f>
        <v>0</v>
      </c>
      <c r="AS52" s="120">
        <f>IF(IFERROR(MATCH(_xlfn.CONCAT($B52,",",AS$4),'19 SpcFunc &amp; VentSpcFunc combos'!$Q$8:$Q$335,0),0)&gt;0,1,0)</f>
        <v>0</v>
      </c>
      <c r="AT52" s="120">
        <f>IF(IFERROR(MATCH(_xlfn.CONCAT($B52,",",AT$4),'19 SpcFunc &amp; VentSpcFunc combos'!$Q$8:$Q$335,0),0)&gt;0,1,0)</f>
        <v>0</v>
      </c>
      <c r="AU52" s="120">
        <f>IF(IFERROR(MATCH(_xlfn.CONCAT($B52,",",AU$4),'19 SpcFunc &amp; VentSpcFunc combos'!$Q$8:$Q$335,0),0)&gt;0,1,0)</f>
        <v>0</v>
      </c>
      <c r="AV52" s="120">
        <f>IF(IFERROR(MATCH(_xlfn.CONCAT($B52,",",AV$4),'19 SpcFunc &amp; VentSpcFunc combos'!$Q$8:$Q$335,0),0)&gt;0,1,0)</f>
        <v>0</v>
      </c>
      <c r="AW52" s="120">
        <f>IF(IFERROR(MATCH(_xlfn.CONCAT($B52,",",AW$4),'19 SpcFunc &amp; VentSpcFunc combos'!$Q$8:$Q$335,0),0)&gt;0,1,0)</f>
        <v>0</v>
      </c>
      <c r="AX52" s="120">
        <f>IF(IFERROR(MATCH(_xlfn.CONCAT($B52,",",AX$4),'19 SpcFunc &amp; VentSpcFunc combos'!$Q$8:$Q$335,0),0)&gt;0,1,0)</f>
        <v>0</v>
      </c>
      <c r="AY52" s="120">
        <f>IF(IFERROR(MATCH(_xlfn.CONCAT($B52,",",AY$4),'19 SpcFunc &amp; VentSpcFunc combos'!$Q$8:$Q$335,0),0)&gt;0,1,0)</f>
        <v>0</v>
      </c>
      <c r="AZ52" s="120">
        <f>IF(IFERROR(MATCH(_xlfn.CONCAT($B52,",",AZ$4),'19 SpcFunc &amp; VentSpcFunc combos'!$Q$8:$Q$335,0),0)&gt;0,1,0)</f>
        <v>0</v>
      </c>
      <c r="BA52" s="120">
        <f>IF(IFERROR(MATCH(_xlfn.CONCAT($B52,",",BA$4),'19 SpcFunc &amp; VentSpcFunc combos'!$Q$8:$Q$335,0),0)&gt;0,1,0)</f>
        <v>0</v>
      </c>
      <c r="BB52" s="120">
        <f>IF(IFERROR(MATCH(_xlfn.CONCAT($B52,",",BB$4),'19 SpcFunc &amp; VentSpcFunc combos'!$Q$8:$Q$335,0),0)&gt;0,1,0)</f>
        <v>0</v>
      </c>
      <c r="BC52" s="120">
        <f>IF(IFERROR(MATCH(_xlfn.CONCAT($B52,",",BC$4),'19 SpcFunc &amp; VentSpcFunc combos'!$Q$8:$Q$335,0),0)&gt;0,1,0)</f>
        <v>0</v>
      </c>
      <c r="BD52" s="120">
        <f>IF(IFERROR(MATCH(_xlfn.CONCAT($B52,",",BD$4),'19 SpcFunc &amp; VentSpcFunc combos'!$Q$8:$Q$335,0),0)&gt;0,1,0)</f>
        <v>0</v>
      </c>
      <c r="BE52" s="120">
        <f>IF(IFERROR(MATCH(_xlfn.CONCAT($B52,",",BE$4),'19 SpcFunc &amp; VentSpcFunc combos'!$Q$8:$Q$335,0),0)&gt;0,1,0)</f>
        <v>0</v>
      </c>
      <c r="BF52" s="120">
        <f>IF(IFERROR(MATCH(_xlfn.CONCAT($B52,",",BF$4),'19 SpcFunc &amp; VentSpcFunc combos'!$Q$8:$Q$335,0),0)&gt;0,1,0)</f>
        <v>0</v>
      </c>
      <c r="BG52" s="120">
        <f>IF(IFERROR(MATCH(_xlfn.CONCAT($B52,",",BG$4),'19 SpcFunc &amp; VentSpcFunc combos'!$Q$8:$Q$335,0),0)&gt;0,1,0)</f>
        <v>0</v>
      </c>
      <c r="BH52" s="120">
        <f>IF(IFERROR(MATCH(_xlfn.CONCAT($B52,",",BH$4),'19 SpcFunc &amp; VentSpcFunc combos'!$Q$8:$Q$335,0),0)&gt;0,1,0)</f>
        <v>0</v>
      </c>
      <c r="BI52" s="120">
        <f>IF(IFERROR(MATCH(_xlfn.CONCAT($B52,",",BI$4),'19 SpcFunc &amp; VentSpcFunc combos'!$Q$8:$Q$335,0),0)&gt;0,1,0)</f>
        <v>0</v>
      </c>
      <c r="BJ52" s="120">
        <f>IF(IFERROR(MATCH(_xlfn.CONCAT($B52,",",BJ$4),'19 SpcFunc &amp; VentSpcFunc combos'!$Q$8:$Q$335,0),0)&gt;0,1,0)</f>
        <v>0</v>
      </c>
      <c r="BK52" s="120">
        <f>IF(IFERROR(MATCH(_xlfn.CONCAT($B52,",",BK$4),'19 SpcFunc &amp; VentSpcFunc combos'!$Q$8:$Q$335,0),0)&gt;0,1,0)</f>
        <v>0</v>
      </c>
      <c r="BL52" s="120">
        <f>IF(IFERROR(MATCH(_xlfn.CONCAT($B52,",",BL$4),'19 SpcFunc &amp; VentSpcFunc combos'!$Q$8:$Q$335,0),0)&gt;0,1,0)</f>
        <v>0</v>
      </c>
      <c r="BM52" s="120">
        <f>IF(IFERROR(MATCH(_xlfn.CONCAT($B52,",",BM$4),'19 SpcFunc &amp; VentSpcFunc combos'!$Q$8:$Q$335,0),0)&gt;0,1,0)</f>
        <v>0</v>
      </c>
      <c r="BN52" s="120">
        <f>IF(IFERROR(MATCH(_xlfn.CONCAT($B52,",",BN$4),'19 SpcFunc &amp; VentSpcFunc combos'!$Q$8:$Q$335,0),0)&gt;0,1,0)</f>
        <v>0</v>
      </c>
      <c r="BO52" s="120">
        <f>IF(IFERROR(MATCH(_xlfn.CONCAT($B52,",",BO$4),'19 SpcFunc &amp; VentSpcFunc combos'!$Q$8:$Q$335,0),0)&gt;0,1,0)</f>
        <v>0</v>
      </c>
      <c r="BP52" s="120">
        <f>IF(IFERROR(MATCH(_xlfn.CONCAT($B52,",",BP$4),'19 SpcFunc &amp; VentSpcFunc combos'!$Q$8:$Q$335,0),0)&gt;0,1,0)</f>
        <v>0</v>
      </c>
      <c r="BQ52" s="120">
        <f>IF(IFERROR(MATCH(_xlfn.CONCAT($B52,",",BQ$4),'19 SpcFunc &amp; VentSpcFunc combos'!$Q$8:$Q$335,0),0)&gt;0,1,0)</f>
        <v>0</v>
      </c>
      <c r="BR52" s="120">
        <f>IF(IFERROR(MATCH(_xlfn.CONCAT($B52,",",BR$4),'19 SpcFunc &amp; VentSpcFunc combos'!$Q$8:$Q$335,0),0)&gt;0,1,0)</f>
        <v>0</v>
      </c>
      <c r="BS52" s="120">
        <f>IF(IFERROR(MATCH(_xlfn.CONCAT($B52,",",BS$4),'19 SpcFunc &amp; VentSpcFunc combos'!$Q$8:$Q$335,0),0)&gt;0,1,0)</f>
        <v>0</v>
      </c>
      <c r="BT52" s="120">
        <f>IF(IFERROR(MATCH(_xlfn.CONCAT($B52,",",BT$4),'19 SpcFunc &amp; VentSpcFunc combos'!$Q$8:$Q$335,0),0)&gt;0,1,0)</f>
        <v>0</v>
      </c>
      <c r="BU52" s="120">
        <f>IF(IFERROR(MATCH(_xlfn.CONCAT($B52,",",BU$4),'19 SpcFunc &amp; VentSpcFunc combos'!$Q$8:$Q$335,0),0)&gt;0,1,0)</f>
        <v>0</v>
      </c>
      <c r="BV52" s="120">
        <f>IF(IFERROR(MATCH(_xlfn.CONCAT($B52,",",BV$4),'19 SpcFunc &amp; VentSpcFunc combos'!$Q$8:$Q$335,0),0)&gt;0,1,0)</f>
        <v>0</v>
      </c>
      <c r="BW52" s="120">
        <f>IF(IFERROR(MATCH(_xlfn.CONCAT($B52,",",BW$4),'19 SpcFunc &amp; VentSpcFunc combos'!$Q$8:$Q$335,0),0)&gt;0,1,0)</f>
        <v>0</v>
      </c>
      <c r="BX52" s="120">
        <f>IF(IFERROR(MATCH(_xlfn.CONCAT($B52,",",BX$4),'19 SpcFunc &amp; VentSpcFunc combos'!$Q$8:$Q$335,0),0)&gt;0,1,0)</f>
        <v>0</v>
      </c>
      <c r="BY52" s="120">
        <f>IF(IFERROR(MATCH(_xlfn.CONCAT($B52,",",BY$4),'19 SpcFunc &amp; VentSpcFunc combos'!$Q$8:$Q$335,0),0)&gt;0,1,0)</f>
        <v>0</v>
      </c>
      <c r="BZ52" s="120">
        <f>IF(IFERROR(MATCH(_xlfn.CONCAT($B52,",",BZ$4),'19 SpcFunc &amp; VentSpcFunc combos'!$Q$8:$Q$335,0),0)&gt;0,1,0)</f>
        <v>0</v>
      </c>
      <c r="CA52" s="120">
        <f>IF(IFERROR(MATCH(_xlfn.CONCAT($B52,",",CA$4),'19 SpcFunc &amp; VentSpcFunc combos'!$Q$8:$Q$335,0),0)&gt;0,1,0)</f>
        <v>0</v>
      </c>
      <c r="CB52" s="120">
        <f>IF(IFERROR(MATCH(_xlfn.CONCAT($B52,",",CB$4),'19 SpcFunc &amp; VentSpcFunc combos'!$Q$8:$Q$335,0),0)&gt;0,1,0)</f>
        <v>0</v>
      </c>
      <c r="CC52" s="120">
        <f>IF(IFERROR(MATCH(_xlfn.CONCAT($B52,",",CC$4),'19 SpcFunc &amp; VentSpcFunc combos'!$Q$8:$Q$335,0),0)&gt;0,1,0)</f>
        <v>0</v>
      </c>
      <c r="CD52" s="120">
        <f>IF(IFERROR(MATCH(_xlfn.CONCAT($B52,",",CD$4),'19 SpcFunc &amp; VentSpcFunc combos'!$Q$8:$Q$335,0),0)&gt;0,1,0)</f>
        <v>0</v>
      </c>
      <c r="CE52" s="120">
        <f>IF(IFERROR(MATCH(_xlfn.CONCAT($B52,",",CE$4),'19 SpcFunc &amp; VentSpcFunc combos'!$Q$8:$Q$335,0),0)&gt;0,1,0)</f>
        <v>0</v>
      </c>
      <c r="CF52" s="120">
        <f>IF(IFERROR(MATCH(_xlfn.CONCAT($B52,",",CF$4),'19 SpcFunc &amp; VentSpcFunc combos'!$Q$8:$Q$335,0),0)&gt;0,1,0)</f>
        <v>0</v>
      </c>
      <c r="CG52" s="120">
        <f>IF(IFERROR(MATCH(_xlfn.CONCAT($B52,",",CG$4),'19 SpcFunc &amp; VentSpcFunc combos'!$Q$8:$Q$335,0),0)&gt;0,1,0)</f>
        <v>0</v>
      </c>
      <c r="CH52" s="120">
        <f>IF(IFERROR(MATCH(_xlfn.CONCAT($B52,",",CH$4),'19 SpcFunc &amp; VentSpcFunc combos'!$Q$8:$Q$335,0),0)&gt;0,1,0)</f>
        <v>0</v>
      </c>
      <c r="CI52" s="120">
        <f>IF(IFERROR(MATCH(_xlfn.CONCAT($B52,",",CI$4),'19 SpcFunc &amp; VentSpcFunc combos'!$Q$8:$Q$335,0),0)&gt;0,1,0)</f>
        <v>0</v>
      </c>
      <c r="CJ52" s="120">
        <f>IF(IFERROR(MATCH(_xlfn.CONCAT($B52,",",CJ$4),'19 SpcFunc &amp; VentSpcFunc combos'!$Q$8:$Q$335,0),0)&gt;0,1,0)</f>
        <v>0</v>
      </c>
      <c r="CK52" s="120">
        <f>IF(IFERROR(MATCH(_xlfn.CONCAT($B52,",",CK$4),'19 SpcFunc &amp; VentSpcFunc combos'!$Q$8:$Q$335,0),0)&gt;0,1,0)</f>
        <v>0</v>
      </c>
      <c r="CL52" s="120">
        <f>IF(IFERROR(MATCH(_xlfn.CONCAT($B52,",",CL$4),'19 SpcFunc &amp; VentSpcFunc combos'!$Q$8:$Q$335,0),0)&gt;0,1,0)</f>
        <v>0</v>
      </c>
      <c r="CM52" s="120">
        <f>IF(IFERROR(MATCH(_xlfn.CONCAT($B52,",",CM$4),'19 SpcFunc &amp; VentSpcFunc combos'!$Q$8:$Q$335,0),0)&gt;0,1,0)</f>
        <v>0</v>
      </c>
      <c r="CN52" s="120">
        <f>IF(IFERROR(MATCH(_xlfn.CONCAT($B52,",",CN$4),'19 SpcFunc &amp; VentSpcFunc combos'!$Q$8:$Q$335,0),0)&gt;0,1,0)</f>
        <v>0</v>
      </c>
      <c r="CO52" s="120">
        <f>IF(IFERROR(MATCH(_xlfn.CONCAT($B52,",",CO$4),'19 SpcFunc &amp; VentSpcFunc combos'!$Q$8:$Q$335,0),0)&gt;0,1,0)</f>
        <v>0</v>
      </c>
      <c r="CP52" s="120">
        <f>IF(IFERROR(MATCH(_xlfn.CONCAT($B52,",",CP$4),'19 SpcFunc &amp; VentSpcFunc combos'!$Q$8:$Q$335,0),0)&gt;0,1,0)</f>
        <v>0</v>
      </c>
      <c r="CQ52" s="120">
        <f>IF(IFERROR(MATCH(_xlfn.CONCAT($B52,",",CQ$4),'19 SpcFunc &amp; VentSpcFunc combos'!$Q$8:$Q$335,0),0)&gt;0,1,0)</f>
        <v>0</v>
      </c>
      <c r="CR52" s="120">
        <f>IF(IFERROR(MATCH(_xlfn.CONCAT($B52,",",CR$4),'19 SpcFunc &amp; VentSpcFunc combos'!$Q$8:$Q$335,0),0)&gt;0,1,0)</f>
        <v>0</v>
      </c>
      <c r="CS52" s="120">
        <f>IF(IFERROR(MATCH(_xlfn.CONCAT($B52,",",CS$4),'19 SpcFunc &amp; VentSpcFunc combos'!$Q$8:$Q$335,0),0)&gt;0,1,0)</f>
        <v>0</v>
      </c>
      <c r="CT52" s="120">
        <f>IF(IFERROR(MATCH(_xlfn.CONCAT($B52,",",CT$4),'19 SpcFunc &amp; VentSpcFunc combos'!$Q$8:$Q$335,0),0)&gt;0,1,0)</f>
        <v>0</v>
      </c>
      <c r="CU52" s="99" t="s">
        <v>938</v>
      </c>
      <c r="CV52">
        <f t="shared" si="5"/>
        <v>0</v>
      </c>
    </row>
    <row r="53" spans="2:100" x14ac:dyDescent="0.25">
      <c r="B53" t="e">
        <f>#REF!</f>
        <v>#REF!</v>
      </c>
      <c r="C53" s="120">
        <f>IF(IFERROR(MATCH(_xlfn.CONCAT($B53,",",C$4),'19 SpcFunc &amp; VentSpcFunc combos'!$Q$8:$Q$335,0),0)&gt;0,1,0)</f>
        <v>0</v>
      </c>
      <c r="D53" s="120">
        <f>IF(IFERROR(MATCH(_xlfn.CONCAT($B53,",",D$4),'19 SpcFunc &amp; VentSpcFunc combos'!$Q$8:$Q$335,0),0)&gt;0,1,0)</f>
        <v>0</v>
      </c>
      <c r="E53" s="120">
        <f>IF(IFERROR(MATCH(_xlfn.CONCAT($B53,",",E$4),'19 SpcFunc &amp; VentSpcFunc combos'!$Q$8:$Q$335,0),0)&gt;0,1,0)</f>
        <v>0</v>
      </c>
      <c r="F53" s="120">
        <f>IF(IFERROR(MATCH(_xlfn.CONCAT($B53,",",F$4),'19 SpcFunc &amp; VentSpcFunc combos'!$Q$8:$Q$335,0),0)&gt;0,1,0)</f>
        <v>0</v>
      </c>
      <c r="G53" s="120">
        <f>IF(IFERROR(MATCH(_xlfn.CONCAT($B53,",",G$4),'19 SpcFunc &amp; VentSpcFunc combos'!$Q$8:$Q$335,0),0)&gt;0,1,0)</f>
        <v>0</v>
      </c>
      <c r="H53" s="120">
        <f>IF(IFERROR(MATCH(_xlfn.CONCAT($B53,",",H$4),'19 SpcFunc &amp; VentSpcFunc combos'!$Q$8:$Q$335,0),0)&gt;0,1,0)</f>
        <v>0</v>
      </c>
      <c r="I53" s="120">
        <f>IF(IFERROR(MATCH(_xlfn.CONCAT($B53,",",I$4),'19 SpcFunc &amp; VentSpcFunc combos'!$Q$8:$Q$335,0),0)&gt;0,1,0)</f>
        <v>0</v>
      </c>
      <c r="J53" s="120">
        <f>IF(IFERROR(MATCH(_xlfn.CONCAT($B53,",",J$4),'19 SpcFunc &amp; VentSpcFunc combos'!$Q$8:$Q$335,0),0)&gt;0,1,0)</f>
        <v>0</v>
      </c>
      <c r="K53" s="120">
        <f>IF(IFERROR(MATCH(_xlfn.CONCAT($B53,",",K$4),'19 SpcFunc &amp; VentSpcFunc combos'!$Q$8:$Q$335,0),0)&gt;0,1,0)</f>
        <v>0</v>
      </c>
      <c r="L53" s="120">
        <f>IF(IFERROR(MATCH(_xlfn.CONCAT($B53,",",L$4),'19 SpcFunc &amp; VentSpcFunc combos'!$Q$8:$Q$335,0),0)&gt;0,1,0)</f>
        <v>0</v>
      </c>
      <c r="M53" s="120">
        <f>IF(IFERROR(MATCH(_xlfn.CONCAT($B53,",",M$4),'19 SpcFunc &amp; VentSpcFunc combos'!$Q$8:$Q$335,0),0)&gt;0,1,0)</f>
        <v>0</v>
      </c>
      <c r="N53" s="120">
        <f>IF(IFERROR(MATCH(_xlfn.CONCAT($B53,",",N$4),'19 SpcFunc &amp; VentSpcFunc combos'!$Q$8:$Q$335,0),0)&gt;0,1,0)</f>
        <v>0</v>
      </c>
      <c r="O53" s="120">
        <f>IF(IFERROR(MATCH(_xlfn.CONCAT($B53,",",O$4),'19 SpcFunc &amp; VentSpcFunc combos'!$Q$8:$Q$335,0),0)&gt;0,1,0)</f>
        <v>0</v>
      </c>
      <c r="P53" s="120">
        <f>IF(IFERROR(MATCH(_xlfn.CONCAT($B53,",",P$4),'19 SpcFunc &amp; VentSpcFunc combos'!$Q$8:$Q$335,0),0)&gt;0,1,0)</f>
        <v>0</v>
      </c>
      <c r="Q53" s="120">
        <f>IF(IFERROR(MATCH(_xlfn.CONCAT($B53,",",Q$4),'19 SpcFunc &amp; VentSpcFunc combos'!$Q$8:$Q$335,0),0)&gt;0,1,0)</f>
        <v>0</v>
      </c>
      <c r="R53" s="120">
        <f>IF(IFERROR(MATCH(_xlfn.CONCAT($B53,",",R$4),'19 SpcFunc &amp; VentSpcFunc combos'!$Q$8:$Q$335,0),0)&gt;0,1,0)</f>
        <v>0</v>
      </c>
      <c r="S53" s="120">
        <f>IF(IFERROR(MATCH(_xlfn.CONCAT($B53,",",S$4),'19 SpcFunc &amp; VentSpcFunc combos'!$Q$8:$Q$335,0),0)&gt;0,1,0)</f>
        <v>0</v>
      </c>
      <c r="T53" s="120">
        <f>IF(IFERROR(MATCH(_xlfn.CONCAT($B53,",",T$4),'19 SpcFunc &amp; VentSpcFunc combos'!$Q$8:$Q$335,0),0)&gt;0,1,0)</f>
        <v>0</v>
      </c>
      <c r="U53" s="120">
        <f>IF(IFERROR(MATCH(_xlfn.CONCAT($B53,",",U$4),'19 SpcFunc &amp; VentSpcFunc combos'!$Q$8:$Q$335,0),0)&gt;0,1,0)</f>
        <v>0</v>
      </c>
      <c r="V53" s="120">
        <f>IF(IFERROR(MATCH(_xlfn.CONCAT($B53,",",V$4),'19 SpcFunc &amp; VentSpcFunc combos'!$Q$8:$Q$335,0),0)&gt;0,1,0)</f>
        <v>0</v>
      </c>
      <c r="W53" s="120">
        <f>IF(IFERROR(MATCH(_xlfn.CONCAT($B53,",",W$4),'19 SpcFunc &amp; VentSpcFunc combos'!$Q$8:$Q$335,0),0)&gt;0,1,0)</f>
        <v>0</v>
      </c>
      <c r="X53" s="120">
        <f>IF(IFERROR(MATCH(_xlfn.CONCAT($B53,",",X$4),'19 SpcFunc &amp; VentSpcFunc combos'!$Q$8:$Q$335,0),0)&gt;0,1,0)</f>
        <v>0</v>
      </c>
      <c r="Y53" s="120">
        <f>IF(IFERROR(MATCH(_xlfn.CONCAT($B53,",",Y$4),'19 SpcFunc &amp; VentSpcFunc combos'!$Q$8:$Q$335,0),0)&gt;0,1,0)</f>
        <v>0</v>
      </c>
      <c r="Z53" s="120">
        <f>IF(IFERROR(MATCH(_xlfn.CONCAT($B53,",",Z$4),'19 SpcFunc &amp; VentSpcFunc combos'!$Q$8:$Q$335,0),0)&gt;0,1,0)</f>
        <v>0</v>
      </c>
      <c r="AA53" s="120">
        <f>IF(IFERROR(MATCH(_xlfn.CONCAT($B53,",",AA$4),'19 SpcFunc &amp; VentSpcFunc combos'!$Q$8:$Q$335,0),0)&gt;0,1,0)</f>
        <v>0</v>
      </c>
      <c r="AB53" s="120">
        <f>IF(IFERROR(MATCH(_xlfn.CONCAT($B53,",",AB$4),'19 SpcFunc &amp; VentSpcFunc combos'!$Q$8:$Q$335,0),0)&gt;0,1,0)</f>
        <v>0</v>
      </c>
      <c r="AC53" s="120">
        <f>IF(IFERROR(MATCH(_xlfn.CONCAT($B53,",",AC$4),'19 SpcFunc &amp; VentSpcFunc combos'!$Q$8:$Q$335,0),0)&gt;0,1,0)</f>
        <v>0</v>
      </c>
      <c r="AD53" s="120">
        <f>IF(IFERROR(MATCH(_xlfn.CONCAT($B53,",",AD$4),'19 SpcFunc &amp; VentSpcFunc combos'!$Q$8:$Q$335,0),0)&gt;0,1,0)</f>
        <v>0</v>
      </c>
      <c r="AE53" s="120">
        <f>IF(IFERROR(MATCH(_xlfn.CONCAT($B53,",",AE$4),'19 SpcFunc &amp; VentSpcFunc combos'!$Q$8:$Q$335,0),0)&gt;0,1,0)</f>
        <v>0</v>
      </c>
      <c r="AF53" s="120">
        <f>IF(IFERROR(MATCH(_xlfn.CONCAT($B53,",",AF$4),'19 SpcFunc &amp; VentSpcFunc combos'!$Q$8:$Q$335,0),0)&gt;0,1,0)</f>
        <v>0</v>
      </c>
      <c r="AG53" s="120">
        <f>IF(IFERROR(MATCH(_xlfn.CONCAT($B53,",",AG$4),'19 SpcFunc &amp; VentSpcFunc combos'!$Q$8:$Q$335,0),0)&gt;0,1,0)</f>
        <v>0</v>
      </c>
      <c r="AH53" s="120">
        <f>IF(IFERROR(MATCH(_xlfn.CONCAT($B53,",",AH$4),'19 SpcFunc &amp; VentSpcFunc combos'!$Q$8:$Q$335,0),0)&gt;0,1,0)</f>
        <v>0</v>
      </c>
      <c r="AI53" s="120">
        <f>IF(IFERROR(MATCH(_xlfn.CONCAT($B53,",",AI$4),'19 SpcFunc &amp; VentSpcFunc combos'!$Q$8:$Q$335,0),0)&gt;0,1,0)</f>
        <v>0</v>
      </c>
      <c r="AJ53" s="120">
        <f>IF(IFERROR(MATCH(_xlfn.CONCAT($B53,",",AJ$4),'19 SpcFunc &amp; VentSpcFunc combos'!$Q$8:$Q$335,0),0)&gt;0,1,0)</f>
        <v>0</v>
      </c>
      <c r="AK53" s="120">
        <f>IF(IFERROR(MATCH(_xlfn.CONCAT($B53,",",AK$4),'19 SpcFunc &amp; VentSpcFunc combos'!$Q$8:$Q$335,0),0)&gt;0,1,0)</f>
        <v>0</v>
      </c>
      <c r="AL53" s="120">
        <f>IF(IFERROR(MATCH(_xlfn.CONCAT($B53,",",AL$4),'19 SpcFunc &amp; VentSpcFunc combos'!$Q$8:$Q$335,0),0)&gt;0,1,0)</f>
        <v>0</v>
      </c>
      <c r="AM53" s="120">
        <f>IF(IFERROR(MATCH(_xlfn.CONCAT($B53,",",AM$4),'19 SpcFunc &amp; VentSpcFunc combos'!$Q$8:$Q$335,0),0)&gt;0,1,0)</f>
        <v>0</v>
      </c>
      <c r="AN53" s="120">
        <f>IF(IFERROR(MATCH(_xlfn.CONCAT($B53,",",AN$4),'19 SpcFunc &amp; VentSpcFunc combos'!$Q$8:$Q$335,0),0)&gt;0,1,0)</f>
        <v>0</v>
      </c>
      <c r="AO53" s="120">
        <f>IF(IFERROR(MATCH(_xlfn.CONCAT($B53,",",AO$4),'19 SpcFunc &amp; VentSpcFunc combos'!$Q$8:$Q$335,0),0)&gt;0,1,0)</f>
        <v>0</v>
      </c>
      <c r="AP53" s="120">
        <f>IF(IFERROR(MATCH(_xlfn.CONCAT($B53,",",AP$4),'19 SpcFunc &amp; VentSpcFunc combos'!$Q$8:$Q$335,0),0)&gt;0,1,0)</f>
        <v>0</v>
      </c>
      <c r="AQ53" s="120">
        <f>IF(IFERROR(MATCH(_xlfn.CONCAT($B53,",",AQ$4),'19 SpcFunc &amp; VentSpcFunc combos'!$Q$8:$Q$335,0),0)&gt;0,1,0)</f>
        <v>0</v>
      </c>
      <c r="AR53" s="120">
        <f>IF(IFERROR(MATCH(_xlfn.CONCAT($B53,",",AR$4),'19 SpcFunc &amp; VentSpcFunc combos'!$Q$8:$Q$335,0),0)&gt;0,1,0)</f>
        <v>0</v>
      </c>
      <c r="AS53" s="120">
        <f>IF(IFERROR(MATCH(_xlfn.CONCAT($B53,",",AS$4),'19 SpcFunc &amp; VentSpcFunc combos'!$Q$8:$Q$335,0),0)&gt;0,1,0)</f>
        <v>0</v>
      </c>
      <c r="AT53" s="120">
        <f>IF(IFERROR(MATCH(_xlfn.CONCAT($B53,",",AT$4),'19 SpcFunc &amp; VentSpcFunc combos'!$Q$8:$Q$335,0),0)&gt;0,1,0)</f>
        <v>0</v>
      </c>
      <c r="AU53" s="120">
        <f>IF(IFERROR(MATCH(_xlfn.CONCAT($B53,",",AU$4),'19 SpcFunc &amp; VentSpcFunc combos'!$Q$8:$Q$335,0),0)&gt;0,1,0)</f>
        <v>0</v>
      </c>
      <c r="AV53" s="120">
        <f>IF(IFERROR(MATCH(_xlfn.CONCAT($B53,",",AV$4),'19 SpcFunc &amp; VentSpcFunc combos'!$Q$8:$Q$335,0),0)&gt;0,1,0)</f>
        <v>0</v>
      </c>
      <c r="AW53" s="120">
        <f>IF(IFERROR(MATCH(_xlfn.CONCAT($B53,",",AW$4),'19 SpcFunc &amp; VentSpcFunc combos'!$Q$8:$Q$335,0),0)&gt;0,1,0)</f>
        <v>0</v>
      </c>
      <c r="AX53" s="120">
        <f>IF(IFERROR(MATCH(_xlfn.CONCAT($B53,",",AX$4),'19 SpcFunc &amp; VentSpcFunc combos'!$Q$8:$Q$335,0),0)&gt;0,1,0)</f>
        <v>0</v>
      </c>
      <c r="AY53" s="120">
        <f>IF(IFERROR(MATCH(_xlfn.CONCAT($B53,",",AY$4),'19 SpcFunc &amp; VentSpcFunc combos'!$Q$8:$Q$335,0),0)&gt;0,1,0)</f>
        <v>0</v>
      </c>
      <c r="AZ53" s="120">
        <f>IF(IFERROR(MATCH(_xlfn.CONCAT($B53,",",AZ$4),'19 SpcFunc &amp; VentSpcFunc combos'!$Q$8:$Q$335,0),0)&gt;0,1,0)</f>
        <v>0</v>
      </c>
      <c r="BA53" s="120">
        <f>IF(IFERROR(MATCH(_xlfn.CONCAT($B53,",",BA$4),'19 SpcFunc &amp; VentSpcFunc combos'!$Q$8:$Q$335,0),0)&gt;0,1,0)</f>
        <v>0</v>
      </c>
      <c r="BB53" s="120">
        <f>IF(IFERROR(MATCH(_xlfn.CONCAT($B53,",",BB$4),'19 SpcFunc &amp; VentSpcFunc combos'!$Q$8:$Q$335,0),0)&gt;0,1,0)</f>
        <v>0</v>
      </c>
      <c r="BC53" s="120">
        <f>IF(IFERROR(MATCH(_xlfn.CONCAT($B53,",",BC$4),'19 SpcFunc &amp; VentSpcFunc combos'!$Q$8:$Q$335,0),0)&gt;0,1,0)</f>
        <v>0</v>
      </c>
      <c r="BD53" s="120">
        <f>IF(IFERROR(MATCH(_xlfn.CONCAT($B53,",",BD$4),'19 SpcFunc &amp; VentSpcFunc combos'!$Q$8:$Q$335,0),0)&gt;0,1,0)</f>
        <v>0</v>
      </c>
      <c r="BE53" s="120">
        <f>IF(IFERROR(MATCH(_xlfn.CONCAT($B53,",",BE$4),'19 SpcFunc &amp; VentSpcFunc combos'!$Q$8:$Q$335,0),0)&gt;0,1,0)</f>
        <v>0</v>
      </c>
      <c r="BF53" s="120">
        <f>IF(IFERROR(MATCH(_xlfn.CONCAT($B53,",",BF$4),'19 SpcFunc &amp; VentSpcFunc combos'!$Q$8:$Q$335,0),0)&gt;0,1,0)</f>
        <v>0</v>
      </c>
      <c r="BG53" s="120">
        <f>IF(IFERROR(MATCH(_xlfn.CONCAT($B53,",",BG$4),'19 SpcFunc &amp; VentSpcFunc combos'!$Q$8:$Q$335,0),0)&gt;0,1,0)</f>
        <v>0</v>
      </c>
      <c r="BH53" s="120">
        <f>IF(IFERROR(MATCH(_xlfn.CONCAT($B53,",",BH$4),'19 SpcFunc &amp; VentSpcFunc combos'!$Q$8:$Q$335,0),0)&gt;0,1,0)</f>
        <v>0</v>
      </c>
      <c r="BI53" s="120">
        <f>IF(IFERROR(MATCH(_xlfn.CONCAT($B53,",",BI$4),'19 SpcFunc &amp; VentSpcFunc combos'!$Q$8:$Q$335,0),0)&gt;0,1,0)</f>
        <v>0</v>
      </c>
      <c r="BJ53" s="120">
        <f>IF(IFERROR(MATCH(_xlfn.CONCAT($B53,",",BJ$4),'19 SpcFunc &amp; VentSpcFunc combos'!$Q$8:$Q$335,0),0)&gt;0,1,0)</f>
        <v>0</v>
      </c>
      <c r="BK53" s="120">
        <f>IF(IFERROR(MATCH(_xlfn.CONCAT($B53,",",BK$4),'19 SpcFunc &amp; VentSpcFunc combos'!$Q$8:$Q$335,0),0)&gt;0,1,0)</f>
        <v>0</v>
      </c>
      <c r="BL53" s="120">
        <f>IF(IFERROR(MATCH(_xlfn.CONCAT($B53,",",BL$4),'19 SpcFunc &amp; VentSpcFunc combos'!$Q$8:$Q$335,0),0)&gt;0,1,0)</f>
        <v>0</v>
      </c>
      <c r="BM53" s="120">
        <f>IF(IFERROR(MATCH(_xlfn.CONCAT($B53,",",BM$4),'19 SpcFunc &amp; VentSpcFunc combos'!$Q$8:$Q$335,0),0)&gt;0,1,0)</f>
        <v>0</v>
      </c>
      <c r="BN53" s="120">
        <f>IF(IFERROR(MATCH(_xlfn.CONCAT($B53,",",BN$4),'19 SpcFunc &amp; VentSpcFunc combos'!$Q$8:$Q$335,0),0)&gt;0,1,0)</f>
        <v>0</v>
      </c>
      <c r="BO53" s="120">
        <f>IF(IFERROR(MATCH(_xlfn.CONCAT($B53,",",BO$4),'19 SpcFunc &amp; VentSpcFunc combos'!$Q$8:$Q$335,0),0)&gt;0,1,0)</f>
        <v>0</v>
      </c>
      <c r="BP53" s="120">
        <f>IF(IFERROR(MATCH(_xlfn.CONCAT($B53,",",BP$4),'19 SpcFunc &amp; VentSpcFunc combos'!$Q$8:$Q$335,0),0)&gt;0,1,0)</f>
        <v>0</v>
      </c>
      <c r="BQ53" s="120">
        <f>IF(IFERROR(MATCH(_xlfn.CONCAT($B53,",",BQ$4),'19 SpcFunc &amp; VentSpcFunc combos'!$Q$8:$Q$335,0),0)&gt;0,1,0)</f>
        <v>0</v>
      </c>
      <c r="BR53" s="120">
        <f>IF(IFERROR(MATCH(_xlfn.CONCAT($B53,",",BR$4),'19 SpcFunc &amp; VentSpcFunc combos'!$Q$8:$Q$335,0),0)&gt;0,1,0)</f>
        <v>0</v>
      </c>
      <c r="BS53" s="120">
        <f>IF(IFERROR(MATCH(_xlfn.CONCAT($B53,",",BS$4),'19 SpcFunc &amp; VentSpcFunc combos'!$Q$8:$Q$335,0),0)&gt;0,1,0)</f>
        <v>0</v>
      </c>
      <c r="BT53" s="120">
        <f>IF(IFERROR(MATCH(_xlfn.CONCAT($B53,",",BT$4),'19 SpcFunc &amp; VentSpcFunc combos'!$Q$8:$Q$335,0),0)&gt;0,1,0)</f>
        <v>0</v>
      </c>
      <c r="BU53" s="120">
        <f>IF(IFERROR(MATCH(_xlfn.CONCAT($B53,",",BU$4),'19 SpcFunc &amp; VentSpcFunc combos'!$Q$8:$Q$335,0),0)&gt;0,1,0)</f>
        <v>0</v>
      </c>
      <c r="BV53" s="120">
        <f>IF(IFERROR(MATCH(_xlfn.CONCAT($B53,",",BV$4),'19 SpcFunc &amp; VentSpcFunc combos'!$Q$8:$Q$335,0),0)&gt;0,1,0)</f>
        <v>0</v>
      </c>
      <c r="BW53" s="120">
        <f>IF(IFERROR(MATCH(_xlfn.CONCAT($B53,",",BW$4),'19 SpcFunc &amp; VentSpcFunc combos'!$Q$8:$Q$335,0),0)&gt;0,1,0)</f>
        <v>0</v>
      </c>
      <c r="BX53" s="120">
        <f>IF(IFERROR(MATCH(_xlfn.CONCAT($B53,",",BX$4),'19 SpcFunc &amp; VentSpcFunc combos'!$Q$8:$Q$335,0),0)&gt;0,1,0)</f>
        <v>0</v>
      </c>
      <c r="BY53" s="120">
        <f>IF(IFERROR(MATCH(_xlfn.CONCAT($B53,",",BY$4),'19 SpcFunc &amp; VentSpcFunc combos'!$Q$8:$Q$335,0),0)&gt;0,1,0)</f>
        <v>0</v>
      </c>
      <c r="BZ53" s="120">
        <f>IF(IFERROR(MATCH(_xlfn.CONCAT($B53,",",BZ$4),'19 SpcFunc &amp; VentSpcFunc combos'!$Q$8:$Q$335,0),0)&gt;0,1,0)</f>
        <v>0</v>
      </c>
      <c r="CA53" s="120">
        <f>IF(IFERROR(MATCH(_xlfn.CONCAT($B53,",",CA$4),'19 SpcFunc &amp; VentSpcFunc combos'!$Q$8:$Q$335,0),0)&gt;0,1,0)</f>
        <v>0</v>
      </c>
      <c r="CB53" s="120">
        <f>IF(IFERROR(MATCH(_xlfn.CONCAT($B53,",",CB$4),'19 SpcFunc &amp; VentSpcFunc combos'!$Q$8:$Q$335,0),0)&gt;0,1,0)</f>
        <v>0</v>
      </c>
      <c r="CC53" s="120">
        <f>IF(IFERROR(MATCH(_xlfn.CONCAT($B53,",",CC$4),'19 SpcFunc &amp; VentSpcFunc combos'!$Q$8:$Q$335,0),0)&gt;0,1,0)</f>
        <v>0</v>
      </c>
      <c r="CD53" s="120">
        <f>IF(IFERROR(MATCH(_xlfn.CONCAT($B53,",",CD$4),'19 SpcFunc &amp; VentSpcFunc combos'!$Q$8:$Q$335,0),0)&gt;0,1,0)</f>
        <v>0</v>
      </c>
      <c r="CE53" s="120">
        <f>IF(IFERROR(MATCH(_xlfn.CONCAT($B53,",",CE$4),'19 SpcFunc &amp; VentSpcFunc combos'!$Q$8:$Q$335,0),0)&gt;0,1,0)</f>
        <v>0</v>
      </c>
      <c r="CF53" s="120">
        <f>IF(IFERROR(MATCH(_xlfn.CONCAT($B53,",",CF$4),'19 SpcFunc &amp; VentSpcFunc combos'!$Q$8:$Q$335,0),0)&gt;0,1,0)</f>
        <v>0</v>
      </c>
      <c r="CG53" s="120">
        <f>IF(IFERROR(MATCH(_xlfn.CONCAT($B53,",",CG$4),'19 SpcFunc &amp; VentSpcFunc combos'!$Q$8:$Q$335,0),0)&gt;0,1,0)</f>
        <v>0</v>
      </c>
      <c r="CH53" s="120">
        <f>IF(IFERROR(MATCH(_xlfn.CONCAT($B53,",",CH$4),'19 SpcFunc &amp; VentSpcFunc combos'!$Q$8:$Q$335,0),0)&gt;0,1,0)</f>
        <v>0</v>
      </c>
      <c r="CI53" s="120">
        <f>IF(IFERROR(MATCH(_xlfn.CONCAT($B53,",",CI$4),'19 SpcFunc &amp; VentSpcFunc combos'!$Q$8:$Q$335,0),0)&gt;0,1,0)</f>
        <v>0</v>
      </c>
      <c r="CJ53" s="120">
        <f>IF(IFERROR(MATCH(_xlfn.CONCAT($B53,",",CJ$4),'19 SpcFunc &amp; VentSpcFunc combos'!$Q$8:$Q$335,0),0)&gt;0,1,0)</f>
        <v>0</v>
      </c>
      <c r="CK53" s="120">
        <f>IF(IFERROR(MATCH(_xlfn.CONCAT($B53,",",CK$4),'19 SpcFunc &amp; VentSpcFunc combos'!$Q$8:$Q$335,0),0)&gt;0,1,0)</f>
        <v>0</v>
      </c>
      <c r="CL53" s="120">
        <f>IF(IFERROR(MATCH(_xlfn.CONCAT($B53,",",CL$4),'19 SpcFunc &amp; VentSpcFunc combos'!$Q$8:$Q$335,0),0)&gt;0,1,0)</f>
        <v>0</v>
      </c>
      <c r="CM53" s="120">
        <f>IF(IFERROR(MATCH(_xlfn.CONCAT($B53,",",CM$4),'19 SpcFunc &amp; VentSpcFunc combos'!$Q$8:$Q$335,0),0)&gt;0,1,0)</f>
        <v>0</v>
      </c>
      <c r="CN53" s="120">
        <f>IF(IFERROR(MATCH(_xlfn.CONCAT($B53,",",CN$4),'19 SpcFunc &amp; VentSpcFunc combos'!$Q$8:$Q$335,0),0)&gt;0,1,0)</f>
        <v>0</v>
      </c>
      <c r="CO53" s="120">
        <f>IF(IFERROR(MATCH(_xlfn.CONCAT($B53,",",CO$4),'19 SpcFunc &amp; VentSpcFunc combos'!$Q$8:$Q$335,0),0)&gt;0,1,0)</f>
        <v>0</v>
      </c>
      <c r="CP53" s="120">
        <f>IF(IFERROR(MATCH(_xlfn.CONCAT($B53,",",CP$4),'19 SpcFunc &amp; VentSpcFunc combos'!$Q$8:$Q$335,0),0)&gt;0,1,0)</f>
        <v>0</v>
      </c>
      <c r="CQ53" s="120">
        <f>IF(IFERROR(MATCH(_xlfn.CONCAT($B53,",",CQ$4),'19 SpcFunc &amp; VentSpcFunc combos'!$Q$8:$Q$335,0),0)&gt;0,1,0)</f>
        <v>0</v>
      </c>
      <c r="CR53" s="120">
        <f>IF(IFERROR(MATCH(_xlfn.CONCAT($B53,",",CR$4),'19 SpcFunc &amp; VentSpcFunc combos'!$Q$8:$Q$335,0),0)&gt;0,1,0)</f>
        <v>0</v>
      </c>
      <c r="CS53" s="120">
        <f>IF(IFERROR(MATCH(_xlfn.CONCAT($B53,",",CS$4),'19 SpcFunc &amp; VentSpcFunc combos'!$Q$8:$Q$335,0),0)&gt;0,1,0)</f>
        <v>0</v>
      </c>
      <c r="CT53" s="120">
        <f>IF(IFERROR(MATCH(_xlfn.CONCAT($B53,",",CT$4),'19 SpcFunc &amp; VentSpcFunc combos'!$Q$8:$Q$335,0),0)&gt;0,1,0)</f>
        <v>0</v>
      </c>
      <c r="CU53" s="99" t="s">
        <v>938</v>
      </c>
      <c r="CV53">
        <f t="shared" si="5"/>
        <v>0</v>
      </c>
    </row>
    <row r="54" spans="2:100" x14ac:dyDescent="0.25">
      <c r="B54" t="e">
        <f>#REF!</f>
        <v>#REF!</v>
      </c>
      <c r="C54" s="120">
        <f>IF(IFERROR(MATCH(_xlfn.CONCAT($B54,",",C$4),'19 SpcFunc &amp; VentSpcFunc combos'!$Q$8:$Q$335,0),0)&gt;0,1,0)</f>
        <v>0</v>
      </c>
      <c r="D54" s="120">
        <f>IF(IFERROR(MATCH(_xlfn.CONCAT($B54,",",D$4),'19 SpcFunc &amp; VentSpcFunc combos'!$Q$8:$Q$335,0),0)&gt;0,1,0)</f>
        <v>0</v>
      </c>
      <c r="E54" s="120">
        <f>IF(IFERROR(MATCH(_xlfn.CONCAT($B54,",",E$4),'19 SpcFunc &amp; VentSpcFunc combos'!$Q$8:$Q$335,0),0)&gt;0,1,0)</f>
        <v>0</v>
      </c>
      <c r="F54" s="120">
        <f>IF(IFERROR(MATCH(_xlfn.CONCAT($B54,",",F$4),'19 SpcFunc &amp; VentSpcFunc combos'!$Q$8:$Q$335,0),0)&gt;0,1,0)</f>
        <v>0</v>
      </c>
      <c r="G54" s="120">
        <f>IF(IFERROR(MATCH(_xlfn.CONCAT($B54,",",G$4),'19 SpcFunc &amp; VentSpcFunc combos'!$Q$8:$Q$335,0),0)&gt;0,1,0)</f>
        <v>0</v>
      </c>
      <c r="H54" s="120">
        <f>IF(IFERROR(MATCH(_xlfn.CONCAT($B54,",",H$4),'19 SpcFunc &amp; VentSpcFunc combos'!$Q$8:$Q$335,0),0)&gt;0,1,0)</f>
        <v>0</v>
      </c>
      <c r="I54" s="120">
        <f>IF(IFERROR(MATCH(_xlfn.CONCAT($B54,",",I$4),'19 SpcFunc &amp; VentSpcFunc combos'!$Q$8:$Q$335,0),0)&gt;0,1,0)</f>
        <v>0</v>
      </c>
      <c r="J54" s="120">
        <f>IF(IFERROR(MATCH(_xlfn.CONCAT($B54,",",J$4),'19 SpcFunc &amp; VentSpcFunc combos'!$Q$8:$Q$335,0),0)&gt;0,1,0)</f>
        <v>0</v>
      </c>
      <c r="K54" s="120">
        <f>IF(IFERROR(MATCH(_xlfn.CONCAT($B54,",",K$4),'19 SpcFunc &amp; VentSpcFunc combos'!$Q$8:$Q$335,0),0)&gt;0,1,0)</f>
        <v>0</v>
      </c>
      <c r="L54" s="120">
        <f>IF(IFERROR(MATCH(_xlfn.CONCAT($B54,",",L$4),'19 SpcFunc &amp; VentSpcFunc combos'!$Q$8:$Q$335,0),0)&gt;0,1,0)</f>
        <v>0</v>
      </c>
      <c r="M54" s="120">
        <f>IF(IFERROR(MATCH(_xlfn.CONCAT($B54,",",M$4),'19 SpcFunc &amp; VentSpcFunc combos'!$Q$8:$Q$335,0),0)&gt;0,1,0)</f>
        <v>0</v>
      </c>
      <c r="N54" s="120">
        <f>IF(IFERROR(MATCH(_xlfn.CONCAT($B54,",",N$4),'19 SpcFunc &amp; VentSpcFunc combos'!$Q$8:$Q$335,0),0)&gt;0,1,0)</f>
        <v>0</v>
      </c>
      <c r="O54" s="120">
        <f>IF(IFERROR(MATCH(_xlfn.CONCAT($B54,",",O$4),'19 SpcFunc &amp; VentSpcFunc combos'!$Q$8:$Q$335,0),0)&gt;0,1,0)</f>
        <v>0</v>
      </c>
      <c r="P54" s="120">
        <f>IF(IFERROR(MATCH(_xlfn.CONCAT($B54,",",P$4),'19 SpcFunc &amp; VentSpcFunc combos'!$Q$8:$Q$335,0),0)&gt;0,1,0)</f>
        <v>0</v>
      </c>
      <c r="Q54" s="120">
        <f>IF(IFERROR(MATCH(_xlfn.CONCAT($B54,",",Q$4),'19 SpcFunc &amp; VentSpcFunc combos'!$Q$8:$Q$335,0),0)&gt;0,1,0)</f>
        <v>0</v>
      </c>
      <c r="R54" s="120">
        <f>IF(IFERROR(MATCH(_xlfn.CONCAT($B54,",",R$4),'19 SpcFunc &amp; VentSpcFunc combos'!$Q$8:$Q$335,0),0)&gt;0,1,0)</f>
        <v>0</v>
      </c>
      <c r="S54" s="120">
        <f>IF(IFERROR(MATCH(_xlfn.CONCAT($B54,",",S$4),'19 SpcFunc &amp; VentSpcFunc combos'!$Q$8:$Q$335,0),0)&gt;0,1,0)</f>
        <v>0</v>
      </c>
      <c r="T54" s="120">
        <f>IF(IFERROR(MATCH(_xlfn.CONCAT($B54,",",T$4),'19 SpcFunc &amp; VentSpcFunc combos'!$Q$8:$Q$335,0),0)&gt;0,1,0)</f>
        <v>0</v>
      </c>
      <c r="U54" s="120">
        <f>IF(IFERROR(MATCH(_xlfn.CONCAT($B54,",",U$4),'19 SpcFunc &amp; VentSpcFunc combos'!$Q$8:$Q$335,0),0)&gt;0,1,0)</f>
        <v>0</v>
      </c>
      <c r="V54" s="120">
        <f>IF(IFERROR(MATCH(_xlfn.CONCAT($B54,",",V$4),'19 SpcFunc &amp; VentSpcFunc combos'!$Q$8:$Q$335,0),0)&gt;0,1,0)</f>
        <v>0</v>
      </c>
      <c r="W54" s="120">
        <f>IF(IFERROR(MATCH(_xlfn.CONCAT($B54,",",W$4),'19 SpcFunc &amp; VentSpcFunc combos'!$Q$8:$Q$335,0),0)&gt;0,1,0)</f>
        <v>0</v>
      </c>
      <c r="X54" s="120">
        <f>IF(IFERROR(MATCH(_xlfn.CONCAT($B54,",",X$4),'19 SpcFunc &amp; VentSpcFunc combos'!$Q$8:$Q$335,0),0)&gt;0,1,0)</f>
        <v>0</v>
      </c>
      <c r="Y54" s="120">
        <f>IF(IFERROR(MATCH(_xlfn.CONCAT($B54,",",Y$4),'19 SpcFunc &amp; VentSpcFunc combos'!$Q$8:$Q$335,0),0)&gt;0,1,0)</f>
        <v>0</v>
      </c>
      <c r="Z54" s="120">
        <f>IF(IFERROR(MATCH(_xlfn.CONCAT($B54,",",Z$4),'19 SpcFunc &amp; VentSpcFunc combos'!$Q$8:$Q$335,0),0)&gt;0,1,0)</f>
        <v>0</v>
      </c>
      <c r="AA54" s="120">
        <f>IF(IFERROR(MATCH(_xlfn.CONCAT($B54,",",AA$4),'19 SpcFunc &amp; VentSpcFunc combos'!$Q$8:$Q$335,0),0)&gt;0,1,0)</f>
        <v>0</v>
      </c>
      <c r="AB54" s="120">
        <f>IF(IFERROR(MATCH(_xlfn.CONCAT($B54,",",AB$4),'19 SpcFunc &amp; VentSpcFunc combos'!$Q$8:$Q$335,0),0)&gt;0,1,0)</f>
        <v>0</v>
      </c>
      <c r="AC54" s="120">
        <f>IF(IFERROR(MATCH(_xlfn.CONCAT($B54,",",AC$4),'19 SpcFunc &amp; VentSpcFunc combos'!$Q$8:$Q$335,0),0)&gt;0,1,0)</f>
        <v>0</v>
      </c>
      <c r="AD54" s="120">
        <f>IF(IFERROR(MATCH(_xlfn.CONCAT($B54,",",AD$4),'19 SpcFunc &amp; VentSpcFunc combos'!$Q$8:$Q$335,0),0)&gt;0,1,0)</f>
        <v>0</v>
      </c>
      <c r="AE54" s="120">
        <f>IF(IFERROR(MATCH(_xlfn.CONCAT($B54,",",AE$4),'19 SpcFunc &amp; VentSpcFunc combos'!$Q$8:$Q$335,0),0)&gt;0,1,0)</f>
        <v>0</v>
      </c>
      <c r="AF54" s="120">
        <f>IF(IFERROR(MATCH(_xlfn.CONCAT($B54,",",AF$4),'19 SpcFunc &amp; VentSpcFunc combos'!$Q$8:$Q$335,0),0)&gt;0,1,0)</f>
        <v>0</v>
      </c>
      <c r="AG54" s="120">
        <f>IF(IFERROR(MATCH(_xlfn.CONCAT($B54,",",AG$4),'19 SpcFunc &amp; VentSpcFunc combos'!$Q$8:$Q$335,0),0)&gt;0,1,0)</f>
        <v>0</v>
      </c>
      <c r="AH54" s="120">
        <f>IF(IFERROR(MATCH(_xlfn.CONCAT($B54,",",AH$4),'19 SpcFunc &amp; VentSpcFunc combos'!$Q$8:$Q$335,0),0)&gt;0,1,0)</f>
        <v>0</v>
      </c>
      <c r="AI54" s="120">
        <f>IF(IFERROR(MATCH(_xlfn.CONCAT($B54,",",AI$4),'19 SpcFunc &amp; VentSpcFunc combos'!$Q$8:$Q$335,0),0)&gt;0,1,0)</f>
        <v>0</v>
      </c>
      <c r="AJ54" s="120">
        <f>IF(IFERROR(MATCH(_xlfn.CONCAT($B54,",",AJ$4),'19 SpcFunc &amp; VentSpcFunc combos'!$Q$8:$Q$335,0),0)&gt;0,1,0)</f>
        <v>0</v>
      </c>
      <c r="AK54" s="120">
        <f>IF(IFERROR(MATCH(_xlfn.CONCAT($B54,",",AK$4),'19 SpcFunc &amp; VentSpcFunc combos'!$Q$8:$Q$335,0),0)&gt;0,1,0)</f>
        <v>0</v>
      </c>
      <c r="AL54" s="120">
        <f>IF(IFERROR(MATCH(_xlfn.CONCAT($B54,",",AL$4),'19 SpcFunc &amp; VentSpcFunc combos'!$Q$8:$Q$335,0),0)&gt;0,1,0)</f>
        <v>0</v>
      </c>
      <c r="AM54" s="120">
        <f>IF(IFERROR(MATCH(_xlfn.CONCAT($B54,",",AM$4),'19 SpcFunc &amp; VentSpcFunc combos'!$Q$8:$Q$335,0),0)&gt;0,1,0)</f>
        <v>0</v>
      </c>
      <c r="AN54" s="120">
        <f>IF(IFERROR(MATCH(_xlfn.CONCAT($B54,",",AN$4),'19 SpcFunc &amp; VentSpcFunc combos'!$Q$8:$Q$335,0),0)&gt;0,1,0)</f>
        <v>0</v>
      </c>
      <c r="AO54" s="120">
        <f>IF(IFERROR(MATCH(_xlfn.CONCAT($B54,",",AO$4),'19 SpcFunc &amp; VentSpcFunc combos'!$Q$8:$Q$335,0),0)&gt;0,1,0)</f>
        <v>0</v>
      </c>
      <c r="AP54" s="120">
        <f>IF(IFERROR(MATCH(_xlfn.CONCAT($B54,",",AP$4),'19 SpcFunc &amp; VentSpcFunc combos'!$Q$8:$Q$335,0),0)&gt;0,1,0)</f>
        <v>0</v>
      </c>
      <c r="AQ54" s="120">
        <f>IF(IFERROR(MATCH(_xlfn.CONCAT($B54,",",AQ$4),'19 SpcFunc &amp; VentSpcFunc combos'!$Q$8:$Q$335,0),0)&gt;0,1,0)</f>
        <v>0</v>
      </c>
      <c r="AR54" s="120">
        <f>IF(IFERROR(MATCH(_xlfn.CONCAT($B54,",",AR$4),'19 SpcFunc &amp; VentSpcFunc combos'!$Q$8:$Q$335,0),0)&gt;0,1,0)</f>
        <v>0</v>
      </c>
      <c r="AS54" s="120">
        <f>IF(IFERROR(MATCH(_xlfn.CONCAT($B54,",",AS$4),'19 SpcFunc &amp; VentSpcFunc combos'!$Q$8:$Q$335,0),0)&gt;0,1,0)</f>
        <v>0</v>
      </c>
      <c r="AT54" s="120">
        <f>IF(IFERROR(MATCH(_xlfn.CONCAT($B54,",",AT$4),'19 SpcFunc &amp; VentSpcFunc combos'!$Q$8:$Q$335,0),0)&gt;0,1,0)</f>
        <v>0</v>
      </c>
      <c r="AU54" s="120">
        <f>IF(IFERROR(MATCH(_xlfn.CONCAT($B54,",",AU$4),'19 SpcFunc &amp; VentSpcFunc combos'!$Q$8:$Q$335,0),0)&gt;0,1,0)</f>
        <v>0</v>
      </c>
      <c r="AV54" s="120">
        <f>IF(IFERROR(MATCH(_xlfn.CONCAT($B54,",",AV$4),'19 SpcFunc &amp; VentSpcFunc combos'!$Q$8:$Q$335,0),0)&gt;0,1,0)</f>
        <v>0</v>
      </c>
      <c r="AW54" s="120">
        <f>IF(IFERROR(MATCH(_xlfn.CONCAT($B54,",",AW$4),'19 SpcFunc &amp; VentSpcFunc combos'!$Q$8:$Q$335,0),0)&gt;0,1,0)</f>
        <v>0</v>
      </c>
      <c r="AX54" s="120">
        <f>IF(IFERROR(MATCH(_xlfn.CONCAT($B54,",",AX$4),'19 SpcFunc &amp; VentSpcFunc combos'!$Q$8:$Q$335,0),0)&gt;0,1,0)</f>
        <v>0</v>
      </c>
      <c r="AY54" s="120">
        <f>IF(IFERROR(MATCH(_xlfn.CONCAT($B54,",",AY$4),'19 SpcFunc &amp; VentSpcFunc combos'!$Q$8:$Q$335,0),0)&gt;0,1,0)</f>
        <v>0</v>
      </c>
      <c r="AZ54" s="120">
        <f>IF(IFERROR(MATCH(_xlfn.CONCAT($B54,",",AZ$4),'19 SpcFunc &amp; VentSpcFunc combos'!$Q$8:$Q$335,0),0)&gt;0,1,0)</f>
        <v>0</v>
      </c>
      <c r="BA54" s="120">
        <f>IF(IFERROR(MATCH(_xlfn.CONCAT($B54,",",BA$4),'19 SpcFunc &amp; VentSpcFunc combos'!$Q$8:$Q$335,0),0)&gt;0,1,0)</f>
        <v>0</v>
      </c>
      <c r="BB54" s="120">
        <f>IF(IFERROR(MATCH(_xlfn.CONCAT($B54,",",BB$4),'19 SpcFunc &amp; VentSpcFunc combos'!$Q$8:$Q$335,0),0)&gt;0,1,0)</f>
        <v>0</v>
      </c>
      <c r="BC54" s="120">
        <f>IF(IFERROR(MATCH(_xlfn.CONCAT($B54,",",BC$4),'19 SpcFunc &amp; VentSpcFunc combos'!$Q$8:$Q$335,0),0)&gt;0,1,0)</f>
        <v>0</v>
      </c>
      <c r="BD54" s="120">
        <f>IF(IFERROR(MATCH(_xlfn.CONCAT($B54,",",BD$4),'19 SpcFunc &amp; VentSpcFunc combos'!$Q$8:$Q$335,0),0)&gt;0,1,0)</f>
        <v>0</v>
      </c>
      <c r="BE54" s="120">
        <f>IF(IFERROR(MATCH(_xlfn.CONCAT($B54,",",BE$4),'19 SpcFunc &amp; VentSpcFunc combos'!$Q$8:$Q$335,0),0)&gt;0,1,0)</f>
        <v>0</v>
      </c>
      <c r="BF54" s="120">
        <f>IF(IFERROR(MATCH(_xlfn.CONCAT($B54,",",BF$4),'19 SpcFunc &amp; VentSpcFunc combos'!$Q$8:$Q$335,0),0)&gt;0,1,0)</f>
        <v>0</v>
      </c>
      <c r="BG54" s="120">
        <f>IF(IFERROR(MATCH(_xlfn.CONCAT($B54,",",BG$4),'19 SpcFunc &amp; VentSpcFunc combos'!$Q$8:$Q$335,0),0)&gt;0,1,0)</f>
        <v>0</v>
      </c>
      <c r="BH54" s="120">
        <f>IF(IFERROR(MATCH(_xlfn.CONCAT($B54,",",BH$4),'19 SpcFunc &amp; VentSpcFunc combos'!$Q$8:$Q$335,0),0)&gt;0,1,0)</f>
        <v>0</v>
      </c>
      <c r="BI54" s="120">
        <f>IF(IFERROR(MATCH(_xlfn.CONCAT($B54,",",BI$4),'19 SpcFunc &amp; VentSpcFunc combos'!$Q$8:$Q$335,0),0)&gt;0,1,0)</f>
        <v>0</v>
      </c>
      <c r="BJ54" s="120">
        <f>IF(IFERROR(MATCH(_xlfn.CONCAT($B54,",",BJ$4),'19 SpcFunc &amp; VentSpcFunc combos'!$Q$8:$Q$335,0),0)&gt;0,1,0)</f>
        <v>0</v>
      </c>
      <c r="BK54" s="120">
        <f>IF(IFERROR(MATCH(_xlfn.CONCAT($B54,",",BK$4),'19 SpcFunc &amp; VentSpcFunc combos'!$Q$8:$Q$335,0),0)&gt;0,1,0)</f>
        <v>0</v>
      </c>
      <c r="BL54" s="120">
        <f>IF(IFERROR(MATCH(_xlfn.CONCAT($B54,",",BL$4),'19 SpcFunc &amp; VentSpcFunc combos'!$Q$8:$Q$335,0),0)&gt;0,1,0)</f>
        <v>0</v>
      </c>
      <c r="BM54" s="120">
        <f>IF(IFERROR(MATCH(_xlfn.CONCAT($B54,",",BM$4),'19 SpcFunc &amp; VentSpcFunc combos'!$Q$8:$Q$335,0),0)&gt;0,1,0)</f>
        <v>0</v>
      </c>
      <c r="BN54" s="120">
        <f>IF(IFERROR(MATCH(_xlfn.CONCAT($B54,",",BN$4),'19 SpcFunc &amp; VentSpcFunc combos'!$Q$8:$Q$335,0),0)&gt;0,1,0)</f>
        <v>0</v>
      </c>
      <c r="BO54" s="120">
        <f>IF(IFERROR(MATCH(_xlfn.CONCAT($B54,",",BO$4),'19 SpcFunc &amp; VentSpcFunc combos'!$Q$8:$Q$335,0),0)&gt;0,1,0)</f>
        <v>0</v>
      </c>
      <c r="BP54" s="120">
        <f>IF(IFERROR(MATCH(_xlfn.CONCAT($B54,",",BP$4),'19 SpcFunc &amp; VentSpcFunc combos'!$Q$8:$Q$335,0),0)&gt;0,1,0)</f>
        <v>0</v>
      </c>
      <c r="BQ54" s="120">
        <f>IF(IFERROR(MATCH(_xlfn.CONCAT($B54,",",BQ$4),'19 SpcFunc &amp; VentSpcFunc combos'!$Q$8:$Q$335,0),0)&gt;0,1,0)</f>
        <v>0</v>
      </c>
      <c r="BR54" s="120">
        <f>IF(IFERROR(MATCH(_xlfn.CONCAT($B54,",",BR$4),'19 SpcFunc &amp; VentSpcFunc combos'!$Q$8:$Q$335,0),0)&gt;0,1,0)</f>
        <v>0</v>
      </c>
      <c r="BS54" s="120">
        <f>IF(IFERROR(MATCH(_xlfn.CONCAT($B54,",",BS$4),'19 SpcFunc &amp; VentSpcFunc combos'!$Q$8:$Q$335,0),0)&gt;0,1,0)</f>
        <v>0</v>
      </c>
      <c r="BT54" s="120">
        <f>IF(IFERROR(MATCH(_xlfn.CONCAT($B54,",",BT$4),'19 SpcFunc &amp; VentSpcFunc combos'!$Q$8:$Q$335,0),0)&gt;0,1,0)</f>
        <v>0</v>
      </c>
      <c r="BU54" s="120">
        <f>IF(IFERROR(MATCH(_xlfn.CONCAT($B54,",",BU$4),'19 SpcFunc &amp; VentSpcFunc combos'!$Q$8:$Q$335,0),0)&gt;0,1,0)</f>
        <v>0</v>
      </c>
      <c r="BV54" s="120">
        <f>IF(IFERROR(MATCH(_xlfn.CONCAT($B54,",",BV$4),'19 SpcFunc &amp; VentSpcFunc combos'!$Q$8:$Q$335,0),0)&gt;0,1,0)</f>
        <v>0</v>
      </c>
      <c r="BW54" s="120">
        <f>IF(IFERROR(MATCH(_xlfn.CONCAT($B54,",",BW$4),'19 SpcFunc &amp; VentSpcFunc combos'!$Q$8:$Q$335,0),0)&gt;0,1,0)</f>
        <v>0</v>
      </c>
      <c r="BX54" s="120">
        <f>IF(IFERROR(MATCH(_xlfn.CONCAT($B54,",",BX$4),'19 SpcFunc &amp; VentSpcFunc combos'!$Q$8:$Q$335,0),0)&gt;0,1,0)</f>
        <v>0</v>
      </c>
      <c r="BY54" s="120">
        <f>IF(IFERROR(MATCH(_xlfn.CONCAT($B54,",",BY$4),'19 SpcFunc &amp; VentSpcFunc combos'!$Q$8:$Q$335,0),0)&gt;0,1,0)</f>
        <v>0</v>
      </c>
      <c r="BZ54" s="120">
        <f>IF(IFERROR(MATCH(_xlfn.CONCAT($B54,",",BZ$4),'19 SpcFunc &amp; VentSpcFunc combos'!$Q$8:$Q$335,0),0)&gt;0,1,0)</f>
        <v>0</v>
      </c>
      <c r="CA54" s="120">
        <f>IF(IFERROR(MATCH(_xlfn.CONCAT($B54,",",CA$4),'19 SpcFunc &amp; VentSpcFunc combos'!$Q$8:$Q$335,0),0)&gt;0,1,0)</f>
        <v>0</v>
      </c>
      <c r="CB54" s="120">
        <f>IF(IFERROR(MATCH(_xlfn.CONCAT($B54,",",CB$4),'19 SpcFunc &amp; VentSpcFunc combos'!$Q$8:$Q$335,0),0)&gt;0,1,0)</f>
        <v>0</v>
      </c>
      <c r="CC54" s="120">
        <f>IF(IFERROR(MATCH(_xlfn.CONCAT($B54,",",CC$4),'19 SpcFunc &amp; VentSpcFunc combos'!$Q$8:$Q$335,0),0)&gt;0,1,0)</f>
        <v>0</v>
      </c>
      <c r="CD54" s="120">
        <f>IF(IFERROR(MATCH(_xlfn.CONCAT($B54,",",CD$4),'19 SpcFunc &amp; VentSpcFunc combos'!$Q$8:$Q$335,0),0)&gt;0,1,0)</f>
        <v>0</v>
      </c>
      <c r="CE54" s="120">
        <f>IF(IFERROR(MATCH(_xlfn.CONCAT($B54,",",CE$4),'19 SpcFunc &amp; VentSpcFunc combos'!$Q$8:$Q$335,0),0)&gt;0,1,0)</f>
        <v>0</v>
      </c>
      <c r="CF54" s="120">
        <f>IF(IFERROR(MATCH(_xlfn.CONCAT($B54,",",CF$4),'19 SpcFunc &amp; VentSpcFunc combos'!$Q$8:$Q$335,0),0)&gt;0,1,0)</f>
        <v>0</v>
      </c>
      <c r="CG54" s="120">
        <f>IF(IFERROR(MATCH(_xlfn.CONCAT($B54,",",CG$4),'19 SpcFunc &amp; VentSpcFunc combos'!$Q$8:$Q$335,0),0)&gt;0,1,0)</f>
        <v>0</v>
      </c>
      <c r="CH54" s="120">
        <f>IF(IFERROR(MATCH(_xlfn.CONCAT($B54,",",CH$4),'19 SpcFunc &amp; VentSpcFunc combos'!$Q$8:$Q$335,0),0)&gt;0,1,0)</f>
        <v>0</v>
      </c>
      <c r="CI54" s="120">
        <f>IF(IFERROR(MATCH(_xlfn.CONCAT($B54,",",CI$4),'19 SpcFunc &amp; VentSpcFunc combos'!$Q$8:$Q$335,0),0)&gt;0,1,0)</f>
        <v>0</v>
      </c>
      <c r="CJ54" s="120">
        <f>IF(IFERROR(MATCH(_xlfn.CONCAT($B54,",",CJ$4),'19 SpcFunc &amp; VentSpcFunc combos'!$Q$8:$Q$335,0),0)&gt;0,1,0)</f>
        <v>0</v>
      </c>
      <c r="CK54" s="120">
        <f>IF(IFERROR(MATCH(_xlfn.CONCAT($B54,",",CK$4),'19 SpcFunc &amp; VentSpcFunc combos'!$Q$8:$Q$335,0),0)&gt;0,1,0)</f>
        <v>0</v>
      </c>
      <c r="CL54" s="120">
        <f>IF(IFERROR(MATCH(_xlfn.CONCAT($B54,",",CL$4),'19 SpcFunc &amp; VentSpcFunc combos'!$Q$8:$Q$335,0),0)&gt;0,1,0)</f>
        <v>0</v>
      </c>
      <c r="CM54" s="120">
        <f>IF(IFERROR(MATCH(_xlfn.CONCAT($B54,",",CM$4),'19 SpcFunc &amp; VentSpcFunc combos'!$Q$8:$Q$335,0),0)&gt;0,1,0)</f>
        <v>0</v>
      </c>
      <c r="CN54" s="120">
        <f>IF(IFERROR(MATCH(_xlfn.CONCAT($B54,",",CN$4),'19 SpcFunc &amp; VentSpcFunc combos'!$Q$8:$Q$335,0),0)&gt;0,1,0)</f>
        <v>0</v>
      </c>
      <c r="CO54" s="120">
        <f>IF(IFERROR(MATCH(_xlfn.CONCAT($B54,",",CO$4),'19 SpcFunc &amp; VentSpcFunc combos'!$Q$8:$Q$335,0),0)&gt;0,1,0)</f>
        <v>0</v>
      </c>
      <c r="CP54" s="120">
        <f>IF(IFERROR(MATCH(_xlfn.CONCAT($B54,",",CP$4),'19 SpcFunc &amp; VentSpcFunc combos'!$Q$8:$Q$335,0),0)&gt;0,1,0)</f>
        <v>0</v>
      </c>
      <c r="CQ54" s="120">
        <f>IF(IFERROR(MATCH(_xlfn.CONCAT($B54,",",CQ$4),'19 SpcFunc &amp; VentSpcFunc combos'!$Q$8:$Q$335,0),0)&gt;0,1,0)</f>
        <v>0</v>
      </c>
      <c r="CR54" s="120">
        <f>IF(IFERROR(MATCH(_xlfn.CONCAT($B54,",",CR$4),'19 SpcFunc &amp; VentSpcFunc combos'!$Q$8:$Q$335,0),0)&gt;0,1,0)</f>
        <v>0</v>
      </c>
      <c r="CS54" s="120">
        <f>IF(IFERROR(MATCH(_xlfn.CONCAT($B54,",",CS$4),'19 SpcFunc &amp; VentSpcFunc combos'!$Q$8:$Q$335,0),0)&gt;0,1,0)</f>
        <v>0</v>
      </c>
      <c r="CT54" s="120">
        <f>IF(IFERROR(MATCH(_xlfn.CONCAT($B54,",",CT$4),'19 SpcFunc &amp; VentSpcFunc combos'!$Q$8:$Q$335,0),0)&gt;0,1,0)</f>
        <v>0</v>
      </c>
      <c r="CU54" s="99" t="s">
        <v>938</v>
      </c>
      <c r="CV54">
        <f t="shared" si="5"/>
        <v>0</v>
      </c>
    </row>
    <row r="55" spans="2:100" x14ac:dyDescent="0.25">
      <c r="B55" t="e">
        <f>#REF!</f>
        <v>#REF!</v>
      </c>
      <c r="C55" s="120">
        <f>IF(IFERROR(MATCH(_xlfn.CONCAT($B55,",",C$4),'19 SpcFunc &amp; VentSpcFunc combos'!$Q$8:$Q$335,0),0)&gt;0,1,0)</f>
        <v>0</v>
      </c>
      <c r="D55" s="120">
        <f>IF(IFERROR(MATCH(_xlfn.CONCAT($B55,",",D$4),'19 SpcFunc &amp; VentSpcFunc combos'!$Q$8:$Q$335,0),0)&gt;0,1,0)</f>
        <v>0</v>
      </c>
      <c r="E55" s="120">
        <f>IF(IFERROR(MATCH(_xlfn.CONCAT($B55,",",E$4),'19 SpcFunc &amp; VentSpcFunc combos'!$Q$8:$Q$335,0),0)&gt;0,1,0)</f>
        <v>0</v>
      </c>
      <c r="F55" s="120">
        <f>IF(IFERROR(MATCH(_xlfn.CONCAT($B55,",",F$4),'19 SpcFunc &amp; VentSpcFunc combos'!$Q$8:$Q$335,0),0)&gt;0,1,0)</f>
        <v>0</v>
      </c>
      <c r="G55" s="120">
        <f>IF(IFERROR(MATCH(_xlfn.CONCAT($B55,",",G$4),'19 SpcFunc &amp; VentSpcFunc combos'!$Q$8:$Q$335,0),0)&gt;0,1,0)</f>
        <v>0</v>
      </c>
      <c r="H55" s="120">
        <f>IF(IFERROR(MATCH(_xlfn.CONCAT($B55,",",H$4),'19 SpcFunc &amp; VentSpcFunc combos'!$Q$8:$Q$335,0),0)&gt;0,1,0)</f>
        <v>0</v>
      </c>
      <c r="I55" s="120">
        <f>IF(IFERROR(MATCH(_xlfn.CONCAT($B55,",",I$4),'19 SpcFunc &amp; VentSpcFunc combos'!$Q$8:$Q$335,0),0)&gt;0,1,0)</f>
        <v>0</v>
      </c>
      <c r="J55" s="120">
        <f>IF(IFERROR(MATCH(_xlfn.CONCAT($B55,",",J$4),'19 SpcFunc &amp; VentSpcFunc combos'!$Q$8:$Q$335,0),0)&gt;0,1,0)</f>
        <v>0</v>
      </c>
      <c r="K55" s="120">
        <f>IF(IFERROR(MATCH(_xlfn.CONCAT($B55,",",K$4),'19 SpcFunc &amp; VentSpcFunc combos'!$Q$8:$Q$335,0),0)&gt;0,1,0)</f>
        <v>0</v>
      </c>
      <c r="L55" s="120">
        <f>IF(IFERROR(MATCH(_xlfn.CONCAT($B55,",",L$4),'19 SpcFunc &amp; VentSpcFunc combos'!$Q$8:$Q$335,0),0)&gt;0,1,0)</f>
        <v>0</v>
      </c>
      <c r="M55" s="120">
        <f>IF(IFERROR(MATCH(_xlfn.CONCAT($B55,",",M$4),'19 SpcFunc &amp; VentSpcFunc combos'!$Q$8:$Q$335,0),0)&gt;0,1,0)</f>
        <v>0</v>
      </c>
      <c r="N55" s="120">
        <f>IF(IFERROR(MATCH(_xlfn.CONCAT($B55,",",N$4),'19 SpcFunc &amp; VentSpcFunc combos'!$Q$8:$Q$335,0),0)&gt;0,1,0)</f>
        <v>0</v>
      </c>
      <c r="O55" s="120">
        <f>IF(IFERROR(MATCH(_xlfn.CONCAT($B55,",",O$4),'19 SpcFunc &amp; VentSpcFunc combos'!$Q$8:$Q$335,0),0)&gt;0,1,0)</f>
        <v>0</v>
      </c>
      <c r="P55" s="120">
        <f>IF(IFERROR(MATCH(_xlfn.CONCAT($B55,",",P$4),'19 SpcFunc &amp; VentSpcFunc combos'!$Q$8:$Q$335,0),0)&gt;0,1,0)</f>
        <v>0</v>
      </c>
      <c r="Q55" s="120">
        <f>IF(IFERROR(MATCH(_xlfn.CONCAT($B55,",",Q$4),'19 SpcFunc &amp; VentSpcFunc combos'!$Q$8:$Q$335,0),0)&gt;0,1,0)</f>
        <v>0</v>
      </c>
      <c r="R55" s="120">
        <f>IF(IFERROR(MATCH(_xlfn.CONCAT($B55,",",R$4),'19 SpcFunc &amp; VentSpcFunc combos'!$Q$8:$Q$335,0),0)&gt;0,1,0)</f>
        <v>0</v>
      </c>
      <c r="S55" s="120">
        <f>IF(IFERROR(MATCH(_xlfn.CONCAT($B55,",",S$4),'19 SpcFunc &amp; VentSpcFunc combos'!$Q$8:$Q$335,0),0)&gt;0,1,0)</f>
        <v>0</v>
      </c>
      <c r="T55" s="120">
        <f>IF(IFERROR(MATCH(_xlfn.CONCAT($B55,",",T$4),'19 SpcFunc &amp; VentSpcFunc combos'!$Q$8:$Q$335,0),0)&gt;0,1,0)</f>
        <v>0</v>
      </c>
      <c r="U55" s="120">
        <f>IF(IFERROR(MATCH(_xlfn.CONCAT($B55,",",U$4),'19 SpcFunc &amp; VentSpcFunc combos'!$Q$8:$Q$335,0),0)&gt;0,1,0)</f>
        <v>0</v>
      </c>
      <c r="V55" s="120">
        <f>IF(IFERROR(MATCH(_xlfn.CONCAT($B55,",",V$4),'19 SpcFunc &amp; VentSpcFunc combos'!$Q$8:$Q$335,0),0)&gt;0,1,0)</f>
        <v>0</v>
      </c>
      <c r="W55" s="120">
        <f>IF(IFERROR(MATCH(_xlfn.CONCAT($B55,",",W$4),'19 SpcFunc &amp; VentSpcFunc combos'!$Q$8:$Q$335,0),0)&gt;0,1,0)</f>
        <v>0</v>
      </c>
      <c r="X55" s="120">
        <f>IF(IFERROR(MATCH(_xlfn.CONCAT($B55,",",X$4),'19 SpcFunc &amp; VentSpcFunc combos'!$Q$8:$Q$335,0),0)&gt;0,1,0)</f>
        <v>0</v>
      </c>
      <c r="Y55" s="120">
        <f>IF(IFERROR(MATCH(_xlfn.CONCAT($B55,",",Y$4),'19 SpcFunc &amp; VentSpcFunc combos'!$Q$8:$Q$335,0),0)&gt;0,1,0)</f>
        <v>0</v>
      </c>
      <c r="Z55" s="120">
        <f>IF(IFERROR(MATCH(_xlfn.CONCAT($B55,",",Z$4),'19 SpcFunc &amp; VentSpcFunc combos'!$Q$8:$Q$335,0),0)&gt;0,1,0)</f>
        <v>0</v>
      </c>
      <c r="AA55" s="120">
        <f>IF(IFERROR(MATCH(_xlfn.CONCAT($B55,",",AA$4),'19 SpcFunc &amp; VentSpcFunc combos'!$Q$8:$Q$335,0),0)&gt;0,1,0)</f>
        <v>0</v>
      </c>
      <c r="AB55" s="120">
        <f>IF(IFERROR(MATCH(_xlfn.CONCAT($B55,",",AB$4),'19 SpcFunc &amp; VentSpcFunc combos'!$Q$8:$Q$335,0),0)&gt;0,1,0)</f>
        <v>0</v>
      </c>
      <c r="AC55" s="120">
        <f>IF(IFERROR(MATCH(_xlfn.CONCAT($B55,",",AC$4),'19 SpcFunc &amp; VentSpcFunc combos'!$Q$8:$Q$335,0),0)&gt;0,1,0)</f>
        <v>0</v>
      </c>
      <c r="AD55" s="120">
        <f>IF(IFERROR(MATCH(_xlfn.CONCAT($B55,",",AD$4),'19 SpcFunc &amp; VentSpcFunc combos'!$Q$8:$Q$335,0),0)&gt;0,1,0)</f>
        <v>0</v>
      </c>
      <c r="AE55" s="120">
        <f>IF(IFERROR(MATCH(_xlfn.CONCAT($B55,",",AE$4),'19 SpcFunc &amp; VentSpcFunc combos'!$Q$8:$Q$335,0),0)&gt;0,1,0)</f>
        <v>0</v>
      </c>
      <c r="AF55" s="120">
        <f>IF(IFERROR(MATCH(_xlfn.CONCAT($B55,",",AF$4),'19 SpcFunc &amp; VentSpcFunc combos'!$Q$8:$Q$335,0),0)&gt;0,1,0)</f>
        <v>0</v>
      </c>
      <c r="AG55" s="120">
        <f>IF(IFERROR(MATCH(_xlfn.CONCAT($B55,",",AG$4),'19 SpcFunc &amp; VentSpcFunc combos'!$Q$8:$Q$335,0),0)&gt;0,1,0)</f>
        <v>0</v>
      </c>
      <c r="AH55" s="120">
        <f>IF(IFERROR(MATCH(_xlfn.CONCAT($B55,",",AH$4),'19 SpcFunc &amp; VentSpcFunc combos'!$Q$8:$Q$335,0),0)&gt;0,1,0)</f>
        <v>0</v>
      </c>
      <c r="AI55" s="120">
        <f>IF(IFERROR(MATCH(_xlfn.CONCAT($B55,",",AI$4),'19 SpcFunc &amp; VentSpcFunc combos'!$Q$8:$Q$335,0),0)&gt;0,1,0)</f>
        <v>0</v>
      </c>
      <c r="AJ55" s="120">
        <f>IF(IFERROR(MATCH(_xlfn.CONCAT($B55,",",AJ$4),'19 SpcFunc &amp; VentSpcFunc combos'!$Q$8:$Q$335,0),0)&gt;0,1,0)</f>
        <v>0</v>
      </c>
      <c r="AK55" s="120">
        <f>IF(IFERROR(MATCH(_xlfn.CONCAT($B55,",",AK$4),'19 SpcFunc &amp; VentSpcFunc combos'!$Q$8:$Q$335,0),0)&gt;0,1,0)</f>
        <v>0</v>
      </c>
      <c r="AL55" s="120">
        <f>IF(IFERROR(MATCH(_xlfn.CONCAT($B55,",",AL$4),'19 SpcFunc &amp; VentSpcFunc combos'!$Q$8:$Q$335,0),0)&gt;0,1,0)</f>
        <v>0</v>
      </c>
      <c r="AM55" s="120">
        <f>IF(IFERROR(MATCH(_xlfn.CONCAT($B55,",",AM$4),'19 SpcFunc &amp; VentSpcFunc combos'!$Q$8:$Q$335,0),0)&gt;0,1,0)</f>
        <v>0</v>
      </c>
      <c r="AN55" s="120">
        <f>IF(IFERROR(MATCH(_xlfn.CONCAT($B55,",",AN$4),'19 SpcFunc &amp; VentSpcFunc combos'!$Q$8:$Q$335,0),0)&gt;0,1,0)</f>
        <v>0</v>
      </c>
      <c r="AO55" s="120">
        <f>IF(IFERROR(MATCH(_xlfn.CONCAT($B55,",",AO$4),'19 SpcFunc &amp; VentSpcFunc combos'!$Q$8:$Q$335,0),0)&gt;0,1,0)</f>
        <v>0</v>
      </c>
      <c r="AP55" s="120">
        <f>IF(IFERROR(MATCH(_xlfn.CONCAT($B55,",",AP$4),'19 SpcFunc &amp; VentSpcFunc combos'!$Q$8:$Q$335,0),0)&gt;0,1,0)</f>
        <v>0</v>
      </c>
      <c r="AQ55" s="120">
        <f>IF(IFERROR(MATCH(_xlfn.CONCAT($B55,",",AQ$4),'19 SpcFunc &amp; VentSpcFunc combos'!$Q$8:$Q$335,0),0)&gt;0,1,0)</f>
        <v>0</v>
      </c>
      <c r="AR55" s="120">
        <f>IF(IFERROR(MATCH(_xlfn.CONCAT($B55,",",AR$4),'19 SpcFunc &amp; VentSpcFunc combos'!$Q$8:$Q$335,0),0)&gt;0,1,0)</f>
        <v>0</v>
      </c>
      <c r="AS55" s="120">
        <f>IF(IFERROR(MATCH(_xlfn.CONCAT($B55,",",AS$4),'19 SpcFunc &amp; VentSpcFunc combos'!$Q$8:$Q$335,0),0)&gt;0,1,0)</f>
        <v>0</v>
      </c>
      <c r="AT55" s="120">
        <f>IF(IFERROR(MATCH(_xlfn.CONCAT($B55,",",AT$4),'19 SpcFunc &amp; VentSpcFunc combos'!$Q$8:$Q$335,0),0)&gt;0,1,0)</f>
        <v>0</v>
      </c>
      <c r="AU55" s="120">
        <f>IF(IFERROR(MATCH(_xlfn.CONCAT($B55,",",AU$4),'19 SpcFunc &amp; VentSpcFunc combos'!$Q$8:$Q$335,0),0)&gt;0,1,0)</f>
        <v>0</v>
      </c>
      <c r="AV55" s="120">
        <f>IF(IFERROR(MATCH(_xlfn.CONCAT($B55,",",AV$4),'19 SpcFunc &amp; VentSpcFunc combos'!$Q$8:$Q$335,0),0)&gt;0,1,0)</f>
        <v>0</v>
      </c>
      <c r="AW55" s="120">
        <f>IF(IFERROR(MATCH(_xlfn.CONCAT($B55,",",AW$4),'19 SpcFunc &amp; VentSpcFunc combos'!$Q$8:$Q$335,0),0)&gt;0,1,0)</f>
        <v>0</v>
      </c>
      <c r="AX55" s="120">
        <f>IF(IFERROR(MATCH(_xlfn.CONCAT($B55,",",AX$4),'19 SpcFunc &amp; VentSpcFunc combos'!$Q$8:$Q$335,0),0)&gt;0,1,0)</f>
        <v>0</v>
      </c>
      <c r="AY55" s="120">
        <f>IF(IFERROR(MATCH(_xlfn.CONCAT($B55,",",AY$4),'19 SpcFunc &amp; VentSpcFunc combos'!$Q$8:$Q$335,0),0)&gt;0,1,0)</f>
        <v>0</v>
      </c>
      <c r="AZ55" s="120">
        <f>IF(IFERROR(MATCH(_xlfn.CONCAT($B55,",",AZ$4),'19 SpcFunc &amp; VentSpcFunc combos'!$Q$8:$Q$335,0),0)&gt;0,1,0)</f>
        <v>0</v>
      </c>
      <c r="BA55" s="120">
        <f>IF(IFERROR(MATCH(_xlfn.CONCAT($B55,",",BA$4),'19 SpcFunc &amp; VentSpcFunc combos'!$Q$8:$Q$335,0),0)&gt;0,1,0)</f>
        <v>0</v>
      </c>
      <c r="BB55" s="120">
        <f>IF(IFERROR(MATCH(_xlfn.CONCAT($B55,",",BB$4),'19 SpcFunc &amp; VentSpcFunc combos'!$Q$8:$Q$335,0),0)&gt;0,1,0)</f>
        <v>0</v>
      </c>
      <c r="BC55" s="120">
        <f>IF(IFERROR(MATCH(_xlfn.CONCAT($B55,",",BC$4),'19 SpcFunc &amp; VentSpcFunc combos'!$Q$8:$Q$335,0),0)&gt;0,1,0)</f>
        <v>0</v>
      </c>
      <c r="BD55" s="120">
        <f>IF(IFERROR(MATCH(_xlfn.CONCAT($B55,",",BD$4),'19 SpcFunc &amp; VentSpcFunc combos'!$Q$8:$Q$335,0),0)&gt;0,1,0)</f>
        <v>0</v>
      </c>
      <c r="BE55" s="120">
        <f>IF(IFERROR(MATCH(_xlfn.CONCAT($B55,",",BE$4),'19 SpcFunc &amp; VentSpcFunc combos'!$Q$8:$Q$335,0),0)&gt;0,1,0)</f>
        <v>0</v>
      </c>
      <c r="BF55" s="120">
        <f>IF(IFERROR(MATCH(_xlfn.CONCAT($B55,",",BF$4),'19 SpcFunc &amp; VentSpcFunc combos'!$Q$8:$Q$335,0),0)&gt;0,1,0)</f>
        <v>0</v>
      </c>
      <c r="BG55" s="120">
        <f>IF(IFERROR(MATCH(_xlfn.CONCAT($B55,",",BG$4),'19 SpcFunc &amp; VentSpcFunc combos'!$Q$8:$Q$335,0),0)&gt;0,1,0)</f>
        <v>0</v>
      </c>
      <c r="BH55" s="120">
        <f>IF(IFERROR(MATCH(_xlfn.CONCAT($B55,",",BH$4),'19 SpcFunc &amp; VentSpcFunc combos'!$Q$8:$Q$335,0),0)&gt;0,1,0)</f>
        <v>0</v>
      </c>
      <c r="BI55" s="120">
        <f>IF(IFERROR(MATCH(_xlfn.CONCAT($B55,",",BI$4),'19 SpcFunc &amp; VentSpcFunc combos'!$Q$8:$Q$335,0),0)&gt;0,1,0)</f>
        <v>0</v>
      </c>
      <c r="BJ55" s="120">
        <f>IF(IFERROR(MATCH(_xlfn.CONCAT($B55,",",BJ$4),'19 SpcFunc &amp; VentSpcFunc combos'!$Q$8:$Q$335,0),0)&gt;0,1,0)</f>
        <v>0</v>
      </c>
      <c r="BK55" s="120">
        <f>IF(IFERROR(MATCH(_xlfn.CONCAT($B55,",",BK$4),'19 SpcFunc &amp; VentSpcFunc combos'!$Q$8:$Q$335,0),0)&gt;0,1,0)</f>
        <v>0</v>
      </c>
      <c r="BL55" s="120">
        <f>IF(IFERROR(MATCH(_xlfn.CONCAT($B55,",",BL$4),'19 SpcFunc &amp; VentSpcFunc combos'!$Q$8:$Q$335,0),0)&gt;0,1,0)</f>
        <v>0</v>
      </c>
      <c r="BM55" s="120">
        <f>IF(IFERROR(MATCH(_xlfn.CONCAT($B55,",",BM$4),'19 SpcFunc &amp; VentSpcFunc combos'!$Q$8:$Q$335,0),0)&gt;0,1,0)</f>
        <v>0</v>
      </c>
      <c r="BN55" s="120">
        <f>IF(IFERROR(MATCH(_xlfn.CONCAT($B55,",",BN$4),'19 SpcFunc &amp; VentSpcFunc combos'!$Q$8:$Q$335,0),0)&gt;0,1,0)</f>
        <v>0</v>
      </c>
      <c r="BO55" s="120">
        <f>IF(IFERROR(MATCH(_xlfn.CONCAT($B55,",",BO$4),'19 SpcFunc &amp; VentSpcFunc combos'!$Q$8:$Q$335,0),0)&gt;0,1,0)</f>
        <v>0</v>
      </c>
      <c r="BP55" s="120">
        <f>IF(IFERROR(MATCH(_xlfn.CONCAT($B55,",",BP$4),'19 SpcFunc &amp; VentSpcFunc combos'!$Q$8:$Q$335,0),0)&gt;0,1,0)</f>
        <v>0</v>
      </c>
      <c r="BQ55" s="120">
        <f>IF(IFERROR(MATCH(_xlfn.CONCAT($B55,",",BQ$4),'19 SpcFunc &amp; VentSpcFunc combos'!$Q$8:$Q$335,0),0)&gt;0,1,0)</f>
        <v>0</v>
      </c>
      <c r="BR55" s="120">
        <f>IF(IFERROR(MATCH(_xlfn.CONCAT($B55,",",BR$4),'19 SpcFunc &amp; VentSpcFunc combos'!$Q$8:$Q$335,0),0)&gt;0,1,0)</f>
        <v>0</v>
      </c>
      <c r="BS55" s="120">
        <f>IF(IFERROR(MATCH(_xlfn.CONCAT($B55,",",BS$4),'19 SpcFunc &amp; VentSpcFunc combos'!$Q$8:$Q$335,0),0)&gt;0,1,0)</f>
        <v>0</v>
      </c>
      <c r="BT55" s="120">
        <f>IF(IFERROR(MATCH(_xlfn.CONCAT($B55,",",BT$4),'19 SpcFunc &amp; VentSpcFunc combos'!$Q$8:$Q$335,0),0)&gt;0,1,0)</f>
        <v>0</v>
      </c>
      <c r="BU55" s="120">
        <f>IF(IFERROR(MATCH(_xlfn.CONCAT($B55,",",BU$4),'19 SpcFunc &amp; VentSpcFunc combos'!$Q$8:$Q$335,0),0)&gt;0,1,0)</f>
        <v>0</v>
      </c>
      <c r="BV55" s="120">
        <f>IF(IFERROR(MATCH(_xlfn.CONCAT($B55,",",BV$4),'19 SpcFunc &amp; VentSpcFunc combos'!$Q$8:$Q$335,0),0)&gt;0,1,0)</f>
        <v>0</v>
      </c>
      <c r="BW55" s="120">
        <f>IF(IFERROR(MATCH(_xlfn.CONCAT($B55,",",BW$4),'19 SpcFunc &amp; VentSpcFunc combos'!$Q$8:$Q$335,0),0)&gt;0,1,0)</f>
        <v>0</v>
      </c>
      <c r="BX55" s="120">
        <f>IF(IFERROR(MATCH(_xlfn.CONCAT($B55,",",BX$4),'19 SpcFunc &amp; VentSpcFunc combos'!$Q$8:$Q$335,0),0)&gt;0,1,0)</f>
        <v>0</v>
      </c>
      <c r="BY55" s="120">
        <f>IF(IFERROR(MATCH(_xlfn.CONCAT($B55,",",BY$4),'19 SpcFunc &amp; VentSpcFunc combos'!$Q$8:$Q$335,0),0)&gt;0,1,0)</f>
        <v>0</v>
      </c>
      <c r="BZ55" s="120">
        <f>IF(IFERROR(MATCH(_xlfn.CONCAT($B55,",",BZ$4),'19 SpcFunc &amp; VentSpcFunc combos'!$Q$8:$Q$335,0),0)&gt;0,1,0)</f>
        <v>0</v>
      </c>
      <c r="CA55" s="120">
        <f>IF(IFERROR(MATCH(_xlfn.CONCAT($B55,",",CA$4),'19 SpcFunc &amp; VentSpcFunc combos'!$Q$8:$Q$335,0),0)&gt;0,1,0)</f>
        <v>0</v>
      </c>
      <c r="CB55" s="120">
        <f>IF(IFERROR(MATCH(_xlfn.CONCAT($B55,",",CB$4),'19 SpcFunc &amp; VentSpcFunc combos'!$Q$8:$Q$335,0),0)&gt;0,1,0)</f>
        <v>0</v>
      </c>
      <c r="CC55" s="120">
        <f>IF(IFERROR(MATCH(_xlfn.CONCAT($B55,",",CC$4),'19 SpcFunc &amp; VentSpcFunc combos'!$Q$8:$Q$335,0),0)&gt;0,1,0)</f>
        <v>0</v>
      </c>
      <c r="CD55" s="120">
        <f>IF(IFERROR(MATCH(_xlfn.CONCAT($B55,",",CD$4),'19 SpcFunc &amp; VentSpcFunc combos'!$Q$8:$Q$335,0),0)&gt;0,1,0)</f>
        <v>0</v>
      </c>
      <c r="CE55" s="120">
        <f>IF(IFERROR(MATCH(_xlfn.CONCAT($B55,",",CE$4),'19 SpcFunc &amp; VentSpcFunc combos'!$Q$8:$Q$335,0),0)&gt;0,1,0)</f>
        <v>0</v>
      </c>
      <c r="CF55" s="120">
        <f>IF(IFERROR(MATCH(_xlfn.CONCAT($B55,",",CF$4),'19 SpcFunc &amp; VentSpcFunc combos'!$Q$8:$Q$335,0),0)&gt;0,1,0)</f>
        <v>0</v>
      </c>
      <c r="CG55" s="120">
        <f>IF(IFERROR(MATCH(_xlfn.CONCAT($B55,",",CG$4),'19 SpcFunc &amp; VentSpcFunc combos'!$Q$8:$Q$335,0),0)&gt;0,1,0)</f>
        <v>0</v>
      </c>
      <c r="CH55" s="120">
        <f>IF(IFERROR(MATCH(_xlfn.CONCAT($B55,",",CH$4),'19 SpcFunc &amp; VentSpcFunc combos'!$Q$8:$Q$335,0),0)&gt;0,1,0)</f>
        <v>0</v>
      </c>
      <c r="CI55" s="120">
        <f>IF(IFERROR(MATCH(_xlfn.CONCAT($B55,",",CI$4),'19 SpcFunc &amp; VentSpcFunc combos'!$Q$8:$Q$335,0),0)&gt;0,1,0)</f>
        <v>0</v>
      </c>
      <c r="CJ55" s="120">
        <f>IF(IFERROR(MATCH(_xlfn.CONCAT($B55,",",CJ$4),'19 SpcFunc &amp; VentSpcFunc combos'!$Q$8:$Q$335,0),0)&gt;0,1,0)</f>
        <v>0</v>
      </c>
      <c r="CK55" s="120">
        <f>IF(IFERROR(MATCH(_xlfn.CONCAT($B55,",",CK$4),'19 SpcFunc &amp; VentSpcFunc combos'!$Q$8:$Q$335,0),0)&gt;0,1,0)</f>
        <v>0</v>
      </c>
      <c r="CL55" s="120">
        <f>IF(IFERROR(MATCH(_xlfn.CONCAT($B55,",",CL$4),'19 SpcFunc &amp; VentSpcFunc combos'!$Q$8:$Q$335,0),0)&gt;0,1,0)</f>
        <v>0</v>
      </c>
      <c r="CM55" s="120">
        <f>IF(IFERROR(MATCH(_xlfn.CONCAT($B55,",",CM$4),'19 SpcFunc &amp; VentSpcFunc combos'!$Q$8:$Q$335,0),0)&gt;0,1,0)</f>
        <v>0</v>
      </c>
      <c r="CN55" s="120">
        <f>IF(IFERROR(MATCH(_xlfn.CONCAT($B55,",",CN$4),'19 SpcFunc &amp; VentSpcFunc combos'!$Q$8:$Q$335,0),0)&gt;0,1,0)</f>
        <v>0</v>
      </c>
      <c r="CO55" s="120">
        <f>IF(IFERROR(MATCH(_xlfn.CONCAT($B55,",",CO$4),'19 SpcFunc &amp; VentSpcFunc combos'!$Q$8:$Q$335,0),0)&gt;0,1,0)</f>
        <v>0</v>
      </c>
      <c r="CP55" s="120">
        <f>IF(IFERROR(MATCH(_xlfn.CONCAT($B55,",",CP$4),'19 SpcFunc &amp; VentSpcFunc combos'!$Q$8:$Q$335,0),0)&gt;0,1,0)</f>
        <v>0</v>
      </c>
      <c r="CQ55" s="120">
        <f>IF(IFERROR(MATCH(_xlfn.CONCAT($B55,",",CQ$4),'19 SpcFunc &amp; VentSpcFunc combos'!$Q$8:$Q$335,0),0)&gt;0,1,0)</f>
        <v>0</v>
      </c>
      <c r="CR55" s="120">
        <f>IF(IFERROR(MATCH(_xlfn.CONCAT($B55,",",CR$4),'19 SpcFunc &amp; VentSpcFunc combos'!$Q$8:$Q$335,0),0)&gt;0,1,0)</f>
        <v>0</v>
      </c>
      <c r="CS55" s="120">
        <f>IF(IFERROR(MATCH(_xlfn.CONCAT($B55,",",CS$4),'19 SpcFunc &amp; VentSpcFunc combos'!$Q$8:$Q$335,0),0)&gt;0,1,0)</f>
        <v>0</v>
      </c>
      <c r="CT55" s="120">
        <f>IF(IFERROR(MATCH(_xlfn.CONCAT($B55,",",CT$4),'19 SpcFunc &amp; VentSpcFunc combos'!$Q$8:$Q$335,0),0)&gt;0,1,0)</f>
        <v>0</v>
      </c>
      <c r="CU55" s="99" t="s">
        <v>938</v>
      </c>
      <c r="CV55">
        <f t="shared" si="5"/>
        <v>0</v>
      </c>
    </row>
    <row r="56" spans="2:100" x14ac:dyDescent="0.25">
      <c r="B56" t="e">
        <f>#REF!</f>
        <v>#REF!</v>
      </c>
      <c r="C56" s="120">
        <f>IF(IFERROR(MATCH(_xlfn.CONCAT($B56,",",C$4),'19 SpcFunc &amp; VentSpcFunc combos'!$Q$8:$Q$335,0),0)&gt;0,1,0)</f>
        <v>0</v>
      </c>
      <c r="D56" s="120">
        <f>IF(IFERROR(MATCH(_xlfn.CONCAT($B56,",",D$4),'19 SpcFunc &amp; VentSpcFunc combos'!$Q$8:$Q$335,0),0)&gt;0,1,0)</f>
        <v>0</v>
      </c>
      <c r="E56" s="120">
        <f>IF(IFERROR(MATCH(_xlfn.CONCAT($B56,",",E$4),'19 SpcFunc &amp; VentSpcFunc combos'!$Q$8:$Q$335,0),0)&gt;0,1,0)</f>
        <v>0</v>
      </c>
      <c r="F56" s="120">
        <f>IF(IFERROR(MATCH(_xlfn.CONCAT($B56,",",F$4),'19 SpcFunc &amp; VentSpcFunc combos'!$Q$8:$Q$335,0),0)&gt;0,1,0)</f>
        <v>0</v>
      </c>
      <c r="G56" s="120">
        <f>IF(IFERROR(MATCH(_xlfn.CONCAT($B56,",",G$4),'19 SpcFunc &amp; VentSpcFunc combos'!$Q$8:$Q$335,0),0)&gt;0,1,0)</f>
        <v>0</v>
      </c>
      <c r="H56" s="120">
        <f>IF(IFERROR(MATCH(_xlfn.CONCAT($B56,",",H$4),'19 SpcFunc &amp; VentSpcFunc combos'!$Q$8:$Q$335,0),0)&gt;0,1,0)</f>
        <v>0</v>
      </c>
      <c r="I56" s="120">
        <f>IF(IFERROR(MATCH(_xlfn.CONCAT($B56,",",I$4),'19 SpcFunc &amp; VentSpcFunc combos'!$Q$8:$Q$335,0),0)&gt;0,1,0)</f>
        <v>0</v>
      </c>
      <c r="J56" s="120">
        <f>IF(IFERROR(MATCH(_xlfn.CONCAT($B56,",",J$4),'19 SpcFunc &amp; VentSpcFunc combos'!$Q$8:$Q$335,0),0)&gt;0,1,0)</f>
        <v>0</v>
      </c>
      <c r="K56" s="120">
        <f>IF(IFERROR(MATCH(_xlfn.CONCAT($B56,",",K$4),'19 SpcFunc &amp; VentSpcFunc combos'!$Q$8:$Q$335,0),0)&gt;0,1,0)</f>
        <v>0</v>
      </c>
      <c r="L56" s="120">
        <f>IF(IFERROR(MATCH(_xlfn.CONCAT($B56,",",L$4),'19 SpcFunc &amp; VentSpcFunc combos'!$Q$8:$Q$335,0),0)&gt;0,1,0)</f>
        <v>0</v>
      </c>
      <c r="M56" s="120">
        <f>IF(IFERROR(MATCH(_xlfn.CONCAT($B56,",",M$4),'19 SpcFunc &amp; VentSpcFunc combos'!$Q$8:$Q$335,0),0)&gt;0,1,0)</f>
        <v>0</v>
      </c>
      <c r="N56" s="120">
        <f>IF(IFERROR(MATCH(_xlfn.CONCAT($B56,",",N$4),'19 SpcFunc &amp; VentSpcFunc combos'!$Q$8:$Q$335,0),0)&gt;0,1,0)</f>
        <v>0</v>
      </c>
      <c r="O56" s="120">
        <f>IF(IFERROR(MATCH(_xlfn.CONCAT($B56,",",O$4),'19 SpcFunc &amp; VentSpcFunc combos'!$Q$8:$Q$335,0),0)&gt;0,1,0)</f>
        <v>0</v>
      </c>
      <c r="P56" s="120">
        <f>IF(IFERROR(MATCH(_xlfn.CONCAT($B56,",",P$4),'19 SpcFunc &amp; VentSpcFunc combos'!$Q$8:$Q$335,0),0)&gt;0,1,0)</f>
        <v>0</v>
      </c>
      <c r="Q56" s="120">
        <f>IF(IFERROR(MATCH(_xlfn.CONCAT($B56,",",Q$4),'19 SpcFunc &amp; VentSpcFunc combos'!$Q$8:$Q$335,0),0)&gt;0,1,0)</f>
        <v>0</v>
      </c>
      <c r="R56" s="120">
        <f>IF(IFERROR(MATCH(_xlfn.CONCAT($B56,",",R$4),'19 SpcFunc &amp; VentSpcFunc combos'!$Q$8:$Q$335,0),0)&gt;0,1,0)</f>
        <v>0</v>
      </c>
      <c r="S56" s="120">
        <f>IF(IFERROR(MATCH(_xlfn.CONCAT($B56,",",S$4),'19 SpcFunc &amp; VentSpcFunc combos'!$Q$8:$Q$335,0),0)&gt;0,1,0)</f>
        <v>0</v>
      </c>
      <c r="T56" s="120">
        <f>IF(IFERROR(MATCH(_xlfn.CONCAT($B56,",",T$4),'19 SpcFunc &amp; VentSpcFunc combos'!$Q$8:$Q$335,0),0)&gt;0,1,0)</f>
        <v>0</v>
      </c>
      <c r="U56" s="120">
        <f>IF(IFERROR(MATCH(_xlfn.CONCAT($B56,",",U$4),'19 SpcFunc &amp; VentSpcFunc combos'!$Q$8:$Q$335,0),0)&gt;0,1,0)</f>
        <v>0</v>
      </c>
      <c r="V56" s="120">
        <f>IF(IFERROR(MATCH(_xlfn.CONCAT($B56,",",V$4),'19 SpcFunc &amp; VentSpcFunc combos'!$Q$8:$Q$335,0),0)&gt;0,1,0)</f>
        <v>0</v>
      </c>
      <c r="W56" s="120">
        <f>IF(IFERROR(MATCH(_xlfn.CONCAT($B56,",",W$4),'19 SpcFunc &amp; VentSpcFunc combos'!$Q$8:$Q$335,0),0)&gt;0,1,0)</f>
        <v>0</v>
      </c>
      <c r="X56" s="120">
        <f>IF(IFERROR(MATCH(_xlfn.CONCAT($B56,",",X$4),'19 SpcFunc &amp; VentSpcFunc combos'!$Q$8:$Q$335,0),0)&gt;0,1,0)</f>
        <v>0</v>
      </c>
      <c r="Y56" s="120">
        <f>IF(IFERROR(MATCH(_xlfn.CONCAT($B56,",",Y$4),'19 SpcFunc &amp; VentSpcFunc combos'!$Q$8:$Q$335,0),0)&gt;0,1,0)</f>
        <v>0</v>
      </c>
      <c r="Z56" s="120">
        <f>IF(IFERROR(MATCH(_xlfn.CONCAT($B56,",",Z$4),'19 SpcFunc &amp; VentSpcFunc combos'!$Q$8:$Q$335,0),0)&gt;0,1,0)</f>
        <v>0</v>
      </c>
      <c r="AA56" s="120">
        <f>IF(IFERROR(MATCH(_xlfn.CONCAT($B56,",",AA$4),'19 SpcFunc &amp; VentSpcFunc combos'!$Q$8:$Q$335,0),0)&gt;0,1,0)</f>
        <v>0</v>
      </c>
      <c r="AB56" s="120">
        <f>IF(IFERROR(MATCH(_xlfn.CONCAT($B56,",",AB$4),'19 SpcFunc &amp; VentSpcFunc combos'!$Q$8:$Q$335,0),0)&gt;0,1,0)</f>
        <v>0</v>
      </c>
      <c r="AC56" s="120">
        <f>IF(IFERROR(MATCH(_xlfn.CONCAT($B56,",",AC$4),'19 SpcFunc &amp; VentSpcFunc combos'!$Q$8:$Q$335,0),0)&gt;0,1,0)</f>
        <v>0</v>
      </c>
      <c r="AD56" s="120">
        <f>IF(IFERROR(MATCH(_xlfn.CONCAT($B56,",",AD$4),'19 SpcFunc &amp; VentSpcFunc combos'!$Q$8:$Q$335,0),0)&gt;0,1,0)</f>
        <v>0</v>
      </c>
      <c r="AE56" s="120">
        <f>IF(IFERROR(MATCH(_xlfn.CONCAT($B56,",",AE$4),'19 SpcFunc &amp; VentSpcFunc combos'!$Q$8:$Q$335,0),0)&gt;0,1,0)</f>
        <v>0</v>
      </c>
      <c r="AF56" s="120">
        <f>IF(IFERROR(MATCH(_xlfn.CONCAT($B56,",",AF$4),'19 SpcFunc &amp; VentSpcFunc combos'!$Q$8:$Q$335,0),0)&gt;0,1,0)</f>
        <v>0</v>
      </c>
      <c r="AG56" s="120">
        <f>IF(IFERROR(MATCH(_xlfn.CONCAT($B56,",",AG$4),'19 SpcFunc &amp; VentSpcFunc combos'!$Q$8:$Q$335,0),0)&gt;0,1,0)</f>
        <v>0</v>
      </c>
      <c r="AH56" s="120">
        <f>IF(IFERROR(MATCH(_xlfn.CONCAT($B56,",",AH$4),'19 SpcFunc &amp; VentSpcFunc combos'!$Q$8:$Q$335,0),0)&gt;0,1,0)</f>
        <v>0</v>
      </c>
      <c r="AI56" s="120">
        <f>IF(IFERROR(MATCH(_xlfn.CONCAT($B56,",",AI$4),'19 SpcFunc &amp; VentSpcFunc combos'!$Q$8:$Q$335,0),0)&gt;0,1,0)</f>
        <v>0</v>
      </c>
      <c r="AJ56" s="120">
        <f>IF(IFERROR(MATCH(_xlfn.CONCAT($B56,",",AJ$4),'19 SpcFunc &amp; VentSpcFunc combos'!$Q$8:$Q$335,0),0)&gt;0,1,0)</f>
        <v>0</v>
      </c>
      <c r="AK56" s="120">
        <f>IF(IFERROR(MATCH(_xlfn.CONCAT($B56,",",AK$4),'19 SpcFunc &amp; VentSpcFunc combos'!$Q$8:$Q$335,0),0)&gt;0,1,0)</f>
        <v>0</v>
      </c>
      <c r="AL56" s="120">
        <f>IF(IFERROR(MATCH(_xlfn.CONCAT($B56,",",AL$4),'19 SpcFunc &amp; VentSpcFunc combos'!$Q$8:$Q$335,0),0)&gt;0,1,0)</f>
        <v>0</v>
      </c>
      <c r="AM56" s="120">
        <f>IF(IFERROR(MATCH(_xlfn.CONCAT($B56,",",AM$4),'19 SpcFunc &amp; VentSpcFunc combos'!$Q$8:$Q$335,0),0)&gt;0,1,0)</f>
        <v>0</v>
      </c>
      <c r="AN56" s="120">
        <f>IF(IFERROR(MATCH(_xlfn.CONCAT($B56,",",AN$4),'19 SpcFunc &amp; VentSpcFunc combos'!$Q$8:$Q$335,0),0)&gt;0,1,0)</f>
        <v>0</v>
      </c>
      <c r="AO56" s="120">
        <f>IF(IFERROR(MATCH(_xlfn.CONCAT($B56,",",AO$4),'19 SpcFunc &amp; VentSpcFunc combos'!$Q$8:$Q$335,0),0)&gt;0,1,0)</f>
        <v>0</v>
      </c>
      <c r="AP56" s="120">
        <f>IF(IFERROR(MATCH(_xlfn.CONCAT($B56,",",AP$4),'19 SpcFunc &amp; VentSpcFunc combos'!$Q$8:$Q$335,0),0)&gt;0,1,0)</f>
        <v>0</v>
      </c>
      <c r="AQ56" s="120">
        <f>IF(IFERROR(MATCH(_xlfn.CONCAT($B56,",",AQ$4),'19 SpcFunc &amp; VentSpcFunc combos'!$Q$8:$Q$335,0),0)&gt;0,1,0)</f>
        <v>0</v>
      </c>
      <c r="AR56" s="120">
        <f>IF(IFERROR(MATCH(_xlfn.CONCAT($B56,",",AR$4),'19 SpcFunc &amp; VentSpcFunc combos'!$Q$8:$Q$335,0),0)&gt;0,1,0)</f>
        <v>0</v>
      </c>
      <c r="AS56" s="120">
        <f>IF(IFERROR(MATCH(_xlfn.CONCAT($B56,",",AS$4),'19 SpcFunc &amp; VentSpcFunc combos'!$Q$8:$Q$335,0),0)&gt;0,1,0)</f>
        <v>0</v>
      </c>
      <c r="AT56" s="120">
        <f>IF(IFERROR(MATCH(_xlfn.CONCAT($B56,",",AT$4),'19 SpcFunc &amp; VentSpcFunc combos'!$Q$8:$Q$335,0),0)&gt;0,1,0)</f>
        <v>0</v>
      </c>
      <c r="AU56" s="120">
        <f>IF(IFERROR(MATCH(_xlfn.CONCAT($B56,",",AU$4),'19 SpcFunc &amp; VentSpcFunc combos'!$Q$8:$Q$335,0),0)&gt;0,1,0)</f>
        <v>0</v>
      </c>
      <c r="AV56" s="120">
        <f>IF(IFERROR(MATCH(_xlfn.CONCAT($B56,",",AV$4),'19 SpcFunc &amp; VentSpcFunc combos'!$Q$8:$Q$335,0),0)&gt;0,1,0)</f>
        <v>0</v>
      </c>
      <c r="AW56" s="120">
        <f>IF(IFERROR(MATCH(_xlfn.CONCAT($B56,",",AW$4),'19 SpcFunc &amp; VentSpcFunc combos'!$Q$8:$Q$335,0),0)&gt;0,1,0)</f>
        <v>0</v>
      </c>
      <c r="AX56" s="120">
        <f>IF(IFERROR(MATCH(_xlfn.CONCAT($B56,",",AX$4),'19 SpcFunc &amp; VentSpcFunc combos'!$Q$8:$Q$335,0),0)&gt;0,1,0)</f>
        <v>0</v>
      </c>
      <c r="AY56" s="120">
        <f>IF(IFERROR(MATCH(_xlfn.CONCAT($B56,",",AY$4),'19 SpcFunc &amp; VentSpcFunc combos'!$Q$8:$Q$335,0),0)&gt;0,1,0)</f>
        <v>0</v>
      </c>
      <c r="AZ56" s="120">
        <f>IF(IFERROR(MATCH(_xlfn.CONCAT($B56,",",AZ$4),'19 SpcFunc &amp; VentSpcFunc combos'!$Q$8:$Q$335,0),0)&gt;0,1,0)</f>
        <v>0</v>
      </c>
      <c r="BA56" s="120">
        <f>IF(IFERROR(MATCH(_xlfn.CONCAT($B56,",",BA$4),'19 SpcFunc &amp; VentSpcFunc combos'!$Q$8:$Q$335,0),0)&gt;0,1,0)</f>
        <v>0</v>
      </c>
      <c r="BB56" s="120">
        <f>IF(IFERROR(MATCH(_xlfn.CONCAT($B56,",",BB$4),'19 SpcFunc &amp; VentSpcFunc combos'!$Q$8:$Q$335,0),0)&gt;0,1,0)</f>
        <v>0</v>
      </c>
      <c r="BC56" s="120">
        <f>IF(IFERROR(MATCH(_xlfn.CONCAT($B56,",",BC$4),'19 SpcFunc &amp; VentSpcFunc combos'!$Q$8:$Q$335,0),0)&gt;0,1,0)</f>
        <v>0</v>
      </c>
      <c r="BD56" s="120">
        <f>IF(IFERROR(MATCH(_xlfn.CONCAT($B56,",",BD$4),'19 SpcFunc &amp; VentSpcFunc combos'!$Q$8:$Q$335,0),0)&gt;0,1,0)</f>
        <v>0</v>
      </c>
      <c r="BE56" s="120">
        <f>IF(IFERROR(MATCH(_xlfn.CONCAT($B56,",",BE$4),'19 SpcFunc &amp; VentSpcFunc combos'!$Q$8:$Q$335,0),0)&gt;0,1,0)</f>
        <v>0</v>
      </c>
      <c r="BF56" s="120">
        <f>IF(IFERROR(MATCH(_xlfn.CONCAT($B56,",",BF$4),'19 SpcFunc &amp; VentSpcFunc combos'!$Q$8:$Q$335,0),0)&gt;0,1,0)</f>
        <v>0</v>
      </c>
      <c r="BG56" s="120">
        <f>IF(IFERROR(MATCH(_xlfn.CONCAT($B56,",",BG$4),'19 SpcFunc &amp; VentSpcFunc combos'!$Q$8:$Q$335,0),0)&gt;0,1,0)</f>
        <v>0</v>
      </c>
      <c r="BH56" s="120">
        <f>IF(IFERROR(MATCH(_xlfn.CONCAT($B56,",",BH$4),'19 SpcFunc &amp; VentSpcFunc combos'!$Q$8:$Q$335,0),0)&gt;0,1,0)</f>
        <v>0</v>
      </c>
      <c r="BI56" s="120">
        <f>IF(IFERROR(MATCH(_xlfn.CONCAT($B56,",",BI$4),'19 SpcFunc &amp; VentSpcFunc combos'!$Q$8:$Q$335,0),0)&gt;0,1,0)</f>
        <v>0</v>
      </c>
      <c r="BJ56" s="120">
        <f>IF(IFERROR(MATCH(_xlfn.CONCAT($B56,",",BJ$4),'19 SpcFunc &amp; VentSpcFunc combos'!$Q$8:$Q$335,0),0)&gt;0,1,0)</f>
        <v>0</v>
      </c>
      <c r="BK56" s="120">
        <f>IF(IFERROR(MATCH(_xlfn.CONCAT($B56,",",BK$4),'19 SpcFunc &amp; VentSpcFunc combos'!$Q$8:$Q$335,0),0)&gt;0,1,0)</f>
        <v>0</v>
      </c>
      <c r="BL56" s="120">
        <f>IF(IFERROR(MATCH(_xlfn.CONCAT($B56,",",BL$4),'19 SpcFunc &amp; VentSpcFunc combos'!$Q$8:$Q$335,0),0)&gt;0,1,0)</f>
        <v>0</v>
      </c>
      <c r="BM56" s="120">
        <f>IF(IFERROR(MATCH(_xlfn.CONCAT($B56,",",BM$4),'19 SpcFunc &amp; VentSpcFunc combos'!$Q$8:$Q$335,0),0)&gt;0,1,0)</f>
        <v>0</v>
      </c>
      <c r="BN56" s="120">
        <f>IF(IFERROR(MATCH(_xlfn.CONCAT($B56,",",BN$4),'19 SpcFunc &amp; VentSpcFunc combos'!$Q$8:$Q$335,0),0)&gt;0,1,0)</f>
        <v>0</v>
      </c>
      <c r="BO56" s="120">
        <f>IF(IFERROR(MATCH(_xlfn.CONCAT($B56,",",BO$4),'19 SpcFunc &amp; VentSpcFunc combos'!$Q$8:$Q$335,0),0)&gt;0,1,0)</f>
        <v>0</v>
      </c>
      <c r="BP56" s="120">
        <f>IF(IFERROR(MATCH(_xlfn.CONCAT($B56,",",BP$4),'19 SpcFunc &amp; VentSpcFunc combos'!$Q$8:$Q$335,0),0)&gt;0,1,0)</f>
        <v>0</v>
      </c>
      <c r="BQ56" s="120">
        <f>IF(IFERROR(MATCH(_xlfn.CONCAT($B56,",",BQ$4),'19 SpcFunc &amp; VentSpcFunc combos'!$Q$8:$Q$335,0),0)&gt;0,1,0)</f>
        <v>0</v>
      </c>
      <c r="BR56" s="120">
        <f>IF(IFERROR(MATCH(_xlfn.CONCAT($B56,",",BR$4),'19 SpcFunc &amp; VentSpcFunc combos'!$Q$8:$Q$335,0),0)&gt;0,1,0)</f>
        <v>0</v>
      </c>
      <c r="BS56" s="120">
        <f>IF(IFERROR(MATCH(_xlfn.CONCAT($B56,",",BS$4),'19 SpcFunc &amp; VentSpcFunc combos'!$Q$8:$Q$335,0),0)&gt;0,1,0)</f>
        <v>0</v>
      </c>
      <c r="BT56" s="120">
        <f>IF(IFERROR(MATCH(_xlfn.CONCAT($B56,",",BT$4),'19 SpcFunc &amp; VentSpcFunc combos'!$Q$8:$Q$335,0),0)&gt;0,1,0)</f>
        <v>0</v>
      </c>
      <c r="BU56" s="120">
        <f>IF(IFERROR(MATCH(_xlfn.CONCAT($B56,",",BU$4),'19 SpcFunc &amp; VentSpcFunc combos'!$Q$8:$Q$335,0),0)&gt;0,1,0)</f>
        <v>0</v>
      </c>
      <c r="BV56" s="120">
        <f>IF(IFERROR(MATCH(_xlfn.CONCAT($B56,",",BV$4),'19 SpcFunc &amp; VentSpcFunc combos'!$Q$8:$Q$335,0),0)&gt;0,1,0)</f>
        <v>0</v>
      </c>
      <c r="BW56" s="120">
        <f>IF(IFERROR(MATCH(_xlfn.CONCAT($B56,",",BW$4),'19 SpcFunc &amp; VentSpcFunc combos'!$Q$8:$Q$335,0),0)&gt;0,1,0)</f>
        <v>0</v>
      </c>
      <c r="BX56" s="120">
        <f>IF(IFERROR(MATCH(_xlfn.CONCAT($B56,",",BX$4),'19 SpcFunc &amp; VentSpcFunc combos'!$Q$8:$Q$335,0),0)&gt;0,1,0)</f>
        <v>0</v>
      </c>
      <c r="BY56" s="120">
        <f>IF(IFERROR(MATCH(_xlfn.CONCAT($B56,",",BY$4),'19 SpcFunc &amp; VentSpcFunc combos'!$Q$8:$Q$335,0),0)&gt;0,1,0)</f>
        <v>0</v>
      </c>
      <c r="BZ56" s="120">
        <f>IF(IFERROR(MATCH(_xlfn.CONCAT($B56,",",BZ$4),'19 SpcFunc &amp; VentSpcFunc combos'!$Q$8:$Q$335,0),0)&gt;0,1,0)</f>
        <v>0</v>
      </c>
      <c r="CA56" s="120">
        <f>IF(IFERROR(MATCH(_xlfn.CONCAT($B56,",",CA$4),'19 SpcFunc &amp; VentSpcFunc combos'!$Q$8:$Q$335,0),0)&gt;0,1,0)</f>
        <v>0</v>
      </c>
      <c r="CB56" s="120">
        <f>IF(IFERROR(MATCH(_xlfn.CONCAT($B56,",",CB$4),'19 SpcFunc &amp; VentSpcFunc combos'!$Q$8:$Q$335,0),0)&gt;0,1,0)</f>
        <v>0</v>
      </c>
      <c r="CC56" s="120">
        <f>IF(IFERROR(MATCH(_xlfn.CONCAT($B56,",",CC$4),'19 SpcFunc &amp; VentSpcFunc combos'!$Q$8:$Q$335,0),0)&gt;0,1,0)</f>
        <v>0</v>
      </c>
      <c r="CD56" s="120">
        <f>IF(IFERROR(MATCH(_xlfn.CONCAT($B56,",",CD$4),'19 SpcFunc &amp; VentSpcFunc combos'!$Q$8:$Q$335,0),0)&gt;0,1,0)</f>
        <v>0</v>
      </c>
      <c r="CE56" s="120">
        <f>IF(IFERROR(MATCH(_xlfn.CONCAT($B56,",",CE$4),'19 SpcFunc &amp; VentSpcFunc combos'!$Q$8:$Q$335,0),0)&gt;0,1,0)</f>
        <v>0</v>
      </c>
      <c r="CF56" s="120">
        <f>IF(IFERROR(MATCH(_xlfn.CONCAT($B56,",",CF$4),'19 SpcFunc &amp; VentSpcFunc combos'!$Q$8:$Q$335,0),0)&gt;0,1,0)</f>
        <v>0</v>
      </c>
      <c r="CG56" s="120">
        <f>IF(IFERROR(MATCH(_xlfn.CONCAT($B56,",",CG$4),'19 SpcFunc &amp; VentSpcFunc combos'!$Q$8:$Q$335,0),0)&gt;0,1,0)</f>
        <v>0</v>
      </c>
      <c r="CH56" s="120">
        <f>IF(IFERROR(MATCH(_xlfn.CONCAT($B56,",",CH$4),'19 SpcFunc &amp; VentSpcFunc combos'!$Q$8:$Q$335,0),0)&gt;0,1,0)</f>
        <v>0</v>
      </c>
      <c r="CI56" s="120">
        <f>IF(IFERROR(MATCH(_xlfn.CONCAT($B56,",",CI$4),'19 SpcFunc &amp; VentSpcFunc combos'!$Q$8:$Q$335,0),0)&gt;0,1,0)</f>
        <v>0</v>
      </c>
      <c r="CJ56" s="120">
        <f>IF(IFERROR(MATCH(_xlfn.CONCAT($B56,",",CJ$4),'19 SpcFunc &amp; VentSpcFunc combos'!$Q$8:$Q$335,0),0)&gt;0,1,0)</f>
        <v>0</v>
      </c>
      <c r="CK56" s="120">
        <f>IF(IFERROR(MATCH(_xlfn.CONCAT($B56,",",CK$4),'19 SpcFunc &amp; VentSpcFunc combos'!$Q$8:$Q$335,0),0)&gt;0,1,0)</f>
        <v>0</v>
      </c>
      <c r="CL56" s="120">
        <f>IF(IFERROR(MATCH(_xlfn.CONCAT($B56,",",CL$4),'19 SpcFunc &amp; VentSpcFunc combos'!$Q$8:$Q$335,0),0)&gt;0,1,0)</f>
        <v>0</v>
      </c>
      <c r="CM56" s="120">
        <f>IF(IFERROR(MATCH(_xlfn.CONCAT($B56,",",CM$4),'19 SpcFunc &amp; VentSpcFunc combos'!$Q$8:$Q$335,0),0)&gt;0,1,0)</f>
        <v>0</v>
      </c>
      <c r="CN56" s="120">
        <f>IF(IFERROR(MATCH(_xlfn.CONCAT($B56,",",CN$4),'19 SpcFunc &amp; VentSpcFunc combos'!$Q$8:$Q$335,0),0)&gt;0,1,0)</f>
        <v>0</v>
      </c>
      <c r="CO56" s="120">
        <f>IF(IFERROR(MATCH(_xlfn.CONCAT($B56,",",CO$4),'19 SpcFunc &amp; VentSpcFunc combos'!$Q$8:$Q$335,0),0)&gt;0,1,0)</f>
        <v>0</v>
      </c>
      <c r="CP56" s="120">
        <f>IF(IFERROR(MATCH(_xlfn.CONCAT($B56,",",CP$4),'19 SpcFunc &amp; VentSpcFunc combos'!$Q$8:$Q$335,0),0)&gt;0,1,0)</f>
        <v>0</v>
      </c>
      <c r="CQ56" s="120">
        <f>IF(IFERROR(MATCH(_xlfn.CONCAT($B56,",",CQ$4),'19 SpcFunc &amp; VentSpcFunc combos'!$Q$8:$Q$335,0),0)&gt;0,1,0)</f>
        <v>0</v>
      </c>
      <c r="CR56" s="120">
        <f>IF(IFERROR(MATCH(_xlfn.CONCAT($B56,",",CR$4),'19 SpcFunc &amp; VentSpcFunc combos'!$Q$8:$Q$335,0),0)&gt;0,1,0)</f>
        <v>0</v>
      </c>
      <c r="CS56" s="120">
        <f>IF(IFERROR(MATCH(_xlfn.CONCAT($B56,",",CS$4),'19 SpcFunc &amp; VentSpcFunc combos'!$Q$8:$Q$335,0),0)&gt;0,1,0)</f>
        <v>0</v>
      </c>
      <c r="CT56" s="120">
        <f>IF(IFERROR(MATCH(_xlfn.CONCAT($B56,",",CT$4),'19 SpcFunc &amp; VentSpcFunc combos'!$Q$8:$Q$335,0),0)&gt;0,1,0)</f>
        <v>0</v>
      </c>
      <c r="CU56" s="99" t="s">
        <v>938</v>
      </c>
      <c r="CV56">
        <f t="shared" si="5"/>
        <v>0</v>
      </c>
    </row>
    <row r="57" spans="2:100" x14ac:dyDescent="0.25">
      <c r="B57" t="e">
        <f>#REF!</f>
        <v>#REF!</v>
      </c>
      <c r="C57" s="120">
        <f>IF(IFERROR(MATCH(_xlfn.CONCAT($B57,",",C$4),'19 SpcFunc &amp; VentSpcFunc combos'!$Q$8:$Q$335,0),0)&gt;0,1,0)</f>
        <v>0</v>
      </c>
      <c r="D57" s="120">
        <f>IF(IFERROR(MATCH(_xlfn.CONCAT($B57,",",D$4),'19 SpcFunc &amp; VentSpcFunc combos'!$Q$8:$Q$335,0),0)&gt;0,1,0)</f>
        <v>0</v>
      </c>
      <c r="E57" s="120">
        <f>IF(IFERROR(MATCH(_xlfn.CONCAT($B57,",",E$4),'19 SpcFunc &amp; VentSpcFunc combos'!$Q$8:$Q$335,0),0)&gt;0,1,0)</f>
        <v>0</v>
      </c>
      <c r="F57" s="120">
        <f>IF(IFERROR(MATCH(_xlfn.CONCAT($B57,",",F$4),'19 SpcFunc &amp; VentSpcFunc combos'!$Q$8:$Q$335,0),0)&gt;0,1,0)</f>
        <v>0</v>
      </c>
      <c r="G57" s="120">
        <f>IF(IFERROR(MATCH(_xlfn.CONCAT($B57,",",G$4),'19 SpcFunc &amp; VentSpcFunc combos'!$Q$8:$Q$335,0),0)&gt;0,1,0)</f>
        <v>0</v>
      </c>
      <c r="H57" s="120">
        <f>IF(IFERROR(MATCH(_xlfn.CONCAT($B57,",",H$4),'19 SpcFunc &amp; VentSpcFunc combos'!$Q$8:$Q$335,0),0)&gt;0,1,0)</f>
        <v>0</v>
      </c>
      <c r="I57" s="120">
        <f>IF(IFERROR(MATCH(_xlfn.CONCAT($B57,",",I$4),'19 SpcFunc &amp; VentSpcFunc combos'!$Q$8:$Q$335,0),0)&gt;0,1,0)</f>
        <v>0</v>
      </c>
      <c r="J57" s="120">
        <f>IF(IFERROR(MATCH(_xlfn.CONCAT($B57,",",J$4),'19 SpcFunc &amp; VentSpcFunc combos'!$Q$8:$Q$335,0),0)&gt;0,1,0)</f>
        <v>0</v>
      </c>
      <c r="K57" s="120">
        <f>IF(IFERROR(MATCH(_xlfn.CONCAT($B57,",",K$4),'19 SpcFunc &amp; VentSpcFunc combos'!$Q$8:$Q$335,0),0)&gt;0,1,0)</f>
        <v>0</v>
      </c>
      <c r="L57" s="120">
        <f>IF(IFERROR(MATCH(_xlfn.CONCAT($B57,",",L$4),'19 SpcFunc &amp; VentSpcFunc combos'!$Q$8:$Q$335,0),0)&gt;0,1,0)</f>
        <v>0</v>
      </c>
      <c r="M57" s="120">
        <f>IF(IFERROR(MATCH(_xlfn.CONCAT($B57,",",M$4),'19 SpcFunc &amp; VentSpcFunc combos'!$Q$8:$Q$335,0),0)&gt;0,1,0)</f>
        <v>0</v>
      </c>
      <c r="N57" s="120">
        <f>IF(IFERROR(MATCH(_xlfn.CONCAT($B57,",",N$4),'19 SpcFunc &amp; VentSpcFunc combos'!$Q$8:$Q$335,0),0)&gt;0,1,0)</f>
        <v>0</v>
      </c>
      <c r="O57" s="120">
        <f>IF(IFERROR(MATCH(_xlfn.CONCAT($B57,",",O$4),'19 SpcFunc &amp; VentSpcFunc combos'!$Q$8:$Q$335,0),0)&gt;0,1,0)</f>
        <v>0</v>
      </c>
      <c r="P57" s="120">
        <f>IF(IFERROR(MATCH(_xlfn.CONCAT($B57,",",P$4),'19 SpcFunc &amp; VentSpcFunc combos'!$Q$8:$Q$335,0),0)&gt;0,1,0)</f>
        <v>0</v>
      </c>
      <c r="Q57" s="120">
        <f>IF(IFERROR(MATCH(_xlfn.CONCAT($B57,",",Q$4),'19 SpcFunc &amp; VentSpcFunc combos'!$Q$8:$Q$335,0),0)&gt;0,1,0)</f>
        <v>0</v>
      </c>
      <c r="R57" s="120">
        <f>IF(IFERROR(MATCH(_xlfn.CONCAT($B57,",",R$4),'19 SpcFunc &amp; VentSpcFunc combos'!$Q$8:$Q$335,0),0)&gt;0,1,0)</f>
        <v>0</v>
      </c>
      <c r="S57" s="120">
        <f>IF(IFERROR(MATCH(_xlfn.CONCAT($B57,",",S$4),'19 SpcFunc &amp; VentSpcFunc combos'!$Q$8:$Q$335,0),0)&gt;0,1,0)</f>
        <v>0</v>
      </c>
      <c r="T57" s="120">
        <f>IF(IFERROR(MATCH(_xlfn.CONCAT($B57,",",T$4),'19 SpcFunc &amp; VentSpcFunc combos'!$Q$8:$Q$335,0),0)&gt;0,1,0)</f>
        <v>0</v>
      </c>
      <c r="U57" s="120">
        <f>IF(IFERROR(MATCH(_xlfn.CONCAT($B57,",",U$4),'19 SpcFunc &amp; VentSpcFunc combos'!$Q$8:$Q$335,0),0)&gt;0,1,0)</f>
        <v>0</v>
      </c>
      <c r="V57" s="120">
        <f>IF(IFERROR(MATCH(_xlfn.CONCAT($B57,",",V$4),'19 SpcFunc &amp; VentSpcFunc combos'!$Q$8:$Q$335,0),0)&gt;0,1,0)</f>
        <v>0</v>
      </c>
      <c r="W57" s="120">
        <f>IF(IFERROR(MATCH(_xlfn.CONCAT($B57,",",W$4),'19 SpcFunc &amp; VentSpcFunc combos'!$Q$8:$Q$335,0),0)&gt;0,1,0)</f>
        <v>0</v>
      </c>
      <c r="X57" s="120">
        <f>IF(IFERROR(MATCH(_xlfn.CONCAT($B57,",",X$4),'19 SpcFunc &amp; VentSpcFunc combos'!$Q$8:$Q$335,0),0)&gt;0,1,0)</f>
        <v>0</v>
      </c>
      <c r="Y57" s="120">
        <f>IF(IFERROR(MATCH(_xlfn.CONCAT($B57,",",Y$4),'19 SpcFunc &amp; VentSpcFunc combos'!$Q$8:$Q$335,0),0)&gt;0,1,0)</f>
        <v>0</v>
      </c>
      <c r="Z57" s="120">
        <f>IF(IFERROR(MATCH(_xlfn.CONCAT($B57,",",Z$4),'19 SpcFunc &amp; VentSpcFunc combos'!$Q$8:$Q$335,0),0)&gt;0,1,0)</f>
        <v>0</v>
      </c>
      <c r="AA57" s="120">
        <f>IF(IFERROR(MATCH(_xlfn.CONCAT($B57,",",AA$4),'19 SpcFunc &amp; VentSpcFunc combos'!$Q$8:$Q$335,0),0)&gt;0,1,0)</f>
        <v>0</v>
      </c>
      <c r="AB57" s="120">
        <f>IF(IFERROR(MATCH(_xlfn.CONCAT($B57,",",AB$4),'19 SpcFunc &amp; VentSpcFunc combos'!$Q$8:$Q$335,0),0)&gt;0,1,0)</f>
        <v>0</v>
      </c>
      <c r="AC57" s="120">
        <f>IF(IFERROR(MATCH(_xlfn.CONCAT($B57,",",AC$4),'19 SpcFunc &amp; VentSpcFunc combos'!$Q$8:$Q$335,0),0)&gt;0,1,0)</f>
        <v>0</v>
      </c>
      <c r="AD57" s="120">
        <f>IF(IFERROR(MATCH(_xlfn.CONCAT($B57,",",AD$4),'19 SpcFunc &amp; VentSpcFunc combos'!$Q$8:$Q$335,0),0)&gt;0,1,0)</f>
        <v>0</v>
      </c>
      <c r="AE57" s="120">
        <f>IF(IFERROR(MATCH(_xlfn.CONCAT($B57,",",AE$4),'19 SpcFunc &amp; VentSpcFunc combos'!$Q$8:$Q$335,0),0)&gt;0,1,0)</f>
        <v>0</v>
      </c>
      <c r="AF57" s="120">
        <f>IF(IFERROR(MATCH(_xlfn.CONCAT($B57,",",AF$4),'19 SpcFunc &amp; VentSpcFunc combos'!$Q$8:$Q$335,0),0)&gt;0,1,0)</f>
        <v>0</v>
      </c>
      <c r="AG57" s="120">
        <f>IF(IFERROR(MATCH(_xlfn.CONCAT($B57,",",AG$4),'19 SpcFunc &amp; VentSpcFunc combos'!$Q$8:$Q$335,0),0)&gt;0,1,0)</f>
        <v>0</v>
      </c>
      <c r="AH57" s="120">
        <f>IF(IFERROR(MATCH(_xlfn.CONCAT($B57,",",AH$4),'19 SpcFunc &amp; VentSpcFunc combos'!$Q$8:$Q$335,0),0)&gt;0,1,0)</f>
        <v>0</v>
      </c>
      <c r="AI57" s="120">
        <f>IF(IFERROR(MATCH(_xlfn.CONCAT($B57,",",AI$4),'19 SpcFunc &amp; VentSpcFunc combos'!$Q$8:$Q$335,0),0)&gt;0,1,0)</f>
        <v>0</v>
      </c>
      <c r="AJ57" s="120">
        <f>IF(IFERROR(MATCH(_xlfn.CONCAT($B57,",",AJ$4),'19 SpcFunc &amp; VentSpcFunc combos'!$Q$8:$Q$335,0),0)&gt;0,1,0)</f>
        <v>0</v>
      </c>
      <c r="AK57" s="120">
        <f>IF(IFERROR(MATCH(_xlfn.CONCAT($B57,",",AK$4),'19 SpcFunc &amp; VentSpcFunc combos'!$Q$8:$Q$335,0),0)&gt;0,1,0)</f>
        <v>0</v>
      </c>
      <c r="AL57" s="120">
        <f>IF(IFERROR(MATCH(_xlfn.CONCAT($B57,",",AL$4),'19 SpcFunc &amp; VentSpcFunc combos'!$Q$8:$Q$335,0),0)&gt;0,1,0)</f>
        <v>0</v>
      </c>
      <c r="AM57" s="120">
        <f>IF(IFERROR(MATCH(_xlfn.CONCAT($B57,",",AM$4),'19 SpcFunc &amp; VentSpcFunc combos'!$Q$8:$Q$335,0),0)&gt;0,1,0)</f>
        <v>0</v>
      </c>
      <c r="AN57" s="120">
        <f>IF(IFERROR(MATCH(_xlfn.CONCAT($B57,",",AN$4),'19 SpcFunc &amp; VentSpcFunc combos'!$Q$8:$Q$335,0),0)&gt;0,1,0)</f>
        <v>0</v>
      </c>
      <c r="AO57" s="120">
        <f>IF(IFERROR(MATCH(_xlfn.CONCAT($B57,",",AO$4),'19 SpcFunc &amp; VentSpcFunc combos'!$Q$8:$Q$335,0),0)&gt;0,1,0)</f>
        <v>0</v>
      </c>
      <c r="AP57" s="120">
        <f>IF(IFERROR(MATCH(_xlfn.CONCAT($B57,",",AP$4),'19 SpcFunc &amp; VentSpcFunc combos'!$Q$8:$Q$335,0),0)&gt;0,1,0)</f>
        <v>0</v>
      </c>
      <c r="AQ57" s="120">
        <f>IF(IFERROR(MATCH(_xlfn.CONCAT($B57,",",AQ$4),'19 SpcFunc &amp; VentSpcFunc combos'!$Q$8:$Q$335,0),0)&gt;0,1,0)</f>
        <v>0</v>
      </c>
      <c r="AR57" s="120">
        <f>IF(IFERROR(MATCH(_xlfn.CONCAT($B57,",",AR$4),'19 SpcFunc &amp; VentSpcFunc combos'!$Q$8:$Q$335,0),0)&gt;0,1,0)</f>
        <v>0</v>
      </c>
      <c r="AS57" s="120">
        <f>IF(IFERROR(MATCH(_xlfn.CONCAT($B57,",",AS$4),'19 SpcFunc &amp; VentSpcFunc combos'!$Q$8:$Q$335,0),0)&gt;0,1,0)</f>
        <v>0</v>
      </c>
      <c r="AT57" s="120">
        <f>IF(IFERROR(MATCH(_xlfn.CONCAT($B57,",",AT$4),'19 SpcFunc &amp; VentSpcFunc combos'!$Q$8:$Q$335,0),0)&gt;0,1,0)</f>
        <v>0</v>
      </c>
      <c r="AU57" s="120">
        <f>IF(IFERROR(MATCH(_xlfn.CONCAT($B57,",",AU$4),'19 SpcFunc &amp; VentSpcFunc combos'!$Q$8:$Q$335,0),0)&gt;0,1,0)</f>
        <v>0</v>
      </c>
      <c r="AV57" s="120">
        <f>IF(IFERROR(MATCH(_xlfn.CONCAT($B57,",",AV$4),'19 SpcFunc &amp; VentSpcFunc combos'!$Q$8:$Q$335,0),0)&gt;0,1,0)</f>
        <v>0</v>
      </c>
      <c r="AW57" s="120">
        <f>IF(IFERROR(MATCH(_xlfn.CONCAT($B57,",",AW$4),'19 SpcFunc &amp; VentSpcFunc combos'!$Q$8:$Q$335,0),0)&gt;0,1,0)</f>
        <v>0</v>
      </c>
      <c r="AX57" s="120">
        <f>IF(IFERROR(MATCH(_xlfn.CONCAT($B57,",",AX$4),'19 SpcFunc &amp; VentSpcFunc combos'!$Q$8:$Q$335,0),0)&gt;0,1,0)</f>
        <v>0</v>
      </c>
      <c r="AY57" s="120">
        <f>IF(IFERROR(MATCH(_xlfn.CONCAT($B57,",",AY$4),'19 SpcFunc &amp; VentSpcFunc combos'!$Q$8:$Q$335,0),0)&gt;0,1,0)</f>
        <v>0</v>
      </c>
      <c r="AZ57" s="120">
        <f>IF(IFERROR(MATCH(_xlfn.CONCAT($B57,",",AZ$4),'19 SpcFunc &amp; VentSpcFunc combos'!$Q$8:$Q$335,0),0)&gt;0,1,0)</f>
        <v>0</v>
      </c>
      <c r="BA57" s="120">
        <f>IF(IFERROR(MATCH(_xlfn.CONCAT($B57,",",BA$4),'19 SpcFunc &amp; VentSpcFunc combos'!$Q$8:$Q$335,0),0)&gt;0,1,0)</f>
        <v>0</v>
      </c>
      <c r="BB57" s="120">
        <f>IF(IFERROR(MATCH(_xlfn.CONCAT($B57,",",BB$4),'19 SpcFunc &amp; VentSpcFunc combos'!$Q$8:$Q$335,0),0)&gt;0,1,0)</f>
        <v>0</v>
      </c>
      <c r="BC57" s="120">
        <f>IF(IFERROR(MATCH(_xlfn.CONCAT($B57,",",BC$4),'19 SpcFunc &amp; VentSpcFunc combos'!$Q$8:$Q$335,0),0)&gt;0,1,0)</f>
        <v>0</v>
      </c>
      <c r="BD57" s="120">
        <f>IF(IFERROR(MATCH(_xlfn.CONCAT($B57,",",BD$4),'19 SpcFunc &amp; VentSpcFunc combos'!$Q$8:$Q$335,0),0)&gt;0,1,0)</f>
        <v>0</v>
      </c>
      <c r="BE57" s="120">
        <f>IF(IFERROR(MATCH(_xlfn.CONCAT($B57,",",BE$4),'19 SpcFunc &amp; VentSpcFunc combos'!$Q$8:$Q$335,0),0)&gt;0,1,0)</f>
        <v>0</v>
      </c>
      <c r="BF57" s="120">
        <f>IF(IFERROR(MATCH(_xlfn.CONCAT($B57,",",BF$4),'19 SpcFunc &amp; VentSpcFunc combos'!$Q$8:$Q$335,0),0)&gt;0,1,0)</f>
        <v>0</v>
      </c>
      <c r="BG57" s="120">
        <f>IF(IFERROR(MATCH(_xlfn.CONCAT($B57,",",BG$4),'19 SpcFunc &amp; VentSpcFunc combos'!$Q$8:$Q$335,0),0)&gt;0,1,0)</f>
        <v>0</v>
      </c>
      <c r="BH57" s="120">
        <f>IF(IFERROR(MATCH(_xlfn.CONCAT($B57,",",BH$4),'19 SpcFunc &amp; VentSpcFunc combos'!$Q$8:$Q$335,0),0)&gt;0,1,0)</f>
        <v>0</v>
      </c>
      <c r="BI57" s="120">
        <f>IF(IFERROR(MATCH(_xlfn.CONCAT($B57,",",BI$4),'19 SpcFunc &amp; VentSpcFunc combos'!$Q$8:$Q$335,0),0)&gt;0,1,0)</f>
        <v>0</v>
      </c>
      <c r="BJ57" s="120">
        <f>IF(IFERROR(MATCH(_xlfn.CONCAT($B57,",",BJ$4),'19 SpcFunc &amp; VentSpcFunc combos'!$Q$8:$Q$335,0),0)&gt;0,1,0)</f>
        <v>0</v>
      </c>
      <c r="BK57" s="120">
        <f>IF(IFERROR(MATCH(_xlfn.CONCAT($B57,",",BK$4),'19 SpcFunc &amp; VentSpcFunc combos'!$Q$8:$Q$335,0),0)&gt;0,1,0)</f>
        <v>0</v>
      </c>
      <c r="BL57" s="120">
        <f>IF(IFERROR(MATCH(_xlfn.CONCAT($B57,",",BL$4),'19 SpcFunc &amp; VentSpcFunc combos'!$Q$8:$Q$335,0),0)&gt;0,1,0)</f>
        <v>0</v>
      </c>
      <c r="BM57" s="120">
        <f>IF(IFERROR(MATCH(_xlfn.CONCAT($B57,",",BM$4),'19 SpcFunc &amp; VentSpcFunc combos'!$Q$8:$Q$335,0),0)&gt;0,1,0)</f>
        <v>0</v>
      </c>
      <c r="BN57" s="120">
        <f>IF(IFERROR(MATCH(_xlfn.CONCAT($B57,",",BN$4),'19 SpcFunc &amp; VentSpcFunc combos'!$Q$8:$Q$335,0),0)&gt;0,1,0)</f>
        <v>0</v>
      </c>
      <c r="BO57" s="120">
        <f>IF(IFERROR(MATCH(_xlfn.CONCAT($B57,",",BO$4),'19 SpcFunc &amp; VentSpcFunc combos'!$Q$8:$Q$335,0),0)&gt;0,1,0)</f>
        <v>0</v>
      </c>
      <c r="BP57" s="120">
        <f>IF(IFERROR(MATCH(_xlfn.CONCAT($B57,",",BP$4),'19 SpcFunc &amp; VentSpcFunc combos'!$Q$8:$Q$335,0),0)&gt;0,1,0)</f>
        <v>0</v>
      </c>
      <c r="BQ57" s="120">
        <f>IF(IFERROR(MATCH(_xlfn.CONCAT($B57,",",BQ$4),'19 SpcFunc &amp; VentSpcFunc combos'!$Q$8:$Q$335,0),0)&gt;0,1,0)</f>
        <v>0</v>
      </c>
      <c r="BR57" s="120">
        <f>IF(IFERROR(MATCH(_xlfn.CONCAT($B57,",",BR$4),'19 SpcFunc &amp; VentSpcFunc combos'!$Q$8:$Q$335,0),0)&gt;0,1,0)</f>
        <v>0</v>
      </c>
      <c r="BS57" s="120">
        <f>IF(IFERROR(MATCH(_xlfn.CONCAT($B57,",",BS$4),'19 SpcFunc &amp; VentSpcFunc combos'!$Q$8:$Q$335,0),0)&gt;0,1,0)</f>
        <v>0</v>
      </c>
      <c r="BT57" s="120">
        <f>IF(IFERROR(MATCH(_xlfn.CONCAT($B57,",",BT$4),'19 SpcFunc &amp; VentSpcFunc combos'!$Q$8:$Q$335,0),0)&gt;0,1,0)</f>
        <v>0</v>
      </c>
      <c r="BU57" s="120">
        <f>IF(IFERROR(MATCH(_xlfn.CONCAT($B57,",",BU$4),'19 SpcFunc &amp; VentSpcFunc combos'!$Q$8:$Q$335,0),0)&gt;0,1,0)</f>
        <v>0</v>
      </c>
      <c r="BV57" s="120">
        <f>IF(IFERROR(MATCH(_xlfn.CONCAT($B57,",",BV$4),'19 SpcFunc &amp; VentSpcFunc combos'!$Q$8:$Q$335,0),0)&gt;0,1,0)</f>
        <v>0</v>
      </c>
      <c r="BW57" s="120">
        <f>IF(IFERROR(MATCH(_xlfn.CONCAT($B57,",",BW$4),'19 SpcFunc &amp; VentSpcFunc combos'!$Q$8:$Q$335,0),0)&gt;0,1,0)</f>
        <v>0</v>
      </c>
      <c r="BX57" s="120">
        <f>IF(IFERROR(MATCH(_xlfn.CONCAT($B57,",",BX$4),'19 SpcFunc &amp; VentSpcFunc combos'!$Q$8:$Q$335,0),0)&gt;0,1,0)</f>
        <v>0</v>
      </c>
      <c r="BY57" s="120">
        <f>IF(IFERROR(MATCH(_xlfn.CONCAT($B57,",",BY$4),'19 SpcFunc &amp; VentSpcFunc combos'!$Q$8:$Q$335,0),0)&gt;0,1,0)</f>
        <v>0</v>
      </c>
      <c r="BZ57" s="120">
        <f>IF(IFERROR(MATCH(_xlfn.CONCAT($B57,",",BZ$4),'19 SpcFunc &amp; VentSpcFunc combos'!$Q$8:$Q$335,0),0)&gt;0,1,0)</f>
        <v>0</v>
      </c>
      <c r="CA57" s="120">
        <f>IF(IFERROR(MATCH(_xlfn.CONCAT($B57,",",CA$4),'19 SpcFunc &amp; VentSpcFunc combos'!$Q$8:$Q$335,0),0)&gt;0,1,0)</f>
        <v>0</v>
      </c>
      <c r="CB57" s="120">
        <f>IF(IFERROR(MATCH(_xlfn.CONCAT($B57,",",CB$4),'19 SpcFunc &amp; VentSpcFunc combos'!$Q$8:$Q$335,0),0)&gt;0,1,0)</f>
        <v>0</v>
      </c>
      <c r="CC57" s="120">
        <f>IF(IFERROR(MATCH(_xlfn.CONCAT($B57,",",CC$4),'19 SpcFunc &amp; VentSpcFunc combos'!$Q$8:$Q$335,0),0)&gt;0,1,0)</f>
        <v>0</v>
      </c>
      <c r="CD57" s="120">
        <f>IF(IFERROR(MATCH(_xlfn.CONCAT($B57,",",CD$4),'19 SpcFunc &amp; VentSpcFunc combos'!$Q$8:$Q$335,0),0)&gt;0,1,0)</f>
        <v>0</v>
      </c>
      <c r="CE57" s="120">
        <f>IF(IFERROR(MATCH(_xlfn.CONCAT($B57,",",CE$4),'19 SpcFunc &amp; VentSpcFunc combos'!$Q$8:$Q$335,0),0)&gt;0,1,0)</f>
        <v>0</v>
      </c>
      <c r="CF57" s="120">
        <f>IF(IFERROR(MATCH(_xlfn.CONCAT($B57,",",CF$4),'19 SpcFunc &amp; VentSpcFunc combos'!$Q$8:$Q$335,0),0)&gt;0,1,0)</f>
        <v>0</v>
      </c>
      <c r="CG57" s="120">
        <f>IF(IFERROR(MATCH(_xlfn.CONCAT($B57,",",CG$4),'19 SpcFunc &amp; VentSpcFunc combos'!$Q$8:$Q$335,0),0)&gt;0,1,0)</f>
        <v>0</v>
      </c>
      <c r="CH57" s="120">
        <f>IF(IFERROR(MATCH(_xlfn.CONCAT($B57,",",CH$4),'19 SpcFunc &amp; VentSpcFunc combos'!$Q$8:$Q$335,0),0)&gt;0,1,0)</f>
        <v>0</v>
      </c>
      <c r="CI57" s="120">
        <f>IF(IFERROR(MATCH(_xlfn.CONCAT($B57,",",CI$4),'19 SpcFunc &amp; VentSpcFunc combos'!$Q$8:$Q$335,0),0)&gt;0,1,0)</f>
        <v>0</v>
      </c>
      <c r="CJ57" s="120">
        <f>IF(IFERROR(MATCH(_xlfn.CONCAT($B57,",",CJ$4),'19 SpcFunc &amp; VentSpcFunc combos'!$Q$8:$Q$335,0),0)&gt;0,1,0)</f>
        <v>0</v>
      </c>
      <c r="CK57" s="120">
        <f>IF(IFERROR(MATCH(_xlfn.CONCAT($B57,",",CK$4),'19 SpcFunc &amp; VentSpcFunc combos'!$Q$8:$Q$335,0),0)&gt;0,1,0)</f>
        <v>0</v>
      </c>
      <c r="CL57" s="120">
        <f>IF(IFERROR(MATCH(_xlfn.CONCAT($B57,",",CL$4),'19 SpcFunc &amp; VentSpcFunc combos'!$Q$8:$Q$335,0),0)&gt;0,1,0)</f>
        <v>0</v>
      </c>
      <c r="CM57" s="120">
        <f>IF(IFERROR(MATCH(_xlfn.CONCAT($B57,",",CM$4),'19 SpcFunc &amp; VentSpcFunc combos'!$Q$8:$Q$335,0),0)&gt;0,1,0)</f>
        <v>0</v>
      </c>
      <c r="CN57" s="120">
        <f>IF(IFERROR(MATCH(_xlfn.CONCAT($B57,",",CN$4),'19 SpcFunc &amp; VentSpcFunc combos'!$Q$8:$Q$335,0),0)&gt;0,1,0)</f>
        <v>0</v>
      </c>
      <c r="CO57" s="120">
        <f>IF(IFERROR(MATCH(_xlfn.CONCAT($B57,",",CO$4),'19 SpcFunc &amp; VentSpcFunc combos'!$Q$8:$Q$335,0),0)&gt;0,1,0)</f>
        <v>0</v>
      </c>
      <c r="CP57" s="120">
        <f>IF(IFERROR(MATCH(_xlfn.CONCAT($B57,",",CP$4),'19 SpcFunc &amp; VentSpcFunc combos'!$Q$8:$Q$335,0),0)&gt;0,1,0)</f>
        <v>0</v>
      </c>
      <c r="CQ57" s="120">
        <f>IF(IFERROR(MATCH(_xlfn.CONCAT($B57,",",CQ$4),'19 SpcFunc &amp; VentSpcFunc combos'!$Q$8:$Q$335,0),0)&gt;0,1,0)</f>
        <v>0</v>
      </c>
      <c r="CR57" s="120">
        <f>IF(IFERROR(MATCH(_xlfn.CONCAT($B57,",",CR$4),'19 SpcFunc &amp; VentSpcFunc combos'!$Q$8:$Q$335,0),0)&gt;0,1,0)</f>
        <v>0</v>
      </c>
      <c r="CS57" s="120">
        <f>IF(IFERROR(MATCH(_xlfn.CONCAT($B57,",",CS$4),'19 SpcFunc &amp; VentSpcFunc combos'!$Q$8:$Q$335,0),0)&gt;0,1,0)</f>
        <v>0</v>
      </c>
      <c r="CT57" s="120">
        <f>IF(IFERROR(MATCH(_xlfn.CONCAT($B57,",",CT$4),'19 SpcFunc &amp; VentSpcFunc combos'!$Q$8:$Q$335,0),0)&gt;0,1,0)</f>
        <v>0</v>
      </c>
      <c r="CU57" s="99" t="s">
        <v>938</v>
      </c>
      <c r="CV57">
        <f t="shared" si="5"/>
        <v>0</v>
      </c>
    </row>
    <row r="58" spans="2:100" x14ac:dyDescent="0.25">
      <c r="B58" t="e">
        <f>#REF!</f>
        <v>#REF!</v>
      </c>
      <c r="C58" s="120">
        <f>IF(IFERROR(MATCH(_xlfn.CONCAT($B58,",",C$4),'19 SpcFunc &amp; VentSpcFunc combos'!$Q$8:$Q$335,0),0)&gt;0,1,0)</f>
        <v>0</v>
      </c>
      <c r="D58" s="120">
        <f>IF(IFERROR(MATCH(_xlfn.CONCAT($B58,",",D$4),'19 SpcFunc &amp; VentSpcFunc combos'!$Q$8:$Q$335,0),0)&gt;0,1,0)</f>
        <v>0</v>
      </c>
      <c r="E58" s="120">
        <f>IF(IFERROR(MATCH(_xlfn.CONCAT($B58,",",E$4),'19 SpcFunc &amp; VentSpcFunc combos'!$Q$8:$Q$335,0),0)&gt;0,1,0)</f>
        <v>0</v>
      </c>
      <c r="F58" s="120">
        <f>IF(IFERROR(MATCH(_xlfn.CONCAT($B58,",",F$4),'19 SpcFunc &amp; VentSpcFunc combos'!$Q$8:$Q$335,0),0)&gt;0,1,0)</f>
        <v>0</v>
      </c>
      <c r="G58" s="120">
        <f>IF(IFERROR(MATCH(_xlfn.CONCAT($B58,",",G$4),'19 SpcFunc &amp; VentSpcFunc combos'!$Q$8:$Q$335,0),0)&gt;0,1,0)</f>
        <v>0</v>
      </c>
      <c r="H58" s="120">
        <f>IF(IFERROR(MATCH(_xlfn.CONCAT($B58,",",H$4),'19 SpcFunc &amp; VentSpcFunc combos'!$Q$8:$Q$335,0),0)&gt;0,1,0)</f>
        <v>0</v>
      </c>
      <c r="I58" s="120">
        <f>IF(IFERROR(MATCH(_xlfn.CONCAT($B58,",",I$4),'19 SpcFunc &amp; VentSpcFunc combos'!$Q$8:$Q$335,0),0)&gt;0,1,0)</f>
        <v>0</v>
      </c>
      <c r="J58" s="120">
        <f>IF(IFERROR(MATCH(_xlfn.CONCAT($B58,",",J$4),'19 SpcFunc &amp; VentSpcFunc combos'!$Q$8:$Q$335,0),0)&gt;0,1,0)</f>
        <v>0</v>
      </c>
      <c r="K58" s="120">
        <f>IF(IFERROR(MATCH(_xlfn.CONCAT($B58,",",K$4),'19 SpcFunc &amp; VentSpcFunc combos'!$Q$8:$Q$335,0),0)&gt;0,1,0)</f>
        <v>0</v>
      </c>
      <c r="L58" s="120">
        <f>IF(IFERROR(MATCH(_xlfn.CONCAT($B58,",",L$4),'19 SpcFunc &amp; VentSpcFunc combos'!$Q$8:$Q$335,0),0)&gt;0,1,0)</f>
        <v>0</v>
      </c>
      <c r="M58" s="120">
        <f>IF(IFERROR(MATCH(_xlfn.CONCAT($B58,",",M$4),'19 SpcFunc &amp; VentSpcFunc combos'!$Q$8:$Q$335,0),0)&gt;0,1,0)</f>
        <v>0</v>
      </c>
      <c r="N58" s="120">
        <f>IF(IFERROR(MATCH(_xlfn.CONCAT($B58,",",N$4),'19 SpcFunc &amp; VentSpcFunc combos'!$Q$8:$Q$335,0),0)&gt;0,1,0)</f>
        <v>0</v>
      </c>
      <c r="O58" s="120">
        <f>IF(IFERROR(MATCH(_xlfn.CONCAT($B58,",",O$4),'19 SpcFunc &amp; VentSpcFunc combos'!$Q$8:$Q$335,0),0)&gt;0,1,0)</f>
        <v>0</v>
      </c>
      <c r="P58" s="120">
        <f>IF(IFERROR(MATCH(_xlfn.CONCAT($B58,",",P$4),'19 SpcFunc &amp; VentSpcFunc combos'!$Q$8:$Q$335,0),0)&gt;0,1,0)</f>
        <v>0</v>
      </c>
      <c r="Q58" s="120">
        <f>IF(IFERROR(MATCH(_xlfn.CONCAT($B58,",",Q$4),'19 SpcFunc &amp; VentSpcFunc combos'!$Q$8:$Q$335,0),0)&gt;0,1,0)</f>
        <v>0</v>
      </c>
      <c r="R58" s="120">
        <f>IF(IFERROR(MATCH(_xlfn.CONCAT($B58,",",R$4),'19 SpcFunc &amp; VentSpcFunc combos'!$Q$8:$Q$335,0),0)&gt;0,1,0)</f>
        <v>0</v>
      </c>
      <c r="S58" s="120">
        <f>IF(IFERROR(MATCH(_xlfn.CONCAT($B58,",",S$4),'19 SpcFunc &amp; VentSpcFunc combos'!$Q$8:$Q$335,0),0)&gt;0,1,0)</f>
        <v>0</v>
      </c>
      <c r="T58" s="120">
        <f>IF(IFERROR(MATCH(_xlfn.CONCAT($B58,",",T$4),'19 SpcFunc &amp; VentSpcFunc combos'!$Q$8:$Q$335,0),0)&gt;0,1,0)</f>
        <v>0</v>
      </c>
      <c r="U58" s="120">
        <f>IF(IFERROR(MATCH(_xlfn.CONCAT($B58,",",U$4),'19 SpcFunc &amp; VentSpcFunc combos'!$Q$8:$Q$335,0),0)&gt;0,1,0)</f>
        <v>0</v>
      </c>
      <c r="V58" s="120">
        <f>IF(IFERROR(MATCH(_xlfn.CONCAT($B58,",",V$4),'19 SpcFunc &amp; VentSpcFunc combos'!$Q$8:$Q$335,0),0)&gt;0,1,0)</f>
        <v>0</v>
      </c>
      <c r="W58" s="120">
        <f>IF(IFERROR(MATCH(_xlfn.CONCAT($B58,",",W$4),'19 SpcFunc &amp; VentSpcFunc combos'!$Q$8:$Q$335,0),0)&gt;0,1,0)</f>
        <v>0</v>
      </c>
      <c r="X58" s="120">
        <f>IF(IFERROR(MATCH(_xlfn.CONCAT($B58,",",X$4),'19 SpcFunc &amp; VentSpcFunc combos'!$Q$8:$Q$335,0),0)&gt;0,1,0)</f>
        <v>0</v>
      </c>
      <c r="Y58" s="120">
        <f>IF(IFERROR(MATCH(_xlfn.CONCAT($B58,",",Y$4),'19 SpcFunc &amp; VentSpcFunc combos'!$Q$8:$Q$335,0),0)&gt;0,1,0)</f>
        <v>0</v>
      </c>
      <c r="Z58" s="120">
        <f>IF(IFERROR(MATCH(_xlfn.CONCAT($B58,",",Z$4),'19 SpcFunc &amp; VentSpcFunc combos'!$Q$8:$Q$335,0),0)&gt;0,1,0)</f>
        <v>0</v>
      </c>
      <c r="AA58" s="120">
        <f>IF(IFERROR(MATCH(_xlfn.CONCAT($B58,",",AA$4),'19 SpcFunc &amp; VentSpcFunc combos'!$Q$8:$Q$335,0),0)&gt;0,1,0)</f>
        <v>0</v>
      </c>
      <c r="AB58" s="120">
        <f>IF(IFERROR(MATCH(_xlfn.CONCAT($B58,",",AB$4),'19 SpcFunc &amp; VentSpcFunc combos'!$Q$8:$Q$335,0),0)&gt;0,1,0)</f>
        <v>0</v>
      </c>
      <c r="AC58" s="120">
        <f>IF(IFERROR(MATCH(_xlfn.CONCAT($B58,",",AC$4),'19 SpcFunc &amp; VentSpcFunc combos'!$Q$8:$Q$335,0),0)&gt;0,1,0)</f>
        <v>0</v>
      </c>
      <c r="AD58" s="120">
        <f>IF(IFERROR(MATCH(_xlfn.CONCAT($B58,",",AD$4),'19 SpcFunc &amp; VentSpcFunc combos'!$Q$8:$Q$335,0),0)&gt;0,1,0)</f>
        <v>0</v>
      </c>
      <c r="AE58" s="120">
        <f>IF(IFERROR(MATCH(_xlfn.CONCAT($B58,",",AE$4),'19 SpcFunc &amp; VentSpcFunc combos'!$Q$8:$Q$335,0),0)&gt;0,1,0)</f>
        <v>0</v>
      </c>
      <c r="AF58" s="120">
        <f>IF(IFERROR(MATCH(_xlfn.CONCAT($B58,",",AF$4),'19 SpcFunc &amp; VentSpcFunc combos'!$Q$8:$Q$335,0),0)&gt;0,1,0)</f>
        <v>0</v>
      </c>
      <c r="AG58" s="120">
        <f>IF(IFERROR(MATCH(_xlfn.CONCAT($B58,",",AG$4),'19 SpcFunc &amp; VentSpcFunc combos'!$Q$8:$Q$335,0),0)&gt;0,1,0)</f>
        <v>0</v>
      </c>
      <c r="AH58" s="120">
        <f>IF(IFERROR(MATCH(_xlfn.CONCAT($B58,",",AH$4),'19 SpcFunc &amp; VentSpcFunc combos'!$Q$8:$Q$335,0),0)&gt;0,1,0)</f>
        <v>0</v>
      </c>
      <c r="AI58" s="120">
        <f>IF(IFERROR(MATCH(_xlfn.CONCAT($B58,",",AI$4),'19 SpcFunc &amp; VentSpcFunc combos'!$Q$8:$Q$335,0),0)&gt;0,1,0)</f>
        <v>0</v>
      </c>
      <c r="AJ58" s="120">
        <f>IF(IFERROR(MATCH(_xlfn.CONCAT($B58,",",AJ$4),'19 SpcFunc &amp; VentSpcFunc combos'!$Q$8:$Q$335,0),0)&gt;0,1,0)</f>
        <v>0</v>
      </c>
      <c r="AK58" s="120">
        <f>IF(IFERROR(MATCH(_xlfn.CONCAT($B58,",",AK$4),'19 SpcFunc &amp; VentSpcFunc combos'!$Q$8:$Q$335,0),0)&gt;0,1,0)</f>
        <v>0</v>
      </c>
      <c r="AL58" s="120">
        <f>IF(IFERROR(MATCH(_xlfn.CONCAT($B58,",",AL$4),'19 SpcFunc &amp; VentSpcFunc combos'!$Q$8:$Q$335,0),0)&gt;0,1,0)</f>
        <v>0</v>
      </c>
      <c r="AM58" s="120">
        <f>IF(IFERROR(MATCH(_xlfn.CONCAT($B58,",",AM$4),'19 SpcFunc &amp; VentSpcFunc combos'!$Q$8:$Q$335,0),0)&gt;0,1,0)</f>
        <v>0</v>
      </c>
      <c r="AN58" s="120">
        <f>IF(IFERROR(MATCH(_xlfn.CONCAT($B58,",",AN$4),'19 SpcFunc &amp; VentSpcFunc combos'!$Q$8:$Q$335,0),0)&gt;0,1,0)</f>
        <v>0</v>
      </c>
      <c r="AO58" s="120">
        <f>IF(IFERROR(MATCH(_xlfn.CONCAT($B58,",",AO$4),'19 SpcFunc &amp; VentSpcFunc combos'!$Q$8:$Q$335,0),0)&gt;0,1,0)</f>
        <v>0</v>
      </c>
      <c r="AP58" s="120">
        <f>IF(IFERROR(MATCH(_xlfn.CONCAT($B58,",",AP$4),'19 SpcFunc &amp; VentSpcFunc combos'!$Q$8:$Q$335,0),0)&gt;0,1,0)</f>
        <v>0</v>
      </c>
      <c r="AQ58" s="120">
        <f>IF(IFERROR(MATCH(_xlfn.CONCAT($B58,",",AQ$4),'19 SpcFunc &amp; VentSpcFunc combos'!$Q$8:$Q$335,0),0)&gt;0,1,0)</f>
        <v>0</v>
      </c>
      <c r="AR58" s="120">
        <f>IF(IFERROR(MATCH(_xlfn.CONCAT($B58,",",AR$4),'19 SpcFunc &amp; VentSpcFunc combos'!$Q$8:$Q$335,0),0)&gt;0,1,0)</f>
        <v>0</v>
      </c>
      <c r="AS58" s="120">
        <f>IF(IFERROR(MATCH(_xlfn.CONCAT($B58,",",AS$4),'19 SpcFunc &amp; VentSpcFunc combos'!$Q$8:$Q$335,0),0)&gt;0,1,0)</f>
        <v>0</v>
      </c>
      <c r="AT58" s="120">
        <f>IF(IFERROR(MATCH(_xlfn.CONCAT($B58,",",AT$4),'19 SpcFunc &amp; VentSpcFunc combos'!$Q$8:$Q$335,0),0)&gt;0,1,0)</f>
        <v>0</v>
      </c>
      <c r="AU58" s="120">
        <f>IF(IFERROR(MATCH(_xlfn.CONCAT($B58,",",AU$4),'19 SpcFunc &amp; VentSpcFunc combos'!$Q$8:$Q$335,0),0)&gt;0,1,0)</f>
        <v>0</v>
      </c>
      <c r="AV58" s="120">
        <f>IF(IFERROR(MATCH(_xlfn.CONCAT($B58,",",AV$4),'19 SpcFunc &amp; VentSpcFunc combos'!$Q$8:$Q$335,0),0)&gt;0,1,0)</f>
        <v>0</v>
      </c>
      <c r="AW58" s="120">
        <f>IF(IFERROR(MATCH(_xlfn.CONCAT($B58,",",AW$4),'19 SpcFunc &amp; VentSpcFunc combos'!$Q$8:$Q$335,0),0)&gt;0,1,0)</f>
        <v>0</v>
      </c>
      <c r="AX58" s="120">
        <f>IF(IFERROR(MATCH(_xlfn.CONCAT($B58,",",AX$4),'19 SpcFunc &amp; VentSpcFunc combos'!$Q$8:$Q$335,0),0)&gt;0,1,0)</f>
        <v>0</v>
      </c>
      <c r="AY58" s="120">
        <f>IF(IFERROR(MATCH(_xlfn.CONCAT($B58,",",AY$4),'19 SpcFunc &amp; VentSpcFunc combos'!$Q$8:$Q$335,0),0)&gt;0,1,0)</f>
        <v>0</v>
      </c>
      <c r="AZ58" s="120">
        <f>IF(IFERROR(MATCH(_xlfn.CONCAT($B58,",",AZ$4),'19 SpcFunc &amp; VentSpcFunc combos'!$Q$8:$Q$335,0),0)&gt;0,1,0)</f>
        <v>0</v>
      </c>
      <c r="BA58" s="120">
        <f>IF(IFERROR(MATCH(_xlfn.CONCAT($B58,",",BA$4),'19 SpcFunc &amp; VentSpcFunc combos'!$Q$8:$Q$335,0),0)&gt;0,1,0)</f>
        <v>0</v>
      </c>
      <c r="BB58" s="120">
        <f>IF(IFERROR(MATCH(_xlfn.CONCAT($B58,",",BB$4),'19 SpcFunc &amp; VentSpcFunc combos'!$Q$8:$Q$335,0),0)&gt;0,1,0)</f>
        <v>0</v>
      </c>
      <c r="BC58" s="120">
        <f>IF(IFERROR(MATCH(_xlfn.CONCAT($B58,",",BC$4),'19 SpcFunc &amp; VentSpcFunc combos'!$Q$8:$Q$335,0),0)&gt;0,1,0)</f>
        <v>0</v>
      </c>
      <c r="BD58" s="120">
        <f>IF(IFERROR(MATCH(_xlfn.CONCAT($B58,",",BD$4),'19 SpcFunc &amp; VentSpcFunc combos'!$Q$8:$Q$335,0),0)&gt;0,1,0)</f>
        <v>0</v>
      </c>
      <c r="BE58" s="120">
        <f>IF(IFERROR(MATCH(_xlfn.CONCAT($B58,",",BE$4),'19 SpcFunc &amp; VentSpcFunc combos'!$Q$8:$Q$335,0),0)&gt;0,1,0)</f>
        <v>0</v>
      </c>
      <c r="BF58" s="120">
        <f>IF(IFERROR(MATCH(_xlfn.CONCAT($B58,",",BF$4),'19 SpcFunc &amp; VentSpcFunc combos'!$Q$8:$Q$335,0),0)&gt;0,1,0)</f>
        <v>0</v>
      </c>
      <c r="BG58" s="120">
        <f>IF(IFERROR(MATCH(_xlfn.CONCAT($B58,",",BG$4),'19 SpcFunc &amp; VentSpcFunc combos'!$Q$8:$Q$335,0),0)&gt;0,1,0)</f>
        <v>0</v>
      </c>
      <c r="BH58" s="120">
        <f>IF(IFERROR(MATCH(_xlfn.CONCAT($B58,",",BH$4),'19 SpcFunc &amp; VentSpcFunc combos'!$Q$8:$Q$335,0),0)&gt;0,1,0)</f>
        <v>0</v>
      </c>
      <c r="BI58" s="120">
        <f>IF(IFERROR(MATCH(_xlfn.CONCAT($B58,",",BI$4),'19 SpcFunc &amp; VentSpcFunc combos'!$Q$8:$Q$335,0),0)&gt;0,1,0)</f>
        <v>0</v>
      </c>
      <c r="BJ58" s="120">
        <f>IF(IFERROR(MATCH(_xlfn.CONCAT($B58,",",BJ$4),'19 SpcFunc &amp; VentSpcFunc combos'!$Q$8:$Q$335,0),0)&gt;0,1,0)</f>
        <v>0</v>
      </c>
      <c r="BK58" s="120">
        <f>IF(IFERROR(MATCH(_xlfn.CONCAT($B58,",",BK$4),'19 SpcFunc &amp; VentSpcFunc combos'!$Q$8:$Q$335,0),0)&gt;0,1,0)</f>
        <v>0</v>
      </c>
      <c r="BL58" s="120">
        <f>IF(IFERROR(MATCH(_xlfn.CONCAT($B58,",",BL$4),'19 SpcFunc &amp; VentSpcFunc combos'!$Q$8:$Q$335,0),0)&gt;0,1,0)</f>
        <v>0</v>
      </c>
      <c r="BM58" s="120">
        <f>IF(IFERROR(MATCH(_xlfn.CONCAT($B58,",",BM$4),'19 SpcFunc &amp; VentSpcFunc combos'!$Q$8:$Q$335,0),0)&gt;0,1,0)</f>
        <v>0</v>
      </c>
      <c r="BN58" s="120">
        <f>IF(IFERROR(MATCH(_xlfn.CONCAT($B58,",",BN$4),'19 SpcFunc &amp; VentSpcFunc combos'!$Q$8:$Q$335,0),0)&gt;0,1,0)</f>
        <v>0</v>
      </c>
      <c r="BO58" s="120">
        <f>IF(IFERROR(MATCH(_xlfn.CONCAT($B58,",",BO$4),'19 SpcFunc &amp; VentSpcFunc combos'!$Q$8:$Q$335,0),0)&gt;0,1,0)</f>
        <v>0</v>
      </c>
      <c r="BP58" s="120">
        <f>IF(IFERROR(MATCH(_xlfn.CONCAT($B58,",",BP$4),'19 SpcFunc &amp; VentSpcFunc combos'!$Q$8:$Q$335,0),0)&gt;0,1,0)</f>
        <v>0</v>
      </c>
      <c r="BQ58" s="120">
        <f>IF(IFERROR(MATCH(_xlfn.CONCAT($B58,",",BQ$4),'19 SpcFunc &amp; VentSpcFunc combos'!$Q$8:$Q$335,0),0)&gt;0,1,0)</f>
        <v>0</v>
      </c>
      <c r="BR58" s="120">
        <f>IF(IFERROR(MATCH(_xlfn.CONCAT($B58,",",BR$4),'19 SpcFunc &amp; VentSpcFunc combos'!$Q$8:$Q$335,0),0)&gt;0,1,0)</f>
        <v>0</v>
      </c>
      <c r="BS58" s="120">
        <f>IF(IFERROR(MATCH(_xlfn.CONCAT($B58,",",BS$4),'19 SpcFunc &amp; VentSpcFunc combos'!$Q$8:$Q$335,0),0)&gt;0,1,0)</f>
        <v>0</v>
      </c>
      <c r="BT58" s="120">
        <f>IF(IFERROR(MATCH(_xlfn.CONCAT($B58,",",BT$4),'19 SpcFunc &amp; VentSpcFunc combos'!$Q$8:$Q$335,0),0)&gt;0,1,0)</f>
        <v>0</v>
      </c>
      <c r="BU58" s="120">
        <f>IF(IFERROR(MATCH(_xlfn.CONCAT($B58,",",BU$4),'19 SpcFunc &amp; VentSpcFunc combos'!$Q$8:$Q$335,0),0)&gt;0,1,0)</f>
        <v>0</v>
      </c>
      <c r="BV58" s="120">
        <f>IF(IFERROR(MATCH(_xlfn.CONCAT($B58,",",BV$4),'19 SpcFunc &amp; VentSpcFunc combos'!$Q$8:$Q$335,0),0)&gt;0,1,0)</f>
        <v>0</v>
      </c>
      <c r="BW58" s="120">
        <f>IF(IFERROR(MATCH(_xlfn.CONCAT($B58,",",BW$4),'19 SpcFunc &amp; VentSpcFunc combos'!$Q$8:$Q$335,0),0)&gt;0,1,0)</f>
        <v>0</v>
      </c>
      <c r="BX58" s="120">
        <f>IF(IFERROR(MATCH(_xlfn.CONCAT($B58,",",BX$4),'19 SpcFunc &amp; VentSpcFunc combos'!$Q$8:$Q$335,0),0)&gt;0,1,0)</f>
        <v>0</v>
      </c>
      <c r="BY58" s="120">
        <f>IF(IFERROR(MATCH(_xlfn.CONCAT($B58,",",BY$4),'19 SpcFunc &amp; VentSpcFunc combos'!$Q$8:$Q$335,0),0)&gt;0,1,0)</f>
        <v>0</v>
      </c>
      <c r="BZ58" s="120">
        <f>IF(IFERROR(MATCH(_xlfn.CONCAT($B58,",",BZ$4),'19 SpcFunc &amp; VentSpcFunc combos'!$Q$8:$Q$335,0),0)&gt;0,1,0)</f>
        <v>0</v>
      </c>
      <c r="CA58" s="120">
        <f>IF(IFERROR(MATCH(_xlfn.CONCAT($B58,",",CA$4),'19 SpcFunc &amp; VentSpcFunc combos'!$Q$8:$Q$335,0),0)&gt;0,1,0)</f>
        <v>0</v>
      </c>
      <c r="CB58" s="120">
        <f>IF(IFERROR(MATCH(_xlfn.CONCAT($B58,",",CB$4),'19 SpcFunc &amp; VentSpcFunc combos'!$Q$8:$Q$335,0),0)&gt;0,1,0)</f>
        <v>0</v>
      </c>
      <c r="CC58" s="120">
        <f>IF(IFERROR(MATCH(_xlfn.CONCAT($B58,",",CC$4),'19 SpcFunc &amp; VentSpcFunc combos'!$Q$8:$Q$335,0),0)&gt;0,1,0)</f>
        <v>0</v>
      </c>
      <c r="CD58" s="120">
        <f>IF(IFERROR(MATCH(_xlfn.CONCAT($B58,",",CD$4),'19 SpcFunc &amp; VentSpcFunc combos'!$Q$8:$Q$335,0),0)&gt;0,1,0)</f>
        <v>0</v>
      </c>
      <c r="CE58" s="120">
        <f>IF(IFERROR(MATCH(_xlfn.CONCAT($B58,",",CE$4),'19 SpcFunc &amp; VentSpcFunc combos'!$Q$8:$Q$335,0),0)&gt;0,1,0)</f>
        <v>0</v>
      </c>
      <c r="CF58" s="120">
        <f>IF(IFERROR(MATCH(_xlfn.CONCAT($B58,",",CF$4),'19 SpcFunc &amp; VentSpcFunc combos'!$Q$8:$Q$335,0),0)&gt;0,1,0)</f>
        <v>0</v>
      </c>
      <c r="CG58" s="120">
        <f>IF(IFERROR(MATCH(_xlfn.CONCAT($B58,",",CG$4),'19 SpcFunc &amp; VentSpcFunc combos'!$Q$8:$Q$335,0),0)&gt;0,1,0)</f>
        <v>0</v>
      </c>
      <c r="CH58" s="120">
        <f>IF(IFERROR(MATCH(_xlfn.CONCAT($B58,",",CH$4),'19 SpcFunc &amp; VentSpcFunc combos'!$Q$8:$Q$335,0),0)&gt;0,1,0)</f>
        <v>0</v>
      </c>
      <c r="CI58" s="120">
        <f>IF(IFERROR(MATCH(_xlfn.CONCAT($B58,",",CI$4),'19 SpcFunc &amp; VentSpcFunc combos'!$Q$8:$Q$335,0),0)&gt;0,1,0)</f>
        <v>0</v>
      </c>
      <c r="CJ58" s="120">
        <f>IF(IFERROR(MATCH(_xlfn.CONCAT($B58,",",CJ$4),'19 SpcFunc &amp; VentSpcFunc combos'!$Q$8:$Q$335,0),0)&gt;0,1,0)</f>
        <v>0</v>
      </c>
      <c r="CK58" s="120">
        <f>IF(IFERROR(MATCH(_xlfn.CONCAT($B58,",",CK$4),'19 SpcFunc &amp; VentSpcFunc combos'!$Q$8:$Q$335,0),0)&gt;0,1,0)</f>
        <v>0</v>
      </c>
      <c r="CL58" s="120">
        <f>IF(IFERROR(MATCH(_xlfn.CONCAT($B58,",",CL$4),'19 SpcFunc &amp; VentSpcFunc combos'!$Q$8:$Q$335,0),0)&gt;0,1,0)</f>
        <v>0</v>
      </c>
      <c r="CM58" s="120">
        <f>IF(IFERROR(MATCH(_xlfn.CONCAT($B58,",",CM$4),'19 SpcFunc &amp; VentSpcFunc combos'!$Q$8:$Q$335,0),0)&gt;0,1,0)</f>
        <v>0</v>
      </c>
      <c r="CN58" s="120">
        <f>IF(IFERROR(MATCH(_xlfn.CONCAT($B58,",",CN$4),'19 SpcFunc &amp; VentSpcFunc combos'!$Q$8:$Q$335,0),0)&gt;0,1,0)</f>
        <v>0</v>
      </c>
      <c r="CO58" s="120">
        <f>IF(IFERROR(MATCH(_xlfn.CONCAT($B58,",",CO$4),'19 SpcFunc &amp; VentSpcFunc combos'!$Q$8:$Q$335,0),0)&gt;0,1,0)</f>
        <v>0</v>
      </c>
      <c r="CP58" s="120">
        <f>IF(IFERROR(MATCH(_xlfn.CONCAT($B58,",",CP$4),'19 SpcFunc &amp; VentSpcFunc combos'!$Q$8:$Q$335,0),0)&gt;0,1,0)</f>
        <v>0</v>
      </c>
      <c r="CQ58" s="120">
        <f>IF(IFERROR(MATCH(_xlfn.CONCAT($B58,",",CQ$4),'19 SpcFunc &amp; VentSpcFunc combos'!$Q$8:$Q$335,0),0)&gt;0,1,0)</f>
        <v>0</v>
      </c>
      <c r="CR58" s="120">
        <f>IF(IFERROR(MATCH(_xlfn.CONCAT($B58,",",CR$4),'19 SpcFunc &amp; VentSpcFunc combos'!$Q$8:$Q$335,0),0)&gt;0,1,0)</f>
        <v>0</v>
      </c>
      <c r="CS58" s="120">
        <f>IF(IFERROR(MATCH(_xlfn.CONCAT($B58,",",CS$4),'19 SpcFunc &amp; VentSpcFunc combos'!$Q$8:$Q$335,0),0)&gt;0,1,0)</f>
        <v>0</v>
      </c>
      <c r="CT58" s="120">
        <f>IF(IFERROR(MATCH(_xlfn.CONCAT($B58,",",CT$4),'19 SpcFunc &amp; VentSpcFunc combos'!$Q$8:$Q$335,0),0)&gt;0,1,0)</f>
        <v>0</v>
      </c>
      <c r="CU58" s="99" t="s">
        <v>938</v>
      </c>
      <c r="CV58">
        <f t="shared" si="5"/>
        <v>0</v>
      </c>
    </row>
    <row r="59" spans="2:100" x14ac:dyDescent="0.25">
      <c r="B59" t="e">
        <f>#REF!</f>
        <v>#REF!</v>
      </c>
      <c r="C59" s="120">
        <f>IF(IFERROR(MATCH(_xlfn.CONCAT($B59,",",C$4),'19 SpcFunc &amp; VentSpcFunc combos'!$Q$8:$Q$335,0),0)&gt;0,1,0)</f>
        <v>0</v>
      </c>
      <c r="D59" s="120">
        <f>IF(IFERROR(MATCH(_xlfn.CONCAT($B59,",",D$4),'19 SpcFunc &amp; VentSpcFunc combos'!$Q$8:$Q$335,0),0)&gt;0,1,0)</f>
        <v>0</v>
      </c>
      <c r="E59" s="120">
        <f>IF(IFERROR(MATCH(_xlfn.CONCAT($B59,",",E$4),'19 SpcFunc &amp; VentSpcFunc combos'!$Q$8:$Q$335,0),0)&gt;0,1,0)</f>
        <v>0</v>
      </c>
      <c r="F59" s="120">
        <f>IF(IFERROR(MATCH(_xlfn.CONCAT($B59,",",F$4),'19 SpcFunc &amp; VentSpcFunc combos'!$Q$8:$Q$335,0),0)&gt;0,1,0)</f>
        <v>0</v>
      </c>
      <c r="G59" s="120">
        <f>IF(IFERROR(MATCH(_xlfn.CONCAT($B59,",",G$4),'19 SpcFunc &amp; VentSpcFunc combos'!$Q$8:$Q$335,0),0)&gt;0,1,0)</f>
        <v>0</v>
      </c>
      <c r="H59" s="120">
        <f>IF(IFERROR(MATCH(_xlfn.CONCAT($B59,",",H$4),'19 SpcFunc &amp; VentSpcFunc combos'!$Q$8:$Q$335,0),0)&gt;0,1,0)</f>
        <v>0</v>
      </c>
      <c r="I59" s="120">
        <f>IF(IFERROR(MATCH(_xlfn.CONCAT($B59,",",I$4),'19 SpcFunc &amp; VentSpcFunc combos'!$Q$8:$Q$335,0),0)&gt;0,1,0)</f>
        <v>0</v>
      </c>
      <c r="J59" s="120">
        <f>IF(IFERROR(MATCH(_xlfn.CONCAT($B59,",",J$4),'19 SpcFunc &amp; VentSpcFunc combos'!$Q$8:$Q$335,0),0)&gt;0,1,0)</f>
        <v>0</v>
      </c>
      <c r="K59" s="120">
        <f>IF(IFERROR(MATCH(_xlfn.CONCAT($B59,",",K$4),'19 SpcFunc &amp; VentSpcFunc combos'!$Q$8:$Q$335,0),0)&gt;0,1,0)</f>
        <v>0</v>
      </c>
      <c r="L59" s="120">
        <f>IF(IFERROR(MATCH(_xlfn.CONCAT($B59,",",L$4),'19 SpcFunc &amp; VentSpcFunc combos'!$Q$8:$Q$335,0),0)&gt;0,1,0)</f>
        <v>0</v>
      </c>
      <c r="M59" s="120">
        <f>IF(IFERROR(MATCH(_xlfn.CONCAT($B59,",",M$4),'19 SpcFunc &amp; VentSpcFunc combos'!$Q$8:$Q$335,0),0)&gt;0,1,0)</f>
        <v>0</v>
      </c>
      <c r="N59" s="120">
        <f>IF(IFERROR(MATCH(_xlfn.CONCAT($B59,",",N$4),'19 SpcFunc &amp; VentSpcFunc combos'!$Q$8:$Q$335,0),0)&gt;0,1,0)</f>
        <v>0</v>
      </c>
      <c r="O59" s="120">
        <f>IF(IFERROR(MATCH(_xlfn.CONCAT($B59,",",O$4),'19 SpcFunc &amp; VentSpcFunc combos'!$Q$8:$Q$335,0),0)&gt;0,1,0)</f>
        <v>0</v>
      </c>
      <c r="P59" s="120">
        <f>IF(IFERROR(MATCH(_xlfn.CONCAT($B59,",",P$4),'19 SpcFunc &amp; VentSpcFunc combos'!$Q$8:$Q$335,0),0)&gt;0,1,0)</f>
        <v>0</v>
      </c>
      <c r="Q59" s="120">
        <f>IF(IFERROR(MATCH(_xlfn.CONCAT($B59,",",Q$4),'19 SpcFunc &amp; VentSpcFunc combos'!$Q$8:$Q$335,0),0)&gt;0,1,0)</f>
        <v>0</v>
      </c>
      <c r="R59" s="120">
        <f>IF(IFERROR(MATCH(_xlfn.CONCAT($B59,",",R$4),'19 SpcFunc &amp; VentSpcFunc combos'!$Q$8:$Q$335,0),0)&gt;0,1,0)</f>
        <v>0</v>
      </c>
      <c r="S59" s="120">
        <f>IF(IFERROR(MATCH(_xlfn.CONCAT($B59,",",S$4),'19 SpcFunc &amp; VentSpcFunc combos'!$Q$8:$Q$335,0),0)&gt;0,1,0)</f>
        <v>0</v>
      </c>
      <c r="T59" s="120">
        <f>IF(IFERROR(MATCH(_xlfn.CONCAT($B59,",",T$4),'19 SpcFunc &amp; VentSpcFunc combos'!$Q$8:$Q$335,0),0)&gt;0,1,0)</f>
        <v>0</v>
      </c>
      <c r="U59" s="120">
        <f>IF(IFERROR(MATCH(_xlfn.CONCAT($B59,",",U$4),'19 SpcFunc &amp; VentSpcFunc combos'!$Q$8:$Q$335,0),0)&gt;0,1,0)</f>
        <v>0</v>
      </c>
      <c r="V59" s="120">
        <f>IF(IFERROR(MATCH(_xlfn.CONCAT($B59,",",V$4),'19 SpcFunc &amp; VentSpcFunc combos'!$Q$8:$Q$335,0),0)&gt;0,1,0)</f>
        <v>0</v>
      </c>
      <c r="W59" s="120">
        <f>IF(IFERROR(MATCH(_xlfn.CONCAT($B59,",",W$4),'19 SpcFunc &amp; VentSpcFunc combos'!$Q$8:$Q$335,0),0)&gt;0,1,0)</f>
        <v>0</v>
      </c>
      <c r="X59" s="120">
        <f>IF(IFERROR(MATCH(_xlfn.CONCAT($B59,",",X$4),'19 SpcFunc &amp; VentSpcFunc combos'!$Q$8:$Q$335,0),0)&gt;0,1,0)</f>
        <v>0</v>
      </c>
      <c r="Y59" s="120">
        <f>IF(IFERROR(MATCH(_xlfn.CONCAT($B59,",",Y$4),'19 SpcFunc &amp; VentSpcFunc combos'!$Q$8:$Q$335,0),0)&gt;0,1,0)</f>
        <v>0</v>
      </c>
      <c r="Z59" s="120">
        <f>IF(IFERROR(MATCH(_xlfn.CONCAT($B59,",",Z$4),'19 SpcFunc &amp; VentSpcFunc combos'!$Q$8:$Q$335,0),0)&gt;0,1,0)</f>
        <v>0</v>
      </c>
      <c r="AA59" s="120">
        <f>IF(IFERROR(MATCH(_xlfn.CONCAT($B59,",",AA$4),'19 SpcFunc &amp; VentSpcFunc combos'!$Q$8:$Q$335,0),0)&gt;0,1,0)</f>
        <v>0</v>
      </c>
      <c r="AB59" s="120">
        <f>IF(IFERROR(MATCH(_xlfn.CONCAT($B59,",",AB$4),'19 SpcFunc &amp; VentSpcFunc combos'!$Q$8:$Q$335,0),0)&gt;0,1,0)</f>
        <v>0</v>
      </c>
      <c r="AC59" s="120">
        <f>IF(IFERROR(MATCH(_xlfn.CONCAT($B59,",",AC$4),'19 SpcFunc &amp; VentSpcFunc combos'!$Q$8:$Q$335,0),0)&gt;0,1,0)</f>
        <v>0</v>
      </c>
      <c r="AD59" s="120">
        <f>IF(IFERROR(MATCH(_xlfn.CONCAT($B59,",",AD$4),'19 SpcFunc &amp; VentSpcFunc combos'!$Q$8:$Q$335,0),0)&gt;0,1,0)</f>
        <v>0</v>
      </c>
      <c r="AE59" s="120">
        <f>IF(IFERROR(MATCH(_xlfn.CONCAT($B59,",",AE$4),'19 SpcFunc &amp; VentSpcFunc combos'!$Q$8:$Q$335,0),0)&gt;0,1,0)</f>
        <v>0</v>
      </c>
      <c r="AF59" s="120">
        <f>IF(IFERROR(MATCH(_xlfn.CONCAT($B59,",",AF$4),'19 SpcFunc &amp; VentSpcFunc combos'!$Q$8:$Q$335,0),0)&gt;0,1,0)</f>
        <v>0</v>
      </c>
      <c r="AG59" s="120">
        <f>IF(IFERROR(MATCH(_xlfn.CONCAT($B59,",",AG$4),'19 SpcFunc &amp; VentSpcFunc combos'!$Q$8:$Q$335,0),0)&gt;0,1,0)</f>
        <v>0</v>
      </c>
      <c r="AH59" s="120">
        <f>IF(IFERROR(MATCH(_xlfn.CONCAT($B59,",",AH$4),'19 SpcFunc &amp; VentSpcFunc combos'!$Q$8:$Q$335,0),0)&gt;0,1,0)</f>
        <v>0</v>
      </c>
      <c r="AI59" s="120">
        <f>IF(IFERROR(MATCH(_xlfn.CONCAT($B59,",",AI$4),'19 SpcFunc &amp; VentSpcFunc combos'!$Q$8:$Q$335,0),0)&gt;0,1,0)</f>
        <v>0</v>
      </c>
      <c r="AJ59" s="120">
        <f>IF(IFERROR(MATCH(_xlfn.CONCAT($B59,",",AJ$4),'19 SpcFunc &amp; VentSpcFunc combos'!$Q$8:$Q$335,0),0)&gt;0,1,0)</f>
        <v>0</v>
      </c>
      <c r="AK59" s="120">
        <f>IF(IFERROR(MATCH(_xlfn.CONCAT($B59,",",AK$4),'19 SpcFunc &amp; VentSpcFunc combos'!$Q$8:$Q$335,0),0)&gt;0,1,0)</f>
        <v>0</v>
      </c>
      <c r="AL59" s="120">
        <f>IF(IFERROR(MATCH(_xlfn.CONCAT($B59,",",AL$4),'19 SpcFunc &amp; VentSpcFunc combos'!$Q$8:$Q$335,0),0)&gt;0,1,0)</f>
        <v>0</v>
      </c>
      <c r="AM59" s="120">
        <f>IF(IFERROR(MATCH(_xlfn.CONCAT($B59,",",AM$4),'19 SpcFunc &amp; VentSpcFunc combos'!$Q$8:$Q$335,0),0)&gt;0,1,0)</f>
        <v>0</v>
      </c>
      <c r="AN59" s="120">
        <f>IF(IFERROR(MATCH(_xlfn.CONCAT($B59,",",AN$4),'19 SpcFunc &amp; VentSpcFunc combos'!$Q$8:$Q$335,0),0)&gt;0,1,0)</f>
        <v>0</v>
      </c>
      <c r="AO59" s="120">
        <f>IF(IFERROR(MATCH(_xlfn.CONCAT($B59,",",AO$4),'19 SpcFunc &amp; VentSpcFunc combos'!$Q$8:$Q$335,0),0)&gt;0,1,0)</f>
        <v>0</v>
      </c>
      <c r="AP59" s="120">
        <f>IF(IFERROR(MATCH(_xlfn.CONCAT($B59,",",AP$4),'19 SpcFunc &amp; VentSpcFunc combos'!$Q$8:$Q$335,0),0)&gt;0,1,0)</f>
        <v>0</v>
      </c>
      <c r="AQ59" s="120">
        <f>IF(IFERROR(MATCH(_xlfn.CONCAT($B59,",",AQ$4),'19 SpcFunc &amp; VentSpcFunc combos'!$Q$8:$Q$335,0),0)&gt;0,1,0)</f>
        <v>0</v>
      </c>
      <c r="AR59" s="120">
        <f>IF(IFERROR(MATCH(_xlfn.CONCAT($B59,",",AR$4),'19 SpcFunc &amp; VentSpcFunc combos'!$Q$8:$Q$335,0),0)&gt;0,1,0)</f>
        <v>0</v>
      </c>
      <c r="AS59" s="120">
        <f>IF(IFERROR(MATCH(_xlfn.CONCAT($B59,",",AS$4),'19 SpcFunc &amp; VentSpcFunc combos'!$Q$8:$Q$335,0),0)&gt;0,1,0)</f>
        <v>0</v>
      </c>
      <c r="AT59" s="120">
        <f>IF(IFERROR(MATCH(_xlfn.CONCAT($B59,",",AT$4),'19 SpcFunc &amp; VentSpcFunc combos'!$Q$8:$Q$335,0),0)&gt;0,1,0)</f>
        <v>0</v>
      </c>
      <c r="AU59" s="120">
        <f>IF(IFERROR(MATCH(_xlfn.CONCAT($B59,",",AU$4),'19 SpcFunc &amp; VentSpcFunc combos'!$Q$8:$Q$335,0),0)&gt;0,1,0)</f>
        <v>0</v>
      </c>
      <c r="AV59" s="120">
        <f>IF(IFERROR(MATCH(_xlfn.CONCAT($B59,",",AV$4),'19 SpcFunc &amp; VentSpcFunc combos'!$Q$8:$Q$335,0),0)&gt;0,1,0)</f>
        <v>0</v>
      </c>
      <c r="AW59" s="120">
        <f>IF(IFERROR(MATCH(_xlfn.CONCAT($B59,",",AW$4),'19 SpcFunc &amp; VentSpcFunc combos'!$Q$8:$Q$335,0),0)&gt;0,1,0)</f>
        <v>0</v>
      </c>
      <c r="AX59" s="120">
        <f>IF(IFERROR(MATCH(_xlfn.CONCAT($B59,",",AX$4),'19 SpcFunc &amp; VentSpcFunc combos'!$Q$8:$Q$335,0),0)&gt;0,1,0)</f>
        <v>0</v>
      </c>
      <c r="AY59" s="120">
        <f>IF(IFERROR(MATCH(_xlfn.CONCAT($B59,",",AY$4),'19 SpcFunc &amp; VentSpcFunc combos'!$Q$8:$Q$335,0),0)&gt;0,1,0)</f>
        <v>0</v>
      </c>
      <c r="AZ59" s="120">
        <f>IF(IFERROR(MATCH(_xlfn.CONCAT($B59,",",AZ$4),'19 SpcFunc &amp; VentSpcFunc combos'!$Q$8:$Q$335,0),0)&gt;0,1,0)</f>
        <v>0</v>
      </c>
      <c r="BA59" s="120">
        <f>IF(IFERROR(MATCH(_xlfn.CONCAT($B59,",",BA$4),'19 SpcFunc &amp; VentSpcFunc combos'!$Q$8:$Q$335,0),0)&gt;0,1,0)</f>
        <v>0</v>
      </c>
      <c r="BB59" s="120">
        <f>IF(IFERROR(MATCH(_xlfn.CONCAT($B59,",",BB$4),'19 SpcFunc &amp; VentSpcFunc combos'!$Q$8:$Q$335,0),0)&gt;0,1,0)</f>
        <v>0</v>
      </c>
      <c r="BC59" s="120">
        <f>IF(IFERROR(MATCH(_xlfn.CONCAT($B59,",",BC$4),'19 SpcFunc &amp; VentSpcFunc combos'!$Q$8:$Q$335,0),0)&gt;0,1,0)</f>
        <v>0</v>
      </c>
      <c r="BD59" s="120">
        <f>IF(IFERROR(MATCH(_xlfn.CONCAT($B59,",",BD$4),'19 SpcFunc &amp; VentSpcFunc combos'!$Q$8:$Q$335,0),0)&gt;0,1,0)</f>
        <v>0</v>
      </c>
      <c r="BE59" s="120">
        <f>IF(IFERROR(MATCH(_xlfn.CONCAT($B59,",",BE$4),'19 SpcFunc &amp; VentSpcFunc combos'!$Q$8:$Q$335,0),0)&gt;0,1,0)</f>
        <v>0</v>
      </c>
      <c r="BF59" s="120">
        <f>IF(IFERROR(MATCH(_xlfn.CONCAT($B59,",",BF$4),'19 SpcFunc &amp; VentSpcFunc combos'!$Q$8:$Q$335,0),0)&gt;0,1,0)</f>
        <v>0</v>
      </c>
      <c r="BG59" s="120">
        <f>IF(IFERROR(MATCH(_xlfn.CONCAT($B59,",",BG$4),'19 SpcFunc &amp; VentSpcFunc combos'!$Q$8:$Q$335,0),0)&gt;0,1,0)</f>
        <v>0</v>
      </c>
      <c r="BH59" s="120">
        <f>IF(IFERROR(MATCH(_xlfn.CONCAT($B59,",",BH$4),'19 SpcFunc &amp; VentSpcFunc combos'!$Q$8:$Q$335,0),0)&gt;0,1,0)</f>
        <v>0</v>
      </c>
      <c r="BI59" s="120">
        <f>IF(IFERROR(MATCH(_xlfn.CONCAT($B59,",",BI$4),'19 SpcFunc &amp; VentSpcFunc combos'!$Q$8:$Q$335,0),0)&gt;0,1,0)</f>
        <v>0</v>
      </c>
      <c r="BJ59" s="120">
        <f>IF(IFERROR(MATCH(_xlfn.CONCAT($B59,",",BJ$4),'19 SpcFunc &amp; VentSpcFunc combos'!$Q$8:$Q$335,0),0)&gt;0,1,0)</f>
        <v>0</v>
      </c>
      <c r="BK59" s="120">
        <f>IF(IFERROR(MATCH(_xlfn.CONCAT($B59,",",BK$4),'19 SpcFunc &amp; VentSpcFunc combos'!$Q$8:$Q$335,0),0)&gt;0,1,0)</f>
        <v>0</v>
      </c>
      <c r="BL59" s="120">
        <f>IF(IFERROR(MATCH(_xlfn.CONCAT($B59,",",BL$4),'19 SpcFunc &amp; VentSpcFunc combos'!$Q$8:$Q$335,0),0)&gt;0,1,0)</f>
        <v>0</v>
      </c>
      <c r="BM59" s="120">
        <f>IF(IFERROR(MATCH(_xlfn.CONCAT($B59,",",BM$4),'19 SpcFunc &amp; VentSpcFunc combos'!$Q$8:$Q$335,0),0)&gt;0,1,0)</f>
        <v>0</v>
      </c>
      <c r="BN59" s="120">
        <f>IF(IFERROR(MATCH(_xlfn.CONCAT($B59,",",BN$4),'19 SpcFunc &amp; VentSpcFunc combos'!$Q$8:$Q$335,0),0)&gt;0,1,0)</f>
        <v>0</v>
      </c>
      <c r="BO59" s="120">
        <f>IF(IFERROR(MATCH(_xlfn.CONCAT($B59,",",BO$4),'19 SpcFunc &amp; VentSpcFunc combos'!$Q$8:$Q$335,0),0)&gt;0,1,0)</f>
        <v>0</v>
      </c>
      <c r="BP59" s="120">
        <f>IF(IFERROR(MATCH(_xlfn.CONCAT($B59,",",BP$4),'19 SpcFunc &amp; VentSpcFunc combos'!$Q$8:$Q$335,0),0)&gt;0,1,0)</f>
        <v>0</v>
      </c>
      <c r="BQ59" s="120">
        <f>IF(IFERROR(MATCH(_xlfn.CONCAT($B59,",",BQ$4),'19 SpcFunc &amp; VentSpcFunc combos'!$Q$8:$Q$335,0),0)&gt;0,1,0)</f>
        <v>0</v>
      </c>
      <c r="BR59" s="120">
        <f>IF(IFERROR(MATCH(_xlfn.CONCAT($B59,",",BR$4),'19 SpcFunc &amp; VentSpcFunc combos'!$Q$8:$Q$335,0),0)&gt;0,1,0)</f>
        <v>0</v>
      </c>
      <c r="BS59" s="120">
        <f>IF(IFERROR(MATCH(_xlfn.CONCAT($B59,",",BS$4),'19 SpcFunc &amp; VentSpcFunc combos'!$Q$8:$Q$335,0),0)&gt;0,1,0)</f>
        <v>0</v>
      </c>
      <c r="BT59" s="120">
        <f>IF(IFERROR(MATCH(_xlfn.CONCAT($B59,",",BT$4),'19 SpcFunc &amp; VentSpcFunc combos'!$Q$8:$Q$335,0),0)&gt;0,1,0)</f>
        <v>0</v>
      </c>
      <c r="BU59" s="120">
        <f>IF(IFERROR(MATCH(_xlfn.CONCAT($B59,",",BU$4),'19 SpcFunc &amp; VentSpcFunc combos'!$Q$8:$Q$335,0),0)&gt;0,1,0)</f>
        <v>0</v>
      </c>
      <c r="BV59" s="120">
        <f>IF(IFERROR(MATCH(_xlfn.CONCAT($B59,",",BV$4),'19 SpcFunc &amp; VentSpcFunc combos'!$Q$8:$Q$335,0),0)&gt;0,1,0)</f>
        <v>0</v>
      </c>
      <c r="BW59" s="120">
        <f>IF(IFERROR(MATCH(_xlfn.CONCAT($B59,",",BW$4),'19 SpcFunc &amp; VentSpcFunc combos'!$Q$8:$Q$335,0),0)&gt;0,1,0)</f>
        <v>0</v>
      </c>
      <c r="BX59" s="120">
        <f>IF(IFERROR(MATCH(_xlfn.CONCAT($B59,",",BX$4),'19 SpcFunc &amp; VentSpcFunc combos'!$Q$8:$Q$335,0),0)&gt;0,1,0)</f>
        <v>0</v>
      </c>
      <c r="BY59" s="120">
        <f>IF(IFERROR(MATCH(_xlfn.CONCAT($B59,",",BY$4),'19 SpcFunc &amp; VentSpcFunc combos'!$Q$8:$Q$335,0),0)&gt;0,1,0)</f>
        <v>0</v>
      </c>
      <c r="BZ59" s="120">
        <f>IF(IFERROR(MATCH(_xlfn.CONCAT($B59,",",BZ$4),'19 SpcFunc &amp; VentSpcFunc combos'!$Q$8:$Q$335,0),0)&gt;0,1,0)</f>
        <v>0</v>
      </c>
      <c r="CA59" s="120">
        <f>IF(IFERROR(MATCH(_xlfn.CONCAT($B59,",",CA$4),'19 SpcFunc &amp; VentSpcFunc combos'!$Q$8:$Q$335,0),0)&gt;0,1,0)</f>
        <v>0</v>
      </c>
      <c r="CB59" s="120">
        <f>IF(IFERROR(MATCH(_xlfn.CONCAT($B59,",",CB$4),'19 SpcFunc &amp; VentSpcFunc combos'!$Q$8:$Q$335,0),0)&gt;0,1,0)</f>
        <v>0</v>
      </c>
      <c r="CC59" s="120">
        <f>IF(IFERROR(MATCH(_xlfn.CONCAT($B59,",",CC$4),'19 SpcFunc &amp; VentSpcFunc combos'!$Q$8:$Q$335,0),0)&gt;0,1,0)</f>
        <v>0</v>
      </c>
      <c r="CD59" s="120">
        <f>IF(IFERROR(MATCH(_xlfn.CONCAT($B59,",",CD$4),'19 SpcFunc &amp; VentSpcFunc combos'!$Q$8:$Q$335,0),0)&gt;0,1,0)</f>
        <v>0</v>
      </c>
      <c r="CE59" s="120">
        <f>IF(IFERROR(MATCH(_xlfn.CONCAT($B59,",",CE$4),'19 SpcFunc &amp; VentSpcFunc combos'!$Q$8:$Q$335,0),0)&gt;0,1,0)</f>
        <v>0</v>
      </c>
      <c r="CF59" s="120">
        <f>IF(IFERROR(MATCH(_xlfn.CONCAT($B59,",",CF$4),'19 SpcFunc &amp; VentSpcFunc combos'!$Q$8:$Q$335,0),0)&gt;0,1,0)</f>
        <v>0</v>
      </c>
      <c r="CG59" s="120">
        <f>IF(IFERROR(MATCH(_xlfn.CONCAT($B59,",",CG$4),'19 SpcFunc &amp; VentSpcFunc combos'!$Q$8:$Q$335,0),0)&gt;0,1,0)</f>
        <v>0</v>
      </c>
      <c r="CH59" s="120">
        <f>IF(IFERROR(MATCH(_xlfn.CONCAT($B59,",",CH$4),'19 SpcFunc &amp; VentSpcFunc combos'!$Q$8:$Q$335,0),0)&gt;0,1,0)</f>
        <v>0</v>
      </c>
      <c r="CI59" s="120">
        <f>IF(IFERROR(MATCH(_xlfn.CONCAT($B59,",",CI$4),'19 SpcFunc &amp; VentSpcFunc combos'!$Q$8:$Q$335,0),0)&gt;0,1,0)</f>
        <v>0</v>
      </c>
      <c r="CJ59" s="120">
        <f>IF(IFERROR(MATCH(_xlfn.CONCAT($B59,",",CJ$4),'19 SpcFunc &amp; VentSpcFunc combos'!$Q$8:$Q$335,0),0)&gt;0,1,0)</f>
        <v>0</v>
      </c>
      <c r="CK59" s="120">
        <f>IF(IFERROR(MATCH(_xlfn.CONCAT($B59,",",CK$4),'19 SpcFunc &amp; VentSpcFunc combos'!$Q$8:$Q$335,0),0)&gt;0,1,0)</f>
        <v>0</v>
      </c>
      <c r="CL59" s="120">
        <f>IF(IFERROR(MATCH(_xlfn.CONCAT($B59,",",CL$4),'19 SpcFunc &amp; VentSpcFunc combos'!$Q$8:$Q$335,0),0)&gt;0,1,0)</f>
        <v>0</v>
      </c>
      <c r="CM59" s="120">
        <f>IF(IFERROR(MATCH(_xlfn.CONCAT($B59,",",CM$4),'19 SpcFunc &amp; VentSpcFunc combos'!$Q$8:$Q$335,0),0)&gt;0,1,0)</f>
        <v>0</v>
      </c>
      <c r="CN59" s="120">
        <f>IF(IFERROR(MATCH(_xlfn.CONCAT($B59,",",CN$4),'19 SpcFunc &amp; VentSpcFunc combos'!$Q$8:$Q$335,0),0)&gt;0,1,0)</f>
        <v>0</v>
      </c>
      <c r="CO59" s="120">
        <f>IF(IFERROR(MATCH(_xlfn.CONCAT($B59,",",CO$4),'19 SpcFunc &amp; VentSpcFunc combos'!$Q$8:$Q$335,0),0)&gt;0,1,0)</f>
        <v>0</v>
      </c>
      <c r="CP59" s="120">
        <f>IF(IFERROR(MATCH(_xlfn.CONCAT($B59,",",CP$4),'19 SpcFunc &amp; VentSpcFunc combos'!$Q$8:$Q$335,0),0)&gt;0,1,0)</f>
        <v>0</v>
      </c>
      <c r="CQ59" s="120">
        <f>IF(IFERROR(MATCH(_xlfn.CONCAT($B59,",",CQ$4),'19 SpcFunc &amp; VentSpcFunc combos'!$Q$8:$Q$335,0),0)&gt;0,1,0)</f>
        <v>0</v>
      </c>
      <c r="CR59" s="120">
        <f>IF(IFERROR(MATCH(_xlfn.CONCAT($B59,",",CR$4),'19 SpcFunc &amp; VentSpcFunc combos'!$Q$8:$Q$335,0),0)&gt;0,1,0)</f>
        <v>0</v>
      </c>
      <c r="CS59" s="120">
        <f>IF(IFERROR(MATCH(_xlfn.CONCAT($B59,",",CS$4),'19 SpcFunc &amp; VentSpcFunc combos'!$Q$8:$Q$335,0),0)&gt;0,1,0)</f>
        <v>0</v>
      </c>
      <c r="CT59" s="120">
        <f>IF(IFERROR(MATCH(_xlfn.CONCAT($B59,",",CT$4),'19 SpcFunc &amp; VentSpcFunc combos'!$Q$8:$Q$335,0),0)&gt;0,1,0)</f>
        <v>0</v>
      </c>
      <c r="CU59" s="99" t="s">
        <v>938</v>
      </c>
      <c r="CV59">
        <f t="shared" si="5"/>
        <v>0</v>
      </c>
    </row>
    <row r="60" spans="2:100" x14ac:dyDescent="0.25">
      <c r="B60" t="e">
        <f>#REF!</f>
        <v>#REF!</v>
      </c>
      <c r="C60" s="120">
        <f>IF(IFERROR(MATCH(_xlfn.CONCAT($B60,",",C$4),'19 SpcFunc &amp; VentSpcFunc combos'!$Q$8:$Q$335,0),0)&gt;0,1,0)</f>
        <v>0</v>
      </c>
      <c r="D60" s="120">
        <f>IF(IFERROR(MATCH(_xlfn.CONCAT($B60,",",D$4),'19 SpcFunc &amp; VentSpcFunc combos'!$Q$8:$Q$335,0),0)&gt;0,1,0)</f>
        <v>0</v>
      </c>
      <c r="E60" s="120">
        <f>IF(IFERROR(MATCH(_xlfn.CONCAT($B60,",",E$4),'19 SpcFunc &amp; VentSpcFunc combos'!$Q$8:$Q$335,0),0)&gt;0,1,0)</f>
        <v>0</v>
      </c>
      <c r="F60" s="120">
        <f>IF(IFERROR(MATCH(_xlfn.CONCAT($B60,",",F$4),'19 SpcFunc &amp; VentSpcFunc combos'!$Q$8:$Q$335,0),0)&gt;0,1,0)</f>
        <v>0</v>
      </c>
      <c r="G60" s="120">
        <f>IF(IFERROR(MATCH(_xlfn.CONCAT($B60,",",G$4),'19 SpcFunc &amp; VentSpcFunc combos'!$Q$8:$Q$335,0),0)&gt;0,1,0)</f>
        <v>0</v>
      </c>
      <c r="H60" s="120">
        <f>IF(IFERROR(MATCH(_xlfn.CONCAT($B60,",",H$4),'19 SpcFunc &amp; VentSpcFunc combos'!$Q$8:$Q$335,0),0)&gt;0,1,0)</f>
        <v>0</v>
      </c>
      <c r="I60" s="120">
        <f>IF(IFERROR(MATCH(_xlfn.CONCAT($B60,",",I$4),'19 SpcFunc &amp; VentSpcFunc combos'!$Q$8:$Q$335,0),0)&gt;0,1,0)</f>
        <v>0</v>
      </c>
      <c r="J60" s="120">
        <f>IF(IFERROR(MATCH(_xlfn.CONCAT($B60,",",J$4),'19 SpcFunc &amp; VentSpcFunc combos'!$Q$8:$Q$335,0),0)&gt;0,1,0)</f>
        <v>0</v>
      </c>
      <c r="K60" s="120">
        <f>IF(IFERROR(MATCH(_xlfn.CONCAT($B60,",",K$4),'19 SpcFunc &amp; VentSpcFunc combos'!$Q$8:$Q$335,0),0)&gt;0,1,0)</f>
        <v>0</v>
      </c>
      <c r="L60" s="120">
        <f>IF(IFERROR(MATCH(_xlfn.CONCAT($B60,",",L$4),'19 SpcFunc &amp; VentSpcFunc combos'!$Q$8:$Q$335,0),0)&gt;0,1,0)</f>
        <v>0</v>
      </c>
      <c r="M60" s="120">
        <f>IF(IFERROR(MATCH(_xlfn.CONCAT($B60,",",M$4),'19 SpcFunc &amp; VentSpcFunc combos'!$Q$8:$Q$335,0),0)&gt;0,1,0)</f>
        <v>0</v>
      </c>
      <c r="N60" s="120">
        <f>IF(IFERROR(MATCH(_xlfn.CONCAT($B60,",",N$4),'19 SpcFunc &amp; VentSpcFunc combos'!$Q$8:$Q$335,0),0)&gt;0,1,0)</f>
        <v>0</v>
      </c>
      <c r="O60" s="120">
        <f>IF(IFERROR(MATCH(_xlfn.CONCAT($B60,",",O$4),'19 SpcFunc &amp; VentSpcFunc combos'!$Q$8:$Q$335,0),0)&gt;0,1,0)</f>
        <v>0</v>
      </c>
      <c r="P60" s="120">
        <f>IF(IFERROR(MATCH(_xlfn.CONCAT($B60,",",P$4),'19 SpcFunc &amp; VentSpcFunc combos'!$Q$8:$Q$335,0),0)&gt;0,1,0)</f>
        <v>0</v>
      </c>
      <c r="Q60" s="120">
        <f>IF(IFERROR(MATCH(_xlfn.CONCAT($B60,",",Q$4),'19 SpcFunc &amp; VentSpcFunc combos'!$Q$8:$Q$335,0),0)&gt;0,1,0)</f>
        <v>0</v>
      </c>
      <c r="R60" s="120">
        <f>IF(IFERROR(MATCH(_xlfn.CONCAT($B60,",",R$4),'19 SpcFunc &amp; VentSpcFunc combos'!$Q$8:$Q$335,0),0)&gt;0,1,0)</f>
        <v>0</v>
      </c>
      <c r="S60" s="120">
        <f>IF(IFERROR(MATCH(_xlfn.CONCAT($B60,",",S$4),'19 SpcFunc &amp; VentSpcFunc combos'!$Q$8:$Q$335,0),0)&gt;0,1,0)</f>
        <v>0</v>
      </c>
      <c r="T60" s="120">
        <f>IF(IFERROR(MATCH(_xlfn.CONCAT($B60,",",T$4),'19 SpcFunc &amp; VentSpcFunc combos'!$Q$8:$Q$335,0),0)&gt;0,1,0)</f>
        <v>0</v>
      </c>
      <c r="U60" s="120">
        <f>IF(IFERROR(MATCH(_xlfn.CONCAT($B60,",",U$4),'19 SpcFunc &amp; VentSpcFunc combos'!$Q$8:$Q$335,0),0)&gt;0,1,0)</f>
        <v>0</v>
      </c>
      <c r="V60" s="120">
        <f>IF(IFERROR(MATCH(_xlfn.CONCAT($B60,",",V$4),'19 SpcFunc &amp; VentSpcFunc combos'!$Q$8:$Q$335,0),0)&gt;0,1,0)</f>
        <v>0</v>
      </c>
      <c r="W60" s="120">
        <f>IF(IFERROR(MATCH(_xlfn.CONCAT($B60,",",W$4),'19 SpcFunc &amp; VentSpcFunc combos'!$Q$8:$Q$335,0),0)&gt;0,1,0)</f>
        <v>0</v>
      </c>
      <c r="X60" s="120">
        <f>IF(IFERROR(MATCH(_xlfn.CONCAT($B60,",",X$4),'19 SpcFunc &amp; VentSpcFunc combos'!$Q$8:$Q$335,0),0)&gt;0,1,0)</f>
        <v>0</v>
      </c>
      <c r="Y60" s="120">
        <f>IF(IFERROR(MATCH(_xlfn.CONCAT($B60,",",Y$4),'19 SpcFunc &amp; VentSpcFunc combos'!$Q$8:$Q$335,0),0)&gt;0,1,0)</f>
        <v>0</v>
      </c>
      <c r="Z60" s="120">
        <f>IF(IFERROR(MATCH(_xlfn.CONCAT($B60,",",Z$4),'19 SpcFunc &amp; VentSpcFunc combos'!$Q$8:$Q$335,0),0)&gt;0,1,0)</f>
        <v>0</v>
      </c>
      <c r="AA60" s="120">
        <f>IF(IFERROR(MATCH(_xlfn.CONCAT($B60,",",AA$4),'19 SpcFunc &amp; VentSpcFunc combos'!$Q$8:$Q$335,0),0)&gt;0,1,0)</f>
        <v>0</v>
      </c>
      <c r="AB60" s="120">
        <f>IF(IFERROR(MATCH(_xlfn.CONCAT($B60,",",AB$4),'19 SpcFunc &amp; VentSpcFunc combos'!$Q$8:$Q$335,0),0)&gt;0,1,0)</f>
        <v>0</v>
      </c>
      <c r="AC60" s="120">
        <f>IF(IFERROR(MATCH(_xlfn.CONCAT($B60,",",AC$4),'19 SpcFunc &amp; VentSpcFunc combos'!$Q$8:$Q$335,0),0)&gt;0,1,0)</f>
        <v>0</v>
      </c>
      <c r="AD60" s="120">
        <f>IF(IFERROR(MATCH(_xlfn.CONCAT($B60,",",AD$4),'19 SpcFunc &amp; VentSpcFunc combos'!$Q$8:$Q$335,0),0)&gt;0,1,0)</f>
        <v>0</v>
      </c>
      <c r="AE60" s="120">
        <f>IF(IFERROR(MATCH(_xlfn.CONCAT($B60,",",AE$4),'19 SpcFunc &amp; VentSpcFunc combos'!$Q$8:$Q$335,0),0)&gt;0,1,0)</f>
        <v>0</v>
      </c>
      <c r="AF60" s="120">
        <f>IF(IFERROR(MATCH(_xlfn.CONCAT($B60,",",AF$4),'19 SpcFunc &amp; VentSpcFunc combos'!$Q$8:$Q$335,0),0)&gt;0,1,0)</f>
        <v>0</v>
      </c>
      <c r="AG60" s="120">
        <f>IF(IFERROR(MATCH(_xlfn.CONCAT($B60,",",AG$4),'19 SpcFunc &amp; VentSpcFunc combos'!$Q$8:$Q$335,0),0)&gt;0,1,0)</f>
        <v>0</v>
      </c>
      <c r="AH60" s="120">
        <f>IF(IFERROR(MATCH(_xlfn.CONCAT($B60,",",AH$4),'19 SpcFunc &amp; VentSpcFunc combos'!$Q$8:$Q$335,0),0)&gt;0,1,0)</f>
        <v>0</v>
      </c>
      <c r="AI60" s="120">
        <f>IF(IFERROR(MATCH(_xlfn.CONCAT($B60,",",AI$4),'19 SpcFunc &amp; VentSpcFunc combos'!$Q$8:$Q$335,0),0)&gt;0,1,0)</f>
        <v>0</v>
      </c>
      <c r="AJ60" s="120">
        <f>IF(IFERROR(MATCH(_xlfn.CONCAT($B60,",",AJ$4),'19 SpcFunc &amp; VentSpcFunc combos'!$Q$8:$Q$335,0),0)&gt;0,1,0)</f>
        <v>0</v>
      </c>
      <c r="AK60" s="120">
        <f>IF(IFERROR(MATCH(_xlfn.CONCAT($B60,",",AK$4),'19 SpcFunc &amp; VentSpcFunc combos'!$Q$8:$Q$335,0),0)&gt;0,1,0)</f>
        <v>0</v>
      </c>
      <c r="AL60" s="120">
        <f>IF(IFERROR(MATCH(_xlfn.CONCAT($B60,",",AL$4),'19 SpcFunc &amp; VentSpcFunc combos'!$Q$8:$Q$335,0),0)&gt;0,1,0)</f>
        <v>0</v>
      </c>
      <c r="AM60" s="120">
        <f>IF(IFERROR(MATCH(_xlfn.CONCAT($B60,",",AM$4),'19 SpcFunc &amp; VentSpcFunc combos'!$Q$8:$Q$335,0),0)&gt;0,1,0)</f>
        <v>0</v>
      </c>
      <c r="AN60" s="120">
        <f>IF(IFERROR(MATCH(_xlfn.CONCAT($B60,",",AN$4),'19 SpcFunc &amp; VentSpcFunc combos'!$Q$8:$Q$335,0),0)&gt;0,1,0)</f>
        <v>0</v>
      </c>
      <c r="AO60" s="120">
        <f>IF(IFERROR(MATCH(_xlfn.CONCAT($B60,",",AO$4),'19 SpcFunc &amp; VentSpcFunc combos'!$Q$8:$Q$335,0),0)&gt;0,1,0)</f>
        <v>0</v>
      </c>
      <c r="AP60" s="120">
        <f>IF(IFERROR(MATCH(_xlfn.CONCAT($B60,",",AP$4),'19 SpcFunc &amp; VentSpcFunc combos'!$Q$8:$Q$335,0),0)&gt;0,1,0)</f>
        <v>0</v>
      </c>
      <c r="AQ60" s="120">
        <f>IF(IFERROR(MATCH(_xlfn.CONCAT($B60,",",AQ$4),'19 SpcFunc &amp; VentSpcFunc combos'!$Q$8:$Q$335,0),0)&gt;0,1,0)</f>
        <v>0</v>
      </c>
      <c r="AR60" s="120">
        <f>IF(IFERROR(MATCH(_xlfn.CONCAT($B60,",",AR$4),'19 SpcFunc &amp; VentSpcFunc combos'!$Q$8:$Q$335,0),0)&gt;0,1,0)</f>
        <v>0</v>
      </c>
      <c r="AS60" s="120">
        <f>IF(IFERROR(MATCH(_xlfn.CONCAT($B60,",",AS$4),'19 SpcFunc &amp; VentSpcFunc combos'!$Q$8:$Q$335,0),0)&gt;0,1,0)</f>
        <v>0</v>
      </c>
      <c r="AT60" s="120">
        <f>IF(IFERROR(MATCH(_xlfn.CONCAT($B60,",",AT$4),'19 SpcFunc &amp; VentSpcFunc combos'!$Q$8:$Q$335,0),0)&gt;0,1,0)</f>
        <v>0</v>
      </c>
      <c r="AU60" s="120">
        <f>IF(IFERROR(MATCH(_xlfn.CONCAT($B60,",",AU$4),'19 SpcFunc &amp; VentSpcFunc combos'!$Q$8:$Q$335,0),0)&gt;0,1,0)</f>
        <v>0</v>
      </c>
      <c r="AV60" s="120">
        <f>IF(IFERROR(MATCH(_xlfn.CONCAT($B60,",",AV$4),'19 SpcFunc &amp; VentSpcFunc combos'!$Q$8:$Q$335,0),0)&gt;0,1,0)</f>
        <v>0</v>
      </c>
      <c r="AW60" s="120">
        <f>IF(IFERROR(MATCH(_xlfn.CONCAT($B60,",",AW$4),'19 SpcFunc &amp; VentSpcFunc combos'!$Q$8:$Q$335,0),0)&gt;0,1,0)</f>
        <v>0</v>
      </c>
      <c r="AX60" s="120">
        <f>IF(IFERROR(MATCH(_xlfn.CONCAT($B60,",",AX$4),'19 SpcFunc &amp; VentSpcFunc combos'!$Q$8:$Q$335,0),0)&gt;0,1,0)</f>
        <v>0</v>
      </c>
      <c r="AY60" s="120">
        <f>IF(IFERROR(MATCH(_xlfn.CONCAT($B60,",",AY$4),'19 SpcFunc &amp; VentSpcFunc combos'!$Q$8:$Q$335,0),0)&gt;0,1,0)</f>
        <v>0</v>
      </c>
      <c r="AZ60" s="120">
        <f>IF(IFERROR(MATCH(_xlfn.CONCAT($B60,",",AZ$4),'19 SpcFunc &amp; VentSpcFunc combos'!$Q$8:$Q$335,0),0)&gt;0,1,0)</f>
        <v>0</v>
      </c>
      <c r="BA60" s="120">
        <f>IF(IFERROR(MATCH(_xlfn.CONCAT($B60,",",BA$4),'19 SpcFunc &amp; VentSpcFunc combos'!$Q$8:$Q$335,0),0)&gt;0,1,0)</f>
        <v>0</v>
      </c>
      <c r="BB60" s="120">
        <f>IF(IFERROR(MATCH(_xlfn.CONCAT($B60,",",BB$4),'19 SpcFunc &amp; VentSpcFunc combos'!$Q$8:$Q$335,0),0)&gt;0,1,0)</f>
        <v>0</v>
      </c>
      <c r="BC60" s="120">
        <f>IF(IFERROR(MATCH(_xlfn.CONCAT($B60,",",BC$4),'19 SpcFunc &amp; VentSpcFunc combos'!$Q$8:$Q$335,0),0)&gt;0,1,0)</f>
        <v>0</v>
      </c>
      <c r="BD60" s="120">
        <f>IF(IFERROR(MATCH(_xlfn.CONCAT($B60,",",BD$4),'19 SpcFunc &amp; VentSpcFunc combos'!$Q$8:$Q$335,0),0)&gt;0,1,0)</f>
        <v>0</v>
      </c>
      <c r="BE60" s="120">
        <f>IF(IFERROR(MATCH(_xlfn.CONCAT($B60,",",BE$4),'19 SpcFunc &amp; VentSpcFunc combos'!$Q$8:$Q$335,0),0)&gt;0,1,0)</f>
        <v>0</v>
      </c>
      <c r="BF60" s="120">
        <f>IF(IFERROR(MATCH(_xlfn.CONCAT($B60,",",BF$4),'19 SpcFunc &amp; VentSpcFunc combos'!$Q$8:$Q$335,0),0)&gt;0,1,0)</f>
        <v>0</v>
      </c>
      <c r="BG60" s="120">
        <f>IF(IFERROR(MATCH(_xlfn.CONCAT($B60,",",BG$4),'19 SpcFunc &amp; VentSpcFunc combos'!$Q$8:$Q$335,0),0)&gt;0,1,0)</f>
        <v>0</v>
      </c>
      <c r="BH60" s="120">
        <f>IF(IFERROR(MATCH(_xlfn.CONCAT($B60,",",BH$4),'19 SpcFunc &amp; VentSpcFunc combos'!$Q$8:$Q$335,0),0)&gt;0,1,0)</f>
        <v>0</v>
      </c>
      <c r="BI60" s="120">
        <f>IF(IFERROR(MATCH(_xlfn.CONCAT($B60,",",BI$4),'19 SpcFunc &amp; VentSpcFunc combos'!$Q$8:$Q$335,0),0)&gt;0,1,0)</f>
        <v>0</v>
      </c>
      <c r="BJ60" s="120">
        <f>IF(IFERROR(MATCH(_xlfn.CONCAT($B60,",",BJ$4),'19 SpcFunc &amp; VentSpcFunc combos'!$Q$8:$Q$335,0),0)&gt;0,1,0)</f>
        <v>0</v>
      </c>
      <c r="BK60" s="120">
        <f>IF(IFERROR(MATCH(_xlfn.CONCAT($B60,",",BK$4),'19 SpcFunc &amp; VentSpcFunc combos'!$Q$8:$Q$335,0),0)&gt;0,1,0)</f>
        <v>0</v>
      </c>
      <c r="BL60" s="120">
        <f>IF(IFERROR(MATCH(_xlfn.CONCAT($B60,",",BL$4),'19 SpcFunc &amp; VentSpcFunc combos'!$Q$8:$Q$335,0),0)&gt;0,1,0)</f>
        <v>0</v>
      </c>
      <c r="BM60" s="120">
        <f>IF(IFERROR(MATCH(_xlfn.CONCAT($B60,",",BM$4),'19 SpcFunc &amp; VentSpcFunc combos'!$Q$8:$Q$335,0),0)&gt;0,1,0)</f>
        <v>0</v>
      </c>
      <c r="BN60" s="120">
        <f>IF(IFERROR(MATCH(_xlfn.CONCAT($B60,",",BN$4),'19 SpcFunc &amp; VentSpcFunc combos'!$Q$8:$Q$335,0),0)&gt;0,1,0)</f>
        <v>0</v>
      </c>
      <c r="BO60" s="120">
        <f>IF(IFERROR(MATCH(_xlfn.CONCAT($B60,",",BO$4),'19 SpcFunc &amp; VentSpcFunc combos'!$Q$8:$Q$335,0),0)&gt;0,1,0)</f>
        <v>0</v>
      </c>
      <c r="BP60" s="120">
        <f>IF(IFERROR(MATCH(_xlfn.CONCAT($B60,",",BP$4),'19 SpcFunc &amp; VentSpcFunc combos'!$Q$8:$Q$335,0),0)&gt;0,1,0)</f>
        <v>0</v>
      </c>
      <c r="BQ60" s="120">
        <f>IF(IFERROR(MATCH(_xlfn.CONCAT($B60,",",BQ$4),'19 SpcFunc &amp; VentSpcFunc combos'!$Q$8:$Q$335,0),0)&gt;0,1,0)</f>
        <v>0</v>
      </c>
      <c r="BR60" s="120">
        <f>IF(IFERROR(MATCH(_xlfn.CONCAT($B60,",",BR$4),'19 SpcFunc &amp; VentSpcFunc combos'!$Q$8:$Q$335,0),0)&gt;0,1,0)</f>
        <v>0</v>
      </c>
      <c r="BS60" s="120">
        <f>IF(IFERROR(MATCH(_xlfn.CONCAT($B60,",",BS$4),'19 SpcFunc &amp; VentSpcFunc combos'!$Q$8:$Q$335,0),0)&gt;0,1,0)</f>
        <v>0</v>
      </c>
      <c r="BT60" s="120">
        <f>IF(IFERROR(MATCH(_xlfn.CONCAT($B60,",",BT$4),'19 SpcFunc &amp; VentSpcFunc combos'!$Q$8:$Q$335,0),0)&gt;0,1,0)</f>
        <v>0</v>
      </c>
      <c r="BU60" s="120">
        <f>IF(IFERROR(MATCH(_xlfn.CONCAT($B60,",",BU$4),'19 SpcFunc &amp; VentSpcFunc combos'!$Q$8:$Q$335,0),0)&gt;0,1,0)</f>
        <v>0</v>
      </c>
      <c r="BV60" s="120">
        <f>IF(IFERROR(MATCH(_xlfn.CONCAT($B60,",",BV$4),'19 SpcFunc &amp; VentSpcFunc combos'!$Q$8:$Q$335,0),0)&gt;0,1,0)</f>
        <v>0</v>
      </c>
      <c r="BW60" s="120">
        <f>IF(IFERROR(MATCH(_xlfn.CONCAT($B60,",",BW$4),'19 SpcFunc &amp; VentSpcFunc combos'!$Q$8:$Q$335,0),0)&gt;0,1,0)</f>
        <v>0</v>
      </c>
      <c r="BX60" s="120">
        <f>IF(IFERROR(MATCH(_xlfn.CONCAT($B60,",",BX$4),'19 SpcFunc &amp; VentSpcFunc combos'!$Q$8:$Q$335,0),0)&gt;0,1,0)</f>
        <v>0</v>
      </c>
      <c r="BY60" s="120">
        <f>IF(IFERROR(MATCH(_xlfn.CONCAT($B60,",",BY$4),'19 SpcFunc &amp; VentSpcFunc combos'!$Q$8:$Q$335,0),0)&gt;0,1,0)</f>
        <v>0</v>
      </c>
      <c r="BZ60" s="120">
        <f>IF(IFERROR(MATCH(_xlfn.CONCAT($B60,",",BZ$4),'19 SpcFunc &amp; VentSpcFunc combos'!$Q$8:$Q$335,0),0)&gt;0,1,0)</f>
        <v>0</v>
      </c>
      <c r="CA60" s="120">
        <f>IF(IFERROR(MATCH(_xlfn.CONCAT($B60,",",CA$4),'19 SpcFunc &amp; VentSpcFunc combos'!$Q$8:$Q$335,0),0)&gt;0,1,0)</f>
        <v>0</v>
      </c>
      <c r="CB60" s="120">
        <f>IF(IFERROR(MATCH(_xlfn.CONCAT($B60,",",CB$4),'19 SpcFunc &amp; VentSpcFunc combos'!$Q$8:$Q$335,0),0)&gt;0,1,0)</f>
        <v>0</v>
      </c>
      <c r="CC60" s="120">
        <f>IF(IFERROR(MATCH(_xlfn.CONCAT($B60,",",CC$4),'19 SpcFunc &amp; VentSpcFunc combos'!$Q$8:$Q$335,0),0)&gt;0,1,0)</f>
        <v>0</v>
      </c>
      <c r="CD60" s="120">
        <f>IF(IFERROR(MATCH(_xlfn.CONCAT($B60,",",CD$4),'19 SpcFunc &amp; VentSpcFunc combos'!$Q$8:$Q$335,0),0)&gt;0,1,0)</f>
        <v>0</v>
      </c>
      <c r="CE60" s="120">
        <f>IF(IFERROR(MATCH(_xlfn.CONCAT($B60,",",CE$4),'19 SpcFunc &amp; VentSpcFunc combos'!$Q$8:$Q$335,0),0)&gt;0,1,0)</f>
        <v>0</v>
      </c>
      <c r="CF60" s="120">
        <f>IF(IFERROR(MATCH(_xlfn.CONCAT($B60,",",CF$4),'19 SpcFunc &amp; VentSpcFunc combos'!$Q$8:$Q$335,0),0)&gt;0,1,0)</f>
        <v>0</v>
      </c>
      <c r="CG60" s="120">
        <f>IF(IFERROR(MATCH(_xlfn.CONCAT($B60,",",CG$4),'19 SpcFunc &amp; VentSpcFunc combos'!$Q$8:$Q$335,0),0)&gt;0,1,0)</f>
        <v>0</v>
      </c>
      <c r="CH60" s="120">
        <f>IF(IFERROR(MATCH(_xlfn.CONCAT($B60,",",CH$4),'19 SpcFunc &amp; VentSpcFunc combos'!$Q$8:$Q$335,0),0)&gt;0,1,0)</f>
        <v>0</v>
      </c>
      <c r="CI60" s="120">
        <f>IF(IFERROR(MATCH(_xlfn.CONCAT($B60,",",CI$4),'19 SpcFunc &amp; VentSpcFunc combos'!$Q$8:$Q$335,0),0)&gt;0,1,0)</f>
        <v>0</v>
      </c>
      <c r="CJ60" s="120">
        <f>IF(IFERROR(MATCH(_xlfn.CONCAT($B60,",",CJ$4),'19 SpcFunc &amp; VentSpcFunc combos'!$Q$8:$Q$335,0),0)&gt;0,1,0)</f>
        <v>0</v>
      </c>
      <c r="CK60" s="120">
        <f>IF(IFERROR(MATCH(_xlfn.CONCAT($B60,",",CK$4),'19 SpcFunc &amp; VentSpcFunc combos'!$Q$8:$Q$335,0),0)&gt;0,1,0)</f>
        <v>0</v>
      </c>
      <c r="CL60" s="120">
        <f>IF(IFERROR(MATCH(_xlfn.CONCAT($B60,",",CL$4),'19 SpcFunc &amp; VentSpcFunc combos'!$Q$8:$Q$335,0),0)&gt;0,1,0)</f>
        <v>0</v>
      </c>
      <c r="CM60" s="120">
        <f>IF(IFERROR(MATCH(_xlfn.CONCAT($B60,",",CM$4),'19 SpcFunc &amp; VentSpcFunc combos'!$Q$8:$Q$335,0),0)&gt;0,1,0)</f>
        <v>0</v>
      </c>
      <c r="CN60" s="120">
        <f>IF(IFERROR(MATCH(_xlfn.CONCAT($B60,",",CN$4),'19 SpcFunc &amp; VentSpcFunc combos'!$Q$8:$Q$335,0),0)&gt;0,1,0)</f>
        <v>0</v>
      </c>
      <c r="CO60" s="120">
        <f>IF(IFERROR(MATCH(_xlfn.CONCAT($B60,",",CO$4),'19 SpcFunc &amp; VentSpcFunc combos'!$Q$8:$Q$335,0),0)&gt;0,1,0)</f>
        <v>0</v>
      </c>
      <c r="CP60" s="120">
        <f>IF(IFERROR(MATCH(_xlfn.CONCAT($B60,",",CP$4),'19 SpcFunc &amp; VentSpcFunc combos'!$Q$8:$Q$335,0),0)&gt;0,1,0)</f>
        <v>0</v>
      </c>
      <c r="CQ60" s="120">
        <f>IF(IFERROR(MATCH(_xlfn.CONCAT($B60,",",CQ$4),'19 SpcFunc &amp; VentSpcFunc combos'!$Q$8:$Q$335,0),0)&gt;0,1,0)</f>
        <v>0</v>
      </c>
      <c r="CR60" s="120">
        <f>IF(IFERROR(MATCH(_xlfn.CONCAT($B60,",",CR$4),'19 SpcFunc &amp; VentSpcFunc combos'!$Q$8:$Q$335,0),0)&gt;0,1,0)</f>
        <v>0</v>
      </c>
      <c r="CS60" s="120">
        <f>IF(IFERROR(MATCH(_xlfn.CONCAT($B60,",",CS$4),'19 SpcFunc &amp; VentSpcFunc combos'!$Q$8:$Q$335,0),0)&gt;0,1,0)</f>
        <v>0</v>
      </c>
      <c r="CT60" s="120">
        <f>IF(IFERROR(MATCH(_xlfn.CONCAT($B60,",",CT$4),'19 SpcFunc &amp; VentSpcFunc combos'!$Q$8:$Q$335,0),0)&gt;0,1,0)</f>
        <v>0</v>
      </c>
      <c r="CU60" s="99" t="s">
        <v>938</v>
      </c>
      <c r="CV60">
        <f t="shared" si="5"/>
        <v>0</v>
      </c>
    </row>
    <row r="61" spans="2:100" x14ac:dyDescent="0.25">
      <c r="B61" t="e">
        <f>#REF!</f>
        <v>#REF!</v>
      </c>
      <c r="C61" s="120">
        <f>IF(IFERROR(MATCH(_xlfn.CONCAT($B61,",",C$4),'19 SpcFunc &amp; VentSpcFunc combos'!$Q$8:$Q$335,0),0)&gt;0,1,0)</f>
        <v>0</v>
      </c>
      <c r="D61" s="120">
        <f>IF(IFERROR(MATCH(_xlfn.CONCAT($B61,",",D$4),'19 SpcFunc &amp; VentSpcFunc combos'!$Q$8:$Q$335,0),0)&gt;0,1,0)</f>
        <v>0</v>
      </c>
      <c r="E61" s="120">
        <f>IF(IFERROR(MATCH(_xlfn.CONCAT($B61,",",E$4),'19 SpcFunc &amp; VentSpcFunc combos'!$Q$8:$Q$335,0),0)&gt;0,1,0)</f>
        <v>0</v>
      </c>
      <c r="F61" s="120">
        <f>IF(IFERROR(MATCH(_xlfn.CONCAT($B61,",",F$4),'19 SpcFunc &amp; VentSpcFunc combos'!$Q$8:$Q$335,0),0)&gt;0,1,0)</f>
        <v>0</v>
      </c>
      <c r="G61" s="120">
        <f>IF(IFERROR(MATCH(_xlfn.CONCAT($B61,",",G$4),'19 SpcFunc &amp; VentSpcFunc combos'!$Q$8:$Q$335,0),0)&gt;0,1,0)</f>
        <v>0</v>
      </c>
      <c r="H61" s="120">
        <f>IF(IFERROR(MATCH(_xlfn.CONCAT($B61,",",H$4),'19 SpcFunc &amp; VentSpcFunc combos'!$Q$8:$Q$335,0),0)&gt;0,1,0)</f>
        <v>0</v>
      </c>
      <c r="I61" s="120">
        <f>IF(IFERROR(MATCH(_xlfn.CONCAT($B61,",",I$4),'19 SpcFunc &amp; VentSpcFunc combos'!$Q$8:$Q$335,0),0)&gt;0,1,0)</f>
        <v>0</v>
      </c>
      <c r="J61" s="120">
        <f>IF(IFERROR(MATCH(_xlfn.CONCAT($B61,",",J$4),'19 SpcFunc &amp; VentSpcFunc combos'!$Q$8:$Q$335,0),0)&gt;0,1,0)</f>
        <v>0</v>
      </c>
      <c r="K61" s="120">
        <f>IF(IFERROR(MATCH(_xlfn.CONCAT($B61,",",K$4),'19 SpcFunc &amp; VentSpcFunc combos'!$Q$8:$Q$335,0),0)&gt;0,1,0)</f>
        <v>0</v>
      </c>
      <c r="L61" s="120">
        <f>IF(IFERROR(MATCH(_xlfn.CONCAT($B61,",",L$4),'19 SpcFunc &amp; VentSpcFunc combos'!$Q$8:$Q$335,0),0)&gt;0,1,0)</f>
        <v>0</v>
      </c>
      <c r="M61" s="120">
        <f>IF(IFERROR(MATCH(_xlfn.CONCAT($B61,",",M$4),'19 SpcFunc &amp; VentSpcFunc combos'!$Q$8:$Q$335,0),0)&gt;0,1,0)</f>
        <v>0</v>
      </c>
      <c r="N61" s="120">
        <f>IF(IFERROR(MATCH(_xlfn.CONCAT($B61,",",N$4),'19 SpcFunc &amp; VentSpcFunc combos'!$Q$8:$Q$335,0),0)&gt;0,1,0)</f>
        <v>0</v>
      </c>
      <c r="O61" s="120">
        <f>IF(IFERROR(MATCH(_xlfn.CONCAT($B61,",",O$4),'19 SpcFunc &amp; VentSpcFunc combos'!$Q$8:$Q$335,0),0)&gt;0,1,0)</f>
        <v>0</v>
      </c>
      <c r="P61" s="120">
        <f>IF(IFERROR(MATCH(_xlfn.CONCAT($B61,",",P$4),'19 SpcFunc &amp; VentSpcFunc combos'!$Q$8:$Q$335,0),0)&gt;0,1,0)</f>
        <v>0</v>
      </c>
      <c r="Q61" s="120">
        <f>IF(IFERROR(MATCH(_xlfn.CONCAT($B61,",",Q$4),'19 SpcFunc &amp; VentSpcFunc combos'!$Q$8:$Q$335,0),0)&gt;0,1,0)</f>
        <v>0</v>
      </c>
      <c r="R61" s="120">
        <f>IF(IFERROR(MATCH(_xlfn.CONCAT($B61,",",R$4),'19 SpcFunc &amp; VentSpcFunc combos'!$Q$8:$Q$335,0),0)&gt;0,1,0)</f>
        <v>0</v>
      </c>
      <c r="S61" s="120">
        <f>IF(IFERROR(MATCH(_xlfn.CONCAT($B61,",",S$4),'19 SpcFunc &amp; VentSpcFunc combos'!$Q$8:$Q$335,0),0)&gt;0,1,0)</f>
        <v>0</v>
      </c>
      <c r="T61" s="120">
        <f>IF(IFERROR(MATCH(_xlfn.CONCAT($B61,",",T$4),'19 SpcFunc &amp; VentSpcFunc combos'!$Q$8:$Q$335,0),0)&gt;0,1,0)</f>
        <v>0</v>
      </c>
      <c r="U61" s="120">
        <f>IF(IFERROR(MATCH(_xlfn.CONCAT($B61,",",U$4),'19 SpcFunc &amp; VentSpcFunc combos'!$Q$8:$Q$335,0),0)&gt;0,1,0)</f>
        <v>0</v>
      </c>
      <c r="V61" s="120">
        <f>IF(IFERROR(MATCH(_xlfn.CONCAT($B61,",",V$4),'19 SpcFunc &amp; VentSpcFunc combos'!$Q$8:$Q$335,0),0)&gt;0,1,0)</f>
        <v>0</v>
      </c>
      <c r="W61" s="120">
        <f>IF(IFERROR(MATCH(_xlfn.CONCAT($B61,",",W$4),'19 SpcFunc &amp; VentSpcFunc combos'!$Q$8:$Q$335,0),0)&gt;0,1,0)</f>
        <v>0</v>
      </c>
      <c r="X61" s="120">
        <f>IF(IFERROR(MATCH(_xlfn.CONCAT($B61,",",X$4),'19 SpcFunc &amp; VentSpcFunc combos'!$Q$8:$Q$335,0),0)&gt;0,1,0)</f>
        <v>0</v>
      </c>
      <c r="Y61" s="120">
        <f>IF(IFERROR(MATCH(_xlfn.CONCAT($B61,",",Y$4),'19 SpcFunc &amp; VentSpcFunc combos'!$Q$8:$Q$335,0),0)&gt;0,1,0)</f>
        <v>0</v>
      </c>
      <c r="Z61" s="120">
        <f>IF(IFERROR(MATCH(_xlfn.CONCAT($B61,",",Z$4),'19 SpcFunc &amp; VentSpcFunc combos'!$Q$8:$Q$335,0),0)&gt;0,1,0)</f>
        <v>0</v>
      </c>
      <c r="AA61" s="120">
        <f>IF(IFERROR(MATCH(_xlfn.CONCAT($B61,",",AA$4),'19 SpcFunc &amp; VentSpcFunc combos'!$Q$8:$Q$335,0),0)&gt;0,1,0)</f>
        <v>0</v>
      </c>
      <c r="AB61" s="120">
        <f>IF(IFERROR(MATCH(_xlfn.CONCAT($B61,",",AB$4),'19 SpcFunc &amp; VentSpcFunc combos'!$Q$8:$Q$335,0),0)&gt;0,1,0)</f>
        <v>0</v>
      </c>
      <c r="AC61" s="120">
        <f>IF(IFERROR(MATCH(_xlfn.CONCAT($B61,",",AC$4),'19 SpcFunc &amp; VentSpcFunc combos'!$Q$8:$Q$335,0),0)&gt;0,1,0)</f>
        <v>0</v>
      </c>
      <c r="AD61" s="120">
        <f>IF(IFERROR(MATCH(_xlfn.CONCAT($B61,",",AD$4),'19 SpcFunc &amp; VentSpcFunc combos'!$Q$8:$Q$335,0),0)&gt;0,1,0)</f>
        <v>0</v>
      </c>
      <c r="AE61" s="120">
        <f>IF(IFERROR(MATCH(_xlfn.CONCAT($B61,",",AE$4),'19 SpcFunc &amp; VentSpcFunc combos'!$Q$8:$Q$335,0),0)&gt;0,1,0)</f>
        <v>0</v>
      </c>
      <c r="AF61" s="120">
        <f>IF(IFERROR(MATCH(_xlfn.CONCAT($B61,",",AF$4),'19 SpcFunc &amp; VentSpcFunc combos'!$Q$8:$Q$335,0),0)&gt;0,1,0)</f>
        <v>0</v>
      </c>
      <c r="AG61" s="120">
        <f>IF(IFERROR(MATCH(_xlfn.CONCAT($B61,",",AG$4),'19 SpcFunc &amp; VentSpcFunc combos'!$Q$8:$Q$335,0),0)&gt;0,1,0)</f>
        <v>0</v>
      </c>
      <c r="AH61" s="120">
        <f>IF(IFERROR(MATCH(_xlfn.CONCAT($B61,",",AH$4),'19 SpcFunc &amp; VentSpcFunc combos'!$Q$8:$Q$335,0),0)&gt;0,1,0)</f>
        <v>0</v>
      </c>
      <c r="AI61" s="120">
        <f>IF(IFERROR(MATCH(_xlfn.CONCAT($B61,",",AI$4),'19 SpcFunc &amp; VentSpcFunc combos'!$Q$8:$Q$335,0),0)&gt;0,1,0)</f>
        <v>0</v>
      </c>
      <c r="AJ61" s="120">
        <f>IF(IFERROR(MATCH(_xlfn.CONCAT($B61,",",AJ$4),'19 SpcFunc &amp; VentSpcFunc combos'!$Q$8:$Q$335,0),0)&gt;0,1,0)</f>
        <v>0</v>
      </c>
      <c r="AK61" s="120">
        <f>IF(IFERROR(MATCH(_xlfn.CONCAT($B61,",",AK$4),'19 SpcFunc &amp; VentSpcFunc combos'!$Q$8:$Q$335,0),0)&gt;0,1,0)</f>
        <v>0</v>
      </c>
      <c r="AL61" s="120">
        <f>IF(IFERROR(MATCH(_xlfn.CONCAT($B61,",",AL$4),'19 SpcFunc &amp; VentSpcFunc combos'!$Q$8:$Q$335,0),0)&gt;0,1,0)</f>
        <v>0</v>
      </c>
      <c r="AM61" s="120">
        <f>IF(IFERROR(MATCH(_xlfn.CONCAT($B61,",",AM$4),'19 SpcFunc &amp; VentSpcFunc combos'!$Q$8:$Q$335,0),0)&gt;0,1,0)</f>
        <v>0</v>
      </c>
      <c r="AN61" s="120">
        <f>IF(IFERROR(MATCH(_xlfn.CONCAT($B61,",",AN$4),'19 SpcFunc &amp; VentSpcFunc combos'!$Q$8:$Q$335,0),0)&gt;0,1,0)</f>
        <v>0</v>
      </c>
      <c r="AO61" s="120">
        <f>IF(IFERROR(MATCH(_xlfn.CONCAT($B61,",",AO$4),'19 SpcFunc &amp; VentSpcFunc combos'!$Q$8:$Q$335,0),0)&gt;0,1,0)</f>
        <v>0</v>
      </c>
      <c r="AP61" s="120">
        <f>IF(IFERROR(MATCH(_xlfn.CONCAT($B61,",",AP$4),'19 SpcFunc &amp; VentSpcFunc combos'!$Q$8:$Q$335,0),0)&gt;0,1,0)</f>
        <v>0</v>
      </c>
      <c r="AQ61" s="120">
        <f>IF(IFERROR(MATCH(_xlfn.CONCAT($B61,",",AQ$4),'19 SpcFunc &amp; VentSpcFunc combos'!$Q$8:$Q$335,0),0)&gt;0,1,0)</f>
        <v>0</v>
      </c>
      <c r="AR61" s="120">
        <f>IF(IFERROR(MATCH(_xlfn.CONCAT($B61,",",AR$4),'19 SpcFunc &amp; VentSpcFunc combos'!$Q$8:$Q$335,0),0)&gt;0,1,0)</f>
        <v>0</v>
      </c>
      <c r="AS61" s="120">
        <f>IF(IFERROR(MATCH(_xlfn.CONCAT($B61,",",AS$4),'19 SpcFunc &amp; VentSpcFunc combos'!$Q$8:$Q$335,0),0)&gt;0,1,0)</f>
        <v>0</v>
      </c>
      <c r="AT61" s="120">
        <f>IF(IFERROR(MATCH(_xlfn.CONCAT($B61,",",AT$4),'19 SpcFunc &amp; VentSpcFunc combos'!$Q$8:$Q$335,0),0)&gt;0,1,0)</f>
        <v>0</v>
      </c>
      <c r="AU61" s="120">
        <f>IF(IFERROR(MATCH(_xlfn.CONCAT($B61,",",AU$4),'19 SpcFunc &amp; VentSpcFunc combos'!$Q$8:$Q$335,0),0)&gt;0,1,0)</f>
        <v>0</v>
      </c>
      <c r="AV61" s="120">
        <f>IF(IFERROR(MATCH(_xlfn.CONCAT($B61,",",AV$4),'19 SpcFunc &amp; VentSpcFunc combos'!$Q$8:$Q$335,0),0)&gt;0,1,0)</f>
        <v>0</v>
      </c>
      <c r="AW61" s="120">
        <f>IF(IFERROR(MATCH(_xlfn.CONCAT($B61,",",AW$4),'19 SpcFunc &amp; VentSpcFunc combos'!$Q$8:$Q$335,0),0)&gt;0,1,0)</f>
        <v>0</v>
      </c>
      <c r="AX61" s="120">
        <f>IF(IFERROR(MATCH(_xlfn.CONCAT($B61,",",AX$4),'19 SpcFunc &amp; VentSpcFunc combos'!$Q$8:$Q$335,0),0)&gt;0,1,0)</f>
        <v>0</v>
      </c>
      <c r="AY61" s="120">
        <f>IF(IFERROR(MATCH(_xlfn.CONCAT($B61,",",AY$4),'19 SpcFunc &amp; VentSpcFunc combos'!$Q$8:$Q$335,0),0)&gt;0,1,0)</f>
        <v>0</v>
      </c>
      <c r="AZ61" s="120">
        <f>IF(IFERROR(MATCH(_xlfn.CONCAT($B61,",",AZ$4),'19 SpcFunc &amp; VentSpcFunc combos'!$Q$8:$Q$335,0),0)&gt;0,1,0)</f>
        <v>0</v>
      </c>
      <c r="BA61" s="120">
        <f>IF(IFERROR(MATCH(_xlfn.CONCAT($B61,",",BA$4),'19 SpcFunc &amp; VentSpcFunc combos'!$Q$8:$Q$335,0),0)&gt;0,1,0)</f>
        <v>0</v>
      </c>
      <c r="BB61" s="120">
        <f>IF(IFERROR(MATCH(_xlfn.CONCAT($B61,",",BB$4),'19 SpcFunc &amp; VentSpcFunc combos'!$Q$8:$Q$335,0),0)&gt;0,1,0)</f>
        <v>0</v>
      </c>
      <c r="BC61" s="120">
        <f>IF(IFERROR(MATCH(_xlfn.CONCAT($B61,",",BC$4),'19 SpcFunc &amp; VentSpcFunc combos'!$Q$8:$Q$335,0),0)&gt;0,1,0)</f>
        <v>0</v>
      </c>
      <c r="BD61" s="120">
        <f>IF(IFERROR(MATCH(_xlfn.CONCAT($B61,",",BD$4),'19 SpcFunc &amp; VentSpcFunc combos'!$Q$8:$Q$335,0),0)&gt;0,1,0)</f>
        <v>0</v>
      </c>
      <c r="BE61" s="120">
        <f>IF(IFERROR(MATCH(_xlfn.CONCAT($B61,",",BE$4),'19 SpcFunc &amp; VentSpcFunc combos'!$Q$8:$Q$335,0),0)&gt;0,1,0)</f>
        <v>0</v>
      </c>
      <c r="BF61" s="120">
        <f>IF(IFERROR(MATCH(_xlfn.CONCAT($B61,",",BF$4),'19 SpcFunc &amp; VentSpcFunc combos'!$Q$8:$Q$335,0),0)&gt;0,1,0)</f>
        <v>0</v>
      </c>
      <c r="BG61" s="120">
        <f>IF(IFERROR(MATCH(_xlfn.CONCAT($B61,",",BG$4),'19 SpcFunc &amp; VentSpcFunc combos'!$Q$8:$Q$335,0),0)&gt;0,1,0)</f>
        <v>0</v>
      </c>
      <c r="BH61" s="120">
        <f>IF(IFERROR(MATCH(_xlfn.CONCAT($B61,",",BH$4),'19 SpcFunc &amp; VentSpcFunc combos'!$Q$8:$Q$335,0),0)&gt;0,1,0)</f>
        <v>0</v>
      </c>
      <c r="BI61" s="120">
        <f>IF(IFERROR(MATCH(_xlfn.CONCAT($B61,",",BI$4),'19 SpcFunc &amp; VentSpcFunc combos'!$Q$8:$Q$335,0),0)&gt;0,1,0)</f>
        <v>0</v>
      </c>
      <c r="BJ61" s="120">
        <f>IF(IFERROR(MATCH(_xlfn.CONCAT($B61,",",BJ$4),'19 SpcFunc &amp; VentSpcFunc combos'!$Q$8:$Q$335,0),0)&gt;0,1,0)</f>
        <v>0</v>
      </c>
      <c r="BK61" s="120">
        <f>IF(IFERROR(MATCH(_xlfn.CONCAT($B61,",",BK$4),'19 SpcFunc &amp; VentSpcFunc combos'!$Q$8:$Q$335,0),0)&gt;0,1,0)</f>
        <v>0</v>
      </c>
      <c r="BL61" s="120">
        <f>IF(IFERROR(MATCH(_xlfn.CONCAT($B61,",",BL$4),'19 SpcFunc &amp; VentSpcFunc combos'!$Q$8:$Q$335,0),0)&gt;0,1,0)</f>
        <v>0</v>
      </c>
      <c r="BM61" s="120">
        <f>IF(IFERROR(MATCH(_xlfn.CONCAT($B61,",",BM$4),'19 SpcFunc &amp; VentSpcFunc combos'!$Q$8:$Q$335,0),0)&gt;0,1,0)</f>
        <v>0</v>
      </c>
      <c r="BN61" s="120">
        <f>IF(IFERROR(MATCH(_xlfn.CONCAT($B61,",",BN$4),'19 SpcFunc &amp; VentSpcFunc combos'!$Q$8:$Q$335,0),0)&gt;0,1,0)</f>
        <v>0</v>
      </c>
      <c r="BO61" s="120">
        <f>IF(IFERROR(MATCH(_xlfn.CONCAT($B61,",",BO$4),'19 SpcFunc &amp; VentSpcFunc combos'!$Q$8:$Q$335,0),0)&gt;0,1,0)</f>
        <v>0</v>
      </c>
      <c r="BP61" s="120">
        <f>IF(IFERROR(MATCH(_xlfn.CONCAT($B61,",",BP$4),'19 SpcFunc &amp; VentSpcFunc combos'!$Q$8:$Q$335,0),0)&gt;0,1,0)</f>
        <v>0</v>
      </c>
      <c r="BQ61" s="120">
        <f>IF(IFERROR(MATCH(_xlfn.CONCAT($B61,",",BQ$4),'19 SpcFunc &amp; VentSpcFunc combos'!$Q$8:$Q$335,0),0)&gt;0,1,0)</f>
        <v>0</v>
      </c>
      <c r="BR61" s="120">
        <f>IF(IFERROR(MATCH(_xlfn.CONCAT($B61,",",BR$4),'19 SpcFunc &amp; VentSpcFunc combos'!$Q$8:$Q$335,0),0)&gt;0,1,0)</f>
        <v>0</v>
      </c>
      <c r="BS61" s="120">
        <f>IF(IFERROR(MATCH(_xlfn.CONCAT($B61,",",BS$4),'19 SpcFunc &amp; VentSpcFunc combos'!$Q$8:$Q$335,0),0)&gt;0,1,0)</f>
        <v>0</v>
      </c>
      <c r="BT61" s="120">
        <f>IF(IFERROR(MATCH(_xlfn.CONCAT($B61,",",BT$4),'19 SpcFunc &amp; VentSpcFunc combos'!$Q$8:$Q$335,0),0)&gt;0,1,0)</f>
        <v>0</v>
      </c>
      <c r="BU61" s="120">
        <f>IF(IFERROR(MATCH(_xlfn.CONCAT($B61,",",BU$4),'19 SpcFunc &amp; VentSpcFunc combos'!$Q$8:$Q$335,0),0)&gt;0,1,0)</f>
        <v>0</v>
      </c>
      <c r="BV61" s="120">
        <f>IF(IFERROR(MATCH(_xlfn.CONCAT($B61,",",BV$4),'19 SpcFunc &amp; VentSpcFunc combos'!$Q$8:$Q$335,0),0)&gt;0,1,0)</f>
        <v>0</v>
      </c>
      <c r="BW61" s="120">
        <f>IF(IFERROR(MATCH(_xlfn.CONCAT($B61,",",BW$4),'19 SpcFunc &amp; VentSpcFunc combos'!$Q$8:$Q$335,0),0)&gt;0,1,0)</f>
        <v>0</v>
      </c>
      <c r="BX61" s="120">
        <f>IF(IFERROR(MATCH(_xlfn.CONCAT($B61,",",BX$4),'19 SpcFunc &amp; VentSpcFunc combos'!$Q$8:$Q$335,0),0)&gt;0,1,0)</f>
        <v>0</v>
      </c>
      <c r="BY61" s="120">
        <f>IF(IFERROR(MATCH(_xlfn.CONCAT($B61,",",BY$4),'19 SpcFunc &amp; VentSpcFunc combos'!$Q$8:$Q$335,0),0)&gt;0,1,0)</f>
        <v>0</v>
      </c>
      <c r="BZ61" s="120">
        <f>IF(IFERROR(MATCH(_xlfn.CONCAT($B61,",",BZ$4),'19 SpcFunc &amp; VentSpcFunc combos'!$Q$8:$Q$335,0),0)&gt;0,1,0)</f>
        <v>0</v>
      </c>
      <c r="CA61" s="120">
        <f>IF(IFERROR(MATCH(_xlfn.CONCAT($B61,",",CA$4),'19 SpcFunc &amp; VentSpcFunc combos'!$Q$8:$Q$335,0),0)&gt;0,1,0)</f>
        <v>0</v>
      </c>
      <c r="CB61" s="120">
        <f>IF(IFERROR(MATCH(_xlfn.CONCAT($B61,",",CB$4),'19 SpcFunc &amp; VentSpcFunc combos'!$Q$8:$Q$335,0),0)&gt;0,1,0)</f>
        <v>0</v>
      </c>
      <c r="CC61" s="120">
        <f>IF(IFERROR(MATCH(_xlfn.CONCAT($B61,",",CC$4),'19 SpcFunc &amp; VentSpcFunc combos'!$Q$8:$Q$335,0),0)&gt;0,1,0)</f>
        <v>0</v>
      </c>
      <c r="CD61" s="120">
        <f>IF(IFERROR(MATCH(_xlfn.CONCAT($B61,",",CD$4),'19 SpcFunc &amp; VentSpcFunc combos'!$Q$8:$Q$335,0),0)&gt;0,1,0)</f>
        <v>0</v>
      </c>
      <c r="CE61" s="120">
        <f>IF(IFERROR(MATCH(_xlfn.CONCAT($B61,",",CE$4),'19 SpcFunc &amp; VentSpcFunc combos'!$Q$8:$Q$335,0),0)&gt;0,1,0)</f>
        <v>0</v>
      </c>
      <c r="CF61" s="120">
        <f>IF(IFERROR(MATCH(_xlfn.CONCAT($B61,",",CF$4),'19 SpcFunc &amp; VentSpcFunc combos'!$Q$8:$Q$335,0),0)&gt;0,1,0)</f>
        <v>0</v>
      </c>
      <c r="CG61" s="120">
        <f>IF(IFERROR(MATCH(_xlfn.CONCAT($B61,",",CG$4),'19 SpcFunc &amp; VentSpcFunc combos'!$Q$8:$Q$335,0),0)&gt;0,1,0)</f>
        <v>0</v>
      </c>
      <c r="CH61" s="120">
        <f>IF(IFERROR(MATCH(_xlfn.CONCAT($B61,",",CH$4),'19 SpcFunc &amp; VentSpcFunc combos'!$Q$8:$Q$335,0),0)&gt;0,1,0)</f>
        <v>0</v>
      </c>
      <c r="CI61" s="120">
        <f>IF(IFERROR(MATCH(_xlfn.CONCAT($B61,",",CI$4),'19 SpcFunc &amp; VentSpcFunc combos'!$Q$8:$Q$335,0),0)&gt;0,1,0)</f>
        <v>0</v>
      </c>
      <c r="CJ61" s="120">
        <f>IF(IFERROR(MATCH(_xlfn.CONCAT($B61,",",CJ$4),'19 SpcFunc &amp; VentSpcFunc combos'!$Q$8:$Q$335,0),0)&gt;0,1,0)</f>
        <v>0</v>
      </c>
      <c r="CK61" s="120">
        <f>IF(IFERROR(MATCH(_xlfn.CONCAT($B61,",",CK$4),'19 SpcFunc &amp; VentSpcFunc combos'!$Q$8:$Q$335,0),0)&gt;0,1,0)</f>
        <v>0</v>
      </c>
      <c r="CL61" s="120">
        <f>IF(IFERROR(MATCH(_xlfn.CONCAT($B61,",",CL$4),'19 SpcFunc &amp; VentSpcFunc combos'!$Q$8:$Q$335,0),0)&gt;0,1,0)</f>
        <v>0</v>
      </c>
      <c r="CM61" s="120">
        <f>IF(IFERROR(MATCH(_xlfn.CONCAT($B61,",",CM$4),'19 SpcFunc &amp; VentSpcFunc combos'!$Q$8:$Q$335,0),0)&gt;0,1,0)</f>
        <v>0</v>
      </c>
      <c r="CN61" s="120">
        <f>IF(IFERROR(MATCH(_xlfn.CONCAT($B61,",",CN$4),'19 SpcFunc &amp; VentSpcFunc combos'!$Q$8:$Q$335,0),0)&gt;0,1,0)</f>
        <v>0</v>
      </c>
      <c r="CO61" s="120">
        <f>IF(IFERROR(MATCH(_xlfn.CONCAT($B61,",",CO$4),'19 SpcFunc &amp; VentSpcFunc combos'!$Q$8:$Q$335,0),0)&gt;0,1,0)</f>
        <v>0</v>
      </c>
      <c r="CP61" s="120">
        <f>IF(IFERROR(MATCH(_xlfn.CONCAT($B61,",",CP$4),'19 SpcFunc &amp; VentSpcFunc combos'!$Q$8:$Q$335,0),0)&gt;0,1,0)</f>
        <v>0</v>
      </c>
      <c r="CQ61" s="120">
        <f>IF(IFERROR(MATCH(_xlfn.CONCAT($B61,",",CQ$4),'19 SpcFunc &amp; VentSpcFunc combos'!$Q$8:$Q$335,0),0)&gt;0,1,0)</f>
        <v>0</v>
      </c>
      <c r="CR61" s="120">
        <f>IF(IFERROR(MATCH(_xlfn.CONCAT($B61,",",CR$4),'19 SpcFunc &amp; VentSpcFunc combos'!$Q$8:$Q$335,0),0)&gt;0,1,0)</f>
        <v>0</v>
      </c>
      <c r="CS61" s="120">
        <f>IF(IFERROR(MATCH(_xlfn.CONCAT($B61,",",CS$4),'19 SpcFunc &amp; VentSpcFunc combos'!$Q$8:$Q$335,0),0)&gt;0,1,0)</f>
        <v>0</v>
      </c>
      <c r="CT61" s="120">
        <f>IF(IFERROR(MATCH(_xlfn.CONCAT($B61,",",CT$4),'19 SpcFunc &amp; VentSpcFunc combos'!$Q$8:$Q$335,0),0)&gt;0,1,0)</f>
        <v>0</v>
      </c>
      <c r="CU61" s="99" t="s">
        <v>938</v>
      </c>
      <c r="CV61">
        <f t="shared" si="5"/>
        <v>0</v>
      </c>
    </row>
    <row r="62" spans="2:100" x14ac:dyDescent="0.25">
      <c r="B62" t="e">
        <f>#REF!</f>
        <v>#REF!</v>
      </c>
      <c r="C62" s="120">
        <f>IF(IFERROR(MATCH(_xlfn.CONCAT($B62,",",C$4),'19 SpcFunc &amp; VentSpcFunc combos'!$Q$8:$Q$335,0),0)&gt;0,1,0)</f>
        <v>0</v>
      </c>
      <c r="D62" s="120">
        <f>IF(IFERROR(MATCH(_xlfn.CONCAT($B62,",",D$4),'19 SpcFunc &amp; VentSpcFunc combos'!$Q$8:$Q$335,0),0)&gt;0,1,0)</f>
        <v>0</v>
      </c>
      <c r="E62" s="120">
        <f>IF(IFERROR(MATCH(_xlfn.CONCAT($B62,",",E$4),'19 SpcFunc &amp; VentSpcFunc combos'!$Q$8:$Q$335,0),0)&gt;0,1,0)</f>
        <v>0</v>
      </c>
      <c r="F62" s="120">
        <f>IF(IFERROR(MATCH(_xlfn.CONCAT($B62,",",F$4),'19 SpcFunc &amp; VentSpcFunc combos'!$Q$8:$Q$335,0),0)&gt;0,1,0)</f>
        <v>0</v>
      </c>
      <c r="G62" s="120">
        <f>IF(IFERROR(MATCH(_xlfn.CONCAT($B62,",",G$4),'19 SpcFunc &amp; VentSpcFunc combos'!$Q$8:$Q$335,0),0)&gt;0,1,0)</f>
        <v>0</v>
      </c>
      <c r="H62" s="120">
        <f>IF(IFERROR(MATCH(_xlfn.CONCAT($B62,",",H$4),'19 SpcFunc &amp; VentSpcFunc combos'!$Q$8:$Q$335,0),0)&gt;0,1,0)</f>
        <v>0</v>
      </c>
      <c r="I62" s="120">
        <f>IF(IFERROR(MATCH(_xlfn.CONCAT($B62,",",I$4),'19 SpcFunc &amp; VentSpcFunc combos'!$Q$8:$Q$335,0),0)&gt;0,1,0)</f>
        <v>0</v>
      </c>
      <c r="J62" s="120">
        <f>IF(IFERROR(MATCH(_xlfn.CONCAT($B62,",",J$4),'19 SpcFunc &amp; VentSpcFunc combos'!$Q$8:$Q$335,0),0)&gt;0,1,0)</f>
        <v>0</v>
      </c>
      <c r="K62" s="120">
        <f>IF(IFERROR(MATCH(_xlfn.CONCAT($B62,",",K$4),'19 SpcFunc &amp; VentSpcFunc combos'!$Q$8:$Q$335,0),0)&gt;0,1,0)</f>
        <v>0</v>
      </c>
      <c r="L62" s="120">
        <f>IF(IFERROR(MATCH(_xlfn.CONCAT($B62,",",L$4),'19 SpcFunc &amp; VentSpcFunc combos'!$Q$8:$Q$335,0),0)&gt;0,1,0)</f>
        <v>0</v>
      </c>
      <c r="M62" s="120">
        <f>IF(IFERROR(MATCH(_xlfn.CONCAT($B62,",",M$4),'19 SpcFunc &amp; VentSpcFunc combos'!$Q$8:$Q$335,0),0)&gt;0,1,0)</f>
        <v>0</v>
      </c>
      <c r="N62" s="120">
        <f>IF(IFERROR(MATCH(_xlfn.CONCAT($B62,",",N$4),'19 SpcFunc &amp; VentSpcFunc combos'!$Q$8:$Q$335,0),0)&gt;0,1,0)</f>
        <v>0</v>
      </c>
      <c r="O62" s="120">
        <f>IF(IFERROR(MATCH(_xlfn.CONCAT($B62,",",O$4),'19 SpcFunc &amp; VentSpcFunc combos'!$Q$8:$Q$335,0),0)&gt;0,1,0)</f>
        <v>0</v>
      </c>
      <c r="P62" s="120">
        <f>IF(IFERROR(MATCH(_xlfn.CONCAT($B62,",",P$4),'19 SpcFunc &amp; VentSpcFunc combos'!$Q$8:$Q$335,0),0)&gt;0,1,0)</f>
        <v>0</v>
      </c>
      <c r="Q62" s="120">
        <f>IF(IFERROR(MATCH(_xlfn.CONCAT($B62,",",Q$4),'19 SpcFunc &amp; VentSpcFunc combos'!$Q$8:$Q$335,0),0)&gt;0,1,0)</f>
        <v>0</v>
      </c>
      <c r="R62" s="120">
        <f>IF(IFERROR(MATCH(_xlfn.CONCAT($B62,",",R$4),'19 SpcFunc &amp; VentSpcFunc combos'!$Q$8:$Q$335,0),0)&gt;0,1,0)</f>
        <v>0</v>
      </c>
      <c r="S62" s="120">
        <f>IF(IFERROR(MATCH(_xlfn.CONCAT($B62,",",S$4),'19 SpcFunc &amp; VentSpcFunc combos'!$Q$8:$Q$335,0),0)&gt;0,1,0)</f>
        <v>0</v>
      </c>
      <c r="T62" s="120">
        <f>IF(IFERROR(MATCH(_xlfn.CONCAT($B62,",",T$4),'19 SpcFunc &amp; VentSpcFunc combos'!$Q$8:$Q$335,0),0)&gt;0,1,0)</f>
        <v>0</v>
      </c>
      <c r="U62" s="120">
        <f>IF(IFERROR(MATCH(_xlfn.CONCAT($B62,",",U$4),'19 SpcFunc &amp; VentSpcFunc combos'!$Q$8:$Q$335,0),0)&gt;0,1,0)</f>
        <v>0</v>
      </c>
      <c r="V62" s="120">
        <f>IF(IFERROR(MATCH(_xlfn.CONCAT($B62,",",V$4),'19 SpcFunc &amp; VentSpcFunc combos'!$Q$8:$Q$335,0),0)&gt;0,1,0)</f>
        <v>0</v>
      </c>
      <c r="W62" s="120">
        <f>IF(IFERROR(MATCH(_xlfn.CONCAT($B62,",",W$4),'19 SpcFunc &amp; VentSpcFunc combos'!$Q$8:$Q$335,0),0)&gt;0,1,0)</f>
        <v>0</v>
      </c>
      <c r="X62" s="120">
        <f>IF(IFERROR(MATCH(_xlfn.CONCAT($B62,",",X$4),'19 SpcFunc &amp; VentSpcFunc combos'!$Q$8:$Q$335,0),0)&gt;0,1,0)</f>
        <v>0</v>
      </c>
      <c r="Y62" s="120">
        <f>IF(IFERROR(MATCH(_xlfn.CONCAT($B62,",",Y$4),'19 SpcFunc &amp; VentSpcFunc combos'!$Q$8:$Q$335,0),0)&gt;0,1,0)</f>
        <v>0</v>
      </c>
      <c r="Z62" s="120">
        <f>IF(IFERROR(MATCH(_xlfn.CONCAT($B62,",",Z$4),'19 SpcFunc &amp; VentSpcFunc combos'!$Q$8:$Q$335,0),0)&gt;0,1,0)</f>
        <v>0</v>
      </c>
      <c r="AA62" s="120">
        <f>IF(IFERROR(MATCH(_xlfn.CONCAT($B62,",",AA$4),'19 SpcFunc &amp; VentSpcFunc combos'!$Q$8:$Q$335,0),0)&gt;0,1,0)</f>
        <v>0</v>
      </c>
      <c r="AB62" s="120">
        <f>IF(IFERROR(MATCH(_xlfn.CONCAT($B62,",",AB$4),'19 SpcFunc &amp; VentSpcFunc combos'!$Q$8:$Q$335,0),0)&gt;0,1,0)</f>
        <v>0</v>
      </c>
      <c r="AC62" s="120">
        <f>IF(IFERROR(MATCH(_xlfn.CONCAT($B62,",",AC$4),'19 SpcFunc &amp; VentSpcFunc combos'!$Q$8:$Q$335,0),0)&gt;0,1,0)</f>
        <v>0</v>
      </c>
      <c r="AD62" s="120">
        <f>IF(IFERROR(MATCH(_xlfn.CONCAT($B62,",",AD$4),'19 SpcFunc &amp; VentSpcFunc combos'!$Q$8:$Q$335,0),0)&gt;0,1,0)</f>
        <v>0</v>
      </c>
      <c r="AE62" s="120">
        <f>IF(IFERROR(MATCH(_xlfn.CONCAT($B62,",",AE$4),'19 SpcFunc &amp; VentSpcFunc combos'!$Q$8:$Q$335,0),0)&gt;0,1,0)</f>
        <v>0</v>
      </c>
      <c r="AF62" s="120">
        <f>IF(IFERROR(MATCH(_xlfn.CONCAT($B62,",",AF$4),'19 SpcFunc &amp; VentSpcFunc combos'!$Q$8:$Q$335,0),0)&gt;0,1,0)</f>
        <v>0</v>
      </c>
      <c r="AG62" s="120">
        <f>IF(IFERROR(MATCH(_xlfn.CONCAT($B62,",",AG$4),'19 SpcFunc &amp; VentSpcFunc combos'!$Q$8:$Q$335,0),0)&gt;0,1,0)</f>
        <v>0</v>
      </c>
      <c r="AH62" s="120">
        <f>IF(IFERROR(MATCH(_xlfn.CONCAT($B62,",",AH$4),'19 SpcFunc &amp; VentSpcFunc combos'!$Q$8:$Q$335,0),0)&gt;0,1,0)</f>
        <v>0</v>
      </c>
      <c r="AI62" s="120">
        <f>IF(IFERROR(MATCH(_xlfn.CONCAT($B62,",",AI$4),'19 SpcFunc &amp; VentSpcFunc combos'!$Q$8:$Q$335,0),0)&gt;0,1,0)</f>
        <v>0</v>
      </c>
      <c r="AJ62" s="120">
        <f>IF(IFERROR(MATCH(_xlfn.CONCAT($B62,",",AJ$4),'19 SpcFunc &amp; VentSpcFunc combos'!$Q$8:$Q$335,0),0)&gt;0,1,0)</f>
        <v>0</v>
      </c>
      <c r="AK62" s="120">
        <f>IF(IFERROR(MATCH(_xlfn.CONCAT($B62,",",AK$4),'19 SpcFunc &amp; VentSpcFunc combos'!$Q$8:$Q$335,0),0)&gt;0,1,0)</f>
        <v>0</v>
      </c>
      <c r="AL62" s="120">
        <f>IF(IFERROR(MATCH(_xlfn.CONCAT($B62,",",AL$4),'19 SpcFunc &amp; VentSpcFunc combos'!$Q$8:$Q$335,0),0)&gt;0,1,0)</f>
        <v>0</v>
      </c>
      <c r="AM62" s="120">
        <f>IF(IFERROR(MATCH(_xlfn.CONCAT($B62,",",AM$4),'19 SpcFunc &amp; VentSpcFunc combos'!$Q$8:$Q$335,0),0)&gt;0,1,0)</f>
        <v>0</v>
      </c>
      <c r="AN62" s="120">
        <f>IF(IFERROR(MATCH(_xlfn.CONCAT($B62,",",AN$4),'19 SpcFunc &amp; VentSpcFunc combos'!$Q$8:$Q$335,0),0)&gt;0,1,0)</f>
        <v>0</v>
      </c>
      <c r="AO62" s="120">
        <f>IF(IFERROR(MATCH(_xlfn.CONCAT($B62,",",AO$4),'19 SpcFunc &amp; VentSpcFunc combos'!$Q$8:$Q$335,0),0)&gt;0,1,0)</f>
        <v>0</v>
      </c>
      <c r="AP62" s="120">
        <f>IF(IFERROR(MATCH(_xlfn.CONCAT($B62,",",AP$4),'19 SpcFunc &amp; VentSpcFunc combos'!$Q$8:$Q$335,0),0)&gt;0,1,0)</f>
        <v>0</v>
      </c>
      <c r="AQ62" s="120">
        <f>IF(IFERROR(MATCH(_xlfn.CONCAT($B62,",",AQ$4),'19 SpcFunc &amp; VentSpcFunc combos'!$Q$8:$Q$335,0),0)&gt;0,1,0)</f>
        <v>0</v>
      </c>
      <c r="AR62" s="120">
        <f>IF(IFERROR(MATCH(_xlfn.CONCAT($B62,",",AR$4),'19 SpcFunc &amp; VentSpcFunc combos'!$Q$8:$Q$335,0),0)&gt;0,1,0)</f>
        <v>0</v>
      </c>
      <c r="AS62" s="120">
        <f>IF(IFERROR(MATCH(_xlfn.CONCAT($B62,",",AS$4),'19 SpcFunc &amp; VentSpcFunc combos'!$Q$8:$Q$335,0),0)&gt;0,1,0)</f>
        <v>0</v>
      </c>
      <c r="AT62" s="120">
        <f>IF(IFERROR(MATCH(_xlfn.CONCAT($B62,",",AT$4),'19 SpcFunc &amp; VentSpcFunc combos'!$Q$8:$Q$335,0),0)&gt;0,1,0)</f>
        <v>0</v>
      </c>
      <c r="AU62" s="120">
        <f>IF(IFERROR(MATCH(_xlfn.CONCAT($B62,",",AU$4),'19 SpcFunc &amp; VentSpcFunc combos'!$Q$8:$Q$335,0),0)&gt;0,1,0)</f>
        <v>0</v>
      </c>
      <c r="AV62" s="120">
        <f>IF(IFERROR(MATCH(_xlfn.CONCAT($B62,",",AV$4),'19 SpcFunc &amp; VentSpcFunc combos'!$Q$8:$Q$335,0),0)&gt;0,1,0)</f>
        <v>0</v>
      </c>
      <c r="AW62" s="120">
        <f>IF(IFERROR(MATCH(_xlfn.CONCAT($B62,",",AW$4),'19 SpcFunc &amp; VentSpcFunc combos'!$Q$8:$Q$335,0),0)&gt;0,1,0)</f>
        <v>0</v>
      </c>
      <c r="AX62" s="120">
        <f>IF(IFERROR(MATCH(_xlfn.CONCAT($B62,",",AX$4),'19 SpcFunc &amp; VentSpcFunc combos'!$Q$8:$Q$335,0),0)&gt;0,1,0)</f>
        <v>0</v>
      </c>
      <c r="AY62" s="120">
        <f>IF(IFERROR(MATCH(_xlfn.CONCAT($B62,",",AY$4),'19 SpcFunc &amp; VentSpcFunc combos'!$Q$8:$Q$335,0),0)&gt;0,1,0)</f>
        <v>0</v>
      </c>
      <c r="AZ62" s="120">
        <f>IF(IFERROR(MATCH(_xlfn.CONCAT($B62,",",AZ$4),'19 SpcFunc &amp; VentSpcFunc combos'!$Q$8:$Q$335,0),0)&gt;0,1,0)</f>
        <v>0</v>
      </c>
      <c r="BA62" s="120">
        <f>IF(IFERROR(MATCH(_xlfn.CONCAT($B62,",",BA$4),'19 SpcFunc &amp; VentSpcFunc combos'!$Q$8:$Q$335,0),0)&gt;0,1,0)</f>
        <v>0</v>
      </c>
      <c r="BB62" s="120">
        <f>IF(IFERROR(MATCH(_xlfn.CONCAT($B62,",",BB$4),'19 SpcFunc &amp; VentSpcFunc combos'!$Q$8:$Q$335,0),0)&gt;0,1,0)</f>
        <v>0</v>
      </c>
      <c r="BC62" s="120">
        <f>IF(IFERROR(MATCH(_xlfn.CONCAT($B62,",",BC$4),'19 SpcFunc &amp; VentSpcFunc combos'!$Q$8:$Q$335,0),0)&gt;0,1,0)</f>
        <v>0</v>
      </c>
      <c r="BD62" s="120">
        <f>IF(IFERROR(MATCH(_xlfn.CONCAT($B62,",",BD$4),'19 SpcFunc &amp; VentSpcFunc combos'!$Q$8:$Q$335,0),0)&gt;0,1,0)</f>
        <v>0</v>
      </c>
      <c r="BE62" s="120">
        <f>IF(IFERROR(MATCH(_xlfn.CONCAT($B62,",",BE$4),'19 SpcFunc &amp; VentSpcFunc combos'!$Q$8:$Q$335,0),0)&gt;0,1,0)</f>
        <v>0</v>
      </c>
      <c r="BF62" s="120">
        <f>IF(IFERROR(MATCH(_xlfn.CONCAT($B62,",",BF$4),'19 SpcFunc &amp; VentSpcFunc combos'!$Q$8:$Q$335,0),0)&gt;0,1,0)</f>
        <v>0</v>
      </c>
      <c r="BG62" s="120">
        <f>IF(IFERROR(MATCH(_xlfn.CONCAT($B62,",",BG$4),'19 SpcFunc &amp; VentSpcFunc combos'!$Q$8:$Q$335,0),0)&gt;0,1,0)</f>
        <v>0</v>
      </c>
      <c r="BH62" s="120">
        <f>IF(IFERROR(MATCH(_xlfn.CONCAT($B62,",",BH$4),'19 SpcFunc &amp; VentSpcFunc combos'!$Q$8:$Q$335,0),0)&gt;0,1,0)</f>
        <v>0</v>
      </c>
      <c r="BI62" s="120">
        <f>IF(IFERROR(MATCH(_xlfn.CONCAT($B62,",",BI$4),'19 SpcFunc &amp; VentSpcFunc combos'!$Q$8:$Q$335,0),0)&gt;0,1,0)</f>
        <v>0</v>
      </c>
      <c r="BJ62" s="120">
        <f>IF(IFERROR(MATCH(_xlfn.CONCAT($B62,",",BJ$4),'19 SpcFunc &amp; VentSpcFunc combos'!$Q$8:$Q$335,0),0)&gt;0,1,0)</f>
        <v>0</v>
      </c>
      <c r="BK62" s="120">
        <f>IF(IFERROR(MATCH(_xlfn.CONCAT($B62,",",BK$4),'19 SpcFunc &amp; VentSpcFunc combos'!$Q$8:$Q$335,0),0)&gt;0,1,0)</f>
        <v>0</v>
      </c>
      <c r="BL62" s="120">
        <f>IF(IFERROR(MATCH(_xlfn.CONCAT($B62,",",BL$4),'19 SpcFunc &amp; VentSpcFunc combos'!$Q$8:$Q$335,0),0)&gt;0,1,0)</f>
        <v>0</v>
      </c>
      <c r="BM62" s="120">
        <f>IF(IFERROR(MATCH(_xlfn.CONCAT($B62,",",BM$4),'19 SpcFunc &amp; VentSpcFunc combos'!$Q$8:$Q$335,0),0)&gt;0,1,0)</f>
        <v>0</v>
      </c>
      <c r="BN62" s="120">
        <f>IF(IFERROR(MATCH(_xlfn.CONCAT($B62,",",BN$4),'19 SpcFunc &amp; VentSpcFunc combos'!$Q$8:$Q$335,0),0)&gt;0,1,0)</f>
        <v>0</v>
      </c>
      <c r="BO62" s="120">
        <f>IF(IFERROR(MATCH(_xlfn.CONCAT($B62,",",BO$4),'19 SpcFunc &amp; VentSpcFunc combos'!$Q$8:$Q$335,0),0)&gt;0,1,0)</f>
        <v>0</v>
      </c>
      <c r="BP62" s="120">
        <f>IF(IFERROR(MATCH(_xlfn.CONCAT($B62,",",BP$4),'19 SpcFunc &amp; VentSpcFunc combos'!$Q$8:$Q$335,0),0)&gt;0,1,0)</f>
        <v>0</v>
      </c>
      <c r="BQ62" s="120">
        <f>IF(IFERROR(MATCH(_xlfn.CONCAT($B62,",",BQ$4),'19 SpcFunc &amp; VentSpcFunc combos'!$Q$8:$Q$335,0),0)&gt;0,1,0)</f>
        <v>0</v>
      </c>
      <c r="BR62" s="120">
        <f>IF(IFERROR(MATCH(_xlfn.CONCAT($B62,",",BR$4),'19 SpcFunc &amp; VentSpcFunc combos'!$Q$8:$Q$335,0),0)&gt;0,1,0)</f>
        <v>0</v>
      </c>
      <c r="BS62" s="120">
        <f>IF(IFERROR(MATCH(_xlfn.CONCAT($B62,",",BS$4),'19 SpcFunc &amp; VentSpcFunc combos'!$Q$8:$Q$335,0),0)&gt;0,1,0)</f>
        <v>0</v>
      </c>
      <c r="BT62" s="120">
        <f>IF(IFERROR(MATCH(_xlfn.CONCAT($B62,",",BT$4),'19 SpcFunc &amp; VentSpcFunc combos'!$Q$8:$Q$335,0),0)&gt;0,1,0)</f>
        <v>0</v>
      </c>
      <c r="BU62" s="120">
        <f>IF(IFERROR(MATCH(_xlfn.CONCAT($B62,",",BU$4),'19 SpcFunc &amp; VentSpcFunc combos'!$Q$8:$Q$335,0),0)&gt;0,1,0)</f>
        <v>0</v>
      </c>
      <c r="BV62" s="120">
        <f>IF(IFERROR(MATCH(_xlfn.CONCAT($B62,",",BV$4),'19 SpcFunc &amp; VentSpcFunc combos'!$Q$8:$Q$335,0),0)&gt;0,1,0)</f>
        <v>0</v>
      </c>
      <c r="BW62" s="120">
        <f>IF(IFERROR(MATCH(_xlfn.CONCAT($B62,",",BW$4),'19 SpcFunc &amp; VentSpcFunc combos'!$Q$8:$Q$335,0),0)&gt;0,1,0)</f>
        <v>0</v>
      </c>
      <c r="BX62" s="120">
        <f>IF(IFERROR(MATCH(_xlfn.CONCAT($B62,",",BX$4),'19 SpcFunc &amp; VentSpcFunc combos'!$Q$8:$Q$335,0),0)&gt;0,1,0)</f>
        <v>0</v>
      </c>
      <c r="BY62" s="120">
        <f>IF(IFERROR(MATCH(_xlfn.CONCAT($B62,",",BY$4),'19 SpcFunc &amp; VentSpcFunc combos'!$Q$8:$Q$335,0),0)&gt;0,1,0)</f>
        <v>0</v>
      </c>
      <c r="BZ62" s="120">
        <f>IF(IFERROR(MATCH(_xlfn.CONCAT($B62,",",BZ$4),'19 SpcFunc &amp; VentSpcFunc combos'!$Q$8:$Q$335,0),0)&gt;0,1,0)</f>
        <v>0</v>
      </c>
      <c r="CA62" s="120">
        <f>IF(IFERROR(MATCH(_xlfn.CONCAT($B62,",",CA$4),'19 SpcFunc &amp; VentSpcFunc combos'!$Q$8:$Q$335,0),0)&gt;0,1,0)</f>
        <v>0</v>
      </c>
      <c r="CB62" s="120">
        <f>IF(IFERROR(MATCH(_xlfn.CONCAT($B62,",",CB$4),'19 SpcFunc &amp; VentSpcFunc combos'!$Q$8:$Q$335,0),0)&gt;0,1,0)</f>
        <v>0</v>
      </c>
      <c r="CC62" s="120">
        <f>IF(IFERROR(MATCH(_xlfn.CONCAT($B62,",",CC$4),'19 SpcFunc &amp; VentSpcFunc combos'!$Q$8:$Q$335,0),0)&gt;0,1,0)</f>
        <v>0</v>
      </c>
      <c r="CD62" s="120">
        <f>IF(IFERROR(MATCH(_xlfn.CONCAT($B62,",",CD$4),'19 SpcFunc &amp; VentSpcFunc combos'!$Q$8:$Q$335,0),0)&gt;0,1,0)</f>
        <v>0</v>
      </c>
      <c r="CE62" s="120">
        <f>IF(IFERROR(MATCH(_xlfn.CONCAT($B62,",",CE$4),'19 SpcFunc &amp; VentSpcFunc combos'!$Q$8:$Q$335,0),0)&gt;0,1,0)</f>
        <v>0</v>
      </c>
      <c r="CF62" s="120">
        <f>IF(IFERROR(MATCH(_xlfn.CONCAT($B62,",",CF$4),'19 SpcFunc &amp; VentSpcFunc combos'!$Q$8:$Q$335,0),0)&gt;0,1,0)</f>
        <v>0</v>
      </c>
      <c r="CG62" s="120">
        <f>IF(IFERROR(MATCH(_xlfn.CONCAT($B62,",",CG$4),'19 SpcFunc &amp; VentSpcFunc combos'!$Q$8:$Q$335,0),0)&gt;0,1,0)</f>
        <v>0</v>
      </c>
      <c r="CH62" s="120">
        <f>IF(IFERROR(MATCH(_xlfn.CONCAT($B62,",",CH$4),'19 SpcFunc &amp; VentSpcFunc combos'!$Q$8:$Q$335,0),0)&gt;0,1,0)</f>
        <v>0</v>
      </c>
      <c r="CI62" s="120">
        <f>IF(IFERROR(MATCH(_xlfn.CONCAT($B62,",",CI$4),'19 SpcFunc &amp; VentSpcFunc combos'!$Q$8:$Q$335,0),0)&gt;0,1,0)</f>
        <v>0</v>
      </c>
      <c r="CJ62" s="120">
        <f>IF(IFERROR(MATCH(_xlfn.CONCAT($B62,",",CJ$4),'19 SpcFunc &amp; VentSpcFunc combos'!$Q$8:$Q$335,0),0)&gt;0,1,0)</f>
        <v>0</v>
      </c>
      <c r="CK62" s="120">
        <f>IF(IFERROR(MATCH(_xlfn.CONCAT($B62,",",CK$4),'19 SpcFunc &amp; VentSpcFunc combos'!$Q$8:$Q$335,0),0)&gt;0,1,0)</f>
        <v>0</v>
      </c>
      <c r="CL62" s="120">
        <f>IF(IFERROR(MATCH(_xlfn.CONCAT($B62,",",CL$4),'19 SpcFunc &amp; VentSpcFunc combos'!$Q$8:$Q$335,0),0)&gt;0,1,0)</f>
        <v>0</v>
      </c>
      <c r="CM62" s="120">
        <f>IF(IFERROR(MATCH(_xlfn.CONCAT($B62,",",CM$4),'19 SpcFunc &amp; VentSpcFunc combos'!$Q$8:$Q$335,0),0)&gt;0,1,0)</f>
        <v>0</v>
      </c>
      <c r="CN62" s="120">
        <f>IF(IFERROR(MATCH(_xlfn.CONCAT($B62,",",CN$4),'19 SpcFunc &amp; VentSpcFunc combos'!$Q$8:$Q$335,0),0)&gt;0,1,0)</f>
        <v>0</v>
      </c>
      <c r="CO62" s="120">
        <f>IF(IFERROR(MATCH(_xlfn.CONCAT($B62,",",CO$4),'19 SpcFunc &amp; VentSpcFunc combos'!$Q$8:$Q$335,0),0)&gt;0,1,0)</f>
        <v>0</v>
      </c>
      <c r="CP62" s="120">
        <f>IF(IFERROR(MATCH(_xlfn.CONCAT($B62,",",CP$4),'19 SpcFunc &amp; VentSpcFunc combos'!$Q$8:$Q$335,0),0)&gt;0,1,0)</f>
        <v>0</v>
      </c>
      <c r="CQ62" s="120">
        <f>IF(IFERROR(MATCH(_xlfn.CONCAT($B62,",",CQ$4),'19 SpcFunc &amp; VentSpcFunc combos'!$Q$8:$Q$335,0),0)&gt;0,1,0)</f>
        <v>0</v>
      </c>
      <c r="CR62" s="120">
        <f>IF(IFERROR(MATCH(_xlfn.CONCAT($B62,",",CR$4),'19 SpcFunc &amp; VentSpcFunc combos'!$Q$8:$Q$335,0),0)&gt;0,1,0)</f>
        <v>0</v>
      </c>
      <c r="CS62" s="120">
        <f>IF(IFERROR(MATCH(_xlfn.CONCAT($B62,",",CS$4),'19 SpcFunc &amp; VentSpcFunc combos'!$Q$8:$Q$335,0),0)&gt;0,1,0)</f>
        <v>0</v>
      </c>
      <c r="CT62" s="120">
        <f>IF(IFERROR(MATCH(_xlfn.CONCAT($B62,",",CT$4),'19 SpcFunc &amp; VentSpcFunc combos'!$Q$8:$Q$335,0),0)&gt;0,1,0)</f>
        <v>0</v>
      </c>
      <c r="CU62" s="99" t="s">
        <v>938</v>
      </c>
      <c r="CV62">
        <f t="shared" si="5"/>
        <v>0</v>
      </c>
    </row>
    <row r="63" spans="2:100" x14ac:dyDescent="0.25">
      <c r="B63" t="e">
        <f>#REF!</f>
        <v>#REF!</v>
      </c>
      <c r="C63" s="120">
        <f>IF(IFERROR(MATCH(_xlfn.CONCAT($B63,",",C$4),'19 SpcFunc &amp; VentSpcFunc combos'!$Q$8:$Q$335,0),0)&gt;0,1,0)</f>
        <v>0</v>
      </c>
      <c r="D63" s="120">
        <f>IF(IFERROR(MATCH(_xlfn.CONCAT($B63,",",D$4),'19 SpcFunc &amp; VentSpcFunc combos'!$Q$8:$Q$335,0),0)&gt;0,1,0)</f>
        <v>0</v>
      </c>
      <c r="E63" s="120">
        <f>IF(IFERROR(MATCH(_xlfn.CONCAT($B63,",",E$4),'19 SpcFunc &amp; VentSpcFunc combos'!$Q$8:$Q$335,0),0)&gt;0,1,0)</f>
        <v>0</v>
      </c>
      <c r="F63" s="120">
        <f>IF(IFERROR(MATCH(_xlfn.CONCAT($B63,",",F$4),'19 SpcFunc &amp; VentSpcFunc combos'!$Q$8:$Q$335,0),0)&gt;0,1,0)</f>
        <v>0</v>
      </c>
      <c r="G63" s="120">
        <f>IF(IFERROR(MATCH(_xlfn.CONCAT($B63,",",G$4),'19 SpcFunc &amp; VentSpcFunc combos'!$Q$8:$Q$335,0),0)&gt;0,1,0)</f>
        <v>0</v>
      </c>
      <c r="H63" s="120">
        <f>IF(IFERROR(MATCH(_xlfn.CONCAT($B63,",",H$4),'19 SpcFunc &amp; VentSpcFunc combos'!$Q$8:$Q$335,0),0)&gt;0,1,0)</f>
        <v>0</v>
      </c>
      <c r="I63" s="120">
        <f>IF(IFERROR(MATCH(_xlfn.CONCAT($B63,",",I$4),'19 SpcFunc &amp; VentSpcFunc combos'!$Q$8:$Q$335,0),0)&gt;0,1,0)</f>
        <v>0</v>
      </c>
      <c r="J63" s="120">
        <f>IF(IFERROR(MATCH(_xlfn.CONCAT($B63,",",J$4),'19 SpcFunc &amp; VentSpcFunc combos'!$Q$8:$Q$335,0),0)&gt;0,1,0)</f>
        <v>0</v>
      </c>
      <c r="K63" s="120">
        <f>IF(IFERROR(MATCH(_xlfn.CONCAT($B63,",",K$4),'19 SpcFunc &amp; VentSpcFunc combos'!$Q$8:$Q$335,0),0)&gt;0,1,0)</f>
        <v>0</v>
      </c>
      <c r="L63" s="120">
        <f>IF(IFERROR(MATCH(_xlfn.CONCAT($B63,",",L$4),'19 SpcFunc &amp; VentSpcFunc combos'!$Q$8:$Q$335,0),0)&gt;0,1,0)</f>
        <v>0</v>
      </c>
      <c r="M63" s="120">
        <f>IF(IFERROR(MATCH(_xlfn.CONCAT($B63,",",M$4),'19 SpcFunc &amp; VentSpcFunc combos'!$Q$8:$Q$335,0),0)&gt;0,1,0)</f>
        <v>0</v>
      </c>
      <c r="N63" s="120">
        <f>IF(IFERROR(MATCH(_xlfn.CONCAT($B63,",",N$4),'19 SpcFunc &amp; VentSpcFunc combos'!$Q$8:$Q$335,0),0)&gt;0,1,0)</f>
        <v>0</v>
      </c>
      <c r="O63" s="120">
        <f>IF(IFERROR(MATCH(_xlfn.CONCAT($B63,",",O$4),'19 SpcFunc &amp; VentSpcFunc combos'!$Q$8:$Q$335,0),0)&gt;0,1,0)</f>
        <v>0</v>
      </c>
      <c r="P63" s="120">
        <f>IF(IFERROR(MATCH(_xlfn.CONCAT($B63,",",P$4),'19 SpcFunc &amp; VentSpcFunc combos'!$Q$8:$Q$335,0),0)&gt;0,1,0)</f>
        <v>0</v>
      </c>
      <c r="Q63" s="120">
        <f>IF(IFERROR(MATCH(_xlfn.CONCAT($B63,",",Q$4),'19 SpcFunc &amp; VentSpcFunc combos'!$Q$8:$Q$335,0),0)&gt;0,1,0)</f>
        <v>0</v>
      </c>
      <c r="R63" s="120">
        <f>IF(IFERROR(MATCH(_xlfn.CONCAT($B63,",",R$4),'19 SpcFunc &amp; VentSpcFunc combos'!$Q$8:$Q$335,0),0)&gt;0,1,0)</f>
        <v>0</v>
      </c>
      <c r="S63" s="120">
        <f>IF(IFERROR(MATCH(_xlfn.CONCAT($B63,",",S$4),'19 SpcFunc &amp; VentSpcFunc combos'!$Q$8:$Q$335,0),0)&gt;0,1,0)</f>
        <v>0</v>
      </c>
      <c r="T63" s="120">
        <f>IF(IFERROR(MATCH(_xlfn.CONCAT($B63,",",T$4),'19 SpcFunc &amp; VentSpcFunc combos'!$Q$8:$Q$335,0),0)&gt;0,1,0)</f>
        <v>0</v>
      </c>
      <c r="U63" s="120">
        <f>IF(IFERROR(MATCH(_xlfn.CONCAT($B63,",",U$4),'19 SpcFunc &amp; VentSpcFunc combos'!$Q$8:$Q$335,0),0)&gt;0,1,0)</f>
        <v>0</v>
      </c>
      <c r="V63" s="120">
        <f>IF(IFERROR(MATCH(_xlfn.CONCAT($B63,",",V$4),'19 SpcFunc &amp; VentSpcFunc combos'!$Q$8:$Q$335,0),0)&gt;0,1,0)</f>
        <v>0</v>
      </c>
      <c r="W63" s="120">
        <f>IF(IFERROR(MATCH(_xlfn.CONCAT($B63,",",W$4),'19 SpcFunc &amp; VentSpcFunc combos'!$Q$8:$Q$335,0),0)&gt;0,1,0)</f>
        <v>0</v>
      </c>
      <c r="X63" s="120">
        <f>IF(IFERROR(MATCH(_xlfn.CONCAT($B63,",",X$4),'19 SpcFunc &amp; VentSpcFunc combos'!$Q$8:$Q$335,0),0)&gt;0,1,0)</f>
        <v>0</v>
      </c>
      <c r="Y63" s="120">
        <f>IF(IFERROR(MATCH(_xlfn.CONCAT($B63,",",Y$4),'19 SpcFunc &amp; VentSpcFunc combos'!$Q$8:$Q$335,0),0)&gt;0,1,0)</f>
        <v>0</v>
      </c>
      <c r="Z63" s="120">
        <f>IF(IFERROR(MATCH(_xlfn.CONCAT($B63,",",Z$4),'19 SpcFunc &amp; VentSpcFunc combos'!$Q$8:$Q$335,0),0)&gt;0,1,0)</f>
        <v>0</v>
      </c>
      <c r="AA63" s="120">
        <f>IF(IFERROR(MATCH(_xlfn.CONCAT($B63,",",AA$4),'19 SpcFunc &amp; VentSpcFunc combos'!$Q$8:$Q$335,0),0)&gt;0,1,0)</f>
        <v>0</v>
      </c>
      <c r="AB63" s="120">
        <f>IF(IFERROR(MATCH(_xlfn.CONCAT($B63,",",AB$4),'19 SpcFunc &amp; VentSpcFunc combos'!$Q$8:$Q$335,0),0)&gt;0,1,0)</f>
        <v>0</v>
      </c>
      <c r="AC63" s="120">
        <f>IF(IFERROR(MATCH(_xlfn.CONCAT($B63,",",AC$4),'19 SpcFunc &amp; VentSpcFunc combos'!$Q$8:$Q$335,0),0)&gt;0,1,0)</f>
        <v>0</v>
      </c>
      <c r="AD63" s="120">
        <f>IF(IFERROR(MATCH(_xlfn.CONCAT($B63,",",AD$4),'19 SpcFunc &amp; VentSpcFunc combos'!$Q$8:$Q$335,0),0)&gt;0,1,0)</f>
        <v>0</v>
      </c>
      <c r="AE63" s="120">
        <f>IF(IFERROR(MATCH(_xlfn.CONCAT($B63,",",AE$4),'19 SpcFunc &amp; VentSpcFunc combos'!$Q$8:$Q$335,0),0)&gt;0,1,0)</f>
        <v>0</v>
      </c>
      <c r="AF63" s="120">
        <f>IF(IFERROR(MATCH(_xlfn.CONCAT($B63,",",AF$4),'19 SpcFunc &amp; VentSpcFunc combos'!$Q$8:$Q$335,0),0)&gt;0,1,0)</f>
        <v>0</v>
      </c>
      <c r="AG63" s="120">
        <f>IF(IFERROR(MATCH(_xlfn.CONCAT($B63,",",AG$4),'19 SpcFunc &amp; VentSpcFunc combos'!$Q$8:$Q$335,0),0)&gt;0,1,0)</f>
        <v>0</v>
      </c>
      <c r="AH63" s="120">
        <f>IF(IFERROR(MATCH(_xlfn.CONCAT($B63,",",AH$4),'19 SpcFunc &amp; VentSpcFunc combos'!$Q$8:$Q$335,0),0)&gt;0,1,0)</f>
        <v>0</v>
      </c>
      <c r="AI63" s="120">
        <f>IF(IFERROR(MATCH(_xlfn.CONCAT($B63,",",AI$4),'19 SpcFunc &amp; VentSpcFunc combos'!$Q$8:$Q$335,0),0)&gt;0,1,0)</f>
        <v>0</v>
      </c>
      <c r="AJ63" s="120">
        <f>IF(IFERROR(MATCH(_xlfn.CONCAT($B63,",",AJ$4),'19 SpcFunc &amp; VentSpcFunc combos'!$Q$8:$Q$335,0),0)&gt;0,1,0)</f>
        <v>0</v>
      </c>
      <c r="AK63" s="120">
        <f>IF(IFERROR(MATCH(_xlfn.CONCAT($B63,",",AK$4),'19 SpcFunc &amp; VentSpcFunc combos'!$Q$8:$Q$335,0),0)&gt;0,1,0)</f>
        <v>0</v>
      </c>
      <c r="AL63" s="120">
        <f>IF(IFERROR(MATCH(_xlfn.CONCAT($B63,",",AL$4),'19 SpcFunc &amp; VentSpcFunc combos'!$Q$8:$Q$335,0),0)&gt;0,1,0)</f>
        <v>0</v>
      </c>
      <c r="AM63" s="120">
        <f>IF(IFERROR(MATCH(_xlfn.CONCAT($B63,",",AM$4),'19 SpcFunc &amp; VentSpcFunc combos'!$Q$8:$Q$335,0),0)&gt;0,1,0)</f>
        <v>0</v>
      </c>
      <c r="AN63" s="120">
        <f>IF(IFERROR(MATCH(_xlfn.CONCAT($B63,",",AN$4),'19 SpcFunc &amp; VentSpcFunc combos'!$Q$8:$Q$335,0),0)&gt;0,1,0)</f>
        <v>0</v>
      </c>
      <c r="AO63" s="120">
        <f>IF(IFERROR(MATCH(_xlfn.CONCAT($B63,",",AO$4),'19 SpcFunc &amp; VentSpcFunc combos'!$Q$8:$Q$335,0),0)&gt;0,1,0)</f>
        <v>0</v>
      </c>
      <c r="AP63" s="120">
        <f>IF(IFERROR(MATCH(_xlfn.CONCAT($B63,",",AP$4),'19 SpcFunc &amp; VentSpcFunc combos'!$Q$8:$Q$335,0),0)&gt;0,1,0)</f>
        <v>0</v>
      </c>
      <c r="AQ63" s="120">
        <f>IF(IFERROR(MATCH(_xlfn.CONCAT($B63,",",AQ$4),'19 SpcFunc &amp; VentSpcFunc combos'!$Q$8:$Q$335,0),0)&gt;0,1,0)</f>
        <v>0</v>
      </c>
      <c r="AR63" s="120">
        <f>IF(IFERROR(MATCH(_xlfn.CONCAT($B63,",",AR$4),'19 SpcFunc &amp; VentSpcFunc combos'!$Q$8:$Q$335,0),0)&gt;0,1,0)</f>
        <v>0</v>
      </c>
      <c r="AS63" s="120">
        <f>IF(IFERROR(MATCH(_xlfn.CONCAT($B63,",",AS$4),'19 SpcFunc &amp; VentSpcFunc combos'!$Q$8:$Q$335,0),0)&gt;0,1,0)</f>
        <v>0</v>
      </c>
      <c r="AT63" s="120">
        <f>IF(IFERROR(MATCH(_xlfn.CONCAT($B63,",",AT$4),'19 SpcFunc &amp; VentSpcFunc combos'!$Q$8:$Q$335,0),0)&gt;0,1,0)</f>
        <v>0</v>
      </c>
      <c r="AU63" s="120">
        <f>IF(IFERROR(MATCH(_xlfn.CONCAT($B63,",",AU$4),'19 SpcFunc &amp; VentSpcFunc combos'!$Q$8:$Q$335,0),0)&gt;0,1,0)</f>
        <v>0</v>
      </c>
      <c r="AV63" s="120">
        <f>IF(IFERROR(MATCH(_xlfn.CONCAT($B63,",",AV$4),'19 SpcFunc &amp; VentSpcFunc combos'!$Q$8:$Q$335,0),0)&gt;0,1,0)</f>
        <v>0</v>
      </c>
      <c r="AW63" s="120">
        <f>IF(IFERROR(MATCH(_xlfn.CONCAT($B63,",",AW$4),'19 SpcFunc &amp; VentSpcFunc combos'!$Q$8:$Q$335,0),0)&gt;0,1,0)</f>
        <v>0</v>
      </c>
      <c r="AX63" s="120">
        <f>IF(IFERROR(MATCH(_xlfn.CONCAT($B63,",",AX$4),'19 SpcFunc &amp; VentSpcFunc combos'!$Q$8:$Q$335,0),0)&gt;0,1,0)</f>
        <v>0</v>
      </c>
      <c r="AY63" s="120">
        <f>IF(IFERROR(MATCH(_xlfn.CONCAT($B63,",",AY$4),'19 SpcFunc &amp; VentSpcFunc combos'!$Q$8:$Q$335,0),0)&gt;0,1,0)</f>
        <v>0</v>
      </c>
      <c r="AZ63" s="120">
        <f>IF(IFERROR(MATCH(_xlfn.CONCAT($B63,",",AZ$4),'19 SpcFunc &amp; VentSpcFunc combos'!$Q$8:$Q$335,0),0)&gt;0,1,0)</f>
        <v>0</v>
      </c>
      <c r="BA63" s="120">
        <f>IF(IFERROR(MATCH(_xlfn.CONCAT($B63,",",BA$4),'19 SpcFunc &amp; VentSpcFunc combos'!$Q$8:$Q$335,0),0)&gt;0,1,0)</f>
        <v>0</v>
      </c>
      <c r="BB63" s="120">
        <f>IF(IFERROR(MATCH(_xlfn.CONCAT($B63,",",BB$4),'19 SpcFunc &amp; VentSpcFunc combos'!$Q$8:$Q$335,0),0)&gt;0,1,0)</f>
        <v>0</v>
      </c>
      <c r="BC63" s="120">
        <f>IF(IFERROR(MATCH(_xlfn.CONCAT($B63,",",BC$4),'19 SpcFunc &amp; VentSpcFunc combos'!$Q$8:$Q$335,0),0)&gt;0,1,0)</f>
        <v>0</v>
      </c>
      <c r="BD63" s="120">
        <f>IF(IFERROR(MATCH(_xlfn.CONCAT($B63,",",BD$4),'19 SpcFunc &amp; VentSpcFunc combos'!$Q$8:$Q$335,0),0)&gt;0,1,0)</f>
        <v>0</v>
      </c>
      <c r="BE63" s="120">
        <f>IF(IFERROR(MATCH(_xlfn.CONCAT($B63,",",BE$4),'19 SpcFunc &amp; VentSpcFunc combos'!$Q$8:$Q$335,0),0)&gt;0,1,0)</f>
        <v>0</v>
      </c>
      <c r="BF63" s="120">
        <f>IF(IFERROR(MATCH(_xlfn.CONCAT($B63,",",BF$4),'19 SpcFunc &amp; VentSpcFunc combos'!$Q$8:$Q$335,0),0)&gt;0,1,0)</f>
        <v>0</v>
      </c>
      <c r="BG63" s="120">
        <f>IF(IFERROR(MATCH(_xlfn.CONCAT($B63,",",BG$4),'19 SpcFunc &amp; VentSpcFunc combos'!$Q$8:$Q$335,0),0)&gt;0,1,0)</f>
        <v>0</v>
      </c>
      <c r="BH63" s="120">
        <f>IF(IFERROR(MATCH(_xlfn.CONCAT($B63,",",BH$4),'19 SpcFunc &amp; VentSpcFunc combos'!$Q$8:$Q$335,0),0)&gt;0,1,0)</f>
        <v>0</v>
      </c>
      <c r="BI63" s="120">
        <f>IF(IFERROR(MATCH(_xlfn.CONCAT($B63,",",BI$4),'19 SpcFunc &amp; VentSpcFunc combos'!$Q$8:$Q$335,0),0)&gt;0,1,0)</f>
        <v>0</v>
      </c>
      <c r="BJ63" s="120">
        <f>IF(IFERROR(MATCH(_xlfn.CONCAT($B63,",",BJ$4),'19 SpcFunc &amp; VentSpcFunc combos'!$Q$8:$Q$335,0),0)&gt;0,1,0)</f>
        <v>0</v>
      </c>
      <c r="BK63" s="120">
        <f>IF(IFERROR(MATCH(_xlfn.CONCAT($B63,",",BK$4),'19 SpcFunc &amp; VentSpcFunc combos'!$Q$8:$Q$335,0),0)&gt;0,1,0)</f>
        <v>0</v>
      </c>
      <c r="BL63" s="120">
        <f>IF(IFERROR(MATCH(_xlfn.CONCAT($B63,",",BL$4),'19 SpcFunc &amp; VentSpcFunc combos'!$Q$8:$Q$335,0),0)&gt;0,1,0)</f>
        <v>0</v>
      </c>
      <c r="BM63" s="120">
        <f>IF(IFERROR(MATCH(_xlfn.CONCAT($B63,",",BM$4),'19 SpcFunc &amp; VentSpcFunc combos'!$Q$8:$Q$335,0),0)&gt;0,1,0)</f>
        <v>0</v>
      </c>
      <c r="BN63" s="120">
        <f>IF(IFERROR(MATCH(_xlfn.CONCAT($B63,",",BN$4),'19 SpcFunc &amp; VentSpcFunc combos'!$Q$8:$Q$335,0),0)&gt;0,1,0)</f>
        <v>0</v>
      </c>
      <c r="BO63" s="120">
        <f>IF(IFERROR(MATCH(_xlfn.CONCAT($B63,",",BO$4),'19 SpcFunc &amp; VentSpcFunc combos'!$Q$8:$Q$335,0),0)&gt;0,1,0)</f>
        <v>0</v>
      </c>
      <c r="BP63" s="120">
        <f>IF(IFERROR(MATCH(_xlfn.CONCAT($B63,",",BP$4),'19 SpcFunc &amp; VentSpcFunc combos'!$Q$8:$Q$335,0),0)&gt;0,1,0)</f>
        <v>0</v>
      </c>
      <c r="BQ63" s="120">
        <f>IF(IFERROR(MATCH(_xlfn.CONCAT($B63,",",BQ$4),'19 SpcFunc &amp; VentSpcFunc combos'!$Q$8:$Q$335,0),0)&gt;0,1,0)</f>
        <v>0</v>
      </c>
      <c r="BR63" s="120">
        <f>IF(IFERROR(MATCH(_xlfn.CONCAT($B63,",",BR$4),'19 SpcFunc &amp; VentSpcFunc combos'!$Q$8:$Q$335,0),0)&gt;0,1,0)</f>
        <v>0</v>
      </c>
      <c r="BS63" s="120">
        <f>IF(IFERROR(MATCH(_xlfn.CONCAT($B63,",",BS$4),'19 SpcFunc &amp; VentSpcFunc combos'!$Q$8:$Q$335,0),0)&gt;0,1,0)</f>
        <v>0</v>
      </c>
      <c r="BT63" s="120">
        <f>IF(IFERROR(MATCH(_xlfn.CONCAT($B63,",",BT$4),'19 SpcFunc &amp; VentSpcFunc combos'!$Q$8:$Q$335,0),0)&gt;0,1,0)</f>
        <v>0</v>
      </c>
      <c r="BU63" s="120">
        <f>IF(IFERROR(MATCH(_xlfn.CONCAT($B63,",",BU$4),'19 SpcFunc &amp; VentSpcFunc combos'!$Q$8:$Q$335,0),0)&gt;0,1,0)</f>
        <v>0</v>
      </c>
      <c r="BV63" s="120">
        <f>IF(IFERROR(MATCH(_xlfn.CONCAT($B63,",",BV$4),'19 SpcFunc &amp; VentSpcFunc combos'!$Q$8:$Q$335,0),0)&gt;0,1,0)</f>
        <v>0</v>
      </c>
      <c r="BW63" s="120">
        <f>IF(IFERROR(MATCH(_xlfn.CONCAT($B63,",",BW$4),'19 SpcFunc &amp; VentSpcFunc combos'!$Q$8:$Q$335,0),0)&gt;0,1,0)</f>
        <v>0</v>
      </c>
      <c r="BX63" s="120">
        <f>IF(IFERROR(MATCH(_xlfn.CONCAT($B63,",",BX$4),'19 SpcFunc &amp; VentSpcFunc combos'!$Q$8:$Q$335,0),0)&gt;0,1,0)</f>
        <v>0</v>
      </c>
      <c r="BY63" s="120">
        <f>IF(IFERROR(MATCH(_xlfn.CONCAT($B63,",",BY$4),'19 SpcFunc &amp; VentSpcFunc combos'!$Q$8:$Q$335,0),0)&gt;0,1,0)</f>
        <v>0</v>
      </c>
      <c r="BZ63" s="120">
        <f>IF(IFERROR(MATCH(_xlfn.CONCAT($B63,",",BZ$4),'19 SpcFunc &amp; VentSpcFunc combos'!$Q$8:$Q$335,0),0)&gt;0,1,0)</f>
        <v>0</v>
      </c>
      <c r="CA63" s="120">
        <f>IF(IFERROR(MATCH(_xlfn.CONCAT($B63,",",CA$4),'19 SpcFunc &amp; VentSpcFunc combos'!$Q$8:$Q$335,0),0)&gt;0,1,0)</f>
        <v>0</v>
      </c>
      <c r="CB63" s="120">
        <f>IF(IFERROR(MATCH(_xlfn.CONCAT($B63,",",CB$4),'19 SpcFunc &amp; VentSpcFunc combos'!$Q$8:$Q$335,0),0)&gt;0,1,0)</f>
        <v>0</v>
      </c>
      <c r="CC63" s="120">
        <f>IF(IFERROR(MATCH(_xlfn.CONCAT($B63,",",CC$4),'19 SpcFunc &amp; VentSpcFunc combos'!$Q$8:$Q$335,0),0)&gt;0,1,0)</f>
        <v>0</v>
      </c>
      <c r="CD63" s="120">
        <f>IF(IFERROR(MATCH(_xlfn.CONCAT($B63,",",CD$4),'19 SpcFunc &amp; VentSpcFunc combos'!$Q$8:$Q$335,0),0)&gt;0,1,0)</f>
        <v>0</v>
      </c>
      <c r="CE63" s="120">
        <f>IF(IFERROR(MATCH(_xlfn.CONCAT($B63,",",CE$4),'19 SpcFunc &amp; VentSpcFunc combos'!$Q$8:$Q$335,0),0)&gt;0,1,0)</f>
        <v>0</v>
      </c>
      <c r="CF63" s="120">
        <f>IF(IFERROR(MATCH(_xlfn.CONCAT($B63,",",CF$4),'19 SpcFunc &amp; VentSpcFunc combos'!$Q$8:$Q$335,0),0)&gt;0,1,0)</f>
        <v>0</v>
      </c>
      <c r="CG63" s="120">
        <f>IF(IFERROR(MATCH(_xlfn.CONCAT($B63,",",CG$4),'19 SpcFunc &amp; VentSpcFunc combos'!$Q$8:$Q$335,0),0)&gt;0,1,0)</f>
        <v>0</v>
      </c>
      <c r="CH63" s="120">
        <f>IF(IFERROR(MATCH(_xlfn.CONCAT($B63,",",CH$4),'19 SpcFunc &amp; VentSpcFunc combos'!$Q$8:$Q$335,0),0)&gt;0,1,0)</f>
        <v>0</v>
      </c>
      <c r="CI63" s="120">
        <f>IF(IFERROR(MATCH(_xlfn.CONCAT($B63,",",CI$4),'19 SpcFunc &amp; VentSpcFunc combos'!$Q$8:$Q$335,0),0)&gt;0,1,0)</f>
        <v>0</v>
      </c>
      <c r="CJ63" s="120">
        <f>IF(IFERROR(MATCH(_xlfn.CONCAT($B63,",",CJ$4),'19 SpcFunc &amp; VentSpcFunc combos'!$Q$8:$Q$335,0),0)&gt;0,1,0)</f>
        <v>0</v>
      </c>
      <c r="CK63" s="120">
        <f>IF(IFERROR(MATCH(_xlfn.CONCAT($B63,",",CK$4),'19 SpcFunc &amp; VentSpcFunc combos'!$Q$8:$Q$335,0),0)&gt;0,1,0)</f>
        <v>0</v>
      </c>
      <c r="CL63" s="120">
        <f>IF(IFERROR(MATCH(_xlfn.CONCAT($B63,",",CL$4),'19 SpcFunc &amp; VentSpcFunc combos'!$Q$8:$Q$335,0),0)&gt;0,1,0)</f>
        <v>0</v>
      </c>
      <c r="CM63" s="120">
        <f>IF(IFERROR(MATCH(_xlfn.CONCAT($B63,",",CM$4),'19 SpcFunc &amp; VentSpcFunc combos'!$Q$8:$Q$335,0),0)&gt;0,1,0)</f>
        <v>0</v>
      </c>
      <c r="CN63" s="120">
        <f>IF(IFERROR(MATCH(_xlfn.CONCAT($B63,",",CN$4),'19 SpcFunc &amp; VentSpcFunc combos'!$Q$8:$Q$335,0),0)&gt;0,1,0)</f>
        <v>0</v>
      </c>
      <c r="CO63" s="120">
        <f>IF(IFERROR(MATCH(_xlfn.CONCAT($B63,",",CO$4),'19 SpcFunc &amp; VentSpcFunc combos'!$Q$8:$Q$335,0),0)&gt;0,1,0)</f>
        <v>0</v>
      </c>
      <c r="CP63" s="120">
        <f>IF(IFERROR(MATCH(_xlfn.CONCAT($B63,",",CP$4),'19 SpcFunc &amp; VentSpcFunc combos'!$Q$8:$Q$335,0),0)&gt;0,1,0)</f>
        <v>0</v>
      </c>
      <c r="CQ63" s="120">
        <f>IF(IFERROR(MATCH(_xlfn.CONCAT($B63,",",CQ$4),'19 SpcFunc &amp; VentSpcFunc combos'!$Q$8:$Q$335,0),0)&gt;0,1,0)</f>
        <v>0</v>
      </c>
      <c r="CR63" s="120">
        <f>IF(IFERROR(MATCH(_xlfn.CONCAT($B63,",",CR$4),'19 SpcFunc &amp; VentSpcFunc combos'!$Q$8:$Q$335,0),0)&gt;0,1,0)</f>
        <v>0</v>
      </c>
      <c r="CS63" s="120">
        <f>IF(IFERROR(MATCH(_xlfn.CONCAT($B63,",",CS$4),'19 SpcFunc &amp; VentSpcFunc combos'!$Q$8:$Q$335,0),0)&gt;0,1,0)</f>
        <v>0</v>
      </c>
      <c r="CT63" s="120">
        <f>IF(IFERROR(MATCH(_xlfn.CONCAT($B63,",",CT$4),'19 SpcFunc &amp; VentSpcFunc combos'!$Q$8:$Q$335,0),0)&gt;0,1,0)</f>
        <v>0</v>
      </c>
      <c r="CU63" s="99" t="s">
        <v>938</v>
      </c>
      <c r="CV63">
        <f t="shared" si="5"/>
        <v>0</v>
      </c>
    </row>
    <row r="64" spans="2:100" x14ac:dyDescent="0.25">
      <c r="B64" t="e">
        <f>#REF!</f>
        <v>#REF!</v>
      </c>
      <c r="C64" s="120">
        <f>IF(IFERROR(MATCH(_xlfn.CONCAT($B64,",",C$4),'19 SpcFunc &amp; VentSpcFunc combos'!$Q$8:$Q$335,0),0)&gt;0,1,0)</f>
        <v>0</v>
      </c>
      <c r="D64" s="120">
        <f>IF(IFERROR(MATCH(_xlfn.CONCAT($B64,",",D$4),'19 SpcFunc &amp; VentSpcFunc combos'!$Q$8:$Q$335,0),0)&gt;0,1,0)</f>
        <v>0</v>
      </c>
      <c r="E64" s="120">
        <f>IF(IFERROR(MATCH(_xlfn.CONCAT($B64,",",E$4),'19 SpcFunc &amp; VentSpcFunc combos'!$Q$8:$Q$335,0),0)&gt;0,1,0)</f>
        <v>0</v>
      </c>
      <c r="F64" s="120">
        <f>IF(IFERROR(MATCH(_xlfn.CONCAT($B64,",",F$4),'19 SpcFunc &amp; VentSpcFunc combos'!$Q$8:$Q$335,0),0)&gt;0,1,0)</f>
        <v>0</v>
      </c>
      <c r="G64" s="120">
        <f>IF(IFERROR(MATCH(_xlfn.CONCAT($B64,",",G$4),'19 SpcFunc &amp; VentSpcFunc combos'!$Q$8:$Q$335,0),0)&gt;0,1,0)</f>
        <v>0</v>
      </c>
      <c r="H64" s="120">
        <f>IF(IFERROR(MATCH(_xlfn.CONCAT($B64,",",H$4),'19 SpcFunc &amp; VentSpcFunc combos'!$Q$8:$Q$335,0),0)&gt;0,1,0)</f>
        <v>0</v>
      </c>
      <c r="I64" s="120">
        <f>IF(IFERROR(MATCH(_xlfn.CONCAT($B64,",",I$4),'19 SpcFunc &amp; VentSpcFunc combos'!$Q$8:$Q$335,0),0)&gt;0,1,0)</f>
        <v>0</v>
      </c>
      <c r="J64" s="120">
        <f>IF(IFERROR(MATCH(_xlfn.CONCAT($B64,",",J$4),'19 SpcFunc &amp; VentSpcFunc combos'!$Q$8:$Q$335,0),0)&gt;0,1,0)</f>
        <v>0</v>
      </c>
      <c r="K64" s="120">
        <f>IF(IFERROR(MATCH(_xlfn.CONCAT($B64,",",K$4),'19 SpcFunc &amp; VentSpcFunc combos'!$Q$8:$Q$335,0),0)&gt;0,1,0)</f>
        <v>0</v>
      </c>
      <c r="L64" s="120">
        <f>IF(IFERROR(MATCH(_xlfn.CONCAT($B64,",",L$4),'19 SpcFunc &amp; VentSpcFunc combos'!$Q$8:$Q$335,0),0)&gt;0,1,0)</f>
        <v>0</v>
      </c>
      <c r="M64" s="120">
        <f>IF(IFERROR(MATCH(_xlfn.CONCAT($B64,",",M$4),'19 SpcFunc &amp; VentSpcFunc combos'!$Q$8:$Q$335,0),0)&gt;0,1,0)</f>
        <v>0</v>
      </c>
      <c r="N64" s="120">
        <f>IF(IFERROR(MATCH(_xlfn.CONCAT($B64,",",N$4),'19 SpcFunc &amp; VentSpcFunc combos'!$Q$8:$Q$335,0),0)&gt;0,1,0)</f>
        <v>0</v>
      </c>
      <c r="O64" s="120">
        <f>IF(IFERROR(MATCH(_xlfn.CONCAT($B64,",",O$4),'19 SpcFunc &amp; VentSpcFunc combos'!$Q$8:$Q$335,0),0)&gt;0,1,0)</f>
        <v>0</v>
      </c>
      <c r="P64" s="120">
        <f>IF(IFERROR(MATCH(_xlfn.CONCAT($B64,",",P$4),'19 SpcFunc &amp; VentSpcFunc combos'!$Q$8:$Q$335,0),0)&gt;0,1,0)</f>
        <v>0</v>
      </c>
      <c r="Q64" s="120">
        <f>IF(IFERROR(MATCH(_xlfn.CONCAT($B64,",",Q$4),'19 SpcFunc &amp; VentSpcFunc combos'!$Q$8:$Q$335,0),0)&gt;0,1,0)</f>
        <v>0</v>
      </c>
      <c r="R64" s="120">
        <f>IF(IFERROR(MATCH(_xlfn.CONCAT($B64,",",R$4),'19 SpcFunc &amp; VentSpcFunc combos'!$Q$8:$Q$335,0),0)&gt;0,1,0)</f>
        <v>0</v>
      </c>
      <c r="S64" s="120">
        <f>IF(IFERROR(MATCH(_xlfn.CONCAT($B64,",",S$4),'19 SpcFunc &amp; VentSpcFunc combos'!$Q$8:$Q$335,0),0)&gt;0,1,0)</f>
        <v>0</v>
      </c>
      <c r="T64" s="120">
        <f>IF(IFERROR(MATCH(_xlfn.CONCAT($B64,",",T$4),'19 SpcFunc &amp; VentSpcFunc combos'!$Q$8:$Q$335,0),0)&gt;0,1,0)</f>
        <v>0</v>
      </c>
      <c r="U64" s="120">
        <f>IF(IFERROR(MATCH(_xlfn.CONCAT($B64,",",U$4),'19 SpcFunc &amp; VentSpcFunc combos'!$Q$8:$Q$335,0),0)&gt;0,1,0)</f>
        <v>0</v>
      </c>
      <c r="V64" s="120">
        <f>IF(IFERROR(MATCH(_xlfn.CONCAT($B64,",",V$4),'19 SpcFunc &amp; VentSpcFunc combos'!$Q$8:$Q$335,0),0)&gt;0,1,0)</f>
        <v>0</v>
      </c>
      <c r="W64" s="120">
        <f>IF(IFERROR(MATCH(_xlfn.CONCAT($B64,",",W$4),'19 SpcFunc &amp; VentSpcFunc combos'!$Q$8:$Q$335,0),0)&gt;0,1,0)</f>
        <v>0</v>
      </c>
      <c r="X64" s="120">
        <f>IF(IFERROR(MATCH(_xlfn.CONCAT($B64,",",X$4),'19 SpcFunc &amp; VentSpcFunc combos'!$Q$8:$Q$335,0),0)&gt;0,1,0)</f>
        <v>0</v>
      </c>
      <c r="Y64" s="120">
        <f>IF(IFERROR(MATCH(_xlfn.CONCAT($B64,",",Y$4),'19 SpcFunc &amp; VentSpcFunc combos'!$Q$8:$Q$335,0),0)&gt;0,1,0)</f>
        <v>0</v>
      </c>
      <c r="Z64" s="120">
        <f>IF(IFERROR(MATCH(_xlfn.CONCAT($B64,",",Z$4),'19 SpcFunc &amp; VentSpcFunc combos'!$Q$8:$Q$335,0),0)&gt;0,1,0)</f>
        <v>0</v>
      </c>
      <c r="AA64" s="120">
        <f>IF(IFERROR(MATCH(_xlfn.CONCAT($B64,",",AA$4),'19 SpcFunc &amp; VentSpcFunc combos'!$Q$8:$Q$335,0),0)&gt;0,1,0)</f>
        <v>0</v>
      </c>
      <c r="AB64" s="120">
        <f>IF(IFERROR(MATCH(_xlfn.CONCAT($B64,",",AB$4),'19 SpcFunc &amp; VentSpcFunc combos'!$Q$8:$Q$335,0),0)&gt;0,1,0)</f>
        <v>0</v>
      </c>
      <c r="AC64" s="120">
        <f>IF(IFERROR(MATCH(_xlfn.CONCAT($B64,",",AC$4),'19 SpcFunc &amp; VentSpcFunc combos'!$Q$8:$Q$335,0),0)&gt;0,1,0)</f>
        <v>0</v>
      </c>
      <c r="AD64" s="120">
        <f>IF(IFERROR(MATCH(_xlfn.CONCAT($B64,",",AD$4),'19 SpcFunc &amp; VentSpcFunc combos'!$Q$8:$Q$335,0),0)&gt;0,1,0)</f>
        <v>0</v>
      </c>
      <c r="AE64" s="120">
        <f>IF(IFERROR(MATCH(_xlfn.CONCAT($B64,",",AE$4),'19 SpcFunc &amp; VentSpcFunc combos'!$Q$8:$Q$335,0),0)&gt;0,1,0)</f>
        <v>0</v>
      </c>
      <c r="AF64" s="120">
        <f>IF(IFERROR(MATCH(_xlfn.CONCAT($B64,",",AF$4),'19 SpcFunc &amp; VentSpcFunc combos'!$Q$8:$Q$335,0),0)&gt;0,1,0)</f>
        <v>0</v>
      </c>
      <c r="AG64" s="120">
        <f>IF(IFERROR(MATCH(_xlfn.CONCAT($B64,",",AG$4),'19 SpcFunc &amp; VentSpcFunc combos'!$Q$8:$Q$335,0),0)&gt;0,1,0)</f>
        <v>0</v>
      </c>
      <c r="AH64" s="120">
        <f>IF(IFERROR(MATCH(_xlfn.CONCAT($B64,",",AH$4),'19 SpcFunc &amp; VentSpcFunc combos'!$Q$8:$Q$335,0),0)&gt;0,1,0)</f>
        <v>0</v>
      </c>
      <c r="AI64" s="120">
        <f>IF(IFERROR(MATCH(_xlfn.CONCAT($B64,",",AI$4),'19 SpcFunc &amp; VentSpcFunc combos'!$Q$8:$Q$335,0),0)&gt;0,1,0)</f>
        <v>0</v>
      </c>
      <c r="AJ64" s="120">
        <f>IF(IFERROR(MATCH(_xlfn.CONCAT($B64,",",AJ$4),'19 SpcFunc &amp; VentSpcFunc combos'!$Q$8:$Q$335,0),0)&gt;0,1,0)</f>
        <v>0</v>
      </c>
      <c r="AK64" s="120">
        <f>IF(IFERROR(MATCH(_xlfn.CONCAT($B64,",",AK$4),'19 SpcFunc &amp; VentSpcFunc combos'!$Q$8:$Q$335,0),0)&gt;0,1,0)</f>
        <v>0</v>
      </c>
      <c r="AL64" s="120">
        <f>IF(IFERROR(MATCH(_xlfn.CONCAT($B64,",",AL$4),'19 SpcFunc &amp; VentSpcFunc combos'!$Q$8:$Q$335,0),0)&gt;0,1,0)</f>
        <v>0</v>
      </c>
      <c r="AM64" s="120">
        <f>IF(IFERROR(MATCH(_xlfn.CONCAT($B64,",",AM$4),'19 SpcFunc &amp; VentSpcFunc combos'!$Q$8:$Q$335,0),0)&gt;0,1,0)</f>
        <v>0</v>
      </c>
      <c r="AN64" s="120">
        <f>IF(IFERROR(MATCH(_xlfn.CONCAT($B64,",",AN$4),'19 SpcFunc &amp; VentSpcFunc combos'!$Q$8:$Q$335,0),0)&gt;0,1,0)</f>
        <v>0</v>
      </c>
      <c r="AO64" s="120">
        <f>IF(IFERROR(MATCH(_xlfn.CONCAT($B64,",",AO$4),'19 SpcFunc &amp; VentSpcFunc combos'!$Q$8:$Q$335,0),0)&gt;0,1,0)</f>
        <v>0</v>
      </c>
      <c r="AP64" s="120">
        <f>IF(IFERROR(MATCH(_xlfn.CONCAT($B64,",",AP$4),'19 SpcFunc &amp; VentSpcFunc combos'!$Q$8:$Q$335,0),0)&gt;0,1,0)</f>
        <v>0</v>
      </c>
      <c r="AQ64" s="120">
        <f>IF(IFERROR(MATCH(_xlfn.CONCAT($B64,",",AQ$4),'19 SpcFunc &amp; VentSpcFunc combos'!$Q$8:$Q$335,0),0)&gt;0,1,0)</f>
        <v>0</v>
      </c>
      <c r="AR64" s="120">
        <f>IF(IFERROR(MATCH(_xlfn.CONCAT($B64,",",AR$4),'19 SpcFunc &amp; VentSpcFunc combos'!$Q$8:$Q$335,0),0)&gt;0,1,0)</f>
        <v>0</v>
      </c>
      <c r="AS64" s="120">
        <f>IF(IFERROR(MATCH(_xlfn.CONCAT($B64,",",AS$4),'19 SpcFunc &amp; VentSpcFunc combos'!$Q$8:$Q$335,0),0)&gt;0,1,0)</f>
        <v>0</v>
      </c>
      <c r="AT64" s="120">
        <f>IF(IFERROR(MATCH(_xlfn.CONCAT($B64,",",AT$4),'19 SpcFunc &amp; VentSpcFunc combos'!$Q$8:$Q$335,0),0)&gt;0,1,0)</f>
        <v>0</v>
      </c>
      <c r="AU64" s="120">
        <f>IF(IFERROR(MATCH(_xlfn.CONCAT($B64,",",AU$4),'19 SpcFunc &amp; VentSpcFunc combos'!$Q$8:$Q$335,0),0)&gt;0,1,0)</f>
        <v>0</v>
      </c>
      <c r="AV64" s="120">
        <f>IF(IFERROR(MATCH(_xlfn.CONCAT($B64,",",AV$4),'19 SpcFunc &amp; VentSpcFunc combos'!$Q$8:$Q$335,0),0)&gt;0,1,0)</f>
        <v>0</v>
      </c>
      <c r="AW64" s="120">
        <f>IF(IFERROR(MATCH(_xlfn.CONCAT($B64,",",AW$4),'19 SpcFunc &amp; VentSpcFunc combos'!$Q$8:$Q$335,0),0)&gt;0,1,0)</f>
        <v>0</v>
      </c>
      <c r="AX64" s="120">
        <f>IF(IFERROR(MATCH(_xlfn.CONCAT($B64,",",AX$4),'19 SpcFunc &amp; VentSpcFunc combos'!$Q$8:$Q$335,0),0)&gt;0,1,0)</f>
        <v>0</v>
      </c>
      <c r="AY64" s="120">
        <f>IF(IFERROR(MATCH(_xlfn.CONCAT($B64,",",AY$4),'19 SpcFunc &amp; VentSpcFunc combos'!$Q$8:$Q$335,0),0)&gt;0,1,0)</f>
        <v>0</v>
      </c>
      <c r="AZ64" s="120">
        <f>IF(IFERROR(MATCH(_xlfn.CONCAT($B64,",",AZ$4),'19 SpcFunc &amp; VentSpcFunc combos'!$Q$8:$Q$335,0),0)&gt;0,1,0)</f>
        <v>0</v>
      </c>
      <c r="BA64" s="120">
        <f>IF(IFERROR(MATCH(_xlfn.CONCAT($B64,",",BA$4),'19 SpcFunc &amp; VentSpcFunc combos'!$Q$8:$Q$335,0),0)&gt;0,1,0)</f>
        <v>0</v>
      </c>
      <c r="BB64" s="120">
        <f>IF(IFERROR(MATCH(_xlfn.CONCAT($B64,",",BB$4),'19 SpcFunc &amp; VentSpcFunc combos'!$Q$8:$Q$335,0),0)&gt;0,1,0)</f>
        <v>0</v>
      </c>
      <c r="BC64" s="120">
        <f>IF(IFERROR(MATCH(_xlfn.CONCAT($B64,",",BC$4),'19 SpcFunc &amp; VentSpcFunc combos'!$Q$8:$Q$335,0),0)&gt;0,1,0)</f>
        <v>0</v>
      </c>
      <c r="BD64" s="120">
        <f>IF(IFERROR(MATCH(_xlfn.CONCAT($B64,",",BD$4),'19 SpcFunc &amp; VentSpcFunc combos'!$Q$8:$Q$335,0),0)&gt;0,1,0)</f>
        <v>0</v>
      </c>
      <c r="BE64" s="120">
        <f>IF(IFERROR(MATCH(_xlfn.CONCAT($B64,",",BE$4),'19 SpcFunc &amp; VentSpcFunc combos'!$Q$8:$Q$335,0),0)&gt;0,1,0)</f>
        <v>0</v>
      </c>
      <c r="BF64" s="120">
        <f>IF(IFERROR(MATCH(_xlfn.CONCAT($B64,",",BF$4),'19 SpcFunc &amp; VentSpcFunc combos'!$Q$8:$Q$335,0),0)&gt;0,1,0)</f>
        <v>0</v>
      </c>
      <c r="BG64" s="120">
        <f>IF(IFERROR(MATCH(_xlfn.CONCAT($B64,",",BG$4),'19 SpcFunc &amp; VentSpcFunc combos'!$Q$8:$Q$335,0),0)&gt;0,1,0)</f>
        <v>0</v>
      </c>
      <c r="BH64" s="120">
        <f>IF(IFERROR(MATCH(_xlfn.CONCAT($B64,",",BH$4),'19 SpcFunc &amp; VentSpcFunc combos'!$Q$8:$Q$335,0),0)&gt;0,1,0)</f>
        <v>0</v>
      </c>
      <c r="BI64" s="120">
        <f>IF(IFERROR(MATCH(_xlfn.CONCAT($B64,",",BI$4),'19 SpcFunc &amp; VentSpcFunc combos'!$Q$8:$Q$335,0),0)&gt;0,1,0)</f>
        <v>0</v>
      </c>
      <c r="BJ64" s="120">
        <f>IF(IFERROR(MATCH(_xlfn.CONCAT($B64,",",BJ$4),'19 SpcFunc &amp; VentSpcFunc combos'!$Q$8:$Q$335,0),0)&gt;0,1,0)</f>
        <v>0</v>
      </c>
      <c r="BK64" s="120">
        <f>IF(IFERROR(MATCH(_xlfn.CONCAT($B64,",",BK$4),'19 SpcFunc &amp; VentSpcFunc combos'!$Q$8:$Q$335,0),0)&gt;0,1,0)</f>
        <v>0</v>
      </c>
      <c r="BL64" s="120">
        <f>IF(IFERROR(MATCH(_xlfn.CONCAT($B64,",",BL$4),'19 SpcFunc &amp; VentSpcFunc combos'!$Q$8:$Q$335,0),0)&gt;0,1,0)</f>
        <v>0</v>
      </c>
      <c r="BM64" s="120">
        <f>IF(IFERROR(MATCH(_xlfn.CONCAT($B64,",",BM$4),'19 SpcFunc &amp; VentSpcFunc combos'!$Q$8:$Q$335,0),0)&gt;0,1,0)</f>
        <v>0</v>
      </c>
      <c r="BN64" s="120">
        <f>IF(IFERROR(MATCH(_xlfn.CONCAT($B64,",",BN$4),'19 SpcFunc &amp; VentSpcFunc combos'!$Q$8:$Q$335,0),0)&gt;0,1,0)</f>
        <v>0</v>
      </c>
      <c r="BO64" s="120">
        <f>IF(IFERROR(MATCH(_xlfn.CONCAT($B64,",",BO$4),'19 SpcFunc &amp; VentSpcFunc combos'!$Q$8:$Q$335,0),0)&gt;0,1,0)</f>
        <v>0</v>
      </c>
      <c r="BP64" s="120">
        <f>IF(IFERROR(MATCH(_xlfn.CONCAT($B64,",",BP$4),'19 SpcFunc &amp; VentSpcFunc combos'!$Q$8:$Q$335,0),0)&gt;0,1,0)</f>
        <v>0</v>
      </c>
      <c r="BQ64" s="120">
        <f>IF(IFERROR(MATCH(_xlfn.CONCAT($B64,",",BQ$4),'19 SpcFunc &amp; VentSpcFunc combos'!$Q$8:$Q$335,0),0)&gt;0,1,0)</f>
        <v>0</v>
      </c>
      <c r="BR64" s="120">
        <f>IF(IFERROR(MATCH(_xlfn.CONCAT($B64,",",BR$4),'19 SpcFunc &amp; VentSpcFunc combos'!$Q$8:$Q$335,0),0)&gt;0,1,0)</f>
        <v>0</v>
      </c>
      <c r="BS64" s="120">
        <f>IF(IFERROR(MATCH(_xlfn.CONCAT($B64,",",BS$4),'19 SpcFunc &amp; VentSpcFunc combos'!$Q$8:$Q$335,0),0)&gt;0,1,0)</f>
        <v>0</v>
      </c>
      <c r="BT64" s="120">
        <f>IF(IFERROR(MATCH(_xlfn.CONCAT($B64,",",BT$4),'19 SpcFunc &amp; VentSpcFunc combos'!$Q$8:$Q$335,0),0)&gt;0,1,0)</f>
        <v>0</v>
      </c>
      <c r="BU64" s="120">
        <f>IF(IFERROR(MATCH(_xlfn.CONCAT($B64,",",BU$4),'19 SpcFunc &amp; VentSpcFunc combos'!$Q$8:$Q$335,0),0)&gt;0,1,0)</f>
        <v>0</v>
      </c>
      <c r="BV64" s="120">
        <f>IF(IFERROR(MATCH(_xlfn.CONCAT($B64,",",BV$4),'19 SpcFunc &amp; VentSpcFunc combos'!$Q$8:$Q$335,0),0)&gt;0,1,0)</f>
        <v>0</v>
      </c>
      <c r="BW64" s="120">
        <f>IF(IFERROR(MATCH(_xlfn.CONCAT($B64,",",BW$4),'19 SpcFunc &amp; VentSpcFunc combos'!$Q$8:$Q$335,0),0)&gt;0,1,0)</f>
        <v>0</v>
      </c>
      <c r="BX64" s="120">
        <f>IF(IFERROR(MATCH(_xlfn.CONCAT($B64,",",BX$4),'19 SpcFunc &amp; VentSpcFunc combos'!$Q$8:$Q$335,0),0)&gt;0,1,0)</f>
        <v>0</v>
      </c>
      <c r="BY64" s="120">
        <f>IF(IFERROR(MATCH(_xlfn.CONCAT($B64,",",BY$4),'19 SpcFunc &amp; VentSpcFunc combos'!$Q$8:$Q$335,0),0)&gt;0,1,0)</f>
        <v>0</v>
      </c>
      <c r="BZ64" s="120">
        <f>IF(IFERROR(MATCH(_xlfn.CONCAT($B64,",",BZ$4),'19 SpcFunc &amp; VentSpcFunc combos'!$Q$8:$Q$335,0),0)&gt;0,1,0)</f>
        <v>0</v>
      </c>
      <c r="CA64" s="120">
        <f>IF(IFERROR(MATCH(_xlfn.CONCAT($B64,",",CA$4),'19 SpcFunc &amp; VentSpcFunc combos'!$Q$8:$Q$335,0),0)&gt;0,1,0)</f>
        <v>0</v>
      </c>
      <c r="CB64" s="120">
        <f>IF(IFERROR(MATCH(_xlfn.CONCAT($B64,",",CB$4),'19 SpcFunc &amp; VentSpcFunc combos'!$Q$8:$Q$335,0),0)&gt;0,1,0)</f>
        <v>0</v>
      </c>
      <c r="CC64" s="120">
        <f>IF(IFERROR(MATCH(_xlfn.CONCAT($B64,",",CC$4),'19 SpcFunc &amp; VentSpcFunc combos'!$Q$8:$Q$335,0),0)&gt;0,1,0)</f>
        <v>0</v>
      </c>
      <c r="CD64" s="120">
        <f>IF(IFERROR(MATCH(_xlfn.CONCAT($B64,",",CD$4),'19 SpcFunc &amp; VentSpcFunc combos'!$Q$8:$Q$335,0),0)&gt;0,1,0)</f>
        <v>0</v>
      </c>
      <c r="CE64" s="120">
        <f>IF(IFERROR(MATCH(_xlfn.CONCAT($B64,",",CE$4),'19 SpcFunc &amp; VentSpcFunc combos'!$Q$8:$Q$335,0),0)&gt;0,1,0)</f>
        <v>0</v>
      </c>
      <c r="CF64" s="120">
        <f>IF(IFERROR(MATCH(_xlfn.CONCAT($B64,",",CF$4),'19 SpcFunc &amp; VentSpcFunc combos'!$Q$8:$Q$335,0),0)&gt;0,1,0)</f>
        <v>0</v>
      </c>
      <c r="CG64" s="120">
        <f>IF(IFERROR(MATCH(_xlfn.CONCAT($B64,",",CG$4),'19 SpcFunc &amp; VentSpcFunc combos'!$Q$8:$Q$335,0),0)&gt;0,1,0)</f>
        <v>0</v>
      </c>
      <c r="CH64" s="120">
        <f>IF(IFERROR(MATCH(_xlfn.CONCAT($B64,",",CH$4),'19 SpcFunc &amp; VentSpcFunc combos'!$Q$8:$Q$335,0),0)&gt;0,1,0)</f>
        <v>0</v>
      </c>
      <c r="CI64" s="120">
        <f>IF(IFERROR(MATCH(_xlfn.CONCAT($B64,",",CI$4),'19 SpcFunc &amp; VentSpcFunc combos'!$Q$8:$Q$335,0),0)&gt;0,1,0)</f>
        <v>0</v>
      </c>
      <c r="CJ64" s="120">
        <f>IF(IFERROR(MATCH(_xlfn.CONCAT($B64,",",CJ$4),'19 SpcFunc &amp; VentSpcFunc combos'!$Q$8:$Q$335,0),0)&gt;0,1,0)</f>
        <v>0</v>
      </c>
      <c r="CK64" s="120">
        <f>IF(IFERROR(MATCH(_xlfn.CONCAT($B64,",",CK$4),'19 SpcFunc &amp; VentSpcFunc combos'!$Q$8:$Q$335,0),0)&gt;0,1,0)</f>
        <v>0</v>
      </c>
      <c r="CL64" s="120">
        <f>IF(IFERROR(MATCH(_xlfn.CONCAT($B64,",",CL$4),'19 SpcFunc &amp; VentSpcFunc combos'!$Q$8:$Q$335,0),0)&gt;0,1,0)</f>
        <v>0</v>
      </c>
      <c r="CM64" s="120">
        <f>IF(IFERROR(MATCH(_xlfn.CONCAT($B64,",",CM$4),'19 SpcFunc &amp; VentSpcFunc combos'!$Q$8:$Q$335,0),0)&gt;0,1,0)</f>
        <v>0</v>
      </c>
      <c r="CN64" s="120">
        <f>IF(IFERROR(MATCH(_xlfn.CONCAT($B64,",",CN$4),'19 SpcFunc &amp; VentSpcFunc combos'!$Q$8:$Q$335,0),0)&gt;0,1,0)</f>
        <v>0</v>
      </c>
      <c r="CO64" s="120">
        <f>IF(IFERROR(MATCH(_xlfn.CONCAT($B64,",",CO$4),'19 SpcFunc &amp; VentSpcFunc combos'!$Q$8:$Q$335,0),0)&gt;0,1,0)</f>
        <v>0</v>
      </c>
      <c r="CP64" s="120">
        <f>IF(IFERROR(MATCH(_xlfn.CONCAT($B64,",",CP$4),'19 SpcFunc &amp; VentSpcFunc combos'!$Q$8:$Q$335,0),0)&gt;0,1,0)</f>
        <v>0</v>
      </c>
      <c r="CQ64" s="120">
        <f>IF(IFERROR(MATCH(_xlfn.CONCAT($B64,",",CQ$4),'19 SpcFunc &amp; VentSpcFunc combos'!$Q$8:$Q$335,0),0)&gt;0,1,0)</f>
        <v>0</v>
      </c>
      <c r="CR64" s="120">
        <f>IF(IFERROR(MATCH(_xlfn.CONCAT($B64,",",CR$4),'19 SpcFunc &amp; VentSpcFunc combos'!$Q$8:$Q$335,0),0)&gt;0,1,0)</f>
        <v>0</v>
      </c>
      <c r="CS64" s="120">
        <f>IF(IFERROR(MATCH(_xlfn.CONCAT($B64,",",CS$4),'19 SpcFunc &amp; VentSpcFunc combos'!$Q$8:$Q$335,0),0)&gt;0,1,0)</f>
        <v>0</v>
      </c>
      <c r="CT64" s="120">
        <f>IF(IFERROR(MATCH(_xlfn.CONCAT($B64,",",CT$4),'19 SpcFunc &amp; VentSpcFunc combos'!$Q$8:$Q$335,0),0)&gt;0,1,0)</f>
        <v>0</v>
      </c>
      <c r="CU64" s="99" t="s">
        <v>938</v>
      </c>
      <c r="CV64">
        <f t="shared" si="5"/>
        <v>0</v>
      </c>
    </row>
    <row r="65" spans="2:100" x14ac:dyDescent="0.25">
      <c r="B65" t="e">
        <f>#REF!</f>
        <v>#REF!</v>
      </c>
      <c r="C65" s="120">
        <f>IF(IFERROR(MATCH(_xlfn.CONCAT($B65,",",C$4),'19 SpcFunc &amp; VentSpcFunc combos'!$Q$8:$Q$335,0),0)&gt;0,1,0)</f>
        <v>0</v>
      </c>
      <c r="D65" s="120">
        <f>IF(IFERROR(MATCH(_xlfn.CONCAT($B65,",",D$4),'19 SpcFunc &amp; VentSpcFunc combos'!$Q$8:$Q$335,0),0)&gt;0,1,0)</f>
        <v>0</v>
      </c>
      <c r="E65" s="120">
        <f>IF(IFERROR(MATCH(_xlfn.CONCAT($B65,",",E$4),'19 SpcFunc &amp; VentSpcFunc combos'!$Q$8:$Q$335,0),0)&gt;0,1,0)</f>
        <v>0</v>
      </c>
      <c r="F65" s="120">
        <f>IF(IFERROR(MATCH(_xlfn.CONCAT($B65,",",F$4),'19 SpcFunc &amp; VentSpcFunc combos'!$Q$8:$Q$335,0),0)&gt;0,1,0)</f>
        <v>0</v>
      </c>
      <c r="G65" s="120">
        <f>IF(IFERROR(MATCH(_xlfn.CONCAT($B65,",",G$4),'19 SpcFunc &amp; VentSpcFunc combos'!$Q$8:$Q$335,0),0)&gt;0,1,0)</f>
        <v>0</v>
      </c>
      <c r="H65" s="120">
        <f>IF(IFERROR(MATCH(_xlfn.CONCAT($B65,",",H$4),'19 SpcFunc &amp; VentSpcFunc combos'!$Q$8:$Q$335,0),0)&gt;0,1,0)</f>
        <v>0</v>
      </c>
      <c r="I65" s="120">
        <f>IF(IFERROR(MATCH(_xlfn.CONCAT($B65,",",I$4),'19 SpcFunc &amp; VentSpcFunc combos'!$Q$8:$Q$335,0),0)&gt;0,1,0)</f>
        <v>0</v>
      </c>
      <c r="J65" s="120">
        <f>IF(IFERROR(MATCH(_xlfn.CONCAT($B65,",",J$4),'19 SpcFunc &amp; VentSpcFunc combos'!$Q$8:$Q$335,0),0)&gt;0,1,0)</f>
        <v>0</v>
      </c>
      <c r="K65" s="120">
        <f>IF(IFERROR(MATCH(_xlfn.CONCAT($B65,",",K$4),'19 SpcFunc &amp; VentSpcFunc combos'!$Q$8:$Q$335,0),0)&gt;0,1,0)</f>
        <v>0</v>
      </c>
      <c r="L65" s="120">
        <f>IF(IFERROR(MATCH(_xlfn.CONCAT($B65,",",L$4),'19 SpcFunc &amp; VentSpcFunc combos'!$Q$8:$Q$335,0),0)&gt;0,1,0)</f>
        <v>0</v>
      </c>
      <c r="M65" s="120">
        <f>IF(IFERROR(MATCH(_xlfn.CONCAT($B65,",",M$4),'19 SpcFunc &amp; VentSpcFunc combos'!$Q$8:$Q$335,0),0)&gt;0,1,0)</f>
        <v>0</v>
      </c>
      <c r="N65" s="120">
        <f>IF(IFERROR(MATCH(_xlfn.CONCAT($B65,",",N$4),'19 SpcFunc &amp; VentSpcFunc combos'!$Q$8:$Q$335,0),0)&gt;0,1,0)</f>
        <v>0</v>
      </c>
      <c r="O65" s="120">
        <f>IF(IFERROR(MATCH(_xlfn.CONCAT($B65,",",O$4),'19 SpcFunc &amp; VentSpcFunc combos'!$Q$8:$Q$335,0),0)&gt;0,1,0)</f>
        <v>0</v>
      </c>
      <c r="P65" s="120">
        <f>IF(IFERROR(MATCH(_xlfn.CONCAT($B65,",",P$4),'19 SpcFunc &amp; VentSpcFunc combos'!$Q$8:$Q$335,0),0)&gt;0,1,0)</f>
        <v>0</v>
      </c>
      <c r="Q65" s="120">
        <f>IF(IFERROR(MATCH(_xlfn.CONCAT($B65,",",Q$4),'19 SpcFunc &amp; VentSpcFunc combos'!$Q$8:$Q$335,0),0)&gt;0,1,0)</f>
        <v>0</v>
      </c>
      <c r="R65" s="120">
        <f>IF(IFERROR(MATCH(_xlfn.CONCAT($B65,",",R$4),'19 SpcFunc &amp; VentSpcFunc combos'!$Q$8:$Q$335,0),0)&gt;0,1,0)</f>
        <v>0</v>
      </c>
      <c r="S65" s="120">
        <f>IF(IFERROR(MATCH(_xlfn.CONCAT($B65,",",S$4),'19 SpcFunc &amp; VentSpcFunc combos'!$Q$8:$Q$335,0),0)&gt;0,1,0)</f>
        <v>0</v>
      </c>
      <c r="T65" s="120">
        <f>IF(IFERROR(MATCH(_xlfn.CONCAT($B65,",",T$4),'19 SpcFunc &amp; VentSpcFunc combos'!$Q$8:$Q$335,0),0)&gt;0,1,0)</f>
        <v>0</v>
      </c>
      <c r="U65" s="120">
        <f>IF(IFERROR(MATCH(_xlfn.CONCAT($B65,",",U$4),'19 SpcFunc &amp; VentSpcFunc combos'!$Q$8:$Q$335,0),0)&gt;0,1,0)</f>
        <v>0</v>
      </c>
      <c r="V65" s="120">
        <f>IF(IFERROR(MATCH(_xlfn.CONCAT($B65,",",V$4),'19 SpcFunc &amp; VentSpcFunc combos'!$Q$8:$Q$335,0),0)&gt;0,1,0)</f>
        <v>0</v>
      </c>
      <c r="W65" s="120">
        <f>IF(IFERROR(MATCH(_xlfn.CONCAT($B65,",",W$4),'19 SpcFunc &amp; VentSpcFunc combos'!$Q$8:$Q$335,0),0)&gt;0,1,0)</f>
        <v>0</v>
      </c>
      <c r="X65" s="120">
        <f>IF(IFERROR(MATCH(_xlfn.CONCAT($B65,",",X$4),'19 SpcFunc &amp; VentSpcFunc combos'!$Q$8:$Q$335,0),0)&gt;0,1,0)</f>
        <v>0</v>
      </c>
      <c r="Y65" s="120">
        <f>IF(IFERROR(MATCH(_xlfn.CONCAT($B65,",",Y$4),'19 SpcFunc &amp; VentSpcFunc combos'!$Q$8:$Q$335,0),0)&gt;0,1,0)</f>
        <v>0</v>
      </c>
      <c r="Z65" s="120">
        <f>IF(IFERROR(MATCH(_xlfn.CONCAT($B65,",",Z$4),'19 SpcFunc &amp; VentSpcFunc combos'!$Q$8:$Q$335,0),0)&gt;0,1,0)</f>
        <v>0</v>
      </c>
      <c r="AA65" s="120">
        <f>IF(IFERROR(MATCH(_xlfn.CONCAT($B65,",",AA$4),'19 SpcFunc &amp; VentSpcFunc combos'!$Q$8:$Q$335,0),0)&gt;0,1,0)</f>
        <v>0</v>
      </c>
      <c r="AB65" s="120">
        <f>IF(IFERROR(MATCH(_xlfn.CONCAT($B65,",",AB$4),'19 SpcFunc &amp; VentSpcFunc combos'!$Q$8:$Q$335,0),0)&gt;0,1,0)</f>
        <v>0</v>
      </c>
      <c r="AC65" s="120">
        <f>IF(IFERROR(MATCH(_xlfn.CONCAT($B65,",",AC$4),'19 SpcFunc &amp; VentSpcFunc combos'!$Q$8:$Q$335,0),0)&gt;0,1,0)</f>
        <v>0</v>
      </c>
      <c r="AD65" s="120">
        <f>IF(IFERROR(MATCH(_xlfn.CONCAT($B65,",",AD$4),'19 SpcFunc &amp; VentSpcFunc combos'!$Q$8:$Q$335,0),0)&gt;0,1,0)</f>
        <v>0</v>
      </c>
      <c r="AE65" s="120">
        <f>IF(IFERROR(MATCH(_xlfn.CONCAT($B65,",",AE$4),'19 SpcFunc &amp; VentSpcFunc combos'!$Q$8:$Q$335,0),0)&gt;0,1,0)</f>
        <v>0</v>
      </c>
      <c r="AF65" s="120">
        <f>IF(IFERROR(MATCH(_xlfn.CONCAT($B65,",",AF$4),'19 SpcFunc &amp; VentSpcFunc combos'!$Q$8:$Q$335,0),0)&gt;0,1,0)</f>
        <v>0</v>
      </c>
      <c r="AG65" s="120">
        <f>IF(IFERROR(MATCH(_xlfn.CONCAT($B65,",",AG$4),'19 SpcFunc &amp; VentSpcFunc combos'!$Q$8:$Q$335,0),0)&gt;0,1,0)</f>
        <v>0</v>
      </c>
      <c r="AH65" s="120">
        <f>IF(IFERROR(MATCH(_xlfn.CONCAT($B65,",",AH$4),'19 SpcFunc &amp; VentSpcFunc combos'!$Q$8:$Q$335,0),0)&gt;0,1,0)</f>
        <v>0</v>
      </c>
      <c r="AI65" s="120">
        <f>IF(IFERROR(MATCH(_xlfn.CONCAT($B65,",",AI$4),'19 SpcFunc &amp; VentSpcFunc combos'!$Q$8:$Q$335,0),0)&gt;0,1,0)</f>
        <v>0</v>
      </c>
      <c r="AJ65" s="120">
        <f>IF(IFERROR(MATCH(_xlfn.CONCAT($B65,",",AJ$4),'19 SpcFunc &amp; VentSpcFunc combos'!$Q$8:$Q$335,0),0)&gt;0,1,0)</f>
        <v>0</v>
      </c>
      <c r="AK65" s="120">
        <f>IF(IFERROR(MATCH(_xlfn.CONCAT($B65,",",AK$4),'19 SpcFunc &amp; VentSpcFunc combos'!$Q$8:$Q$335,0),0)&gt;0,1,0)</f>
        <v>0</v>
      </c>
      <c r="AL65" s="120">
        <f>IF(IFERROR(MATCH(_xlfn.CONCAT($B65,",",AL$4),'19 SpcFunc &amp; VentSpcFunc combos'!$Q$8:$Q$335,0),0)&gt;0,1,0)</f>
        <v>0</v>
      </c>
      <c r="AM65" s="120">
        <f>IF(IFERROR(MATCH(_xlfn.CONCAT($B65,",",AM$4),'19 SpcFunc &amp; VentSpcFunc combos'!$Q$8:$Q$335,0),0)&gt;0,1,0)</f>
        <v>0</v>
      </c>
      <c r="AN65" s="120">
        <f>IF(IFERROR(MATCH(_xlfn.CONCAT($B65,",",AN$4),'19 SpcFunc &amp; VentSpcFunc combos'!$Q$8:$Q$335,0),0)&gt;0,1,0)</f>
        <v>0</v>
      </c>
      <c r="AO65" s="120">
        <f>IF(IFERROR(MATCH(_xlfn.CONCAT($B65,",",AO$4),'19 SpcFunc &amp; VentSpcFunc combos'!$Q$8:$Q$335,0),0)&gt;0,1,0)</f>
        <v>0</v>
      </c>
      <c r="AP65" s="120">
        <f>IF(IFERROR(MATCH(_xlfn.CONCAT($B65,",",AP$4),'19 SpcFunc &amp; VentSpcFunc combos'!$Q$8:$Q$335,0),0)&gt;0,1,0)</f>
        <v>0</v>
      </c>
      <c r="AQ65" s="120">
        <f>IF(IFERROR(MATCH(_xlfn.CONCAT($B65,",",AQ$4),'19 SpcFunc &amp; VentSpcFunc combos'!$Q$8:$Q$335,0),0)&gt;0,1,0)</f>
        <v>0</v>
      </c>
      <c r="AR65" s="120">
        <f>IF(IFERROR(MATCH(_xlfn.CONCAT($B65,",",AR$4),'19 SpcFunc &amp; VentSpcFunc combos'!$Q$8:$Q$335,0),0)&gt;0,1,0)</f>
        <v>0</v>
      </c>
      <c r="AS65" s="120">
        <f>IF(IFERROR(MATCH(_xlfn.CONCAT($B65,",",AS$4),'19 SpcFunc &amp; VentSpcFunc combos'!$Q$8:$Q$335,0),0)&gt;0,1,0)</f>
        <v>0</v>
      </c>
      <c r="AT65" s="120">
        <f>IF(IFERROR(MATCH(_xlfn.CONCAT($B65,",",AT$4),'19 SpcFunc &amp; VentSpcFunc combos'!$Q$8:$Q$335,0),0)&gt;0,1,0)</f>
        <v>0</v>
      </c>
      <c r="AU65" s="120">
        <f>IF(IFERROR(MATCH(_xlfn.CONCAT($B65,",",AU$4),'19 SpcFunc &amp; VentSpcFunc combos'!$Q$8:$Q$335,0),0)&gt;0,1,0)</f>
        <v>0</v>
      </c>
      <c r="AV65" s="120">
        <f>IF(IFERROR(MATCH(_xlfn.CONCAT($B65,",",AV$4),'19 SpcFunc &amp; VentSpcFunc combos'!$Q$8:$Q$335,0),0)&gt;0,1,0)</f>
        <v>0</v>
      </c>
      <c r="AW65" s="120">
        <f>IF(IFERROR(MATCH(_xlfn.CONCAT($B65,",",AW$4),'19 SpcFunc &amp; VentSpcFunc combos'!$Q$8:$Q$335,0),0)&gt;0,1,0)</f>
        <v>0</v>
      </c>
      <c r="AX65" s="120">
        <f>IF(IFERROR(MATCH(_xlfn.CONCAT($B65,",",AX$4),'19 SpcFunc &amp; VentSpcFunc combos'!$Q$8:$Q$335,0),0)&gt;0,1,0)</f>
        <v>0</v>
      </c>
      <c r="AY65" s="120">
        <f>IF(IFERROR(MATCH(_xlfn.CONCAT($B65,",",AY$4),'19 SpcFunc &amp; VentSpcFunc combos'!$Q$8:$Q$335,0),0)&gt;0,1,0)</f>
        <v>0</v>
      </c>
      <c r="AZ65" s="120">
        <f>IF(IFERROR(MATCH(_xlfn.CONCAT($B65,",",AZ$4),'19 SpcFunc &amp; VentSpcFunc combos'!$Q$8:$Q$335,0),0)&gt;0,1,0)</f>
        <v>0</v>
      </c>
      <c r="BA65" s="120">
        <f>IF(IFERROR(MATCH(_xlfn.CONCAT($B65,",",BA$4),'19 SpcFunc &amp; VentSpcFunc combos'!$Q$8:$Q$335,0),0)&gt;0,1,0)</f>
        <v>0</v>
      </c>
      <c r="BB65" s="120">
        <f>IF(IFERROR(MATCH(_xlfn.CONCAT($B65,",",BB$4),'19 SpcFunc &amp; VentSpcFunc combos'!$Q$8:$Q$335,0),0)&gt;0,1,0)</f>
        <v>0</v>
      </c>
      <c r="BC65" s="120">
        <f>IF(IFERROR(MATCH(_xlfn.CONCAT($B65,",",BC$4),'19 SpcFunc &amp; VentSpcFunc combos'!$Q$8:$Q$335,0),0)&gt;0,1,0)</f>
        <v>0</v>
      </c>
      <c r="BD65" s="120">
        <f>IF(IFERROR(MATCH(_xlfn.CONCAT($B65,",",BD$4),'19 SpcFunc &amp; VentSpcFunc combos'!$Q$8:$Q$335,0),0)&gt;0,1,0)</f>
        <v>0</v>
      </c>
      <c r="BE65" s="120">
        <f>IF(IFERROR(MATCH(_xlfn.CONCAT($B65,",",BE$4),'19 SpcFunc &amp; VentSpcFunc combos'!$Q$8:$Q$335,0),0)&gt;0,1,0)</f>
        <v>0</v>
      </c>
      <c r="BF65" s="120">
        <f>IF(IFERROR(MATCH(_xlfn.CONCAT($B65,",",BF$4),'19 SpcFunc &amp; VentSpcFunc combos'!$Q$8:$Q$335,0),0)&gt;0,1,0)</f>
        <v>0</v>
      </c>
      <c r="BG65" s="120">
        <f>IF(IFERROR(MATCH(_xlfn.CONCAT($B65,",",BG$4),'19 SpcFunc &amp; VentSpcFunc combos'!$Q$8:$Q$335,0),0)&gt;0,1,0)</f>
        <v>0</v>
      </c>
      <c r="BH65" s="120">
        <f>IF(IFERROR(MATCH(_xlfn.CONCAT($B65,",",BH$4),'19 SpcFunc &amp; VentSpcFunc combos'!$Q$8:$Q$335,0),0)&gt;0,1,0)</f>
        <v>0</v>
      </c>
      <c r="BI65" s="120">
        <f>IF(IFERROR(MATCH(_xlfn.CONCAT($B65,",",BI$4),'19 SpcFunc &amp; VentSpcFunc combos'!$Q$8:$Q$335,0),0)&gt;0,1,0)</f>
        <v>0</v>
      </c>
      <c r="BJ65" s="120">
        <f>IF(IFERROR(MATCH(_xlfn.CONCAT($B65,",",BJ$4),'19 SpcFunc &amp; VentSpcFunc combos'!$Q$8:$Q$335,0),0)&gt;0,1,0)</f>
        <v>0</v>
      </c>
      <c r="BK65" s="120">
        <f>IF(IFERROR(MATCH(_xlfn.CONCAT($B65,",",BK$4),'19 SpcFunc &amp; VentSpcFunc combos'!$Q$8:$Q$335,0),0)&gt;0,1,0)</f>
        <v>0</v>
      </c>
      <c r="BL65" s="120">
        <f>IF(IFERROR(MATCH(_xlfn.CONCAT($B65,",",BL$4),'19 SpcFunc &amp; VentSpcFunc combos'!$Q$8:$Q$335,0),0)&gt;0,1,0)</f>
        <v>0</v>
      </c>
      <c r="BM65" s="120">
        <f>IF(IFERROR(MATCH(_xlfn.CONCAT($B65,",",BM$4),'19 SpcFunc &amp; VentSpcFunc combos'!$Q$8:$Q$335,0),0)&gt;0,1,0)</f>
        <v>0</v>
      </c>
      <c r="BN65" s="120">
        <f>IF(IFERROR(MATCH(_xlfn.CONCAT($B65,",",BN$4),'19 SpcFunc &amp; VentSpcFunc combos'!$Q$8:$Q$335,0),0)&gt;0,1,0)</f>
        <v>0</v>
      </c>
      <c r="BO65" s="120">
        <f>IF(IFERROR(MATCH(_xlfn.CONCAT($B65,",",BO$4),'19 SpcFunc &amp; VentSpcFunc combos'!$Q$8:$Q$335,0),0)&gt;0,1,0)</f>
        <v>0</v>
      </c>
      <c r="BP65" s="120">
        <f>IF(IFERROR(MATCH(_xlfn.CONCAT($B65,",",BP$4),'19 SpcFunc &amp; VentSpcFunc combos'!$Q$8:$Q$335,0),0)&gt;0,1,0)</f>
        <v>0</v>
      </c>
      <c r="BQ65" s="120">
        <f>IF(IFERROR(MATCH(_xlfn.CONCAT($B65,",",BQ$4),'19 SpcFunc &amp; VentSpcFunc combos'!$Q$8:$Q$335,0),0)&gt;0,1,0)</f>
        <v>0</v>
      </c>
      <c r="BR65" s="120">
        <f>IF(IFERROR(MATCH(_xlfn.CONCAT($B65,",",BR$4),'19 SpcFunc &amp; VentSpcFunc combos'!$Q$8:$Q$335,0),0)&gt;0,1,0)</f>
        <v>0</v>
      </c>
      <c r="BS65" s="120">
        <f>IF(IFERROR(MATCH(_xlfn.CONCAT($B65,",",BS$4),'19 SpcFunc &amp; VentSpcFunc combos'!$Q$8:$Q$335,0),0)&gt;0,1,0)</f>
        <v>0</v>
      </c>
      <c r="BT65" s="120">
        <f>IF(IFERROR(MATCH(_xlfn.CONCAT($B65,",",BT$4),'19 SpcFunc &amp; VentSpcFunc combos'!$Q$8:$Q$335,0),0)&gt;0,1,0)</f>
        <v>0</v>
      </c>
      <c r="BU65" s="120">
        <f>IF(IFERROR(MATCH(_xlfn.CONCAT($B65,",",BU$4),'19 SpcFunc &amp; VentSpcFunc combos'!$Q$8:$Q$335,0),0)&gt;0,1,0)</f>
        <v>0</v>
      </c>
      <c r="BV65" s="120">
        <f>IF(IFERROR(MATCH(_xlfn.CONCAT($B65,",",BV$4),'19 SpcFunc &amp; VentSpcFunc combos'!$Q$8:$Q$335,0),0)&gt;0,1,0)</f>
        <v>0</v>
      </c>
      <c r="BW65" s="120">
        <f>IF(IFERROR(MATCH(_xlfn.CONCAT($B65,",",BW$4),'19 SpcFunc &amp; VentSpcFunc combos'!$Q$8:$Q$335,0),0)&gt;0,1,0)</f>
        <v>0</v>
      </c>
      <c r="BX65" s="120">
        <f>IF(IFERROR(MATCH(_xlfn.CONCAT($B65,",",BX$4),'19 SpcFunc &amp; VentSpcFunc combos'!$Q$8:$Q$335,0),0)&gt;0,1,0)</f>
        <v>0</v>
      </c>
      <c r="BY65" s="120">
        <f>IF(IFERROR(MATCH(_xlfn.CONCAT($B65,",",BY$4),'19 SpcFunc &amp; VentSpcFunc combos'!$Q$8:$Q$335,0),0)&gt;0,1,0)</f>
        <v>0</v>
      </c>
      <c r="BZ65" s="120">
        <f>IF(IFERROR(MATCH(_xlfn.CONCAT($B65,",",BZ$4),'19 SpcFunc &amp; VentSpcFunc combos'!$Q$8:$Q$335,0),0)&gt;0,1,0)</f>
        <v>0</v>
      </c>
      <c r="CA65" s="120">
        <f>IF(IFERROR(MATCH(_xlfn.CONCAT($B65,",",CA$4),'19 SpcFunc &amp; VentSpcFunc combos'!$Q$8:$Q$335,0),0)&gt;0,1,0)</f>
        <v>0</v>
      </c>
      <c r="CB65" s="120">
        <f>IF(IFERROR(MATCH(_xlfn.CONCAT($B65,",",CB$4),'19 SpcFunc &amp; VentSpcFunc combos'!$Q$8:$Q$335,0),0)&gt;0,1,0)</f>
        <v>0</v>
      </c>
      <c r="CC65" s="120">
        <f>IF(IFERROR(MATCH(_xlfn.CONCAT($B65,",",CC$4),'19 SpcFunc &amp; VentSpcFunc combos'!$Q$8:$Q$335,0),0)&gt;0,1,0)</f>
        <v>0</v>
      </c>
      <c r="CD65" s="120">
        <f>IF(IFERROR(MATCH(_xlfn.CONCAT($B65,",",CD$4),'19 SpcFunc &amp; VentSpcFunc combos'!$Q$8:$Q$335,0),0)&gt;0,1,0)</f>
        <v>0</v>
      </c>
      <c r="CE65" s="120">
        <f>IF(IFERROR(MATCH(_xlfn.CONCAT($B65,",",CE$4),'19 SpcFunc &amp; VentSpcFunc combos'!$Q$8:$Q$335,0),0)&gt;0,1,0)</f>
        <v>0</v>
      </c>
      <c r="CF65" s="120">
        <f>IF(IFERROR(MATCH(_xlfn.CONCAT($B65,",",CF$4),'19 SpcFunc &amp; VentSpcFunc combos'!$Q$8:$Q$335,0),0)&gt;0,1,0)</f>
        <v>0</v>
      </c>
      <c r="CG65" s="120">
        <f>IF(IFERROR(MATCH(_xlfn.CONCAT($B65,",",CG$4),'19 SpcFunc &amp; VentSpcFunc combos'!$Q$8:$Q$335,0),0)&gt;0,1,0)</f>
        <v>0</v>
      </c>
      <c r="CH65" s="120">
        <f>IF(IFERROR(MATCH(_xlfn.CONCAT($B65,",",CH$4),'19 SpcFunc &amp; VentSpcFunc combos'!$Q$8:$Q$335,0),0)&gt;0,1,0)</f>
        <v>0</v>
      </c>
      <c r="CI65" s="120">
        <f>IF(IFERROR(MATCH(_xlfn.CONCAT($B65,",",CI$4),'19 SpcFunc &amp; VentSpcFunc combos'!$Q$8:$Q$335,0),0)&gt;0,1,0)</f>
        <v>0</v>
      </c>
      <c r="CJ65" s="120">
        <f>IF(IFERROR(MATCH(_xlfn.CONCAT($B65,",",CJ$4),'19 SpcFunc &amp; VentSpcFunc combos'!$Q$8:$Q$335,0),0)&gt;0,1,0)</f>
        <v>0</v>
      </c>
      <c r="CK65" s="120">
        <f>IF(IFERROR(MATCH(_xlfn.CONCAT($B65,",",CK$4),'19 SpcFunc &amp; VentSpcFunc combos'!$Q$8:$Q$335,0),0)&gt;0,1,0)</f>
        <v>0</v>
      </c>
      <c r="CL65" s="120">
        <f>IF(IFERROR(MATCH(_xlfn.CONCAT($B65,",",CL$4),'19 SpcFunc &amp; VentSpcFunc combos'!$Q$8:$Q$335,0),0)&gt;0,1,0)</f>
        <v>0</v>
      </c>
      <c r="CM65" s="120">
        <f>IF(IFERROR(MATCH(_xlfn.CONCAT($B65,",",CM$4),'19 SpcFunc &amp; VentSpcFunc combos'!$Q$8:$Q$335,0),0)&gt;0,1,0)</f>
        <v>0</v>
      </c>
      <c r="CN65" s="120">
        <f>IF(IFERROR(MATCH(_xlfn.CONCAT($B65,",",CN$4),'19 SpcFunc &amp; VentSpcFunc combos'!$Q$8:$Q$335,0),0)&gt;0,1,0)</f>
        <v>0</v>
      </c>
      <c r="CO65" s="120">
        <f>IF(IFERROR(MATCH(_xlfn.CONCAT($B65,",",CO$4),'19 SpcFunc &amp; VentSpcFunc combos'!$Q$8:$Q$335,0),0)&gt;0,1,0)</f>
        <v>0</v>
      </c>
      <c r="CP65" s="120">
        <f>IF(IFERROR(MATCH(_xlfn.CONCAT($B65,",",CP$4),'19 SpcFunc &amp; VentSpcFunc combos'!$Q$8:$Q$335,0),0)&gt;0,1,0)</f>
        <v>0</v>
      </c>
      <c r="CQ65" s="120">
        <f>IF(IFERROR(MATCH(_xlfn.CONCAT($B65,",",CQ$4),'19 SpcFunc &amp; VentSpcFunc combos'!$Q$8:$Q$335,0),0)&gt;0,1,0)</f>
        <v>0</v>
      </c>
      <c r="CR65" s="120">
        <f>IF(IFERROR(MATCH(_xlfn.CONCAT($B65,",",CR$4),'19 SpcFunc &amp; VentSpcFunc combos'!$Q$8:$Q$335,0),0)&gt;0,1,0)</f>
        <v>0</v>
      </c>
      <c r="CS65" s="120">
        <f>IF(IFERROR(MATCH(_xlfn.CONCAT($B65,",",CS$4),'19 SpcFunc &amp; VentSpcFunc combos'!$Q$8:$Q$335,0),0)&gt;0,1,0)</f>
        <v>0</v>
      </c>
      <c r="CT65" s="120">
        <f>IF(IFERROR(MATCH(_xlfn.CONCAT($B65,",",CT$4),'19 SpcFunc &amp; VentSpcFunc combos'!$Q$8:$Q$335,0),0)&gt;0,1,0)</f>
        <v>0</v>
      </c>
      <c r="CU65" s="99" t="s">
        <v>938</v>
      </c>
      <c r="CV65">
        <f t="shared" si="5"/>
        <v>0</v>
      </c>
    </row>
    <row r="66" spans="2:100" x14ac:dyDescent="0.25">
      <c r="B66" t="e">
        <f>#REF!</f>
        <v>#REF!</v>
      </c>
      <c r="C66" s="120">
        <f>IF(IFERROR(MATCH(_xlfn.CONCAT($B66,",",C$4),'19 SpcFunc &amp; VentSpcFunc combos'!$Q$8:$Q$335,0),0)&gt;0,1,0)</f>
        <v>0</v>
      </c>
      <c r="D66" s="120">
        <f>IF(IFERROR(MATCH(_xlfn.CONCAT($B66,",",D$4),'19 SpcFunc &amp; VentSpcFunc combos'!$Q$8:$Q$335,0),0)&gt;0,1,0)</f>
        <v>0</v>
      </c>
      <c r="E66" s="120">
        <f>IF(IFERROR(MATCH(_xlfn.CONCAT($B66,",",E$4),'19 SpcFunc &amp; VentSpcFunc combos'!$Q$8:$Q$335,0),0)&gt;0,1,0)</f>
        <v>0</v>
      </c>
      <c r="F66" s="120">
        <f>IF(IFERROR(MATCH(_xlfn.CONCAT($B66,",",F$4),'19 SpcFunc &amp; VentSpcFunc combos'!$Q$8:$Q$335,0),0)&gt;0,1,0)</f>
        <v>0</v>
      </c>
      <c r="G66" s="120">
        <f>IF(IFERROR(MATCH(_xlfn.CONCAT($B66,",",G$4),'19 SpcFunc &amp; VentSpcFunc combos'!$Q$8:$Q$335,0),0)&gt;0,1,0)</f>
        <v>0</v>
      </c>
      <c r="H66" s="120">
        <f>IF(IFERROR(MATCH(_xlfn.CONCAT($B66,",",H$4),'19 SpcFunc &amp; VentSpcFunc combos'!$Q$8:$Q$335,0),0)&gt;0,1,0)</f>
        <v>0</v>
      </c>
      <c r="I66" s="120">
        <f>IF(IFERROR(MATCH(_xlfn.CONCAT($B66,",",I$4),'19 SpcFunc &amp; VentSpcFunc combos'!$Q$8:$Q$335,0),0)&gt;0,1,0)</f>
        <v>0</v>
      </c>
      <c r="J66" s="120">
        <f>IF(IFERROR(MATCH(_xlfn.CONCAT($B66,",",J$4),'19 SpcFunc &amp; VentSpcFunc combos'!$Q$8:$Q$335,0),0)&gt;0,1,0)</f>
        <v>0</v>
      </c>
      <c r="K66" s="120">
        <f>IF(IFERROR(MATCH(_xlfn.CONCAT($B66,",",K$4),'19 SpcFunc &amp; VentSpcFunc combos'!$Q$8:$Q$335,0),0)&gt;0,1,0)</f>
        <v>0</v>
      </c>
      <c r="L66" s="120">
        <f>IF(IFERROR(MATCH(_xlfn.CONCAT($B66,",",L$4),'19 SpcFunc &amp; VentSpcFunc combos'!$Q$8:$Q$335,0),0)&gt;0,1,0)</f>
        <v>0</v>
      </c>
      <c r="M66" s="120">
        <f>IF(IFERROR(MATCH(_xlfn.CONCAT($B66,",",M$4),'19 SpcFunc &amp; VentSpcFunc combos'!$Q$8:$Q$335,0),0)&gt;0,1,0)</f>
        <v>0</v>
      </c>
      <c r="N66" s="120">
        <f>IF(IFERROR(MATCH(_xlfn.CONCAT($B66,",",N$4),'19 SpcFunc &amp; VentSpcFunc combos'!$Q$8:$Q$335,0),0)&gt;0,1,0)</f>
        <v>0</v>
      </c>
      <c r="O66" s="120">
        <f>IF(IFERROR(MATCH(_xlfn.CONCAT($B66,",",O$4),'19 SpcFunc &amp; VentSpcFunc combos'!$Q$8:$Q$335,0),0)&gt;0,1,0)</f>
        <v>0</v>
      </c>
      <c r="P66" s="120">
        <f>IF(IFERROR(MATCH(_xlfn.CONCAT($B66,",",P$4),'19 SpcFunc &amp; VentSpcFunc combos'!$Q$8:$Q$335,0),0)&gt;0,1,0)</f>
        <v>0</v>
      </c>
      <c r="Q66" s="120">
        <f>IF(IFERROR(MATCH(_xlfn.CONCAT($B66,",",Q$4),'19 SpcFunc &amp; VentSpcFunc combos'!$Q$8:$Q$335,0),0)&gt;0,1,0)</f>
        <v>0</v>
      </c>
      <c r="R66" s="120">
        <f>IF(IFERROR(MATCH(_xlfn.CONCAT($B66,",",R$4),'19 SpcFunc &amp; VentSpcFunc combos'!$Q$8:$Q$335,0),0)&gt;0,1,0)</f>
        <v>0</v>
      </c>
      <c r="S66" s="120">
        <f>IF(IFERROR(MATCH(_xlfn.CONCAT($B66,",",S$4),'19 SpcFunc &amp; VentSpcFunc combos'!$Q$8:$Q$335,0),0)&gt;0,1,0)</f>
        <v>0</v>
      </c>
      <c r="T66" s="120">
        <f>IF(IFERROR(MATCH(_xlfn.CONCAT($B66,",",T$4),'19 SpcFunc &amp; VentSpcFunc combos'!$Q$8:$Q$335,0),0)&gt;0,1,0)</f>
        <v>0</v>
      </c>
      <c r="U66" s="120">
        <f>IF(IFERROR(MATCH(_xlfn.CONCAT($B66,",",U$4),'19 SpcFunc &amp; VentSpcFunc combos'!$Q$8:$Q$335,0),0)&gt;0,1,0)</f>
        <v>0</v>
      </c>
      <c r="V66" s="120">
        <f>IF(IFERROR(MATCH(_xlfn.CONCAT($B66,",",V$4),'19 SpcFunc &amp; VentSpcFunc combos'!$Q$8:$Q$335,0),0)&gt;0,1,0)</f>
        <v>0</v>
      </c>
      <c r="W66" s="120">
        <f>IF(IFERROR(MATCH(_xlfn.CONCAT($B66,",",W$4),'19 SpcFunc &amp; VentSpcFunc combos'!$Q$8:$Q$335,0),0)&gt;0,1,0)</f>
        <v>0</v>
      </c>
      <c r="X66" s="120">
        <f>IF(IFERROR(MATCH(_xlfn.CONCAT($B66,",",X$4),'19 SpcFunc &amp; VentSpcFunc combos'!$Q$8:$Q$335,0),0)&gt;0,1,0)</f>
        <v>0</v>
      </c>
      <c r="Y66" s="120">
        <f>IF(IFERROR(MATCH(_xlfn.CONCAT($B66,",",Y$4),'19 SpcFunc &amp; VentSpcFunc combos'!$Q$8:$Q$335,0),0)&gt;0,1,0)</f>
        <v>0</v>
      </c>
      <c r="Z66" s="120">
        <f>IF(IFERROR(MATCH(_xlfn.CONCAT($B66,",",Z$4),'19 SpcFunc &amp; VentSpcFunc combos'!$Q$8:$Q$335,0),0)&gt;0,1,0)</f>
        <v>0</v>
      </c>
      <c r="AA66" s="120">
        <f>IF(IFERROR(MATCH(_xlfn.CONCAT($B66,",",AA$4),'19 SpcFunc &amp; VentSpcFunc combos'!$Q$8:$Q$335,0),0)&gt;0,1,0)</f>
        <v>0</v>
      </c>
      <c r="AB66" s="120">
        <f>IF(IFERROR(MATCH(_xlfn.CONCAT($B66,",",AB$4),'19 SpcFunc &amp; VentSpcFunc combos'!$Q$8:$Q$335,0),0)&gt;0,1,0)</f>
        <v>0</v>
      </c>
      <c r="AC66" s="120">
        <f>IF(IFERROR(MATCH(_xlfn.CONCAT($B66,",",AC$4),'19 SpcFunc &amp; VentSpcFunc combos'!$Q$8:$Q$335,0),0)&gt;0,1,0)</f>
        <v>0</v>
      </c>
      <c r="AD66" s="120">
        <f>IF(IFERROR(MATCH(_xlfn.CONCAT($B66,",",AD$4),'19 SpcFunc &amp; VentSpcFunc combos'!$Q$8:$Q$335,0),0)&gt;0,1,0)</f>
        <v>0</v>
      </c>
      <c r="AE66" s="120">
        <f>IF(IFERROR(MATCH(_xlfn.CONCAT($B66,",",AE$4),'19 SpcFunc &amp; VentSpcFunc combos'!$Q$8:$Q$335,0),0)&gt;0,1,0)</f>
        <v>0</v>
      </c>
      <c r="AF66" s="120">
        <f>IF(IFERROR(MATCH(_xlfn.CONCAT($B66,",",AF$4),'19 SpcFunc &amp; VentSpcFunc combos'!$Q$8:$Q$335,0),0)&gt;0,1,0)</f>
        <v>0</v>
      </c>
      <c r="AG66" s="120">
        <f>IF(IFERROR(MATCH(_xlfn.CONCAT($B66,",",AG$4),'19 SpcFunc &amp; VentSpcFunc combos'!$Q$8:$Q$335,0),0)&gt;0,1,0)</f>
        <v>0</v>
      </c>
      <c r="AH66" s="120">
        <f>IF(IFERROR(MATCH(_xlfn.CONCAT($B66,",",AH$4),'19 SpcFunc &amp; VentSpcFunc combos'!$Q$8:$Q$335,0),0)&gt;0,1,0)</f>
        <v>0</v>
      </c>
      <c r="AI66" s="120">
        <f>IF(IFERROR(MATCH(_xlfn.CONCAT($B66,",",AI$4),'19 SpcFunc &amp; VentSpcFunc combos'!$Q$8:$Q$335,0),0)&gt;0,1,0)</f>
        <v>0</v>
      </c>
      <c r="AJ66" s="120">
        <f>IF(IFERROR(MATCH(_xlfn.CONCAT($B66,",",AJ$4),'19 SpcFunc &amp; VentSpcFunc combos'!$Q$8:$Q$335,0),0)&gt;0,1,0)</f>
        <v>0</v>
      </c>
      <c r="AK66" s="120">
        <f>IF(IFERROR(MATCH(_xlfn.CONCAT($B66,",",AK$4),'19 SpcFunc &amp; VentSpcFunc combos'!$Q$8:$Q$335,0),0)&gt;0,1,0)</f>
        <v>0</v>
      </c>
      <c r="AL66" s="120">
        <f>IF(IFERROR(MATCH(_xlfn.CONCAT($B66,",",AL$4),'19 SpcFunc &amp; VentSpcFunc combos'!$Q$8:$Q$335,0),0)&gt;0,1,0)</f>
        <v>0</v>
      </c>
      <c r="AM66" s="120">
        <f>IF(IFERROR(MATCH(_xlfn.CONCAT($B66,",",AM$4),'19 SpcFunc &amp; VentSpcFunc combos'!$Q$8:$Q$335,0),0)&gt;0,1,0)</f>
        <v>0</v>
      </c>
      <c r="AN66" s="120">
        <f>IF(IFERROR(MATCH(_xlfn.CONCAT($B66,",",AN$4),'19 SpcFunc &amp; VentSpcFunc combos'!$Q$8:$Q$335,0),0)&gt;0,1,0)</f>
        <v>0</v>
      </c>
      <c r="AO66" s="120">
        <f>IF(IFERROR(MATCH(_xlfn.CONCAT($B66,",",AO$4),'19 SpcFunc &amp; VentSpcFunc combos'!$Q$8:$Q$335,0),0)&gt;0,1,0)</f>
        <v>0</v>
      </c>
      <c r="AP66" s="120">
        <f>IF(IFERROR(MATCH(_xlfn.CONCAT($B66,",",AP$4),'19 SpcFunc &amp; VentSpcFunc combos'!$Q$8:$Q$335,0),0)&gt;0,1,0)</f>
        <v>0</v>
      </c>
      <c r="AQ66" s="120">
        <f>IF(IFERROR(MATCH(_xlfn.CONCAT($B66,",",AQ$4),'19 SpcFunc &amp; VentSpcFunc combos'!$Q$8:$Q$335,0),0)&gt;0,1,0)</f>
        <v>0</v>
      </c>
      <c r="AR66" s="120">
        <f>IF(IFERROR(MATCH(_xlfn.CONCAT($B66,",",AR$4),'19 SpcFunc &amp; VentSpcFunc combos'!$Q$8:$Q$335,0),0)&gt;0,1,0)</f>
        <v>0</v>
      </c>
      <c r="AS66" s="120">
        <f>IF(IFERROR(MATCH(_xlfn.CONCAT($B66,",",AS$4),'19 SpcFunc &amp; VentSpcFunc combos'!$Q$8:$Q$335,0),0)&gt;0,1,0)</f>
        <v>0</v>
      </c>
      <c r="AT66" s="120">
        <f>IF(IFERROR(MATCH(_xlfn.CONCAT($B66,",",AT$4),'19 SpcFunc &amp; VentSpcFunc combos'!$Q$8:$Q$335,0),0)&gt;0,1,0)</f>
        <v>0</v>
      </c>
      <c r="AU66" s="120">
        <f>IF(IFERROR(MATCH(_xlfn.CONCAT($B66,",",AU$4),'19 SpcFunc &amp; VentSpcFunc combos'!$Q$8:$Q$335,0),0)&gt;0,1,0)</f>
        <v>0</v>
      </c>
      <c r="AV66" s="120">
        <f>IF(IFERROR(MATCH(_xlfn.CONCAT($B66,",",AV$4),'19 SpcFunc &amp; VentSpcFunc combos'!$Q$8:$Q$335,0),0)&gt;0,1,0)</f>
        <v>0</v>
      </c>
      <c r="AW66" s="120">
        <f>IF(IFERROR(MATCH(_xlfn.CONCAT($B66,",",AW$4),'19 SpcFunc &amp; VentSpcFunc combos'!$Q$8:$Q$335,0),0)&gt;0,1,0)</f>
        <v>0</v>
      </c>
      <c r="AX66" s="120">
        <f>IF(IFERROR(MATCH(_xlfn.CONCAT($B66,",",AX$4),'19 SpcFunc &amp; VentSpcFunc combos'!$Q$8:$Q$335,0),0)&gt;0,1,0)</f>
        <v>0</v>
      </c>
      <c r="AY66" s="120">
        <f>IF(IFERROR(MATCH(_xlfn.CONCAT($B66,",",AY$4),'19 SpcFunc &amp; VentSpcFunc combos'!$Q$8:$Q$335,0),0)&gt;0,1,0)</f>
        <v>0</v>
      </c>
      <c r="AZ66" s="120">
        <f>IF(IFERROR(MATCH(_xlfn.CONCAT($B66,",",AZ$4),'19 SpcFunc &amp; VentSpcFunc combos'!$Q$8:$Q$335,0),0)&gt;0,1,0)</f>
        <v>0</v>
      </c>
      <c r="BA66" s="120">
        <f>IF(IFERROR(MATCH(_xlfn.CONCAT($B66,",",BA$4),'19 SpcFunc &amp; VentSpcFunc combos'!$Q$8:$Q$335,0),0)&gt;0,1,0)</f>
        <v>0</v>
      </c>
      <c r="BB66" s="120">
        <f>IF(IFERROR(MATCH(_xlfn.CONCAT($B66,",",BB$4),'19 SpcFunc &amp; VentSpcFunc combos'!$Q$8:$Q$335,0),0)&gt;0,1,0)</f>
        <v>0</v>
      </c>
      <c r="BC66" s="120">
        <f>IF(IFERROR(MATCH(_xlfn.CONCAT($B66,",",BC$4),'19 SpcFunc &amp; VentSpcFunc combos'!$Q$8:$Q$335,0),0)&gt;0,1,0)</f>
        <v>0</v>
      </c>
      <c r="BD66" s="120">
        <f>IF(IFERROR(MATCH(_xlfn.CONCAT($B66,",",BD$4),'19 SpcFunc &amp; VentSpcFunc combos'!$Q$8:$Q$335,0),0)&gt;0,1,0)</f>
        <v>0</v>
      </c>
      <c r="BE66" s="120">
        <f>IF(IFERROR(MATCH(_xlfn.CONCAT($B66,",",BE$4),'19 SpcFunc &amp; VentSpcFunc combos'!$Q$8:$Q$335,0),0)&gt;0,1,0)</f>
        <v>0</v>
      </c>
      <c r="BF66" s="120">
        <f>IF(IFERROR(MATCH(_xlfn.CONCAT($B66,",",BF$4),'19 SpcFunc &amp; VentSpcFunc combos'!$Q$8:$Q$335,0),0)&gt;0,1,0)</f>
        <v>0</v>
      </c>
      <c r="BG66" s="120">
        <f>IF(IFERROR(MATCH(_xlfn.CONCAT($B66,",",BG$4),'19 SpcFunc &amp; VentSpcFunc combos'!$Q$8:$Q$335,0),0)&gt;0,1,0)</f>
        <v>0</v>
      </c>
      <c r="BH66" s="120">
        <f>IF(IFERROR(MATCH(_xlfn.CONCAT($B66,",",BH$4),'19 SpcFunc &amp; VentSpcFunc combos'!$Q$8:$Q$335,0),0)&gt;0,1,0)</f>
        <v>0</v>
      </c>
      <c r="BI66" s="120">
        <f>IF(IFERROR(MATCH(_xlfn.CONCAT($B66,",",BI$4),'19 SpcFunc &amp; VentSpcFunc combos'!$Q$8:$Q$335,0),0)&gt;0,1,0)</f>
        <v>0</v>
      </c>
      <c r="BJ66" s="120">
        <f>IF(IFERROR(MATCH(_xlfn.CONCAT($B66,",",BJ$4),'19 SpcFunc &amp; VentSpcFunc combos'!$Q$8:$Q$335,0),0)&gt;0,1,0)</f>
        <v>0</v>
      </c>
      <c r="BK66" s="120">
        <f>IF(IFERROR(MATCH(_xlfn.CONCAT($B66,",",BK$4),'19 SpcFunc &amp; VentSpcFunc combos'!$Q$8:$Q$335,0),0)&gt;0,1,0)</f>
        <v>0</v>
      </c>
      <c r="BL66" s="120">
        <f>IF(IFERROR(MATCH(_xlfn.CONCAT($B66,",",BL$4),'19 SpcFunc &amp; VentSpcFunc combos'!$Q$8:$Q$335,0),0)&gt;0,1,0)</f>
        <v>0</v>
      </c>
      <c r="BM66" s="120">
        <f>IF(IFERROR(MATCH(_xlfn.CONCAT($B66,",",BM$4),'19 SpcFunc &amp; VentSpcFunc combos'!$Q$8:$Q$335,0),0)&gt;0,1,0)</f>
        <v>0</v>
      </c>
      <c r="BN66" s="120">
        <f>IF(IFERROR(MATCH(_xlfn.CONCAT($B66,",",BN$4),'19 SpcFunc &amp; VentSpcFunc combos'!$Q$8:$Q$335,0),0)&gt;0,1,0)</f>
        <v>0</v>
      </c>
      <c r="BO66" s="120">
        <f>IF(IFERROR(MATCH(_xlfn.CONCAT($B66,",",BO$4),'19 SpcFunc &amp; VentSpcFunc combos'!$Q$8:$Q$335,0),0)&gt;0,1,0)</f>
        <v>0</v>
      </c>
      <c r="BP66" s="120">
        <f>IF(IFERROR(MATCH(_xlfn.CONCAT($B66,",",BP$4),'19 SpcFunc &amp; VentSpcFunc combos'!$Q$8:$Q$335,0),0)&gt;0,1,0)</f>
        <v>0</v>
      </c>
      <c r="BQ66" s="120">
        <f>IF(IFERROR(MATCH(_xlfn.CONCAT($B66,",",BQ$4),'19 SpcFunc &amp; VentSpcFunc combos'!$Q$8:$Q$335,0),0)&gt;0,1,0)</f>
        <v>0</v>
      </c>
      <c r="BR66" s="120">
        <f>IF(IFERROR(MATCH(_xlfn.CONCAT($B66,",",BR$4),'19 SpcFunc &amp; VentSpcFunc combos'!$Q$8:$Q$335,0),0)&gt;0,1,0)</f>
        <v>0</v>
      </c>
      <c r="BS66" s="120">
        <f>IF(IFERROR(MATCH(_xlfn.CONCAT($B66,",",BS$4),'19 SpcFunc &amp; VentSpcFunc combos'!$Q$8:$Q$335,0),0)&gt;0,1,0)</f>
        <v>0</v>
      </c>
      <c r="BT66" s="120">
        <f>IF(IFERROR(MATCH(_xlfn.CONCAT($B66,",",BT$4),'19 SpcFunc &amp; VentSpcFunc combos'!$Q$8:$Q$335,0),0)&gt;0,1,0)</f>
        <v>0</v>
      </c>
      <c r="BU66" s="120">
        <f>IF(IFERROR(MATCH(_xlfn.CONCAT($B66,",",BU$4),'19 SpcFunc &amp; VentSpcFunc combos'!$Q$8:$Q$335,0),0)&gt;0,1,0)</f>
        <v>0</v>
      </c>
      <c r="BV66" s="120">
        <f>IF(IFERROR(MATCH(_xlfn.CONCAT($B66,",",BV$4),'19 SpcFunc &amp; VentSpcFunc combos'!$Q$8:$Q$335,0),0)&gt;0,1,0)</f>
        <v>0</v>
      </c>
      <c r="BW66" s="120">
        <f>IF(IFERROR(MATCH(_xlfn.CONCAT($B66,",",BW$4),'19 SpcFunc &amp; VentSpcFunc combos'!$Q$8:$Q$335,0),0)&gt;0,1,0)</f>
        <v>0</v>
      </c>
      <c r="BX66" s="120">
        <f>IF(IFERROR(MATCH(_xlfn.CONCAT($B66,",",BX$4),'19 SpcFunc &amp; VentSpcFunc combos'!$Q$8:$Q$335,0),0)&gt;0,1,0)</f>
        <v>0</v>
      </c>
      <c r="BY66" s="120">
        <f>IF(IFERROR(MATCH(_xlfn.CONCAT($B66,",",BY$4),'19 SpcFunc &amp; VentSpcFunc combos'!$Q$8:$Q$335,0),0)&gt;0,1,0)</f>
        <v>0</v>
      </c>
      <c r="BZ66" s="120">
        <f>IF(IFERROR(MATCH(_xlfn.CONCAT($B66,",",BZ$4),'19 SpcFunc &amp; VentSpcFunc combos'!$Q$8:$Q$335,0),0)&gt;0,1,0)</f>
        <v>0</v>
      </c>
      <c r="CA66" s="120">
        <f>IF(IFERROR(MATCH(_xlfn.CONCAT($B66,",",CA$4),'19 SpcFunc &amp; VentSpcFunc combos'!$Q$8:$Q$335,0),0)&gt;0,1,0)</f>
        <v>0</v>
      </c>
      <c r="CB66" s="120">
        <f>IF(IFERROR(MATCH(_xlfn.CONCAT($B66,",",CB$4),'19 SpcFunc &amp; VentSpcFunc combos'!$Q$8:$Q$335,0),0)&gt;0,1,0)</f>
        <v>0</v>
      </c>
      <c r="CC66" s="120">
        <f>IF(IFERROR(MATCH(_xlfn.CONCAT($B66,",",CC$4),'19 SpcFunc &amp; VentSpcFunc combos'!$Q$8:$Q$335,0),0)&gt;0,1,0)</f>
        <v>0</v>
      </c>
      <c r="CD66" s="120">
        <f>IF(IFERROR(MATCH(_xlfn.CONCAT($B66,",",CD$4),'19 SpcFunc &amp; VentSpcFunc combos'!$Q$8:$Q$335,0),0)&gt;0,1,0)</f>
        <v>0</v>
      </c>
      <c r="CE66" s="120">
        <f>IF(IFERROR(MATCH(_xlfn.CONCAT($B66,",",CE$4),'19 SpcFunc &amp; VentSpcFunc combos'!$Q$8:$Q$335,0),0)&gt;0,1,0)</f>
        <v>0</v>
      </c>
      <c r="CF66" s="120">
        <f>IF(IFERROR(MATCH(_xlfn.CONCAT($B66,",",CF$4),'19 SpcFunc &amp; VentSpcFunc combos'!$Q$8:$Q$335,0),0)&gt;0,1,0)</f>
        <v>0</v>
      </c>
      <c r="CG66" s="120">
        <f>IF(IFERROR(MATCH(_xlfn.CONCAT($B66,",",CG$4),'19 SpcFunc &amp; VentSpcFunc combos'!$Q$8:$Q$335,0),0)&gt;0,1,0)</f>
        <v>0</v>
      </c>
      <c r="CH66" s="120">
        <f>IF(IFERROR(MATCH(_xlfn.CONCAT($B66,",",CH$4),'19 SpcFunc &amp; VentSpcFunc combos'!$Q$8:$Q$335,0),0)&gt;0,1,0)</f>
        <v>0</v>
      </c>
      <c r="CI66" s="120">
        <f>IF(IFERROR(MATCH(_xlfn.CONCAT($B66,",",CI$4),'19 SpcFunc &amp; VentSpcFunc combos'!$Q$8:$Q$335,0),0)&gt;0,1,0)</f>
        <v>0</v>
      </c>
      <c r="CJ66" s="120">
        <f>IF(IFERROR(MATCH(_xlfn.CONCAT($B66,",",CJ$4),'19 SpcFunc &amp; VentSpcFunc combos'!$Q$8:$Q$335,0),0)&gt;0,1,0)</f>
        <v>0</v>
      </c>
      <c r="CK66" s="120">
        <f>IF(IFERROR(MATCH(_xlfn.CONCAT($B66,",",CK$4),'19 SpcFunc &amp; VentSpcFunc combos'!$Q$8:$Q$335,0),0)&gt;0,1,0)</f>
        <v>0</v>
      </c>
      <c r="CL66" s="120">
        <f>IF(IFERROR(MATCH(_xlfn.CONCAT($B66,",",CL$4),'19 SpcFunc &amp; VentSpcFunc combos'!$Q$8:$Q$335,0),0)&gt;0,1,0)</f>
        <v>0</v>
      </c>
      <c r="CM66" s="120">
        <f>IF(IFERROR(MATCH(_xlfn.CONCAT($B66,",",CM$4),'19 SpcFunc &amp; VentSpcFunc combos'!$Q$8:$Q$335,0),0)&gt;0,1,0)</f>
        <v>0</v>
      </c>
      <c r="CN66" s="120">
        <f>IF(IFERROR(MATCH(_xlfn.CONCAT($B66,",",CN$4),'19 SpcFunc &amp; VentSpcFunc combos'!$Q$8:$Q$335,0),0)&gt;0,1,0)</f>
        <v>0</v>
      </c>
      <c r="CO66" s="120">
        <f>IF(IFERROR(MATCH(_xlfn.CONCAT($B66,",",CO$4),'19 SpcFunc &amp; VentSpcFunc combos'!$Q$8:$Q$335,0),0)&gt;0,1,0)</f>
        <v>0</v>
      </c>
      <c r="CP66" s="120">
        <f>IF(IFERROR(MATCH(_xlfn.CONCAT($B66,",",CP$4),'19 SpcFunc &amp; VentSpcFunc combos'!$Q$8:$Q$335,0),0)&gt;0,1,0)</f>
        <v>0</v>
      </c>
      <c r="CQ66" s="120">
        <f>IF(IFERROR(MATCH(_xlfn.CONCAT($B66,",",CQ$4),'19 SpcFunc &amp; VentSpcFunc combos'!$Q$8:$Q$335,0),0)&gt;0,1,0)</f>
        <v>0</v>
      </c>
      <c r="CR66" s="120">
        <f>IF(IFERROR(MATCH(_xlfn.CONCAT($B66,",",CR$4),'19 SpcFunc &amp; VentSpcFunc combos'!$Q$8:$Q$335,0),0)&gt;0,1,0)</f>
        <v>0</v>
      </c>
      <c r="CS66" s="120">
        <f>IF(IFERROR(MATCH(_xlfn.CONCAT($B66,",",CS$4),'19 SpcFunc &amp; VentSpcFunc combos'!$Q$8:$Q$335,0),0)&gt;0,1,0)</f>
        <v>0</v>
      </c>
      <c r="CT66" s="120">
        <f>IF(IFERROR(MATCH(_xlfn.CONCAT($B66,",",CT$4),'19 SpcFunc &amp; VentSpcFunc combos'!$Q$8:$Q$335,0),0)&gt;0,1,0)</f>
        <v>0</v>
      </c>
      <c r="CU66" s="99" t="s">
        <v>938</v>
      </c>
      <c r="CV66">
        <f t="shared" si="5"/>
        <v>0</v>
      </c>
    </row>
    <row r="67" spans="2:100" x14ac:dyDescent="0.25">
      <c r="B67" t="e">
        <f>#REF!</f>
        <v>#REF!</v>
      </c>
      <c r="C67" s="120">
        <f>IF(IFERROR(MATCH(_xlfn.CONCAT($B67,",",C$4),'19 SpcFunc &amp; VentSpcFunc combos'!$Q$8:$Q$335,0),0)&gt;0,1,0)</f>
        <v>0</v>
      </c>
      <c r="D67" s="120">
        <f>IF(IFERROR(MATCH(_xlfn.CONCAT($B67,",",D$4),'19 SpcFunc &amp; VentSpcFunc combos'!$Q$8:$Q$335,0),0)&gt;0,1,0)</f>
        <v>0</v>
      </c>
      <c r="E67" s="120">
        <f>IF(IFERROR(MATCH(_xlfn.CONCAT($B67,",",E$4),'19 SpcFunc &amp; VentSpcFunc combos'!$Q$8:$Q$335,0),0)&gt;0,1,0)</f>
        <v>0</v>
      </c>
      <c r="F67" s="120">
        <f>IF(IFERROR(MATCH(_xlfn.CONCAT($B67,",",F$4),'19 SpcFunc &amp; VentSpcFunc combos'!$Q$8:$Q$335,0),0)&gt;0,1,0)</f>
        <v>0</v>
      </c>
      <c r="G67" s="120">
        <f>IF(IFERROR(MATCH(_xlfn.CONCAT($B67,",",G$4),'19 SpcFunc &amp; VentSpcFunc combos'!$Q$8:$Q$335,0),0)&gt;0,1,0)</f>
        <v>0</v>
      </c>
      <c r="H67" s="120">
        <f>IF(IFERROR(MATCH(_xlfn.CONCAT($B67,",",H$4),'19 SpcFunc &amp; VentSpcFunc combos'!$Q$8:$Q$335,0),0)&gt;0,1,0)</f>
        <v>0</v>
      </c>
      <c r="I67" s="120">
        <f>IF(IFERROR(MATCH(_xlfn.CONCAT($B67,",",I$4),'19 SpcFunc &amp; VentSpcFunc combos'!$Q$8:$Q$335,0),0)&gt;0,1,0)</f>
        <v>0</v>
      </c>
      <c r="J67" s="120">
        <f>IF(IFERROR(MATCH(_xlfn.CONCAT($B67,",",J$4),'19 SpcFunc &amp; VentSpcFunc combos'!$Q$8:$Q$335,0),0)&gt;0,1,0)</f>
        <v>0</v>
      </c>
      <c r="K67" s="120">
        <f>IF(IFERROR(MATCH(_xlfn.CONCAT($B67,",",K$4),'19 SpcFunc &amp; VentSpcFunc combos'!$Q$8:$Q$335,0),0)&gt;0,1,0)</f>
        <v>0</v>
      </c>
      <c r="L67" s="120">
        <f>IF(IFERROR(MATCH(_xlfn.CONCAT($B67,",",L$4),'19 SpcFunc &amp; VentSpcFunc combos'!$Q$8:$Q$335,0),0)&gt;0,1,0)</f>
        <v>0</v>
      </c>
      <c r="M67" s="120">
        <f>IF(IFERROR(MATCH(_xlfn.CONCAT($B67,",",M$4),'19 SpcFunc &amp; VentSpcFunc combos'!$Q$8:$Q$335,0),0)&gt;0,1,0)</f>
        <v>0</v>
      </c>
      <c r="N67" s="120">
        <f>IF(IFERROR(MATCH(_xlfn.CONCAT($B67,",",N$4),'19 SpcFunc &amp; VentSpcFunc combos'!$Q$8:$Q$335,0),0)&gt;0,1,0)</f>
        <v>0</v>
      </c>
      <c r="O67" s="120">
        <f>IF(IFERROR(MATCH(_xlfn.CONCAT($B67,",",O$4),'19 SpcFunc &amp; VentSpcFunc combos'!$Q$8:$Q$335,0),0)&gt;0,1,0)</f>
        <v>0</v>
      </c>
      <c r="P67" s="120">
        <f>IF(IFERROR(MATCH(_xlfn.CONCAT($B67,",",P$4),'19 SpcFunc &amp; VentSpcFunc combos'!$Q$8:$Q$335,0),0)&gt;0,1,0)</f>
        <v>0</v>
      </c>
      <c r="Q67" s="120">
        <f>IF(IFERROR(MATCH(_xlfn.CONCAT($B67,",",Q$4),'19 SpcFunc &amp; VentSpcFunc combos'!$Q$8:$Q$335,0),0)&gt;0,1,0)</f>
        <v>0</v>
      </c>
      <c r="R67" s="120">
        <f>IF(IFERROR(MATCH(_xlfn.CONCAT($B67,",",R$4),'19 SpcFunc &amp; VentSpcFunc combos'!$Q$8:$Q$335,0),0)&gt;0,1,0)</f>
        <v>0</v>
      </c>
      <c r="S67" s="120">
        <f>IF(IFERROR(MATCH(_xlfn.CONCAT($B67,",",S$4),'19 SpcFunc &amp; VentSpcFunc combos'!$Q$8:$Q$335,0),0)&gt;0,1,0)</f>
        <v>0</v>
      </c>
      <c r="T67" s="120">
        <f>IF(IFERROR(MATCH(_xlfn.CONCAT($B67,",",T$4),'19 SpcFunc &amp; VentSpcFunc combos'!$Q$8:$Q$335,0),0)&gt;0,1,0)</f>
        <v>0</v>
      </c>
      <c r="U67" s="120">
        <f>IF(IFERROR(MATCH(_xlfn.CONCAT($B67,",",U$4),'19 SpcFunc &amp; VentSpcFunc combos'!$Q$8:$Q$335,0),0)&gt;0,1,0)</f>
        <v>0</v>
      </c>
      <c r="V67" s="120">
        <f>IF(IFERROR(MATCH(_xlfn.CONCAT($B67,",",V$4),'19 SpcFunc &amp; VentSpcFunc combos'!$Q$8:$Q$335,0),0)&gt;0,1,0)</f>
        <v>0</v>
      </c>
      <c r="W67" s="120">
        <f>IF(IFERROR(MATCH(_xlfn.CONCAT($B67,",",W$4),'19 SpcFunc &amp; VentSpcFunc combos'!$Q$8:$Q$335,0),0)&gt;0,1,0)</f>
        <v>0</v>
      </c>
      <c r="X67" s="120">
        <f>IF(IFERROR(MATCH(_xlfn.CONCAT($B67,",",X$4),'19 SpcFunc &amp; VentSpcFunc combos'!$Q$8:$Q$335,0),0)&gt;0,1,0)</f>
        <v>0</v>
      </c>
      <c r="Y67" s="120">
        <f>IF(IFERROR(MATCH(_xlfn.CONCAT($B67,",",Y$4),'19 SpcFunc &amp; VentSpcFunc combos'!$Q$8:$Q$335,0),0)&gt;0,1,0)</f>
        <v>0</v>
      </c>
      <c r="Z67" s="120">
        <f>IF(IFERROR(MATCH(_xlfn.CONCAT($B67,",",Z$4),'19 SpcFunc &amp; VentSpcFunc combos'!$Q$8:$Q$335,0),0)&gt;0,1,0)</f>
        <v>0</v>
      </c>
      <c r="AA67" s="120">
        <f>IF(IFERROR(MATCH(_xlfn.CONCAT($B67,",",AA$4),'19 SpcFunc &amp; VentSpcFunc combos'!$Q$8:$Q$335,0),0)&gt;0,1,0)</f>
        <v>0</v>
      </c>
      <c r="AB67" s="120">
        <f>IF(IFERROR(MATCH(_xlfn.CONCAT($B67,",",AB$4),'19 SpcFunc &amp; VentSpcFunc combos'!$Q$8:$Q$335,0),0)&gt;0,1,0)</f>
        <v>0</v>
      </c>
      <c r="AC67" s="120">
        <f>IF(IFERROR(MATCH(_xlfn.CONCAT($B67,",",AC$4),'19 SpcFunc &amp; VentSpcFunc combos'!$Q$8:$Q$335,0),0)&gt;0,1,0)</f>
        <v>0</v>
      </c>
      <c r="AD67" s="120">
        <f>IF(IFERROR(MATCH(_xlfn.CONCAT($B67,",",AD$4),'19 SpcFunc &amp; VentSpcFunc combos'!$Q$8:$Q$335,0),0)&gt;0,1,0)</f>
        <v>0</v>
      </c>
      <c r="AE67" s="120">
        <f>IF(IFERROR(MATCH(_xlfn.CONCAT($B67,",",AE$4),'19 SpcFunc &amp; VentSpcFunc combos'!$Q$8:$Q$335,0),0)&gt;0,1,0)</f>
        <v>0</v>
      </c>
      <c r="AF67" s="120">
        <f>IF(IFERROR(MATCH(_xlfn.CONCAT($B67,",",AF$4),'19 SpcFunc &amp; VentSpcFunc combos'!$Q$8:$Q$335,0),0)&gt;0,1,0)</f>
        <v>0</v>
      </c>
      <c r="AG67" s="120">
        <f>IF(IFERROR(MATCH(_xlfn.CONCAT($B67,",",AG$4),'19 SpcFunc &amp; VentSpcFunc combos'!$Q$8:$Q$335,0),0)&gt;0,1,0)</f>
        <v>0</v>
      </c>
      <c r="AH67" s="120">
        <f>IF(IFERROR(MATCH(_xlfn.CONCAT($B67,",",AH$4),'19 SpcFunc &amp; VentSpcFunc combos'!$Q$8:$Q$335,0),0)&gt;0,1,0)</f>
        <v>0</v>
      </c>
      <c r="AI67" s="120">
        <f>IF(IFERROR(MATCH(_xlfn.CONCAT($B67,",",AI$4),'19 SpcFunc &amp; VentSpcFunc combos'!$Q$8:$Q$335,0),0)&gt;0,1,0)</f>
        <v>0</v>
      </c>
      <c r="AJ67" s="120">
        <f>IF(IFERROR(MATCH(_xlfn.CONCAT($B67,",",AJ$4),'19 SpcFunc &amp; VentSpcFunc combos'!$Q$8:$Q$335,0),0)&gt;0,1,0)</f>
        <v>0</v>
      </c>
      <c r="AK67" s="120">
        <f>IF(IFERROR(MATCH(_xlfn.CONCAT($B67,",",AK$4),'19 SpcFunc &amp; VentSpcFunc combos'!$Q$8:$Q$335,0),0)&gt;0,1,0)</f>
        <v>0</v>
      </c>
      <c r="AL67" s="120">
        <f>IF(IFERROR(MATCH(_xlfn.CONCAT($B67,",",AL$4),'19 SpcFunc &amp; VentSpcFunc combos'!$Q$8:$Q$335,0),0)&gt;0,1,0)</f>
        <v>0</v>
      </c>
      <c r="AM67" s="120">
        <f>IF(IFERROR(MATCH(_xlfn.CONCAT($B67,",",AM$4),'19 SpcFunc &amp; VentSpcFunc combos'!$Q$8:$Q$335,0),0)&gt;0,1,0)</f>
        <v>0</v>
      </c>
      <c r="AN67" s="120">
        <f>IF(IFERROR(MATCH(_xlfn.CONCAT($B67,",",AN$4),'19 SpcFunc &amp; VentSpcFunc combos'!$Q$8:$Q$335,0),0)&gt;0,1,0)</f>
        <v>0</v>
      </c>
      <c r="AO67" s="120">
        <f>IF(IFERROR(MATCH(_xlfn.CONCAT($B67,",",AO$4),'19 SpcFunc &amp; VentSpcFunc combos'!$Q$8:$Q$335,0),0)&gt;0,1,0)</f>
        <v>0</v>
      </c>
      <c r="AP67" s="120">
        <f>IF(IFERROR(MATCH(_xlfn.CONCAT($B67,",",AP$4),'19 SpcFunc &amp; VentSpcFunc combos'!$Q$8:$Q$335,0),0)&gt;0,1,0)</f>
        <v>0</v>
      </c>
      <c r="AQ67" s="120">
        <f>IF(IFERROR(MATCH(_xlfn.CONCAT($B67,",",AQ$4),'19 SpcFunc &amp; VentSpcFunc combos'!$Q$8:$Q$335,0),0)&gt;0,1,0)</f>
        <v>0</v>
      </c>
      <c r="AR67" s="120">
        <f>IF(IFERROR(MATCH(_xlfn.CONCAT($B67,",",AR$4),'19 SpcFunc &amp; VentSpcFunc combos'!$Q$8:$Q$335,0),0)&gt;0,1,0)</f>
        <v>0</v>
      </c>
      <c r="AS67" s="120">
        <f>IF(IFERROR(MATCH(_xlfn.CONCAT($B67,",",AS$4),'19 SpcFunc &amp; VentSpcFunc combos'!$Q$8:$Q$335,0),0)&gt;0,1,0)</f>
        <v>0</v>
      </c>
      <c r="AT67" s="120">
        <f>IF(IFERROR(MATCH(_xlfn.CONCAT($B67,",",AT$4),'19 SpcFunc &amp; VentSpcFunc combos'!$Q$8:$Q$335,0),0)&gt;0,1,0)</f>
        <v>0</v>
      </c>
      <c r="AU67" s="120">
        <f>IF(IFERROR(MATCH(_xlfn.CONCAT($B67,",",AU$4),'19 SpcFunc &amp; VentSpcFunc combos'!$Q$8:$Q$335,0),0)&gt;0,1,0)</f>
        <v>0</v>
      </c>
      <c r="AV67" s="120">
        <f>IF(IFERROR(MATCH(_xlfn.CONCAT($B67,",",AV$4),'19 SpcFunc &amp; VentSpcFunc combos'!$Q$8:$Q$335,0),0)&gt;0,1,0)</f>
        <v>0</v>
      </c>
      <c r="AW67" s="120">
        <f>IF(IFERROR(MATCH(_xlfn.CONCAT($B67,",",AW$4),'19 SpcFunc &amp; VentSpcFunc combos'!$Q$8:$Q$335,0),0)&gt;0,1,0)</f>
        <v>0</v>
      </c>
      <c r="AX67" s="120">
        <f>IF(IFERROR(MATCH(_xlfn.CONCAT($B67,",",AX$4),'19 SpcFunc &amp; VentSpcFunc combos'!$Q$8:$Q$335,0),0)&gt;0,1,0)</f>
        <v>0</v>
      </c>
      <c r="AY67" s="120">
        <f>IF(IFERROR(MATCH(_xlfn.CONCAT($B67,",",AY$4),'19 SpcFunc &amp; VentSpcFunc combos'!$Q$8:$Q$335,0),0)&gt;0,1,0)</f>
        <v>0</v>
      </c>
      <c r="AZ67" s="120">
        <f>IF(IFERROR(MATCH(_xlfn.CONCAT($B67,",",AZ$4),'19 SpcFunc &amp; VentSpcFunc combos'!$Q$8:$Q$335,0),0)&gt;0,1,0)</f>
        <v>0</v>
      </c>
      <c r="BA67" s="120">
        <f>IF(IFERROR(MATCH(_xlfn.CONCAT($B67,",",BA$4),'19 SpcFunc &amp; VentSpcFunc combos'!$Q$8:$Q$335,0),0)&gt;0,1,0)</f>
        <v>0</v>
      </c>
      <c r="BB67" s="120">
        <f>IF(IFERROR(MATCH(_xlfn.CONCAT($B67,",",BB$4),'19 SpcFunc &amp; VentSpcFunc combos'!$Q$8:$Q$335,0),0)&gt;0,1,0)</f>
        <v>0</v>
      </c>
      <c r="BC67" s="120">
        <f>IF(IFERROR(MATCH(_xlfn.CONCAT($B67,",",BC$4),'19 SpcFunc &amp; VentSpcFunc combos'!$Q$8:$Q$335,0),0)&gt;0,1,0)</f>
        <v>0</v>
      </c>
      <c r="BD67" s="120">
        <f>IF(IFERROR(MATCH(_xlfn.CONCAT($B67,",",BD$4),'19 SpcFunc &amp; VentSpcFunc combos'!$Q$8:$Q$335,0),0)&gt;0,1,0)</f>
        <v>0</v>
      </c>
      <c r="BE67" s="120">
        <f>IF(IFERROR(MATCH(_xlfn.CONCAT($B67,",",BE$4),'19 SpcFunc &amp; VentSpcFunc combos'!$Q$8:$Q$335,0),0)&gt;0,1,0)</f>
        <v>0</v>
      </c>
      <c r="BF67" s="120">
        <f>IF(IFERROR(MATCH(_xlfn.CONCAT($B67,",",BF$4),'19 SpcFunc &amp; VentSpcFunc combos'!$Q$8:$Q$335,0),0)&gt;0,1,0)</f>
        <v>0</v>
      </c>
      <c r="BG67" s="120">
        <f>IF(IFERROR(MATCH(_xlfn.CONCAT($B67,",",BG$4),'19 SpcFunc &amp; VentSpcFunc combos'!$Q$8:$Q$335,0),0)&gt;0,1,0)</f>
        <v>0</v>
      </c>
      <c r="BH67" s="120">
        <f>IF(IFERROR(MATCH(_xlfn.CONCAT($B67,",",BH$4),'19 SpcFunc &amp; VentSpcFunc combos'!$Q$8:$Q$335,0),0)&gt;0,1,0)</f>
        <v>0</v>
      </c>
      <c r="BI67" s="120">
        <f>IF(IFERROR(MATCH(_xlfn.CONCAT($B67,",",BI$4),'19 SpcFunc &amp; VentSpcFunc combos'!$Q$8:$Q$335,0),0)&gt;0,1,0)</f>
        <v>0</v>
      </c>
      <c r="BJ67" s="120">
        <f>IF(IFERROR(MATCH(_xlfn.CONCAT($B67,",",BJ$4),'19 SpcFunc &amp; VentSpcFunc combos'!$Q$8:$Q$335,0),0)&gt;0,1,0)</f>
        <v>0</v>
      </c>
      <c r="BK67" s="120">
        <f>IF(IFERROR(MATCH(_xlfn.CONCAT($B67,",",BK$4),'19 SpcFunc &amp; VentSpcFunc combos'!$Q$8:$Q$335,0),0)&gt;0,1,0)</f>
        <v>0</v>
      </c>
      <c r="BL67" s="120">
        <f>IF(IFERROR(MATCH(_xlfn.CONCAT($B67,",",BL$4),'19 SpcFunc &amp; VentSpcFunc combos'!$Q$8:$Q$335,0),0)&gt;0,1,0)</f>
        <v>0</v>
      </c>
      <c r="BM67" s="120">
        <f>IF(IFERROR(MATCH(_xlfn.CONCAT($B67,",",BM$4),'19 SpcFunc &amp; VentSpcFunc combos'!$Q$8:$Q$335,0),0)&gt;0,1,0)</f>
        <v>0</v>
      </c>
      <c r="BN67" s="120">
        <f>IF(IFERROR(MATCH(_xlfn.CONCAT($B67,",",BN$4),'19 SpcFunc &amp; VentSpcFunc combos'!$Q$8:$Q$335,0),0)&gt;0,1,0)</f>
        <v>0</v>
      </c>
      <c r="BO67" s="120">
        <f>IF(IFERROR(MATCH(_xlfn.CONCAT($B67,",",BO$4),'19 SpcFunc &amp; VentSpcFunc combos'!$Q$8:$Q$335,0),0)&gt;0,1,0)</f>
        <v>0</v>
      </c>
      <c r="BP67" s="120">
        <f>IF(IFERROR(MATCH(_xlfn.CONCAT($B67,",",BP$4),'19 SpcFunc &amp; VentSpcFunc combos'!$Q$8:$Q$335,0),0)&gt;0,1,0)</f>
        <v>0</v>
      </c>
      <c r="BQ67" s="120">
        <f>IF(IFERROR(MATCH(_xlfn.CONCAT($B67,",",BQ$4),'19 SpcFunc &amp; VentSpcFunc combos'!$Q$8:$Q$335,0),0)&gt;0,1,0)</f>
        <v>0</v>
      </c>
      <c r="BR67" s="120">
        <f>IF(IFERROR(MATCH(_xlfn.CONCAT($B67,",",BR$4),'19 SpcFunc &amp; VentSpcFunc combos'!$Q$8:$Q$335,0),0)&gt;0,1,0)</f>
        <v>0</v>
      </c>
      <c r="BS67" s="120">
        <f>IF(IFERROR(MATCH(_xlfn.CONCAT($B67,",",BS$4),'19 SpcFunc &amp; VentSpcFunc combos'!$Q$8:$Q$335,0),0)&gt;0,1,0)</f>
        <v>0</v>
      </c>
      <c r="BT67" s="120">
        <f>IF(IFERROR(MATCH(_xlfn.CONCAT($B67,",",BT$4),'19 SpcFunc &amp; VentSpcFunc combos'!$Q$8:$Q$335,0),0)&gt;0,1,0)</f>
        <v>0</v>
      </c>
      <c r="BU67" s="120">
        <f>IF(IFERROR(MATCH(_xlfn.CONCAT($B67,",",BU$4),'19 SpcFunc &amp; VentSpcFunc combos'!$Q$8:$Q$335,0),0)&gt;0,1,0)</f>
        <v>0</v>
      </c>
      <c r="BV67" s="120">
        <f>IF(IFERROR(MATCH(_xlfn.CONCAT($B67,",",BV$4),'19 SpcFunc &amp; VentSpcFunc combos'!$Q$8:$Q$335,0),0)&gt;0,1,0)</f>
        <v>0</v>
      </c>
      <c r="BW67" s="120">
        <f>IF(IFERROR(MATCH(_xlfn.CONCAT($B67,",",BW$4),'19 SpcFunc &amp; VentSpcFunc combos'!$Q$8:$Q$335,0),0)&gt;0,1,0)</f>
        <v>0</v>
      </c>
      <c r="BX67" s="120">
        <f>IF(IFERROR(MATCH(_xlfn.CONCAT($B67,",",BX$4),'19 SpcFunc &amp; VentSpcFunc combos'!$Q$8:$Q$335,0),0)&gt;0,1,0)</f>
        <v>0</v>
      </c>
      <c r="BY67" s="120">
        <f>IF(IFERROR(MATCH(_xlfn.CONCAT($B67,",",BY$4),'19 SpcFunc &amp; VentSpcFunc combos'!$Q$8:$Q$335,0),0)&gt;0,1,0)</f>
        <v>0</v>
      </c>
      <c r="BZ67" s="120">
        <f>IF(IFERROR(MATCH(_xlfn.CONCAT($B67,",",BZ$4),'19 SpcFunc &amp; VentSpcFunc combos'!$Q$8:$Q$335,0),0)&gt;0,1,0)</f>
        <v>0</v>
      </c>
      <c r="CA67" s="120">
        <f>IF(IFERROR(MATCH(_xlfn.CONCAT($B67,",",CA$4),'19 SpcFunc &amp; VentSpcFunc combos'!$Q$8:$Q$335,0),0)&gt;0,1,0)</f>
        <v>0</v>
      </c>
      <c r="CB67" s="120">
        <f>IF(IFERROR(MATCH(_xlfn.CONCAT($B67,",",CB$4),'19 SpcFunc &amp; VentSpcFunc combos'!$Q$8:$Q$335,0),0)&gt;0,1,0)</f>
        <v>0</v>
      </c>
      <c r="CC67" s="120">
        <f>IF(IFERROR(MATCH(_xlfn.CONCAT($B67,",",CC$4),'19 SpcFunc &amp; VentSpcFunc combos'!$Q$8:$Q$335,0),0)&gt;0,1,0)</f>
        <v>0</v>
      </c>
      <c r="CD67" s="120">
        <f>IF(IFERROR(MATCH(_xlfn.CONCAT($B67,",",CD$4),'19 SpcFunc &amp; VentSpcFunc combos'!$Q$8:$Q$335,0),0)&gt;0,1,0)</f>
        <v>0</v>
      </c>
      <c r="CE67" s="120">
        <f>IF(IFERROR(MATCH(_xlfn.CONCAT($B67,",",CE$4),'19 SpcFunc &amp; VentSpcFunc combos'!$Q$8:$Q$335,0),0)&gt;0,1,0)</f>
        <v>0</v>
      </c>
      <c r="CF67" s="120">
        <f>IF(IFERROR(MATCH(_xlfn.CONCAT($B67,",",CF$4),'19 SpcFunc &amp; VentSpcFunc combos'!$Q$8:$Q$335,0),0)&gt;0,1,0)</f>
        <v>0</v>
      </c>
      <c r="CG67" s="120">
        <f>IF(IFERROR(MATCH(_xlfn.CONCAT($B67,",",CG$4),'19 SpcFunc &amp; VentSpcFunc combos'!$Q$8:$Q$335,0),0)&gt;0,1,0)</f>
        <v>0</v>
      </c>
      <c r="CH67" s="120">
        <f>IF(IFERROR(MATCH(_xlfn.CONCAT($B67,",",CH$4),'19 SpcFunc &amp; VentSpcFunc combos'!$Q$8:$Q$335,0),0)&gt;0,1,0)</f>
        <v>0</v>
      </c>
      <c r="CI67" s="120">
        <f>IF(IFERROR(MATCH(_xlfn.CONCAT($B67,",",CI$4),'19 SpcFunc &amp; VentSpcFunc combos'!$Q$8:$Q$335,0),0)&gt;0,1,0)</f>
        <v>0</v>
      </c>
      <c r="CJ67" s="120">
        <f>IF(IFERROR(MATCH(_xlfn.CONCAT($B67,",",CJ$4),'19 SpcFunc &amp; VentSpcFunc combos'!$Q$8:$Q$335,0),0)&gt;0,1,0)</f>
        <v>0</v>
      </c>
      <c r="CK67" s="120">
        <f>IF(IFERROR(MATCH(_xlfn.CONCAT($B67,",",CK$4),'19 SpcFunc &amp; VentSpcFunc combos'!$Q$8:$Q$335,0),0)&gt;0,1,0)</f>
        <v>0</v>
      </c>
      <c r="CL67" s="120">
        <f>IF(IFERROR(MATCH(_xlfn.CONCAT($B67,",",CL$4),'19 SpcFunc &amp; VentSpcFunc combos'!$Q$8:$Q$335,0),0)&gt;0,1,0)</f>
        <v>0</v>
      </c>
      <c r="CM67" s="120">
        <f>IF(IFERROR(MATCH(_xlfn.CONCAT($B67,",",CM$4),'19 SpcFunc &amp; VentSpcFunc combos'!$Q$8:$Q$335,0),0)&gt;0,1,0)</f>
        <v>0</v>
      </c>
      <c r="CN67" s="120">
        <f>IF(IFERROR(MATCH(_xlfn.CONCAT($B67,",",CN$4),'19 SpcFunc &amp; VentSpcFunc combos'!$Q$8:$Q$335,0),0)&gt;0,1,0)</f>
        <v>0</v>
      </c>
      <c r="CO67" s="120">
        <f>IF(IFERROR(MATCH(_xlfn.CONCAT($B67,",",CO$4),'19 SpcFunc &amp; VentSpcFunc combos'!$Q$8:$Q$335,0),0)&gt;0,1,0)</f>
        <v>0</v>
      </c>
      <c r="CP67" s="120">
        <f>IF(IFERROR(MATCH(_xlfn.CONCAT($B67,",",CP$4),'19 SpcFunc &amp; VentSpcFunc combos'!$Q$8:$Q$335,0),0)&gt;0,1,0)</f>
        <v>0</v>
      </c>
      <c r="CQ67" s="120">
        <f>IF(IFERROR(MATCH(_xlfn.CONCAT($B67,",",CQ$4),'19 SpcFunc &amp; VentSpcFunc combos'!$Q$8:$Q$335,0),0)&gt;0,1,0)</f>
        <v>0</v>
      </c>
      <c r="CR67" s="120">
        <f>IF(IFERROR(MATCH(_xlfn.CONCAT($B67,",",CR$4),'19 SpcFunc &amp; VentSpcFunc combos'!$Q$8:$Q$335,0),0)&gt;0,1,0)</f>
        <v>0</v>
      </c>
      <c r="CS67" s="120">
        <f>IF(IFERROR(MATCH(_xlfn.CONCAT($B67,",",CS$4),'19 SpcFunc &amp; VentSpcFunc combos'!$Q$8:$Q$335,0),0)&gt;0,1,0)</f>
        <v>0</v>
      </c>
      <c r="CT67" s="120">
        <f>IF(IFERROR(MATCH(_xlfn.CONCAT($B67,",",CT$4),'19 SpcFunc &amp; VentSpcFunc combos'!$Q$8:$Q$335,0),0)&gt;0,1,0)</f>
        <v>0</v>
      </c>
      <c r="CU67" s="99" t="s">
        <v>938</v>
      </c>
      <c r="CV67">
        <f t="shared" si="5"/>
        <v>0</v>
      </c>
    </row>
    <row r="68" spans="2:100" x14ac:dyDescent="0.25">
      <c r="B68" t="e">
        <f>#REF!</f>
        <v>#REF!</v>
      </c>
      <c r="C68" s="120">
        <f>IF(IFERROR(MATCH(_xlfn.CONCAT($B68,",",C$4),'19 SpcFunc &amp; VentSpcFunc combos'!$Q$8:$Q$335,0),0)&gt;0,1,0)</f>
        <v>0</v>
      </c>
      <c r="D68" s="120">
        <f>IF(IFERROR(MATCH(_xlfn.CONCAT($B68,",",D$4),'19 SpcFunc &amp; VentSpcFunc combos'!$Q$8:$Q$335,0),0)&gt;0,1,0)</f>
        <v>0</v>
      </c>
      <c r="E68" s="120">
        <f>IF(IFERROR(MATCH(_xlfn.CONCAT($B68,",",E$4),'19 SpcFunc &amp; VentSpcFunc combos'!$Q$8:$Q$335,0),0)&gt;0,1,0)</f>
        <v>0</v>
      </c>
      <c r="F68" s="120">
        <f>IF(IFERROR(MATCH(_xlfn.CONCAT($B68,",",F$4),'19 SpcFunc &amp; VentSpcFunc combos'!$Q$8:$Q$335,0),0)&gt;0,1,0)</f>
        <v>0</v>
      </c>
      <c r="G68" s="120">
        <f>IF(IFERROR(MATCH(_xlfn.CONCAT($B68,",",G$4),'19 SpcFunc &amp; VentSpcFunc combos'!$Q$8:$Q$335,0),0)&gt;0,1,0)</f>
        <v>0</v>
      </c>
      <c r="H68" s="120">
        <f>IF(IFERROR(MATCH(_xlfn.CONCAT($B68,",",H$4),'19 SpcFunc &amp; VentSpcFunc combos'!$Q$8:$Q$335,0),0)&gt;0,1,0)</f>
        <v>0</v>
      </c>
      <c r="I68" s="120">
        <f>IF(IFERROR(MATCH(_xlfn.CONCAT($B68,",",I$4),'19 SpcFunc &amp; VentSpcFunc combos'!$Q$8:$Q$335,0),0)&gt;0,1,0)</f>
        <v>0</v>
      </c>
      <c r="J68" s="120">
        <f>IF(IFERROR(MATCH(_xlfn.CONCAT($B68,",",J$4),'19 SpcFunc &amp; VentSpcFunc combos'!$Q$8:$Q$335,0),0)&gt;0,1,0)</f>
        <v>0</v>
      </c>
      <c r="K68" s="120">
        <f>IF(IFERROR(MATCH(_xlfn.CONCAT($B68,",",K$4),'19 SpcFunc &amp; VentSpcFunc combos'!$Q$8:$Q$335,0),0)&gt;0,1,0)</f>
        <v>0</v>
      </c>
      <c r="L68" s="120">
        <f>IF(IFERROR(MATCH(_xlfn.CONCAT($B68,",",L$4),'19 SpcFunc &amp; VentSpcFunc combos'!$Q$8:$Q$335,0),0)&gt;0,1,0)</f>
        <v>0</v>
      </c>
      <c r="M68" s="120">
        <f>IF(IFERROR(MATCH(_xlfn.CONCAT($B68,",",M$4),'19 SpcFunc &amp; VentSpcFunc combos'!$Q$8:$Q$335,0),0)&gt;0,1,0)</f>
        <v>0</v>
      </c>
      <c r="N68" s="120">
        <f>IF(IFERROR(MATCH(_xlfn.CONCAT($B68,",",N$4),'19 SpcFunc &amp; VentSpcFunc combos'!$Q$8:$Q$335,0),0)&gt;0,1,0)</f>
        <v>0</v>
      </c>
      <c r="O68" s="120">
        <f>IF(IFERROR(MATCH(_xlfn.CONCAT($B68,",",O$4),'19 SpcFunc &amp; VentSpcFunc combos'!$Q$8:$Q$335,0),0)&gt;0,1,0)</f>
        <v>0</v>
      </c>
      <c r="P68" s="120">
        <f>IF(IFERROR(MATCH(_xlfn.CONCAT($B68,",",P$4),'19 SpcFunc &amp; VentSpcFunc combos'!$Q$8:$Q$335,0),0)&gt;0,1,0)</f>
        <v>0</v>
      </c>
      <c r="Q68" s="120">
        <f>IF(IFERROR(MATCH(_xlfn.CONCAT($B68,",",Q$4),'19 SpcFunc &amp; VentSpcFunc combos'!$Q$8:$Q$335,0),0)&gt;0,1,0)</f>
        <v>0</v>
      </c>
      <c r="R68" s="120">
        <f>IF(IFERROR(MATCH(_xlfn.CONCAT($B68,",",R$4),'19 SpcFunc &amp; VentSpcFunc combos'!$Q$8:$Q$335,0),0)&gt;0,1,0)</f>
        <v>0</v>
      </c>
      <c r="S68" s="120">
        <f>IF(IFERROR(MATCH(_xlfn.CONCAT($B68,",",S$4),'19 SpcFunc &amp; VentSpcFunc combos'!$Q$8:$Q$335,0),0)&gt;0,1,0)</f>
        <v>0</v>
      </c>
      <c r="T68" s="120">
        <f>IF(IFERROR(MATCH(_xlfn.CONCAT($B68,",",T$4),'19 SpcFunc &amp; VentSpcFunc combos'!$Q$8:$Q$335,0),0)&gt;0,1,0)</f>
        <v>0</v>
      </c>
      <c r="U68" s="120">
        <f>IF(IFERROR(MATCH(_xlfn.CONCAT($B68,",",U$4),'19 SpcFunc &amp; VentSpcFunc combos'!$Q$8:$Q$335,0),0)&gt;0,1,0)</f>
        <v>0</v>
      </c>
      <c r="V68" s="120">
        <f>IF(IFERROR(MATCH(_xlfn.CONCAT($B68,",",V$4),'19 SpcFunc &amp; VentSpcFunc combos'!$Q$8:$Q$335,0),0)&gt;0,1,0)</f>
        <v>0</v>
      </c>
      <c r="W68" s="120">
        <f>IF(IFERROR(MATCH(_xlfn.CONCAT($B68,",",W$4),'19 SpcFunc &amp; VentSpcFunc combos'!$Q$8:$Q$335,0),0)&gt;0,1,0)</f>
        <v>0</v>
      </c>
      <c r="X68" s="120">
        <f>IF(IFERROR(MATCH(_xlfn.CONCAT($B68,",",X$4),'19 SpcFunc &amp; VentSpcFunc combos'!$Q$8:$Q$335,0),0)&gt;0,1,0)</f>
        <v>0</v>
      </c>
      <c r="Y68" s="120">
        <f>IF(IFERROR(MATCH(_xlfn.CONCAT($B68,",",Y$4),'19 SpcFunc &amp; VentSpcFunc combos'!$Q$8:$Q$335,0),0)&gt;0,1,0)</f>
        <v>0</v>
      </c>
      <c r="Z68" s="120">
        <f>IF(IFERROR(MATCH(_xlfn.CONCAT($B68,",",Z$4),'19 SpcFunc &amp; VentSpcFunc combos'!$Q$8:$Q$335,0),0)&gt;0,1,0)</f>
        <v>0</v>
      </c>
      <c r="AA68" s="120">
        <f>IF(IFERROR(MATCH(_xlfn.CONCAT($B68,",",AA$4),'19 SpcFunc &amp; VentSpcFunc combos'!$Q$8:$Q$335,0),0)&gt;0,1,0)</f>
        <v>0</v>
      </c>
      <c r="AB68" s="120">
        <f>IF(IFERROR(MATCH(_xlfn.CONCAT($B68,",",AB$4),'19 SpcFunc &amp; VentSpcFunc combos'!$Q$8:$Q$335,0),0)&gt;0,1,0)</f>
        <v>0</v>
      </c>
      <c r="AC68" s="120">
        <f>IF(IFERROR(MATCH(_xlfn.CONCAT($B68,",",AC$4),'19 SpcFunc &amp; VentSpcFunc combos'!$Q$8:$Q$335,0),0)&gt;0,1,0)</f>
        <v>0</v>
      </c>
      <c r="AD68" s="120">
        <f>IF(IFERROR(MATCH(_xlfn.CONCAT($B68,",",AD$4),'19 SpcFunc &amp; VentSpcFunc combos'!$Q$8:$Q$335,0),0)&gt;0,1,0)</f>
        <v>0</v>
      </c>
      <c r="AE68" s="120">
        <f>IF(IFERROR(MATCH(_xlfn.CONCAT($B68,",",AE$4),'19 SpcFunc &amp; VentSpcFunc combos'!$Q$8:$Q$335,0),0)&gt;0,1,0)</f>
        <v>0</v>
      </c>
      <c r="AF68" s="120">
        <f>IF(IFERROR(MATCH(_xlfn.CONCAT($B68,",",AF$4),'19 SpcFunc &amp; VentSpcFunc combos'!$Q$8:$Q$335,0),0)&gt;0,1,0)</f>
        <v>0</v>
      </c>
      <c r="AG68" s="120">
        <f>IF(IFERROR(MATCH(_xlfn.CONCAT($B68,",",AG$4),'19 SpcFunc &amp; VentSpcFunc combos'!$Q$8:$Q$335,0),0)&gt;0,1,0)</f>
        <v>0</v>
      </c>
      <c r="AH68" s="120">
        <f>IF(IFERROR(MATCH(_xlfn.CONCAT($B68,",",AH$4),'19 SpcFunc &amp; VentSpcFunc combos'!$Q$8:$Q$335,0),0)&gt;0,1,0)</f>
        <v>0</v>
      </c>
      <c r="AI68" s="120">
        <f>IF(IFERROR(MATCH(_xlfn.CONCAT($B68,",",AI$4),'19 SpcFunc &amp; VentSpcFunc combos'!$Q$8:$Q$335,0),0)&gt;0,1,0)</f>
        <v>0</v>
      </c>
      <c r="AJ68" s="120">
        <f>IF(IFERROR(MATCH(_xlfn.CONCAT($B68,",",AJ$4),'19 SpcFunc &amp; VentSpcFunc combos'!$Q$8:$Q$335,0),0)&gt;0,1,0)</f>
        <v>0</v>
      </c>
      <c r="AK68" s="120">
        <f>IF(IFERROR(MATCH(_xlfn.CONCAT($B68,",",AK$4),'19 SpcFunc &amp; VentSpcFunc combos'!$Q$8:$Q$335,0),0)&gt;0,1,0)</f>
        <v>0</v>
      </c>
      <c r="AL68" s="120">
        <f>IF(IFERROR(MATCH(_xlfn.CONCAT($B68,",",AL$4),'19 SpcFunc &amp; VentSpcFunc combos'!$Q$8:$Q$335,0),0)&gt;0,1,0)</f>
        <v>0</v>
      </c>
      <c r="AM68" s="120">
        <f>IF(IFERROR(MATCH(_xlfn.CONCAT($B68,",",AM$4),'19 SpcFunc &amp; VentSpcFunc combos'!$Q$8:$Q$335,0),0)&gt;0,1,0)</f>
        <v>0</v>
      </c>
      <c r="AN68" s="120">
        <f>IF(IFERROR(MATCH(_xlfn.CONCAT($B68,",",AN$4),'19 SpcFunc &amp; VentSpcFunc combos'!$Q$8:$Q$335,0),0)&gt;0,1,0)</f>
        <v>0</v>
      </c>
      <c r="AO68" s="120">
        <f>IF(IFERROR(MATCH(_xlfn.CONCAT($B68,",",AO$4),'19 SpcFunc &amp; VentSpcFunc combos'!$Q$8:$Q$335,0),0)&gt;0,1,0)</f>
        <v>0</v>
      </c>
      <c r="AP68" s="120">
        <f>IF(IFERROR(MATCH(_xlfn.CONCAT($B68,",",AP$4),'19 SpcFunc &amp; VentSpcFunc combos'!$Q$8:$Q$335,0),0)&gt;0,1,0)</f>
        <v>0</v>
      </c>
      <c r="AQ68" s="120">
        <f>IF(IFERROR(MATCH(_xlfn.CONCAT($B68,",",AQ$4),'19 SpcFunc &amp; VentSpcFunc combos'!$Q$8:$Q$335,0),0)&gt;0,1,0)</f>
        <v>0</v>
      </c>
      <c r="AR68" s="120">
        <f>IF(IFERROR(MATCH(_xlfn.CONCAT($B68,",",AR$4),'19 SpcFunc &amp; VentSpcFunc combos'!$Q$8:$Q$335,0),0)&gt;0,1,0)</f>
        <v>0</v>
      </c>
      <c r="AS68" s="120">
        <f>IF(IFERROR(MATCH(_xlfn.CONCAT($B68,",",AS$4),'19 SpcFunc &amp; VentSpcFunc combos'!$Q$8:$Q$335,0),0)&gt;0,1,0)</f>
        <v>0</v>
      </c>
      <c r="AT68" s="120">
        <f>IF(IFERROR(MATCH(_xlfn.CONCAT($B68,",",AT$4),'19 SpcFunc &amp; VentSpcFunc combos'!$Q$8:$Q$335,0),0)&gt;0,1,0)</f>
        <v>0</v>
      </c>
      <c r="AU68" s="120">
        <f>IF(IFERROR(MATCH(_xlfn.CONCAT($B68,",",AU$4),'19 SpcFunc &amp; VentSpcFunc combos'!$Q$8:$Q$335,0),0)&gt;0,1,0)</f>
        <v>0</v>
      </c>
      <c r="AV68" s="120">
        <f>IF(IFERROR(MATCH(_xlfn.CONCAT($B68,",",AV$4),'19 SpcFunc &amp; VentSpcFunc combos'!$Q$8:$Q$335,0),0)&gt;0,1,0)</f>
        <v>0</v>
      </c>
      <c r="AW68" s="120">
        <f>IF(IFERROR(MATCH(_xlfn.CONCAT($B68,",",AW$4),'19 SpcFunc &amp; VentSpcFunc combos'!$Q$8:$Q$335,0),0)&gt;0,1,0)</f>
        <v>0</v>
      </c>
      <c r="AX68" s="120">
        <f>IF(IFERROR(MATCH(_xlfn.CONCAT($B68,",",AX$4),'19 SpcFunc &amp; VentSpcFunc combos'!$Q$8:$Q$335,0),0)&gt;0,1,0)</f>
        <v>0</v>
      </c>
      <c r="AY68" s="120">
        <f>IF(IFERROR(MATCH(_xlfn.CONCAT($B68,",",AY$4),'19 SpcFunc &amp; VentSpcFunc combos'!$Q$8:$Q$335,0),0)&gt;0,1,0)</f>
        <v>0</v>
      </c>
      <c r="AZ68" s="120">
        <f>IF(IFERROR(MATCH(_xlfn.CONCAT($B68,",",AZ$4),'19 SpcFunc &amp; VentSpcFunc combos'!$Q$8:$Q$335,0),0)&gt;0,1,0)</f>
        <v>0</v>
      </c>
      <c r="BA68" s="120">
        <f>IF(IFERROR(MATCH(_xlfn.CONCAT($B68,",",BA$4),'19 SpcFunc &amp; VentSpcFunc combos'!$Q$8:$Q$335,0),0)&gt;0,1,0)</f>
        <v>0</v>
      </c>
      <c r="BB68" s="120">
        <f>IF(IFERROR(MATCH(_xlfn.CONCAT($B68,",",BB$4),'19 SpcFunc &amp; VentSpcFunc combos'!$Q$8:$Q$335,0),0)&gt;0,1,0)</f>
        <v>0</v>
      </c>
      <c r="BC68" s="120">
        <f>IF(IFERROR(MATCH(_xlfn.CONCAT($B68,",",BC$4),'19 SpcFunc &amp; VentSpcFunc combos'!$Q$8:$Q$335,0),0)&gt;0,1,0)</f>
        <v>0</v>
      </c>
      <c r="BD68" s="120">
        <f>IF(IFERROR(MATCH(_xlfn.CONCAT($B68,",",BD$4),'19 SpcFunc &amp; VentSpcFunc combos'!$Q$8:$Q$335,0),0)&gt;0,1,0)</f>
        <v>0</v>
      </c>
      <c r="BE68" s="120">
        <f>IF(IFERROR(MATCH(_xlfn.CONCAT($B68,",",BE$4),'19 SpcFunc &amp; VentSpcFunc combos'!$Q$8:$Q$335,0),0)&gt;0,1,0)</f>
        <v>0</v>
      </c>
      <c r="BF68" s="120">
        <f>IF(IFERROR(MATCH(_xlfn.CONCAT($B68,",",BF$4),'19 SpcFunc &amp; VentSpcFunc combos'!$Q$8:$Q$335,0),0)&gt;0,1,0)</f>
        <v>0</v>
      </c>
      <c r="BG68" s="120">
        <f>IF(IFERROR(MATCH(_xlfn.CONCAT($B68,",",BG$4),'19 SpcFunc &amp; VentSpcFunc combos'!$Q$8:$Q$335,0),0)&gt;0,1,0)</f>
        <v>0</v>
      </c>
      <c r="BH68" s="120">
        <f>IF(IFERROR(MATCH(_xlfn.CONCAT($B68,",",BH$4),'19 SpcFunc &amp; VentSpcFunc combos'!$Q$8:$Q$335,0),0)&gt;0,1,0)</f>
        <v>0</v>
      </c>
      <c r="BI68" s="120">
        <f>IF(IFERROR(MATCH(_xlfn.CONCAT($B68,",",BI$4),'19 SpcFunc &amp; VentSpcFunc combos'!$Q$8:$Q$335,0),0)&gt;0,1,0)</f>
        <v>0</v>
      </c>
      <c r="BJ68" s="120">
        <f>IF(IFERROR(MATCH(_xlfn.CONCAT($B68,",",BJ$4),'19 SpcFunc &amp; VentSpcFunc combos'!$Q$8:$Q$335,0),0)&gt;0,1,0)</f>
        <v>0</v>
      </c>
      <c r="BK68" s="120">
        <f>IF(IFERROR(MATCH(_xlfn.CONCAT($B68,",",BK$4),'19 SpcFunc &amp; VentSpcFunc combos'!$Q$8:$Q$335,0),0)&gt;0,1,0)</f>
        <v>0</v>
      </c>
      <c r="BL68" s="120">
        <f>IF(IFERROR(MATCH(_xlfn.CONCAT($B68,",",BL$4),'19 SpcFunc &amp; VentSpcFunc combos'!$Q$8:$Q$335,0),0)&gt;0,1,0)</f>
        <v>0</v>
      </c>
      <c r="BM68" s="120">
        <f>IF(IFERROR(MATCH(_xlfn.CONCAT($B68,",",BM$4),'19 SpcFunc &amp; VentSpcFunc combos'!$Q$8:$Q$335,0),0)&gt;0,1,0)</f>
        <v>0</v>
      </c>
      <c r="BN68" s="120">
        <f>IF(IFERROR(MATCH(_xlfn.CONCAT($B68,",",BN$4),'19 SpcFunc &amp; VentSpcFunc combos'!$Q$8:$Q$335,0),0)&gt;0,1,0)</f>
        <v>0</v>
      </c>
      <c r="BO68" s="120">
        <f>IF(IFERROR(MATCH(_xlfn.CONCAT($B68,",",BO$4),'19 SpcFunc &amp; VentSpcFunc combos'!$Q$8:$Q$335,0),0)&gt;0,1,0)</f>
        <v>0</v>
      </c>
      <c r="BP68" s="120">
        <f>IF(IFERROR(MATCH(_xlfn.CONCAT($B68,",",BP$4),'19 SpcFunc &amp; VentSpcFunc combos'!$Q$8:$Q$335,0),0)&gt;0,1,0)</f>
        <v>0</v>
      </c>
      <c r="BQ68" s="120">
        <f>IF(IFERROR(MATCH(_xlfn.CONCAT($B68,",",BQ$4),'19 SpcFunc &amp; VentSpcFunc combos'!$Q$8:$Q$335,0),0)&gt;0,1,0)</f>
        <v>0</v>
      </c>
      <c r="BR68" s="120">
        <f>IF(IFERROR(MATCH(_xlfn.CONCAT($B68,",",BR$4),'19 SpcFunc &amp; VentSpcFunc combos'!$Q$8:$Q$335,0),0)&gt;0,1,0)</f>
        <v>0</v>
      </c>
      <c r="BS68" s="120">
        <f>IF(IFERROR(MATCH(_xlfn.CONCAT($B68,",",BS$4),'19 SpcFunc &amp; VentSpcFunc combos'!$Q$8:$Q$335,0),0)&gt;0,1,0)</f>
        <v>0</v>
      </c>
      <c r="BT68" s="120">
        <f>IF(IFERROR(MATCH(_xlfn.CONCAT($B68,",",BT$4),'19 SpcFunc &amp; VentSpcFunc combos'!$Q$8:$Q$335,0),0)&gt;0,1,0)</f>
        <v>0</v>
      </c>
      <c r="BU68" s="120">
        <f>IF(IFERROR(MATCH(_xlfn.CONCAT($B68,",",BU$4),'19 SpcFunc &amp; VentSpcFunc combos'!$Q$8:$Q$335,0),0)&gt;0,1,0)</f>
        <v>0</v>
      </c>
      <c r="BV68" s="120">
        <f>IF(IFERROR(MATCH(_xlfn.CONCAT($B68,",",BV$4),'19 SpcFunc &amp; VentSpcFunc combos'!$Q$8:$Q$335,0),0)&gt;0,1,0)</f>
        <v>0</v>
      </c>
      <c r="BW68" s="120">
        <f>IF(IFERROR(MATCH(_xlfn.CONCAT($B68,",",BW$4),'19 SpcFunc &amp; VentSpcFunc combos'!$Q$8:$Q$335,0),0)&gt;0,1,0)</f>
        <v>0</v>
      </c>
      <c r="BX68" s="120">
        <f>IF(IFERROR(MATCH(_xlfn.CONCAT($B68,",",BX$4),'19 SpcFunc &amp; VentSpcFunc combos'!$Q$8:$Q$335,0),0)&gt;0,1,0)</f>
        <v>0</v>
      </c>
      <c r="BY68" s="120">
        <f>IF(IFERROR(MATCH(_xlfn.CONCAT($B68,",",BY$4),'19 SpcFunc &amp; VentSpcFunc combos'!$Q$8:$Q$335,0),0)&gt;0,1,0)</f>
        <v>0</v>
      </c>
      <c r="BZ68" s="120">
        <f>IF(IFERROR(MATCH(_xlfn.CONCAT($B68,",",BZ$4),'19 SpcFunc &amp; VentSpcFunc combos'!$Q$8:$Q$335,0),0)&gt;0,1,0)</f>
        <v>0</v>
      </c>
      <c r="CA68" s="120">
        <f>IF(IFERROR(MATCH(_xlfn.CONCAT($B68,",",CA$4),'19 SpcFunc &amp; VentSpcFunc combos'!$Q$8:$Q$335,0),0)&gt;0,1,0)</f>
        <v>0</v>
      </c>
      <c r="CB68" s="120">
        <f>IF(IFERROR(MATCH(_xlfn.CONCAT($B68,",",CB$4),'19 SpcFunc &amp; VentSpcFunc combos'!$Q$8:$Q$335,0),0)&gt;0,1,0)</f>
        <v>0</v>
      </c>
      <c r="CC68" s="120">
        <f>IF(IFERROR(MATCH(_xlfn.CONCAT($B68,",",CC$4),'19 SpcFunc &amp; VentSpcFunc combos'!$Q$8:$Q$335,0),0)&gt;0,1,0)</f>
        <v>0</v>
      </c>
      <c r="CD68" s="120">
        <f>IF(IFERROR(MATCH(_xlfn.CONCAT($B68,",",CD$4),'19 SpcFunc &amp; VentSpcFunc combos'!$Q$8:$Q$335,0),0)&gt;0,1,0)</f>
        <v>0</v>
      </c>
      <c r="CE68" s="120">
        <f>IF(IFERROR(MATCH(_xlfn.CONCAT($B68,",",CE$4),'19 SpcFunc &amp; VentSpcFunc combos'!$Q$8:$Q$335,0),0)&gt;0,1,0)</f>
        <v>0</v>
      </c>
      <c r="CF68" s="120">
        <f>IF(IFERROR(MATCH(_xlfn.CONCAT($B68,",",CF$4),'19 SpcFunc &amp; VentSpcFunc combos'!$Q$8:$Q$335,0),0)&gt;0,1,0)</f>
        <v>0</v>
      </c>
      <c r="CG68" s="120">
        <f>IF(IFERROR(MATCH(_xlfn.CONCAT($B68,",",CG$4),'19 SpcFunc &amp; VentSpcFunc combos'!$Q$8:$Q$335,0),0)&gt;0,1,0)</f>
        <v>0</v>
      </c>
      <c r="CH68" s="120">
        <f>IF(IFERROR(MATCH(_xlfn.CONCAT($B68,",",CH$4),'19 SpcFunc &amp; VentSpcFunc combos'!$Q$8:$Q$335,0),0)&gt;0,1,0)</f>
        <v>0</v>
      </c>
      <c r="CI68" s="120">
        <f>IF(IFERROR(MATCH(_xlfn.CONCAT($B68,",",CI$4),'19 SpcFunc &amp; VentSpcFunc combos'!$Q$8:$Q$335,0),0)&gt;0,1,0)</f>
        <v>0</v>
      </c>
      <c r="CJ68" s="120">
        <f>IF(IFERROR(MATCH(_xlfn.CONCAT($B68,",",CJ$4),'19 SpcFunc &amp; VentSpcFunc combos'!$Q$8:$Q$335,0),0)&gt;0,1,0)</f>
        <v>0</v>
      </c>
      <c r="CK68" s="120">
        <f>IF(IFERROR(MATCH(_xlfn.CONCAT($B68,",",CK$4),'19 SpcFunc &amp; VentSpcFunc combos'!$Q$8:$Q$335,0),0)&gt;0,1,0)</f>
        <v>0</v>
      </c>
      <c r="CL68" s="120">
        <f>IF(IFERROR(MATCH(_xlfn.CONCAT($B68,",",CL$4),'19 SpcFunc &amp; VentSpcFunc combos'!$Q$8:$Q$335,0),0)&gt;0,1,0)</f>
        <v>0</v>
      </c>
      <c r="CM68" s="120">
        <f>IF(IFERROR(MATCH(_xlfn.CONCAT($B68,",",CM$4),'19 SpcFunc &amp; VentSpcFunc combos'!$Q$8:$Q$335,0),0)&gt;0,1,0)</f>
        <v>0</v>
      </c>
      <c r="CN68" s="120">
        <f>IF(IFERROR(MATCH(_xlfn.CONCAT($B68,",",CN$4),'19 SpcFunc &amp; VentSpcFunc combos'!$Q$8:$Q$335,0),0)&gt;0,1,0)</f>
        <v>0</v>
      </c>
      <c r="CO68" s="120">
        <f>IF(IFERROR(MATCH(_xlfn.CONCAT($B68,",",CO$4),'19 SpcFunc &amp; VentSpcFunc combos'!$Q$8:$Q$335,0),0)&gt;0,1,0)</f>
        <v>0</v>
      </c>
      <c r="CP68" s="120">
        <f>IF(IFERROR(MATCH(_xlfn.CONCAT($B68,",",CP$4),'19 SpcFunc &amp; VentSpcFunc combos'!$Q$8:$Q$335,0),0)&gt;0,1,0)</f>
        <v>0</v>
      </c>
      <c r="CQ68" s="120">
        <f>IF(IFERROR(MATCH(_xlfn.CONCAT($B68,",",CQ$4),'19 SpcFunc &amp; VentSpcFunc combos'!$Q$8:$Q$335,0),0)&gt;0,1,0)</f>
        <v>0</v>
      </c>
      <c r="CR68" s="120">
        <f>IF(IFERROR(MATCH(_xlfn.CONCAT($B68,",",CR$4),'19 SpcFunc &amp; VentSpcFunc combos'!$Q$8:$Q$335,0),0)&gt;0,1,0)</f>
        <v>0</v>
      </c>
      <c r="CS68" s="120">
        <f>IF(IFERROR(MATCH(_xlfn.CONCAT($B68,",",CS$4),'19 SpcFunc &amp; VentSpcFunc combos'!$Q$8:$Q$335,0),0)&gt;0,1,0)</f>
        <v>0</v>
      </c>
      <c r="CT68" s="120">
        <f>IF(IFERROR(MATCH(_xlfn.CONCAT($B68,",",CT$4),'19 SpcFunc &amp; VentSpcFunc combos'!$Q$8:$Q$335,0),0)&gt;0,1,0)</f>
        <v>0</v>
      </c>
      <c r="CU68" s="99" t="s">
        <v>938</v>
      </c>
      <c r="CV68">
        <f t="shared" si="5"/>
        <v>0</v>
      </c>
    </row>
    <row r="69" spans="2:100" x14ac:dyDescent="0.25">
      <c r="B69" t="e">
        <f>#REF!</f>
        <v>#REF!</v>
      </c>
      <c r="C69" s="120">
        <f>IF(IFERROR(MATCH(_xlfn.CONCAT($B69,",",C$4),'19 SpcFunc &amp; VentSpcFunc combos'!$Q$8:$Q$335,0),0)&gt;0,1,0)</f>
        <v>0</v>
      </c>
      <c r="D69" s="120">
        <f>IF(IFERROR(MATCH(_xlfn.CONCAT($B69,",",D$4),'19 SpcFunc &amp; VentSpcFunc combos'!$Q$8:$Q$335,0),0)&gt;0,1,0)</f>
        <v>0</v>
      </c>
      <c r="E69" s="120">
        <f>IF(IFERROR(MATCH(_xlfn.CONCAT($B69,",",E$4),'19 SpcFunc &amp; VentSpcFunc combos'!$Q$8:$Q$335,0),0)&gt;0,1,0)</f>
        <v>0</v>
      </c>
      <c r="F69" s="120">
        <f>IF(IFERROR(MATCH(_xlfn.CONCAT($B69,",",F$4),'19 SpcFunc &amp; VentSpcFunc combos'!$Q$8:$Q$335,0),0)&gt;0,1,0)</f>
        <v>0</v>
      </c>
      <c r="G69" s="120">
        <f>IF(IFERROR(MATCH(_xlfn.CONCAT($B69,",",G$4),'19 SpcFunc &amp; VentSpcFunc combos'!$Q$8:$Q$335,0),0)&gt;0,1,0)</f>
        <v>0</v>
      </c>
      <c r="H69" s="120">
        <f>IF(IFERROR(MATCH(_xlfn.CONCAT($B69,",",H$4),'19 SpcFunc &amp; VentSpcFunc combos'!$Q$8:$Q$335,0),0)&gt;0,1,0)</f>
        <v>0</v>
      </c>
      <c r="I69" s="120">
        <f>IF(IFERROR(MATCH(_xlfn.CONCAT($B69,",",I$4),'19 SpcFunc &amp; VentSpcFunc combos'!$Q$8:$Q$335,0),0)&gt;0,1,0)</f>
        <v>0</v>
      </c>
      <c r="J69" s="120">
        <f>IF(IFERROR(MATCH(_xlfn.CONCAT($B69,",",J$4),'19 SpcFunc &amp; VentSpcFunc combos'!$Q$8:$Q$335,0),0)&gt;0,1,0)</f>
        <v>0</v>
      </c>
      <c r="K69" s="120">
        <f>IF(IFERROR(MATCH(_xlfn.CONCAT($B69,",",K$4),'19 SpcFunc &amp; VentSpcFunc combos'!$Q$8:$Q$335,0),0)&gt;0,1,0)</f>
        <v>0</v>
      </c>
      <c r="L69" s="120">
        <f>IF(IFERROR(MATCH(_xlfn.CONCAT($B69,",",L$4),'19 SpcFunc &amp; VentSpcFunc combos'!$Q$8:$Q$335,0),0)&gt;0,1,0)</f>
        <v>0</v>
      </c>
      <c r="M69" s="120">
        <f>IF(IFERROR(MATCH(_xlfn.CONCAT($B69,",",M$4),'19 SpcFunc &amp; VentSpcFunc combos'!$Q$8:$Q$335,0),0)&gt;0,1,0)</f>
        <v>0</v>
      </c>
      <c r="N69" s="120">
        <f>IF(IFERROR(MATCH(_xlfn.CONCAT($B69,",",N$4),'19 SpcFunc &amp; VentSpcFunc combos'!$Q$8:$Q$335,0),0)&gt;0,1,0)</f>
        <v>0</v>
      </c>
      <c r="O69" s="120">
        <f>IF(IFERROR(MATCH(_xlfn.CONCAT($B69,",",O$4),'19 SpcFunc &amp; VentSpcFunc combos'!$Q$8:$Q$335,0),0)&gt;0,1,0)</f>
        <v>0</v>
      </c>
      <c r="P69" s="120">
        <f>IF(IFERROR(MATCH(_xlfn.CONCAT($B69,",",P$4),'19 SpcFunc &amp; VentSpcFunc combos'!$Q$8:$Q$335,0),0)&gt;0,1,0)</f>
        <v>0</v>
      </c>
      <c r="Q69" s="120">
        <f>IF(IFERROR(MATCH(_xlfn.CONCAT($B69,",",Q$4),'19 SpcFunc &amp; VentSpcFunc combos'!$Q$8:$Q$335,0),0)&gt;0,1,0)</f>
        <v>0</v>
      </c>
      <c r="R69" s="120">
        <f>IF(IFERROR(MATCH(_xlfn.CONCAT($B69,",",R$4),'19 SpcFunc &amp; VentSpcFunc combos'!$Q$8:$Q$335,0),0)&gt;0,1,0)</f>
        <v>0</v>
      </c>
      <c r="S69" s="120">
        <f>IF(IFERROR(MATCH(_xlfn.CONCAT($B69,",",S$4),'19 SpcFunc &amp; VentSpcFunc combos'!$Q$8:$Q$335,0),0)&gt;0,1,0)</f>
        <v>0</v>
      </c>
      <c r="T69" s="120">
        <f>IF(IFERROR(MATCH(_xlfn.CONCAT($B69,",",T$4),'19 SpcFunc &amp; VentSpcFunc combos'!$Q$8:$Q$335,0),0)&gt;0,1,0)</f>
        <v>0</v>
      </c>
      <c r="U69" s="120">
        <f>IF(IFERROR(MATCH(_xlfn.CONCAT($B69,",",U$4),'19 SpcFunc &amp; VentSpcFunc combos'!$Q$8:$Q$335,0),0)&gt;0,1,0)</f>
        <v>0</v>
      </c>
      <c r="V69" s="120">
        <f>IF(IFERROR(MATCH(_xlfn.CONCAT($B69,",",V$4),'19 SpcFunc &amp; VentSpcFunc combos'!$Q$8:$Q$335,0),0)&gt;0,1,0)</f>
        <v>0</v>
      </c>
      <c r="W69" s="120">
        <f>IF(IFERROR(MATCH(_xlfn.CONCAT($B69,",",W$4),'19 SpcFunc &amp; VentSpcFunc combos'!$Q$8:$Q$335,0),0)&gt;0,1,0)</f>
        <v>0</v>
      </c>
      <c r="X69" s="120">
        <f>IF(IFERROR(MATCH(_xlfn.CONCAT($B69,",",X$4),'19 SpcFunc &amp; VentSpcFunc combos'!$Q$8:$Q$335,0),0)&gt;0,1,0)</f>
        <v>0</v>
      </c>
      <c r="Y69" s="120">
        <f>IF(IFERROR(MATCH(_xlfn.CONCAT($B69,",",Y$4),'19 SpcFunc &amp; VentSpcFunc combos'!$Q$8:$Q$335,0),0)&gt;0,1,0)</f>
        <v>0</v>
      </c>
      <c r="Z69" s="120">
        <f>IF(IFERROR(MATCH(_xlfn.CONCAT($B69,",",Z$4),'19 SpcFunc &amp; VentSpcFunc combos'!$Q$8:$Q$335,0),0)&gt;0,1,0)</f>
        <v>0</v>
      </c>
      <c r="AA69" s="120">
        <f>IF(IFERROR(MATCH(_xlfn.CONCAT($B69,",",AA$4),'19 SpcFunc &amp; VentSpcFunc combos'!$Q$8:$Q$335,0),0)&gt;0,1,0)</f>
        <v>0</v>
      </c>
      <c r="AB69" s="120">
        <f>IF(IFERROR(MATCH(_xlfn.CONCAT($B69,",",AB$4),'19 SpcFunc &amp; VentSpcFunc combos'!$Q$8:$Q$335,0),0)&gt;0,1,0)</f>
        <v>0</v>
      </c>
      <c r="AC69" s="120">
        <f>IF(IFERROR(MATCH(_xlfn.CONCAT($B69,",",AC$4),'19 SpcFunc &amp; VentSpcFunc combos'!$Q$8:$Q$335,0),0)&gt;0,1,0)</f>
        <v>0</v>
      </c>
      <c r="AD69" s="120">
        <f>IF(IFERROR(MATCH(_xlfn.CONCAT($B69,",",AD$4),'19 SpcFunc &amp; VentSpcFunc combos'!$Q$8:$Q$335,0),0)&gt;0,1,0)</f>
        <v>0</v>
      </c>
      <c r="AE69" s="120">
        <f>IF(IFERROR(MATCH(_xlfn.CONCAT($B69,",",AE$4),'19 SpcFunc &amp; VentSpcFunc combos'!$Q$8:$Q$335,0),0)&gt;0,1,0)</f>
        <v>0</v>
      </c>
      <c r="AF69" s="120">
        <f>IF(IFERROR(MATCH(_xlfn.CONCAT($B69,",",AF$4),'19 SpcFunc &amp; VentSpcFunc combos'!$Q$8:$Q$335,0),0)&gt;0,1,0)</f>
        <v>0</v>
      </c>
      <c r="AG69" s="120">
        <f>IF(IFERROR(MATCH(_xlfn.CONCAT($B69,",",AG$4),'19 SpcFunc &amp; VentSpcFunc combos'!$Q$8:$Q$335,0),0)&gt;0,1,0)</f>
        <v>0</v>
      </c>
      <c r="AH69" s="120">
        <f>IF(IFERROR(MATCH(_xlfn.CONCAT($B69,",",AH$4),'19 SpcFunc &amp; VentSpcFunc combos'!$Q$8:$Q$335,0),0)&gt;0,1,0)</f>
        <v>0</v>
      </c>
      <c r="AI69" s="120">
        <f>IF(IFERROR(MATCH(_xlfn.CONCAT($B69,",",AI$4),'19 SpcFunc &amp; VentSpcFunc combos'!$Q$8:$Q$335,0),0)&gt;0,1,0)</f>
        <v>0</v>
      </c>
      <c r="AJ69" s="120">
        <f>IF(IFERROR(MATCH(_xlfn.CONCAT($B69,",",AJ$4),'19 SpcFunc &amp; VentSpcFunc combos'!$Q$8:$Q$335,0),0)&gt;0,1,0)</f>
        <v>0</v>
      </c>
      <c r="AK69" s="120">
        <f>IF(IFERROR(MATCH(_xlfn.CONCAT($B69,",",AK$4),'19 SpcFunc &amp; VentSpcFunc combos'!$Q$8:$Q$335,0),0)&gt;0,1,0)</f>
        <v>0</v>
      </c>
      <c r="AL69" s="120">
        <f>IF(IFERROR(MATCH(_xlfn.CONCAT($B69,",",AL$4),'19 SpcFunc &amp; VentSpcFunc combos'!$Q$8:$Q$335,0),0)&gt;0,1,0)</f>
        <v>0</v>
      </c>
      <c r="AM69" s="120">
        <f>IF(IFERROR(MATCH(_xlfn.CONCAT($B69,",",AM$4),'19 SpcFunc &amp; VentSpcFunc combos'!$Q$8:$Q$335,0),0)&gt;0,1,0)</f>
        <v>0</v>
      </c>
      <c r="AN69" s="120">
        <f>IF(IFERROR(MATCH(_xlfn.CONCAT($B69,",",AN$4),'19 SpcFunc &amp; VentSpcFunc combos'!$Q$8:$Q$335,0),0)&gt;0,1,0)</f>
        <v>0</v>
      </c>
      <c r="AO69" s="120">
        <f>IF(IFERROR(MATCH(_xlfn.CONCAT($B69,",",AO$4),'19 SpcFunc &amp; VentSpcFunc combos'!$Q$8:$Q$335,0),0)&gt;0,1,0)</f>
        <v>0</v>
      </c>
      <c r="AP69" s="120">
        <f>IF(IFERROR(MATCH(_xlfn.CONCAT($B69,",",AP$4),'19 SpcFunc &amp; VentSpcFunc combos'!$Q$8:$Q$335,0),0)&gt;0,1,0)</f>
        <v>0</v>
      </c>
      <c r="AQ69" s="120">
        <f>IF(IFERROR(MATCH(_xlfn.CONCAT($B69,",",AQ$4),'19 SpcFunc &amp; VentSpcFunc combos'!$Q$8:$Q$335,0),0)&gt;0,1,0)</f>
        <v>0</v>
      </c>
      <c r="AR69" s="120">
        <f>IF(IFERROR(MATCH(_xlfn.CONCAT($B69,",",AR$4),'19 SpcFunc &amp; VentSpcFunc combos'!$Q$8:$Q$335,0),0)&gt;0,1,0)</f>
        <v>0</v>
      </c>
      <c r="AS69" s="120">
        <f>IF(IFERROR(MATCH(_xlfn.CONCAT($B69,",",AS$4),'19 SpcFunc &amp; VentSpcFunc combos'!$Q$8:$Q$335,0),0)&gt;0,1,0)</f>
        <v>0</v>
      </c>
      <c r="AT69" s="120">
        <f>IF(IFERROR(MATCH(_xlfn.CONCAT($B69,",",AT$4),'19 SpcFunc &amp; VentSpcFunc combos'!$Q$8:$Q$335,0),0)&gt;0,1,0)</f>
        <v>0</v>
      </c>
      <c r="AU69" s="120">
        <f>IF(IFERROR(MATCH(_xlfn.CONCAT($B69,",",AU$4),'19 SpcFunc &amp; VentSpcFunc combos'!$Q$8:$Q$335,0),0)&gt;0,1,0)</f>
        <v>0</v>
      </c>
      <c r="AV69" s="120">
        <f>IF(IFERROR(MATCH(_xlfn.CONCAT($B69,",",AV$4),'19 SpcFunc &amp; VentSpcFunc combos'!$Q$8:$Q$335,0),0)&gt;0,1,0)</f>
        <v>0</v>
      </c>
      <c r="AW69" s="120">
        <f>IF(IFERROR(MATCH(_xlfn.CONCAT($B69,",",AW$4),'19 SpcFunc &amp; VentSpcFunc combos'!$Q$8:$Q$335,0),0)&gt;0,1,0)</f>
        <v>0</v>
      </c>
      <c r="AX69" s="120">
        <f>IF(IFERROR(MATCH(_xlfn.CONCAT($B69,",",AX$4),'19 SpcFunc &amp; VentSpcFunc combos'!$Q$8:$Q$335,0),0)&gt;0,1,0)</f>
        <v>0</v>
      </c>
      <c r="AY69" s="120">
        <f>IF(IFERROR(MATCH(_xlfn.CONCAT($B69,",",AY$4),'19 SpcFunc &amp; VentSpcFunc combos'!$Q$8:$Q$335,0),0)&gt;0,1,0)</f>
        <v>0</v>
      </c>
      <c r="AZ69" s="120">
        <f>IF(IFERROR(MATCH(_xlfn.CONCAT($B69,",",AZ$4),'19 SpcFunc &amp; VentSpcFunc combos'!$Q$8:$Q$335,0),0)&gt;0,1,0)</f>
        <v>0</v>
      </c>
      <c r="BA69" s="120">
        <f>IF(IFERROR(MATCH(_xlfn.CONCAT($B69,",",BA$4),'19 SpcFunc &amp; VentSpcFunc combos'!$Q$8:$Q$335,0),0)&gt;0,1,0)</f>
        <v>0</v>
      </c>
      <c r="BB69" s="120">
        <f>IF(IFERROR(MATCH(_xlfn.CONCAT($B69,",",BB$4),'19 SpcFunc &amp; VentSpcFunc combos'!$Q$8:$Q$335,0),0)&gt;0,1,0)</f>
        <v>0</v>
      </c>
      <c r="BC69" s="120">
        <f>IF(IFERROR(MATCH(_xlfn.CONCAT($B69,",",BC$4),'19 SpcFunc &amp; VentSpcFunc combos'!$Q$8:$Q$335,0),0)&gt;0,1,0)</f>
        <v>0</v>
      </c>
      <c r="BD69" s="120">
        <f>IF(IFERROR(MATCH(_xlfn.CONCAT($B69,",",BD$4),'19 SpcFunc &amp; VentSpcFunc combos'!$Q$8:$Q$335,0),0)&gt;0,1,0)</f>
        <v>0</v>
      </c>
      <c r="BE69" s="120">
        <f>IF(IFERROR(MATCH(_xlfn.CONCAT($B69,",",BE$4),'19 SpcFunc &amp; VentSpcFunc combos'!$Q$8:$Q$335,0),0)&gt;0,1,0)</f>
        <v>0</v>
      </c>
      <c r="BF69" s="120">
        <f>IF(IFERROR(MATCH(_xlfn.CONCAT($B69,",",BF$4),'19 SpcFunc &amp; VentSpcFunc combos'!$Q$8:$Q$335,0),0)&gt;0,1,0)</f>
        <v>0</v>
      </c>
      <c r="BG69" s="120">
        <f>IF(IFERROR(MATCH(_xlfn.CONCAT($B69,",",BG$4),'19 SpcFunc &amp; VentSpcFunc combos'!$Q$8:$Q$335,0),0)&gt;0,1,0)</f>
        <v>0</v>
      </c>
      <c r="BH69" s="120">
        <f>IF(IFERROR(MATCH(_xlfn.CONCAT($B69,",",BH$4),'19 SpcFunc &amp; VentSpcFunc combos'!$Q$8:$Q$335,0),0)&gt;0,1,0)</f>
        <v>0</v>
      </c>
      <c r="BI69" s="120">
        <f>IF(IFERROR(MATCH(_xlfn.CONCAT($B69,",",BI$4),'19 SpcFunc &amp; VentSpcFunc combos'!$Q$8:$Q$335,0),0)&gt;0,1,0)</f>
        <v>0</v>
      </c>
      <c r="BJ69" s="120">
        <f>IF(IFERROR(MATCH(_xlfn.CONCAT($B69,",",BJ$4),'19 SpcFunc &amp; VentSpcFunc combos'!$Q$8:$Q$335,0),0)&gt;0,1,0)</f>
        <v>0</v>
      </c>
      <c r="BK69" s="120">
        <f>IF(IFERROR(MATCH(_xlfn.CONCAT($B69,",",BK$4),'19 SpcFunc &amp; VentSpcFunc combos'!$Q$8:$Q$335,0),0)&gt;0,1,0)</f>
        <v>0</v>
      </c>
      <c r="BL69" s="120">
        <f>IF(IFERROR(MATCH(_xlfn.CONCAT($B69,",",BL$4),'19 SpcFunc &amp; VentSpcFunc combos'!$Q$8:$Q$335,0),0)&gt;0,1,0)</f>
        <v>0</v>
      </c>
      <c r="BM69" s="120">
        <f>IF(IFERROR(MATCH(_xlfn.CONCAT($B69,",",BM$4),'19 SpcFunc &amp; VentSpcFunc combos'!$Q$8:$Q$335,0),0)&gt;0,1,0)</f>
        <v>0</v>
      </c>
      <c r="BN69" s="120">
        <f>IF(IFERROR(MATCH(_xlfn.CONCAT($B69,",",BN$4),'19 SpcFunc &amp; VentSpcFunc combos'!$Q$8:$Q$335,0),0)&gt;0,1,0)</f>
        <v>0</v>
      </c>
      <c r="BO69" s="120">
        <f>IF(IFERROR(MATCH(_xlfn.CONCAT($B69,",",BO$4),'19 SpcFunc &amp; VentSpcFunc combos'!$Q$8:$Q$335,0),0)&gt;0,1,0)</f>
        <v>0</v>
      </c>
      <c r="BP69" s="120">
        <f>IF(IFERROR(MATCH(_xlfn.CONCAT($B69,",",BP$4),'19 SpcFunc &amp; VentSpcFunc combos'!$Q$8:$Q$335,0),0)&gt;0,1,0)</f>
        <v>0</v>
      </c>
      <c r="BQ69" s="120">
        <f>IF(IFERROR(MATCH(_xlfn.CONCAT($B69,",",BQ$4),'19 SpcFunc &amp; VentSpcFunc combos'!$Q$8:$Q$335,0),0)&gt;0,1,0)</f>
        <v>0</v>
      </c>
      <c r="BR69" s="120">
        <f>IF(IFERROR(MATCH(_xlfn.CONCAT($B69,",",BR$4),'19 SpcFunc &amp; VentSpcFunc combos'!$Q$8:$Q$335,0),0)&gt;0,1,0)</f>
        <v>0</v>
      </c>
      <c r="BS69" s="120">
        <f>IF(IFERROR(MATCH(_xlfn.CONCAT($B69,",",BS$4),'19 SpcFunc &amp; VentSpcFunc combos'!$Q$8:$Q$335,0),0)&gt;0,1,0)</f>
        <v>0</v>
      </c>
      <c r="BT69" s="120">
        <f>IF(IFERROR(MATCH(_xlfn.CONCAT($B69,",",BT$4),'19 SpcFunc &amp; VentSpcFunc combos'!$Q$8:$Q$335,0),0)&gt;0,1,0)</f>
        <v>0</v>
      </c>
      <c r="BU69" s="120">
        <f>IF(IFERROR(MATCH(_xlfn.CONCAT($B69,",",BU$4),'19 SpcFunc &amp; VentSpcFunc combos'!$Q$8:$Q$335,0),0)&gt;0,1,0)</f>
        <v>0</v>
      </c>
      <c r="BV69" s="120">
        <f>IF(IFERROR(MATCH(_xlfn.CONCAT($B69,",",BV$4),'19 SpcFunc &amp; VentSpcFunc combos'!$Q$8:$Q$335,0),0)&gt;0,1,0)</f>
        <v>0</v>
      </c>
      <c r="BW69" s="120">
        <f>IF(IFERROR(MATCH(_xlfn.CONCAT($B69,",",BW$4),'19 SpcFunc &amp; VentSpcFunc combos'!$Q$8:$Q$335,0),0)&gt;0,1,0)</f>
        <v>0</v>
      </c>
      <c r="BX69" s="120">
        <f>IF(IFERROR(MATCH(_xlfn.CONCAT($B69,",",BX$4),'19 SpcFunc &amp; VentSpcFunc combos'!$Q$8:$Q$335,0),0)&gt;0,1,0)</f>
        <v>0</v>
      </c>
      <c r="BY69" s="120">
        <f>IF(IFERROR(MATCH(_xlfn.CONCAT($B69,",",BY$4),'19 SpcFunc &amp; VentSpcFunc combos'!$Q$8:$Q$335,0),0)&gt;0,1,0)</f>
        <v>0</v>
      </c>
      <c r="BZ69" s="120">
        <f>IF(IFERROR(MATCH(_xlfn.CONCAT($B69,",",BZ$4),'19 SpcFunc &amp; VentSpcFunc combos'!$Q$8:$Q$335,0),0)&gt;0,1,0)</f>
        <v>0</v>
      </c>
      <c r="CA69" s="120">
        <f>IF(IFERROR(MATCH(_xlfn.CONCAT($B69,",",CA$4),'19 SpcFunc &amp; VentSpcFunc combos'!$Q$8:$Q$335,0),0)&gt;0,1,0)</f>
        <v>0</v>
      </c>
      <c r="CB69" s="120">
        <f>IF(IFERROR(MATCH(_xlfn.CONCAT($B69,",",CB$4),'19 SpcFunc &amp; VentSpcFunc combos'!$Q$8:$Q$335,0),0)&gt;0,1,0)</f>
        <v>0</v>
      </c>
      <c r="CC69" s="120">
        <f>IF(IFERROR(MATCH(_xlfn.CONCAT($B69,",",CC$4),'19 SpcFunc &amp; VentSpcFunc combos'!$Q$8:$Q$335,0),0)&gt;0,1,0)</f>
        <v>0</v>
      </c>
      <c r="CD69" s="120">
        <f>IF(IFERROR(MATCH(_xlfn.CONCAT($B69,",",CD$4),'19 SpcFunc &amp; VentSpcFunc combos'!$Q$8:$Q$335,0),0)&gt;0,1,0)</f>
        <v>0</v>
      </c>
      <c r="CE69" s="120">
        <f>IF(IFERROR(MATCH(_xlfn.CONCAT($B69,",",CE$4),'19 SpcFunc &amp; VentSpcFunc combos'!$Q$8:$Q$335,0),0)&gt;0,1,0)</f>
        <v>0</v>
      </c>
      <c r="CF69" s="120">
        <f>IF(IFERROR(MATCH(_xlfn.CONCAT($B69,",",CF$4),'19 SpcFunc &amp; VentSpcFunc combos'!$Q$8:$Q$335,0),0)&gt;0,1,0)</f>
        <v>0</v>
      </c>
      <c r="CG69" s="120">
        <f>IF(IFERROR(MATCH(_xlfn.CONCAT($B69,",",CG$4),'19 SpcFunc &amp; VentSpcFunc combos'!$Q$8:$Q$335,0),0)&gt;0,1,0)</f>
        <v>0</v>
      </c>
      <c r="CH69" s="120">
        <f>IF(IFERROR(MATCH(_xlfn.CONCAT($B69,",",CH$4),'19 SpcFunc &amp; VentSpcFunc combos'!$Q$8:$Q$335,0),0)&gt;0,1,0)</f>
        <v>0</v>
      </c>
      <c r="CI69" s="120">
        <f>IF(IFERROR(MATCH(_xlfn.CONCAT($B69,",",CI$4),'19 SpcFunc &amp; VentSpcFunc combos'!$Q$8:$Q$335,0),0)&gt;0,1,0)</f>
        <v>0</v>
      </c>
      <c r="CJ69" s="120">
        <f>IF(IFERROR(MATCH(_xlfn.CONCAT($B69,",",CJ$4),'19 SpcFunc &amp; VentSpcFunc combos'!$Q$8:$Q$335,0),0)&gt;0,1,0)</f>
        <v>0</v>
      </c>
      <c r="CK69" s="120">
        <f>IF(IFERROR(MATCH(_xlfn.CONCAT($B69,",",CK$4),'19 SpcFunc &amp; VentSpcFunc combos'!$Q$8:$Q$335,0),0)&gt;0,1,0)</f>
        <v>0</v>
      </c>
      <c r="CL69" s="120">
        <f>IF(IFERROR(MATCH(_xlfn.CONCAT($B69,",",CL$4),'19 SpcFunc &amp; VentSpcFunc combos'!$Q$8:$Q$335,0),0)&gt;0,1,0)</f>
        <v>0</v>
      </c>
      <c r="CM69" s="120">
        <f>IF(IFERROR(MATCH(_xlfn.CONCAT($B69,",",CM$4),'19 SpcFunc &amp; VentSpcFunc combos'!$Q$8:$Q$335,0),0)&gt;0,1,0)</f>
        <v>0</v>
      </c>
      <c r="CN69" s="120">
        <f>IF(IFERROR(MATCH(_xlfn.CONCAT($B69,",",CN$4),'19 SpcFunc &amp; VentSpcFunc combos'!$Q$8:$Q$335,0),0)&gt;0,1,0)</f>
        <v>0</v>
      </c>
      <c r="CO69" s="120">
        <f>IF(IFERROR(MATCH(_xlfn.CONCAT($B69,",",CO$4),'19 SpcFunc &amp; VentSpcFunc combos'!$Q$8:$Q$335,0),0)&gt;0,1,0)</f>
        <v>0</v>
      </c>
      <c r="CP69" s="120">
        <f>IF(IFERROR(MATCH(_xlfn.CONCAT($B69,",",CP$4),'19 SpcFunc &amp; VentSpcFunc combos'!$Q$8:$Q$335,0),0)&gt;0,1,0)</f>
        <v>0</v>
      </c>
      <c r="CQ69" s="120">
        <f>IF(IFERROR(MATCH(_xlfn.CONCAT($B69,",",CQ$4),'19 SpcFunc &amp; VentSpcFunc combos'!$Q$8:$Q$335,0),0)&gt;0,1,0)</f>
        <v>0</v>
      </c>
      <c r="CR69" s="120">
        <f>IF(IFERROR(MATCH(_xlfn.CONCAT($B69,",",CR$4),'19 SpcFunc &amp; VentSpcFunc combos'!$Q$8:$Q$335,0),0)&gt;0,1,0)</f>
        <v>0</v>
      </c>
      <c r="CS69" s="120">
        <f>IF(IFERROR(MATCH(_xlfn.CONCAT($B69,",",CS$4),'19 SpcFunc &amp; VentSpcFunc combos'!$Q$8:$Q$335,0),0)&gt;0,1,0)</f>
        <v>0</v>
      </c>
      <c r="CT69" s="120">
        <f>IF(IFERROR(MATCH(_xlfn.CONCAT($B69,",",CT$4),'19 SpcFunc &amp; VentSpcFunc combos'!$Q$8:$Q$335,0),0)&gt;0,1,0)</f>
        <v>0</v>
      </c>
      <c r="CU69" s="99" t="s">
        <v>938</v>
      </c>
      <c r="CV69">
        <f t="shared" si="5"/>
        <v>0</v>
      </c>
    </row>
    <row r="70" spans="2:100" x14ac:dyDescent="0.25">
      <c r="B70" t="e">
        <f>#REF!</f>
        <v>#REF!</v>
      </c>
      <c r="C70" s="120">
        <f>IF(IFERROR(MATCH(_xlfn.CONCAT($B70,",",C$4),'19 SpcFunc &amp; VentSpcFunc combos'!$Q$8:$Q$335,0),0)&gt;0,1,0)</f>
        <v>0</v>
      </c>
      <c r="D70" s="120">
        <f>IF(IFERROR(MATCH(_xlfn.CONCAT($B70,",",D$4),'19 SpcFunc &amp; VentSpcFunc combos'!$Q$8:$Q$335,0),0)&gt;0,1,0)</f>
        <v>0</v>
      </c>
      <c r="E70" s="120">
        <f>IF(IFERROR(MATCH(_xlfn.CONCAT($B70,",",E$4),'19 SpcFunc &amp; VentSpcFunc combos'!$Q$8:$Q$335,0),0)&gt;0,1,0)</f>
        <v>0</v>
      </c>
      <c r="F70" s="120">
        <f>IF(IFERROR(MATCH(_xlfn.CONCAT($B70,",",F$4),'19 SpcFunc &amp; VentSpcFunc combos'!$Q$8:$Q$335,0),0)&gt;0,1,0)</f>
        <v>0</v>
      </c>
      <c r="G70" s="120">
        <f>IF(IFERROR(MATCH(_xlfn.CONCAT($B70,",",G$4),'19 SpcFunc &amp; VentSpcFunc combos'!$Q$8:$Q$335,0),0)&gt;0,1,0)</f>
        <v>0</v>
      </c>
      <c r="H70" s="120">
        <f>IF(IFERROR(MATCH(_xlfn.CONCAT($B70,",",H$4),'19 SpcFunc &amp; VentSpcFunc combos'!$Q$8:$Q$335,0),0)&gt;0,1,0)</f>
        <v>0</v>
      </c>
      <c r="I70" s="120">
        <f>IF(IFERROR(MATCH(_xlfn.CONCAT($B70,",",I$4),'19 SpcFunc &amp; VentSpcFunc combos'!$Q$8:$Q$335,0),0)&gt;0,1,0)</f>
        <v>0</v>
      </c>
      <c r="J70" s="120">
        <f>IF(IFERROR(MATCH(_xlfn.CONCAT($B70,",",J$4),'19 SpcFunc &amp; VentSpcFunc combos'!$Q$8:$Q$335,0),0)&gt;0,1,0)</f>
        <v>0</v>
      </c>
      <c r="K70" s="120">
        <f>IF(IFERROR(MATCH(_xlfn.CONCAT($B70,",",K$4),'19 SpcFunc &amp; VentSpcFunc combos'!$Q$8:$Q$335,0),0)&gt;0,1,0)</f>
        <v>0</v>
      </c>
      <c r="L70" s="120">
        <f>IF(IFERROR(MATCH(_xlfn.CONCAT($B70,",",L$4),'19 SpcFunc &amp; VentSpcFunc combos'!$Q$8:$Q$335,0),0)&gt;0,1,0)</f>
        <v>0</v>
      </c>
      <c r="M70" s="120">
        <f>IF(IFERROR(MATCH(_xlfn.CONCAT($B70,",",M$4),'19 SpcFunc &amp; VentSpcFunc combos'!$Q$8:$Q$335,0),0)&gt;0,1,0)</f>
        <v>0</v>
      </c>
      <c r="N70" s="120">
        <f>IF(IFERROR(MATCH(_xlfn.CONCAT($B70,",",N$4),'19 SpcFunc &amp; VentSpcFunc combos'!$Q$8:$Q$335,0),0)&gt;0,1,0)</f>
        <v>0</v>
      </c>
      <c r="O70" s="120">
        <f>IF(IFERROR(MATCH(_xlfn.CONCAT($B70,",",O$4),'19 SpcFunc &amp; VentSpcFunc combos'!$Q$8:$Q$335,0),0)&gt;0,1,0)</f>
        <v>0</v>
      </c>
      <c r="P70" s="120">
        <f>IF(IFERROR(MATCH(_xlfn.CONCAT($B70,",",P$4),'19 SpcFunc &amp; VentSpcFunc combos'!$Q$8:$Q$335,0),0)&gt;0,1,0)</f>
        <v>0</v>
      </c>
      <c r="Q70" s="120">
        <f>IF(IFERROR(MATCH(_xlfn.CONCAT($B70,",",Q$4),'19 SpcFunc &amp; VentSpcFunc combos'!$Q$8:$Q$335,0),0)&gt;0,1,0)</f>
        <v>0</v>
      </c>
      <c r="R70" s="120">
        <f>IF(IFERROR(MATCH(_xlfn.CONCAT($B70,",",R$4),'19 SpcFunc &amp; VentSpcFunc combos'!$Q$8:$Q$335,0),0)&gt;0,1,0)</f>
        <v>0</v>
      </c>
      <c r="S70" s="120">
        <f>IF(IFERROR(MATCH(_xlfn.CONCAT($B70,",",S$4),'19 SpcFunc &amp; VentSpcFunc combos'!$Q$8:$Q$335,0),0)&gt;0,1,0)</f>
        <v>0</v>
      </c>
      <c r="T70" s="120">
        <f>IF(IFERROR(MATCH(_xlfn.CONCAT($B70,",",T$4),'19 SpcFunc &amp; VentSpcFunc combos'!$Q$8:$Q$335,0),0)&gt;0,1,0)</f>
        <v>0</v>
      </c>
      <c r="U70" s="120">
        <f>IF(IFERROR(MATCH(_xlfn.CONCAT($B70,",",U$4),'19 SpcFunc &amp; VentSpcFunc combos'!$Q$8:$Q$335,0),0)&gt;0,1,0)</f>
        <v>0</v>
      </c>
      <c r="V70" s="120">
        <f>IF(IFERROR(MATCH(_xlfn.CONCAT($B70,",",V$4),'19 SpcFunc &amp; VentSpcFunc combos'!$Q$8:$Q$335,0),0)&gt;0,1,0)</f>
        <v>0</v>
      </c>
      <c r="W70" s="120">
        <f>IF(IFERROR(MATCH(_xlfn.CONCAT($B70,",",W$4),'19 SpcFunc &amp; VentSpcFunc combos'!$Q$8:$Q$335,0),0)&gt;0,1,0)</f>
        <v>0</v>
      </c>
      <c r="X70" s="120">
        <f>IF(IFERROR(MATCH(_xlfn.CONCAT($B70,",",X$4),'19 SpcFunc &amp; VentSpcFunc combos'!$Q$8:$Q$335,0),0)&gt;0,1,0)</f>
        <v>0</v>
      </c>
      <c r="Y70" s="120">
        <f>IF(IFERROR(MATCH(_xlfn.CONCAT($B70,",",Y$4),'19 SpcFunc &amp; VentSpcFunc combos'!$Q$8:$Q$335,0),0)&gt;0,1,0)</f>
        <v>0</v>
      </c>
      <c r="Z70" s="120">
        <f>IF(IFERROR(MATCH(_xlfn.CONCAT($B70,",",Z$4),'19 SpcFunc &amp; VentSpcFunc combos'!$Q$8:$Q$335,0),0)&gt;0,1,0)</f>
        <v>0</v>
      </c>
      <c r="AA70" s="120">
        <f>IF(IFERROR(MATCH(_xlfn.CONCAT($B70,",",AA$4),'19 SpcFunc &amp; VentSpcFunc combos'!$Q$8:$Q$335,0),0)&gt;0,1,0)</f>
        <v>0</v>
      </c>
      <c r="AB70" s="120">
        <f>IF(IFERROR(MATCH(_xlfn.CONCAT($B70,",",AB$4),'19 SpcFunc &amp; VentSpcFunc combos'!$Q$8:$Q$335,0),0)&gt;0,1,0)</f>
        <v>0</v>
      </c>
      <c r="AC70" s="120">
        <f>IF(IFERROR(MATCH(_xlfn.CONCAT($B70,",",AC$4),'19 SpcFunc &amp; VentSpcFunc combos'!$Q$8:$Q$335,0),0)&gt;0,1,0)</f>
        <v>0</v>
      </c>
      <c r="AD70" s="120">
        <f>IF(IFERROR(MATCH(_xlfn.CONCAT($B70,",",AD$4),'19 SpcFunc &amp; VentSpcFunc combos'!$Q$8:$Q$335,0),0)&gt;0,1,0)</f>
        <v>0</v>
      </c>
      <c r="AE70" s="120">
        <f>IF(IFERROR(MATCH(_xlfn.CONCAT($B70,",",AE$4),'19 SpcFunc &amp; VentSpcFunc combos'!$Q$8:$Q$335,0),0)&gt;0,1,0)</f>
        <v>0</v>
      </c>
      <c r="AF70" s="120">
        <f>IF(IFERROR(MATCH(_xlfn.CONCAT($B70,",",AF$4),'19 SpcFunc &amp; VentSpcFunc combos'!$Q$8:$Q$335,0),0)&gt;0,1,0)</f>
        <v>0</v>
      </c>
      <c r="AG70" s="120">
        <f>IF(IFERROR(MATCH(_xlfn.CONCAT($B70,",",AG$4),'19 SpcFunc &amp; VentSpcFunc combos'!$Q$8:$Q$335,0),0)&gt;0,1,0)</f>
        <v>0</v>
      </c>
      <c r="AH70" s="120">
        <f>IF(IFERROR(MATCH(_xlfn.CONCAT($B70,",",AH$4),'19 SpcFunc &amp; VentSpcFunc combos'!$Q$8:$Q$335,0),0)&gt;0,1,0)</f>
        <v>0</v>
      </c>
      <c r="AI70" s="120">
        <f>IF(IFERROR(MATCH(_xlfn.CONCAT($B70,",",AI$4),'19 SpcFunc &amp; VentSpcFunc combos'!$Q$8:$Q$335,0),0)&gt;0,1,0)</f>
        <v>0</v>
      </c>
      <c r="AJ70" s="120">
        <f>IF(IFERROR(MATCH(_xlfn.CONCAT($B70,",",AJ$4),'19 SpcFunc &amp; VentSpcFunc combos'!$Q$8:$Q$335,0),0)&gt;0,1,0)</f>
        <v>0</v>
      </c>
      <c r="AK70" s="120">
        <f>IF(IFERROR(MATCH(_xlfn.CONCAT($B70,",",AK$4),'19 SpcFunc &amp; VentSpcFunc combos'!$Q$8:$Q$335,0),0)&gt;0,1,0)</f>
        <v>0</v>
      </c>
      <c r="AL70" s="120">
        <f>IF(IFERROR(MATCH(_xlfn.CONCAT($B70,",",AL$4),'19 SpcFunc &amp; VentSpcFunc combos'!$Q$8:$Q$335,0),0)&gt;0,1,0)</f>
        <v>0</v>
      </c>
      <c r="AM70" s="120">
        <f>IF(IFERROR(MATCH(_xlfn.CONCAT($B70,",",AM$4),'19 SpcFunc &amp; VentSpcFunc combos'!$Q$8:$Q$335,0),0)&gt;0,1,0)</f>
        <v>0</v>
      </c>
      <c r="AN70" s="120">
        <f>IF(IFERROR(MATCH(_xlfn.CONCAT($B70,",",AN$4),'19 SpcFunc &amp; VentSpcFunc combos'!$Q$8:$Q$335,0),0)&gt;0,1,0)</f>
        <v>0</v>
      </c>
      <c r="AO70" s="120">
        <f>IF(IFERROR(MATCH(_xlfn.CONCAT($B70,",",AO$4),'19 SpcFunc &amp; VentSpcFunc combos'!$Q$8:$Q$335,0),0)&gt;0,1,0)</f>
        <v>0</v>
      </c>
      <c r="AP70" s="120">
        <f>IF(IFERROR(MATCH(_xlfn.CONCAT($B70,",",AP$4),'19 SpcFunc &amp; VentSpcFunc combos'!$Q$8:$Q$335,0),0)&gt;0,1,0)</f>
        <v>0</v>
      </c>
      <c r="AQ70" s="120">
        <f>IF(IFERROR(MATCH(_xlfn.CONCAT($B70,",",AQ$4),'19 SpcFunc &amp; VentSpcFunc combos'!$Q$8:$Q$335,0),0)&gt;0,1,0)</f>
        <v>0</v>
      </c>
      <c r="AR70" s="120">
        <f>IF(IFERROR(MATCH(_xlfn.CONCAT($B70,",",AR$4),'19 SpcFunc &amp; VentSpcFunc combos'!$Q$8:$Q$335,0),0)&gt;0,1,0)</f>
        <v>0</v>
      </c>
      <c r="AS70" s="120">
        <f>IF(IFERROR(MATCH(_xlfn.CONCAT($B70,",",AS$4),'19 SpcFunc &amp; VentSpcFunc combos'!$Q$8:$Q$335,0),0)&gt;0,1,0)</f>
        <v>0</v>
      </c>
      <c r="AT70" s="120">
        <f>IF(IFERROR(MATCH(_xlfn.CONCAT($B70,",",AT$4),'19 SpcFunc &amp; VentSpcFunc combos'!$Q$8:$Q$335,0),0)&gt;0,1,0)</f>
        <v>0</v>
      </c>
      <c r="AU70" s="120">
        <f>IF(IFERROR(MATCH(_xlfn.CONCAT($B70,",",AU$4),'19 SpcFunc &amp; VentSpcFunc combos'!$Q$8:$Q$335,0),0)&gt;0,1,0)</f>
        <v>0</v>
      </c>
      <c r="AV70" s="120">
        <f>IF(IFERROR(MATCH(_xlfn.CONCAT($B70,",",AV$4),'19 SpcFunc &amp; VentSpcFunc combos'!$Q$8:$Q$335,0),0)&gt;0,1,0)</f>
        <v>0</v>
      </c>
      <c r="AW70" s="120">
        <f>IF(IFERROR(MATCH(_xlfn.CONCAT($B70,",",AW$4),'19 SpcFunc &amp; VentSpcFunc combos'!$Q$8:$Q$335,0),0)&gt;0,1,0)</f>
        <v>0</v>
      </c>
      <c r="AX70" s="120">
        <f>IF(IFERROR(MATCH(_xlfn.CONCAT($B70,",",AX$4),'19 SpcFunc &amp; VentSpcFunc combos'!$Q$8:$Q$335,0),0)&gt;0,1,0)</f>
        <v>0</v>
      </c>
      <c r="AY70" s="120">
        <f>IF(IFERROR(MATCH(_xlfn.CONCAT($B70,",",AY$4),'19 SpcFunc &amp; VentSpcFunc combos'!$Q$8:$Q$335,0),0)&gt;0,1,0)</f>
        <v>0</v>
      </c>
      <c r="AZ70" s="120">
        <f>IF(IFERROR(MATCH(_xlfn.CONCAT($B70,",",AZ$4),'19 SpcFunc &amp; VentSpcFunc combos'!$Q$8:$Q$335,0),0)&gt;0,1,0)</f>
        <v>0</v>
      </c>
      <c r="BA70" s="120">
        <f>IF(IFERROR(MATCH(_xlfn.CONCAT($B70,",",BA$4),'19 SpcFunc &amp; VentSpcFunc combos'!$Q$8:$Q$335,0),0)&gt;0,1,0)</f>
        <v>0</v>
      </c>
      <c r="BB70" s="120">
        <f>IF(IFERROR(MATCH(_xlfn.CONCAT($B70,",",BB$4),'19 SpcFunc &amp; VentSpcFunc combos'!$Q$8:$Q$335,0),0)&gt;0,1,0)</f>
        <v>0</v>
      </c>
      <c r="BC70" s="120">
        <f>IF(IFERROR(MATCH(_xlfn.CONCAT($B70,",",BC$4),'19 SpcFunc &amp; VentSpcFunc combos'!$Q$8:$Q$335,0),0)&gt;0,1,0)</f>
        <v>0</v>
      </c>
      <c r="BD70" s="120">
        <f>IF(IFERROR(MATCH(_xlfn.CONCAT($B70,",",BD$4),'19 SpcFunc &amp; VentSpcFunc combos'!$Q$8:$Q$335,0),0)&gt;0,1,0)</f>
        <v>0</v>
      </c>
      <c r="BE70" s="120">
        <f>IF(IFERROR(MATCH(_xlfn.CONCAT($B70,",",BE$4),'19 SpcFunc &amp; VentSpcFunc combos'!$Q$8:$Q$335,0),0)&gt;0,1,0)</f>
        <v>0</v>
      </c>
      <c r="BF70" s="120">
        <f>IF(IFERROR(MATCH(_xlfn.CONCAT($B70,",",BF$4),'19 SpcFunc &amp; VentSpcFunc combos'!$Q$8:$Q$335,0),0)&gt;0,1,0)</f>
        <v>0</v>
      </c>
      <c r="BG70" s="120">
        <f>IF(IFERROR(MATCH(_xlfn.CONCAT($B70,",",BG$4),'19 SpcFunc &amp; VentSpcFunc combos'!$Q$8:$Q$335,0),0)&gt;0,1,0)</f>
        <v>0</v>
      </c>
      <c r="BH70" s="120">
        <f>IF(IFERROR(MATCH(_xlfn.CONCAT($B70,",",BH$4),'19 SpcFunc &amp; VentSpcFunc combos'!$Q$8:$Q$335,0),0)&gt;0,1,0)</f>
        <v>0</v>
      </c>
      <c r="BI70" s="120">
        <f>IF(IFERROR(MATCH(_xlfn.CONCAT($B70,",",BI$4),'19 SpcFunc &amp; VentSpcFunc combos'!$Q$8:$Q$335,0),0)&gt;0,1,0)</f>
        <v>0</v>
      </c>
      <c r="BJ70" s="120">
        <f>IF(IFERROR(MATCH(_xlfn.CONCAT($B70,",",BJ$4),'19 SpcFunc &amp; VentSpcFunc combos'!$Q$8:$Q$335,0),0)&gt;0,1,0)</f>
        <v>0</v>
      </c>
      <c r="BK70" s="120">
        <f>IF(IFERROR(MATCH(_xlfn.CONCAT($B70,",",BK$4),'19 SpcFunc &amp; VentSpcFunc combos'!$Q$8:$Q$335,0),0)&gt;0,1,0)</f>
        <v>0</v>
      </c>
      <c r="BL70" s="120">
        <f>IF(IFERROR(MATCH(_xlfn.CONCAT($B70,",",BL$4),'19 SpcFunc &amp; VentSpcFunc combos'!$Q$8:$Q$335,0),0)&gt;0,1,0)</f>
        <v>0</v>
      </c>
      <c r="BM70" s="120">
        <f>IF(IFERROR(MATCH(_xlfn.CONCAT($B70,",",BM$4),'19 SpcFunc &amp; VentSpcFunc combos'!$Q$8:$Q$335,0),0)&gt;0,1,0)</f>
        <v>0</v>
      </c>
      <c r="BN70" s="120">
        <f>IF(IFERROR(MATCH(_xlfn.CONCAT($B70,",",BN$4),'19 SpcFunc &amp; VentSpcFunc combos'!$Q$8:$Q$335,0),0)&gt;0,1,0)</f>
        <v>0</v>
      </c>
      <c r="BO70" s="120">
        <f>IF(IFERROR(MATCH(_xlfn.CONCAT($B70,",",BO$4),'19 SpcFunc &amp; VentSpcFunc combos'!$Q$8:$Q$335,0),0)&gt;0,1,0)</f>
        <v>0</v>
      </c>
      <c r="BP70" s="120">
        <f>IF(IFERROR(MATCH(_xlfn.CONCAT($B70,",",BP$4),'19 SpcFunc &amp; VentSpcFunc combos'!$Q$8:$Q$335,0),0)&gt;0,1,0)</f>
        <v>0</v>
      </c>
      <c r="BQ70" s="120">
        <f>IF(IFERROR(MATCH(_xlfn.CONCAT($B70,",",BQ$4),'19 SpcFunc &amp; VentSpcFunc combos'!$Q$8:$Q$335,0),0)&gt;0,1,0)</f>
        <v>0</v>
      </c>
      <c r="BR70" s="120">
        <f>IF(IFERROR(MATCH(_xlfn.CONCAT($B70,",",BR$4),'19 SpcFunc &amp; VentSpcFunc combos'!$Q$8:$Q$335,0),0)&gt;0,1,0)</f>
        <v>0</v>
      </c>
      <c r="BS70" s="120">
        <f>IF(IFERROR(MATCH(_xlfn.CONCAT($B70,",",BS$4),'19 SpcFunc &amp; VentSpcFunc combos'!$Q$8:$Q$335,0),0)&gt;0,1,0)</f>
        <v>0</v>
      </c>
      <c r="BT70" s="120">
        <f>IF(IFERROR(MATCH(_xlfn.CONCAT($B70,",",BT$4),'19 SpcFunc &amp; VentSpcFunc combos'!$Q$8:$Q$335,0),0)&gt;0,1,0)</f>
        <v>0</v>
      </c>
      <c r="BU70" s="120">
        <f>IF(IFERROR(MATCH(_xlfn.CONCAT($B70,",",BU$4),'19 SpcFunc &amp; VentSpcFunc combos'!$Q$8:$Q$335,0),0)&gt;0,1,0)</f>
        <v>0</v>
      </c>
      <c r="BV70" s="120">
        <f>IF(IFERROR(MATCH(_xlfn.CONCAT($B70,",",BV$4),'19 SpcFunc &amp; VentSpcFunc combos'!$Q$8:$Q$335,0),0)&gt;0,1,0)</f>
        <v>0</v>
      </c>
      <c r="BW70" s="120">
        <f>IF(IFERROR(MATCH(_xlfn.CONCAT($B70,",",BW$4),'19 SpcFunc &amp; VentSpcFunc combos'!$Q$8:$Q$335,0),0)&gt;0,1,0)</f>
        <v>0</v>
      </c>
      <c r="BX70" s="120">
        <f>IF(IFERROR(MATCH(_xlfn.CONCAT($B70,",",BX$4),'19 SpcFunc &amp; VentSpcFunc combos'!$Q$8:$Q$335,0),0)&gt;0,1,0)</f>
        <v>0</v>
      </c>
      <c r="BY70" s="120">
        <f>IF(IFERROR(MATCH(_xlfn.CONCAT($B70,",",BY$4),'19 SpcFunc &amp; VentSpcFunc combos'!$Q$8:$Q$335,0),0)&gt;0,1,0)</f>
        <v>0</v>
      </c>
      <c r="BZ70" s="120">
        <f>IF(IFERROR(MATCH(_xlfn.CONCAT($B70,",",BZ$4),'19 SpcFunc &amp; VentSpcFunc combos'!$Q$8:$Q$335,0),0)&gt;0,1,0)</f>
        <v>0</v>
      </c>
      <c r="CA70" s="120">
        <f>IF(IFERROR(MATCH(_xlfn.CONCAT($B70,",",CA$4),'19 SpcFunc &amp; VentSpcFunc combos'!$Q$8:$Q$335,0),0)&gt;0,1,0)</f>
        <v>0</v>
      </c>
      <c r="CB70" s="120">
        <f>IF(IFERROR(MATCH(_xlfn.CONCAT($B70,",",CB$4),'19 SpcFunc &amp; VentSpcFunc combos'!$Q$8:$Q$335,0),0)&gt;0,1,0)</f>
        <v>0</v>
      </c>
      <c r="CC70" s="120">
        <f>IF(IFERROR(MATCH(_xlfn.CONCAT($B70,",",CC$4),'19 SpcFunc &amp; VentSpcFunc combos'!$Q$8:$Q$335,0),0)&gt;0,1,0)</f>
        <v>0</v>
      </c>
      <c r="CD70" s="120">
        <f>IF(IFERROR(MATCH(_xlfn.CONCAT($B70,",",CD$4),'19 SpcFunc &amp; VentSpcFunc combos'!$Q$8:$Q$335,0),0)&gt;0,1,0)</f>
        <v>0</v>
      </c>
      <c r="CE70" s="120">
        <f>IF(IFERROR(MATCH(_xlfn.CONCAT($B70,",",CE$4),'19 SpcFunc &amp; VentSpcFunc combos'!$Q$8:$Q$335,0),0)&gt;0,1,0)</f>
        <v>0</v>
      </c>
      <c r="CF70" s="120">
        <f>IF(IFERROR(MATCH(_xlfn.CONCAT($B70,",",CF$4),'19 SpcFunc &amp; VentSpcFunc combos'!$Q$8:$Q$335,0),0)&gt;0,1,0)</f>
        <v>0</v>
      </c>
      <c r="CG70" s="120">
        <f>IF(IFERROR(MATCH(_xlfn.CONCAT($B70,",",CG$4),'19 SpcFunc &amp; VentSpcFunc combos'!$Q$8:$Q$335,0),0)&gt;0,1,0)</f>
        <v>0</v>
      </c>
      <c r="CH70" s="120">
        <f>IF(IFERROR(MATCH(_xlfn.CONCAT($B70,",",CH$4),'19 SpcFunc &amp; VentSpcFunc combos'!$Q$8:$Q$335,0),0)&gt;0,1,0)</f>
        <v>0</v>
      </c>
      <c r="CI70" s="120">
        <f>IF(IFERROR(MATCH(_xlfn.CONCAT($B70,",",CI$4),'19 SpcFunc &amp; VentSpcFunc combos'!$Q$8:$Q$335,0),0)&gt;0,1,0)</f>
        <v>0</v>
      </c>
      <c r="CJ70" s="120">
        <f>IF(IFERROR(MATCH(_xlfn.CONCAT($B70,",",CJ$4),'19 SpcFunc &amp; VentSpcFunc combos'!$Q$8:$Q$335,0),0)&gt;0,1,0)</f>
        <v>0</v>
      </c>
      <c r="CK70" s="120">
        <f>IF(IFERROR(MATCH(_xlfn.CONCAT($B70,",",CK$4),'19 SpcFunc &amp; VentSpcFunc combos'!$Q$8:$Q$335,0),0)&gt;0,1,0)</f>
        <v>0</v>
      </c>
      <c r="CL70" s="120">
        <f>IF(IFERROR(MATCH(_xlfn.CONCAT($B70,",",CL$4),'19 SpcFunc &amp; VentSpcFunc combos'!$Q$8:$Q$335,0),0)&gt;0,1,0)</f>
        <v>0</v>
      </c>
      <c r="CM70" s="120">
        <f>IF(IFERROR(MATCH(_xlfn.CONCAT($B70,",",CM$4),'19 SpcFunc &amp; VentSpcFunc combos'!$Q$8:$Q$335,0),0)&gt;0,1,0)</f>
        <v>0</v>
      </c>
      <c r="CN70" s="120">
        <f>IF(IFERROR(MATCH(_xlfn.CONCAT($B70,",",CN$4),'19 SpcFunc &amp; VentSpcFunc combos'!$Q$8:$Q$335,0),0)&gt;0,1,0)</f>
        <v>0</v>
      </c>
      <c r="CO70" s="120">
        <f>IF(IFERROR(MATCH(_xlfn.CONCAT($B70,",",CO$4),'19 SpcFunc &amp; VentSpcFunc combos'!$Q$8:$Q$335,0),0)&gt;0,1,0)</f>
        <v>0</v>
      </c>
      <c r="CP70" s="120">
        <f>IF(IFERROR(MATCH(_xlfn.CONCAT($B70,",",CP$4),'19 SpcFunc &amp; VentSpcFunc combos'!$Q$8:$Q$335,0),0)&gt;0,1,0)</f>
        <v>0</v>
      </c>
      <c r="CQ70" s="120">
        <f>IF(IFERROR(MATCH(_xlfn.CONCAT($B70,",",CQ$4),'19 SpcFunc &amp; VentSpcFunc combos'!$Q$8:$Q$335,0),0)&gt;0,1,0)</f>
        <v>0</v>
      </c>
      <c r="CR70" s="120">
        <f>IF(IFERROR(MATCH(_xlfn.CONCAT($B70,",",CR$4),'19 SpcFunc &amp; VentSpcFunc combos'!$Q$8:$Q$335,0),0)&gt;0,1,0)</f>
        <v>0</v>
      </c>
      <c r="CS70" s="120">
        <f>IF(IFERROR(MATCH(_xlfn.CONCAT($B70,",",CS$4),'19 SpcFunc &amp; VentSpcFunc combos'!$Q$8:$Q$335,0),0)&gt;0,1,0)</f>
        <v>0</v>
      </c>
      <c r="CT70" s="120">
        <f>IF(IFERROR(MATCH(_xlfn.CONCAT($B70,",",CT$4),'19 SpcFunc &amp; VentSpcFunc combos'!$Q$8:$Q$335,0),0)&gt;0,1,0)</f>
        <v>0</v>
      </c>
      <c r="CU70" s="99" t="s">
        <v>938</v>
      </c>
      <c r="CV70">
        <f t="shared" ref="CV70:CV88" si="6">SUM(C70:CT70)</f>
        <v>0</v>
      </c>
    </row>
    <row r="71" spans="2:100" x14ac:dyDescent="0.25">
      <c r="B71" t="e">
        <f>#REF!</f>
        <v>#REF!</v>
      </c>
      <c r="C71" s="120">
        <f>IF(IFERROR(MATCH(_xlfn.CONCAT($B71,",",C$4),'19 SpcFunc &amp; VentSpcFunc combos'!$Q$8:$Q$335,0),0)&gt;0,1,0)</f>
        <v>0</v>
      </c>
      <c r="D71" s="120">
        <f>IF(IFERROR(MATCH(_xlfn.CONCAT($B71,",",D$4),'19 SpcFunc &amp; VentSpcFunc combos'!$Q$8:$Q$335,0),0)&gt;0,1,0)</f>
        <v>0</v>
      </c>
      <c r="E71" s="120">
        <f>IF(IFERROR(MATCH(_xlfn.CONCAT($B71,",",E$4),'19 SpcFunc &amp; VentSpcFunc combos'!$Q$8:$Q$335,0),0)&gt;0,1,0)</f>
        <v>0</v>
      </c>
      <c r="F71" s="120">
        <f>IF(IFERROR(MATCH(_xlfn.CONCAT($B71,",",F$4),'19 SpcFunc &amp; VentSpcFunc combos'!$Q$8:$Q$335,0),0)&gt;0,1,0)</f>
        <v>0</v>
      </c>
      <c r="G71" s="120">
        <f>IF(IFERROR(MATCH(_xlfn.CONCAT($B71,",",G$4),'19 SpcFunc &amp; VentSpcFunc combos'!$Q$8:$Q$335,0),0)&gt;0,1,0)</f>
        <v>0</v>
      </c>
      <c r="H71" s="120">
        <f>IF(IFERROR(MATCH(_xlfn.CONCAT($B71,",",H$4),'19 SpcFunc &amp; VentSpcFunc combos'!$Q$8:$Q$335,0),0)&gt;0,1,0)</f>
        <v>0</v>
      </c>
      <c r="I71" s="120">
        <f>IF(IFERROR(MATCH(_xlfn.CONCAT($B71,",",I$4),'19 SpcFunc &amp; VentSpcFunc combos'!$Q$8:$Q$335,0),0)&gt;0,1,0)</f>
        <v>0</v>
      </c>
      <c r="J71" s="120">
        <f>IF(IFERROR(MATCH(_xlfn.CONCAT($B71,",",J$4),'19 SpcFunc &amp; VentSpcFunc combos'!$Q$8:$Q$335,0),0)&gt;0,1,0)</f>
        <v>0</v>
      </c>
      <c r="K71" s="120">
        <f>IF(IFERROR(MATCH(_xlfn.CONCAT($B71,",",K$4),'19 SpcFunc &amp; VentSpcFunc combos'!$Q$8:$Q$335,0),0)&gt;0,1,0)</f>
        <v>0</v>
      </c>
      <c r="L71" s="120">
        <f>IF(IFERROR(MATCH(_xlfn.CONCAT($B71,",",L$4),'19 SpcFunc &amp; VentSpcFunc combos'!$Q$8:$Q$335,0),0)&gt;0,1,0)</f>
        <v>0</v>
      </c>
      <c r="M71" s="120">
        <f>IF(IFERROR(MATCH(_xlfn.CONCAT($B71,",",M$4),'19 SpcFunc &amp; VentSpcFunc combos'!$Q$8:$Q$335,0),0)&gt;0,1,0)</f>
        <v>0</v>
      </c>
      <c r="N71" s="120">
        <f>IF(IFERROR(MATCH(_xlfn.CONCAT($B71,",",N$4),'19 SpcFunc &amp; VentSpcFunc combos'!$Q$8:$Q$335,0),0)&gt;0,1,0)</f>
        <v>0</v>
      </c>
      <c r="O71" s="120">
        <f>IF(IFERROR(MATCH(_xlfn.CONCAT($B71,",",O$4),'19 SpcFunc &amp; VentSpcFunc combos'!$Q$8:$Q$335,0),0)&gt;0,1,0)</f>
        <v>0</v>
      </c>
      <c r="P71" s="120">
        <f>IF(IFERROR(MATCH(_xlfn.CONCAT($B71,",",P$4),'19 SpcFunc &amp; VentSpcFunc combos'!$Q$8:$Q$335,0),0)&gt;0,1,0)</f>
        <v>0</v>
      </c>
      <c r="Q71" s="120">
        <f>IF(IFERROR(MATCH(_xlfn.CONCAT($B71,",",Q$4),'19 SpcFunc &amp; VentSpcFunc combos'!$Q$8:$Q$335,0),0)&gt;0,1,0)</f>
        <v>0</v>
      </c>
      <c r="R71" s="120">
        <f>IF(IFERROR(MATCH(_xlfn.CONCAT($B71,",",R$4),'19 SpcFunc &amp; VentSpcFunc combos'!$Q$8:$Q$335,0),0)&gt;0,1,0)</f>
        <v>0</v>
      </c>
      <c r="S71" s="120">
        <f>IF(IFERROR(MATCH(_xlfn.CONCAT($B71,",",S$4),'19 SpcFunc &amp; VentSpcFunc combos'!$Q$8:$Q$335,0),0)&gt;0,1,0)</f>
        <v>0</v>
      </c>
      <c r="T71" s="120">
        <f>IF(IFERROR(MATCH(_xlfn.CONCAT($B71,",",T$4),'19 SpcFunc &amp; VentSpcFunc combos'!$Q$8:$Q$335,0),0)&gt;0,1,0)</f>
        <v>0</v>
      </c>
      <c r="U71" s="120">
        <f>IF(IFERROR(MATCH(_xlfn.CONCAT($B71,",",U$4),'19 SpcFunc &amp; VentSpcFunc combos'!$Q$8:$Q$335,0),0)&gt;0,1,0)</f>
        <v>0</v>
      </c>
      <c r="V71" s="120">
        <f>IF(IFERROR(MATCH(_xlfn.CONCAT($B71,",",V$4),'19 SpcFunc &amp; VentSpcFunc combos'!$Q$8:$Q$335,0),0)&gt;0,1,0)</f>
        <v>0</v>
      </c>
      <c r="W71" s="120">
        <f>IF(IFERROR(MATCH(_xlfn.CONCAT($B71,",",W$4),'19 SpcFunc &amp; VentSpcFunc combos'!$Q$8:$Q$335,0),0)&gt;0,1,0)</f>
        <v>0</v>
      </c>
      <c r="X71" s="120">
        <f>IF(IFERROR(MATCH(_xlfn.CONCAT($B71,",",X$4),'19 SpcFunc &amp; VentSpcFunc combos'!$Q$8:$Q$335,0),0)&gt;0,1,0)</f>
        <v>0</v>
      </c>
      <c r="Y71" s="120">
        <f>IF(IFERROR(MATCH(_xlfn.CONCAT($B71,",",Y$4),'19 SpcFunc &amp; VentSpcFunc combos'!$Q$8:$Q$335,0),0)&gt;0,1,0)</f>
        <v>0</v>
      </c>
      <c r="Z71" s="120">
        <f>IF(IFERROR(MATCH(_xlfn.CONCAT($B71,",",Z$4),'19 SpcFunc &amp; VentSpcFunc combos'!$Q$8:$Q$335,0),0)&gt;0,1,0)</f>
        <v>0</v>
      </c>
      <c r="AA71" s="120">
        <f>IF(IFERROR(MATCH(_xlfn.CONCAT($B71,",",AA$4),'19 SpcFunc &amp; VentSpcFunc combos'!$Q$8:$Q$335,0),0)&gt;0,1,0)</f>
        <v>0</v>
      </c>
      <c r="AB71" s="120">
        <f>IF(IFERROR(MATCH(_xlfn.CONCAT($B71,",",AB$4),'19 SpcFunc &amp; VentSpcFunc combos'!$Q$8:$Q$335,0),0)&gt;0,1,0)</f>
        <v>0</v>
      </c>
      <c r="AC71" s="120">
        <f>IF(IFERROR(MATCH(_xlfn.CONCAT($B71,",",AC$4),'19 SpcFunc &amp; VentSpcFunc combos'!$Q$8:$Q$335,0),0)&gt;0,1,0)</f>
        <v>0</v>
      </c>
      <c r="AD71" s="120">
        <f>IF(IFERROR(MATCH(_xlfn.CONCAT($B71,",",AD$4),'19 SpcFunc &amp; VentSpcFunc combos'!$Q$8:$Q$335,0),0)&gt;0,1,0)</f>
        <v>0</v>
      </c>
      <c r="AE71" s="120">
        <f>IF(IFERROR(MATCH(_xlfn.CONCAT($B71,",",AE$4),'19 SpcFunc &amp; VentSpcFunc combos'!$Q$8:$Q$335,0),0)&gt;0,1,0)</f>
        <v>0</v>
      </c>
      <c r="AF71" s="120">
        <f>IF(IFERROR(MATCH(_xlfn.CONCAT($B71,",",AF$4),'19 SpcFunc &amp; VentSpcFunc combos'!$Q$8:$Q$335,0),0)&gt;0,1,0)</f>
        <v>0</v>
      </c>
      <c r="AG71" s="120">
        <f>IF(IFERROR(MATCH(_xlfn.CONCAT($B71,",",AG$4),'19 SpcFunc &amp; VentSpcFunc combos'!$Q$8:$Q$335,0),0)&gt;0,1,0)</f>
        <v>0</v>
      </c>
      <c r="AH71" s="120">
        <f>IF(IFERROR(MATCH(_xlfn.CONCAT($B71,",",AH$4),'19 SpcFunc &amp; VentSpcFunc combos'!$Q$8:$Q$335,0),0)&gt;0,1,0)</f>
        <v>0</v>
      </c>
      <c r="AI71" s="120">
        <f>IF(IFERROR(MATCH(_xlfn.CONCAT($B71,",",AI$4),'19 SpcFunc &amp; VentSpcFunc combos'!$Q$8:$Q$335,0),0)&gt;0,1,0)</f>
        <v>0</v>
      </c>
      <c r="AJ71" s="120">
        <f>IF(IFERROR(MATCH(_xlfn.CONCAT($B71,",",AJ$4),'19 SpcFunc &amp; VentSpcFunc combos'!$Q$8:$Q$335,0),0)&gt;0,1,0)</f>
        <v>0</v>
      </c>
      <c r="AK71" s="120">
        <f>IF(IFERROR(MATCH(_xlfn.CONCAT($B71,",",AK$4),'19 SpcFunc &amp; VentSpcFunc combos'!$Q$8:$Q$335,0),0)&gt;0,1,0)</f>
        <v>0</v>
      </c>
      <c r="AL71" s="120">
        <f>IF(IFERROR(MATCH(_xlfn.CONCAT($B71,",",AL$4),'19 SpcFunc &amp; VentSpcFunc combos'!$Q$8:$Q$335,0),0)&gt;0,1,0)</f>
        <v>0</v>
      </c>
      <c r="AM71" s="120">
        <f>IF(IFERROR(MATCH(_xlfn.CONCAT($B71,",",AM$4),'19 SpcFunc &amp; VentSpcFunc combos'!$Q$8:$Q$335,0),0)&gt;0,1,0)</f>
        <v>0</v>
      </c>
      <c r="AN71" s="120">
        <f>IF(IFERROR(MATCH(_xlfn.CONCAT($B71,",",AN$4),'19 SpcFunc &amp; VentSpcFunc combos'!$Q$8:$Q$335,0),0)&gt;0,1,0)</f>
        <v>0</v>
      </c>
      <c r="AO71" s="120">
        <f>IF(IFERROR(MATCH(_xlfn.CONCAT($B71,",",AO$4),'19 SpcFunc &amp; VentSpcFunc combos'!$Q$8:$Q$335,0),0)&gt;0,1,0)</f>
        <v>0</v>
      </c>
      <c r="AP71" s="120">
        <f>IF(IFERROR(MATCH(_xlfn.CONCAT($B71,",",AP$4),'19 SpcFunc &amp; VentSpcFunc combos'!$Q$8:$Q$335,0),0)&gt;0,1,0)</f>
        <v>0</v>
      </c>
      <c r="AQ71" s="120">
        <f>IF(IFERROR(MATCH(_xlfn.CONCAT($B71,",",AQ$4),'19 SpcFunc &amp; VentSpcFunc combos'!$Q$8:$Q$335,0),0)&gt;0,1,0)</f>
        <v>0</v>
      </c>
      <c r="AR71" s="120">
        <f>IF(IFERROR(MATCH(_xlfn.CONCAT($B71,",",AR$4),'19 SpcFunc &amp; VentSpcFunc combos'!$Q$8:$Q$335,0),0)&gt;0,1,0)</f>
        <v>0</v>
      </c>
      <c r="AS71" s="120">
        <f>IF(IFERROR(MATCH(_xlfn.CONCAT($B71,",",AS$4),'19 SpcFunc &amp; VentSpcFunc combos'!$Q$8:$Q$335,0),0)&gt;0,1,0)</f>
        <v>0</v>
      </c>
      <c r="AT71" s="120">
        <f>IF(IFERROR(MATCH(_xlfn.CONCAT($B71,",",AT$4),'19 SpcFunc &amp; VentSpcFunc combos'!$Q$8:$Q$335,0),0)&gt;0,1,0)</f>
        <v>0</v>
      </c>
      <c r="AU71" s="120">
        <f>IF(IFERROR(MATCH(_xlfn.CONCAT($B71,",",AU$4),'19 SpcFunc &amp; VentSpcFunc combos'!$Q$8:$Q$335,0),0)&gt;0,1,0)</f>
        <v>0</v>
      </c>
      <c r="AV71" s="120">
        <f>IF(IFERROR(MATCH(_xlfn.CONCAT($B71,",",AV$4),'19 SpcFunc &amp; VentSpcFunc combos'!$Q$8:$Q$335,0),0)&gt;0,1,0)</f>
        <v>0</v>
      </c>
      <c r="AW71" s="120">
        <f>IF(IFERROR(MATCH(_xlfn.CONCAT($B71,",",AW$4),'19 SpcFunc &amp; VentSpcFunc combos'!$Q$8:$Q$335,0),0)&gt;0,1,0)</f>
        <v>0</v>
      </c>
      <c r="AX71" s="120">
        <f>IF(IFERROR(MATCH(_xlfn.CONCAT($B71,",",AX$4),'19 SpcFunc &amp; VentSpcFunc combos'!$Q$8:$Q$335,0),0)&gt;0,1,0)</f>
        <v>0</v>
      </c>
      <c r="AY71" s="120">
        <f>IF(IFERROR(MATCH(_xlfn.CONCAT($B71,",",AY$4),'19 SpcFunc &amp; VentSpcFunc combos'!$Q$8:$Q$335,0),0)&gt;0,1,0)</f>
        <v>0</v>
      </c>
      <c r="AZ71" s="120">
        <f>IF(IFERROR(MATCH(_xlfn.CONCAT($B71,",",AZ$4),'19 SpcFunc &amp; VentSpcFunc combos'!$Q$8:$Q$335,0),0)&gt;0,1,0)</f>
        <v>0</v>
      </c>
      <c r="BA71" s="120">
        <f>IF(IFERROR(MATCH(_xlfn.CONCAT($B71,",",BA$4),'19 SpcFunc &amp; VentSpcFunc combos'!$Q$8:$Q$335,0),0)&gt;0,1,0)</f>
        <v>0</v>
      </c>
      <c r="BB71" s="120">
        <f>IF(IFERROR(MATCH(_xlfn.CONCAT($B71,",",BB$4),'19 SpcFunc &amp; VentSpcFunc combos'!$Q$8:$Q$335,0),0)&gt;0,1,0)</f>
        <v>0</v>
      </c>
      <c r="BC71" s="120">
        <f>IF(IFERROR(MATCH(_xlfn.CONCAT($B71,",",BC$4),'19 SpcFunc &amp; VentSpcFunc combos'!$Q$8:$Q$335,0),0)&gt;0,1,0)</f>
        <v>0</v>
      </c>
      <c r="BD71" s="120">
        <f>IF(IFERROR(MATCH(_xlfn.CONCAT($B71,",",BD$4),'19 SpcFunc &amp; VentSpcFunc combos'!$Q$8:$Q$335,0),0)&gt;0,1,0)</f>
        <v>0</v>
      </c>
      <c r="BE71" s="120">
        <f>IF(IFERROR(MATCH(_xlfn.CONCAT($B71,",",BE$4),'19 SpcFunc &amp; VentSpcFunc combos'!$Q$8:$Q$335,0),0)&gt;0,1,0)</f>
        <v>0</v>
      </c>
      <c r="BF71" s="120">
        <f>IF(IFERROR(MATCH(_xlfn.CONCAT($B71,",",BF$4),'19 SpcFunc &amp; VentSpcFunc combos'!$Q$8:$Q$335,0),0)&gt;0,1,0)</f>
        <v>0</v>
      </c>
      <c r="BG71" s="120">
        <f>IF(IFERROR(MATCH(_xlfn.CONCAT($B71,",",BG$4),'19 SpcFunc &amp; VentSpcFunc combos'!$Q$8:$Q$335,0),0)&gt;0,1,0)</f>
        <v>0</v>
      </c>
      <c r="BH71" s="120">
        <f>IF(IFERROR(MATCH(_xlfn.CONCAT($B71,",",BH$4),'19 SpcFunc &amp; VentSpcFunc combos'!$Q$8:$Q$335,0),0)&gt;0,1,0)</f>
        <v>0</v>
      </c>
      <c r="BI71" s="120">
        <f>IF(IFERROR(MATCH(_xlfn.CONCAT($B71,",",BI$4),'19 SpcFunc &amp; VentSpcFunc combos'!$Q$8:$Q$335,0),0)&gt;0,1,0)</f>
        <v>0</v>
      </c>
      <c r="BJ71" s="120">
        <f>IF(IFERROR(MATCH(_xlfn.CONCAT($B71,",",BJ$4),'19 SpcFunc &amp; VentSpcFunc combos'!$Q$8:$Q$335,0),0)&gt;0,1,0)</f>
        <v>0</v>
      </c>
      <c r="BK71" s="120">
        <f>IF(IFERROR(MATCH(_xlfn.CONCAT($B71,",",BK$4),'19 SpcFunc &amp; VentSpcFunc combos'!$Q$8:$Q$335,0),0)&gt;0,1,0)</f>
        <v>0</v>
      </c>
      <c r="BL71" s="120">
        <f>IF(IFERROR(MATCH(_xlfn.CONCAT($B71,",",BL$4),'19 SpcFunc &amp; VentSpcFunc combos'!$Q$8:$Q$335,0),0)&gt;0,1,0)</f>
        <v>0</v>
      </c>
      <c r="BM71" s="120">
        <f>IF(IFERROR(MATCH(_xlfn.CONCAT($B71,",",BM$4),'19 SpcFunc &amp; VentSpcFunc combos'!$Q$8:$Q$335,0),0)&gt;0,1,0)</f>
        <v>0</v>
      </c>
      <c r="BN71" s="120">
        <f>IF(IFERROR(MATCH(_xlfn.CONCAT($B71,",",BN$4),'19 SpcFunc &amp; VentSpcFunc combos'!$Q$8:$Q$335,0),0)&gt;0,1,0)</f>
        <v>0</v>
      </c>
      <c r="BO71" s="120">
        <f>IF(IFERROR(MATCH(_xlfn.CONCAT($B71,",",BO$4),'19 SpcFunc &amp; VentSpcFunc combos'!$Q$8:$Q$335,0),0)&gt;0,1,0)</f>
        <v>0</v>
      </c>
      <c r="BP71" s="120">
        <f>IF(IFERROR(MATCH(_xlfn.CONCAT($B71,",",BP$4),'19 SpcFunc &amp; VentSpcFunc combos'!$Q$8:$Q$335,0),0)&gt;0,1,0)</f>
        <v>0</v>
      </c>
      <c r="BQ71" s="120">
        <f>IF(IFERROR(MATCH(_xlfn.CONCAT($B71,",",BQ$4),'19 SpcFunc &amp; VentSpcFunc combos'!$Q$8:$Q$335,0),0)&gt;0,1,0)</f>
        <v>0</v>
      </c>
      <c r="BR71" s="120">
        <f>IF(IFERROR(MATCH(_xlfn.CONCAT($B71,",",BR$4),'19 SpcFunc &amp; VentSpcFunc combos'!$Q$8:$Q$335,0),0)&gt;0,1,0)</f>
        <v>0</v>
      </c>
      <c r="BS71" s="120">
        <f>IF(IFERROR(MATCH(_xlfn.CONCAT($B71,",",BS$4),'19 SpcFunc &amp; VentSpcFunc combos'!$Q$8:$Q$335,0),0)&gt;0,1,0)</f>
        <v>0</v>
      </c>
      <c r="BT71" s="120">
        <f>IF(IFERROR(MATCH(_xlfn.CONCAT($B71,",",BT$4),'19 SpcFunc &amp; VentSpcFunc combos'!$Q$8:$Q$335,0),0)&gt;0,1,0)</f>
        <v>0</v>
      </c>
      <c r="BU71" s="120">
        <f>IF(IFERROR(MATCH(_xlfn.CONCAT($B71,",",BU$4),'19 SpcFunc &amp; VentSpcFunc combos'!$Q$8:$Q$335,0),0)&gt;0,1,0)</f>
        <v>0</v>
      </c>
      <c r="BV71" s="120">
        <f>IF(IFERROR(MATCH(_xlfn.CONCAT($B71,",",BV$4),'19 SpcFunc &amp; VentSpcFunc combos'!$Q$8:$Q$335,0),0)&gt;0,1,0)</f>
        <v>0</v>
      </c>
      <c r="BW71" s="120">
        <f>IF(IFERROR(MATCH(_xlfn.CONCAT($B71,",",BW$4),'19 SpcFunc &amp; VentSpcFunc combos'!$Q$8:$Q$335,0),0)&gt;0,1,0)</f>
        <v>0</v>
      </c>
      <c r="BX71" s="120">
        <f>IF(IFERROR(MATCH(_xlfn.CONCAT($B71,",",BX$4),'19 SpcFunc &amp; VentSpcFunc combos'!$Q$8:$Q$335,0),0)&gt;0,1,0)</f>
        <v>0</v>
      </c>
      <c r="BY71" s="120">
        <f>IF(IFERROR(MATCH(_xlfn.CONCAT($B71,",",BY$4),'19 SpcFunc &amp; VentSpcFunc combos'!$Q$8:$Q$335,0),0)&gt;0,1,0)</f>
        <v>0</v>
      </c>
      <c r="BZ71" s="120">
        <f>IF(IFERROR(MATCH(_xlfn.CONCAT($B71,",",BZ$4),'19 SpcFunc &amp; VentSpcFunc combos'!$Q$8:$Q$335,0),0)&gt;0,1,0)</f>
        <v>0</v>
      </c>
      <c r="CA71" s="120">
        <f>IF(IFERROR(MATCH(_xlfn.CONCAT($B71,",",CA$4),'19 SpcFunc &amp; VentSpcFunc combos'!$Q$8:$Q$335,0),0)&gt;0,1,0)</f>
        <v>0</v>
      </c>
      <c r="CB71" s="120">
        <f>IF(IFERROR(MATCH(_xlfn.CONCAT($B71,",",CB$4),'19 SpcFunc &amp; VentSpcFunc combos'!$Q$8:$Q$335,0),0)&gt;0,1,0)</f>
        <v>0</v>
      </c>
      <c r="CC71" s="120">
        <f>IF(IFERROR(MATCH(_xlfn.CONCAT($B71,",",CC$4),'19 SpcFunc &amp; VentSpcFunc combos'!$Q$8:$Q$335,0),0)&gt;0,1,0)</f>
        <v>0</v>
      </c>
      <c r="CD71" s="120">
        <f>IF(IFERROR(MATCH(_xlfn.CONCAT($B71,",",CD$4),'19 SpcFunc &amp; VentSpcFunc combos'!$Q$8:$Q$335,0),0)&gt;0,1,0)</f>
        <v>0</v>
      </c>
      <c r="CE71" s="120">
        <f>IF(IFERROR(MATCH(_xlfn.CONCAT($B71,",",CE$4),'19 SpcFunc &amp; VentSpcFunc combos'!$Q$8:$Q$335,0),0)&gt;0,1,0)</f>
        <v>0</v>
      </c>
      <c r="CF71" s="120">
        <f>IF(IFERROR(MATCH(_xlfn.CONCAT($B71,",",CF$4),'19 SpcFunc &amp; VentSpcFunc combos'!$Q$8:$Q$335,0),0)&gt;0,1,0)</f>
        <v>0</v>
      </c>
      <c r="CG71" s="120">
        <f>IF(IFERROR(MATCH(_xlfn.CONCAT($B71,",",CG$4),'19 SpcFunc &amp; VentSpcFunc combos'!$Q$8:$Q$335,0),0)&gt;0,1,0)</f>
        <v>0</v>
      </c>
      <c r="CH71" s="120">
        <f>IF(IFERROR(MATCH(_xlfn.CONCAT($B71,",",CH$4),'19 SpcFunc &amp; VentSpcFunc combos'!$Q$8:$Q$335,0),0)&gt;0,1,0)</f>
        <v>0</v>
      </c>
      <c r="CI71" s="120">
        <f>IF(IFERROR(MATCH(_xlfn.CONCAT($B71,",",CI$4),'19 SpcFunc &amp; VentSpcFunc combos'!$Q$8:$Q$335,0),0)&gt;0,1,0)</f>
        <v>0</v>
      </c>
      <c r="CJ71" s="120">
        <f>IF(IFERROR(MATCH(_xlfn.CONCAT($B71,",",CJ$4),'19 SpcFunc &amp; VentSpcFunc combos'!$Q$8:$Q$335,0),0)&gt;0,1,0)</f>
        <v>0</v>
      </c>
      <c r="CK71" s="120">
        <f>IF(IFERROR(MATCH(_xlfn.CONCAT($B71,",",CK$4),'19 SpcFunc &amp; VentSpcFunc combos'!$Q$8:$Q$335,0),0)&gt;0,1,0)</f>
        <v>0</v>
      </c>
      <c r="CL71" s="120">
        <f>IF(IFERROR(MATCH(_xlfn.CONCAT($B71,",",CL$4),'19 SpcFunc &amp; VentSpcFunc combos'!$Q$8:$Q$335,0),0)&gt;0,1,0)</f>
        <v>0</v>
      </c>
      <c r="CM71" s="120">
        <f>IF(IFERROR(MATCH(_xlfn.CONCAT($B71,",",CM$4),'19 SpcFunc &amp; VentSpcFunc combos'!$Q$8:$Q$335,0),0)&gt;0,1,0)</f>
        <v>0</v>
      </c>
      <c r="CN71" s="120">
        <f>IF(IFERROR(MATCH(_xlfn.CONCAT($B71,",",CN$4),'19 SpcFunc &amp; VentSpcFunc combos'!$Q$8:$Q$335,0),0)&gt;0,1,0)</f>
        <v>0</v>
      </c>
      <c r="CO71" s="120">
        <f>IF(IFERROR(MATCH(_xlfn.CONCAT($B71,",",CO$4),'19 SpcFunc &amp; VentSpcFunc combos'!$Q$8:$Q$335,0),0)&gt;0,1,0)</f>
        <v>0</v>
      </c>
      <c r="CP71" s="120">
        <f>IF(IFERROR(MATCH(_xlfn.CONCAT($B71,",",CP$4),'19 SpcFunc &amp; VentSpcFunc combos'!$Q$8:$Q$335,0),0)&gt;0,1,0)</f>
        <v>0</v>
      </c>
      <c r="CQ71" s="120">
        <f>IF(IFERROR(MATCH(_xlfn.CONCAT($B71,",",CQ$4),'19 SpcFunc &amp; VentSpcFunc combos'!$Q$8:$Q$335,0),0)&gt;0,1,0)</f>
        <v>0</v>
      </c>
      <c r="CR71" s="120">
        <f>IF(IFERROR(MATCH(_xlfn.CONCAT($B71,",",CR$4),'19 SpcFunc &amp; VentSpcFunc combos'!$Q$8:$Q$335,0),0)&gt;0,1,0)</f>
        <v>0</v>
      </c>
      <c r="CS71" s="120">
        <f>IF(IFERROR(MATCH(_xlfn.CONCAT($B71,",",CS$4),'19 SpcFunc &amp; VentSpcFunc combos'!$Q$8:$Q$335,0),0)&gt;0,1,0)</f>
        <v>0</v>
      </c>
      <c r="CT71" s="120">
        <f>IF(IFERROR(MATCH(_xlfn.CONCAT($B71,",",CT$4),'19 SpcFunc &amp; VentSpcFunc combos'!$Q$8:$Q$335,0),0)&gt;0,1,0)</f>
        <v>0</v>
      </c>
      <c r="CU71" s="99" t="s">
        <v>938</v>
      </c>
      <c r="CV71">
        <f t="shared" si="6"/>
        <v>0</v>
      </c>
    </row>
    <row r="72" spans="2:100" x14ac:dyDescent="0.25">
      <c r="B72" t="e">
        <f>#REF!</f>
        <v>#REF!</v>
      </c>
      <c r="C72" s="120">
        <f>IF(IFERROR(MATCH(_xlfn.CONCAT($B72,",",C$4),'19 SpcFunc &amp; VentSpcFunc combos'!$Q$8:$Q$335,0),0)&gt;0,1,0)</f>
        <v>0</v>
      </c>
      <c r="D72" s="120">
        <f>IF(IFERROR(MATCH(_xlfn.CONCAT($B72,",",D$4),'19 SpcFunc &amp; VentSpcFunc combos'!$Q$8:$Q$335,0),0)&gt;0,1,0)</f>
        <v>0</v>
      </c>
      <c r="E72" s="120">
        <f>IF(IFERROR(MATCH(_xlfn.CONCAT($B72,",",E$4),'19 SpcFunc &amp; VentSpcFunc combos'!$Q$8:$Q$335,0),0)&gt;0,1,0)</f>
        <v>0</v>
      </c>
      <c r="F72" s="120">
        <f>IF(IFERROR(MATCH(_xlfn.CONCAT($B72,",",F$4),'19 SpcFunc &amp; VentSpcFunc combos'!$Q$8:$Q$335,0),0)&gt;0,1,0)</f>
        <v>0</v>
      </c>
      <c r="G72" s="120">
        <f>IF(IFERROR(MATCH(_xlfn.CONCAT($B72,",",G$4),'19 SpcFunc &amp; VentSpcFunc combos'!$Q$8:$Q$335,0),0)&gt;0,1,0)</f>
        <v>0</v>
      </c>
      <c r="H72" s="120">
        <f>IF(IFERROR(MATCH(_xlfn.CONCAT($B72,",",H$4),'19 SpcFunc &amp; VentSpcFunc combos'!$Q$8:$Q$335,0),0)&gt;0,1,0)</f>
        <v>0</v>
      </c>
      <c r="I72" s="120">
        <f>IF(IFERROR(MATCH(_xlfn.CONCAT($B72,",",I$4),'19 SpcFunc &amp; VentSpcFunc combos'!$Q$8:$Q$335,0),0)&gt;0,1,0)</f>
        <v>0</v>
      </c>
      <c r="J72" s="120">
        <f>IF(IFERROR(MATCH(_xlfn.CONCAT($B72,",",J$4),'19 SpcFunc &amp; VentSpcFunc combos'!$Q$8:$Q$335,0),0)&gt;0,1,0)</f>
        <v>0</v>
      </c>
      <c r="K72" s="120">
        <f>IF(IFERROR(MATCH(_xlfn.CONCAT($B72,",",K$4),'19 SpcFunc &amp; VentSpcFunc combos'!$Q$8:$Q$335,0),0)&gt;0,1,0)</f>
        <v>0</v>
      </c>
      <c r="L72" s="120">
        <f>IF(IFERROR(MATCH(_xlfn.CONCAT($B72,",",L$4),'19 SpcFunc &amp; VentSpcFunc combos'!$Q$8:$Q$335,0),0)&gt;0,1,0)</f>
        <v>0</v>
      </c>
      <c r="M72" s="120">
        <f>IF(IFERROR(MATCH(_xlfn.CONCAT($B72,",",M$4),'19 SpcFunc &amp; VentSpcFunc combos'!$Q$8:$Q$335,0),0)&gt;0,1,0)</f>
        <v>0</v>
      </c>
      <c r="N72" s="120">
        <f>IF(IFERROR(MATCH(_xlfn.CONCAT($B72,",",N$4),'19 SpcFunc &amp; VentSpcFunc combos'!$Q$8:$Q$335,0),0)&gt;0,1,0)</f>
        <v>0</v>
      </c>
      <c r="O72" s="120">
        <f>IF(IFERROR(MATCH(_xlfn.CONCAT($B72,",",O$4),'19 SpcFunc &amp; VentSpcFunc combos'!$Q$8:$Q$335,0),0)&gt;0,1,0)</f>
        <v>0</v>
      </c>
      <c r="P72" s="120">
        <f>IF(IFERROR(MATCH(_xlfn.CONCAT($B72,",",P$4),'19 SpcFunc &amp; VentSpcFunc combos'!$Q$8:$Q$335,0),0)&gt;0,1,0)</f>
        <v>0</v>
      </c>
      <c r="Q72" s="120">
        <f>IF(IFERROR(MATCH(_xlfn.CONCAT($B72,",",Q$4),'19 SpcFunc &amp; VentSpcFunc combos'!$Q$8:$Q$335,0),0)&gt;0,1,0)</f>
        <v>0</v>
      </c>
      <c r="R72" s="120">
        <f>IF(IFERROR(MATCH(_xlfn.CONCAT($B72,",",R$4),'19 SpcFunc &amp; VentSpcFunc combos'!$Q$8:$Q$335,0),0)&gt;0,1,0)</f>
        <v>0</v>
      </c>
      <c r="S72" s="120">
        <f>IF(IFERROR(MATCH(_xlfn.CONCAT($B72,",",S$4),'19 SpcFunc &amp; VentSpcFunc combos'!$Q$8:$Q$335,0),0)&gt;0,1,0)</f>
        <v>0</v>
      </c>
      <c r="T72" s="120">
        <f>IF(IFERROR(MATCH(_xlfn.CONCAT($B72,",",T$4),'19 SpcFunc &amp; VentSpcFunc combos'!$Q$8:$Q$335,0),0)&gt;0,1,0)</f>
        <v>0</v>
      </c>
      <c r="U72" s="120">
        <f>IF(IFERROR(MATCH(_xlfn.CONCAT($B72,",",U$4),'19 SpcFunc &amp; VentSpcFunc combos'!$Q$8:$Q$335,0),0)&gt;0,1,0)</f>
        <v>0</v>
      </c>
      <c r="V72" s="120">
        <f>IF(IFERROR(MATCH(_xlfn.CONCAT($B72,",",V$4),'19 SpcFunc &amp; VentSpcFunc combos'!$Q$8:$Q$335,0),0)&gt;0,1,0)</f>
        <v>0</v>
      </c>
      <c r="W72" s="120">
        <f>IF(IFERROR(MATCH(_xlfn.CONCAT($B72,",",W$4),'19 SpcFunc &amp; VentSpcFunc combos'!$Q$8:$Q$335,0),0)&gt;0,1,0)</f>
        <v>0</v>
      </c>
      <c r="X72" s="120">
        <f>IF(IFERROR(MATCH(_xlfn.CONCAT($B72,",",X$4),'19 SpcFunc &amp; VentSpcFunc combos'!$Q$8:$Q$335,0),0)&gt;0,1,0)</f>
        <v>0</v>
      </c>
      <c r="Y72" s="120">
        <f>IF(IFERROR(MATCH(_xlfn.CONCAT($B72,",",Y$4),'19 SpcFunc &amp; VentSpcFunc combos'!$Q$8:$Q$335,0),0)&gt;0,1,0)</f>
        <v>0</v>
      </c>
      <c r="Z72" s="120">
        <f>IF(IFERROR(MATCH(_xlfn.CONCAT($B72,",",Z$4),'19 SpcFunc &amp; VentSpcFunc combos'!$Q$8:$Q$335,0),0)&gt;0,1,0)</f>
        <v>0</v>
      </c>
      <c r="AA72" s="120">
        <f>IF(IFERROR(MATCH(_xlfn.CONCAT($B72,",",AA$4),'19 SpcFunc &amp; VentSpcFunc combos'!$Q$8:$Q$335,0),0)&gt;0,1,0)</f>
        <v>0</v>
      </c>
      <c r="AB72" s="120">
        <f>IF(IFERROR(MATCH(_xlfn.CONCAT($B72,",",AB$4),'19 SpcFunc &amp; VentSpcFunc combos'!$Q$8:$Q$335,0),0)&gt;0,1,0)</f>
        <v>0</v>
      </c>
      <c r="AC72" s="120">
        <f>IF(IFERROR(MATCH(_xlfn.CONCAT($B72,",",AC$4),'19 SpcFunc &amp; VentSpcFunc combos'!$Q$8:$Q$335,0),0)&gt;0,1,0)</f>
        <v>0</v>
      </c>
      <c r="AD72" s="120">
        <f>IF(IFERROR(MATCH(_xlfn.CONCAT($B72,",",AD$4),'19 SpcFunc &amp; VentSpcFunc combos'!$Q$8:$Q$335,0),0)&gt;0,1,0)</f>
        <v>0</v>
      </c>
      <c r="AE72" s="120">
        <f>IF(IFERROR(MATCH(_xlfn.CONCAT($B72,",",AE$4),'19 SpcFunc &amp; VentSpcFunc combos'!$Q$8:$Q$335,0),0)&gt;0,1,0)</f>
        <v>0</v>
      </c>
      <c r="AF72" s="120">
        <f>IF(IFERROR(MATCH(_xlfn.CONCAT($B72,",",AF$4),'19 SpcFunc &amp; VentSpcFunc combos'!$Q$8:$Q$335,0),0)&gt;0,1,0)</f>
        <v>0</v>
      </c>
      <c r="AG72" s="120">
        <f>IF(IFERROR(MATCH(_xlfn.CONCAT($B72,",",AG$4),'19 SpcFunc &amp; VentSpcFunc combos'!$Q$8:$Q$335,0),0)&gt;0,1,0)</f>
        <v>0</v>
      </c>
      <c r="AH72" s="120">
        <f>IF(IFERROR(MATCH(_xlfn.CONCAT($B72,",",AH$4),'19 SpcFunc &amp; VentSpcFunc combos'!$Q$8:$Q$335,0),0)&gt;0,1,0)</f>
        <v>0</v>
      </c>
      <c r="AI72" s="120">
        <f>IF(IFERROR(MATCH(_xlfn.CONCAT($B72,",",AI$4),'19 SpcFunc &amp; VentSpcFunc combos'!$Q$8:$Q$335,0),0)&gt;0,1,0)</f>
        <v>0</v>
      </c>
      <c r="AJ72" s="120">
        <f>IF(IFERROR(MATCH(_xlfn.CONCAT($B72,",",AJ$4),'19 SpcFunc &amp; VentSpcFunc combos'!$Q$8:$Q$335,0),0)&gt;0,1,0)</f>
        <v>0</v>
      </c>
      <c r="AK72" s="120">
        <f>IF(IFERROR(MATCH(_xlfn.CONCAT($B72,",",AK$4),'19 SpcFunc &amp; VentSpcFunc combos'!$Q$8:$Q$335,0),0)&gt;0,1,0)</f>
        <v>0</v>
      </c>
      <c r="AL72" s="120">
        <f>IF(IFERROR(MATCH(_xlfn.CONCAT($B72,",",AL$4),'19 SpcFunc &amp; VentSpcFunc combos'!$Q$8:$Q$335,0),0)&gt;0,1,0)</f>
        <v>0</v>
      </c>
      <c r="AM72" s="120">
        <f>IF(IFERROR(MATCH(_xlfn.CONCAT($B72,",",AM$4),'19 SpcFunc &amp; VentSpcFunc combos'!$Q$8:$Q$335,0),0)&gt;0,1,0)</f>
        <v>0</v>
      </c>
      <c r="AN72" s="120">
        <f>IF(IFERROR(MATCH(_xlfn.CONCAT($B72,",",AN$4),'19 SpcFunc &amp; VentSpcFunc combos'!$Q$8:$Q$335,0),0)&gt;0,1,0)</f>
        <v>0</v>
      </c>
      <c r="AO72" s="120">
        <f>IF(IFERROR(MATCH(_xlfn.CONCAT($B72,",",AO$4),'19 SpcFunc &amp; VentSpcFunc combos'!$Q$8:$Q$335,0),0)&gt;0,1,0)</f>
        <v>0</v>
      </c>
      <c r="AP72" s="120">
        <f>IF(IFERROR(MATCH(_xlfn.CONCAT($B72,",",AP$4),'19 SpcFunc &amp; VentSpcFunc combos'!$Q$8:$Q$335,0),0)&gt;0,1,0)</f>
        <v>0</v>
      </c>
      <c r="AQ72" s="120">
        <f>IF(IFERROR(MATCH(_xlfn.CONCAT($B72,",",AQ$4),'19 SpcFunc &amp; VentSpcFunc combos'!$Q$8:$Q$335,0),0)&gt;0,1,0)</f>
        <v>0</v>
      </c>
      <c r="AR72" s="120">
        <f>IF(IFERROR(MATCH(_xlfn.CONCAT($B72,",",AR$4),'19 SpcFunc &amp; VentSpcFunc combos'!$Q$8:$Q$335,0),0)&gt;0,1,0)</f>
        <v>0</v>
      </c>
      <c r="AS72" s="120">
        <f>IF(IFERROR(MATCH(_xlfn.CONCAT($B72,",",AS$4),'19 SpcFunc &amp; VentSpcFunc combos'!$Q$8:$Q$335,0),0)&gt;0,1,0)</f>
        <v>0</v>
      </c>
      <c r="AT72" s="120">
        <f>IF(IFERROR(MATCH(_xlfn.CONCAT($B72,",",AT$4),'19 SpcFunc &amp; VentSpcFunc combos'!$Q$8:$Q$335,0),0)&gt;0,1,0)</f>
        <v>0</v>
      </c>
      <c r="AU72" s="120">
        <f>IF(IFERROR(MATCH(_xlfn.CONCAT($B72,",",AU$4),'19 SpcFunc &amp; VentSpcFunc combos'!$Q$8:$Q$335,0),0)&gt;0,1,0)</f>
        <v>0</v>
      </c>
      <c r="AV72" s="120">
        <f>IF(IFERROR(MATCH(_xlfn.CONCAT($B72,",",AV$4),'19 SpcFunc &amp; VentSpcFunc combos'!$Q$8:$Q$335,0),0)&gt;0,1,0)</f>
        <v>0</v>
      </c>
      <c r="AW72" s="120">
        <f>IF(IFERROR(MATCH(_xlfn.CONCAT($B72,",",AW$4),'19 SpcFunc &amp; VentSpcFunc combos'!$Q$8:$Q$335,0),0)&gt;0,1,0)</f>
        <v>0</v>
      </c>
      <c r="AX72" s="120">
        <f>IF(IFERROR(MATCH(_xlfn.CONCAT($B72,",",AX$4),'19 SpcFunc &amp; VentSpcFunc combos'!$Q$8:$Q$335,0),0)&gt;0,1,0)</f>
        <v>0</v>
      </c>
      <c r="AY72" s="120">
        <f>IF(IFERROR(MATCH(_xlfn.CONCAT($B72,",",AY$4),'19 SpcFunc &amp; VentSpcFunc combos'!$Q$8:$Q$335,0),0)&gt;0,1,0)</f>
        <v>0</v>
      </c>
      <c r="AZ72" s="120">
        <f>IF(IFERROR(MATCH(_xlfn.CONCAT($B72,",",AZ$4),'19 SpcFunc &amp; VentSpcFunc combos'!$Q$8:$Q$335,0),0)&gt;0,1,0)</f>
        <v>0</v>
      </c>
      <c r="BA72" s="120">
        <f>IF(IFERROR(MATCH(_xlfn.CONCAT($B72,",",BA$4),'19 SpcFunc &amp; VentSpcFunc combos'!$Q$8:$Q$335,0),0)&gt;0,1,0)</f>
        <v>0</v>
      </c>
      <c r="BB72" s="120">
        <f>IF(IFERROR(MATCH(_xlfn.CONCAT($B72,",",BB$4),'19 SpcFunc &amp; VentSpcFunc combos'!$Q$8:$Q$335,0),0)&gt;0,1,0)</f>
        <v>0</v>
      </c>
      <c r="BC72" s="120">
        <f>IF(IFERROR(MATCH(_xlfn.CONCAT($B72,",",BC$4),'19 SpcFunc &amp; VentSpcFunc combos'!$Q$8:$Q$335,0),0)&gt;0,1,0)</f>
        <v>0</v>
      </c>
      <c r="BD72" s="120">
        <f>IF(IFERROR(MATCH(_xlfn.CONCAT($B72,",",BD$4),'19 SpcFunc &amp; VentSpcFunc combos'!$Q$8:$Q$335,0),0)&gt;0,1,0)</f>
        <v>0</v>
      </c>
      <c r="BE72" s="120">
        <f>IF(IFERROR(MATCH(_xlfn.CONCAT($B72,",",BE$4),'19 SpcFunc &amp; VentSpcFunc combos'!$Q$8:$Q$335,0),0)&gt;0,1,0)</f>
        <v>0</v>
      </c>
      <c r="BF72" s="120">
        <f>IF(IFERROR(MATCH(_xlfn.CONCAT($B72,",",BF$4),'19 SpcFunc &amp; VentSpcFunc combos'!$Q$8:$Q$335,0),0)&gt;0,1,0)</f>
        <v>0</v>
      </c>
      <c r="BG72" s="120">
        <f>IF(IFERROR(MATCH(_xlfn.CONCAT($B72,",",BG$4),'19 SpcFunc &amp; VentSpcFunc combos'!$Q$8:$Q$335,0),0)&gt;0,1,0)</f>
        <v>0</v>
      </c>
      <c r="BH72" s="120">
        <f>IF(IFERROR(MATCH(_xlfn.CONCAT($B72,",",BH$4),'19 SpcFunc &amp; VentSpcFunc combos'!$Q$8:$Q$335,0),0)&gt;0,1,0)</f>
        <v>0</v>
      </c>
      <c r="BI72" s="120">
        <f>IF(IFERROR(MATCH(_xlfn.CONCAT($B72,",",BI$4),'19 SpcFunc &amp; VentSpcFunc combos'!$Q$8:$Q$335,0),0)&gt;0,1,0)</f>
        <v>0</v>
      </c>
      <c r="BJ72" s="120">
        <f>IF(IFERROR(MATCH(_xlfn.CONCAT($B72,",",BJ$4),'19 SpcFunc &amp; VentSpcFunc combos'!$Q$8:$Q$335,0),0)&gt;0,1,0)</f>
        <v>0</v>
      </c>
      <c r="BK72" s="120">
        <f>IF(IFERROR(MATCH(_xlfn.CONCAT($B72,",",BK$4),'19 SpcFunc &amp; VentSpcFunc combos'!$Q$8:$Q$335,0),0)&gt;0,1,0)</f>
        <v>0</v>
      </c>
      <c r="BL72" s="120">
        <f>IF(IFERROR(MATCH(_xlfn.CONCAT($B72,",",BL$4),'19 SpcFunc &amp; VentSpcFunc combos'!$Q$8:$Q$335,0),0)&gt;0,1,0)</f>
        <v>0</v>
      </c>
      <c r="BM72" s="120">
        <f>IF(IFERROR(MATCH(_xlfn.CONCAT($B72,",",BM$4),'19 SpcFunc &amp; VentSpcFunc combos'!$Q$8:$Q$335,0),0)&gt;0,1,0)</f>
        <v>0</v>
      </c>
      <c r="BN72" s="120">
        <f>IF(IFERROR(MATCH(_xlfn.CONCAT($B72,",",BN$4),'19 SpcFunc &amp; VentSpcFunc combos'!$Q$8:$Q$335,0),0)&gt;0,1,0)</f>
        <v>0</v>
      </c>
      <c r="BO72" s="120">
        <f>IF(IFERROR(MATCH(_xlfn.CONCAT($B72,",",BO$4),'19 SpcFunc &amp; VentSpcFunc combos'!$Q$8:$Q$335,0),0)&gt;0,1,0)</f>
        <v>0</v>
      </c>
      <c r="BP72" s="120">
        <f>IF(IFERROR(MATCH(_xlfn.CONCAT($B72,",",BP$4),'19 SpcFunc &amp; VentSpcFunc combos'!$Q$8:$Q$335,0),0)&gt;0,1,0)</f>
        <v>0</v>
      </c>
      <c r="BQ72" s="120">
        <f>IF(IFERROR(MATCH(_xlfn.CONCAT($B72,",",BQ$4),'19 SpcFunc &amp; VentSpcFunc combos'!$Q$8:$Q$335,0),0)&gt;0,1,0)</f>
        <v>0</v>
      </c>
      <c r="BR72" s="120">
        <f>IF(IFERROR(MATCH(_xlfn.CONCAT($B72,",",BR$4),'19 SpcFunc &amp; VentSpcFunc combos'!$Q$8:$Q$335,0),0)&gt;0,1,0)</f>
        <v>0</v>
      </c>
      <c r="BS72" s="120">
        <f>IF(IFERROR(MATCH(_xlfn.CONCAT($B72,",",BS$4),'19 SpcFunc &amp; VentSpcFunc combos'!$Q$8:$Q$335,0),0)&gt;0,1,0)</f>
        <v>0</v>
      </c>
      <c r="BT72" s="120">
        <f>IF(IFERROR(MATCH(_xlfn.CONCAT($B72,",",BT$4),'19 SpcFunc &amp; VentSpcFunc combos'!$Q$8:$Q$335,0),0)&gt;0,1,0)</f>
        <v>0</v>
      </c>
      <c r="BU72" s="120">
        <f>IF(IFERROR(MATCH(_xlfn.CONCAT($B72,",",BU$4),'19 SpcFunc &amp; VentSpcFunc combos'!$Q$8:$Q$335,0),0)&gt;0,1,0)</f>
        <v>0</v>
      </c>
      <c r="BV72" s="120">
        <f>IF(IFERROR(MATCH(_xlfn.CONCAT($B72,",",BV$4),'19 SpcFunc &amp; VentSpcFunc combos'!$Q$8:$Q$335,0),0)&gt;0,1,0)</f>
        <v>0</v>
      </c>
      <c r="BW72" s="120">
        <f>IF(IFERROR(MATCH(_xlfn.CONCAT($B72,",",BW$4),'19 SpcFunc &amp; VentSpcFunc combos'!$Q$8:$Q$335,0),0)&gt;0,1,0)</f>
        <v>0</v>
      </c>
      <c r="BX72" s="120">
        <f>IF(IFERROR(MATCH(_xlfn.CONCAT($B72,",",BX$4),'19 SpcFunc &amp; VentSpcFunc combos'!$Q$8:$Q$335,0),0)&gt;0,1,0)</f>
        <v>0</v>
      </c>
      <c r="BY72" s="120">
        <f>IF(IFERROR(MATCH(_xlfn.CONCAT($B72,",",BY$4),'19 SpcFunc &amp; VentSpcFunc combos'!$Q$8:$Q$335,0),0)&gt;0,1,0)</f>
        <v>0</v>
      </c>
      <c r="BZ72" s="120">
        <f>IF(IFERROR(MATCH(_xlfn.CONCAT($B72,",",BZ$4),'19 SpcFunc &amp; VentSpcFunc combos'!$Q$8:$Q$335,0),0)&gt;0,1,0)</f>
        <v>0</v>
      </c>
      <c r="CA72" s="120">
        <f>IF(IFERROR(MATCH(_xlfn.CONCAT($B72,",",CA$4),'19 SpcFunc &amp; VentSpcFunc combos'!$Q$8:$Q$335,0),0)&gt;0,1,0)</f>
        <v>0</v>
      </c>
      <c r="CB72" s="120">
        <f>IF(IFERROR(MATCH(_xlfn.CONCAT($B72,",",CB$4),'19 SpcFunc &amp; VentSpcFunc combos'!$Q$8:$Q$335,0),0)&gt;0,1,0)</f>
        <v>0</v>
      </c>
      <c r="CC72" s="120">
        <f>IF(IFERROR(MATCH(_xlfn.CONCAT($B72,",",CC$4),'19 SpcFunc &amp; VentSpcFunc combos'!$Q$8:$Q$335,0),0)&gt;0,1,0)</f>
        <v>0</v>
      </c>
      <c r="CD72" s="120">
        <f>IF(IFERROR(MATCH(_xlfn.CONCAT($B72,",",CD$4),'19 SpcFunc &amp; VentSpcFunc combos'!$Q$8:$Q$335,0),0)&gt;0,1,0)</f>
        <v>0</v>
      </c>
      <c r="CE72" s="120">
        <f>IF(IFERROR(MATCH(_xlfn.CONCAT($B72,",",CE$4),'19 SpcFunc &amp; VentSpcFunc combos'!$Q$8:$Q$335,0),0)&gt;0,1,0)</f>
        <v>0</v>
      </c>
      <c r="CF72" s="120">
        <f>IF(IFERROR(MATCH(_xlfn.CONCAT($B72,",",CF$4),'19 SpcFunc &amp; VentSpcFunc combos'!$Q$8:$Q$335,0),0)&gt;0,1,0)</f>
        <v>0</v>
      </c>
      <c r="CG72" s="120">
        <f>IF(IFERROR(MATCH(_xlfn.CONCAT($B72,",",CG$4),'19 SpcFunc &amp; VentSpcFunc combos'!$Q$8:$Q$335,0),0)&gt;0,1,0)</f>
        <v>0</v>
      </c>
      <c r="CH72" s="120">
        <f>IF(IFERROR(MATCH(_xlfn.CONCAT($B72,",",CH$4),'19 SpcFunc &amp; VentSpcFunc combos'!$Q$8:$Q$335,0),0)&gt;0,1,0)</f>
        <v>0</v>
      </c>
      <c r="CI72" s="120">
        <f>IF(IFERROR(MATCH(_xlfn.CONCAT($B72,",",CI$4),'19 SpcFunc &amp; VentSpcFunc combos'!$Q$8:$Q$335,0),0)&gt;0,1,0)</f>
        <v>0</v>
      </c>
      <c r="CJ72" s="120">
        <f>IF(IFERROR(MATCH(_xlfn.CONCAT($B72,",",CJ$4),'19 SpcFunc &amp; VentSpcFunc combos'!$Q$8:$Q$335,0),0)&gt;0,1,0)</f>
        <v>0</v>
      </c>
      <c r="CK72" s="120">
        <f>IF(IFERROR(MATCH(_xlfn.CONCAT($B72,",",CK$4),'19 SpcFunc &amp; VentSpcFunc combos'!$Q$8:$Q$335,0),0)&gt;0,1,0)</f>
        <v>0</v>
      </c>
      <c r="CL72" s="120">
        <f>IF(IFERROR(MATCH(_xlfn.CONCAT($B72,",",CL$4),'19 SpcFunc &amp; VentSpcFunc combos'!$Q$8:$Q$335,0),0)&gt;0,1,0)</f>
        <v>0</v>
      </c>
      <c r="CM72" s="120">
        <f>IF(IFERROR(MATCH(_xlfn.CONCAT($B72,",",CM$4),'19 SpcFunc &amp; VentSpcFunc combos'!$Q$8:$Q$335,0),0)&gt;0,1,0)</f>
        <v>0</v>
      </c>
      <c r="CN72" s="120">
        <f>IF(IFERROR(MATCH(_xlfn.CONCAT($B72,",",CN$4),'19 SpcFunc &amp; VentSpcFunc combos'!$Q$8:$Q$335,0),0)&gt;0,1,0)</f>
        <v>0</v>
      </c>
      <c r="CO72" s="120">
        <f>IF(IFERROR(MATCH(_xlfn.CONCAT($B72,",",CO$4),'19 SpcFunc &amp; VentSpcFunc combos'!$Q$8:$Q$335,0),0)&gt;0,1,0)</f>
        <v>0</v>
      </c>
      <c r="CP72" s="120">
        <f>IF(IFERROR(MATCH(_xlfn.CONCAT($B72,",",CP$4),'19 SpcFunc &amp; VentSpcFunc combos'!$Q$8:$Q$335,0),0)&gt;0,1,0)</f>
        <v>0</v>
      </c>
      <c r="CQ72" s="120">
        <f>IF(IFERROR(MATCH(_xlfn.CONCAT($B72,",",CQ$4),'19 SpcFunc &amp; VentSpcFunc combos'!$Q$8:$Q$335,0),0)&gt;0,1,0)</f>
        <v>0</v>
      </c>
      <c r="CR72" s="120">
        <f>IF(IFERROR(MATCH(_xlfn.CONCAT($B72,",",CR$4),'19 SpcFunc &amp; VentSpcFunc combos'!$Q$8:$Q$335,0),0)&gt;0,1,0)</f>
        <v>0</v>
      </c>
      <c r="CS72" s="120">
        <f>IF(IFERROR(MATCH(_xlfn.CONCAT($B72,",",CS$4),'19 SpcFunc &amp; VentSpcFunc combos'!$Q$8:$Q$335,0),0)&gt;0,1,0)</f>
        <v>0</v>
      </c>
      <c r="CT72" s="120">
        <f>IF(IFERROR(MATCH(_xlfn.CONCAT($B72,",",CT$4),'19 SpcFunc &amp; VentSpcFunc combos'!$Q$8:$Q$335,0),0)&gt;0,1,0)</f>
        <v>0</v>
      </c>
      <c r="CU72" s="99" t="s">
        <v>938</v>
      </c>
      <c r="CV72">
        <f t="shared" si="6"/>
        <v>0</v>
      </c>
    </row>
    <row r="73" spans="2:100" x14ac:dyDescent="0.25">
      <c r="B73" t="e">
        <f>#REF!</f>
        <v>#REF!</v>
      </c>
      <c r="C73" s="120">
        <f>IF(IFERROR(MATCH(_xlfn.CONCAT($B73,",",C$4),'19 SpcFunc &amp; VentSpcFunc combos'!$Q$8:$Q$335,0),0)&gt;0,1,0)</f>
        <v>0</v>
      </c>
      <c r="D73" s="120">
        <f>IF(IFERROR(MATCH(_xlfn.CONCAT($B73,",",D$4),'19 SpcFunc &amp; VentSpcFunc combos'!$Q$8:$Q$335,0),0)&gt;0,1,0)</f>
        <v>0</v>
      </c>
      <c r="E73" s="120">
        <f>IF(IFERROR(MATCH(_xlfn.CONCAT($B73,",",E$4),'19 SpcFunc &amp; VentSpcFunc combos'!$Q$8:$Q$335,0),0)&gt;0,1,0)</f>
        <v>0</v>
      </c>
      <c r="F73" s="120">
        <f>IF(IFERROR(MATCH(_xlfn.CONCAT($B73,",",F$4),'19 SpcFunc &amp; VentSpcFunc combos'!$Q$8:$Q$335,0),0)&gt;0,1,0)</f>
        <v>0</v>
      </c>
      <c r="G73" s="120">
        <f>IF(IFERROR(MATCH(_xlfn.CONCAT($B73,",",G$4),'19 SpcFunc &amp; VentSpcFunc combos'!$Q$8:$Q$335,0),0)&gt;0,1,0)</f>
        <v>0</v>
      </c>
      <c r="H73" s="120">
        <f>IF(IFERROR(MATCH(_xlfn.CONCAT($B73,",",H$4),'19 SpcFunc &amp; VentSpcFunc combos'!$Q$8:$Q$335,0),0)&gt;0,1,0)</f>
        <v>0</v>
      </c>
      <c r="I73" s="120">
        <f>IF(IFERROR(MATCH(_xlfn.CONCAT($B73,",",I$4),'19 SpcFunc &amp; VentSpcFunc combos'!$Q$8:$Q$335,0),0)&gt;0,1,0)</f>
        <v>0</v>
      </c>
      <c r="J73" s="120">
        <f>IF(IFERROR(MATCH(_xlfn.CONCAT($B73,",",J$4),'19 SpcFunc &amp; VentSpcFunc combos'!$Q$8:$Q$335,0),0)&gt;0,1,0)</f>
        <v>0</v>
      </c>
      <c r="K73" s="120">
        <f>IF(IFERROR(MATCH(_xlfn.CONCAT($B73,",",K$4),'19 SpcFunc &amp; VentSpcFunc combos'!$Q$8:$Q$335,0),0)&gt;0,1,0)</f>
        <v>0</v>
      </c>
      <c r="L73" s="120">
        <f>IF(IFERROR(MATCH(_xlfn.CONCAT($B73,",",L$4),'19 SpcFunc &amp; VentSpcFunc combos'!$Q$8:$Q$335,0),0)&gt;0,1,0)</f>
        <v>0</v>
      </c>
      <c r="M73" s="120">
        <f>IF(IFERROR(MATCH(_xlfn.CONCAT($B73,",",M$4),'19 SpcFunc &amp; VentSpcFunc combos'!$Q$8:$Q$335,0),0)&gt;0,1,0)</f>
        <v>0</v>
      </c>
      <c r="N73" s="120">
        <f>IF(IFERROR(MATCH(_xlfn.CONCAT($B73,",",N$4),'19 SpcFunc &amp; VentSpcFunc combos'!$Q$8:$Q$335,0),0)&gt;0,1,0)</f>
        <v>0</v>
      </c>
      <c r="O73" s="120">
        <f>IF(IFERROR(MATCH(_xlfn.CONCAT($B73,",",O$4),'19 SpcFunc &amp; VentSpcFunc combos'!$Q$8:$Q$335,0),0)&gt;0,1,0)</f>
        <v>0</v>
      </c>
      <c r="P73" s="120">
        <f>IF(IFERROR(MATCH(_xlfn.CONCAT($B73,",",P$4),'19 SpcFunc &amp; VentSpcFunc combos'!$Q$8:$Q$335,0),0)&gt;0,1,0)</f>
        <v>0</v>
      </c>
      <c r="Q73" s="120">
        <f>IF(IFERROR(MATCH(_xlfn.CONCAT($B73,",",Q$4),'19 SpcFunc &amp; VentSpcFunc combos'!$Q$8:$Q$335,0),0)&gt;0,1,0)</f>
        <v>0</v>
      </c>
      <c r="R73" s="120">
        <f>IF(IFERROR(MATCH(_xlfn.CONCAT($B73,",",R$4),'19 SpcFunc &amp; VentSpcFunc combos'!$Q$8:$Q$335,0),0)&gt;0,1,0)</f>
        <v>0</v>
      </c>
      <c r="S73" s="120">
        <f>IF(IFERROR(MATCH(_xlfn.CONCAT($B73,",",S$4),'19 SpcFunc &amp; VentSpcFunc combos'!$Q$8:$Q$335,0),0)&gt;0,1,0)</f>
        <v>0</v>
      </c>
      <c r="T73" s="120">
        <f>IF(IFERROR(MATCH(_xlfn.CONCAT($B73,",",T$4),'19 SpcFunc &amp; VentSpcFunc combos'!$Q$8:$Q$335,0),0)&gt;0,1,0)</f>
        <v>0</v>
      </c>
      <c r="U73" s="120">
        <f>IF(IFERROR(MATCH(_xlfn.CONCAT($B73,",",U$4),'19 SpcFunc &amp; VentSpcFunc combos'!$Q$8:$Q$335,0),0)&gt;0,1,0)</f>
        <v>0</v>
      </c>
      <c r="V73" s="120">
        <f>IF(IFERROR(MATCH(_xlfn.CONCAT($B73,",",V$4),'19 SpcFunc &amp; VentSpcFunc combos'!$Q$8:$Q$335,0),0)&gt;0,1,0)</f>
        <v>0</v>
      </c>
      <c r="W73" s="120">
        <f>IF(IFERROR(MATCH(_xlfn.CONCAT($B73,",",W$4),'19 SpcFunc &amp; VentSpcFunc combos'!$Q$8:$Q$335,0),0)&gt;0,1,0)</f>
        <v>0</v>
      </c>
      <c r="X73" s="120">
        <f>IF(IFERROR(MATCH(_xlfn.CONCAT($B73,",",X$4),'19 SpcFunc &amp; VentSpcFunc combos'!$Q$8:$Q$335,0),0)&gt;0,1,0)</f>
        <v>0</v>
      </c>
      <c r="Y73" s="120">
        <f>IF(IFERROR(MATCH(_xlfn.CONCAT($B73,",",Y$4),'19 SpcFunc &amp; VentSpcFunc combos'!$Q$8:$Q$335,0),0)&gt;0,1,0)</f>
        <v>0</v>
      </c>
      <c r="Z73" s="120">
        <f>IF(IFERROR(MATCH(_xlfn.CONCAT($B73,",",Z$4),'19 SpcFunc &amp; VentSpcFunc combos'!$Q$8:$Q$335,0),0)&gt;0,1,0)</f>
        <v>0</v>
      </c>
      <c r="AA73" s="120">
        <f>IF(IFERROR(MATCH(_xlfn.CONCAT($B73,",",AA$4),'19 SpcFunc &amp; VentSpcFunc combos'!$Q$8:$Q$335,0),0)&gt;0,1,0)</f>
        <v>0</v>
      </c>
      <c r="AB73" s="120">
        <f>IF(IFERROR(MATCH(_xlfn.CONCAT($B73,",",AB$4),'19 SpcFunc &amp; VentSpcFunc combos'!$Q$8:$Q$335,0),0)&gt;0,1,0)</f>
        <v>0</v>
      </c>
      <c r="AC73" s="120">
        <f>IF(IFERROR(MATCH(_xlfn.CONCAT($B73,",",AC$4),'19 SpcFunc &amp; VentSpcFunc combos'!$Q$8:$Q$335,0),0)&gt;0,1,0)</f>
        <v>0</v>
      </c>
      <c r="AD73" s="120">
        <f>IF(IFERROR(MATCH(_xlfn.CONCAT($B73,",",AD$4),'19 SpcFunc &amp; VentSpcFunc combos'!$Q$8:$Q$335,0),0)&gt;0,1,0)</f>
        <v>0</v>
      </c>
      <c r="AE73" s="120">
        <f>IF(IFERROR(MATCH(_xlfn.CONCAT($B73,",",AE$4),'19 SpcFunc &amp; VentSpcFunc combos'!$Q$8:$Q$335,0),0)&gt;0,1,0)</f>
        <v>0</v>
      </c>
      <c r="AF73" s="120">
        <f>IF(IFERROR(MATCH(_xlfn.CONCAT($B73,",",AF$4),'19 SpcFunc &amp; VentSpcFunc combos'!$Q$8:$Q$335,0),0)&gt;0,1,0)</f>
        <v>0</v>
      </c>
      <c r="AG73" s="120">
        <f>IF(IFERROR(MATCH(_xlfn.CONCAT($B73,",",AG$4),'19 SpcFunc &amp; VentSpcFunc combos'!$Q$8:$Q$335,0),0)&gt;0,1,0)</f>
        <v>0</v>
      </c>
      <c r="AH73" s="120">
        <f>IF(IFERROR(MATCH(_xlfn.CONCAT($B73,",",AH$4),'19 SpcFunc &amp; VentSpcFunc combos'!$Q$8:$Q$335,0),0)&gt;0,1,0)</f>
        <v>0</v>
      </c>
      <c r="AI73" s="120">
        <f>IF(IFERROR(MATCH(_xlfn.CONCAT($B73,",",AI$4),'19 SpcFunc &amp; VentSpcFunc combos'!$Q$8:$Q$335,0),0)&gt;0,1,0)</f>
        <v>0</v>
      </c>
      <c r="AJ73" s="120">
        <f>IF(IFERROR(MATCH(_xlfn.CONCAT($B73,",",AJ$4),'19 SpcFunc &amp; VentSpcFunc combos'!$Q$8:$Q$335,0),0)&gt;0,1,0)</f>
        <v>0</v>
      </c>
      <c r="AK73" s="120">
        <f>IF(IFERROR(MATCH(_xlfn.CONCAT($B73,",",AK$4),'19 SpcFunc &amp; VentSpcFunc combos'!$Q$8:$Q$335,0),0)&gt;0,1,0)</f>
        <v>0</v>
      </c>
      <c r="AL73" s="120">
        <f>IF(IFERROR(MATCH(_xlfn.CONCAT($B73,",",AL$4),'19 SpcFunc &amp; VentSpcFunc combos'!$Q$8:$Q$335,0),0)&gt;0,1,0)</f>
        <v>0</v>
      </c>
      <c r="AM73" s="120">
        <f>IF(IFERROR(MATCH(_xlfn.CONCAT($B73,",",AM$4),'19 SpcFunc &amp; VentSpcFunc combos'!$Q$8:$Q$335,0),0)&gt;0,1,0)</f>
        <v>0</v>
      </c>
      <c r="AN73" s="120">
        <f>IF(IFERROR(MATCH(_xlfn.CONCAT($B73,",",AN$4),'19 SpcFunc &amp; VentSpcFunc combos'!$Q$8:$Q$335,0),0)&gt;0,1,0)</f>
        <v>0</v>
      </c>
      <c r="AO73" s="120">
        <f>IF(IFERROR(MATCH(_xlfn.CONCAT($B73,",",AO$4),'19 SpcFunc &amp; VentSpcFunc combos'!$Q$8:$Q$335,0),0)&gt;0,1,0)</f>
        <v>0</v>
      </c>
      <c r="AP73" s="120">
        <f>IF(IFERROR(MATCH(_xlfn.CONCAT($B73,",",AP$4),'19 SpcFunc &amp; VentSpcFunc combos'!$Q$8:$Q$335,0),0)&gt;0,1,0)</f>
        <v>0</v>
      </c>
      <c r="AQ73" s="120">
        <f>IF(IFERROR(MATCH(_xlfn.CONCAT($B73,",",AQ$4),'19 SpcFunc &amp; VentSpcFunc combos'!$Q$8:$Q$335,0),0)&gt;0,1,0)</f>
        <v>0</v>
      </c>
      <c r="AR73" s="120">
        <f>IF(IFERROR(MATCH(_xlfn.CONCAT($B73,",",AR$4),'19 SpcFunc &amp; VentSpcFunc combos'!$Q$8:$Q$335,0),0)&gt;0,1,0)</f>
        <v>0</v>
      </c>
      <c r="AS73" s="120">
        <f>IF(IFERROR(MATCH(_xlfn.CONCAT($B73,",",AS$4),'19 SpcFunc &amp; VentSpcFunc combos'!$Q$8:$Q$335,0),0)&gt;0,1,0)</f>
        <v>0</v>
      </c>
      <c r="AT73" s="120">
        <f>IF(IFERROR(MATCH(_xlfn.CONCAT($B73,",",AT$4),'19 SpcFunc &amp; VentSpcFunc combos'!$Q$8:$Q$335,0),0)&gt;0,1,0)</f>
        <v>0</v>
      </c>
      <c r="AU73" s="120">
        <f>IF(IFERROR(MATCH(_xlfn.CONCAT($B73,",",AU$4),'19 SpcFunc &amp; VentSpcFunc combos'!$Q$8:$Q$335,0),0)&gt;0,1,0)</f>
        <v>0</v>
      </c>
      <c r="AV73" s="120">
        <f>IF(IFERROR(MATCH(_xlfn.CONCAT($B73,",",AV$4),'19 SpcFunc &amp; VentSpcFunc combos'!$Q$8:$Q$335,0),0)&gt;0,1,0)</f>
        <v>0</v>
      </c>
      <c r="AW73" s="120">
        <f>IF(IFERROR(MATCH(_xlfn.CONCAT($B73,",",AW$4),'19 SpcFunc &amp; VentSpcFunc combos'!$Q$8:$Q$335,0),0)&gt;0,1,0)</f>
        <v>0</v>
      </c>
      <c r="AX73" s="120">
        <f>IF(IFERROR(MATCH(_xlfn.CONCAT($B73,",",AX$4),'19 SpcFunc &amp; VentSpcFunc combos'!$Q$8:$Q$335,0),0)&gt;0,1,0)</f>
        <v>0</v>
      </c>
      <c r="AY73" s="120">
        <f>IF(IFERROR(MATCH(_xlfn.CONCAT($B73,",",AY$4),'19 SpcFunc &amp; VentSpcFunc combos'!$Q$8:$Q$335,0),0)&gt;0,1,0)</f>
        <v>0</v>
      </c>
      <c r="AZ73" s="120">
        <f>IF(IFERROR(MATCH(_xlfn.CONCAT($B73,",",AZ$4),'19 SpcFunc &amp; VentSpcFunc combos'!$Q$8:$Q$335,0),0)&gt;0,1,0)</f>
        <v>0</v>
      </c>
      <c r="BA73" s="120">
        <f>IF(IFERROR(MATCH(_xlfn.CONCAT($B73,",",BA$4),'19 SpcFunc &amp; VentSpcFunc combos'!$Q$8:$Q$335,0),0)&gt;0,1,0)</f>
        <v>0</v>
      </c>
      <c r="BB73" s="120">
        <f>IF(IFERROR(MATCH(_xlfn.CONCAT($B73,",",BB$4),'19 SpcFunc &amp; VentSpcFunc combos'!$Q$8:$Q$335,0),0)&gt;0,1,0)</f>
        <v>0</v>
      </c>
      <c r="BC73" s="120">
        <f>IF(IFERROR(MATCH(_xlfn.CONCAT($B73,",",BC$4),'19 SpcFunc &amp; VentSpcFunc combos'!$Q$8:$Q$335,0),0)&gt;0,1,0)</f>
        <v>0</v>
      </c>
      <c r="BD73" s="120">
        <f>IF(IFERROR(MATCH(_xlfn.CONCAT($B73,",",BD$4),'19 SpcFunc &amp; VentSpcFunc combos'!$Q$8:$Q$335,0),0)&gt;0,1,0)</f>
        <v>0</v>
      </c>
      <c r="BE73" s="120">
        <f>IF(IFERROR(MATCH(_xlfn.CONCAT($B73,",",BE$4),'19 SpcFunc &amp; VentSpcFunc combos'!$Q$8:$Q$335,0),0)&gt;0,1,0)</f>
        <v>0</v>
      </c>
      <c r="BF73" s="120">
        <f>IF(IFERROR(MATCH(_xlfn.CONCAT($B73,",",BF$4),'19 SpcFunc &amp; VentSpcFunc combos'!$Q$8:$Q$335,0),0)&gt;0,1,0)</f>
        <v>0</v>
      </c>
      <c r="BG73" s="120">
        <f>IF(IFERROR(MATCH(_xlfn.CONCAT($B73,",",BG$4),'19 SpcFunc &amp; VentSpcFunc combos'!$Q$8:$Q$335,0),0)&gt;0,1,0)</f>
        <v>0</v>
      </c>
      <c r="BH73" s="120">
        <f>IF(IFERROR(MATCH(_xlfn.CONCAT($B73,",",BH$4),'19 SpcFunc &amp; VentSpcFunc combos'!$Q$8:$Q$335,0),0)&gt;0,1,0)</f>
        <v>0</v>
      </c>
      <c r="BI73" s="120">
        <f>IF(IFERROR(MATCH(_xlfn.CONCAT($B73,",",BI$4),'19 SpcFunc &amp; VentSpcFunc combos'!$Q$8:$Q$335,0),0)&gt;0,1,0)</f>
        <v>0</v>
      </c>
      <c r="BJ73" s="120">
        <f>IF(IFERROR(MATCH(_xlfn.CONCAT($B73,",",BJ$4),'19 SpcFunc &amp; VentSpcFunc combos'!$Q$8:$Q$335,0),0)&gt;0,1,0)</f>
        <v>0</v>
      </c>
      <c r="BK73" s="120">
        <f>IF(IFERROR(MATCH(_xlfn.CONCAT($B73,",",BK$4),'19 SpcFunc &amp; VentSpcFunc combos'!$Q$8:$Q$335,0),0)&gt;0,1,0)</f>
        <v>0</v>
      </c>
      <c r="BL73" s="120">
        <f>IF(IFERROR(MATCH(_xlfn.CONCAT($B73,",",BL$4),'19 SpcFunc &amp; VentSpcFunc combos'!$Q$8:$Q$335,0),0)&gt;0,1,0)</f>
        <v>0</v>
      </c>
      <c r="BM73" s="120">
        <f>IF(IFERROR(MATCH(_xlfn.CONCAT($B73,",",BM$4),'19 SpcFunc &amp; VentSpcFunc combos'!$Q$8:$Q$335,0),0)&gt;0,1,0)</f>
        <v>0</v>
      </c>
      <c r="BN73" s="120">
        <f>IF(IFERROR(MATCH(_xlfn.CONCAT($B73,",",BN$4),'19 SpcFunc &amp; VentSpcFunc combos'!$Q$8:$Q$335,0),0)&gt;0,1,0)</f>
        <v>0</v>
      </c>
      <c r="BO73" s="120">
        <f>IF(IFERROR(MATCH(_xlfn.CONCAT($B73,",",BO$4),'19 SpcFunc &amp; VentSpcFunc combos'!$Q$8:$Q$335,0),0)&gt;0,1,0)</f>
        <v>0</v>
      </c>
      <c r="BP73" s="120">
        <f>IF(IFERROR(MATCH(_xlfn.CONCAT($B73,",",BP$4),'19 SpcFunc &amp; VentSpcFunc combos'!$Q$8:$Q$335,0),0)&gt;0,1,0)</f>
        <v>0</v>
      </c>
      <c r="BQ73" s="120">
        <f>IF(IFERROR(MATCH(_xlfn.CONCAT($B73,",",BQ$4),'19 SpcFunc &amp; VentSpcFunc combos'!$Q$8:$Q$335,0),0)&gt;0,1,0)</f>
        <v>0</v>
      </c>
      <c r="BR73" s="120">
        <f>IF(IFERROR(MATCH(_xlfn.CONCAT($B73,",",BR$4),'19 SpcFunc &amp; VentSpcFunc combos'!$Q$8:$Q$335,0),0)&gt;0,1,0)</f>
        <v>0</v>
      </c>
      <c r="BS73" s="120">
        <f>IF(IFERROR(MATCH(_xlfn.CONCAT($B73,",",BS$4),'19 SpcFunc &amp; VentSpcFunc combos'!$Q$8:$Q$335,0),0)&gt;0,1,0)</f>
        <v>0</v>
      </c>
      <c r="BT73" s="120">
        <f>IF(IFERROR(MATCH(_xlfn.CONCAT($B73,",",BT$4),'19 SpcFunc &amp; VentSpcFunc combos'!$Q$8:$Q$335,0),0)&gt;0,1,0)</f>
        <v>0</v>
      </c>
      <c r="BU73" s="120">
        <f>IF(IFERROR(MATCH(_xlfn.CONCAT($B73,",",BU$4),'19 SpcFunc &amp; VentSpcFunc combos'!$Q$8:$Q$335,0),0)&gt;0,1,0)</f>
        <v>0</v>
      </c>
      <c r="BV73" s="120">
        <f>IF(IFERROR(MATCH(_xlfn.CONCAT($B73,",",BV$4),'19 SpcFunc &amp; VentSpcFunc combos'!$Q$8:$Q$335,0),0)&gt;0,1,0)</f>
        <v>0</v>
      </c>
      <c r="BW73" s="120">
        <f>IF(IFERROR(MATCH(_xlfn.CONCAT($B73,",",BW$4),'19 SpcFunc &amp; VentSpcFunc combos'!$Q$8:$Q$335,0),0)&gt;0,1,0)</f>
        <v>0</v>
      </c>
      <c r="BX73" s="120">
        <f>IF(IFERROR(MATCH(_xlfn.CONCAT($B73,",",BX$4),'19 SpcFunc &amp; VentSpcFunc combos'!$Q$8:$Q$335,0),0)&gt;0,1,0)</f>
        <v>0</v>
      </c>
      <c r="BY73" s="120">
        <f>IF(IFERROR(MATCH(_xlfn.CONCAT($B73,",",BY$4),'19 SpcFunc &amp; VentSpcFunc combos'!$Q$8:$Q$335,0),0)&gt;0,1,0)</f>
        <v>0</v>
      </c>
      <c r="BZ73" s="120">
        <f>IF(IFERROR(MATCH(_xlfn.CONCAT($B73,",",BZ$4),'19 SpcFunc &amp; VentSpcFunc combos'!$Q$8:$Q$335,0),0)&gt;0,1,0)</f>
        <v>0</v>
      </c>
      <c r="CA73" s="120">
        <f>IF(IFERROR(MATCH(_xlfn.CONCAT($B73,",",CA$4),'19 SpcFunc &amp; VentSpcFunc combos'!$Q$8:$Q$335,0),0)&gt;0,1,0)</f>
        <v>0</v>
      </c>
      <c r="CB73" s="120">
        <f>IF(IFERROR(MATCH(_xlfn.CONCAT($B73,",",CB$4),'19 SpcFunc &amp; VentSpcFunc combos'!$Q$8:$Q$335,0),0)&gt;0,1,0)</f>
        <v>0</v>
      </c>
      <c r="CC73" s="120">
        <f>IF(IFERROR(MATCH(_xlfn.CONCAT($B73,",",CC$4),'19 SpcFunc &amp; VentSpcFunc combos'!$Q$8:$Q$335,0),0)&gt;0,1,0)</f>
        <v>0</v>
      </c>
      <c r="CD73" s="120">
        <f>IF(IFERROR(MATCH(_xlfn.CONCAT($B73,",",CD$4),'19 SpcFunc &amp; VentSpcFunc combos'!$Q$8:$Q$335,0),0)&gt;0,1,0)</f>
        <v>0</v>
      </c>
      <c r="CE73" s="120">
        <f>IF(IFERROR(MATCH(_xlfn.CONCAT($B73,",",CE$4),'19 SpcFunc &amp; VentSpcFunc combos'!$Q$8:$Q$335,0),0)&gt;0,1,0)</f>
        <v>0</v>
      </c>
      <c r="CF73" s="120">
        <f>IF(IFERROR(MATCH(_xlfn.CONCAT($B73,",",CF$4),'19 SpcFunc &amp; VentSpcFunc combos'!$Q$8:$Q$335,0),0)&gt;0,1,0)</f>
        <v>0</v>
      </c>
      <c r="CG73" s="120">
        <f>IF(IFERROR(MATCH(_xlfn.CONCAT($B73,",",CG$4),'19 SpcFunc &amp; VentSpcFunc combos'!$Q$8:$Q$335,0),0)&gt;0,1,0)</f>
        <v>0</v>
      </c>
      <c r="CH73" s="120">
        <f>IF(IFERROR(MATCH(_xlfn.CONCAT($B73,",",CH$4),'19 SpcFunc &amp; VentSpcFunc combos'!$Q$8:$Q$335,0),0)&gt;0,1,0)</f>
        <v>0</v>
      </c>
      <c r="CI73" s="120">
        <f>IF(IFERROR(MATCH(_xlfn.CONCAT($B73,",",CI$4),'19 SpcFunc &amp; VentSpcFunc combos'!$Q$8:$Q$335,0),0)&gt;0,1,0)</f>
        <v>0</v>
      </c>
      <c r="CJ73" s="120">
        <f>IF(IFERROR(MATCH(_xlfn.CONCAT($B73,",",CJ$4),'19 SpcFunc &amp; VentSpcFunc combos'!$Q$8:$Q$335,0),0)&gt;0,1,0)</f>
        <v>0</v>
      </c>
      <c r="CK73" s="120">
        <f>IF(IFERROR(MATCH(_xlfn.CONCAT($B73,",",CK$4),'19 SpcFunc &amp; VentSpcFunc combos'!$Q$8:$Q$335,0),0)&gt;0,1,0)</f>
        <v>0</v>
      </c>
      <c r="CL73" s="120">
        <f>IF(IFERROR(MATCH(_xlfn.CONCAT($B73,",",CL$4),'19 SpcFunc &amp; VentSpcFunc combos'!$Q$8:$Q$335,0),0)&gt;0,1,0)</f>
        <v>0</v>
      </c>
      <c r="CM73" s="120">
        <f>IF(IFERROR(MATCH(_xlfn.CONCAT($B73,",",CM$4),'19 SpcFunc &amp; VentSpcFunc combos'!$Q$8:$Q$335,0),0)&gt;0,1,0)</f>
        <v>0</v>
      </c>
      <c r="CN73" s="120">
        <f>IF(IFERROR(MATCH(_xlfn.CONCAT($B73,",",CN$4),'19 SpcFunc &amp; VentSpcFunc combos'!$Q$8:$Q$335,0),0)&gt;0,1,0)</f>
        <v>0</v>
      </c>
      <c r="CO73" s="120">
        <f>IF(IFERROR(MATCH(_xlfn.CONCAT($B73,",",CO$4),'19 SpcFunc &amp; VentSpcFunc combos'!$Q$8:$Q$335,0),0)&gt;0,1,0)</f>
        <v>0</v>
      </c>
      <c r="CP73" s="120">
        <f>IF(IFERROR(MATCH(_xlfn.CONCAT($B73,",",CP$4),'19 SpcFunc &amp; VentSpcFunc combos'!$Q$8:$Q$335,0),0)&gt;0,1,0)</f>
        <v>0</v>
      </c>
      <c r="CQ73" s="120">
        <f>IF(IFERROR(MATCH(_xlfn.CONCAT($B73,",",CQ$4),'19 SpcFunc &amp; VentSpcFunc combos'!$Q$8:$Q$335,0),0)&gt;0,1,0)</f>
        <v>0</v>
      </c>
      <c r="CR73" s="120">
        <f>IF(IFERROR(MATCH(_xlfn.CONCAT($B73,",",CR$4),'19 SpcFunc &amp; VentSpcFunc combos'!$Q$8:$Q$335,0),0)&gt;0,1,0)</f>
        <v>0</v>
      </c>
      <c r="CS73" s="120">
        <f>IF(IFERROR(MATCH(_xlfn.CONCAT($B73,",",CS$4),'19 SpcFunc &amp; VentSpcFunc combos'!$Q$8:$Q$335,0),0)&gt;0,1,0)</f>
        <v>0</v>
      </c>
      <c r="CT73" s="120">
        <f>IF(IFERROR(MATCH(_xlfn.CONCAT($B73,",",CT$4),'19 SpcFunc &amp; VentSpcFunc combos'!$Q$8:$Q$335,0),0)&gt;0,1,0)</f>
        <v>0</v>
      </c>
      <c r="CU73" s="99" t="s">
        <v>938</v>
      </c>
      <c r="CV73">
        <f t="shared" si="6"/>
        <v>0</v>
      </c>
    </row>
    <row r="74" spans="2:100" x14ac:dyDescent="0.25">
      <c r="B74" t="e">
        <f>#REF!</f>
        <v>#REF!</v>
      </c>
      <c r="C74" s="120">
        <f>IF(IFERROR(MATCH(_xlfn.CONCAT($B74,",",C$4),'19 SpcFunc &amp; VentSpcFunc combos'!$Q$8:$Q$335,0),0)&gt;0,1,0)</f>
        <v>0</v>
      </c>
      <c r="D74" s="120">
        <f>IF(IFERROR(MATCH(_xlfn.CONCAT($B74,",",D$4),'19 SpcFunc &amp; VentSpcFunc combos'!$Q$8:$Q$335,0),0)&gt;0,1,0)</f>
        <v>0</v>
      </c>
      <c r="E74" s="120">
        <f>IF(IFERROR(MATCH(_xlfn.CONCAT($B74,",",E$4),'19 SpcFunc &amp; VentSpcFunc combos'!$Q$8:$Q$335,0),0)&gt;0,1,0)</f>
        <v>0</v>
      </c>
      <c r="F74" s="120">
        <f>IF(IFERROR(MATCH(_xlfn.CONCAT($B74,",",F$4),'19 SpcFunc &amp; VentSpcFunc combos'!$Q$8:$Q$335,0),0)&gt;0,1,0)</f>
        <v>0</v>
      </c>
      <c r="G74" s="120">
        <f>IF(IFERROR(MATCH(_xlfn.CONCAT($B74,",",G$4),'19 SpcFunc &amp; VentSpcFunc combos'!$Q$8:$Q$335,0),0)&gt;0,1,0)</f>
        <v>0</v>
      </c>
      <c r="H74" s="120">
        <f>IF(IFERROR(MATCH(_xlfn.CONCAT($B74,",",H$4),'19 SpcFunc &amp; VentSpcFunc combos'!$Q$8:$Q$335,0),0)&gt;0,1,0)</f>
        <v>0</v>
      </c>
      <c r="I74" s="120">
        <f>IF(IFERROR(MATCH(_xlfn.CONCAT($B74,",",I$4),'19 SpcFunc &amp; VentSpcFunc combos'!$Q$8:$Q$335,0),0)&gt;0,1,0)</f>
        <v>0</v>
      </c>
      <c r="J74" s="120">
        <f>IF(IFERROR(MATCH(_xlfn.CONCAT($B74,",",J$4),'19 SpcFunc &amp; VentSpcFunc combos'!$Q$8:$Q$335,0),0)&gt;0,1,0)</f>
        <v>0</v>
      </c>
      <c r="K74" s="120">
        <f>IF(IFERROR(MATCH(_xlfn.CONCAT($B74,",",K$4),'19 SpcFunc &amp; VentSpcFunc combos'!$Q$8:$Q$335,0),0)&gt;0,1,0)</f>
        <v>0</v>
      </c>
      <c r="L74" s="120">
        <f>IF(IFERROR(MATCH(_xlfn.CONCAT($B74,",",L$4),'19 SpcFunc &amp; VentSpcFunc combos'!$Q$8:$Q$335,0),0)&gt;0,1,0)</f>
        <v>0</v>
      </c>
      <c r="M74" s="120">
        <f>IF(IFERROR(MATCH(_xlfn.CONCAT($B74,",",M$4),'19 SpcFunc &amp; VentSpcFunc combos'!$Q$8:$Q$335,0),0)&gt;0,1,0)</f>
        <v>0</v>
      </c>
      <c r="N74" s="120">
        <f>IF(IFERROR(MATCH(_xlfn.CONCAT($B74,",",N$4),'19 SpcFunc &amp; VentSpcFunc combos'!$Q$8:$Q$335,0),0)&gt;0,1,0)</f>
        <v>0</v>
      </c>
      <c r="O74" s="120">
        <f>IF(IFERROR(MATCH(_xlfn.CONCAT($B74,",",O$4),'19 SpcFunc &amp; VentSpcFunc combos'!$Q$8:$Q$335,0),0)&gt;0,1,0)</f>
        <v>0</v>
      </c>
      <c r="P74" s="120">
        <f>IF(IFERROR(MATCH(_xlfn.CONCAT($B74,",",P$4),'19 SpcFunc &amp; VentSpcFunc combos'!$Q$8:$Q$335,0),0)&gt;0,1,0)</f>
        <v>0</v>
      </c>
      <c r="Q74" s="120">
        <f>IF(IFERROR(MATCH(_xlfn.CONCAT($B74,",",Q$4),'19 SpcFunc &amp; VentSpcFunc combos'!$Q$8:$Q$335,0),0)&gt;0,1,0)</f>
        <v>0</v>
      </c>
      <c r="R74" s="120">
        <f>IF(IFERROR(MATCH(_xlfn.CONCAT($B74,",",R$4),'19 SpcFunc &amp; VentSpcFunc combos'!$Q$8:$Q$335,0),0)&gt;0,1,0)</f>
        <v>0</v>
      </c>
      <c r="S74" s="120">
        <f>IF(IFERROR(MATCH(_xlfn.CONCAT($B74,",",S$4),'19 SpcFunc &amp; VentSpcFunc combos'!$Q$8:$Q$335,0),0)&gt;0,1,0)</f>
        <v>0</v>
      </c>
      <c r="T74" s="120">
        <f>IF(IFERROR(MATCH(_xlfn.CONCAT($B74,",",T$4),'19 SpcFunc &amp; VentSpcFunc combos'!$Q$8:$Q$335,0),0)&gt;0,1,0)</f>
        <v>0</v>
      </c>
      <c r="U74" s="120">
        <f>IF(IFERROR(MATCH(_xlfn.CONCAT($B74,",",U$4),'19 SpcFunc &amp; VentSpcFunc combos'!$Q$8:$Q$335,0),0)&gt;0,1,0)</f>
        <v>0</v>
      </c>
      <c r="V74" s="120">
        <f>IF(IFERROR(MATCH(_xlfn.CONCAT($B74,",",V$4),'19 SpcFunc &amp; VentSpcFunc combos'!$Q$8:$Q$335,0),0)&gt;0,1,0)</f>
        <v>0</v>
      </c>
      <c r="W74" s="120">
        <f>IF(IFERROR(MATCH(_xlfn.CONCAT($B74,",",W$4),'19 SpcFunc &amp; VentSpcFunc combos'!$Q$8:$Q$335,0),0)&gt;0,1,0)</f>
        <v>0</v>
      </c>
      <c r="X74" s="120">
        <f>IF(IFERROR(MATCH(_xlfn.CONCAT($B74,",",X$4),'19 SpcFunc &amp; VentSpcFunc combos'!$Q$8:$Q$335,0),0)&gt;0,1,0)</f>
        <v>0</v>
      </c>
      <c r="Y74" s="120">
        <f>IF(IFERROR(MATCH(_xlfn.CONCAT($B74,",",Y$4),'19 SpcFunc &amp; VentSpcFunc combos'!$Q$8:$Q$335,0),0)&gt;0,1,0)</f>
        <v>0</v>
      </c>
      <c r="Z74" s="120">
        <f>IF(IFERROR(MATCH(_xlfn.CONCAT($B74,",",Z$4),'19 SpcFunc &amp; VentSpcFunc combos'!$Q$8:$Q$335,0),0)&gt;0,1,0)</f>
        <v>0</v>
      </c>
      <c r="AA74" s="120">
        <f>IF(IFERROR(MATCH(_xlfn.CONCAT($B74,",",AA$4),'19 SpcFunc &amp; VentSpcFunc combos'!$Q$8:$Q$335,0),0)&gt;0,1,0)</f>
        <v>0</v>
      </c>
      <c r="AB74" s="120">
        <f>IF(IFERROR(MATCH(_xlfn.CONCAT($B74,",",AB$4),'19 SpcFunc &amp; VentSpcFunc combos'!$Q$8:$Q$335,0),0)&gt;0,1,0)</f>
        <v>0</v>
      </c>
      <c r="AC74" s="120">
        <f>IF(IFERROR(MATCH(_xlfn.CONCAT($B74,",",AC$4),'19 SpcFunc &amp; VentSpcFunc combos'!$Q$8:$Q$335,0),0)&gt;0,1,0)</f>
        <v>0</v>
      </c>
      <c r="AD74" s="120">
        <f>IF(IFERROR(MATCH(_xlfn.CONCAT($B74,",",AD$4),'19 SpcFunc &amp; VentSpcFunc combos'!$Q$8:$Q$335,0),0)&gt;0,1,0)</f>
        <v>0</v>
      </c>
      <c r="AE74" s="120">
        <f>IF(IFERROR(MATCH(_xlfn.CONCAT($B74,",",AE$4),'19 SpcFunc &amp; VentSpcFunc combos'!$Q$8:$Q$335,0),0)&gt;0,1,0)</f>
        <v>0</v>
      </c>
      <c r="AF74" s="120">
        <f>IF(IFERROR(MATCH(_xlfn.CONCAT($B74,",",AF$4),'19 SpcFunc &amp; VentSpcFunc combos'!$Q$8:$Q$335,0),0)&gt;0,1,0)</f>
        <v>0</v>
      </c>
      <c r="AG74" s="120">
        <f>IF(IFERROR(MATCH(_xlfn.CONCAT($B74,",",AG$4),'19 SpcFunc &amp; VentSpcFunc combos'!$Q$8:$Q$335,0),0)&gt;0,1,0)</f>
        <v>0</v>
      </c>
      <c r="AH74" s="120">
        <f>IF(IFERROR(MATCH(_xlfn.CONCAT($B74,",",AH$4),'19 SpcFunc &amp; VentSpcFunc combos'!$Q$8:$Q$335,0),0)&gt;0,1,0)</f>
        <v>0</v>
      </c>
      <c r="AI74" s="120">
        <f>IF(IFERROR(MATCH(_xlfn.CONCAT($B74,",",AI$4),'19 SpcFunc &amp; VentSpcFunc combos'!$Q$8:$Q$335,0),0)&gt;0,1,0)</f>
        <v>0</v>
      </c>
      <c r="AJ74" s="120">
        <f>IF(IFERROR(MATCH(_xlfn.CONCAT($B74,",",AJ$4),'19 SpcFunc &amp; VentSpcFunc combos'!$Q$8:$Q$335,0),0)&gt;0,1,0)</f>
        <v>0</v>
      </c>
      <c r="AK74" s="120">
        <f>IF(IFERROR(MATCH(_xlfn.CONCAT($B74,",",AK$4),'19 SpcFunc &amp; VentSpcFunc combos'!$Q$8:$Q$335,0),0)&gt;0,1,0)</f>
        <v>0</v>
      </c>
      <c r="AL74" s="120">
        <f>IF(IFERROR(MATCH(_xlfn.CONCAT($B74,",",AL$4),'19 SpcFunc &amp; VentSpcFunc combos'!$Q$8:$Q$335,0),0)&gt;0,1,0)</f>
        <v>0</v>
      </c>
      <c r="AM74" s="120">
        <f>IF(IFERROR(MATCH(_xlfn.CONCAT($B74,",",AM$4),'19 SpcFunc &amp; VentSpcFunc combos'!$Q$8:$Q$335,0),0)&gt;0,1,0)</f>
        <v>0</v>
      </c>
      <c r="AN74" s="120">
        <f>IF(IFERROR(MATCH(_xlfn.CONCAT($B74,",",AN$4),'19 SpcFunc &amp; VentSpcFunc combos'!$Q$8:$Q$335,0),0)&gt;0,1,0)</f>
        <v>0</v>
      </c>
      <c r="AO74" s="120">
        <f>IF(IFERROR(MATCH(_xlfn.CONCAT($B74,",",AO$4),'19 SpcFunc &amp; VentSpcFunc combos'!$Q$8:$Q$335,0),0)&gt;0,1,0)</f>
        <v>0</v>
      </c>
      <c r="AP74" s="120">
        <f>IF(IFERROR(MATCH(_xlfn.CONCAT($B74,",",AP$4),'19 SpcFunc &amp; VentSpcFunc combos'!$Q$8:$Q$335,0),0)&gt;0,1,0)</f>
        <v>0</v>
      </c>
      <c r="AQ74" s="120">
        <f>IF(IFERROR(MATCH(_xlfn.CONCAT($B74,",",AQ$4),'19 SpcFunc &amp; VentSpcFunc combos'!$Q$8:$Q$335,0),0)&gt;0,1,0)</f>
        <v>0</v>
      </c>
      <c r="AR74" s="120">
        <f>IF(IFERROR(MATCH(_xlfn.CONCAT($B74,",",AR$4),'19 SpcFunc &amp; VentSpcFunc combos'!$Q$8:$Q$335,0),0)&gt;0,1,0)</f>
        <v>0</v>
      </c>
      <c r="AS74" s="120">
        <f>IF(IFERROR(MATCH(_xlfn.CONCAT($B74,",",AS$4),'19 SpcFunc &amp; VentSpcFunc combos'!$Q$8:$Q$335,0),0)&gt;0,1,0)</f>
        <v>0</v>
      </c>
      <c r="AT74" s="120">
        <f>IF(IFERROR(MATCH(_xlfn.CONCAT($B74,",",AT$4),'19 SpcFunc &amp; VentSpcFunc combos'!$Q$8:$Q$335,0),0)&gt;0,1,0)</f>
        <v>0</v>
      </c>
      <c r="AU74" s="120">
        <f>IF(IFERROR(MATCH(_xlfn.CONCAT($B74,",",AU$4),'19 SpcFunc &amp; VentSpcFunc combos'!$Q$8:$Q$335,0),0)&gt;0,1,0)</f>
        <v>0</v>
      </c>
      <c r="AV74" s="120">
        <f>IF(IFERROR(MATCH(_xlfn.CONCAT($B74,",",AV$4),'19 SpcFunc &amp; VentSpcFunc combos'!$Q$8:$Q$335,0),0)&gt;0,1,0)</f>
        <v>0</v>
      </c>
      <c r="AW74" s="120">
        <f>IF(IFERROR(MATCH(_xlfn.CONCAT($B74,",",AW$4),'19 SpcFunc &amp; VentSpcFunc combos'!$Q$8:$Q$335,0),0)&gt;0,1,0)</f>
        <v>0</v>
      </c>
      <c r="AX74" s="120">
        <f>IF(IFERROR(MATCH(_xlfn.CONCAT($B74,",",AX$4),'19 SpcFunc &amp; VentSpcFunc combos'!$Q$8:$Q$335,0),0)&gt;0,1,0)</f>
        <v>0</v>
      </c>
      <c r="AY74" s="120">
        <f>IF(IFERROR(MATCH(_xlfn.CONCAT($B74,",",AY$4),'19 SpcFunc &amp; VentSpcFunc combos'!$Q$8:$Q$335,0),0)&gt;0,1,0)</f>
        <v>0</v>
      </c>
      <c r="AZ74" s="120">
        <f>IF(IFERROR(MATCH(_xlfn.CONCAT($B74,",",AZ$4),'19 SpcFunc &amp; VentSpcFunc combos'!$Q$8:$Q$335,0),0)&gt;0,1,0)</f>
        <v>0</v>
      </c>
      <c r="BA74" s="120">
        <f>IF(IFERROR(MATCH(_xlfn.CONCAT($B74,",",BA$4),'19 SpcFunc &amp; VentSpcFunc combos'!$Q$8:$Q$335,0),0)&gt;0,1,0)</f>
        <v>0</v>
      </c>
      <c r="BB74" s="120">
        <f>IF(IFERROR(MATCH(_xlfn.CONCAT($B74,",",BB$4),'19 SpcFunc &amp; VentSpcFunc combos'!$Q$8:$Q$335,0),0)&gt;0,1,0)</f>
        <v>0</v>
      </c>
      <c r="BC74" s="120">
        <f>IF(IFERROR(MATCH(_xlfn.CONCAT($B74,",",BC$4),'19 SpcFunc &amp; VentSpcFunc combos'!$Q$8:$Q$335,0),0)&gt;0,1,0)</f>
        <v>0</v>
      </c>
      <c r="BD74" s="120">
        <f>IF(IFERROR(MATCH(_xlfn.CONCAT($B74,",",BD$4),'19 SpcFunc &amp; VentSpcFunc combos'!$Q$8:$Q$335,0),0)&gt;0,1,0)</f>
        <v>0</v>
      </c>
      <c r="BE74" s="120">
        <f>IF(IFERROR(MATCH(_xlfn.CONCAT($B74,",",BE$4),'19 SpcFunc &amp; VentSpcFunc combos'!$Q$8:$Q$335,0),0)&gt;0,1,0)</f>
        <v>0</v>
      </c>
      <c r="BF74" s="120">
        <f>IF(IFERROR(MATCH(_xlfn.CONCAT($B74,",",BF$4),'19 SpcFunc &amp; VentSpcFunc combos'!$Q$8:$Q$335,0),0)&gt;0,1,0)</f>
        <v>0</v>
      </c>
      <c r="BG74" s="120">
        <f>IF(IFERROR(MATCH(_xlfn.CONCAT($B74,",",BG$4),'19 SpcFunc &amp; VentSpcFunc combos'!$Q$8:$Q$335,0),0)&gt;0,1,0)</f>
        <v>0</v>
      </c>
      <c r="BH74" s="120">
        <f>IF(IFERROR(MATCH(_xlfn.CONCAT($B74,",",BH$4),'19 SpcFunc &amp; VentSpcFunc combos'!$Q$8:$Q$335,0),0)&gt;0,1,0)</f>
        <v>0</v>
      </c>
      <c r="BI74" s="120">
        <f>IF(IFERROR(MATCH(_xlfn.CONCAT($B74,",",BI$4),'19 SpcFunc &amp; VentSpcFunc combos'!$Q$8:$Q$335,0),0)&gt;0,1,0)</f>
        <v>0</v>
      </c>
      <c r="BJ74" s="120">
        <f>IF(IFERROR(MATCH(_xlfn.CONCAT($B74,",",BJ$4),'19 SpcFunc &amp; VentSpcFunc combos'!$Q$8:$Q$335,0),0)&gt;0,1,0)</f>
        <v>0</v>
      </c>
      <c r="BK74" s="120">
        <f>IF(IFERROR(MATCH(_xlfn.CONCAT($B74,",",BK$4),'19 SpcFunc &amp; VentSpcFunc combos'!$Q$8:$Q$335,0),0)&gt;0,1,0)</f>
        <v>0</v>
      </c>
      <c r="BL74" s="120">
        <f>IF(IFERROR(MATCH(_xlfn.CONCAT($B74,",",BL$4),'19 SpcFunc &amp; VentSpcFunc combos'!$Q$8:$Q$335,0),0)&gt;0,1,0)</f>
        <v>0</v>
      </c>
      <c r="BM74" s="120">
        <f>IF(IFERROR(MATCH(_xlfn.CONCAT($B74,",",BM$4),'19 SpcFunc &amp; VentSpcFunc combos'!$Q$8:$Q$335,0),0)&gt;0,1,0)</f>
        <v>0</v>
      </c>
      <c r="BN74" s="120">
        <f>IF(IFERROR(MATCH(_xlfn.CONCAT($B74,",",BN$4),'19 SpcFunc &amp; VentSpcFunc combos'!$Q$8:$Q$335,0),0)&gt;0,1,0)</f>
        <v>0</v>
      </c>
      <c r="BO74" s="120">
        <f>IF(IFERROR(MATCH(_xlfn.CONCAT($B74,",",BO$4),'19 SpcFunc &amp; VentSpcFunc combos'!$Q$8:$Q$335,0),0)&gt;0,1,0)</f>
        <v>0</v>
      </c>
      <c r="BP74" s="120">
        <f>IF(IFERROR(MATCH(_xlfn.CONCAT($B74,",",BP$4),'19 SpcFunc &amp; VentSpcFunc combos'!$Q$8:$Q$335,0),0)&gt;0,1,0)</f>
        <v>0</v>
      </c>
      <c r="BQ74" s="120">
        <f>IF(IFERROR(MATCH(_xlfn.CONCAT($B74,",",BQ$4),'19 SpcFunc &amp; VentSpcFunc combos'!$Q$8:$Q$335,0),0)&gt;0,1,0)</f>
        <v>0</v>
      </c>
      <c r="BR74" s="120">
        <f>IF(IFERROR(MATCH(_xlfn.CONCAT($B74,",",BR$4),'19 SpcFunc &amp; VentSpcFunc combos'!$Q$8:$Q$335,0),0)&gt;0,1,0)</f>
        <v>0</v>
      </c>
      <c r="BS74" s="120">
        <f>IF(IFERROR(MATCH(_xlfn.CONCAT($B74,",",BS$4),'19 SpcFunc &amp; VentSpcFunc combos'!$Q$8:$Q$335,0),0)&gt;0,1,0)</f>
        <v>0</v>
      </c>
      <c r="BT74" s="120">
        <f>IF(IFERROR(MATCH(_xlfn.CONCAT($B74,",",BT$4),'19 SpcFunc &amp; VentSpcFunc combos'!$Q$8:$Q$335,0),0)&gt;0,1,0)</f>
        <v>0</v>
      </c>
      <c r="BU74" s="120">
        <f>IF(IFERROR(MATCH(_xlfn.CONCAT($B74,",",BU$4),'19 SpcFunc &amp; VentSpcFunc combos'!$Q$8:$Q$335,0),0)&gt;0,1,0)</f>
        <v>0</v>
      </c>
      <c r="BV74" s="120">
        <f>IF(IFERROR(MATCH(_xlfn.CONCAT($B74,",",BV$4),'19 SpcFunc &amp; VentSpcFunc combos'!$Q$8:$Q$335,0),0)&gt;0,1,0)</f>
        <v>0</v>
      </c>
      <c r="BW74" s="120">
        <f>IF(IFERROR(MATCH(_xlfn.CONCAT($B74,",",BW$4),'19 SpcFunc &amp; VentSpcFunc combos'!$Q$8:$Q$335,0),0)&gt;0,1,0)</f>
        <v>0</v>
      </c>
      <c r="BX74" s="120">
        <f>IF(IFERROR(MATCH(_xlfn.CONCAT($B74,",",BX$4),'19 SpcFunc &amp; VentSpcFunc combos'!$Q$8:$Q$335,0),0)&gt;0,1,0)</f>
        <v>0</v>
      </c>
      <c r="BY74" s="120">
        <f>IF(IFERROR(MATCH(_xlfn.CONCAT($B74,",",BY$4),'19 SpcFunc &amp; VentSpcFunc combos'!$Q$8:$Q$335,0),0)&gt;0,1,0)</f>
        <v>0</v>
      </c>
      <c r="BZ74" s="120">
        <f>IF(IFERROR(MATCH(_xlfn.CONCAT($B74,",",BZ$4),'19 SpcFunc &amp; VentSpcFunc combos'!$Q$8:$Q$335,0),0)&gt;0,1,0)</f>
        <v>0</v>
      </c>
      <c r="CA74" s="120">
        <f>IF(IFERROR(MATCH(_xlfn.CONCAT($B74,",",CA$4),'19 SpcFunc &amp; VentSpcFunc combos'!$Q$8:$Q$335,0),0)&gt;0,1,0)</f>
        <v>0</v>
      </c>
      <c r="CB74" s="120">
        <f>IF(IFERROR(MATCH(_xlfn.CONCAT($B74,",",CB$4),'19 SpcFunc &amp; VentSpcFunc combos'!$Q$8:$Q$335,0),0)&gt;0,1,0)</f>
        <v>0</v>
      </c>
      <c r="CC74" s="120">
        <f>IF(IFERROR(MATCH(_xlfn.CONCAT($B74,",",CC$4),'19 SpcFunc &amp; VentSpcFunc combos'!$Q$8:$Q$335,0),0)&gt;0,1,0)</f>
        <v>0</v>
      </c>
      <c r="CD74" s="120">
        <f>IF(IFERROR(MATCH(_xlfn.CONCAT($B74,",",CD$4),'19 SpcFunc &amp; VentSpcFunc combos'!$Q$8:$Q$335,0),0)&gt;0,1,0)</f>
        <v>0</v>
      </c>
      <c r="CE74" s="120">
        <f>IF(IFERROR(MATCH(_xlfn.CONCAT($B74,",",CE$4),'19 SpcFunc &amp; VentSpcFunc combos'!$Q$8:$Q$335,0),0)&gt;0,1,0)</f>
        <v>0</v>
      </c>
      <c r="CF74" s="120">
        <f>IF(IFERROR(MATCH(_xlfn.CONCAT($B74,",",CF$4),'19 SpcFunc &amp; VentSpcFunc combos'!$Q$8:$Q$335,0),0)&gt;0,1,0)</f>
        <v>0</v>
      </c>
      <c r="CG74" s="120">
        <f>IF(IFERROR(MATCH(_xlfn.CONCAT($B74,",",CG$4),'19 SpcFunc &amp; VentSpcFunc combos'!$Q$8:$Q$335,0),0)&gt;0,1,0)</f>
        <v>0</v>
      </c>
      <c r="CH74" s="120">
        <f>IF(IFERROR(MATCH(_xlfn.CONCAT($B74,",",CH$4),'19 SpcFunc &amp; VentSpcFunc combos'!$Q$8:$Q$335,0),0)&gt;0,1,0)</f>
        <v>0</v>
      </c>
      <c r="CI74" s="120">
        <f>IF(IFERROR(MATCH(_xlfn.CONCAT($B74,",",CI$4),'19 SpcFunc &amp; VentSpcFunc combos'!$Q$8:$Q$335,0),0)&gt;0,1,0)</f>
        <v>0</v>
      </c>
      <c r="CJ74" s="120">
        <f>IF(IFERROR(MATCH(_xlfn.CONCAT($B74,",",CJ$4),'19 SpcFunc &amp; VentSpcFunc combos'!$Q$8:$Q$335,0),0)&gt;0,1,0)</f>
        <v>0</v>
      </c>
      <c r="CK74" s="120">
        <f>IF(IFERROR(MATCH(_xlfn.CONCAT($B74,",",CK$4),'19 SpcFunc &amp; VentSpcFunc combos'!$Q$8:$Q$335,0),0)&gt;0,1,0)</f>
        <v>0</v>
      </c>
      <c r="CL74" s="120">
        <f>IF(IFERROR(MATCH(_xlfn.CONCAT($B74,",",CL$4),'19 SpcFunc &amp; VentSpcFunc combos'!$Q$8:$Q$335,0),0)&gt;0,1,0)</f>
        <v>0</v>
      </c>
      <c r="CM74" s="120">
        <f>IF(IFERROR(MATCH(_xlfn.CONCAT($B74,",",CM$4),'19 SpcFunc &amp; VentSpcFunc combos'!$Q$8:$Q$335,0),0)&gt;0,1,0)</f>
        <v>0</v>
      </c>
      <c r="CN74" s="120">
        <f>IF(IFERROR(MATCH(_xlfn.CONCAT($B74,",",CN$4),'19 SpcFunc &amp; VentSpcFunc combos'!$Q$8:$Q$335,0),0)&gt;0,1,0)</f>
        <v>0</v>
      </c>
      <c r="CO74" s="120">
        <f>IF(IFERROR(MATCH(_xlfn.CONCAT($B74,",",CO$4),'19 SpcFunc &amp; VentSpcFunc combos'!$Q$8:$Q$335,0),0)&gt;0,1,0)</f>
        <v>0</v>
      </c>
      <c r="CP74" s="120">
        <f>IF(IFERROR(MATCH(_xlfn.CONCAT($B74,",",CP$4),'19 SpcFunc &amp; VentSpcFunc combos'!$Q$8:$Q$335,0),0)&gt;0,1,0)</f>
        <v>0</v>
      </c>
      <c r="CQ74" s="120">
        <f>IF(IFERROR(MATCH(_xlfn.CONCAT($B74,",",CQ$4),'19 SpcFunc &amp; VentSpcFunc combos'!$Q$8:$Q$335,0),0)&gt;0,1,0)</f>
        <v>0</v>
      </c>
      <c r="CR74" s="120">
        <f>IF(IFERROR(MATCH(_xlfn.CONCAT($B74,",",CR$4),'19 SpcFunc &amp; VentSpcFunc combos'!$Q$8:$Q$335,0),0)&gt;0,1,0)</f>
        <v>0</v>
      </c>
      <c r="CS74" s="120">
        <f>IF(IFERROR(MATCH(_xlfn.CONCAT($B74,",",CS$4),'19 SpcFunc &amp; VentSpcFunc combos'!$Q$8:$Q$335,0),0)&gt;0,1,0)</f>
        <v>0</v>
      </c>
      <c r="CT74" s="120">
        <f>IF(IFERROR(MATCH(_xlfn.CONCAT($B74,",",CT$4),'19 SpcFunc &amp; VentSpcFunc combos'!$Q$8:$Q$335,0),0)&gt;0,1,0)</f>
        <v>0</v>
      </c>
      <c r="CU74" s="99" t="s">
        <v>938</v>
      </c>
      <c r="CV74">
        <f t="shared" si="6"/>
        <v>0</v>
      </c>
    </row>
    <row r="75" spans="2:100" x14ac:dyDescent="0.25">
      <c r="B75" t="e">
        <f>#REF!</f>
        <v>#REF!</v>
      </c>
      <c r="C75" s="120">
        <f>IF(IFERROR(MATCH(_xlfn.CONCAT($B75,",",C$4),'19 SpcFunc &amp; VentSpcFunc combos'!$Q$8:$Q$335,0),0)&gt;0,1,0)</f>
        <v>0</v>
      </c>
      <c r="D75" s="120">
        <f>IF(IFERROR(MATCH(_xlfn.CONCAT($B75,",",D$4),'19 SpcFunc &amp; VentSpcFunc combos'!$Q$8:$Q$335,0),0)&gt;0,1,0)</f>
        <v>0</v>
      </c>
      <c r="E75" s="120">
        <f>IF(IFERROR(MATCH(_xlfn.CONCAT($B75,",",E$4),'19 SpcFunc &amp; VentSpcFunc combos'!$Q$8:$Q$335,0),0)&gt;0,1,0)</f>
        <v>0</v>
      </c>
      <c r="F75" s="120">
        <f>IF(IFERROR(MATCH(_xlfn.CONCAT($B75,",",F$4),'19 SpcFunc &amp; VentSpcFunc combos'!$Q$8:$Q$335,0),0)&gt;0,1,0)</f>
        <v>0</v>
      </c>
      <c r="G75" s="120">
        <f>IF(IFERROR(MATCH(_xlfn.CONCAT($B75,",",G$4),'19 SpcFunc &amp; VentSpcFunc combos'!$Q$8:$Q$335,0),0)&gt;0,1,0)</f>
        <v>0</v>
      </c>
      <c r="H75" s="120">
        <f>IF(IFERROR(MATCH(_xlfn.CONCAT($B75,",",H$4),'19 SpcFunc &amp; VentSpcFunc combos'!$Q$8:$Q$335,0),0)&gt;0,1,0)</f>
        <v>0</v>
      </c>
      <c r="I75" s="120">
        <f>IF(IFERROR(MATCH(_xlfn.CONCAT($B75,",",I$4),'19 SpcFunc &amp; VentSpcFunc combos'!$Q$8:$Q$335,0),0)&gt;0,1,0)</f>
        <v>0</v>
      </c>
      <c r="J75" s="120">
        <f>IF(IFERROR(MATCH(_xlfn.CONCAT($B75,",",J$4),'19 SpcFunc &amp; VentSpcFunc combos'!$Q$8:$Q$335,0),0)&gt;0,1,0)</f>
        <v>0</v>
      </c>
      <c r="K75" s="120">
        <f>IF(IFERROR(MATCH(_xlfn.CONCAT($B75,",",K$4),'19 SpcFunc &amp; VentSpcFunc combos'!$Q$8:$Q$335,0),0)&gt;0,1,0)</f>
        <v>0</v>
      </c>
      <c r="L75" s="120">
        <f>IF(IFERROR(MATCH(_xlfn.CONCAT($B75,",",L$4),'19 SpcFunc &amp; VentSpcFunc combos'!$Q$8:$Q$335,0),0)&gt;0,1,0)</f>
        <v>0</v>
      </c>
      <c r="M75" s="120">
        <f>IF(IFERROR(MATCH(_xlfn.CONCAT($B75,",",M$4),'19 SpcFunc &amp; VentSpcFunc combos'!$Q$8:$Q$335,0),0)&gt;0,1,0)</f>
        <v>0</v>
      </c>
      <c r="N75" s="120">
        <f>IF(IFERROR(MATCH(_xlfn.CONCAT($B75,",",N$4),'19 SpcFunc &amp; VentSpcFunc combos'!$Q$8:$Q$335,0),0)&gt;0,1,0)</f>
        <v>0</v>
      </c>
      <c r="O75" s="120">
        <f>IF(IFERROR(MATCH(_xlfn.CONCAT($B75,",",O$4),'19 SpcFunc &amp; VentSpcFunc combos'!$Q$8:$Q$335,0),0)&gt;0,1,0)</f>
        <v>0</v>
      </c>
      <c r="P75" s="120">
        <f>IF(IFERROR(MATCH(_xlfn.CONCAT($B75,",",P$4),'19 SpcFunc &amp; VentSpcFunc combos'!$Q$8:$Q$335,0),0)&gt;0,1,0)</f>
        <v>0</v>
      </c>
      <c r="Q75" s="120">
        <f>IF(IFERROR(MATCH(_xlfn.CONCAT($B75,",",Q$4),'19 SpcFunc &amp; VentSpcFunc combos'!$Q$8:$Q$335,0),0)&gt;0,1,0)</f>
        <v>0</v>
      </c>
      <c r="R75" s="120">
        <f>IF(IFERROR(MATCH(_xlfn.CONCAT($B75,",",R$4),'19 SpcFunc &amp; VentSpcFunc combos'!$Q$8:$Q$335,0),0)&gt;0,1,0)</f>
        <v>0</v>
      </c>
      <c r="S75" s="120">
        <f>IF(IFERROR(MATCH(_xlfn.CONCAT($B75,",",S$4),'19 SpcFunc &amp; VentSpcFunc combos'!$Q$8:$Q$335,0),0)&gt;0,1,0)</f>
        <v>0</v>
      </c>
      <c r="T75" s="120">
        <f>IF(IFERROR(MATCH(_xlfn.CONCAT($B75,",",T$4),'19 SpcFunc &amp; VentSpcFunc combos'!$Q$8:$Q$335,0),0)&gt;0,1,0)</f>
        <v>0</v>
      </c>
      <c r="U75" s="120">
        <f>IF(IFERROR(MATCH(_xlfn.CONCAT($B75,",",U$4),'19 SpcFunc &amp; VentSpcFunc combos'!$Q$8:$Q$335,0),0)&gt;0,1,0)</f>
        <v>0</v>
      </c>
      <c r="V75" s="120">
        <f>IF(IFERROR(MATCH(_xlfn.CONCAT($B75,",",V$4),'19 SpcFunc &amp; VentSpcFunc combos'!$Q$8:$Q$335,0),0)&gt;0,1,0)</f>
        <v>0</v>
      </c>
      <c r="W75" s="120">
        <f>IF(IFERROR(MATCH(_xlfn.CONCAT($B75,",",W$4),'19 SpcFunc &amp; VentSpcFunc combos'!$Q$8:$Q$335,0),0)&gt;0,1,0)</f>
        <v>0</v>
      </c>
      <c r="X75" s="120">
        <f>IF(IFERROR(MATCH(_xlfn.CONCAT($B75,",",X$4),'19 SpcFunc &amp; VentSpcFunc combos'!$Q$8:$Q$335,0),0)&gt;0,1,0)</f>
        <v>0</v>
      </c>
      <c r="Y75" s="120">
        <f>IF(IFERROR(MATCH(_xlfn.CONCAT($B75,",",Y$4),'19 SpcFunc &amp; VentSpcFunc combos'!$Q$8:$Q$335,0),0)&gt;0,1,0)</f>
        <v>0</v>
      </c>
      <c r="Z75" s="120">
        <f>IF(IFERROR(MATCH(_xlfn.CONCAT($B75,",",Z$4),'19 SpcFunc &amp; VentSpcFunc combos'!$Q$8:$Q$335,0),0)&gt;0,1,0)</f>
        <v>0</v>
      </c>
      <c r="AA75" s="120">
        <f>IF(IFERROR(MATCH(_xlfn.CONCAT($B75,",",AA$4),'19 SpcFunc &amp; VentSpcFunc combos'!$Q$8:$Q$335,0),0)&gt;0,1,0)</f>
        <v>0</v>
      </c>
      <c r="AB75" s="120">
        <f>IF(IFERROR(MATCH(_xlfn.CONCAT($B75,",",AB$4),'19 SpcFunc &amp; VentSpcFunc combos'!$Q$8:$Q$335,0),0)&gt;0,1,0)</f>
        <v>0</v>
      </c>
      <c r="AC75" s="120">
        <f>IF(IFERROR(MATCH(_xlfn.CONCAT($B75,",",AC$4),'19 SpcFunc &amp; VentSpcFunc combos'!$Q$8:$Q$335,0),0)&gt;0,1,0)</f>
        <v>0</v>
      </c>
      <c r="AD75" s="120">
        <f>IF(IFERROR(MATCH(_xlfn.CONCAT($B75,",",AD$4),'19 SpcFunc &amp; VentSpcFunc combos'!$Q$8:$Q$335,0),0)&gt;0,1,0)</f>
        <v>0</v>
      </c>
      <c r="AE75" s="120">
        <f>IF(IFERROR(MATCH(_xlfn.CONCAT($B75,",",AE$4),'19 SpcFunc &amp; VentSpcFunc combos'!$Q$8:$Q$335,0),0)&gt;0,1,0)</f>
        <v>0</v>
      </c>
      <c r="AF75" s="120">
        <f>IF(IFERROR(MATCH(_xlfn.CONCAT($B75,",",AF$4),'19 SpcFunc &amp; VentSpcFunc combos'!$Q$8:$Q$335,0),0)&gt;0,1,0)</f>
        <v>0</v>
      </c>
      <c r="AG75" s="120">
        <f>IF(IFERROR(MATCH(_xlfn.CONCAT($B75,",",AG$4),'19 SpcFunc &amp; VentSpcFunc combos'!$Q$8:$Q$335,0),0)&gt;0,1,0)</f>
        <v>0</v>
      </c>
      <c r="AH75" s="120">
        <f>IF(IFERROR(MATCH(_xlfn.CONCAT($B75,",",AH$4),'19 SpcFunc &amp; VentSpcFunc combos'!$Q$8:$Q$335,0),0)&gt;0,1,0)</f>
        <v>0</v>
      </c>
      <c r="AI75" s="120">
        <f>IF(IFERROR(MATCH(_xlfn.CONCAT($B75,",",AI$4),'19 SpcFunc &amp; VentSpcFunc combos'!$Q$8:$Q$335,0),0)&gt;0,1,0)</f>
        <v>0</v>
      </c>
      <c r="AJ75" s="120">
        <f>IF(IFERROR(MATCH(_xlfn.CONCAT($B75,",",AJ$4),'19 SpcFunc &amp; VentSpcFunc combos'!$Q$8:$Q$335,0),0)&gt;0,1,0)</f>
        <v>0</v>
      </c>
      <c r="AK75" s="120">
        <f>IF(IFERROR(MATCH(_xlfn.CONCAT($B75,",",AK$4),'19 SpcFunc &amp; VentSpcFunc combos'!$Q$8:$Q$335,0),0)&gt;0,1,0)</f>
        <v>0</v>
      </c>
      <c r="AL75" s="120">
        <f>IF(IFERROR(MATCH(_xlfn.CONCAT($B75,",",AL$4),'19 SpcFunc &amp; VentSpcFunc combos'!$Q$8:$Q$335,0),0)&gt;0,1,0)</f>
        <v>0</v>
      </c>
      <c r="AM75" s="120">
        <f>IF(IFERROR(MATCH(_xlfn.CONCAT($B75,",",AM$4),'19 SpcFunc &amp; VentSpcFunc combos'!$Q$8:$Q$335,0),0)&gt;0,1,0)</f>
        <v>0</v>
      </c>
      <c r="AN75" s="120">
        <f>IF(IFERROR(MATCH(_xlfn.CONCAT($B75,",",AN$4),'19 SpcFunc &amp; VentSpcFunc combos'!$Q$8:$Q$335,0),0)&gt;0,1,0)</f>
        <v>0</v>
      </c>
      <c r="AO75" s="120">
        <f>IF(IFERROR(MATCH(_xlfn.CONCAT($B75,",",AO$4),'19 SpcFunc &amp; VentSpcFunc combos'!$Q$8:$Q$335,0),0)&gt;0,1,0)</f>
        <v>0</v>
      </c>
      <c r="AP75" s="120">
        <f>IF(IFERROR(MATCH(_xlfn.CONCAT($B75,",",AP$4),'19 SpcFunc &amp; VentSpcFunc combos'!$Q$8:$Q$335,0),0)&gt;0,1,0)</f>
        <v>0</v>
      </c>
      <c r="AQ75" s="120">
        <f>IF(IFERROR(MATCH(_xlfn.CONCAT($B75,",",AQ$4),'19 SpcFunc &amp; VentSpcFunc combos'!$Q$8:$Q$335,0),0)&gt;0,1,0)</f>
        <v>0</v>
      </c>
      <c r="AR75" s="120">
        <f>IF(IFERROR(MATCH(_xlfn.CONCAT($B75,",",AR$4),'19 SpcFunc &amp; VentSpcFunc combos'!$Q$8:$Q$335,0),0)&gt;0,1,0)</f>
        <v>0</v>
      </c>
      <c r="AS75" s="120">
        <f>IF(IFERROR(MATCH(_xlfn.CONCAT($B75,",",AS$4),'19 SpcFunc &amp; VentSpcFunc combos'!$Q$8:$Q$335,0),0)&gt;0,1,0)</f>
        <v>0</v>
      </c>
      <c r="AT75" s="120">
        <f>IF(IFERROR(MATCH(_xlfn.CONCAT($B75,",",AT$4),'19 SpcFunc &amp; VentSpcFunc combos'!$Q$8:$Q$335,0),0)&gt;0,1,0)</f>
        <v>0</v>
      </c>
      <c r="AU75" s="120">
        <f>IF(IFERROR(MATCH(_xlfn.CONCAT($B75,",",AU$4),'19 SpcFunc &amp; VentSpcFunc combos'!$Q$8:$Q$335,0),0)&gt;0,1,0)</f>
        <v>0</v>
      </c>
      <c r="AV75" s="120">
        <f>IF(IFERROR(MATCH(_xlfn.CONCAT($B75,",",AV$4),'19 SpcFunc &amp; VentSpcFunc combos'!$Q$8:$Q$335,0),0)&gt;0,1,0)</f>
        <v>0</v>
      </c>
      <c r="AW75" s="120">
        <f>IF(IFERROR(MATCH(_xlfn.CONCAT($B75,",",AW$4),'19 SpcFunc &amp; VentSpcFunc combos'!$Q$8:$Q$335,0),0)&gt;0,1,0)</f>
        <v>0</v>
      </c>
      <c r="AX75" s="120">
        <f>IF(IFERROR(MATCH(_xlfn.CONCAT($B75,",",AX$4),'19 SpcFunc &amp; VentSpcFunc combos'!$Q$8:$Q$335,0),0)&gt;0,1,0)</f>
        <v>0</v>
      </c>
      <c r="AY75" s="120">
        <f>IF(IFERROR(MATCH(_xlfn.CONCAT($B75,",",AY$4),'19 SpcFunc &amp; VentSpcFunc combos'!$Q$8:$Q$335,0),0)&gt;0,1,0)</f>
        <v>0</v>
      </c>
      <c r="AZ75" s="120">
        <f>IF(IFERROR(MATCH(_xlfn.CONCAT($B75,",",AZ$4),'19 SpcFunc &amp; VentSpcFunc combos'!$Q$8:$Q$335,0),0)&gt;0,1,0)</f>
        <v>0</v>
      </c>
      <c r="BA75" s="120">
        <f>IF(IFERROR(MATCH(_xlfn.CONCAT($B75,",",BA$4),'19 SpcFunc &amp; VentSpcFunc combos'!$Q$8:$Q$335,0),0)&gt;0,1,0)</f>
        <v>0</v>
      </c>
      <c r="BB75" s="120">
        <f>IF(IFERROR(MATCH(_xlfn.CONCAT($B75,",",BB$4),'19 SpcFunc &amp; VentSpcFunc combos'!$Q$8:$Q$335,0),0)&gt;0,1,0)</f>
        <v>0</v>
      </c>
      <c r="BC75" s="120">
        <f>IF(IFERROR(MATCH(_xlfn.CONCAT($B75,",",BC$4),'19 SpcFunc &amp; VentSpcFunc combos'!$Q$8:$Q$335,0),0)&gt;0,1,0)</f>
        <v>0</v>
      </c>
      <c r="BD75" s="120">
        <f>IF(IFERROR(MATCH(_xlfn.CONCAT($B75,",",BD$4),'19 SpcFunc &amp; VentSpcFunc combos'!$Q$8:$Q$335,0),0)&gt;0,1,0)</f>
        <v>0</v>
      </c>
      <c r="BE75" s="120">
        <f>IF(IFERROR(MATCH(_xlfn.CONCAT($B75,",",BE$4),'19 SpcFunc &amp; VentSpcFunc combos'!$Q$8:$Q$335,0),0)&gt;0,1,0)</f>
        <v>0</v>
      </c>
      <c r="BF75" s="120">
        <f>IF(IFERROR(MATCH(_xlfn.CONCAT($B75,",",BF$4),'19 SpcFunc &amp; VentSpcFunc combos'!$Q$8:$Q$335,0),0)&gt;0,1,0)</f>
        <v>0</v>
      </c>
      <c r="BG75" s="120">
        <f>IF(IFERROR(MATCH(_xlfn.CONCAT($B75,",",BG$4),'19 SpcFunc &amp; VentSpcFunc combos'!$Q$8:$Q$335,0),0)&gt;0,1,0)</f>
        <v>0</v>
      </c>
      <c r="BH75" s="120">
        <f>IF(IFERROR(MATCH(_xlfn.CONCAT($B75,",",BH$4),'19 SpcFunc &amp; VentSpcFunc combos'!$Q$8:$Q$335,0),0)&gt;0,1,0)</f>
        <v>0</v>
      </c>
      <c r="BI75" s="120">
        <f>IF(IFERROR(MATCH(_xlfn.CONCAT($B75,",",BI$4),'19 SpcFunc &amp; VentSpcFunc combos'!$Q$8:$Q$335,0),0)&gt;0,1,0)</f>
        <v>0</v>
      </c>
      <c r="BJ75" s="120">
        <f>IF(IFERROR(MATCH(_xlfn.CONCAT($B75,",",BJ$4),'19 SpcFunc &amp; VentSpcFunc combos'!$Q$8:$Q$335,0),0)&gt;0,1,0)</f>
        <v>0</v>
      </c>
      <c r="BK75" s="120">
        <f>IF(IFERROR(MATCH(_xlfn.CONCAT($B75,",",BK$4),'19 SpcFunc &amp; VentSpcFunc combos'!$Q$8:$Q$335,0),0)&gt;0,1,0)</f>
        <v>0</v>
      </c>
      <c r="BL75" s="120">
        <f>IF(IFERROR(MATCH(_xlfn.CONCAT($B75,",",BL$4),'19 SpcFunc &amp; VentSpcFunc combos'!$Q$8:$Q$335,0),0)&gt;0,1,0)</f>
        <v>0</v>
      </c>
      <c r="BM75" s="120">
        <f>IF(IFERROR(MATCH(_xlfn.CONCAT($B75,",",BM$4),'19 SpcFunc &amp; VentSpcFunc combos'!$Q$8:$Q$335,0),0)&gt;0,1,0)</f>
        <v>0</v>
      </c>
      <c r="BN75" s="120">
        <f>IF(IFERROR(MATCH(_xlfn.CONCAT($B75,",",BN$4),'19 SpcFunc &amp; VentSpcFunc combos'!$Q$8:$Q$335,0),0)&gt;0,1,0)</f>
        <v>0</v>
      </c>
      <c r="BO75" s="120">
        <f>IF(IFERROR(MATCH(_xlfn.CONCAT($B75,",",BO$4),'19 SpcFunc &amp; VentSpcFunc combos'!$Q$8:$Q$335,0),0)&gt;0,1,0)</f>
        <v>0</v>
      </c>
      <c r="BP75" s="120">
        <f>IF(IFERROR(MATCH(_xlfn.CONCAT($B75,",",BP$4),'19 SpcFunc &amp; VentSpcFunc combos'!$Q$8:$Q$335,0),0)&gt;0,1,0)</f>
        <v>0</v>
      </c>
      <c r="BQ75" s="120">
        <f>IF(IFERROR(MATCH(_xlfn.CONCAT($B75,",",BQ$4),'19 SpcFunc &amp; VentSpcFunc combos'!$Q$8:$Q$335,0),0)&gt;0,1,0)</f>
        <v>0</v>
      </c>
      <c r="BR75" s="120">
        <f>IF(IFERROR(MATCH(_xlfn.CONCAT($B75,",",BR$4),'19 SpcFunc &amp; VentSpcFunc combos'!$Q$8:$Q$335,0),0)&gt;0,1,0)</f>
        <v>0</v>
      </c>
      <c r="BS75" s="120">
        <f>IF(IFERROR(MATCH(_xlfn.CONCAT($B75,",",BS$4),'19 SpcFunc &amp; VentSpcFunc combos'!$Q$8:$Q$335,0),0)&gt;0,1,0)</f>
        <v>0</v>
      </c>
      <c r="BT75" s="120">
        <f>IF(IFERROR(MATCH(_xlfn.CONCAT($B75,",",BT$4),'19 SpcFunc &amp; VentSpcFunc combos'!$Q$8:$Q$335,0),0)&gt;0,1,0)</f>
        <v>0</v>
      </c>
      <c r="BU75" s="120">
        <f>IF(IFERROR(MATCH(_xlfn.CONCAT($B75,",",BU$4),'19 SpcFunc &amp; VentSpcFunc combos'!$Q$8:$Q$335,0),0)&gt;0,1,0)</f>
        <v>0</v>
      </c>
      <c r="BV75" s="120">
        <f>IF(IFERROR(MATCH(_xlfn.CONCAT($B75,",",BV$4),'19 SpcFunc &amp; VentSpcFunc combos'!$Q$8:$Q$335,0),0)&gt;0,1,0)</f>
        <v>0</v>
      </c>
      <c r="BW75" s="120">
        <f>IF(IFERROR(MATCH(_xlfn.CONCAT($B75,",",BW$4),'19 SpcFunc &amp; VentSpcFunc combos'!$Q$8:$Q$335,0),0)&gt;0,1,0)</f>
        <v>0</v>
      </c>
      <c r="BX75" s="120">
        <f>IF(IFERROR(MATCH(_xlfn.CONCAT($B75,",",BX$4),'19 SpcFunc &amp; VentSpcFunc combos'!$Q$8:$Q$335,0),0)&gt;0,1,0)</f>
        <v>0</v>
      </c>
      <c r="BY75" s="120">
        <f>IF(IFERROR(MATCH(_xlfn.CONCAT($B75,",",BY$4),'19 SpcFunc &amp; VentSpcFunc combos'!$Q$8:$Q$335,0),0)&gt;0,1,0)</f>
        <v>0</v>
      </c>
      <c r="BZ75" s="120">
        <f>IF(IFERROR(MATCH(_xlfn.CONCAT($B75,",",BZ$4),'19 SpcFunc &amp; VentSpcFunc combos'!$Q$8:$Q$335,0),0)&gt;0,1,0)</f>
        <v>0</v>
      </c>
      <c r="CA75" s="120">
        <f>IF(IFERROR(MATCH(_xlfn.CONCAT($B75,",",CA$4),'19 SpcFunc &amp; VentSpcFunc combos'!$Q$8:$Q$335,0),0)&gt;0,1,0)</f>
        <v>0</v>
      </c>
      <c r="CB75" s="120">
        <f>IF(IFERROR(MATCH(_xlfn.CONCAT($B75,",",CB$4),'19 SpcFunc &amp; VentSpcFunc combos'!$Q$8:$Q$335,0),0)&gt;0,1,0)</f>
        <v>0</v>
      </c>
      <c r="CC75" s="120">
        <f>IF(IFERROR(MATCH(_xlfn.CONCAT($B75,",",CC$4),'19 SpcFunc &amp; VentSpcFunc combos'!$Q$8:$Q$335,0),0)&gt;0,1,0)</f>
        <v>0</v>
      </c>
      <c r="CD75" s="120">
        <f>IF(IFERROR(MATCH(_xlfn.CONCAT($B75,",",CD$4),'19 SpcFunc &amp; VentSpcFunc combos'!$Q$8:$Q$335,0),0)&gt;0,1,0)</f>
        <v>0</v>
      </c>
      <c r="CE75" s="120">
        <f>IF(IFERROR(MATCH(_xlfn.CONCAT($B75,",",CE$4),'19 SpcFunc &amp; VentSpcFunc combos'!$Q$8:$Q$335,0),0)&gt;0,1,0)</f>
        <v>0</v>
      </c>
      <c r="CF75" s="120">
        <f>IF(IFERROR(MATCH(_xlfn.CONCAT($B75,",",CF$4),'19 SpcFunc &amp; VentSpcFunc combos'!$Q$8:$Q$335,0),0)&gt;0,1,0)</f>
        <v>0</v>
      </c>
      <c r="CG75" s="120">
        <f>IF(IFERROR(MATCH(_xlfn.CONCAT($B75,",",CG$4),'19 SpcFunc &amp; VentSpcFunc combos'!$Q$8:$Q$335,0),0)&gt;0,1,0)</f>
        <v>0</v>
      </c>
      <c r="CH75" s="120">
        <f>IF(IFERROR(MATCH(_xlfn.CONCAT($B75,",",CH$4),'19 SpcFunc &amp; VentSpcFunc combos'!$Q$8:$Q$335,0),0)&gt;0,1,0)</f>
        <v>0</v>
      </c>
      <c r="CI75" s="120">
        <f>IF(IFERROR(MATCH(_xlfn.CONCAT($B75,",",CI$4),'19 SpcFunc &amp; VentSpcFunc combos'!$Q$8:$Q$335,0),0)&gt;0,1,0)</f>
        <v>0</v>
      </c>
      <c r="CJ75" s="120">
        <f>IF(IFERROR(MATCH(_xlfn.CONCAT($B75,",",CJ$4),'19 SpcFunc &amp; VentSpcFunc combos'!$Q$8:$Q$335,0),0)&gt;0,1,0)</f>
        <v>0</v>
      </c>
      <c r="CK75" s="120">
        <f>IF(IFERROR(MATCH(_xlfn.CONCAT($B75,",",CK$4),'19 SpcFunc &amp; VentSpcFunc combos'!$Q$8:$Q$335,0),0)&gt;0,1,0)</f>
        <v>0</v>
      </c>
      <c r="CL75" s="120">
        <f>IF(IFERROR(MATCH(_xlfn.CONCAT($B75,",",CL$4),'19 SpcFunc &amp; VentSpcFunc combos'!$Q$8:$Q$335,0),0)&gt;0,1,0)</f>
        <v>0</v>
      </c>
      <c r="CM75" s="120">
        <f>IF(IFERROR(MATCH(_xlfn.CONCAT($B75,",",CM$4),'19 SpcFunc &amp; VentSpcFunc combos'!$Q$8:$Q$335,0),0)&gt;0,1,0)</f>
        <v>0</v>
      </c>
      <c r="CN75" s="120">
        <f>IF(IFERROR(MATCH(_xlfn.CONCAT($B75,",",CN$4),'19 SpcFunc &amp; VentSpcFunc combos'!$Q$8:$Q$335,0),0)&gt;0,1,0)</f>
        <v>0</v>
      </c>
      <c r="CO75" s="120">
        <f>IF(IFERROR(MATCH(_xlfn.CONCAT($B75,",",CO$4),'19 SpcFunc &amp; VentSpcFunc combos'!$Q$8:$Q$335,0),0)&gt;0,1,0)</f>
        <v>0</v>
      </c>
      <c r="CP75" s="120">
        <f>IF(IFERROR(MATCH(_xlfn.CONCAT($B75,",",CP$4),'19 SpcFunc &amp; VentSpcFunc combos'!$Q$8:$Q$335,0),0)&gt;0,1,0)</f>
        <v>0</v>
      </c>
      <c r="CQ75" s="120">
        <f>IF(IFERROR(MATCH(_xlfn.CONCAT($B75,",",CQ$4),'19 SpcFunc &amp; VentSpcFunc combos'!$Q$8:$Q$335,0),0)&gt;0,1,0)</f>
        <v>0</v>
      </c>
      <c r="CR75" s="120">
        <f>IF(IFERROR(MATCH(_xlfn.CONCAT($B75,",",CR$4),'19 SpcFunc &amp; VentSpcFunc combos'!$Q$8:$Q$335,0),0)&gt;0,1,0)</f>
        <v>0</v>
      </c>
      <c r="CS75" s="120">
        <f>IF(IFERROR(MATCH(_xlfn.CONCAT($B75,",",CS$4),'19 SpcFunc &amp; VentSpcFunc combos'!$Q$8:$Q$335,0),0)&gt;0,1,0)</f>
        <v>0</v>
      </c>
      <c r="CT75" s="120">
        <f>IF(IFERROR(MATCH(_xlfn.CONCAT($B75,",",CT$4),'19 SpcFunc &amp; VentSpcFunc combos'!$Q$8:$Q$335,0),0)&gt;0,1,0)</f>
        <v>0</v>
      </c>
      <c r="CU75" s="99" t="s">
        <v>938</v>
      </c>
      <c r="CV75">
        <f t="shared" si="6"/>
        <v>0</v>
      </c>
    </row>
    <row r="76" spans="2:100" x14ac:dyDescent="0.25">
      <c r="B76" t="e">
        <f>#REF!</f>
        <v>#REF!</v>
      </c>
      <c r="C76" s="120">
        <f>IF(IFERROR(MATCH(_xlfn.CONCAT($B76,",",C$4),'19 SpcFunc &amp; VentSpcFunc combos'!$Q$8:$Q$335,0),0)&gt;0,1,0)</f>
        <v>0</v>
      </c>
      <c r="D76" s="120">
        <f>IF(IFERROR(MATCH(_xlfn.CONCAT($B76,",",D$4),'19 SpcFunc &amp; VentSpcFunc combos'!$Q$8:$Q$335,0),0)&gt;0,1,0)</f>
        <v>0</v>
      </c>
      <c r="E76" s="120">
        <f>IF(IFERROR(MATCH(_xlfn.CONCAT($B76,",",E$4),'19 SpcFunc &amp; VentSpcFunc combos'!$Q$8:$Q$335,0),0)&gt;0,1,0)</f>
        <v>0</v>
      </c>
      <c r="F76" s="120">
        <f>IF(IFERROR(MATCH(_xlfn.CONCAT($B76,",",F$4),'19 SpcFunc &amp; VentSpcFunc combos'!$Q$8:$Q$335,0),0)&gt;0,1,0)</f>
        <v>0</v>
      </c>
      <c r="G76" s="120">
        <f>IF(IFERROR(MATCH(_xlfn.CONCAT($B76,",",G$4),'19 SpcFunc &amp; VentSpcFunc combos'!$Q$8:$Q$335,0),0)&gt;0,1,0)</f>
        <v>0</v>
      </c>
      <c r="H76" s="120">
        <f>IF(IFERROR(MATCH(_xlfn.CONCAT($B76,",",H$4),'19 SpcFunc &amp; VentSpcFunc combos'!$Q$8:$Q$335,0),0)&gt;0,1,0)</f>
        <v>0</v>
      </c>
      <c r="I76" s="120">
        <f>IF(IFERROR(MATCH(_xlfn.CONCAT($B76,",",I$4),'19 SpcFunc &amp; VentSpcFunc combos'!$Q$8:$Q$335,0),0)&gt;0,1,0)</f>
        <v>0</v>
      </c>
      <c r="J76" s="120">
        <f>IF(IFERROR(MATCH(_xlfn.CONCAT($B76,",",J$4),'19 SpcFunc &amp; VentSpcFunc combos'!$Q$8:$Q$335,0),0)&gt;0,1,0)</f>
        <v>0</v>
      </c>
      <c r="K76" s="120">
        <f>IF(IFERROR(MATCH(_xlfn.CONCAT($B76,",",K$4),'19 SpcFunc &amp; VentSpcFunc combos'!$Q$8:$Q$335,0),0)&gt;0,1,0)</f>
        <v>0</v>
      </c>
      <c r="L76" s="120">
        <f>IF(IFERROR(MATCH(_xlfn.CONCAT($B76,",",L$4),'19 SpcFunc &amp; VentSpcFunc combos'!$Q$8:$Q$335,0),0)&gt;0,1,0)</f>
        <v>0</v>
      </c>
      <c r="M76" s="120">
        <f>IF(IFERROR(MATCH(_xlfn.CONCAT($B76,",",M$4),'19 SpcFunc &amp; VentSpcFunc combos'!$Q$8:$Q$335,0),0)&gt;0,1,0)</f>
        <v>0</v>
      </c>
      <c r="N76" s="120">
        <f>IF(IFERROR(MATCH(_xlfn.CONCAT($B76,",",N$4),'19 SpcFunc &amp; VentSpcFunc combos'!$Q$8:$Q$335,0),0)&gt;0,1,0)</f>
        <v>0</v>
      </c>
      <c r="O76" s="120">
        <f>IF(IFERROR(MATCH(_xlfn.CONCAT($B76,",",O$4),'19 SpcFunc &amp; VentSpcFunc combos'!$Q$8:$Q$335,0),0)&gt;0,1,0)</f>
        <v>0</v>
      </c>
      <c r="P76" s="120">
        <f>IF(IFERROR(MATCH(_xlfn.CONCAT($B76,",",P$4),'19 SpcFunc &amp; VentSpcFunc combos'!$Q$8:$Q$335,0),0)&gt;0,1,0)</f>
        <v>0</v>
      </c>
      <c r="Q76" s="120">
        <f>IF(IFERROR(MATCH(_xlfn.CONCAT($B76,",",Q$4),'19 SpcFunc &amp; VentSpcFunc combos'!$Q$8:$Q$335,0),0)&gt;0,1,0)</f>
        <v>0</v>
      </c>
      <c r="R76" s="120">
        <f>IF(IFERROR(MATCH(_xlfn.CONCAT($B76,",",R$4),'19 SpcFunc &amp; VentSpcFunc combos'!$Q$8:$Q$335,0),0)&gt;0,1,0)</f>
        <v>0</v>
      </c>
      <c r="S76" s="120">
        <f>IF(IFERROR(MATCH(_xlfn.CONCAT($B76,",",S$4),'19 SpcFunc &amp; VentSpcFunc combos'!$Q$8:$Q$335,0),0)&gt;0,1,0)</f>
        <v>0</v>
      </c>
      <c r="T76" s="120">
        <f>IF(IFERROR(MATCH(_xlfn.CONCAT($B76,",",T$4),'19 SpcFunc &amp; VentSpcFunc combos'!$Q$8:$Q$335,0),0)&gt;0,1,0)</f>
        <v>0</v>
      </c>
      <c r="U76" s="120">
        <f>IF(IFERROR(MATCH(_xlfn.CONCAT($B76,",",U$4),'19 SpcFunc &amp; VentSpcFunc combos'!$Q$8:$Q$335,0),0)&gt;0,1,0)</f>
        <v>0</v>
      </c>
      <c r="V76" s="120">
        <f>IF(IFERROR(MATCH(_xlfn.CONCAT($B76,",",V$4),'19 SpcFunc &amp; VentSpcFunc combos'!$Q$8:$Q$335,0),0)&gt;0,1,0)</f>
        <v>0</v>
      </c>
      <c r="W76" s="120">
        <f>IF(IFERROR(MATCH(_xlfn.CONCAT($B76,",",W$4),'19 SpcFunc &amp; VentSpcFunc combos'!$Q$8:$Q$335,0),0)&gt;0,1,0)</f>
        <v>0</v>
      </c>
      <c r="X76" s="120">
        <f>IF(IFERROR(MATCH(_xlfn.CONCAT($B76,",",X$4),'19 SpcFunc &amp; VentSpcFunc combos'!$Q$8:$Q$335,0),0)&gt;0,1,0)</f>
        <v>0</v>
      </c>
      <c r="Y76" s="120">
        <f>IF(IFERROR(MATCH(_xlfn.CONCAT($B76,",",Y$4),'19 SpcFunc &amp; VentSpcFunc combos'!$Q$8:$Q$335,0),0)&gt;0,1,0)</f>
        <v>0</v>
      </c>
      <c r="Z76" s="120">
        <f>IF(IFERROR(MATCH(_xlfn.CONCAT($B76,",",Z$4),'19 SpcFunc &amp; VentSpcFunc combos'!$Q$8:$Q$335,0),0)&gt;0,1,0)</f>
        <v>0</v>
      </c>
      <c r="AA76" s="120">
        <f>IF(IFERROR(MATCH(_xlfn.CONCAT($B76,",",AA$4),'19 SpcFunc &amp; VentSpcFunc combos'!$Q$8:$Q$335,0),0)&gt;0,1,0)</f>
        <v>0</v>
      </c>
      <c r="AB76" s="120">
        <f>IF(IFERROR(MATCH(_xlfn.CONCAT($B76,",",AB$4),'19 SpcFunc &amp; VentSpcFunc combos'!$Q$8:$Q$335,0),0)&gt;0,1,0)</f>
        <v>0</v>
      </c>
      <c r="AC76" s="120">
        <f>IF(IFERROR(MATCH(_xlfn.CONCAT($B76,",",AC$4),'19 SpcFunc &amp; VentSpcFunc combos'!$Q$8:$Q$335,0),0)&gt;0,1,0)</f>
        <v>0</v>
      </c>
      <c r="AD76" s="120">
        <f>IF(IFERROR(MATCH(_xlfn.CONCAT($B76,",",AD$4),'19 SpcFunc &amp; VentSpcFunc combos'!$Q$8:$Q$335,0),0)&gt;0,1,0)</f>
        <v>0</v>
      </c>
      <c r="AE76" s="120">
        <f>IF(IFERROR(MATCH(_xlfn.CONCAT($B76,",",AE$4),'19 SpcFunc &amp; VentSpcFunc combos'!$Q$8:$Q$335,0),0)&gt;0,1,0)</f>
        <v>0</v>
      </c>
      <c r="AF76" s="120">
        <f>IF(IFERROR(MATCH(_xlfn.CONCAT($B76,",",AF$4),'19 SpcFunc &amp; VentSpcFunc combos'!$Q$8:$Q$335,0),0)&gt;0,1,0)</f>
        <v>0</v>
      </c>
      <c r="AG76" s="120">
        <f>IF(IFERROR(MATCH(_xlfn.CONCAT($B76,",",AG$4),'19 SpcFunc &amp; VentSpcFunc combos'!$Q$8:$Q$335,0),0)&gt;0,1,0)</f>
        <v>0</v>
      </c>
      <c r="AH76" s="120">
        <f>IF(IFERROR(MATCH(_xlfn.CONCAT($B76,",",AH$4),'19 SpcFunc &amp; VentSpcFunc combos'!$Q$8:$Q$335,0),0)&gt;0,1,0)</f>
        <v>0</v>
      </c>
      <c r="AI76" s="120">
        <f>IF(IFERROR(MATCH(_xlfn.CONCAT($B76,",",AI$4),'19 SpcFunc &amp; VentSpcFunc combos'!$Q$8:$Q$335,0),0)&gt;0,1,0)</f>
        <v>0</v>
      </c>
      <c r="AJ76" s="120">
        <f>IF(IFERROR(MATCH(_xlfn.CONCAT($B76,",",AJ$4),'19 SpcFunc &amp; VentSpcFunc combos'!$Q$8:$Q$335,0),0)&gt;0,1,0)</f>
        <v>0</v>
      </c>
      <c r="AK76" s="120">
        <f>IF(IFERROR(MATCH(_xlfn.CONCAT($B76,",",AK$4),'19 SpcFunc &amp; VentSpcFunc combos'!$Q$8:$Q$335,0),0)&gt;0,1,0)</f>
        <v>0</v>
      </c>
      <c r="AL76" s="120">
        <f>IF(IFERROR(MATCH(_xlfn.CONCAT($B76,",",AL$4),'19 SpcFunc &amp; VentSpcFunc combos'!$Q$8:$Q$335,0),0)&gt;0,1,0)</f>
        <v>0</v>
      </c>
      <c r="AM76" s="120">
        <f>IF(IFERROR(MATCH(_xlfn.CONCAT($B76,",",AM$4),'19 SpcFunc &amp; VentSpcFunc combos'!$Q$8:$Q$335,0),0)&gt;0,1,0)</f>
        <v>0</v>
      </c>
      <c r="AN76" s="120">
        <f>IF(IFERROR(MATCH(_xlfn.CONCAT($B76,",",AN$4),'19 SpcFunc &amp; VentSpcFunc combos'!$Q$8:$Q$335,0),0)&gt;0,1,0)</f>
        <v>0</v>
      </c>
      <c r="AO76" s="120">
        <f>IF(IFERROR(MATCH(_xlfn.CONCAT($B76,",",AO$4),'19 SpcFunc &amp; VentSpcFunc combos'!$Q$8:$Q$335,0),0)&gt;0,1,0)</f>
        <v>0</v>
      </c>
      <c r="AP76" s="120">
        <f>IF(IFERROR(MATCH(_xlfn.CONCAT($B76,",",AP$4),'19 SpcFunc &amp; VentSpcFunc combos'!$Q$8:$Q$335,0),0)&gt;0,1,0)</f>
        <v>0</v>
      </c>
      <c r="AQ76" s="120">
        <f>IF(IFERROR(MATCH(_xlfn.CONCAT($B76,",",AQ$4),'19 SpcFunc &amp; VentSpcFunc combos'!$Q$8:$Q$335,0),0)&gt;0,1,0)</f>
        <v>0</v>
      </c>
      <c r="AR76" s="120">
        <f>IF(IFERROR(MATCH(_xlfn.CONCAT($B76,",",AR$4),'19 SpcFunc &amp; VentSpcFunc combos'!$Q$8:$Q$335,0),0)&gt;0,1,0)</f>
        <v>0</v>
      </c>
      <c r="AS76" s="120">
        <f>IF(IFERROR(MATCH(_xlfn.CONCAT($B76,",",AS$4),'19 SpcFunc &amp; VentSpcFunc combos'!$Q$8:$Q$335,0),0)&gt;0,1,0)</f>
        <v>0</v>
      </c>
      <c r="AT76" s="120">
        <f>IF(IFERROR(MATCH(_xlfn.CONCAT($B76,",",AT$4),'19 SpcFunc &amp; VentSpcFunc combos'!$Q$8:$Q$335,0),0)&gt;0,1,0)</f>
        <v>0</v>
      </c>
      <c r="AU76" s="120">
        <f>IF(IFERROR(MATCH(_xlfn.CONCAT($B76,",",AU$4),'19 SpcFunc &amp; VentSpcFunc combos'!$Q$8:$Q$335,0),0)&gt;0,1,0)</f>
        <v>0</v>
      </c>
      <c r="AV76" s="120">
        <f>IF(IFERROR(MATCH(_xlfn.CONCAT($B76,",",AV$4),'19 SpcFunc &amp; VentSpcFunc combos'!$Q$8:$Q$335,0),0)&gt;0,1,0)</f>
        <v>0</v>
      </c>
      <c r="AW76" s="120">
        <f>IF(IFERROR(MATCH(_xlfn.CONCAT($B76,",",AW$4),'19 SpcFunc &amp; VentSpcFunc combos'!$Q$8:$Q$335,0),0)&gt;0,1,0)</f>
        <v>0</v>
      </c>
      <c r="AX76" s="120">
        <f>IF(IFERROR(MATCH(_xlfn.CONCAT($B76,",",AX$4),'19 SpcFunc &amp; VentSpcFunc combos'!$Q$8:$Q$335,0),0)&gt;0,1,0)</f>
        <v>0</v>
      </c>
      <c r="AY76" s="120">
        <f>IF(IFERROR(MATCH(_xlfn.CONCAT($B76,",",AY$4),'19 SpcFunc &amp; VentSpcFunc combos'!$Q$8:$Q$335,0),0)&gt;0,1,0)</f>
        <v>0</v>
      </c>
      <c r="AZ76" s="120">
        <f>IF(IFERROR(MATCH(_xlfn.CONCAT($B76,",",AZ$4),'19 SpcFunc &amp; VentSpcFunc combos'!$Q$8:$Q$335,0),0)&gt;0,1,0)</f>
        <v>0</v>
      </c>
      <c r="BA76" s="120">
        <f>IF(IFERROR(MATCH(_xlfn.CONCAT($B76,",",BA$4),'19 SpcFunc &amp; VentSpcFunc combos'!$Q$8:$Q$335,0),0)&gt;0,1,0)</f>
        <v>0</v>
      </c>
      <c r="BB76" s="120">
        <f>IF(IFERROR(MATCH(_xlfn.CONCAT($B76,",",BB$4),'19 SpcFunc &amp; VentSpcFunc combos'!$Q$8:$Q$335,0),0)&gt;0,1,0)</f>
        <v>0</v>
      </c>
      <c r="BC76" s="120">
        <f>IF(IFERROR(MATCH(_xlfn.CONCAT($B76,",",BC$4),'19 SpcFunc &amp; VentSpcFunc combos'!$Q$8:$Q$335,0),0)&gt;0,1,0)</f>
        <v>0</v>
      </c>
      <c r="BD76" s="120">
        <f>IF(IFERROR(MATCH(_xlfn.CONCAT($B76,",",BD$4),'19 SpcFunc &amp; VentSpcFunc combos'!$Q$8:$Q$335,0),0)&gt;0,1,0)</f>
        <v>0</v>
      </c>
      <c r="BE76" s="120">
        <f>IF(IFERROR(MATCH(_xlfn.CONCAT($B76,",",BE$4),'19 SpcFunc &amp; VentSpcFunc combos'!$Q$8:$Q$335,0),0)&gt;0,1,0)</f>
        <v>0</v>
      </c>
      <c r="BF76" s="120">
        <f>IF(IFERROR(MATCH(_xlfn.CONCAT($B76,",",BF$4),'19 SpcFunc &amp; VentSpcFunc combos'!$Q$8:$Q$335,0),0)&gt;0,1,0)</f>
        <v>0</v>
      </c>
      <c r="BG76" s="120">
        <f>IF(IFERROR(MATCH(_xlfn.CONCAT($B76,",",BG$4),'19 SpcFunc &amp; VentSpcFunc combos'!$Q$8:$Q$335,0),0)&gt;0,1,0)</f>
        <v>0</v>
      </c>
      <c r="BH76" s="120">
        <f>IF(IFERROR(MATCH(_xlfn.CONCAT($B76,",",BH$4),'19 SpcFunc &amp; VentSpcFunc combos'!$Q$8:$Q$335,0),0)&gt;0,1,0)</f>
        <v>0</v>
      </c>
      <c r="BI76" s="120">
        <f>IF(IFERROR(MATCH(_xlfn.CONCAT($B76,",",BI$4),'19 SpcFunc &amp; VentSpcFunc combos'!$Q$8:$Q$335,0),0)&gt;0,1,0)</f>
        <v>0</v>
      </c>
      <c r="BJ76" s="120">
        <f>IF(IFERROR(MATCH(_xlfn.CONCAT($B76,",",BJ$4),'19 SpcFunc &amp; VentSpcFunc combos'!$Q$8:$Q$335,0),0)&gt;0,1,0)</f>
        <v>0</v>
      </c>
      <c r="BK76" s="120">
        <f>IF(IFERROR(MATCH(_xlfn.CONCAT($B76,",",BK$4),'19 SpcFunc &amp; VentSpcFunc combos'!$Q$8:$Q$335,0),0)&gt;0,1,0)</f>
        <v>0</v>
      </c>
      <c r="BL76" s="120">
        <f>IF(IFERROR(MATCH(_xlfn.CONCAT($B76,",",BL$4),'19 SpcFunc &amp; VentSpcFunc combos'!$Q$8:$Q$335,0),0)&gt;0,1,0)</f>
        <v>0</v>
      </c>
      <c r="BM76" s="120">
        <f>IF(IFERROR(MATCH(_xlfn.CONCAT($B76,",",BM$4),'19 SpcFunc &amp; VentSpcFunc combos'!$Q$8:$Q$335,0),0)&gt;0,1,0)</f>
        <v>0</v>
      </c>
      <c r="BN76" s="120">
        <f>IF(IFERROR(MATCH(_xlfn.CONCAT($B76,",",BN$4),'19 SpcFunc &amp; VentSpcFunc combos'!$Q$8:$Q$335,0),0)&gt;0,1,0)</f>
        <v>0</v>
      </c>
      <c r="BO76" s="120">
        <f>IF(IFERROR(MATCH(_xlfn.CONCAT($B76,",",BO$4),'19 SpcFunc &amp; VentSpcFunc combos'!$Q$8:$Q$335,0),0)&gt;0,1,0)</f>
        <v>0</v>
      </c>
      <c r="BP76" s="120">
        <f>IF(IFERROR(MATCH(_xlfn.CONCAT($B76,",",BP$4),'19 SpcFunc &amp; VentSpcFunc combos'!$Q$8:$Q$335,0),0)&gt;0,1,0)</f>
        <v>0</v>
      </c>
      <c r="BQ76" s="120">
        <f>IF(IFERROR(MATCH(_xlfn.CONCAT($B76,",",BQ$4),'19 SpcFunc &amp; VentSpcFunc combos'!$Q$8:$Q$335,0),0)&gt;0,1,0)</f>
        <v>0</v>
      </c>
      <c r="BR76" s="120">
        <f>IF(IFERROR(MATCH(_xlfn.CONCAT($B76,",",BR$4),'19 SpcFunc &amp; VentSpcFunc combos'!$Q$8:$Q$335,0),0)&gt;0,1,0)</f>
        <v>0</v>
      </c>
      <c r="BS76" s="120">
        <f>IF(IFERROR(MATCH(_xlfn.CONCAT($B76,",",BS$4),'19 SpcFunc &amp; VentSpcFunc combos'!$Q$8:$Q$335,0),0)&gt;0,1,0)</f>
        <v>0</v>
      </c>
      <c r="BT76" s="120">
        <f>IF(IFERROR(MATCH(_xlfn.CONCAT($B76,",",BT$4),'19 SpcFunc &amp; VentSpcFunc combos'!$Q$8:$Q$335,0),0)&gt;0,1,0)</f>
        <v>0</v>
      </c>
      <c r="BU76" s="120">
        <f>IF(IFERROR(MATCH(_xlfn.CONCAT($B76,",",BU$4),'19 SpcFunc &amp; VentSpcFunc combos'!$Q$8:$Q$335,0),0)&gt;0,1,0)</f>
        <v>0</v>
      </c>
      <c r="BV76" s="120">
        <f>IF(IFERROR(MATCH(_xlfn.CONCAT($B76,",",BV$4),'19 SpcFunc &amp; VentSpcFunc combos'!$Q$8:$Q$335,0),0)&gt;0,1,0)</f>
        <v>0</v>
      </c>
      <c r="BW76" s="120">
        <f>IF(IFERROR(MATCH(_xlfn.CONCAT($B76,",",BW$4),'19 SpcFunc &amp; VentSpcFunc combos'!$Q$8:$Q$335,0),0)&gt;0,1,0)</f>
        <v>0</v>
      </c>
      <c r="BX76" s="120">
        <f>IF(IFERROR(MATCH(_xlfn.CONCAT($B76,",",BX$4),'19 SpcFunc &amp; VentSpcFunc combos'!$Q$8:$Q$335,0),0)&gt;0,1,0)</f>
        <v>0</v>
      </c>
      <c r="BY76" s="120">
        <f>IF(IFERROR(MATCH(_xlfn.CONCAT($B76,",",BY$4),'19 SpcFunc &amp; VentSpcFunc combos'!$Q$8:$Q$335,0),0)&gt;0,1,0)</f>
        <v>0</v>
      </c>
      <c r="BZ76" s="120">
        <f>IF(IFERROR(MATCH(_xlfn.CONCAT($B76,",",BZ$4),'19 SpcFunc &amp; VentSpcFunc combos'!$Q$8:$Q$335,0),0)&gt;0,1,0)</f>
        <v>0</v>
      </c>
      <c r="CA76" s="120">
        <f>IF(IFERROR(MATCH(_xlfn.CONCAT($B76,",",CA$4),'19 SpcFunc &amp; VentSpcFunc combos'!$Q$8:$Q$335,0),0)&gt;0,1,0)</f>
        <v>0</v>
      </c>
      <c r="CB76" s="120">
        <f>IF(IFERROR(MATCH(_xlfn.CONCAT($B76,",",CB$4),'19 SpcFunc &amp; VentSpcFunc combos'!$Q$8:$Q$335,0),0)&gt;0,1,0)</f>
        <v>0</v>
      </c>
      <c r="CC76" s="120">
        <f>IF(IFERROR(MATCH(_xlfn.CONCAT($B76,",",CC$4),'19 SpcFunc &amp; VentSpcFunc combos'!$Q$8:$Q$335,0),0)&gt;0,1,0)</f>
        <v>0</v>
      </c>
      <c r="CD76" s="120">
        <f>IF(IFERROR(MATCH(_xlfn.CONCAT($B76,",",CD$4),'19 SpcFunc &amp; VentSpcFunc combos'!$Q$8:$Q$335,0),0)&gt;0,1,0)</f>
        <v>0</v>
      </c>
      <c r="CE76" s="120">
        <f>IF(IFERROR(MATCH(_xlfn.CONCAT($B76,",",CE$4),'19 SpcFunc &amp; VentSpcFunc combos'!$Q$8:$Q$335,0),0)&gt;0,1,0)</f>
        <v>0</v>
      </c>
      <c r="CF76" s="120">
        <f>IF(IFERROR(MATCH(_xlfn.CONCAT($B76,",",CF$4),'19 SpcFunc &amp; VentSpcFunc combos'!$Q$8:$Q$335,0),0)&gt;0,1,0)</f>
        <v>0</v>
      </c>
      <c r="CG76" s="120">
        <f>IF(IFERROR(MATCH(_xlfn.CONCAT($B76,",",CG$4),'19 SpcFunc &amp; VentSpcFunc combos'!$Q$8:$Q$335,0),0)&gt;0,1,0)</f>
        <v>0</v>
      </c>
      <c r="CH76" s="120">
        <f>IF(IFERROR(MATCH(_xlfn.CONCAT($B76,",",CH$4),'19 SpcFunc &amp; VentSpcFunc combos'!$Q$8:$Q$335,0),0)&gt;0,1,0)</f>
        <v>0</v>
      </c>
      <c r="CI76" s="120">
        <f>IF(IFERROR(MATCH(_xlfn.CONCAT($B76,",",CI$4),'19 SpcFunc &amp; VentSpcFunc combos'!$Q$8:$Q$335,0),0)&gt;0,1,0)</f>
        <v>0</v>
      </c>
      <c r="CJ76" s="120">
        <f>IF(IFERROR(MATCH(_xlfn.CONCAT($B76,",",CJ$4),'19 SpcFunc &amp; VentSpcFunc combos'!$Q$8:$Q$335,0),0)&gt;0,1,0)</f>
        <v>0</v>
      </c>
      <c r="CK76" s="120">
        <f>IF(IFERROR(MATCH(_xlfn.CONCAT($B76,",",CK$4),'19 SpcFunc &amp; VentSpcFunc combos'!$Q$8:$Q$335,0),0)&gt;0,1,0)</f>
        <v>0</v>
      </c>
      <c r="CL76" s="120">
        <f>IF(IFERROR(MATCH(_xlfn.CONCAT($B76,",",CL$4),'19 SpcFunc &amp; VentSpcFunc combos'!$Q$8:$Q$335,0),0)&gt;0,1,0)</f>
        <v>0</v>
      </c>
      <c r="CM76" s="120">
        <f>IF(IFERROR(MATCH(_xlfn.CONCAT($B76,",",CM$4),'19 SpcFunc &amp; VentSpcFunc combos'!$Q$8:$Q$335,0),0)&gt;0,1,0)</f>
        <v>0</v>
      </c>
      <c r="CN76" s="120">
        <f>IF(IFERROR(MATCH(_xlfn.CONCAT($B76,",",CN$4),'19 SpcFunc &amp; VentSpcFunc combos'!$Q$8:$Q$335,0),0)&gt;0,1,0)</f>
        <v>0</v>
      </c>
      <c r="CO76" s="120">
        <f>IF(IFERROR(MATCH(_xlfn.CONCAT($B76,",",CO$4),'19 SpcFunc &amp; VentSpcFunc combos'!$Q$8:$Q$335,0),0)&gt;0,1,0)</f>
        <v>0</v>
      </c>
      <c r="CP76" s="120">
        <f>IF(IFERROR(MATCH(_xlfn.CONCAT($B76,",",CP$4),'19 SpcFunc &amp; VentSpcFunc combos'!$Q$8:$Q$335,0),0)&gt;0,1,0)</f>
        <v>0</v>
      </c>
      <c r="CQ76" s="120">
        <f>IF(IFERROR(MATCH(_xlfn.CONCAT($B76,",",CQ$4),'19 SpcFunc &amp; VentSpcFunc combos'!$Q$8:$Q$335,0),0)&gt;0,1,0)</f>
        <v>0</v>
      </c>
      <c r="CR76" s="120">
        <f>IF(IFERROR(MATCH(_xlfn.CONCAT($B76,",",CR$4),'19 SpcFunc &amp; VentSpcFunc combos'!$Q$8:$Q$335,0),0)&gt;0,1,0)</f>
        <v>0</v>
      </c>
      <c r="CS76" s="120">
        <f>IF(IFERROR(MATCH(_xlfn.CONCAT($B76,",",CS$4),'19 SpcFunc &amp; VentSpcFunc combos'!$Q$8:$Q$335,0),0)&gt;0,1,0)</f>
        <v>0</v>
      </c>
      <c r="CT76" s="120">
        <f>IF(IFERROR(MATCH(_xlfn.CONCAT($B76,",",CT$4),'19 SpcFunc &amp; VentSpcFunc combos'!$Q$8:$Q$335,0),0)&gt;0,1,0)</f>
        <v>0</v>
      </c>
      <c r="CU76" s="99" t="s">
        <v>938</v>
      </c>
      <c r="CV76">
        <f t="shared" si="6"/>
        <v>0</v>
      </c>
    </row>
    <row r="77" spans="2:100" x14ac:dyDescent="0.25">
      <c r="B77" t="e">
        <f>#REF!</f>
        <v>#REF!</v>
      </c>
      <c r="C77" s="120">
        <f>IF(IFERROR(MATCH(_xlfn.CONCAT($B77,",",C$4),'19 SpcFunc &amp; VentSpcFunc combos'!$Q$8:$Q$335,0),0)&gt;0,1,0)</f>
        <v>0</v>
      </c>
      <c r="D77" s="120">
        <f>IF(IFERROR(MATCH(_xlfn.CONCAT($B77,",",D$4),'19 SpcFunc &amp; VentSpcFunc combos'!$Q$8:$Q$335,0),0)&gt;0,1,0)</f>
        <v>0</v>
      </c>
      <c r="E77" s="120">
        <f>IF(IFERROR(MATCH(_xlfn.CONCAT($B77,",",E$4),'19 SpcFunc &amp; VentSpcFunc combos'!$Q$8:$Q$335,0),0)&gt;0,1,0)</f>
        <v>0</v>
      </c>
      <c r="F77" s="120">
        <f>IF(IFERROR(MATCH(_xlfn.CONCAT($B77,",",F$4),'19 SpcFunc &amp; VentSpcFunc combos'!$Q$8:$Q$335,0),0)&gt;0,1,0)</f>
        <v>0</v>
      </c>
      <c r="G77" s="120">
        <f>IF(IFERROR(MATCH(_xlfn.CONCAT($B77,",",G$4),'19 SpcFunc &amp; VentSpcFunc combos'!$Q$8:$Q$335,0),0)&gt;0,1,0)</f>
        <v>0</v>
      </c>
      <c r="H77" s="120">
        <f>IF(IFERROR(MATCH(_xlfn.CONCAT($B77,",",H$4),'19 SpcFunc &amp; VentSpcFunc combos'!$Q$8:$Q$335,0),0)&gt;0,1,0)</f>
        <v>0</v>
      </c>
      <c r="I77" s="120">
        <f>IF(IFERROR(MATCH(_xlfn.CONCAT($B77,",",I$4),'19 SpcFunc &amp; VentSpcFunc combos'!$Q$8:$Q$335,0),0)&gt;0,1,0)</f>
        <v>0</v>
      </c>
      <c r="J77" s="120">
        <f>IF(IFERROR(MATCH(_xlfn.CONCAT($B77,",",J$4),'19 SpcFunc &amp; VentSpcFunc combos'!$Q$8:$Q$335,0),0)&gt;0,1,0)</f>
        <v>0</v>
      </c>
      <c r="K77" s="120">
        <f>IF(IFERROR(MATCH(_xlfn.CONCAT($B77,",",K$4),'19 SpcFunc &amp; VentSpcFunc combos'!$Q$8:$Q$335,0),0)&gt;0,1,0)</f>
        <v>0</v>
      </c>
      <c r="L77" s="120">
        <f>IF(IFERROR(MATCH(_xlfn.CONCAT($B77,",",L$4),'19 SpcFunc &amp; VentSpcFunc combos'!$Q$8:$Q$335,0),0)&gt;0,1,0)</f>
        <v>0</v>
      </c>
      <c r="M77" s="120">
        <f>IF(IFERROR(MATCH(_xlfn.CONCAT($B77,",",M$4),'19 SpcFunc &amp; VentSpcFunc combos'!$Q$8:$Q$335,0),0)&gt;0,1,0)</f>
        <v>0</v>
      </c>
      <c r="N77" s="120">
        <f>IF(IFERROR(MATCH(_xlfn.CONCAT($B77,",",N$4),'19 SpcFunc &amp; VentSpcFunc combos'!$Q$8:$Q$335,0),0)&gt;0,1,0)</f>
        <v>0</v>
      </c>
      <c r="O77" s="120">
        <f>IF(IFERROR(MATCH(_xlfn.CONCAT($B77,",",O$4),'19 SpcFunc &amp; VentSpcFunc combos'!$Q$8:$Q$335,0),0)&gt;0,1,0)</f>
        <v>0</v>
      </c>
      <c r="P77" s="120">
        <f>IF(IFERROR(MATCH(_xlfn.CONCAT($B77,",",P$4),'19 SpcFunc &amp; VentSpcFunc combos'!$Q$8:$Q$335,0),0)&gt;0,1,0)</f>
        <v>0</v>
      </c>
      <c r="Q77" s="120">
        <f>IF(IFERROR(MATCH(_xlfn.CONCAT($B77,",",Q$4),'19 SpcFunc &amp; VentSpcFunc combos'!$Q$8:$Q$335,0),0)&gt;0,1,0)</f>
        <v>0</v>
      </c>
      <c r="R77" s="120">
        <f>IF(IFERROR(MATCH(_xlfn.CONCAT($B77,",",R$4),'19 SpcFunc &amp; VentSpcFunc combos'!$Q$8:$Q$335,0),0)&gt;0,1,0)</f>
        <v>0</v>
      </c>
      <c r="S77" s="120">
        <f>IF(IFERROR(MATCH(_xlfn.CONCAT($B77,",",S$4),'19 SpcFunc &amp; VentSpcFunc combos'!$Q$8:$Q$335,0),0)&gt;0,1,0)</f>
        <v>0</v>
      </c>
      <c r="T77" s="120">
        <f>IF(IFERROR(MATCH(_xlfn.CONCAT($B77,",",T$4),'19 SpcFunc &amp; VentSpcFunc combos'!$Q$8:$Q$335,0),0)&gt;0,1,0)</f>
        <v>0</v>
      </c>
      <c r="U77" s="120">
        <f>IF(IFERROR(MATCH(_xlfn.CONCAT($B77,",",U$4),'19 SpcFunc &amp; VentSpcFunc combos'!$Q$8:$Q$335,0),0)&gt;0,1,0)</f>
        <v>0</v>
      </c>
      <c r="V77" s="120">
        <f>IF(IFERROR(MATCH(_xlfn.CONCAT($B77,",",V$4),'19 SpcFunc &amp; VentSpcFunc combos'!$Q$8:$Q$335,0),0)&gt;0,1,0)</f>
        <v>0</v>
      </c>
      <c r="W77" s="120">
        <f>IF(IFERROR(MATCH(_xlfn.CONCAT($B77,",",W$4),'19 SpcFunc &amp; VentSpcFunc combos'!$Q$8:$Q$335,0),0)&gt;0,1,0)</f>
        <v>0</v>
      </c>
      <c r="X77" s="120">
        <f>IF(IFERROR(MATCH(_xlfn.CONCAT($B77,",",X$4),'19 SpcFunc &amp; VentSpcFunc combos'!$Q$8:$Q$335,0),0)&gt;0,1,0)</f>
        <v>0</v>
      </c>
      <c r="Y77" s="120">
        <f>IF(IFERROR(MATCH(_xlfn.CONCAT($B77,",",Y$4),'19 SpcFunc &amp; VentSpcFunc combos'!$Q$8:$Q$335,0),0)&gt;0,1,0)</f>
        <v>0</v>
      </c>
      <c r="Z77" s="120">
        <f>IF(IFERROR(MATCH(_xlfn.CONCAT($B77,",",Z$4),'19 SpcFunc &amp; VentSpcFunc combos'!$Q$8:$Q$335,0),0)&gt;0,1,0)</f>
        <v>0</v>
      </c>
      <c r="AA77" s="120">
        <f>IF(IFERROR(MATCH(_xlfn.CONCAT($B77,",",AA$4),'19 SpcFunc &amp; VentSpcFunc combos'!$Q$8:$Q$335,0),0)&gt;0,1,0)</f>
        <v>0</v>
      </c>
      <c r="AB77" s="120">
        <f>IF(IFERROR(MATCH(_xlfn.CONCAT($B77,",",AB$4),'19 SpcFunc &amp; VentSpcFunc combos'!$Q$8:$Q$335,0),0)&gt;0,1,0)</f>
        <v>0</v>
      </c>
      <c r="AC77" s="120">
        <f>IF(IFERROR(MATCH(_xlfn.CONCAT($B77,",",AC$4),'19 SpcFunc &amp; VentSpcFunc combos'!$Q$8:$Q$335,0),0)&gt;0,1,0)</f>
        <v>0</v>
      </c>
      <c r="AD77" s="120">
        <f>IF(IFERROR(MATCH(_xlfn.CONCAT($B77,",",AD$4),'19 SpcFunc &amp; VentSpcFunc combos'!$Q$8:$Q$335,0),0)&gt;0,1,0)</f>
        <v>0</v>
      </c>
      <c r="AE77" s="120">
        <f>IF(IFERROR(MATCH(_xlfn.CONCAT($B77,",",AE$4),'19 SpcFunc &amp; VentSpcFunc combos'!$Q$8:$Q$335,0),0)&gt;0,1,0)</f>
        <v>0</v>
      </c>
      <c r="AF77" s="120">
        <f>IF(IFERROR(MATCH(_xlfn.CONCAT($B77,",",AF$4),'19 SpcFunc &amp; VentSpcFunc combos'!$Q$8:$Q$335,0),0)&gt;0,1,0)</f>
        <v>0</v>
      </c>
      <c r="AG77" s="120">
        <f>IF(IFERROR(MATCH(_xlfn.CONCAT($B77,",",AG$4),'19 SpcFunc &amp; VentSpcFunc combos'!$Q$8:$Q$335,0),0)&gt;0,1,0)</f>
        <v>0</v>
      </c>
      <c r="AH77" s="120">
        <f>IF(IFERROR(MATCH(_xlfn.CONCAT($B77,",",AH$4),'19 SpcFunc &amp; VentSpcFunc combos'!$Q$8:$Q$335,0),0)&gt;0,1,0)</f>
        <v>0</v>
      </c>
      <c r="AI77" s="120">
        <f>IF(IFERROR(MATCH(_xlfn.CONCAT($B77,",",AI$4),'19 SpcFunc &amp; VentSpcFunc combos'!$Q$8:$Q$335,0),0)&gt;0,1,0)</f>
        <v>0</v>
      </c>
      <c r="AJ77" s="120">
        <f>IF(IFERROR(MATCH(_xlfn.CONCAT($B77,",",AJ$4),'19 SpcFunc &amp; VentSpcFunc combos'!$Q$8:$Q$335,0),0)&gt;0,1,0)</f>
        <v>0</v>
      </c>
      <c r="AK77" s="120">
        <f>IF(IFERROR(MATCH(_xlfn.CONCAT($B77,",",AK$4),'19 SpcFunc &amp; VentSpcFunc combos'!$Q$8:$Q$335,0),0)&gt;0,1,0)</f>
        <v>0</v>
      </c>
      <c r="AL77" s="120">
        <f>IF(IFERROR(MATCH(_xlfn.CONCAT($B77,",",AL$4),'19 SpcFunc &amp; VentSpcFunc combos'!$Q$8:$Q$335,0),0)&gt;0,1,0)</f>
        <v>0</v>
      </c>
      <c r="AM77" s="120">
        <f>IF(IFERROR(MATCH(_xlfn.CONCAT($B77,",",AM$4),'19 SpcFunc &amp; VentSpcFunc combos'!$Q$8:$Q$335,0),0)&gt;0,1,0)</f>
        <v>0</v>
      </c>
      <c r="AN77" s="120">
        <f>IF(IFERROR(MATCH(_xlfn.CONCAT($B77,",",AN$4),'19 SpcFunc &amp; VentSpcFunc combos'!$Q$8:$Q$335,0),0)&gt;0,1,0)</f>
        <v>0</v>
      </c>
      <c r="AO77" s="120">
        <f>IF(IFERROR(MATCH(_xlfn.CONCAT($B77,",",AO$4),'19 SpcFunc &amp; VentSpcFunc combos'!$Q$8:$Q$335,0),0)&gt;0,1,0)</f>
        <v>0</v>
      </c>
      <c r="AP77" s="120">
        <f>IF(IFERROR(MATCH(_xlfn.CONCAT($B77,",",AP$4),'19 SpcFunc &amp; VentSpcFunc combos'!$Q$8:$Q$335,0),0)&gt;0,1,0)</f>
        <v>0</v>
      </c>
      <c r="AQ77" s="120">
        <f>IF(IFERROR(MATCH(_xlfn.CONCAT($B77,",",AQ$4),'19 SpcFunc &amp; VentSpcFunc combos'!$Q$8:$Q$335,0),0)&gt;0,1,0)</f>
        <v>0</v>
      </c>
      <c r="AR77" s="120">
        <f>IF(IFERROR(MATCH(_xlfn.CONCAT($B77,",",AR$4),'19 SpcFunc &amp; VentSpcFunc combos'!$Q$8:$Q$335,0),0)&gt;0,1,0)</f>
        <v>0</v>
      </c>
      <c r="AS77" s="120">
        <f>IF(IFERROR(MATCH(_xlfn.CONCAT($B77,",",AS$4),'19 SpcFunc &amp; VentSpcFunc combos'!$Q$8:$Q$335,0),0)&gt;0,1,0)</f>
        <v>0</v>
      </c>
      <c r="AT77" s="120">
        <f>IF(IFERROR(MATCH(_xlfn.CONCAT($B77,",",AT$4),'19 SpcFunc &amp; VentSpcFunc combos'!$Q$8:$Q$335,0),0)&gt;0,1,0)</f>
        <v>0</v>
      </c>
      <c r="AU77" s="120">
        <f>IF(IFERROR(MATCH(_xlfn.CONCAT($B77,",",AU$4),'19 SpcFunc &amp; VentSpcFunc combos'!$Q$8:$Q$335,0),0)&gt;0,1,0)</f>
        <v>0</v>
      </c>
      <c r="AV77" s="120">
        <f>IF(IFERROR(MATCH(_xlfn.CONCAT($B77,",",AV$4),'19 SpcFunc &amp; VentSpcFunc combos'!$Q$8:$Q$335,0),0)&gt;0,1,0)</f>
        <v>0</v>
      </c>
      <c r="AW77" s="120">
        <f>IF(IFERROR(MATCH(_xlfn.CONCAT($B77,",",AW$4),'19 SpcFunc &amp; VentSpcFunc combos'!$Q$8:$Q$335,0),0)&gt;0,1,0)</f>
        <v>0</v>
      </c>
      <c r="AX77" s="120">
        <f>IF(IFERROR(MATCH(_xlfn.CONCAT($B77,",",AX$4),'19 SpcFunc &amp; VentSpcFunc combos'!$Q$8:$Q$335,0),0)&gt;0,1,0)</f>
        <v>0</v>
      </c>
      <c r="AY77" s="120">
        <f>IF(IFERROR(MATCH(_xlfn.CONCAT($B77,",",AY$4),'19 SpcFunc &amp; VentSpcFunc combos'!$Q$8:$Q$335,0),0)&gt;0,1,0)</f>
        <v>0</v>
      </c>
      <c r="AZ77" s="120">
        <f>IF(IFERROR(MATCH(_xlfn.CONCAT($B77,",",AZ$4),'19 SpcFunc &amp; VentSpcFunc combos'!$Q$8:$Q$335,0),0)&gt;0,1,0)</f>
        <v>0</v>
      </c>
      <c r="BA77" s="120">
        <f>IF(IFERROR(MATCH(_xlfn.CONCAT($B77,",",BA$4),'19 SpcFunc &amp; VentSpcFunc combos'!$Q$8:$Q$335,0),0)&gt;0,1,0)</f>
        <v>0</v>
      </c>
      <c r="BB77" s="120">
        <f>IF(IFERROR(MATCH(_xlfn.CONCAT($B77,",",BB$4),'19 SpcFunc &amp; VentSpcFunc combos'!$Q$8:$Q$335,0),0)&gt;0,1,0)</f>
        <v>0</v>
      </c>
      <c r="BC77" s="120">
        <f>IF(IFERROR(MATCH(_xlfn.CONCAT($B77,",",BC$4),'19 SpcFunc &amp; VentSpcFunc combos'!$Q$8:$Q$335,0),0)&gt;0,1,0)</f>
        <v>0</v>
      </c>
      <c r="BD77" s="120">
        <f>IF(IFERROR(MATCH(_xlfn.CONCAT($B77,",",BD$4),'19 SpcFunc &amp; VentSpcFunc combos'!$Q$8:$Q$335,0),0)&gt;0,1,0)</f>
        <v>0</v>
      </c>
      <c r="BE77" s="120">
        <f>IF(IFERROR(MATCH(_xlfn.CONCAT($B77,",",BE$4),'19 SpcFunc &amp; VentSpcFunc combos'!$Q$8:$Q$335,0),0)&gt;0,1,0)</f>
        <v>0</v>
      </c>
      <c r="BF77" s="120">
        <f>IF(IFERROR(MATCH(_xlfn.CONCAT($B77,",",BF$4),'19 SpcFunc &amp; VentSpcFunc combos'!$Q$8:$Q$335,0),0)&gt;0,1,0)</f>
        <v>0</v>
      </c>
      <c r="BG77" s="120">
        <f>IF(IFERROR(MATCH(_xlfn.CONCAT($B77,",",BG$4),'19 SpcFunc &amp; VentSpcFunc combos'!$Q$8:$Q$335,0),0)&gt;0,1,0)</f>
        <v>0</v>
      </c>
      <c r="BH77" s="120">
        <f>IF(IFERROR(MATCH(_xlfn.CONCAT($B77,",",BH$4),'19 SpcFunc &amp; VentSpcFunc combos'!$Q$8:$Q$335,0),0)&gt;0,1,0)</f>
        <v>0</v>
      </c>
      <c r="BI77" s="120">
        <f>IF(IFERROR(MATCH(_xlfn.CONCAT($B77,",",BI$4),'19 SpcFunc &amp; VentSpcFunc combos'!$Q$8:$Q$335,0),0)&gt;0,1,0)</f>
        <v>0</v>
      </c>
      <c r="BJ77" s="120">
        <f>IF(IFERROR(MATCH(_xlfn.CONCAT($B77,",",BJ$4),'19 SpcFunc &amp; VentSpcFunc combos'!$Q$8:$Q$335,0),0)&gt;0,1,0)</f>
        <v>0</v>
      </c>
      <c r="BK77" s="120">
        <f>IF(IFERROR(MATCH(_xlfn.CONCAT($B77,",",BK$4),'19 SpcFunc &amp; VentSpcFunc combos'!$Q$8:$Q$335,0),0)&gt;0,1,0)</f>
        <v>0</v>
      </c>
      <c r="BL77" s="120">
        <f>IF(IFERROR(MATCH(_xlfn.CONCAT($B77,",",BL$4),'19 SpcFunc &amp; VentSpcFunc combos'!$Q$8:$Q$335,0),0)&gt;0,1,0)</f>
        <v>0</v>
      </c>
      <c r="BM77" s="120">
        <f>IF(IFERROR(MATCH(_xlfn.CONCAT($B77,",",BM$4),'19 SpcFunc &amp; VentSpcFunc combos'!$Q$8:$Q$335,0),0)&gt;0,1,0)</f>
        <v>0</v>
      </c>
      <c r="BN77" s="120">
        <f>IF(IFERROR(MATCH(_xlfn.CONCAT($B77,",",BN$4),'19 SpcFunc &amp; VentSpcFunc combos'!$Q$8:$Q$335,0),0)&gt;0,1,0)</f>
        <v>0</v>
      </c>
      <c r="BO77" s="120">
        <f>IF(IFERROR(MATCH(_xlfn.CONCAT($B77,",",BO$4),'19 SpcFunc &amp; VentSpcFunc combos'!$Q$8:$Q$335,0),0)&gt;0,1,0)</f>
        <v>0</v>
      </c>
      <c r="BP77" s="120">
        <f>IF(IFERROR(MATCH(_xlfn.CONCAT($B77,",",BP$4),'19 SpcFunc &amp; VentSpcFunc combos'!$Q$8:$Q$335,0),0)&gt;0,1,0)</f>
        <v>0</v>
      </c>
      <c r="BQ77" s="120">
        <f>IF(IFERROR(MATCH(_xlfn.CONCAT($B77,",",BQ$4),'19 SpcFunc &amp; VentSpcFunc combos'!$Q$8:$Q$335,0),0)&gt;0,1,0)</f>
        <v>0</v>
      </c>
      <c r="BR77" s="120">
        <f>IF(IFERROR(MATCH(_xlfn.CONCAT($B77,",",BR$4),'19 SpcFunc &amp; VentSpcFunc combos'!$Q$8:$Q$335,0),0)&gt;0,1,0)</f>
        <v>0</v>
      </c>
      <c r="BS77" s="120">
        <f>IF(IFERROR(MATCH(_xlfn.CONCAT($B77,",",BS$4),'19 SpcFunc &amp; VentSpcFunc combos'!$Q$8:$Q$335,0),0)&gt;0,1,0)</f>
        <v>0</v>
      </c>
      <c r="BT77" s="120">
        <f>IF(IFERROR(MATCH(_xlfn.CONCAT($B77,",",BT$4),'19 SpcFunc &amp; VentSpcFunc combos'!$Q$8:$Q$335,0),0)&gt;0,1,0)</f>
        <v>0</v>
      </c>
      <c r="BU77" s="120">
        <f>IF(IFERROR(MATCH(_xlfn.CONCAT($B77,",",BU$4),'19 SpcFunc &amp; VentSpcFunc combos'!$Q$8:$Q$335,0),0)&gt;0,1,0)</f>
        <v>0</v>
      </c>
      <c r="BV77" s="120">
        <f>IF(IFERROR(MATCH(_xlfn.CONCAT($B77,",",BV$4),'19 SpcFunc &amp; VentSpcFunc combos'!$Q$8:$Q$335,0),0)&gt;0,1,0)</f>
        <v>0</v>
      </c>
      <c r="BW77" s="120">
        <f>IF(IFERROR(MATCH(_xlfn.CONCAT($B77,",",BW$4),'19 SpcFunc &amp; VentSpcFunc combos'!$Q$8:$Q$335,0),0)&gt;0,1,0)</f>
        <v>0</v>
      </c>
      <c r="BX77" s="120">
        <f>IF(IFERROR(MATCH(_xlfn.CONCAT($B77,",",BX$4),'19 SpcFunc &amp; VentSpcFunc combos'!$Q$8:$Q$335,0),0)&gt;0,1,0)</f>
        <v>0</v>
      </c>
      <c r="BY77" s="120">
        <f>IF(IFERROR(MATCH(_xlfn.CONCAT($B77,",",BY$4),'19 SpcFunc &amp; VentSpcFunc combos'!$Q$8:$Q$335,0),0)&gt;0,1,0)</f>
        <v>0</v>
      </c>
      <c r="BZ77" s="120">
        <f>IF(IFERROR(MATCH(_xlfn.CONCAT($B77,",",BZ$4),'19 SpcFunc &amp; VentSpcFunc combos'!$Q$8:$Q$335,0),0)&gt;0,1,0)</f>
        <v>0</v>
      </c>
      <c r="CA77" s="120">
        <f>IF(IFERROR(MATCH(_xlfn.CONCAT($B77,",",CA$4),'19 SpcFunc &amp; VentSpcFunc combos'!$Q$8:$Q$335,0),0)&gt;0,1,0)</f>
        <v>0</v>
      </c>
      <c r="CB77" s="120">
        <f>IF(IFERROR(MATCH(_xlfn.CONCAT($B77,",",CB$4),'19 SpcFunc &amp; VentSpcFunc combos'!$Q$8:$Q$335,0),0)&gt;0,1,0)</f>
        <v>0</v>
      </c>
      <c r="CC77" s="120">
        <f>IF(IFERROR(MATCH(_xlfn.CONCAT($B77,",",CC$4),'19 SpcFunc &amp; VentSpcFunc combos'!$Q$8:$Q$335,0),0)&gt;0,1,0)</f>
        <v>0</v>
      </c>
      <c r="CD77" s="120">
        <f>IF(IFERROR(MATCH(_xlfn.CONCAT($B77,",",CD$4),'19 SpcFunc &amp; VentSpcFunc combos'!$Q$8:$Q$335,0),0)&gt;0,1,0)</f>
        <v>0</v>
      </c>
      <c r="CE77" s="120">
        <f>IF(IFERROR(MATCH(_xlfn.CONCAT($B77,",",CE$4),'19 SpcFunc &amp; VentSpcFunc combos'!$Q$8:$Q$335,0),0)&gt;0,1,0)</f>
        <v>0</v>
      </c>
      <c r="CF77" s="120">
        <f>IF(IFERROR(MATCH(_xlfn.CONCAT($B77,",",CF$4),'19 SpcFunc &amp; VentSpcFunc combos'!$Q$8:$Q$335,0),0)&gt;0,1,0)</f>
        <v>0</v>
      </c>
      <c r="CG77" s="120">
        <f>IF(IFERROR(MATCH(_xlfn.CONCAT($B77,",",CG$4),'19 SpcFunc &amp; VentSpcFunc combos'!$Q$8:$Q$335,0),0)&gt;0,1,0)</f>
        <v>0</v>
      </c>
      <c r="CH77" s="120">
        <f>IF(IFERROR(MATCH(_xlfn.CONCAT($B77,",",CH$4),'19 SpcFunc &amp; VentSpcFunc combos'!$Q$8:$Q$335,0),0)&gt;0,1,0)</f>
        <v>0</v>
      </c>
      <c r="CI77" s="120">
        <f>IF(IFERROR(MATCH(_xlfn.CONCAT($B77,",",CI$4),'19 SpcFunc &amp; VentSpcFunc combos'!$Q$8:$Q$335,0),0)&gt;0,1,0)</f>
        <v>0</v>
      </c>
      <c r="CJ77" s="120">
        <f>IF(IFERROR(MATCH(_xlfn.CONCAT($B77,",",CJ$4),'19 SpcFunc &amp; VentSpcFunc combos'!$Q$8:$Q$335,0),0)&gt;0,1,0)</f>
        <v>0</v>
      </c>
      <c r="CK77" s="120">
        <f>IF(IFERROR(MATCH(_xlfn.CONCAT($B77,",",CK$4),'19 SpcFunc &amp; VentSpcFunc combos'!$Q$8:$Q$335,0),0)&gt;0,1,0)</f>
        <v>0</v>
      </c>
      <c r="CL77" s="120">
        <f>IF(IFERROR(MATCH(_xlfn.CONCAT($B77,",",CL$4),'19 SpcFunc &amp; VentSpcFunc combos'!$Q$8:$Q$335,0),0)&gt;0,1,0)</f>
        <v>0</v>
      </c>
      <c r="CM77" s="120">
        <f>IF(IFERROR(MATCH(_xlfn.CONCAT($B77,",",CM$4),'19 SpcFunc &amp; VentSpcFunc combos'!$Q$8:$Q$335,0),0)&gt;0,1,0)</f>
        <v>0</v>
      </c>
      <c r="CN77" s="120">
        <f>IF(IFERROR(MATCH(_xlfn.CONCAT($B77,",",CN$4),'19 SpcFunc &amp; VentSpcFunc combos'!$Q$8:$Q$335,0),0)&gt;0,1,0)</f>
        <v>0</v>
      </c>
      <c r="CO77" s="120">
        <f>IF(IFERROR(MATCH(_xlfn.CONCAT($B77,",",CO$4),'19 SpcFunc &amp; VentSpcFunc combos'!$Q$8:$Q$335,0),0)&gt;0,1,0)</f>
        <v>0</v>
      </c>
      <c r="CP77" s="120">
        <f>IF(IFERROR(MATCH(_xlfn.CONCAT($B77,",",CP$4),'19 SpcFunc &amp; VentSpcFunc combos'!$Q$8:$Q$335,0),0)&gt;0,1,0)</f>
        <v>0</v>
      </c>
      <c r="CQ77" s="120">
        <f>IF(IFERROR(MATCH(_xlfn.CONCAT($B77,",",CQ$4),'19 SpcFunc &amp; VentSpcFunc combos'!$Q$8:$Q$335,0),0)&gt;0,1,0)</f>
        <v>0</v>
      </c>
      <c r="CR77" s="120">
        <f>IF(IFERROR(MATCH(_xlfn.CONCAT($B77,",",CR$4),'19 SpcFunc &amp; VentSpcFunc combos'!$Q$8:$Q$335,0),0)&gt;0,1,0)</f>
        <v>0</v>
      </c>
      <c r="CS77" s="120">
        <f>IF(IFERROR(MATCH(_xlfn.CONCAT($B77,",",CS$4),'19 SpcFunc &amp; VentSpcFunc combos'!$Q$8:$Q$335,0),0)&gt;0,1,0)</f>
        <v>0</v>
      </c>
      <c r="CT77" s="120">
        <f>IF(IFERROR(MATCH(_xlfn.CONCAT($B77,",",CT$4),'19 SpcFunc &amp; VentSpcFunc combos'!$Q$8:$Q$335,0),0)&gt;0,1,0)</f>
        <v>0</v>
      </c>
      <c r="CU77" s="99" t="s">
        <v>938</v>
      </c>
      <c r="CV77">
        <f t="shared" si="6"/>
        <v>0</v>
      </c>
    </row>
    <row r="78" spans="2:100" x14ac:dyDescent="0.25">
      <c r="B78" t="e">
        <f>#REF!</f>
        <v>#REF!</v>
      </c>
      <c r="C78" s="120">
        <f>IF(IFERROR(MATCH(_xlfn.CONCAT($B78,",",C$4),'19 SpcFunc &amp; VentSpcFunc combos'!$Q$8:$Q$335,0),0)&gt;0,1,0)</f>
        <v>0</v>
      </c>
      <c r="D78" s="120">
        <f>IF(IFERROR(MATCH(_xlfn.CONCAT($B78,",",D$4),'19 SpcFunc &amp; VentSpcFunc combos'!$Q$8:$Q$335,0),0)&gt;0,1,0)</f>
        <v>0</v>
      </c>
      <c r="E78" s="120">
        <f>IF(IFERROR(MATCH(_xlfn.CONCAT($B78,",",E$4),'19 SpcFunc &amp; VentSpcFunc combos'!$Q$8:$Q$335,0),0)&gt;0,1,0)</f>
        <v>0</v>
      </c>
      <c r="F78" s="120">
        <f>IF(IFERROR(MATCH(_xlfn.CONCAT($B78,",",F$4),'19 SpcFunc &amp; VentSpcFunc combos'!$Q$8:$Q$335,0),0)&gt;0,1,0)</f>
        <v>0</v>
      </c>
      <c r="G78" s="120">
        <f>IF(IFERROR(MATCH(_xlfn.CONCAT($B78,",",G$4),'19 SpcFunc &amp; VentSpcFunc combos'!$Q$8:$Q$335,0),0)&gt;0,1,0)</f>
        <v>0</v>
      </c>
      <c r="H78" s="120">
        <f>IF(IFERROR(MATCH(_xlfn.CONCAT($B78,",",H$4),'19 SpcFunc &amp; VentSpcFunc combos'!$Q$8:$Q$335,0),0)&gt;0,1,0)</f>
        <v>0</v>
      </c>
      <c r="I78" s="120">
        <f>IF(IFERROR(MATCH(_xlfn.CONCAT($B78,",",I$4),'19 SpcFunc &amp; VentSpcFunc combos'!$Q$8:$Q$335,0),0)&gt;0,1,0)</f>
        <v>0</v>
      </c>
      <c r="J78" s="120">
        <f>IF(IFERROR(MATCH(_xlfn.CONCAT($B78,",",J$4),'19 SpcFunc &amp; VentSpcFunc combos'!$Q$8:$Q$335,0),0)&gt;0,1,0)</f>
        <v>0</v>
      </c>
      <c r="K78" s="120">
        <f>IF(IFERROR(MATCH(_xlfn.CONCAT($B78,",",K$4),'19 SpcFunc &amp; VentSpcFunc combos'!$Q$8:$Q$335,0),0)&gt;0,1,0)</f>
        <v>0</v>
      </c>
      <c r="L78" s="120">
        <f>IF(IFERROR(MATCH(_xlfn.CONCAT($B78,",",L$4),'19 SpcFunc &amp; VentSpcFunc combos'!$Q$8:$Q$335,0),0)&gt;0,1,0)</f>
        <v>0</v>
      </c>
      <c r="M78" s="120">
        <f>IF(IFERROR(MATCH(_xlfn.CONCAT($B78,",",M$4),'19 SpcFunc &amp; VentSpcFunc combos'!$Q$8:$Q$335,0),0)&gt;0,1,0)</f>
        <v>0</v>
      </c>
      <c r="N78" s="120">
        <f>IF(IFERROR(MATCH(_xlfn.CONCAT($B78,",",N$4),'19 SpcFunc &amp; VentSpcFunc combos'!$Q$8:$Q$335,0),0)&gt;0,1,0)</f>
        <v>0</v>
      </c>
      <c r="O78" s="120">
        <f>IF(IFERROR(MATCH(_xlfn.CONCAT($B78,",",O$4),'19 SpcFunc &amp; VentSpcFunc combos'!$Q$8:$Q$335,0),0)&gt;0,1,0)</f>
        <v>0</v>
      </c>
      <c r="P78" s="120">
        <f>IF(IFERROR(MATCH(_xlfn.CONCAT($B78,",",P$4),'19 SpcFunc &amp; VentSpcFunc combos'!$Q$8:$Q$335,0),0)&gt;0,1,0)</f>
        <v>0</v>
      </c>
      <c r="Q78" s="120">
        <f>IF(IFERROR(MATCH(_xlfn.CONCAT($B78,",",Q$4),'19 SpcFunc &amp; VentSpcFunc combos'!$Q$8:$Q$335,0),0)&gt;0,1,0)</f>
        <v>0</v>
      </c>
      <c r="R78" s="120">
        <f>IF(IFERROR(MATCH(_xlfn.CONCAT($B78,",",R$4),'19 SpcFunc &amp; VentSpcFunc combos'!$Q$8:$Q$335,0),0)&gt;0,1,0)</f>
        <v>0</v>
      </c>
      <c r="S78" s="120">
        <f>IF(IFERROR(MATCH(_xlfn.CONCAT($B78,",",S$4),'19 SpcFunc &amp; VentSpcFunc combos'!$Q$8:$Q$335,0),0)&gt;0,1,0)</f>
        <v>0</v>
      </c>
      <c r="T78" s="120">
        <f>IF(IFERROR(MATCH(_xlfn.CONCAT($B78,",",T$4),'19 SpcFunc &amp; VentSpcFunc combos'!$Q$8:$Q$335,0),0)&gt;0,1,0)</f>
        <v>0</v>
      </c>
      <c r="U78" s="120">
        <f>IF(IFERROR(MATCH(_xlfn.CONCAT($B78,",",U$4),'19 SpcFunc &amp; VentSpcFunc combos'!$Q$8:$Q$335,0),0)&gt;0,1,0)</f>
        <v>0</v>
      </c>
      <c r="V78" s="120">
        <f>IF(IFERROR(MATCH(_xlfn.CONCAT($B78,",",V$4),'19 SpcFunc &amp; VentSpcFunc combos'!$Q$8:$Q$335,0),0)&gt;0,1,0)</f>
        <v>0</v>
      </c>
      <c r="W78" s="120">
        <f>IF(IFERROR(MATCH(_xlfn.CONCAT($B78,",",W$4),'19 SpcFunc &amp; VentSpcFunc combos'!$Q$8:$Q$335,0),0)&gt;0,1,0)</f>
        <v>0</v>
      </c>
      <c r="X78" s="120">
        <f>IF(IFERROR(MATCH(_xlfn.CONCAT($B78,",",X$4),'19 SpcFunc &amp; VentSpcFunc combos'!$Q$8:$Q$335,0),0)&gt;0,1,0)</f>
        <v>0</v>
      </c>
      <c r="Y78" s="120">
        <f>IF(IFERROR(MATCH(_xlfn.CONCAT($B78,",",Y$4),'19 SpcFunc &amp; VentSpcFunc combos'!$Q$8:$Q$335,0),0)&gt;0,1,0)</f>
        <v>0</v>
      </c>
      <c r="Z78" s="120">
        <f>IF(IFERROR(MATCH(_xlfn.CONCAT($B78,",",Z$4),'19 SpcFunc &amp; VentSpcFunc combos'!$Q$8:$Q$335,0),0)&gt;0,1,0)</f>
        <v>0</v>
      </c>
      <c r="AA78" s="120">
        <f>IF(IFERROR(MATCH(_xlfn.CONCAT($B78,",",AA$4),'19 SpcFunc &amp; VentSpcFunc combos'!$Q$8:$Q$335,0),0)&gt;0,1,0)</f>
        <v>0</v>
      </c>
      <c r="AB78" s="120">
        <f>IF(IFERROR(MATCH(_xlfn.CONCAT($B78,",",AB$4),'19 SpcFunc &amp; VentSpcFunc combos'!$Q$8:$Q$335,0),0)&gt;0,1,0)</f>
        <v>0</v>
      </c>
      <c r="AC78" s="120">
        <f>IF(IFERROR(MATCH(_xlfn.CONCAT($B78,",",AC$4),'19 SpcFunc &amp; VentSpcFunc combos'!$Q$8:$Q$335,0),0)&gt;0,1,0)</f>
        <v>0</v>
      </c>
      <c r="AD78" s="120">
        <f>IF(IFERROR(MATCH(_xlfn.CONCAT($B78,",",AD$4),'19 SpcFunc &amp; VentSpcFunc combos'!$Q$8:$Q$335,0),0)&gt;0,1,0)</f>
        <v>0</v>
      </c>
      <c r="AE78" s="120">
        <f>IF(IFERROR(MATCH(_xlfn.CONCAT($B78,",",AE$4),'19 SpcFunc &amp; VentSpcFunc combos'!$Q$8:$Q$335,0),0)&gt;0,1,0)</f>
        <v>0</v>
      </c>
      <c r="AF78" s="120">
        <f>IF(IFERROR(MATCH(_xlfn.CONCAT($B78,",",AF$4),'19 SpcFunc &amp; VentSpcFunc combos'!$Q$8:$Q$335,0),0)&gt;0,1,0)</f>
        <v>0</v>
      </c>
      <c r="AG78" s="120">
        <f>IF(IFERROR(MATCH(_xlfn.CONCAT($B78,",",AG$4),'19 SpcFunc &amp; VentSpcFunc combos'!$Q$8:$Q$335,0),0)&gt;0,1,0)</f>
        <v>0</v>
      </c>
      <c r="AH78" s="120">
        <f>IF(IFERROR(MATCH(_xlfn.CONCAT($B78,",",AH$4),'19 SpcFunc &amp; VentSpcFunc combos'!$Q$8:$Q$335,0),0)&gt;0,1,0)</f>
        <v>0</v>
      </c>
      <c r="AI78" s="120">
        <f>IF(IFERROR(MATCH(_xlfn.CONCAT($B78,",",AI$4),'19 SpcFunc &amp; VentSpcFunc combos'!$Q$8:$Q$335,0),0)&gt;0,1,0)</f>
        <v>0</v>
      </c>
      <c r="AJ78" s="120">
        <f>IF(IFERROR(MATCH(_xlfn.CONCAT($B78,",",AJ$4),'19 SpcFunc &amp; VentSpcFunc combos'!$Q$8:$Q$335,0),0)&gt;0,1,0)</f>
        <v>0</v>
      </c>
      <c r="AK78" s="120">
        <f>IF(IFERROR(MATCH(_xlfn.CONCAT($B78,",",AK$4),'19 SpcFunc &amp; VentSpcFunc combos'!$Q$8:$Q$335,0),0)&gt;0,1,0)</f>
        <v>0</v>
      </c>
      <c r="AL78" s="120">
        <f>IF(IFERROR(MATCH(_xlfn.CONCAT($B78,",",AL$4),'19 SpcFunc &amp; VentSpcFunc combos'!$Q$8:$Q$335,0),0)&gt;0,1,0)</f>
        <v>0</v>
      </c>
      <c r="AM78" s="120">
        <f>IF(IFERROR(MATCH(_xlfn.CONCAT($B78,",",AM$4),'19 SpcFunc &amp; VentSpcFunc combos'!$Q$8:$Q$335,0),0)&gt;0,1,0)</f>
        <v>0</v>
      </c>
      <c r="AN78" s="120">
        <f>IF(IFERROR(MATCH(_xlfn.CONCAT($B78,",",AN$4),'19 SpcFunc &amp; VentSpcFunc combos'!$Q$8:$Q$335,0),0)&gt;0,1,0)</f>
        <v>0</v>
      </c>
      <c r="AO78" s="120">
        <f>IF(IFERROR(MATCH(_xlfn.CONCAT($B78,",",AO$4),'19 SpcFunc &amp; VentSpcFunc combos'!$Q$8:$Q$335,0),0)&gt;0,1,0)</f>
        <v>0</v>
      </c>
      <c r="AP78" s="120">
        <f>IF(IFERROR(MATCH(_xlfn.CONCAT($B78,",",AP$4),'19 SpcFunc &amp; VentSpcFunc combos'!$Q$8:$Q$335,0),0)&gt;0,1,0)</f>
        <v>0</v>
      </c>
      <c r="AQ78" s="120">
        <f>IF(IFERROR(MATCH(_xlfn.CONCAT($B78,",",AQ$4),'19 SpcFunc &amp; VentSpcFunc combos'!$Q$8:$Q$335,0),0)&gt;0,1,0)</f>
        <v>0</v>
      </c>
      <c r="AR78" s="120">
        <f>IF(IFERROR(MATCH(_xlfn.CONCAT($B78,",",AR$4),'19 SpcFunc &amp; VentSpcFunc combos'!$Q$8:$Q$335,0),0)&gt;0,1,0)</f>
        <v>0</v>
      </c>
      <c r="AS78" s="120">
        <f>IF(IFERROR(MATCH(_xlfn.CONCAT($B78,",",AS$4),'19 SpcFunc &amp; VentSpcFunc combos'!$Q$8:$Q$335,0),0)&gt;0,1,0)</f>
        <v>0</v>
      </c>
      <c r="AT78" s="120">
        <f>IF(IFERROR(MATCH(_xlfn.CONCAT($B78,",",AT$4),'19 SpcFunc &amp; VentSpcFunc combos'!$Q$8:$Q$335,0),0)&gt;0,1,0)</f>
        <v>0</v>
      </c>
      <c r="AU78" s="120">
        <f>IF(IFERROR(MATCH(_xlfn.CONCAT($B78,",",AU$4),'19 SpcFunc &amp; VentSpcFunc combos'!$Q$8:$Q$335,0),0)&gt;0,1,0)</f>
        <v>0</v>
      </c>
      <c r="AV78" s="120">
        <f>IF(IFERROR(MATCH(_xlfn.CONCAT($B78,",",AV$4),'19 SpcFunc &amp; VentSpcFunc combos'!$Q$8:$Q$335,0),0)&gt;0,1,0)</f>
        <v>0</v>
      </c>
      <c r="AW78" s="120">
        <f>IF(IFERROR(MATCH(_xlfn.CONCAT($B78,",",AW$4),'19 SpcFunc &amp; VentSpcFunc combos'!$Q$8:$Q$335,0),0)&gt;0,1,0)</f>
        <v>0</v>
      </c>
      <c r="AX78" s="120">
        <f>IF(IFERROR(MATCH(_xlfn.CONCAT($B78,",",AX$4),'19 SpcFunc &amp; VentSpcFunc combos'!$Q$8:$Q$335,0),0)&gt;0,1,0)</f>
        <v>0</v>
      </c>
      <c r="AY78" s="120">
        <f>IF(IFERROR(MATCH(_xlfn.CONCAT($B78,",",AY$4),'19 SpcFunc &amp; VentSpcFunc combos'!$Q$8:$Q$335,0),0)&gt;0,1,0)</f>
        <v>0</v>
      </c>
      <c r="AZ78" s="120">
        <f>IF(IFERROR(MATCH(_xlfn.CONCAT($B78,",",AZ$4),'19 SpcFunc &amp; VentSpcFunc combos'!$Q$8:$Q$335,0),0)&gt;0,1,0)</f>
        <v>0</v>
      </c>
      <c r="BA78" s="120">
        <f>IF(IFERROR(MATCH(_xlfn.CONCAT($B78,",",BA$4),'19 SpcFunc &amp; VentSpcFunc combos'!$Q$8:$Q$335,0),0)&gt;0,1,0)</f>
        <v>0</v>
      </c>
      <c r="BB78" s="120">
        <f>IF(IFERROR(MATCH(_xlfn.CONCAT($B78,",",BB$4),'19 SpcFunc &amp; VentSpcFunc combos'!$Q$8:$Q$335,0),0)&gt;0,1,0)</f>
        <v>0</v>
      </c>
      <c r="BC78" s="120">
        <f>IF(IFERROR(MATCH(_xlfn.CONCAT($B78,",",BC$4),'19 SpcFunc &amp; VentSpcFunc combos'!$Q$8:$Q$335,0),0)&gt;0,1,0)</f>
        <v>0</v>
      </c>
      <c r="BD78" s="120">
        <f>IF(IFERROR(MATCH(_xlfn.CONCAT($B78,",",BD$4),'19 SpcFunc &amp; VentSpcFunc combos'!$Q$8:$Q$335,0),0)&gt;0,1,0)</f>
        <v>0</v>
      </c>
      <c r="BE78" s="120">
        <f>IF(IFERROR(MATCH(_xlfn.CONCAT($B78,",",BE$4),'19 SpcFunc &amp; VentSpcFunc combos'!$Q$8:$Q$335,0),0)&gt;0,1,0)</f>
        <v>0</v>
      </c>
      <c r="BF78" s="120">
        <f>IF(IFERROR(MATCH(_xlfn.CONCAT($B78,",",BF$4),'19 SpcFunc &amp; VentSpcFunc combos'!$Q$8:$Q$335,0),0)&gt;0,1,0)</f>
        <v>0</v>
      </c>
      <c r="BG78" s="120">
        <f>IF(IFERROR(MATCH(_xlfn.CONCAT($B78,",",BG$4),'19 SpcFunc &amp; VentSpcFunc combos'!$Q$8:$Q$335,0),0)&gt;0,1,0)</f>
        <v>0</v>
      </c>
      <c r="BH78" s="120">
        <f>IF(IFERROR(MATCH(_xlfn.CONCAT($B78,",",BH$4),'19 SpcFunc &amp; VentSpcFunc combos'!$Q$8:$Q$335,0),0)&gt;0,1,0)</f>
        <v>0</v>
      </c>
      <c r="BI78" s="120">
        <f>IF(IFERROR(MATCH(_xlfn.CONCAT($B78,",",BI$4),'19 SpcFunc &amp; VentSpcFunc combos'!$Q$8:$Q$335,0),0)&gt;0,1,0)</f>
        <v>0</v>
      </c>
      <c r="BJ78" s="120">
        <f>IF(IFERROR(MATCH(_xlfn.CONCAT($B78,",",BJ$4),'19 SpcFunc &amp; VentSpcFunc combos'!$Q$8:$Q$335,0),0)&gt;0,1,0)</f>
        <v>0</v>
      </c>
      <c r="BK78" s="120">
        <f>IF(IFERROR(MATCH(_xlfn.CONCAT($B78,",",BK$4),'19 SpcFunc &amp; VentSpcFunc combos'!$Q$8:$Q$335,0),0)&gt;0,1,0)</f>
        <v>0</v>
      </c>
      <c r="BL78" s="120">
        <f>IF(IFERROR(MATCH(_xlfn.CONCAT($B78,",",BL$4),'19 SpcFunc &amp; VentSpcFunc combos'!$Q$8:$Q$335,0),0)&gt;0,1,0)</f>
        <v>0</v>
      </c>
      <c r="BM78" s="120">
        <f>IF(IFERROR(MATCH(_xlfn.CONCAT($B78,",",BM$4),'19 SpcFunc &amp; VentSpcFunc combos'!$Q$8:$Q$335,0),0)&gt;0,1,0)</f>
        <v>0</v>
      </c>
      <c r="BN78" s="120">
        <f>IF(IFERROR(MATCH(_xlfn.CONCAT($B78,",",BN$4),'19 SpcFunc &amp; VentSpcFunc combos'!$Q$8:$Q$335,0),0)&gt;0,1,0)</f>
        <v>0</v>
      </c>
      <c r="BO78" s="120">
        <f>IF(IFERROR(MATCH(_xlfn.CONCAT($B78,",",BO$4),'19 SpcFunc &amp; VentSpcFunc combos'!$Q$8:$Q$335,0),0)&gt;0,1,0)</f>
        <v>0</v>
      </c>
      <c r="BP78" s="120">
        <f>IF(IFERROR(MATCH(_xlfn.CONCAT($B78,",",BP$4),'19 SpcFunc &amp; VentSpcFunc combos'!$Q$8:$Q$335,0),0)&gt;0,1,0)</f>
        <v>0</v>
      </c>
      <c r="BQ78" s="120">
        <f>IF(IFERROR(MATCH(_xlfn.CONCAT($B78,",",BQ$4),'19 SpcFunc &amp; VentSpcFunc combos'!$Q$8:$Q$335,0),0)&gt;0,1,0)</f>
        <v>0</v>
      </c>
      <c r="BR78" s="120">
        <f>IF(IFERROR(MATCH(_xlfn.CONCAT($B78,",",BR$4),'19 SpcFunc &amp; VentSpcFunc combos'!$Q$8:$Q$335,0),0)&gt;0,1,0)</f>
        <v>0</v>
      </c>
      <c r="BS78" s="120">
        <f>IF(IFERROR(MATCH(_xlfn.CONCAT($B78,",",BS$4),'19 SpcFunc &amp; VentSpcFunc combos'!$Q$8:$Q$335,0),0)&gt;0,1,0)</f>
        <v>0</v>
      </c>
      <c r="BT78" s="120">
        <f>IF(IFERROR(MATCH(_xlfn.CONCAT($B78,",",BT$4),'19 SpcFunc &amp; VentSpcFunc combos'!$Q$8:$Q$335,0),0)&gt;0,1,0)</f>
        <v>0</v>
      </c>
      <c r="BU78" s="120">
        <f>IF(IFERROR(MATCH(_xlfn.CONCAT($B78,",",BU$4),'19 SpcFunc &amp; VentSpcFunc combos'!$Q$8:$Q$335,0),0)&gt;0,1,0)</f>
        <v>0</v>
      </c>
      <c r="BV78" s="120">
        <f>IF(IFERROR(MATCH(_xlfn.CONCAT($B78,",",BV$4),'19 SpcFunc &amp; VentSpcFunc combos'!$Q$8:$Q$335,0),0)&gt;0,1,0)</f>
        <v>0</v>
      </c>
      <c r="BW78" s="120">
        <f>IF(IFERROR(MATCH(_xlfn.CONCAT($B78,",",BW$4),'19 SpcFunc &amp; VentSpcFunc combos'!$Q$8:$Q$335,0),0)&gt;0,1,0)</f>
        <v>0</v>
      </c>
      <c r="BX78" s="120">
        <f>IF(IFERROR(MATCH(_xlfn.CONCAT($B78,",",BX$4),'19 SpcFunc &amp; VentSpcFunc combos'!$Q$8:$Q$335,0),0)&gt;0,1,0)</f>
        <v>0</v>
      </c>
      <c r="BY78" s="120">
        <f>IF(IFERROR(MATCH(_xlfn.CONCAT($B78,",",BY$4),'19 SpcFunc &amp; VentSpcFunc combos'!$Q$8:$Q$335,0),0)&gt;0,1,0)</f>
        <v>0</v>
      </c>
      <c r="BZ78" s="120">
        <f>IF(IFERROR(MATCH(_xlfn.CONCAT($B78,",",BZ$4),'19 SpcFunc &amp; VentSpcFunc combos'!$Q$8:$Q$335,0),0)&gt;0,1,0)</f>
        <v>0</v>
      </c>
      <c r="CA78" s="120">
        <f>IF(IFERROR(MATCH(_xlfn.CONCAT($B78,",",CA$4),'19 SpcFunc &amp; VentSpcFunc combos'!$Q$8:$Q$335,0),0)&gt;0,1,0)</f>
        <v>0</v>
      </c>
      <c r="CB78" s="120">
        <f>IF(IFERROR(MATCH(_xlfn.CONCAT($B78,",",CB$4),'19 SpcFunc &amp; VentSpcFunc combos'!$Q$8:$Q$335,0),0)&gt;0,1,0)</f>
        <v>0</v>
      </c>
      <c r="CC78" s="120">
        <f>IF(IFERROR(MATCH(_xlfn.CONCAT($B78,",",CC$4),'19 SpcFunc &amp; VentSpcFunc combos'!$Q$8:$Q$335,0),0)&gt;0,1,0)</f>
        <v>0</v>
      </c>
      <c r="CD78" s="120">
        <f>IF(IFERROR(MATCH(_xlfn.CONCAT($B78,",",CD$4),'19 SpcFunc &amp; VentSpcFunc combos'!$Q$8:$Q$335,0),0)&gt;0,1,0)</f>
        <v>0</v>
      </c>
      <c r="CE78" s="120">
        <f>IF(IFERROR(MATCH(_xlfn.CONCAT($B78,",",CE$4),'19 SpcFunc &amp; VentSpcFunc combos'!$Q$8:$Q$335,0),0)&gt;0,1,0)</f>
        <v>0</v>
      </c>
      <c r="CF78" s="120">
        <f>IF(IFERROR(MATCH(_xlfn.CONCAT($B78,",",CF$4),'19 SpcFunc &amp; VentSpcFunc combos'!$Q$8:$Q$335,0),0)&gt;0,1,0)</f>
        <v>0</v>
      </c>
      <c r="CG78" s="120">
        <f>IF(IFERROR(MATCH(_xlfn.CONCAT($B78,",",CG$4),'19 SpcFunc &amp; VentSpcFunc combos'!$Q$8:$Q$335,0),0)&gt;0,1,0)</f>
        <v>0</v>
      </c>
      <c r="CH78" s="120">
        <f>IF(IFERROR(MATCH(_xlfn.CONCAT($B78,",",CH$4),'19 SpcFunc &amp; VentSpcFunc combos'!$Q$8:$Q$335,0),0)&gt;0,1,0)</f>
        <v>0</v>
      </c>
      <c r="CI78" s="120">
        <f>IF(IFERROR(MATCH(_xlfn.CONCAT($B78,",",CI$4),'19 SpcFunc &amp; VentSpcFunc combos'!$Q$8:$Q$335,0),0)&gt;0,1,0)</f>
        <v>0</v>
      </c>
      <c r="CJ78" s="120">
        <f>IF(IFERROR(MATCH(_xlfn.CONCAT($B78,",",CJ$4),'19 SpcFunc &amp; VentSpcFunc combos'!$Q$8:$Q$335,0),0)&gt;0,1,0)</f>
        <v>0</v>
      </c>
      <c r="CK78" s="120">
        <f>IF(IFERROR(MATCH(_xlfn.CONCAT($B78,",",CK$4),'19 SpcFunc &amp; VentSpcFunc combos'!$Q$8:$Q$335,0),0)&gt;0,1,0)</f>
        <v>0</v>
      </c>
      <c r="CL78" s="120">
        <f>IF(IFERROR(MATCH(_xlfn.CONCAT($B78,",",CL$4),'19 SpcFunc &amp; VentSpcFunc combos'!$Q$8:$Q$335,0),0)&gt;0,1,0)</f>
        <v>0</v>
      </c>
      <c r="CM78" s="120">
        <f>IF(IFERROR(MATCH(_xlfn.CONCAT($B78,",",CM$4),'19 SpcFunc &amp; VentSpcFunc combos'!$Q$8:$Q$335,0),0)&gt;0,1,0)</f>
        <v>0</v>
      </c>
      <c r="CN78" s="120">
        <f>IF(IFERROR(MATCH(_xlfn.CONCAT($B78,",",CN$4),'19 SpcFunc &amp; VentSpcFunc combos'!$Q$8:$Q$335,0),0)&gt;0,1,0)</f>
        <v>0</v>
      </c>
      <c r="CO78" s="120">
        <f>IF(IFERROR(MATCH(_xlfn.CONCAT($B78,",",CO$4),'19 SpcFunc &amp; VentSpcFunc combos'!$Q$8:$Q$335,0),0)&gt;0,1,0)</f>
        <v>0</v>
      </c>
      <c r="CP78" s="120">
        <f>IF(IFERROR(MATCH(_xlfn.CONCAT($B78,",",CP$4),'19 SpcFunc &amp; VentSpcFunc combos'!$Q$8:$Q$335,0),0)&gt;0,1,0)</f>
        <v>0</v>
      </c>
      <c r="CQ78" s="120">
        <f>IF(IFERROR(MATCH(_xlfn.CONCAT($B78,",",CQ$4),'19 SpcFunc &amp; VentSpcFunc combos'!$Q$8:$Q$335,0),0)&gt;0,1,0)</f>
        <v>0</v>
      </c>
      <c r="CR78" s="120">
        <f>IF(IFERROR(MATCH(_xlfn.CONCAT($B78,",",CR$4),'19 SpcFunc &amp; VentSpcFunc combos'!$Q$8:$Q$335,0),0)&gt;0,1,0)</f>
        <v>0</v>
      </c>
      <c r="CS78" s="120">
        <f>IF(IFERROR(MATCH(_xlfn.CONCAT($B78,",",CS$4),'19 SpcFunc &amp; VentSpcFunc combos'!$Q$8:$Q$335,0),0)&gt;0,1,0)</f>
        <v>0</v>
      </c>
      <c r="CT78" s="120">
        <f>IF(IFERROR(MATCH(_xlfn.CONCAT($B78,",",CT$4),'19 SpcFunc &amp; VentSpcFunc combos'!$Q$8:$Q$335,0),0)&gt;0,1,0)</f>
        <v>0</v>
      </c>
      <c r="CU78" s="99" t="s">
        <v>938</v>
      </c>
      <c r="CV78">
        <f t="shared" si="6"/>
        <v>0</v>
      </c>
    </row>
    <row r="79" spans="2:100" x14ac:dyDescent="0.25">
      <c r="B79" t="e">
        <f>#REF!</f>
        <v>#REF!</v>
      </c>
      <c r="C79" s="120">
        <f>IF(IFERROR(MATCH(_xlfn.CONCAT($B79,",",C$4),'19 SpcFunc &amp; VentSpcFunc combos'!$Q$8:$Q$335,0),0)&gt;0,1,0)</f>
        <v>0</v>
      </c>
      <c r="D79" s="120">
        <f>IF(IFERROR(MATCH(_xlfn.CONCAT($B79,",",D$4),'19 SpcFunc &amp; VentSpcFunc combos'!$Q$8:$Q$335,0),0)&gt;0,1,0)</f>
        <v>0</v>
      </c>
      <c r="E79" s="120">
        <f>IF(IFERROR(MATCH(_xlfn.CONCAT($B79,",",E$4),'19 SpcFunc &amp; VentSpcFunc combos'!$Q$8:$Q$335,0),0)&gt;0,1,0)</f>
        <v>0</v>
      </c>
      <c r="F79" s="120">
        <f>IF(IFERROR(MATCH(_xlfn.CONCAT($B79,",",F$4),'19 SpcFunc &amp; VentSpcFunc combos'!$Q$8:$Q$335,0),0)&gt;0,1,0)</f>
        <v>0</v>
      </c>
      <c r="G79" s="120">
        <f>IF(IFERROR(MATCH(_xlfn.CONCAT($B79,",",G$4),'19 SpcFunc &amp; VentSpcFunc combos'!$Q$8:$Q$335,0),0)&gt;0,1,0)</f>
        <v>0</v>
      </c>
      <c r="H79" s="120">
        <f>IF(IFERROR(MATCH(_xlfn.CONCAT($B79,",",H$4),'19 SpcFunc &amp; VentSpcFunc combos'!$Q$8:$Q$335,0),0)&gt;0,1,0)</f>
        <v>0</v>
      </c>
      <c r="I79" s="120">
        <f>IF(IFERROR(MATCH(_xlfn.CONCAT($B79,",",I$4),'19 SpcFunc &amp; VentSpcFunc combos'!$Q$8:$Q$335,0),0)&gt;0,1,0)</f>
        <v>0</v>
      </c>
      <c r="J79" s="120">
        <f>IF(IFERROR(MATCH(_xlfn.CONCAT($B79,",",J$4),'19 SpcFunc &amp; VentSpcFunc combos'!$Q$8:$Q$335,0),0)&gt;0,1,0)</f>
        <v>0</v>
      </c>
      <c r="K79" s="120">
        <f>IF(IFERROR(MATCH(_xlfn.CONCAT($B79,",",K$4),'19 SpcFunc &amp; VentSpcFunc combos'!$Q$8:$Q$335,0),0)&gt;0,1,0)</f>
        <v>0</v>
      </c>
      <c r="L79" s="120">
        <f>IF(IFERROR(MATCH(_xlfn.CONCAT($B79,",",L$4),'19 SpcFunc &amp; VentSpcFunc combos'!$Q$8:$Q$335,0),0)&gt;0,1,0)</f>
        <v>0</v>
      </c>
      <c r="M79" s="120">
        <f>IF(IFERROR(MATCH(_xlfn.CONCAT($B79,",",M$4),'19 SpcFunc &amp; VentSpcFunc combos'!$Q$8:$Q$335,0),0)&gt;0,1,0)</f>
        <v>0</v>
      </c>
      <c r="N79" s="120">
        <f>IF(IFERROR(MATCH(_xlfn.CONCAT($B79,",",N$4),'19 SpcFunc &amp; VentSpcFunc combos'!$Q$8:$Q$335,0),0)&gt;0,1,0)</f>
        <v>0</v>
      </c>
      <c r="O79" s="120">
        <f>IF(IFERROR(MATCH(_xlfn.CONCAT($B79,",",O$4),'19 SpcFunc &amp; VentSpcFunc combos'!$Q$8:$Q$335,0),0)&gt;0,1,0)</f>
        <v>0</v>
      </c>
      <c r="P79" s="120">
        <f>IF(IFERROR(MATCH(_xlfn.CONCAT($B79,",",P$4),'19 SpcFunc &amp; VentSpcFunc combos'!$Q$8:$Q$335,0),0)&gt;0,1,0)</f>
        <v>0</v>
      </c>
      <c r="Q79" s="120">
        <f>IF(IFERROR(MATCH(_xlfn.CONCAT($B79,",",Q$4),'19 SpcFunc &amp; VentSpcFunc combos'!$Q$8:$Q$335,0),0)&gt;0,1,0)</f>
        <v>0</v>
      </c>
      <c r="R79" s="120">
        <f>IF(IFERROR(MATCH(_xlfn.CONCAT($B79,",",R$4),'19 SpcFunc &amp; VentSpcFunc combos'!$Q$8:$Q$335,0),0)&gt;0,1,0)</f>
        <v>0</v>
      </c>
      <c r="S79" s="120">
        <f>IF(IFERROR(MATCH(_xlfn.CONCAT($B79,",",S$4),'19 SpcFunc &amp; VentSpcFunc combos'!$Q$8:$Q$335,0),0)&gt;0,1,0)</f>
        <v>0</v>
      </c>
      <c r="T79" s="120">
        <f>IF(IFERROR(MATCH(_xlfn.CONCAT($B79,",",T$4),'19 SpcFunc &amp; VentSpcFunc combos'!$Q$8:$Q$335,0),0)&gt;0,1,0)</f>
        <v>0</v>
      </c>
      <c r="U79" s="120">
        <f>IF(IFERROR(MATCH(_xlfn.CONCAT($B79,",",U$4),'19 SpcFunc &amp; VentSpcFunc combos'!$Q$8:$Q$335,0),0)&gt;0,1,0)</f>
        <v>0</v>
      </c>
      <c r="V79" s="120">
        <f>IF(IFERROR(MATCH(_xlfn.CONCAT($B79,",",V$4),'19 SpcFunc &amp; VentSpcFunc combos'!$Q$8:$Q$335,0),0)&gt;0,1,0)</f>
        <v>0</v>
      </c>
      <c r="W79" s="120">
        <f>IF(IFERROR(MATCH(_xlfn.CONCAT($B79,",",W$4),'19 SpcFunc &amp; VentSpcFunc combos'!$Q$8:$Q$335,0),0)&gt;0,1,0)</f>
        <v>0</v>
      </c>
      <c r="X79" s="120">
        <f>IF(IFERROR(MATCH(_xlfn.CONCAT($B79,",",X$4),'19 SpcFunc &amp; VentSpcFunc combos'!$Q$8:$Q$335,0),0)&gt;0,1,0)</f>
        <v>0</v>
      </c>
      <c r="Y79" s="120">
        <f>IF(IFERROR(MATCH(_xlfn.CONCAT($B79,",",Y$4),'19 SpcFunc &amp; VentSpcFunc combos'!$Q$8:$Q$335,0),0)&gt;0,1,0)</f>
        <v>0</v>
      </c>
      <c r="Z79" s="120">
        <f>IF(IFERROR(MATCH(_xlfn.CONCAT($B79,",",Z$4),'19 SpcFunc &amp; VentSpcFunc combos'!$Q$8:$Q$335,0),0)&gt;0,1,0)</f>
        <v>0</v>
      </c>
      <c r="AA79" s="120">
        <f>IF(IFERROR(MATCH(_xlfn.CONCAT($B79,",",AA$4),'19 SpcFunc &amp; VentSpcFunc combos'!$Q$8:$Q$335,0),0)&gt;0,1,0)</f>
        <v>0</v>
      </c>
      <c r="AB79" s="120">
        <f>IF(IFERROR(MATCH(_xlfn.CONCAT($B79,",",AB$4),'19 SpcFunc &amp; VentSpcFunc combos'!$Q$8:$Q$335,0),0)&gt;0,1,0)</f>
        <v>0</v>
      </c>
      <c r="AC79" s="120">
        <f>IF(IFERROR(MATCH(_xlfn.CONCAT($B79,",",AC$4),'19 SpcFunc &amp; VentSpcFunc combos'!$Q$8:$Q$335,0),0)&gt;0,1,0)</f>
        <v>0</v>
      </c>
      <c r="AD79" s="120">
        <f>IF(IFERROR(MATCH(_xlfn.CONCAT($B79,",",AD$4),'19 SpcFunc &amp; VentSpcFunc combos'!$Q$8:$Q$335,0),0)&gt;0,1,0)</f>
        <v>0</v>
      </c>
      <c r="AE79" s="120">
        <f>IF(IFERROR(MATCH(_xlfn.CONCAT($B79,",",AE$4),'19 SpcFunc &amp; VentSpcFunc combos'!$Q$8:$Q$335,0),0)&gt;0,1,0)</f>
        <v>0</v>
      </c>
      <c r="AF79" s="120">
        <f>IF(IFERROR(MATCH(_xlfn.CONCAT($B79,",",AF$4),'19 SpcFunc &amp; VentSpcFunc combos'!$Q$8:$Q$335,0),0)&gt;0,1,0)</f>
        <v>0</v>
      </c>
      <c r="AG79" s="120">
        <f>IF(IFERROR(MATCH(_xlfn.CONCAT($B79,",",AG$4),'19 SpcFunc &amp; VentSpcFunc combos'!$Q$8:$Q$335,0),0)&gt;0,1,0)</f>
        <v>0</v>
      </c>
      <c r="AH79" s="120">
        <f>IF(IFERROR(MATCH(_xlfn.CONCAT($B79,",",AH$4),'19 SpcFunc &amp; VentSpcFunc combos'!$Q$8:$Q$335,0),0)&gt;0,1,0)</f>
        <v>0</v>
      </c>
      <c r="AI79" s="120">
        <f>IF(IFERROR(MATCH(_xlfn.CONCAT($B79,",",AI$4),'19 SpcFunc &amp; VentSpcFunc combos'!$Q$8:$Q$335,0),0)&gt;0,1,0)</f>
        <v>0</v>
      </c>
      <c r="AJ79" s="120">
        <f>IF(IFERROR(MATCH(_xlfn.CONCAT($B79,",",AJ$4),'19 SpcFunc &amp; VentSpcFunc combos'!$Q$8:$Q$335,0),0)&gt;0,1,0)</f>
        <v>0</v>
      </c>
      <c r="AK79" s="120">
        <f>IF(IFERROR(MATCH(_xlfn.CONCAT($B79,",",AK$4),'19 SpcFunc &amp; VentSpcFunc combos'!$Q$8:$Q$335,0),0)&gt;0,1,0)</f>
        <v>0</v>
      </c>
      <c r="AL79" s="120">
        <f>IF(IFERROR(MATCH(_xlfn.CONCAT($B79,",",AL$4),'19 SpcFunc &amp; VentSpcFunc combos'!$Q$8:$Q$335,0),0)&gt;0,1,0)</f>
        <v>0</v>
      </c>
      <c r="AM79" s="120">
        <f>IF(IFERROR(MATCH(_xlfn.CONCAT($B79,",",AM$4),'19 SpcFunc &amp; VentSpcFunc combos'!$Q$8:$Q$335,0),0)&gt;0,1,0)</f>
        <v>0</v>
      </c>
      <c r="AN79" s="120">
        <f>IF(IFERROR(MATCH(_xlfn.CONCAT($B79,",",AN$4),'19 SpcFunc &amp; VentSpcFunc combos'!$Q$8:$Q$335,0),0)&gt;0,1,0)</f>
        <v>0</v>
      </c>
      <c r="AO79" s="120">
        <f>IF(IFERROR(MATCH(_xlfn.CONCAT($B79,",",AO$4),'19 SpcFunc &amp; VentSpcFunc combos'!$Q$8:$Q$335,0),0)&gt;0,1,0)</f>
        <v>0</v>
      </c>
      <c r="AP79" s="120">
        <f>IF(IFERROR(MATCH(_xlfn.CONCAT($B79,",",AP$4),'19 SpcFunc &amp; VentSpcFunc combos'!$Q$8:$Q$335,0),0)&gt;0,1,0)</f>
        <v>0</v>
      </c>
      <c r="AQ79" s="120">
        <f>IF(IFERROR(MATCH(_xlfn.CONCAT($B79,",",AQ$4),'19 SpcFunc &amp; VentSpcFunc combos'!$Q$8:$Q$335,0),0)&gt;0,1,0)</f>
        <v>0</v>
      </c>
      <c r="AR79" s="120">
        <f>IF(IFERROR(MATCH(_xlfn.CONCAT($B79,",",AR$4),'19 SpcFunc &amp; VentSpcFunc combos'!$Q$8:$Q$335,0),0)&gt;0,1,0)</f>
        <v>0</v>
      </c>
      <c r="AS79" s="120">
        <f>IF(IFERROR(MATCH(_xlfn.CONCAT($B79,",",AS$4),'19 SpcFunc &amp; VentSpcFunc combos'!$Q$8:$Q$335,0),0)&gt;0,1,0)</f>
        <v>0</v>
      </c>
      <c r="AT79" s="120">
        <f>IF(IFERROR(MATCH(_xlfn.CONCAT($B79,",",AT$4),'19 SpcFunc &amp; VentSpcFunc combos'!$Q$8:$Q$335,0),0)&gt;0,1,0)</f>
        <v>0</v>
      </c>
      <c r="AU79" s="120">
        <f>IF(IFERROR(MATCH(_xlfn.CONCAT($B79,",",AU$4),'19 SpcFunc &amp; VentSpcFunc combos'!$Q$8:$Q$335,0),0)&gt;0,1,0)</f>
        <v>0</v>
      </c>
      <c r="AV79" s="120">
        <f>IF(IFERROR(MATCH(_xlfn.CONCAT($B79,",",AV$4),'19 SpcFunc &amp; VentSpcFunc combos'!$Q$8:$Q$335,0),0)&gt;0,1,0)</f>
        <v>0</v>
      </c>
      <c r="AW79" s="120">
        <f>IF(IFERROR(MATCH(_xlfn.CONCAT($B79,",",AW$4),'19 SpcFunc &amp; VentSpcFunc combos'!$Q$8:$Q$335,0),0)&gt;0,1,0)</f>
        <v>0</v>
      </c>
      <c r="AX79" s="120">
        <f>IF(IFERROR(MATCH(_xlfn.CONCAT($B79,",",AX$4),'19 SpcFunc &amp; VentSpcFunc combos'!$Q$8:$Q$335,0),0)&gt;0,1,0)</f>
        <v>0</v>
      </c>
      <c r="AY79" s="120">
        <f>IF(IFERROR(MATCH(_xlfn.CONCAT($B79,",",AY$4),'19 SpcFunc &amp; VentSpcFunc combos'!$Q$8:$Q$335,0),0)&gt;0,1,0)</f>
        <v>0</v>
      </c>
      <c r="AZ79" s="120">
        <f>IF(IFERROR(MATCH(_xlfn.CONCAT($B79,",",AZ$4),'19 SpcFunc &amp; VentSpcFunc combos'!$Q$8:$Q$335,0),0)&gt;0,1,0)</f>
        <v>0</v>
      </c>
      <c r="BA79" s="120">
        <f>IF(IFERROR(MATCH(_xlfn.CONCAT($B79,",",BA$4),'19 SpcFunc &amp; VentSpcFunc combos'!$Q$8:$Q$335,0),0)&gt;0,1,0)</f>
        <v>0</v>
      </c>
      <c r="BB79" s="120">
        <f>IF(IFERROR(MATCH(_xlfn.CONCAT($B79,",",BB$4),'19 SpcFunc &amp; VentSpcFunc combos'!$Q$8:$Q$335,0),0)&gt;0,1,0)</f>
        <v>0</v>
      </c>
      <c r="BC79" s="120">
        <f>IF(IFERROR(MATCH(_xlfn.CONCAT($B79,",",BC$4),'19 SpcFunc &amp; VentSpcFunc combos'!$Q$8:$Q$335,0),0)&gt;0,1,0)</f>
        <v>0</v>
      </c>
      <c r="BD79" s="120">
        <f>IF(IFERROR(MATCH(_xlfn.CONCAT($B79,",",BD$4),'19 SpcFunc &amp; VentSpcFunc combos'!$Q$8:$Q$335,0),0)&gt;0,1,0)</f>
        <v>0</v>
      </c>
      <c r="BE79" s="120">
        <f>IF(IFERROR(MATCH(_xlfn.CONCAT($B79,",",BE$4),'19 SpcFunc &amp; VentSpcFunc combos'!$Q$8:$Q$335,0),0)&gt;0,1,0)</f>
        <v>0</v>
      </c>
      <c r="BF79" s="120">
        <f>IF(IFERROR(MATCH(_xlfn.CONCAT($B79,",",BF$4),'19 SpcFunc &amp; VentSpcFunc combos'!$Q$8:$Q$335,0),0)&gt;0,1,0)</f>
        <v>0</v>
      </c>
      <c r="BG79" s="120">
        <f>IF(IFERROR(MATCH(_xlfn.CONCAT($B79,",",BG$4),'19 SpcFunc &amp; VentSpcFunc combos'!$Q$8:$Q$335,0),0)&gt;0,1,0)</f>
        <v>0</v>
      </c>
      <c r="BH79" s="120">
        <f>IF(IFERROR(MATCH(_xlfn.CONCAT($B79,",",BH$4),'19 SpcFunc &amp; VentSpcFunc combos'!$Q$8:$Q$335,0),0)&gt;0,1,0)</f>
        <v>0</v>
      </c>
      <c r="BI79" s="120">
        <f>IF(IFERROR(MATCH(_xlfn.CONCAT($B79,",",BI$4),'19 SpcFunc &amp; VentSpcFunc combos'!$Q$8:$Q$335,0),0)&gt;0,1,0)</f>
        <v>0</v>
      </c>
      <c r="BJ79" s="120">
        <f>IF(IFERROR(MATCH(_xlfn.CONCAT($B79,",",BJ$4),'19 SpcFunc &amp; VentSpcFunc combos'!$Q$8:$Q$335,0),0)&gt;0,1,0)</f>
        <v>0</v>
      </c>
      <c r="BK79" s="120">
        <f>IF(IFERROR(MATCH(_xlfn.CONCAT($B79,",",BK$4),'19 SpcFunc &amp; VentSpcFunc combos'!$Q$8:$Q$335,0),0)&gt;0,1,0)</f>
        <v>0</v>
      </c>
      <c r="BL79" s="120">
        <f>IF(IFERROR(MATCH(_xlfn.CONCAT($B79,",",BL$4),'19 SpcFunc &amp; VentSpcFunc combos'!$Q$8:$Q$335,0),0)&gt;0,1,0)</f>
        <v>0</v>
      </c>
      <c r="BM79" s="120">
        <f>IF(IFERROR(MATCH(_xlfn.CONCAT($B79,",",BM$4),'19 SpcFunc &amp; VentSpcFunc combos'!$Q$8:$Q$335,0),0)&gt;0,1,0)</f>
        <v>0</v>
      </c>
      <c r="BN79" s="120">
        <f>IF(IFERROR(MATCH(_xlfn.CONCAT($B79,",",BN$4),'19 SpcFunc &amp; VentSpcFunc combos'!$Q$8:$Q$335,0),0)&gt;0,1,0)</f>
        <v>0</v>
      </c>
      <c r="BO79" s="120">
        <f>IF(IFERROR(MATCH(_xlfn.CONCAT($B79,",",BO$4),'19 SpcFunc &amp; VentSpcFunc combos'!$Q$8:$Q$335,0),0)&gt;0,1,0)</f>
        <v>0</v>
      </c>
      <c r="BP79" s="120">
        <f>IF(IFERROR(MATCH(_xlfn.CONCAT($B79,",",BP$4),'19 SpcFunc &amp; VentSpcFunc combos'!$Q$8:$Q$335,0),0)&gt;0,1,0)</f>
        <v>0</v>
      </c>
      <c r="BQ79" s="120">
        <f>IF(IFERROR(MATCH(_xlfn.CONCAT($B79,",",BQ$4),'19 SpcFunc &amp; VentSpcFunc combos'!$Q$8:$Q$335,0),0)&gt;0,1,0)</f>
        <v>0</v>
      </c>
      <c r="BR79" s="120">
        <f>IF(IFERROR(MATCH(_xlfn.CONCAT($B79,",",BR$4),'19 SpcFunc &amp; VentSpcFunc combos'!$Q$8:$Q$335,0),0)&gt;0,1,0)</f>
        <v>0</v>
      </c>
      <c r="BS79" s="120">
        <f>IF(IFERROR(MATCH(_xlfn.CONCAT($B79,",",BS$4),'19 SpcFunc &amp; VentSpcFunc combos'!$Q$8:$Q$335,0),0)&gt;0,1,0)</f>
        <v>0</v>
      </c>
      <c r="BT79" s="120">
        <f>IF(IFERROR(MATCH(_xlfn.CONCAT($B79,",",BT$4),'19 SpcFunc &amp; VentSpcFunc combos'!$Q$8:$Q$335,0),0)&gt;0,1,0)</f>
        <v>0</v>
      </c>
      <c r="BU79" s="120">
        <f>IF(IFERROR(MATCH(_xlfn.CONCAT($B79,",",BU$4),'19 SpcFunc &amp; VentSpcFunc combos'!$Q$8:$Q$335,0),0)&gt;0,1,0)</f>
        <v>0</v>
      </c>
      <c r="BV79" s="120">
        <f>IF(IFERROR(MATCH(_xlfn.CONCAT($B79,",",BV$4),'19 SpcFunc &amp; VentSpcFunc combos'!$Q$8:$Q$335,0),0)&gt;0,1,0)</f>
        <v>0</v>
      </c>
      <c r="BW79" s="120">
        <f>IF(IFERROR(MATCH(_xlfn.CONCAT($B79,",",BW$4),'19 SpcFunc &amp; VentSpcFunc combos'!$Q$8:$Q$335,0),0)&gt;0,1,0)</f>
        <v>0</v>
      </c>
      <c r="BX79" s="120">
        <f>IF(IFERROR(MATCH(_xlfn.CONCAT($B79,",",BX$4),'19 SpcFunc &amp; VentSpcFunc combos'!$Q$8:$Q$335,0),0)&gt;0,1,0)</f>
        <v>0</v>
      </c>
      <c r="BY79" s="120">
        <f>IF(IFERROR(MATCH(_xlfn.CONCAT($B79,",",BY$4),'19 SpcFunc &amp; VentSpcFunc combos'!$Q$8:$Q$335,0),0)&gt;0,1,0)</f>
        <v>0</v>
      </c>
      <c r="BZ79" s="120">
        <f>IF(IFERROR(MATCH(_xlfn.CONCAT($B79,",",BZ$4),'19 SpcFunc &amp; VentSpcFunc combos'!$Q$8:$Q$335,0),0)&gt;0,1,0)</f>
        <v>0</v>
      </c>
      <c r="CA79" s="120">
        <f>IF(IFERROR(MATCH(_xlfn.CONCAT($B79,",",CA$4),'19 SpcFunc &amp; VentSpcFunc combos'!$Q$8:$Q$335,0),0)&gt;0,1,0)</f>
        <v>0</v>
      </c>
      <c r="CB79" s="120">
        <f>IF(IFERROR(MATCH(_xlfn.CONCAT($B79,",",CB$4),'19 SpcFunc &amp; VentSpcFunc combos'!$Q$8:$Q$335,0),0)&gt;0,1,0)</f>
        <v>0</v>
      </c>
      <c r="CC79" s="120">
        <f>IF(IFERROR(MATCH(_xlfn.CONCAT($B79,",",CC$4),'19 SpcFunc &amp; VentSpcFunc combos'!$Q$8:$Q$335,0),0)&gt;0,1,0)</f>
        <v>0</v>
      </c>
      <c r="CD79" s="120">
        <f>IF(IFERROR(MATCH(_xlfn.CONCAT($B79,",",CD$4),'19 SpcFunc &amp; VentSpcFunc combos'!$Q$8:$Q$335,0),0)&gt;0,1,0)</f>
        <v>0</v>
      </c>
      <c r="CE79" s="120">
        <f>IF(IFERROR(MATCH(_xlfn.CONCAT($B79,",",CE$4),'19 SpcFunc &amp; VentSpcFunc combos'!$Q$8:$Q$335,0),0)&gt;0,1,0)</f>
        <v>0</v>
      </c>
      <c r="CF79" s="120">
        <f>IF(IFERROR(MATCH(_xlfn.CONCAT($B79,",",CF$4),'19 SpcFunc &amp; VentSpcFunc combos'!$Q$8:$Q$335,0),0)&gt;0,1,0)</f>
        <v>0</v>
      </c>
      <c r="CG79" s="120">
        <f>IF(IFERROR(MATCH(_xlfn.CONCAT($B79,",",CG$4),'19 SpcFunc &amp; VentSpcFunc combos'!$Q$8:$Q$335,0),0)&gt;0,1,0)</f>
        <v>0</v>
      </c>
      <c r="CH79" s="120">
        <f>IF(IFERROR(MATCH(_xlfn.CONCAT($B79,",",CH$4),'19 SpcFunc &amp; VentSpcFunc combos'!$Q$8:$Q$335,0),0)&gt;0,1,0)</f>
        <v>0</v>
      </c>
      <c r="CI79" s="120">
        <f>IF(IFERROR(MATCH(_xlfn.CONCAT($B79,",",CI$4),'19 SpcFunc &amp; VentSpcFunc combos'!$Q$8:$Q$335,0),0)&gt;0,1,0)</f>
        <v>0</v>
      </c>
      <c r="CJ79" s="120">
        <f>IF(IFERROR(MATCH(_xlfn.CONCAT($B79,",",CJ$4),'19 SpcFunc &amp; VentSpcFunc combos'!$Q$8:$Q$335,0),0)&gt;0,1,0)</f>
        <v>0</v>
      </c>
      <c r="CK79" s="120">
        <f>IF(IFERROR(MATCH(_xlfn.CONCAT($B79,",",CK$4),'19 SpcFunc &amp; VentSpcFunc combos'!$Q$8:$Q$335,0),0)&gt;0,1,0)</f>
        <v>0</v>
      </c>
      <c r="CL79" s="120">
        <f>IF(IFERROR(MATCH(_xlfn.CONCAT($B79,",",CL$4),'19 SpcFunc &amp; VentSpcFunc combos'!$Q$8:$Q$335,0),0)&gt;0,1,0)</f>
        <v>0</v>
      </c>
      <c r="CM79" s="120">
        <f>IF(IFERROR(MATCH(_xlfn.CONCAT($B79,",",CM$4),'19 SpcFunc &amp; VentSpcFunc combos'!$Q$8:$Q$335,0),0)&gt;0,1,0)</f>
        <v>0</v>
      </c>
      <c r="CN79" s="120">
        <f>IF(IFERROR(MATCH(_xlfn.CONCAT($B79,",",CN$4),'19 SpcFunc &amp; VentSpcFunc combos'!$Q$8:$Q$335,0),0)&gt;0,1,0)</f>
        <v>0</v>
      </c>
      <c r="CO79" s="120">
        <f>IF(IFERROR(MATCH(_xlfn.CONCAT($B79,",",CO$4),'19 SpcFunc &amp; VentSpcFunc combos'!$Q$8:$Q$335,0),0)&gt;0,1,0)</f>
        <v>0</v>
      </c>
      <c r="CP79" s="120">
        <f>IF(IFERROR(MATCH(_xlfn.CONCAT($B79,",",CP$4),'19 SpcFunc &amp; VentSpcFunc combos'!$Q$8:$Q$335,0),0)&gt;0,1,0)</f>
        <v>0</v>
      </c>
      <c r="CQ79" s="120">
        <f>IF(IFERROR(MATCH(_xlfn.CONCAT($B79,",",CQ$4),'19 SpcFunc &amp; VentSpcFunc combos'!$Q$8:$Q$335,0),0)&gt;0,1,0)</f>
        <v>0</v>
      </c>
      <c r="CR79" s="120">
        <f>IF(IFERROR(MATCH(_xlfn.CONCAT($B79,",",CR$4),'19 SpcFunc &amp; VentSpcFunc combos'!$Q$8:$Q$335,0),0)&gt;0,1,0)</f>
        <v>0</v>
      </c>
      <c r="CS79" s="120">
        <f>IF(IFERROR(MATCH(_xlfn.CONCAT($B79,",",CS$4),'19 SpcFunc &amp; VentSpcFunc combos'!$Q$8:$Q$335,0),0)&gt;0,1,0)</f>
        <v>0</v>
      </c>
      <c r="CT79" s="120">
        <f>IF(IFERROR(MATCH(_xlfn.CONCAT($B79,",",CT$4),'19 SpcFunc &amp; VentSpcFunc combos'!$Q$8:$Q$335,0),0)&gt;0,1,0)</f>
        <v>0</v>
      </c>
      <c r="CU79" s="99" t="s">
        <v>938</v>
      </c>
      <c r="CV79">
        <f t="shared" si="6"/>
        <v>0</v>
      </c>
    </row>
    <row r="80" spans="2:100" x14ac:dyDescent="0.25">
      <c r="B80" t="e">
        <f>#REF!</f>
        <v>#REF!</v>
      </c>
      <c r="C80" s="120">
        <f>IF(IFERROR(MATCH(_xlfn.CONCAT($B80,",",C$4),'19 SpcFunc &amp; VentSpcFunc combos'!$Q$8:$Q$335,0),0)&gt;0,1,0)</f>
        <v>0</v>
      </c>
      <c r="D80" s="120">
        <f>IF(IFERROR(MATCH(_xlfn.CONCAT($B80,",",D$4),'19 SpcFunc &amp; VentSpcFunc combos'!$Q$8:$Q$335,0),0)&gt;0,1,0)</f>
        <v>0</v>
      </c>
      <c r="E80" s="120">
        <f>IF(IFERROR(MATCH(_xlfn.CONCAT($B80,",",E$4),'19 SpcFunc &amp; VentSpcFunc combos'!$Q$8:$Q$335,0),0)&gt;0,1,0)</f>
        <v>0</v>
      </c>
      <c r="F80" s="120">
        <f>IF(IFERROR(MATCH(_xlfn.CONCAT($B80,",",F$4),'19 SpcFunc &amp; VentSpcFunc combos'!$Q$8:$Q$335,0),0)&gt;0,1,0)</f>
        <v>0</v>
      </c>
      <c r="G80" s="120">
        <f>IF(IFERROR(MATCH(_xlfn.CONCAT($B80,",",G$4),'19 SpcFunc &amp; VentSpcFunc combos'!$Q$8:$Q$335,0),0)&gt;0,1,0)</f>
        <v>0</v>
      </c>
      <c r="H80" s="120">
        <f>IF(IFERROR(MATCH(_xlfn.CONCAT($B80,",",H$4),'19 SpcFunc &amp; VentSpcFunc combos'!$Q$8:$Q$335,0),0)&gt;0,1,0)</f>
        <v>0</v>
      </c>
      <c r="I80" s="120">
        <f>IF(IFERROR(MATCH(_xlfn.CONCAT($B80,",",I$4),'19 SpcFunc &amp; VentSpcFunc combos'!$Q$8:$Q$335,0),0)&gt;0,1,0)</f>
        <v>0</v>
      </c>
      <c r="J80" s="120">
        <f>IF(IFERROR(MATCH(_xlfn.CONCAT($B80,",",J$4),'19 SpcFunc &amp; VentSpcFunc combos'!$Q$8:$Q$335,0),0)&gt;0,1,0)</f>
        <v>0</v>
      </c>
      <c r="K80" s="120">
        <f>IF(IFERROR(MATCH(_xlfn.CONCAT($B80,",",K$4),'19 SpcFunc &amp; VentSpcFunc combos'!$Q$8:$Q$335,0),0)&gt;0,1,0)</f>
        <v>0</v>
      </c>
      <c r="L80" s="120">
        <f>IF(IFERROR(MATCH(_xlfn.CONCAT($B80,",",L$4),'19 SpcFunc &amp; VentSpcFunc combos'!$Q$8:$Q$335,0),0)&gt;0,1,0)</f>
        <v>0</v>
      </c>
      <c r="M80" s="120">
        <f>IF(IFERROR(MATCH(_xlfn.CONCAT($B80,",",M$4),'19 SpcFunc &amp; VentSpcFunc combos'!$Q$8:$Q$335,0),0)&gt;0,1,0)</f>
        <v>0</v>
      </c>
      <c r="N80" s="120">
        <f>IF(IFERROR(MATCH(_xlfn.CONCAT($B80,",",N$4),'19 SpcFunc &amp; VentSpcFunc combos'!$Q$8:$Q$335,0),0)&gt;0,1,0)</f>
        <v>0</v>
      </c>
      <c r="O80" s="120">
        <f>IF(IFERROR(MATCH(_xlfn.CONCAT($B80,",",O$4),'19 SpcFunc &amp; VentSpcFunc combos'!$Q$8:$Q$335,0),0)&gt;0,1,0)</f>
        <v>0</v>
      </c>
      <c r="P80" s="120">
        <f>IF(IFERROR(MATCH(_xlfn.CONCAT($B80,",",P$4),'19 SpcFunc &amp; VentSpcFunc combos'!$Q$8:$Q$335,0),0)&gt;0,1,0)</f>
        <v>0</v>
      </c>
      <c r="Q80" s="120">
        <f>IF(IFERROR(MATCH(_xlfn.CONCAT($B80,",",Q$4),'19 SpcFunc &amp; VentSpcFunc combos'!$Q$8:$Q$335,0),0)&gt;0,1,0)</f>
        <v>0</v>
      </c>
      <c r="R80" s="120">
        <f>IF(IFERROR(MATCH(_xlfn.CONCAT($B80,",",R$4),'19 SpcFunc &amp; VentSpcFunc combos'!$Q$8:$Q$335,0),0)&gt;0,1,0)</f>
        <v>0</v>
      </c>
      <c r="S80" s="120">
        <f>IF(IFERROR(MATCH(_xlfn.CONCAT($B80,",",S$4),'19 SpcFunc &amp; VentSpcFunc combos'!$Q$8:$Q$335,0),0)&gt;0,1,0)</f>
        <v>0</v>
      </c>
      <c r="T80" s="120">
        <f>IF(IFERROR(MATCH(_xlfn.CONCAT($B80,",",T$4),'19 SpcFunc &amp; VentSpcFunc combos'!$Q$8:$Q$335,0),0)&gt;0,1,0)</f>
        <v>0</v>
      </c>
      <c r="U80" s="120">
        <f>IF(IFERROR(MATCH(_xlfn.CONCAT($B80,",",U$4),'19 SpcFunc &amp; VentSpcFunc combos'!$Q$8:$Q$335,0),0)&gt;0,1,0)</f>
        <v>0</v>
      </c>
      <c r="V80" s="120">
        <f>IF(IFERROR(MATCH(_xlfn.CONCAT($B80,",",V$4),'19 SpcFunc &amp; VentSpcFunc combos'!$Q$8:$Q$335,0),0)&gt;0,1,0)</f>
        <v>0</v>
      </c>
      <c r="W80" s="120">
        <f>IF(IFERROR(MATCH(_xlfn.CONCAT($B80,",",W$4),'19 SpcFunc &amp; VentSpcFunc combos'!$Q$8:$Q$335,0),0)&gt;0,1,0)</f>
        <v>0</v>
      </c>
      <c r="X80" s="120">
        <f>IF(IFERROR(MATCH(_xlfn.CONCAT($B80,",",X$4),'19 SpcFunc &amp; VentSpcFunc combos'!$Q$8:$Q$335,0),0)&gt;0,1,0)</f>
        <v>0</v>
      </c>
      <c r="Y80" s="120">
        <f>IF(IFERROR(MATCH(_xlfn.CONCAT($B80,",",Y$4),'19 SpcFunc &amp; VentSpcFunc combos'!$Q$8:$Q$335,0),0)&gt;0,1,0)</f>
        <v>0</v>
      </c>
      <c r="Z80" s="120">
        <f>IF(IFERROR(MATCH(_xlfn.CONCAT($B80,",",Z$4),'19 SpcFunc &amp; VentSpcFunc combos'!$Q$8:$Q$335,0),0)&gt;0,1,0)</f>
        <v>0</v>
      </c>
      <c r="AA80" s="120">
        <f>IF(IFERROR(MATCH(_xlfn.CONCAT($B80,",",AA$4),'19 SpcFunc &amp; VentSpcFunc combos'!$Q$8:$Q$335,0),0)&gt;0,1,0)</f>
        <v>0</v>
      </c>
      <c r="AB80" s="120">
        <f>IF(IFERROR(MATCH(_xlfn.CONCAT($B80,",",AB$4),'19 SpcFunc &amp; VentSpcFunc combos'!$Q$8:$Q$335,0),0)&gt;0,1,0)</f>
        <v>0</v>
      </c>
      <c r="AC80" s="120">
        <f>IF(IFERROR(MATCH(_xlfn.CONCAT($B80,",",AC$4),'19 SpcFunc &amp; VentSpcFunc combos'!$Q$8:$Q$335,0),0)&gt;0,1,0)</f>
        <v>0</v>
      </c>
      <c r="AD80" s="120">
        <f>IF(IFERROR(MATCH(_xlfn.CONCAT($B80,",",AD$4),'19 SpcFunc &amp; VentSpcFunc combos'!$Q$8:$Q$335,0),0)&gt;0,1,0)</f>
        <v>0</v>
      </c>
      <c r="AE80" s="120">
        <f>IF(IFERROR(MATCH(_xlfn.CONCAT($B80,",",AE$4),'19 SpcFunc &amp; VentSpcFunc combos'!$Q$8:$Q$335,0),0)&gt;0,1,0)</f>
        <v>0</v>
      </c>
      <c r="AF80" s="120">
        <f>IF(IFERROR(MATCH(_xlfn.CONCAT($B80,",",AF$4),'19 SpcFunc &amp; VentSpcFunc combos'!$Q$8:$Q$335,0),0)&gt;0,1,0)</f>
        <v>0</v>
      </c>
      <c r="AG80" s="120">
        <f>IF(IFERROR(MATCH(_xlfn.CONCAT($B80,",",AG$4),'19 SpcFunc &amp; VentSpcFunc combos'!$Q$8:$Q$335,0),0)&gt;0,1,0)</f>
        <v>0</v>
      </c>
      <c r="AH80" s="120">
        <f>IF(IFERROR(MATCH(_xlfn.CONCAT($B80,",",AH$4),'19 SpcFunc &amp; VentSpcFunc combos'!$Q$8:$Q$335,0),0)&gt;0,1,0)</f>
        <v>0</v>
      </c>
      <c r="AI80" s="120">
        <f>IF(IFERROR(MATCH(_xlfn.CONCAT($B80,",",AI$4),'19 SpcFunc &amp; VentSpcFunc combos'!$Q$8:$Q$335,0),0)&gt;0,1,0)</f>
        <v>0</v>
      </c>
      <c r="AJ80" s="120">
        <f>IF(IFERROR(MATCH(_xlfn.CONCAT($B80,",",AJ$4),'19 SpcFunc &amp; VentSpcFunc combos'!$Q$8:$Q$335,0),0)&gt;0,1,0)</f>
        <v>0</v>
      </c>
      <c r="AK80" s="120">
        <f>IF(IFERROR(MATCH(_xlfn.CONCAT($B80,",",AK$4),'19 SpcFunc &amp; VentSpcFunc combos'!$Q$8:$Q$335,0),0)&gt;0,1,0)</f>
        <v>0</v>
      </c>
      <c r="AL80" s="120">
        <f>IF(IFERROR(MATCH(_xlfn.CONCAT($B80,",",AL$4),'19 SpcFunc &amp; VentSpcFunc combos'!$Q$8:$Q$335,0),0)&gt;0,1,0)</f>
        <v>0</v>
      </c>
      <c r="AM80" s="120">
        <f>IF(IFERROR(MATCH(_xlfn.CONCAT($B80,",",AM$4),'19 SpcFunc &amp; VentSpcFunc combos'!$Q$8:$Q$335,0),0)&gt;0,1,0)</f>
        <v>0</v>
      </c>
      <c r="AN80" s="120">
        <f>IF(IFERROR(MATCH(_xlfn.CONCAT($B80,",",AN$4),'19 SpcFunc &amp; VentSpcFunc combos'!$Q$8:$Q$335,0),0)&gt;0,1,0)</f>
        <v>0</v>
      </c>
      <c r="AO80" s="120">
        <f>IF(IFERROR(MATCH(_xlfn.CONCAT($B80,",",AO$4),'19 SpcFunc &amp; VentSpcFunc combos'!$Q$8:$Q$335,0),0)&gt;0,1,0)</f>
        <v>0</v>
      </c>
      <c r="AP80" s="120">
        <f>IF(IFERROR(MATCH(_xlfn.CONCAT($B80,",",AP$4),'19 SpcFunc &amp; VentSpcFunc combos'!$Q$8:$Q$335,0),0)&gt;0,1,0)</f>
        <v>0</v>
      </c>
      <c r="AQ80" s="120">
        <f>IF(IFERROR(MATCH(_xlfn.CONCAT($B80,",",AQ$4),'19 SpcFunc &amp; VentSpcFunc combos'!$Q$8:$Q$335,0),0)&gt;0,1,0)</f>
        <v>0</v>
      </c>
      <c r="AR80" s="120">
        <f>IF(IFERROR(MATCH(_xlfn.CONCAT($B80,",",AR$4),'19 SpcFunc &amp; VentSpcFunc combos'!$Q$8:$Q$335,0),0)&gt;0,1,0)</f>
        <v>0</v>
      </c>
      <c r="AS80" s="120">
        <f>IF(IFERROR(MATCH(_xlfn.CONCAT($B80,",",AS$4),'19 SpcFunc &amp; VentSpcFunc combos'!$Q$8:$Q$335,0),0)&gt;0,1,0)</f>
        <v>0</v>
      </c>
      <c r="AT80" s="120">
        <f>IF(IFERROR(MATCH(_xlfn.CONCAT($B80,",",AT$4),'19 SpcFunc &amp; VentSpcFunc combos'!$Q$8:$Q$335,0),0)&gt;0,1,0)</f>
        <v>0</v>
      </c>
      <c r="AU80" s="120">
        <f>IF(IFERROR(MATCH(_xlfn.CONCAT($B80,",",AU$4),'19 SpcFunc &amp; VentSpcFunc combos'!$Q$8:$Q$335,0),0)&gt;0,1,0)</f>
        <v>0</v>
      </c>
      <c r="AV80" s="120">
        <f>IF(IFERROR(MATCH(_xlfn.CONCAT($B80,",",AV$4),'19 SpcFunc &amp; VentSpcFunc combos'!$Q$8:$Q$335,0),0)&gt;0,1,0)</f>
        <v>0</v>
      </c>
      <c r="AW80" s="120">
        <f>IF(IFERROR(MATCH(_xlfn.CONCAT($B80,",",AW$4),'19 SpcFunc &amp; VentSpcFunc combos'!$Q$8:$Q$335,0),0)&gt;0,1,0)</f>
        <v>0</v>
      </c>
      <c r="AX80" s="120">
        <f>IF(IFERROR(MATCH(_xlfn.CONCAT($B80,",",AX$4),'19 SpcFunc &amp; VentSpcFunc combos'!$Q$8:$Q$335,0),0)&gt;0,1,0)</f>
        <v>0</v>
      </c>
      <c r="AY80" s="120">
        <f>IF(IFERROR(MATCH(_xlfn.CONCAT($B80,",",AY$4),'19 SpcFunc &amp; VentSpcFunc combos'!$Q$8:$Q$335,0),0)&gt;0,1,0)</f>
        <v>0</v>
      </c>
      <c r="AZ80" s="120">
        <f>IF(IFERROR(MATCH(_xlfn.CONCAT($B80,",",AZ$4),'19 SpcFunc &amp; VentSpcFunc combos'!$Q$8:$Q$335,0),0)&gt;0,1,0)</f>
        <v>0</v>
      </c>
      <c r="BA80" s="120">
        <f>IF(IFERROR(MATCH(_xlfn.CONCAT($B80,",",BA$4),'19 SpcFunc &amp; VentSpcFunc combos'!$Q$8:$Q$335,0),0)&gt;0,1,0)</f>
        <v>0</v>
      </c>
      <c r="BB80" s="120">
        <f>IF(IFERROR(MATCH(_xlfn.CONCAT($B80,",",BB$4),'19 SpcFunc &amp; VentSpcFunc combos'!$Q$8:$Q$335,0),0)&gt;0,1,0)</f>
        <v>0</v>
      </c>
      <c r="BC80" s="120">
        <f>IF(IFERROR(MATCH(_xlfn.CONCAT($B80,",",BC$4),'19 SpcFunc &amp; VentSpcFunc combos'!$Q$8:$Q$335,0),0)&gt;0,1,0)</f>
        <v>0</v>
      </c>
      <c r="BD80" s="120">
        <f>IF(IFERROR(MATCH(_xlfn.CONCAT($B80,",",BD$4),'19 SpcFunc &amp; VentSpcFunc combos'!$Q$8:$Q$335,0),0)&gt;0,1,0)</f>
        <v>0</v>
      </c>
      <c r="BE80" s="120">
        <f>IF(IFERROR(MATCH(_xlfn.CONCAT($B80,",",BE$4),'19 SpcFunc &amp; VentSpcFunc combos'!$Q$8:$Q$335,0),0)&gt;0,1,0)</f>
        <v>0</v>
      </c>
      <c r="BF80" s="120">
        <f>IF(IFERROR(MATCH(_xlfn.CONCAT($B80,",",BF$4),'19 SpcFunc &amp; VentSpcFunc combos'!$Q$8:$Q$335,0),0)&gt;0,1,0)</f>
        <v>0</v>
      </c>
      <c r="BG80" s="120">
        <f>IF(IFERROR(MATCH(_xlfn.CONCAT($B80,",",BG$4),'19 SpcFunc &amp; VentSpcFunc combos'!$Q$8:$Q$335,0),0)&gt;0,1,0)</f>
        <v>0</v>
      </c>
      <c r="BH80" s="120">
        <f>IF(IFERROR(MATCH(_xlfn.CONCAT($B80,",",BH$4),'19 SpcFunc &amp; VentSpcFunc combos'!$Q$8:$Q$335,0),0)&gt;0,1,0)</f>
        <v>0</v>
      </c>
      <c r="BI80" s="120">
        <f>IF(IFERROR(MATCH(_xlfn.CONCAT($B80,",",BI$4),'19 SpcFunc &amp; VentSpcFunc combos'!$Q$8:$Q$335,0),0)&gt;0,1,0)</f>
        <v>0</v>
      </c>
      <c r="BJ80" s="120">
        <f>IF(IFERROR(MATCH(_xlfn.CONCAT($B80,",",BJ$4),'19 SpcFunc &amp; VentSpcFunc combos'!$Q$8:$Q$335,0),0)&gt;0,1,0)</f>
        <v>0</v>
      </c>
      <c r="BK80" s="120">
        <f>IF(IFERROR(MATCH(_xlfn.CONCAT($B80,",",BK$4),'19 SpcFunc &amp; VentSpcFunc combos'!$Q$8:$Q$335,0),0)&gt;0,1,0)</f>
        <v>0</v>
      </c>
      <c r="BL80" s="120">
        <f>IF(IFERROR(MATCH(_xlfn.CONCAT($B80,",",BL$4),'19 SpcFunc &amp; VentSpcFunc combos'!$Q$8:$Q$335,0),0)&gt;0,1,0)</f>
        <v>0</v>
      </c>
      <c r="BM80" s="120">
        <f>IF(IFERROR(MATCH(_xlfn.CONCAT($B80,",",BM$4),'19 SpcFunc &amp; VentSpcFunc combos'!$Q$8:$Q$335,0),0)&gt;0,1,0)</f>
        <v>0</v>
      </c>
      <c r="BN80" s="120">
        <f>IF(IFERROR(MATCH(_xlfn.CONCAT($B80,",",BN$4),'19 SpcFunc &amp; VentSpcFunc combos'!$Q$8:$Q$335,0),0)&gt;0,1,0)</f>
        <v>0</v>
      </c>
      <c r="BO80" s="120">
        <f>IF(IFERROR(MATCH(_xlfn.CONCAT($B80,",",BO$4),'19 SpcFunc &amp; VentSpcFunc combos'!$Q$8:$Q$335,0),0)&gt;0,1,0)</f>
        <v>0</v>
      </c>
      <c r="BP80" s="120">
        <f>IF(IFERROR(MATCH(_xlfn.CONCAT($B80,",",BP$4),'19 SpcFunc &amp; VentSpcFunc combos'!$Q$8:$Q$335,0),0)&gt;0,1,0)</f>
        <v>0</v>
      </c>
      <c r="BQ80" s="120">
        <f>IF(IFERROR(MATCH(_xlfn.CONCAT($B80,",",BQ$4),'19 SpcFunc &amp; VentSpcFunc combos'!$Q$8:$Q$335,0),0)&gt;0,1,0)</f>
        <v>0</v>
      </c>
      <c r="BR80" s="120">
        <f>IF(IFERROR(MATCH(_xlfn.CONCAT($B80,",",BR$4),'19 SpcFunc &amp; VentSpcFunc combos'!$Q$8:$Q$335,0),0)&gt;0,1,0)</f>
        <v>0</v>
      </c>
      <c r="BS80" s="120">
        <f>IF(IFERROR(MATCH(_xlfn.CONCAT($B80,",",BS$4),'19 SpcFunc &amp; VentSpcFunc combos'!$Q$8:$Q$335,0),0)&gt;0,1,0)</f>
        <v>0</v>
      </c>
      <c r="BT80" s="120">
        <f>IF(IFERROR(MATCH(_xlfn.CONCAT($B80,",",BT$4),'19 SpcFunc &amp; VentSpcFunc combos'!$Q$8:$Q$335,0),0)&gt;0,1,0)</f>
        <v>0</v>
      </c>
      <c r="BU80" s="120">
        <f>IF(IFERROR(MATCH(_xlfn.CONCAT($B80,",",BU$4),'19 SpcFunc &amp; VentSpcFunc combos'!$Q$8:$Q$335,0),0)&gt;0,1,0)</f>
        <v>0</v>
      </c>
      <c r="BV80" s="120">
        <f>IF(IFERROR(MATCH(_xlfn.CONCAT($B80,",",BV$4),'19 SpcFunc &amp; VentSpcFunc combos'!$Q$8:$Q$335,0),0)&gt;0,1,0)</f>
        <v>0</v>
      </c>
      <c r="BW80" s="120">
        <f>IF(IFERROR(MATCH(_xlfn.CONCAT($B80,",",BW$4),'19 SpcFunc &amp; VentSpcFunc combos'!$Q$8:$Q$335,0),0)&gt;0,1,0)</f>
        <v>0</v>
      </c>
      <c r="BX80" s="120">
        <f>IF(IFERROR(MATCH(_xlfn.CONCAT($B80,",",BX$4),'19 SpcFunc &amp; VentSpcFunc combos'!$Q$8:$Q$335,0),0)&gt;0,1,0)</f>
        <v>0</v>
      </c>
      <c r="BY80" s="120">
        <f>IF(IFERROR(MATCH(_xlfn.CONCAT($B80,",",BY$4),'19 SpcFunc &amp; VentSpcFunc combos'!$Q$8:$Q$335,0),0)&gt;0,1,0)</f>
        <v>0</v>
      </c>
      <c r="BZ80" s="120">
        <f>IF(IFERROR(MATCH(_xlfn.CONCAT($B80,",",BZ$4),'19 SpcFunc &amp; VentSpcFunc combos'!$Q$8:$Q$335,0),0)&gt;0,1,0)</f>
        <v>0</v>
      </c>
      <c r="CA80" s="120">
        <f>IF(IFERROR(MATCH(_xlfn.CONCAT($B80,",",CA$4),'19 SpcFunc &amp; VentSpcFunc combos'!$Q$8:$Q$335,0),0)&gt;0,1,0)</f>
        <v>0</v>
      </c>
      <c r="CB80" s="120">
        <f>IF(IFERROR(MATCH(_xlfn.CONCAT($B80,",",CB$4),'19 SpcFunc &amp; VentSpcFunc combos'!$Q$8:$Q$335,0),0)&gt;0,1,0)</f>
        <v>0</v>
      </c>
      <c r="CC80" s="120">
        <f>IF(IFERROR(MATCH(_xlfn.CONCAT($B80,",",CC$4),'19 SpcFunc &amp; VentSpcFunc combos'!$Q$8:$Q$335,0),0)&gt;0,1,0)</f>
        <v>0</v>
      </c>
      <c r="CD80" s="120">
        <f>IF(IFERROR(MATCH(_xlfn.CONCAT($B80,",",CD$4),'19 SpcFunc &amp; VentSpcFunc combos'!$Q$8:$Q$335,0),0)&gt;0,1,0)</f>
        <v>0</v>
      </c>
      <c r="CE80" s="120">
        <f>IF(IFERROR(MATCH(_xlfn.CONCAT($B80,",",CE$4),'19 SpcFunc &amp; VentSpcFunc combos'!$Q$8:$Q$335,0),0)&gt;0,1,0)</f>
        <v>0</v>
      </c>
      <c r="CF80" s="120">
        <f>IF(IFERROR(MATCH(_xlfn.CONCAT($B80,",",CF$4),'19 SpcFunc &amp; VentSpcFunc combos'!$Q$8:$Q$335,0),0)&gt;0,1,0)</f>
        <v>0</v>
      </c>
      <c r="CG80" s="120">
        <f>IF(IFERROR(MATCH(_xlfn.CONCAT($B80,",",CG$4),'19 SpcFunc &amp; VentSpcFunc combos'!$Q$8:$Q$335,0),0)&gt;0,1,0)</f>
        <v>0</v>
      </c>
      <c r="CH80" s="120">
        <f>IF(IFERROR(MATCH(_xlfn.CONCAT($B80,",",CH$4),'19 SpcFunc &amp; VentSpcFunc combos'!$Q$8:$Q$335,0),0)&gt;0,1,0)</f>
        <v>0</v>
      </c>
      <c r="CI80" s="120">
        <f>IF(IFERROR(MATCH(_xlfn.CONCAT($B80,",",CI$4),'19 SpcFunc &amp; VentSpcFunc combos'!$Q$8:$Q$335,0),0)&gt;0,1,0)</f>
        <v>0</v>
      </c>
      <c r="CJ80" s="120">
        <f>IF(IFERROR(MATCH(_xlfn.CONCAT($B80,",",CJ$4),'19 SpcFunc &amp; VentSpcFunc combos'!$Q$8:$Q$335,0),0)&gt;0,1,0)</f>
        <v>0</v>
      </c>
      <c r="CK80" s="120">
        <f>IF(IFERROR(MATCH(_xlfn.CONCAT($B80,",",CK$4),'19 SpcFunc &amp; VentSpcFunc combos'!$Q$8:$Q$335,0),0)&gt;0,1,0)</f>
        <v>0</v>
      </c>
      <c r="CL80" s="120">
        <f>IF(IFERROR(MATCH(_xlfn.CONCAT($B80,",",CL$4),'19 SpcFunc &amp; VentSpcFunc combos'!$Q$8:$Q$335,0),0)&gt;0,1,0)</f>
        <v>0</v>
      </c>
      <c r="CM80" s="120">
        <f>IF(IFERROR(MATCH(_xlfn.CONCAT($B80,",",CM$4),'19 SpcFunc &amp; VentSpcFunc combos'!$Q$8:$Q$335,0),0)&gt;0,1,0)</f>
        <v>0</v>
      </c>
      <c r="CN80" s="120">
        <f>IF(IFERROR(MATCH(_xlfn.CONCAT($B80,",",CN$4),'19 SpcFunc &amp; VentSpcFunc combos'!$Q$8:$Q$335,0),0)&gt;0,1,0)</f>
        <v>0</v>
      </c>
      <c r="CO80" s="120">
        <f>IF(IFERROR(MATCH(_xlfn.CONCAT($B80,",",CO$4),'19 SpcFunc &amp; VentSpcFunc combos'!$Q$8:$Q$335,0),0)&gt;0,1,0)</f>
        <v>0</v>
      </c>
      <c r="CP80" s="120">
        <f>IF(IFERROR(MATCH(_xlfn.CONCAT($B80,",",CP$4),'19 SpcFunc &amp; VentSpcFunc combos'!$Q$8:$Q$335,0),0)&gt;0,1,0)</f>
        <v>0</v>
      </c>
      <c r="CQ80" s="120">
        <f>IF(IFERROR(MATCH(_xlfn.CONCAT($B80,",",CQ$4),'19 SpcFunc &amp; VentSpcFunc combos'!$Q$8:$Q$335,0),0)&gt;0,1,0)</f>
        <v>0</v>
      </c>
      <c r="CR80" s="120">
        <f>IF(IFERROR(MATCH(_xlfn.CONCAT($B80,",",CR$4),'19 SpcFunc &amp; VentSpcFunc combos'!$Q$8:$Q$335,0),0)&gt;0,1,0)</f>
        <v>0</v>
      </c>
      <c r="CS80" s="120">
        <f>IF(IFERROR(MATCH(_xlfn.CONCAT($B80,",",CS$4),'19 SpcFunc &amp; VentSpcFunc combos'!$Q$8:$Q$335,0),0)&gt;0,1,0)</f>
        <v>0</v>
      </c>
      <c r="CT80" s="120">
        <f>IF(IFERROR(MATCH(_xlfn.CONCAT($B80,",",CT$4),'19 SpcFunc &amp; VentSpcFunc combos'!$Q$8:$Q$335,0),0)&gt;0,1,0)</f>
        <v>0</v>
      </c>
      <c r="CU80" s="99" t="s">
        <v>938</v>
      </c>
      <c r="CV80">
        <f t="shared" si="6"/>
        <v>0</v>
      </c>
    </row>
    <row r="81" spans="2:100" x14ac:dyDescent="0.25">
      <c r="B81" t="e">
        <f>#REF!</f>
        <v>#REF!</v>
      </c>
      <c r="C81" s="120">
        <f>IF(IFERROR(MATCH(_xlfn.CONCAT($B81,",",C$4),'19 SpcFunc &amp; VentSpcFunc combos'!$Q$8:$Q$335,0),0)&gt;0,1,0)</f>
        <v>0</v>
      </c>
      <c r="D81" s="120">
        <f>IF(IFERROR(MATCH(_xlfn.CONCAT($B81,",",D$4),'19 SpcFunc &amp; VentSpcFunc combos'!$Q$8:$Q$335,0),0)&gt;0,1,0)</f>
        <v>0</v>
      </c>
      <c r="E81" s="120">
        <f>IF(IFERROR(MATCH(_xlfn.CONCAT($B81,",",E$4),'19 SpcFunc &amp; VentSpcFunc combos'!$Q$8:$Q$335,0),0)&gt;0,1,0)</f>
        <v>0</v>
      </c>
      <c r="F81" s="120">
        <f>IF(IFERROR(MATCH(_xlfn.CONCAT($B81,",",F$4),'19 SpcFunc &amp; VentSpcFunc combos'!$Q$8:$Q$335,0),0)&gt;0,1,0)</f>
        <v>0</v>
      </c>
      <c r="G81" s="120">
        <f>IF(IFERROR(MATCH(_xlfn.CONCAT($B81,",",G$4),'19 SpcFunc &amp; VentSpcFunc combos'!$Q$8:$Q$335,0),0)&gt;0,1,0)</f>
        <v>0</v>
      </c>
      <c r="H81" s="120">
        <f>IF(IFERROR(MATCH(_xlfn.CONCAT($B81,",",H$4),'19 SpcFunc &amp; VentSpcFunc combos'!$Q$8:$Q$335,0),0)&gt;0,1,0)</f>
        <v>0</v>
      </c>
      <c r="I81" s="120">
        <f>IF(IFERROR(MATCH(_xlfn.CONCAT($B81,",",I$4),'19 SpcFunc &amp; VentSpcFunc combos'!$Q$8:$Q$335,0),0)&gt;0,1,0)</f>
        <v>0</v>
      </c>
      <c r="J81" s="120">
        <f>IF(IFERROR(MATCH(_xlfn.CONCAT($B81,",",J$4),'19 SpcFunc &amp; VentSpcFunc combos'!$Q$8:$Q$335,0),0)&gt;0,1,0)</f>
        <v>0</v>
      </c>
      <c r="K81" s="120">
        <f>IF(IFERROR(MATCH(_xlfn.CONCAT($B81,",",K$4),'19 SpcFunc &amp; VentSpcFunc combos'!$Q$8:$Q$335,0),0)&gt;0,1,0)</f>
        <v>0</v>
      </c>
      <c r="L81" s="120">
        <f>IF(IFERROR(MATCH(_xlfn.CONCAT($B81,",",L$4),'19 SpcFunc &amp; VentSpcFunc combos'!$Q$8:$Q$335,0),0)&gt;0,1,0)</f>
        <v>0</v>
      </c>
      <c r="M81" s="120">
        <f>IF(IFERROR(MATCH(_xlfn.CONCAT($B81,",",M$4),'19 SpcFunc &amp; VentSpcFunc combos'!$Q$8:$Q$335,0),0)&gt;0,1,0)</f>
        <v>0</v>
      </c>
      <c r="N81" s="120">
        <f>IF(IFERROR(MATCH(_xlfn.CONCAT($B81,",",N$4),'19 SpcFunc &amp; VentSpcFunc combos'!$Q$8:$Q$335,0),0)&gt;0,1,0)</f>
        <v>0</v>
      </c>
      <c r="O81" s="120">
        <f>IF(IFERROR(MATCH(_xlfn.CONCAT($B81,",",O$4),'19 SpcFunc &amp; VentSpcFunc combos'!$Q$8:$Q$335,0),0)&gt;0,1,0)</f>
        <v>0</v>
      </c>
      <c r="P81" s="120">
        <f>IF(IFERROR(MATCH(_xlfn.CONCAT($B81,",",P$4),'19 SpcFunc &amp; VentSpcFunc combos'!$Q$8:$Q$335,0),0)&gt;0,1,0)</f>
        <v>0</v>
      </c>
      <c r="Q81" s="120">
        <f>IF(IFERROR(MATCH(_xlfn.CONCAT($B81,",",Q$4),'19 SpcFunc &amp; VentSpcFunc combos'!$Q$8:$Q$335,0),0)&gt;0,1,0)</f>
        <v>0</v>
      </c>
      <c r="R81" s="120">
        <f>IF(IFERROR(MATCH(_xlfn.CONCAT($B81,",",R$4),'19 SpcFunc &amp; VentSpcFunc combos'!$Q$8:$Q$335,0),0)&gt;0,1,0)</f>
        <v>0</v>
      </c>
      <c r="S81" s="120">
        <f>IF(IFERROR(MATCH(_xlfn.CONCAT($B81,",",S$4),'19 SpcFunc &amp; VentSpcFunc combos'!$Q$8:$Q$335,0),0)&gt;0,1,0)</f>
        <v>0</v>
      </c>
      <c r="T81" s="120">
        <f>IF(IFERROR(MATCH(_xlfn.CONCAT($B81,",",T$4),'19 SpcFunc &amp; VentSpcFunc combos'!$Q$8:$Q$335,0),0)&gt;0,1,0)</f>
        <v>0</v>
      </c>
      <c r="U81" s="120">
        <f>IF(IFERROR(MATCH(_xlfn.CONCAT($B81,",",U$4),'19 SpcFunc &amp; VentSpcFunc combos'!$Q$8:$Q$335,0),0)&gt;0,1,0)</f>
        <v>0</v>
      </c>
      <c r="V81" s="120">
        <f>IF(IFERROR(MATCH(_xlfn.CONCAT($B81,",",V$4),'19 SpcFunc &amp; VentSpcFunc combos'!$Q$8:$Q$335,0),0)&gt;0,1,0)</f>
        <v>0</v>
      </c>
      <c r="W81" s="120">
        <f>IF(IFERROR(MATCH(_xlfn.CONCAT($B81,",",W$4),'19 SpcFunc &amp; VentSpcFunc combos'!$Q$8:$Q$335,0),0)&gt;0,1,0)</f>
        <v>0</v>
      </c>
      <c r="X81" s="120">
        <f>IF(IFERROR(MATCH(_xlfn.CONCAT($B81,",",X$4),'19 SpcFunc &amp; VentSpcFunc combos'!$Q$8:$Q$335,0),0)&gt;0,1,0)</f>
        <v>0</v>
      </c>
      <c r="Y81" s="120">
        <f>IF(IFERROR(MATCH(_xlfn.CONCAT($B81,",",Y$4),'19 SpcFunc &amp; VentSpcFunc combos'!$Q$8:$Q$335,0),0)&gt;0,1,0)</f>
        <v>0</v>
      </c>
      <c r="Z81" s="120">
        <f>IF(IFERROR(MATCH(_xlfn.CONCAT($B81,",",Z$4),'19 SpcFunc &amp; VentSpcFunc combos'!$Q$8:$Q$335,0),0)&gt;0,1,0)</f>
        <v>0</v>
      </c>
      <c r="AA81" s="120">
        <f>IF(IFERROR(MATCH(_xlfn.CONCAT($B81,",",AA$4),'19 SpcFunc &amp; VentSpcFunc combos'!$Q$8:$Q$335,0),0)&gt;0,1,0)</f>
        <v>0</v>
      </c>
      <c r="AB81" s="120">
        <f>IF(IFERROR(MATCH(_xlfn.CONCAT($B81,",",AB$4),'19 SpcFunc &amp; VentSpcFunc combos'!$Q$8:$Q$335,0),0)&gt;0,1,0)</f>
        <v>0</v>
      </c>
      <c r="AC81" s="120">
        <f>IF(IFERROR(MATCH(_xlfn.CONCAT($B81,",",AC$4),'19 SpcFunc &amp; VentSpcFunc combos'!$Q$8:$Q$335,0),0)&gt;0,1,0)</f>
        <v>0</v>
      </c>
      <c r="AD81" s="120">
        <f>IF(IFERROR(MATCH(_xlfn.CONCAT($B81,",",AD$4),'19 SpcFunc &amp; VentSpcFunc combos'!$Q$8:$Q$335,0),0)&gt;0,1,0)</f>
        <v>0</v>
      </c>
      <c r="AE81" s="120">
        <f>IF(IFERROR(MATCH(_xlfn.CONCAT($B81,",",AE$4),'19 SpcFunc &amp; VentSpcFunc combos'!$Q$8:$Q$335,0),0)&gt;0,1,0)</f>
        <v>0</v>
      </c>
      <c r="AF81" s="120">
        <f>IF(IFERROR(MATCH(_xlfn.CONCAT($B81,",",AF$4),'19 SpcFunc &amp; VentSpcFunc combos'!$Q$8:$Q$335,0),0)&gt;0,1,0)</f>
        <v>0</v>
      </c>
      <c r="AG81" s="120">
        <f>IF(IFERROR(MATCH(_xlfn.CONCAT($B81,",",AG$4),'19 SpcFunc &amp; VentSpcFunc combos'!$Q$8:$Q$335,0),0)&gt;0,1,0)</f>
        <v>0</v>
      </c>
      <c r="AH81" s="120">
        <f>IF(IFERROR(MATCH(_xlfn.CONCAT($B81,",",AH$4),'19 SpcFunc &amp; VentSpcFunc combos'!$Q$8:$Q$335,0),0)&gt;0,1,0)</f>
        <v>0</v>
      </c>
      <c r="AI81" s="120">
        <f>IF(IFERROR(MATCH(_xlfn.CONCAT($B81,",",AI$4),'19 SpcFunc &amp; VentSpcFunc combos'!$Q$8:$Q$335,0),0)&gt;0,1,0)</f>
        <v>0</v>
      </c>
      <c r="AJ81" s="120">
        <f>IF(IFERROR(MATCH(_xlfn.CONCAT($B81,",",AJ$4),'19 SpcFunc &amp; VentSpcFunc combos'!$Q$8:$Q$335,0),0)&gt;0,1,0)</f>
        <v>0</v>
      </c>
      <c r="AK81" s="120">
        <f>IF(IFERROR(MATCH(_xlfn.CONCAT($B81,",",AK$4),'19 SpcFunc &amp; VentSpcFunc combos'!$Q$8:$Q$335,0),0)&gt;0,1,0)</f>
        <v>0</v>
      </c>
      <c r="AL81" s="120">
        <f>IF(IFERROR(MATCH(_xlfn.CONCAT($B81,",",AL$4),'19 SpcFunc &amp; VentSpcFunc combos'!$Q$8:$Q$335,0),0)&gt;0,1,0)</f>
        <v>0</v>
      </c>
      <c r="AM81" s="120">
        <f>IF(IFERROR(MATCH(_xlfn.CONCAT($B81,",",AM$4),'19 SpcFunc &amp; VentSpcFunc combos'!$Q$8:$Q$335,0),0)&gt;0,1,0)</f>
        <v>0</v>
      </c>
      <c r="AN81" s="120">
        <f>IF(IFERROR(MATCH(_xlfn.CONCAT($B81,",",AN$4),'19 SpcFunc &amp; VentSpcFunc combos'!$Q$8:$Q$335,0),0)&gt;0,1,0)</f>
        <v>0</v>
      </c>
      <c r="AO81" s="120">
        <f>IF(IFERROR(MATCH(_xlfn.CONCAT($B81,",",AO$4),'19 SpcFunc &amp; VentSpcFunc combos'!$Q$8:$Q$335,0),0)&gt;0,1,0)</f>
        <v>0</v>
      </c>
      <c r="AP81" s="120">
        <f>IF(IFERROR(MATCH(_xlfn.CONCAT($B81,",",AP$4),'19 SpcFunc &amp; VentSpcFunc combos'!$Q$8:$Q$335,0),0)&gt;0,1,0)</f>
        <v>0</v>
      </c>
      <c r="AQ81" s="120">
        <f>IF(IFERROR(MATCH(_xlfn.CONCAT($B81,",",AQ$4),'19 SpcFunc &amp; VentSpcFunc combos'!$Q$8:$Q$335,0),0)&gt;0,1,0)</f>
        <v>0</v>
      </c>
      <c r="AR81" s="120">
        <f>IF(IFERROR(MATCH(_xlfn.CONCAT($B81,",",AR$4),'19 SpcFunc &amp; VentSpcFunc combos'!$Q$8:$Q$335,0),0)&gt;0,1,0)</f>
        <v>0</v>
      </c>
      <c r="AS81" s="120">
        <f>IF(IFERROR(MATCH(_xlfn.CONCAT($B81,",",AS$4),'19 SpcFunc &amp; VentSpcFunc combos'!$Q$8:$Q$335,0),0)&gt;0,1,0)</f>
        <v>0</v>
      </c>
      <c r="AT81" s="120">
        <f>IF(IFERROR(MATCH(_xlfn.CONCAT($B81,",",AT$4),'19 SpcFunc &amp; VentSpcFunc combos'!$Q$8:$Q$335,0),0)&gt;0,1,0)</f>
        <v>0</v>
      </c>
      <c r="AU81" s="120">
        <f>IF(IFERROR(MATCH(_xlfn.CONCAT($B81,",",AU$4),'19 SpcFunc &amp; VentSpcFunc combos'!$Q$8:$Q$335,0),0)&gt;0,1,0)</f>
        <v>0</v>
      </c>
      <c r="AV81" s="120">
        <f>IF(IFERROR(MATCH(_xlfn.CONCAT($B81,",",AV$4),'19 SpcFunc &amp; VentSpcFunc combos'!$Q$8:$Q$335,0),0)&gt;0,1,0)</f>
        <v>0</v>
      </c>
      <c r="AW81" s="120">
        <f>IF(IFERROR(MATCH(_xlfn.CONCAT($B81,",",AW$4),'19 SpcFunc &amp; VentSpcFunc combos'!$Q$8:$Q$335,0),0)&gt;0,1,0)</f>
        <v>0</v>
      </c>
      <c r="AX81" s="120">
        <f>IF(IFERROR(MATCH(_xlfn.CONCAT($B81,",",AX$4),'19 SpcFunc &amp; VentSpcFunc combos'!$Q$8:$Q$335,0),0)&gt;0,1,0)</f>
        <v>0</v>
      </c>
      <c r="AY81" s="120">
        <f>IF(IFERROR(MATCH(_xlfn.CONCAT($B81,",",AY$4),'19 SpcFunc &amp; VentSpcFunc combos'!$Q$8:$Q$335,0),0)&gt;0,1,0)</f>
        <v>0</v>
      </c>
      <c r="AZ81" s="120">
        <f>IF(IFERROR(MATCH(_xlfn.CONCAT($B81,",",AZ$4),'19 SpcFunc &amp; VentSpcFunc combos'!$Q$8:$Q$335,0),0)&gt;0,1,0)</f>
        <v>0</v>
      </c>
      <c r="BA81" s="120">
        <f>IF(IFERROR(MATCH(_xlfn.CONCAT($B81,",",BA$4),'19 SpcFunc &amp; VentSpcFunc combos'!$Q$8:$Q$335,0),0)&gt;0,1,0)</f>
        <v>0</v>
      </c>
      <c r="BB81" s="120">
        <f>IF(IFERROR(MATCH(_xlfn.CONCAT($B81,",",BB$4),'19 SpcFunc &amp; VentSpcFunc combos'!$Q$8:$Q$335,0),0)&gt;0,1,0)</f>
        <v>0</v>
      </c>
      <c r="BC81" s="120">
        <f>IF(IFERROR(MATCH(_xlfn.CONCAT($B81,",",BC$4),'19 SpcFunc &amp; VentSpcFunc combos'!$Q$8:$Q$335,0),0)&gt;0,1,0)</f>
        <v>0</v>
      </c>
      <c r="BD81" s="120">
        <f>IF(IFERROR(MATCH(_xlfn.CONCAT($B81,",",BD$4),'19 SpcFunc &amp; VentSpcFunc combos'!$Q$8:$Q$335,0),0)&gt;0,1,0)</f>
        <v>0</v>
      </c>
      <c r="BE81" s="120">
        <f>IF(IFERROR(MATCH(_xlfn.CONCAT($B81,",",BE$4),'19 SpcFunc &amp; VentSpcFunc combos'!$Q$8:$Q$335,0),0)&gt;0,1,0)</f>
        <v>0</v>
      </c>
      <c r="BF81" s="120">
        <f>IF(IFERROR(MATCH(_xlfn.CONCAT($B81,",",BF$4),'19 SpcFunc &amp; VentSpcFunc combos'!$Q$8:$Q$335,0),0)&gt;0,1,0)</f>
        <v>0</v>
      </c>
      <c r="BG81" s="120">
        <f>IF(IFERROR(MATCH(_xlfn.CONCAT($B81,",",BG$4),'19 SpcFunc &amp; VentSpcFunc combos'!$Q$8:$Q$335,0),0)&gt;0,1,0)</f>
        <v>0</v>
      </c>
      <c r="BH81" s="120">
        <f>IF(IFERROR(MATCH(_xlfn.CONCAT($B81,",",BH$4),'19 SpcFunc &amp; VentSpcFunc combos'!$Q$8:$Q$335,0),0)&gt;0,1,0)</f>
        <v>0</v>
      </c>
      <c r="BI81" s="120">
        <f>IF(IFERROR(MATCH(_xlfn.CONCAT($B81,",",BI$4),'19 SpcFunc &amp; VentSpcFunc combos'!$Q$8:$Q$335,0),0)&gt;0,1,0)</f>
        <v>0</v>
      </c>
      <c r="BJ81" s="120">
        <f>IF(IFERROR(MATCH(_xlfn.CONCAT($B81,",",BJ$4),'19 SpcFunc &amp; VentSpcFunc combos'!$Q$8:$Q$335,0),0)&gt;0,1,0)</f>
        <v>0</v>
      </c>
      <c r="BK81" s="120">
        <f>IF(IFERROR(MATCH(_xlfn.CONCAT($B81,",",BK$4),'19 SpcFunc &amp; VentSpcFunc combos'!$Q$8:$Q$335,0),0)&gt;0,1,0)</f>
        <v>0</v>
      </c>
      <c r="BL81" s="120">
        <f>IF(IFERROR(MATCH(_xlfn.CONCAT($B81,",",BL$4),'19 SpcFunc &amp; VentSpcFunc combos'!$Q$8:$Q$335,0),0)&gt;0,1,0)</f>
        <v>0</v>
      </c>
      <c r="BM81" s="120">
        <f>IF(IFERROR(MATCH(_xlfn.CONCAT($B81,",",BM$4),'19 SpcFunc &amp; VentSpcFunc combos'!$Q$8:$Q$335,0),0)&gt;0,1,0)</f>
        <v>0</v>
      </c>
      <c r="BN81" s="120">
        <f>IF(IFERROR(MATCH(_xlfn.CONCAT($B81,",",BN$4),'19 SpcFunc &amp; VentSpcFunc combos'!$Q$8:$Q$335,0),0)&gt;0,1,0)</f>
        <v>0</v>
      </c>
      <c r="BO81" s="120">
        <f>IF(IFERROR(MATCH(_xlfn.CONCAT($B81,",",BO$4),'19 SpcFunc &amp; VentSpcFunc combos'!$Q$8:$Q$335,0),0)&gt;0,1,0)</f>
        <v>0</v>
      </c>
      <c r="BP81" s="120">
        <f>IF(IFERROR(MATCH(_xlfn.CONCAT($B81,",",BP$4),'19 SpcFunc &amp; VentSpcFunc combos'!$Q$8:$Q$335,0),0)&gt;0,1,0)</f>
        <v>0</v>
      </c>
      <c r="BQ81" s="120">
        <f>IF(IFERROR(MATCH(_xlfn.CONCAT($B81,",",BQ$4),'19 SpcFunc &amp; VentSpcFunc combos'!$Q$8:$Q$335,0),0)&gt;0,1,0)</f>
        <v>0</v>
      </c>
      <c r="BR81" s="120">
        <f>IF(IFERROR(MATCH(_xlfn.CONCAT($B81,",",BR$4),'19 SpcFunc &amp; VentSpcFunc combos'!$Q$8:$Q$335,0),0)&gt;0,1,0)</f>
        <v>0</v>
      </c>
      <c r="BS81" s="120">
        <f>IF(IFERROR(MATCH(_xlfn.CONCAT($B81,",",BS$4),'19 SpcFunc &amp; VentSpcFunc combos'!$Q$8:$Q$335,0),0)&gt;0,1,0)</f>
        <v>0</v>
      </c>
      <c r="BT81" s="120">
        <f>IF(IFERROR(MATCH(_xlfn.CONCAT($B81,",",BT$4),'19 SpcFunc &amp; VentSpcFunc combos'!$Q$8:$Q$335,0),0)&gt;0,1,0)</f>
        <v>0</v>
      </c>
      <c r="BU81" s="120">
        <f>IF(IFERROR(MATCH(_xlfn.CONCAT($B81,",",BU$4),'19 SpcFunc &amp; VentSpcFunc combos'!$Q$8:$Q$335,0),0)&gt;0,1,0)</f>
        <v>0</v>
      </c>
      <c r="BV81" s="120">
        <f>IF(IFERROR(MATCH(_xlfn.CONCAT($B81,",",BV$4),'19 SpcFunc &amp; VentSpcFunc combos'!$Q$8:$Q$335,0),0)&gt;0,1,0)</f>
        <v>0</v>
      </c>
      <c r="BW81" s="120">
        <f>IF(IFERROR(MATCH(_xlfn.CONCAT($B81,",",BW$4),'19 SpcFunc &amp; VentSpcFunc combos'!$Q$8:$Q$335,0),0)&gt;0,1,0)</f>
        <v>0</v>
      </c>
      <c r="BX81" s="120">
        <f>IF(IFERROR(MATCH(_xlfn.CONCAT($B81,",",BX$4),'19 SpcFunc &amp; VentSpcFunc combos'!$Q$8:$Q$335,0),0)&gt;0,1,0)</f>
        <v>0</v>
      </c>
      <c r="BY81" s="120">
        <f>IF(IFERROR(MATCH(_xlfn.CONCAT($B81,",",BY$4),'19 SpcFunc &amp; VentSpcFunc combos'!$Q$8:$Q$335,0),0)&gt;0,1,0)</f>
        <v>0</v>
      </c>
      <c r="BZ81" s="120">
        <f>IF(IFERROR(MATCH(_xlfn.CONCAT($B81,",",BZ$4),'19 SpcFunc &amp; VentSpcFunc combos'!$Q$8:$Q$335,0),0)&gt;0,1,0)</f>
        <v>0</v>
      </c>
      <c r="CA81" s="120">
        <f>IF(IFERROR(MATCH(_xlfn.CONCAT($B81,",",CA$4),'19 SpcFunc &amp; VentSpcFunc combos'!$Q$8:$Q$335,0),0)&gt;0,1,0)</f>
        <v>0</v>
      </c>
      <c r="CB81" s="120">
        <f>IF(IFERROR(MATCH(_xlfn.CONCAT($B81,",",CB$4),'19 SpcFunc &amp; VentSpcFunc combos'!$Q$8:$Q$335,0),0)&gt;0,1,0)</f>
        <v>0</v>
      </c>
      <c r="CC81" s="120">
        <f>IF(IFERROR(MATCH(_xlfn.CONCAT($B81,",",CC$4),'19 SpcFunc &amp; VentSpcFunc combos'!$Q$8:$Q$335,0),0)&gt;0,1,0)</f>
        <v>0</v>
      </c>
      <c r="CD81" s="120">
        <f>IF(IFERROR(MATCH(_xlfn.CONCAT($B81,",",CD$4),'19 SpcFunc &amp; VentSpcFunc combos'!$Q$8:$Q$335,0),0)&gt;0,1,0)</f>
        <v>0</v>
      </c>
      <c r="CE81" s="120">
        <f>IF(IFERROR(MATCH(_xlfn.CONCAT($B81,",",CE$4),'19 SpcFunc &amp; VentSpcFunc combos'!$Q$8:$Q$335,0),0)&gt;0,1,0)</f>
        <v>0</v>
      </c>
      <c r="CF81" s="120">
        <f>IF(IFERROR(MATCH(_xlfn.CONCAT($B81,",",CF$4),'19 SpcFunc &amp; VentSpcFunc combos'!$Q$8:$Q$335,0),0)&gt;0,1,0)</f>
        <v>0</v>
      </c>
      <c r="CG81" s="120">
        <f>IF(IFERROR(MATCH(_xlfn.CONCAT($B81,",",CG$4),'19 SpcFunc &amp; VentSpcFunc combos'!$Q$8:$Q$335,0),0)&gt;0,1,0)</f>
        <v>0</v>
      </c>
      <c r="CH81" s="120">
        <f>IF(IFERROR(MATCH(_xlfn.CONCAT($B81,",",CH$4),'19 SpcFunc &amp; VentSpcFunc combos'!$Q$8:$Q$335,0),0)&gt;0,1,0)</f>
        <v>0</v>
      </c>
      <c r="CI81" s="120">
        <f>IF(IFERROR(MATCH(_xlfn.CONCAT($B81,",",CI$4),'19 SpcFunc &amp; VentSpcFunc combos'!$Q$8:$Q$335,0),0)&gt;0,1,0)</f>
        <v>0</v>
      </c>
      <c r="CJ81" s="120">
        <f>IF(IFERROR(MATCH(_xlfn.CONCAT($B81,",",CJ$4),'19 SpcFunc &amp; VentSpcFunc combos'!$Q$8:$Q$335,0),0)&gt;0,1,0)</f>
        <v>0</v>
      </c>
      <c r="CK81" s="120">
        <f>IF(IFERROR(MATCH(_xlfn.CONCAT($B81,",",CK$4),'19 SpcFunc &amp; VentSpcFunc combos'!$Q$8:$Q$335,0),0)&gt;0,1,0)</f>
        <v>0</v>
      </c>
      <c r="CL81" s="120">
        <f>IF(IFERROR(MATCH(_xlfn.CONCAT($B81,",",CL$4),'19 SpcFunc &amp; VentSpcFunc combos'!$Q$8:$Q$335,0),0)&gt;0,1,0)</f>
        <v>0</v>
      </c>
      <c r="CM81" s="120">
        <f>IF(IFERROR(MATCH(_xlfn.CONCAT($B81,",",CM$4),'19 SpcFunc &amp; VentSpcFunc combos'!$Q$8:$Q$335,0),0)&gt;0,1,0)</f>
        <v>0</v>
      </c>
      <c r="CN81" s="120">
        <f>IF(IFERROR(MATCH(_xlfn.CONCAT($B81,",",CN$4),'19 SpcFunc &amp; VentSpcFunc combos'!$Q$8:$Q$335,0),0)&gt;0,1,0)</f>
        <v>0</v>
      </c>
      <c r="CO81" s="120">
        <f>IF(IFERROR(MATCH(_xlfn.CONCAT($B81,",",CO$4),'19 SpcFunc &amp; VentSpcFunc combos'!$Q$8:$Q$335,0),0)&gt;0,1,0)</f>
        <v>0</v>
      </c>
      <c r="CP81" s="120">
        <f>IF(IFERROR(MATCH(_xlfn.CONCAT($B81,",",CP$4),'19 SpcFunc &amp; VentSpcFunc combos'!$Q$8:$Q$335,0),0)&gt;0,1,0)</f>
        <v>0</v>
      </c>
      <c r="CQ81" s="120">
        <f>IF(IFERROR(MATCH(_xlfn.CONCAT($B81,",",CQ$4),'19 SpcFunc &amp; VentSpcFunc combos'!$Q$8:$Q$335,0),0)&gt;0,1,0)</f>
        <v>0</v>
      </c>
      <c r="CR81" s="120">
        <f>IF(IFERROR(MATCH(_xlfn.CONCAT($B81,",",CR$4),'19 SpcFunc &amp; VentSpcFunc combos'!$Q$8:$Q$335,0),0)&gt;0,1,0)</f>
        <v>0</v>
      </c>
      <c r="CS81" s="120">
        <f>IF(IFERROR(MATCH(_xlfn.CONCAT($B81,",",CS$4),'19 SpcFunc &amp; VentSpcFunc combos'!$Q$8:$Q$335,0),0)&gt;0,1,0)</f>
        <v>0</v>
      </c>
      <c r="CT81" s="120">
        <f>IF(IFERROR(MATCH(_xlfn.CONCAT($B81,",",CT$4),'19 SpcFunc &amp; VentSpcFunc combos'!$Q$8:$Q$335,0),0)&gt;0,1,0)</f>
        <v>0</v>
      </c>
      <c r="CU81" s="99" t="s">
        <v>938</v>
      </c>
      <c r="CV81">
        <f t="shared" si="6"/>
        <v>0</v>
      </c>
    </row>
    <row r="82" spans="2:100" x14ac:dyDescent="0.25">
      <c r="B82" t="e">
        <f>#REF!</f>
        <v>#REF!</v>
      </c>
      <c r="C82" s="120">
        <f>IF(IFERROR(MATCH(_xlfn.CONCAT($B82,",",C$4),'19 SpcFunc &amp; VentSpcFunc combos'!$Q$8:$Q$335,0),0)&gt;0,1,0)</f>
        <v>0</v>
      </c>
      <c r="D82" s="120">
        <f>IF(IFERROR(MATCH(_xlfn.CONCAT($B82,",",D$4),'19 SpcFunc &amp; VentSpcFunc combos'!$Q$8:$Q$335,0),0)&gt;0,1,0)</f>
        <v>0</v>
      </c>
      <c r="E82" s="120">
        <f>IF(IFERROR(MATCH(_xlfn.CONCAT($B82,",",E$4),'19 SpcFunc &amp; VentSpcFunc combos'!$Q$8:$Q$335,0),0)&gt;0,1,0)</f>
        <v>0</v>
      </c>
      <c r="F82" s="120">
        <f>IF(IFERROR(MATCH(_xlfn.CONCAT($B82,",",F$4),'19 SpcFunc &amp; VentSpcFunc combos'!$Q$8:$Q$335,0),0)&gt;0,1,0)</f>
        <v>0</v>
      </c>
      <c r="G82" s="120">
        <f>IF(IFERROR(MATCH(_xlfn.CONCAT($B82,",",G$4),'19 SpcFunc &amp; VentSpcFunc combos'!$Q$8:$Q$335,0),0)&gt;0,1,0)</f>
        <v>0</v>
      </c>
      <c r="H82" s="120">
        <f>IF(IFERROR(MATCH(_xlfn.CONCAT($B82,",",H$4),'19 SpcFunc &amp; VentSpcFunc combos'!$Q$8:$Q$335,0),0)&gt;0,1,0)</f>
        <v>0</v>
      </c>
      <c r="I82" s="120">
        <f>IF(IFERROR(MATCH(_xlfn.CONCAT($B82,",",I$4),'19 SpcFunc &amp; VentSpcFunc combos'!$Q$8:$Q$335,0),0)&gt;0,1,0)</f>
        <v>0</v>
      </c>
      <c r="J82" s="120">
        <f>IF(IFERROR(MATCH(_xlfn.CONCAT($B82,",",J$4),'19 SpcFunc &amp; VentSpcFunc combos'!$Q$8:$Q$335,0),0)&gt;0,1,0)</f>
        <v>0</v>
      </c>
      <c r="K82" s="120">
        <f>IF(IFERROR(MATCH(_xlfn.CONCAT($B82,",",K$4),'19 SpcFunc &amp; VentSpcFunc combos'!$Q$8:$Q$335,0),0)&gt;0,1,0)</f>
        <v>0</v>
      </c>
      <c r="L82" s="120">
        <f>IF(IFERROR(MATCH(_xlfn.CONCAT($B82,",",L$4),'19 SpcFunc &amp; VentSpcFunc combos'!$Q$8:$Q$335,0),0)&gt;0,1,0)</f>
        <v>0</v>
      </c>
      <c r="M82" s="120">
        <f>IF(IFERROR(MATCH(_xlfn.CONCAT($B82,",",M$4),'19 SpcFunc &amp; VentSpcFunc combos'!$Q$8:$Q$335,0),0)&gt;0,1,0)</f>
        <v>0</v>
      </c>
      <c r="N82" s="120">
        <f>IF(IFERROR(MATCH(_xlfn.CONCAT($B82,",",N$4),'19 SpcFunc &amp; VentSpcFunc combos'!$Q$8:$Q$335,0),0)&gt;0,1,0)</f>
        <v>0</v>
      </c>
      <c r="O82" s="120">
        <f>IF(IFERROR(MATCH(_xlfn.CONCAT($B82,",",O$4),'19 SpcFunc &amp; VentSpcFunc combos'!$Q$8:$Q$335,0),0)&gt;0,1,0)</f>
        <v>0</v>
      </c>
      <c r="P82" s="120">
        <f>IF(IFERROR(MATCH(_xlfn.CONCAT($B82,",",P$4),'19 SpcFunc &amp; VentSpcFunc combos'!$Q$8:$Q$335,0),0)&gt;0,1,0)</f>
        <v>0</v>
      </c>
      <c r="Q82" s="120">
        <f>IF(IFERROR(MATCH(_xlfn.CONCAT($B82,",",Q$4),'19 SpcFunc &amp; VentSpcFunc combos'!$Q$8:$Q$335,0),0)&gt;0,1,0)</f>
        <v>0</v>
      </c>
      <c r="R82" s="120">
        <f>IF(IFERROR(MATCH(_xlfn.CONCAT($B82,",",R$4),'19 SpcFunc &amp; VentSpcFunc combos'!$Q$8:$Q$335,0),0)&gt;0,1,0)</f>
        <v>0</v>
      </c>
      <c r="S82" s="120">
        <f>IF(IFERROR(MATCH(_xlfn.CONCAT($B82,",",S$4),'19 SpcFunc &amp; VentSpcFunc combos'!$Q$8:$Q$335,0),0)&gt;0,1,0)</f>
        <v>0</v>
      </c>
      <c r="T82" s="120">
        <f>IF(IFERROR(MATCH(_xlfn.CONCAT($B82,",",T$4),'19 SpcFunc &amp; VentSpcFunc combos'!$Q$8:$Q$335,0),0)&gt;0,1,0)</f>
        <v>0</v>
      </c>
      <c r="U82" s="120">
        <f>IF(IFERROR(MATCH(_xlfn.CONCAT($B82,",",U$4),'19 SpcFunc &amp; VentSpcFunc combos'!$Q$8:$Q$335,0),0)&gt;0,1,0)</f>
        <v>0</v>
      </c>
      <c r="V82" s="120">
        <f>IF(IFERROR(MATCH(_xlfn.CONCAT($B82,",",V$4),'19 SpcFunc &amp; VentSpcFunc combos'!$Q$8:$Q$335,0),0)&gt;0,1,0)</f>
        <v>0</v>
      </c>
      <c r="W82" s="120">
        <f>IF(IFERROR(MATCH(_xlfn.CONCAT($B82,",",W$4),'19 SpcFunc &amp; VentSpcFunc combos'!$Q$8:$Q$335,0),0)&gt;0,1,0)</f>
        <v>0</v>
      </c>
      <c r="X82" s="120">
        <f>IF(IFERROR(MATCH(_xlfn.CONCAT($B82,",",X$4),'19 SpcFunc &amp; VentSpcFunc combos'!$Q$8:$Q$335,0),0)&gt;0,1,0)</f>
        <v>0</v>
      </c>
      <c r="Y82" s="120">
        <f>IF(IFERROR(MATCH(_xlfn.CONCAT($B82,",",Y$4),'19 SpcFunc &amp; VentSpcFunc combos'!$Q$8:$Q$335,0),0)&gt;0,1,0)</f>
        <v>0</v>
      </c>
      <c r="Z82" s="120">
        <f>IF(IFERROR(MATCH(_xlfn.CONCAT($B82,",",Z$4),'19 SpcFunc &amp; VentSpcFunc combos'!$Q$8:$Q$335,0),0)&gt;0,1,0)</f>
        <v>0</v>
      </c>
      <c r="AA82" s="120">
        <f>IF(IFERROR(MATCH(_xlfn.CONCAT($B82,",",AA$4),'19 SpcFunc &amp; VentSpcFunc combos'!$Q$8:$Q$335,0),0)&gt;0,1,0)</f>
        <v>0</v>
      </c>
      <c r="AB82" s="120">
        <f>IF(IFERROR(MATCH(_xlfn.CONCAT($B82,",",AB$4),'19 SpcFunc &amp; VentSpcFunc combos'!$Q$8:$Q$335,0),0)&gt;0,1,0)</f>
        <v>0</v>
      </c>
      <c r="AC82" s="120">
        <f>IF(IFERROR(MATCH(_xlfn.CONCAT($B82,",",AC$4),'19 SpcFunc &amp; VentSpcFunc combos'!$Q$8:$Q$335,0),0)&gt;0,1,0)</f>
        <v>0</v>
      </c>
      <c r="AD82" s="120">
        <f>IF(IFERROR(MATCH(_xlfn.CONCAT($B82,",",AD$4),'19 SpcFunc &amp; VentSpcFunc combos'!$Q$8:$Q$335,0),0)&gt;0,1,0)</f>
        <v>0</v>
      </c>
      <c r="AE82" s="120">
        <f>IF(IFERROR(MATCH(_xlfn.CONCAT($B82,",",AE$4),'19 SpcFunc &amp; VentSpcFunc combos'!$Q$8:$Q$335,0),0)&gt;0,1,0)</f>
        <v>0</v>
      </c>
      <c r="AF82" s="120">
        <f>IF(IFERROR(MATCH(_xlfn.CONCAT($B82,",",AF$4),'19 SpcFunc &amp; VentSpcFunc combos'!$Q$8:$Q$335,0),0)&gt;0,1,0)</f>
        <v>0</v>
      </c>
      <c r="AG82" s="120">
        <f>IF(IFERROR(MATCH(_xlfn.CONCAT($B82,",",AG$4),'19 SpcFunc &amp; VentSpcFunc combos'!$Q$8:$Q$335,0),0)&gt;0,1,0)</f>
        <v>0</v>
      </c>
      <c r="AH82" s="120">
        <f>IF(IFERROR(MATCH(_xlfn.CONCAT($B82,",",AH$4),'19 SpcFunc &amp; VentSpcFunc combos'!$Q$8:$Q$335,0),0)&gt;0,1,0)</f>
        <v>0</v>
      </c>
      <c r="AI82" s="120">
        <f>IF(IFERROR(MATCH(_xlfn.CONCAT($B82,",",AI$4),'19 SpcFunc &amp; VentSpcFunc combos'!$Q$8:$Q$335,0),0)&gt;0,1,0)</f>
        <v>0</v>
      </c>
      <c r="AJ82" s="120">
        <f>IF(IFERROR(MATCH(_xlfn.CONCAT($B82,",",AJ$4),'19 SpcFunc &amp; VentSpcFunc combos'!$Q$8:$Q$335,0),0)&gt;0,1,0)</f>
        <v>0</v>
      </c>
      <c r="AK82" s="120">
        <f>IF(IFERROR(MATCH(_xlfn.CONCAT($B82,",",AK$4),'19 SpcFunc &amp; VentSpcFunc combos'!$Q$8:$Q$335,0),0)&gt;0,1,0)</f>
        <v>0</v>
      </c>
      <c r="AL82" s="120">
        <f>IF(IFERROR(MATCH(_xlfn.CONCAT($B82,",",AL$4),'19 SpcFunc &amp; VentSpcFunc combos'!$Q$8:$Q$335,0),0)&gt;0,1,0)</f>
        <v>0</v>
      </c>
      <c r="AM82" s="120">
        <f>IF(IFERROR(MATCH(_xlfn.CONCAT($B82,",",AM$4),'19 SpcFunc &amp; VentSpcFunc combos'!$Q$8:$Q$335,0),0)&gt;0,1,0)</f>
        <v>0</v>
      </c>
      <c r="AN82" s="120">
        <f>IF(IFERROR(MATCH(_xlfn.CONCAT($B82,",",AN$4),'19 SpcFunc &amp; VentSpcFunc combos'!$Q$8:$Q$335,0),0)&gt;0,1,0)</f>
        <v>0</v>
      </c>
      <c r="AO82" s="120">
        <f>IF(IFERROR(MATCH(_xlfn.CONCAT($B82,",",AO$4),'19 SpcFunc &amp; VentSpcFunc combos'!$Q$8:$Q$335,0),0)&gt;0,1,0)</f>
        <v>0</v>
      </c>
      <c r="AP82" s="120">
        <f>IF(IFERROR(MATCH(_xlfn.CONCAT($B82,",",AP$4),'19 SpcFunc &amp; VentSpcFunc combos'!$Q$8:$Q$335,0),0)&gt;0,1,0)</f>
        <v>0</v>
      </c>
      <c r="AQ82" s="120">
        <f>IF(IFERROR(MATCH(_xlfn.CONCAT($B82,",",AQ$4),'19 SpcFunc &amp; VentSpcFunc combos'!$Q$8:$Q$335,0),0)&gt;0,1,0)</f>
        <v>0</v>
      </c>
      <c r="AR82" s="120">
        <f>IF(IFERROR(MATCH(_xlfn.CONCAT($B82,",",AR$4),'19 SpcFunc &amp; VentSpcFunc combos'!$Q$8:$Q$335,0),0)&gt;0,1,0)</f>
        <v>0</v>
      </c>
      <c r="AS82" s="120">
        <f>IF(IFERROR(MATCH(_xlfn.CONCAT($B82,",",AS$4),'19 SpcFunc &amp; VentSpcFunc combos'!$Q$8:$Q$335,0),0)&gt;0,1,0)</f>
        <v>0</v>
      </c>
      <c r="AT82" s="120">
        <f>IF(IFERROR(MATCH(_xlfn.CONCAT($B82,",",AT$4),'19 SpcFunc &amp; VentSpcFunc combos'!$Q$8:$Q$335,0),0)&gt;0,1,0)</f>
        <v>0</v>
      </c>
      <c r="AU82" s="120">
        <f>IF(IFERROR(MATCH(_xlfn.CONCAT($B82,",",AU$4),'19 SpcFunc &amp; VentSpcFunc combos'!$Q$8:$Q$335,0),0)&gt;0,1,0)</f>
        <v>0</v>
      </c>
      <c r="AV82" s="120">
        <f>IF(IFERROR(MATCH(_xlfn.CONCAT($B82,",",AV$4),'19 SpcFunc &amp; VentSpcFunc combos'!$Q$8:$Q$335,0),0)&gt;0,1,0)</f>
        <v>0</v>
      </c>
      <c r="AW82" s="120">
        <f>IF(IFERROR(MATCH(_xlfn.CONCAT($B82,",",AW$4),'19 SpcFunc &amp; VentSpcFunc combos'!$Q$8:$Q$335,0),0)&gt;0,1,0)</f>
        <v>0</v>
      </c>
      <c r="AX82" s="120">
        <f>IF(IFERROR(MATCH(_xlfn.CONCAT($B82,",",AX$4),'19 SpcFunc &amp; VentSpcFunc combos'!$Q$8:$Q$335,0),0)&gt;0,1,0)</f>
        <v>0</v>
      </c>
      <c r="AY82" s="120">
        <f>IF(IFERROR(MATCH(_xlfn.CONCAT($B82,",",AY$4),'19 SpcFunc &amp; VentSpcFunc combos'!$Q$8:$Q$335,0),0)&gt;0,1,0)</f>
        <v>0</v>
      </c>
      <c r="AZ82" s="120">
        <f>IF(IFERROR(MATCH(_xlfn.CONCAT($B82,",",AZ$4),'19 SpcFunc &amp; VentSpcFunc combos'!$Q$8:$Q$335,0),0)&gt;0,1,0)</f>
        <v>0</v>
      </c>
      <c r="BA82" s="120">
        <f>IF(IFERROR(MATCH(_xlfn.CONCAT($B82,",",BA$4),'19 SpcFunc &amp; VentSpcFunc combos'!$Q$8:$Q$335,0),0)&gt;0,1,0)</f>
        <v>0</v>
      </c>
      <c r="BB82" s="120">
        <f>IF(IFERROR(MATCH(_xlfn.CONCAT($B82,",",BB$4),'19 SpcFunc &amp; VentSpcFunc combos'!$Q$8:$Q$335,0),0)&gt;0,1,0)</f>
        <v>0</v>
      </c>
      <c r="BC82" s="120">
        <f>IF(IFERROR(MATCH(_xlfn.CONCAT($B82,",",BC$4),'19 SpcFunc &amp; VentSpcFunc combos'!$Q$8:$Q$335,0),0)&gt;0,1,0)</f>
        <v>0</v>
      </c>
      <c r="BD82" s="120">
        <f>IF(IFERROR(MATCH(_xlfn.CONCAT($B82,",",BD$4),'19 SpcFunc &amp; VentSpcFunc combos'!$Q$8:$Q$335,0),0)&gt;0,1,0)</f>
        <v>0</v>
      </c>
      <c r="BE82" s="120">
        <f>IF(IFERROR(MATCH(_xlfn.CONCAT($B82,",",BE$4),'19 SpcFunc &amp; VentSpcFunc combos'!$Q$8:$Q$335,0),0)&gt;0,1,0)</f>
        <v>0</v>
      </c>
      <c r="BF82" s="120">
        <f>IF(IFERROR(MATCH(_xlfn.CONCAT($B82,",",BF$4),'19 SpcFunc &amp; VentSpcFunc combos'!$Q$8:$Q$335,0),0)&gt;0,1,0)</f>
        <v>0</v>
      </c>
      <c r="BG82" s="120">
        <f>IF(IFERROR(MATCH(_xlfn.CONCAT($B82,",",BG$4),'19 SpcFunc &amp; VentSpcFunc combos'!$Q$8:$Q$335,0),0)&gt;0,1,0)</f>
        <v>0</v>
      </c>
      <c r="BH82" s="120">
        <f>IF(IFERROR(MATCH(_xlfn.CONCAT($B82,",",BH$4),'19 SpcFunc &amp; VentSpcFunc combos'!$Q$8:$Q$335,0),0)&gt;0,1,0)</f>
        <v>0</v>
      </c>
      <c r="BI82" s="120">
        <f>IF(IFERROR(MATCH(_xlfn.CONCAT($B82,",",BI$4),'19 SpcFunc &amp; VentSpcFunc combos'!$Q$8:$Q$335,0),0)&gt;0,1,0)</f>
        <v>0</v>
      </c>
      <c r="BJ82" s="120">
        <f>IF(IFERROR(MATCH(_xlfn.CONCAT($B82,",",BJ$4),'19 SpcFunc &amp; VentSpcFunc combos'!$Q$8:$Q$335,0),0)&gt;0,1,0)</f>
        <v>0</v>
      </c>
      <c r="BK82" s="120">
        <f>IF(IFERROR(MATCH(_xlfn.CONCAT($B82,",",BK$4),'19 SpcFunc &amp; VentSpcFunc combos'!$Q$8:$Q$335,0),0)&gt;0,1,0)</f>
        <v>0</v>
      </c>
      <c r="BL82" s="120">
        <f>IF(IFERROR(MATCH(_xlfn.CONCAT($B82,",",BL$4),'19 SpcFunc &amp; VentSpcFunc combos'!$Q$8:$Q$335,0),0)&gt;0,1,0)</f>
        <v>0</v>
      </c>
      <c r="BM82" s="120">
        <f>IF(IFERROR(MATCH(_xlfn.CONCAT($B82,",",BM$4),'19 SpcFunc &amp; VentSpcFunc combos'!$Q$8:$Q$335,0),0)&gt;0,1,0)</f>
        <v>0</v>
      </c>
      <c r="BN82" s="120">
        <f>IF(IFERROR(MATCH(_xlfn.CONCAT($B82,",",BN$4),'19 SpcFunc &amp; VentSpcFunc combos'!$Q$8:$Q$335,0),0)&gt;0,1,0)</f>
        <v>0</v>
      </c>
      <c r="BO82" s="120">
        <f>IF(IFERROR(MATCH(_xlfn.CONCAT($B82,",",BO$4),'19 SpcFunc &amp; VentSpcFunc combos'!$Q$8:$Q$335,0),0)&gt;0,1,0)</f>
        <v>0</v>
      </c>
      <c r="BP82" s="120">
        <f>IF(IFERROR(MATCH(_xlfn.CONCAT($B82,",",BP$4),'19 SpcFunc &amp; VentSpcFunc combos'!$Q$8:$Q$335,0),0)&gt;0,1,0)</f>
        <v>0</v>
      </c>
      <c r="BQ82" s="120">
        <f>IF(IFERROR(MATCH(_xlfn.CONCAT($B82,",",BQ$4),'19 SpcFunc &amp; VentSpcFunc combos'!$Q$8:$Q$335,0),0)&gt;0,1,0)</f>
        <v>0</v>
      </c>
      <c r="BR82" s="120">
        <f>IF(IFERROR(MATCH(_xlfn.CONCAT($B82,",",BR$4),'19 SpcFunc &amp; VentSpcFunc combos'!$Q$8:$Q$335,0),0)&gt;0,1,0)</f>
        <v>0</v>
      </c>
      <c r="BS82" s="120">
        <f>IF(IFERROR(MATCH(_xlfn.CONCAT($B82,",",BS$4),'19 SpcFunc &amp; VentSpcFunc combos'!$Q$8:$Q$335,0),0)&gt;0,1,0)</f>
        <v>0</v>
      </c>
      <c r="BT82" s="120">
        <f>IF(IFERROR(MATCH(_xlfn.CONCAT($B82,",",BT$4),'19 SpcFunc &amp; VentSpcFunc combos'!$Q$8:$Q$335,0),0)&gt;0,1,0)</f>
        <v>0</v>
      </c>
      <c r="BU82" s="120">
        <f>IF(IFERROR(MATCH(_xlfn.CONCAT($B82,",",BU$4),'19 SpcFunc &amp; VentSpcFunc combos'!$Q$8:$Q$335,0),0)&gt;0,1,0)</f>
        <v>0</v>
      </c>
      <c r="BV82" s="120">
        <f>IF(IFERROR(MATCH(_xlfn.CONCAT($B82,",",BV$4),'19 SpcFunc &amp; VentSpcFunc combos'!$Q$8:$Q$335,0),0)&gt;0,1,0)</f>
        <v>0</v>
      </c>
      <c r="BW82" s="120">
        <f>IF(IFERROR(MATCH(_xlfn.CONCAT($B82,",",BW$4),'19 SpcFunc &amp; VentSpcFunc combos'!$Q$8:$Q$335,0),0)&gt;0,1,0)</f>
        <v>0</v>
      </c>
      <c r="BX82" s="120">
        <f>IF(IFERROR(MATCH(_xlfn.CONCAT($B82,",",BX$4),'19 SpcFunc &amp; VentSpcFunc combos'!$Q$8:$Q$335,0),0)&gt;0,1,0)</f>
        <v>0</v>
      </c>
      <c r="BY82" s="120">
        <f>IF(IFERROR(MATCH(_xlfn.CONCAT($B82,",",BY$4),'19 SpcFunc &amp; VentSpcFunc combos'!$Q$8:$Q$335,0),0)&gt;0,1,0)</f>
        <v>0</v>
      </c>
      <c r="BZ82" s="120">
        <f>IF(IFERROR(MATCH(_xlfn.CONCAT($B82,",",BZ$4),'19 SpcFunc &amp; VentSpcFunc combos'!$Q$8:$Q$335,0),0)&gt;0,1,0)</f>
        <v>0</v>
      </c>
      <c r="CA82" s="120">
        <f>IF(IFERROR(MATCH(_xlfn.CONCAT($B82,",",CA$4),'19 SpcFunc &amp; VentSpcFunc combos'!$Q$8:$Q$335,0),0)&gt;0,1,0)</f>
        <v>0</v>
      </c>
      <c r="CB82" s="120">
        <f>IF(IFERROR(MATCH(_xlfn.CONCAT($B82,",",CB$4),'19 SpcFunc &amp; VentSpcFunc combos'!$Q$8:$Q$335,0),0)&gt;0,1,0)</f>
        <v>0</v>
      </c>
      <c r="CC82" s="120">
        <f>IF(IFERROR(MATCH(_xlfn.CONCAT($B82,",",CC$4),'19 SpcFunc &amp; VentSpcFunc combos'!$Q$8:$Q$335,0),0)&gt;0,1,0)</f>
        <v>0</v>
      </c>
      <c r="CD82" s="120">
        <f>IF(IFERROR(MATCH(_xlfn.CONCAT($B82,",",CD$4),'19 SpcFunc &amp; VentSpcFunc combos'!$Q$8:$Q$335,0),0)&gt;0,1,0)</f>
        <v>0</v>
      </c>
      <c r="CE82" s="120">
        <f>IF(IFERROR(MATCH(_xlfn.CONCAT($B82,",",CE$4),'19 SpcFunc &amp; VentSpcFunc combos'!$Q$8:$Q$335,0),0)&gt;0,1,0)</f>
        <v>0</v>
      </c>
      <c r="CF82" s="120">
        <f>IF(IFERROR(MATCH(_xlfn.CONCAT($B82,",",CF$4),'19 SpcFunc &amp; VentSpcFunc combos'!$Q$8:$Q$335,0),0)&gt;0,1,0)</f>
        <v>0</v>
      </c>
      <c r="CG82" s="120">
        <f>IF(IFERROR(MATCH(_xlfn.CONCAT($B82,",",CG$4),'19 SpcFunc &amp; VentSpcFunc combos'!$Q$8:$Q$335,0),0)&gt;0,1,0)</f>
        <v>0</v>
      </c>
      <c r="CH82" s="120">
        <f>IF(IFERROR(MATCH(_xlfn.CONCAT($B82,",",CH$4),'19 SpcFunc &amp; VentSpcFunc combos'!$Q$8:$Q$335,0),0)&gt;0,1,0)</f>
        <v>0</v>
      </c>
      <c r="CI82" s="120">
        <f>IF(IFERROR(MATCH(_xlfn.CONCAT($B82,",",CI$4),'19 SpcFunc &amp; VentSpcFunc combos'!$Q$8:$Q$335,0),0)&gt;0,1,0)</f>
        <v>0</v>
      </c>
      <c r="CJ82" s="120">
        <f>IF(IFERROR(MATCH(_xlfn.CONCAT($B82,",",CJ$4),'19 SpcFunc &amp; VentSpcFunc combos'!$Q$8:$Q$335,0),0)&gt;0,1,0)</f>
        <v>0</v>
      </c>
      <c r="CK82" s="120">
        <f>IF(IFERROR(MATCH(_xlfn.CONCAT($B82,",",CK$4),'19 SpcFunc &amp; VentSpcFunc combos'!$Q$8:$Q$335,0),0)&gt;0,1,0)</f>
        <v>0</v>
      </c>
      <c r="CL82" s="120">
        <f>IF(IFERROR(MATCH(_xlfn.CONCAT($B82,",",CL$4),'19 SpcFunc &amp; VentSpcFunc combos'!$Q$8:$Q$335,0),0)&gt;0,1,0)</f>
        <v>0</v>
      </c>
      <c r="CM82" s="120">
        <f>IF(IFERROR(MATCH(_xlfn.CONCAT($B82,",",CM$4),'19 SpcFunc &amp; VentSpcFunc combos'!$Q$8:$Q$335,0),0)&gt;0,1,0)</f>
        <v>0</v>
      </c>
      <c r="CN82" s="120">
        <f>IF(IFERROR(MATCH(_xlfn.CONCAT($B82,",",CN$4),'19 SpcFunc &amp; VentSpcFunc combos'!$Q$8:$Q$335,0),0)&gt;0,1,0)</f>
        <v>0</v>
      </c>
      <c r="CO82" s="120">
        <f>IF(IFERROR(MATCH(_xlfn.CONCAT($B82,",",CO$4),'19 SpcFunc &amp; VentSpcFunc combos'!$Q$8:$Q$335,0),0)&gt;0,1,0)</f>
        <v>0</v>
      </c>
      <c r="CP82" s="120">
        <f>IF(IFERROR(MATCH(_xlfn.CONCAT($B82,",",CP$4),'19 SpcFunc &amp; VentSpcFunc combos'!$Q$8:$Q$335,0),0)&gt;0,1,0)</f>
        <v>0</v>
      </c>
      <c r="CQ82" s="120">
        <f>IF(IFERROR(MATCH(_xlfn.CONCAT($B82,",",CQ$4),'19 SpcFunc &amp; VentSpcFunc combos'!$Q$8:$Q$335,0),0)&gt;0,1,0)</f>
        <v>0</v>
      </c>
      <c r="CR82" s="120">
        <f>IF(IFERROR(MATCH(_xlfn.CONCAT($B82,",",CR$4),'19 SpcFunc &amp; VentSpcFunc combos'!$Q$8:$Q$335,0),0)&gt;0,1,0)</f>
        <v>0</v>
      </c>
      <c r="CS82" s="120">
        <f>IF(IFERROR(MATCH(_xlfn.CONCAT($B82,",",CS$4),'19 SpcFunc &amp; VentSpcFunc combos'!$Q$8:$Q$335,0),0)&gt;0,1,0)</f>
        <v>0</v>
      </c>
      <c r="CT82" s="120">
        <f>IF(IFERROR(MATCH(_xlfn.CONCAT($B82,",",CT$4),'19 SpcFunc &amp; VentSpcFunc combos'!$Q$8:$Q$335,0),0)&gt;0,1,0)</f>
        <v>0</v>
      </c>
      <c r="CU82" s="99" t="s">
        <v>938</v>
      </c>
      <c r="CV82">
        <f t="shared" si="6"/>
        <v>0</v>
      </c>
    </row>
    <row r="83" spans="2:100" x14ac:dyDescent="0.25">
      <c r="B83" t="e">
        <f>#REF!</f>
        <v>#REF!</v>
      </c>
      <c r="C83" s="120">
        <f>IF(IFERROR(MATCH(_xlfn.CONCAT($B83,",",C$4),'19 SpcFunc &amp; VentSpcFunc combos'!$Q$8:$Q$335,0),0)&gt;0,1,0)</f>
        <v>0</v>
      </c>
      <c r="D83" s="120">
        <f>IF(IFERROR(MATCH(_xlfn.CONCAT($B83,",",D$4),'19 SpcFunc &amp; VentSpcFunc combos'!$Q$8:$Q$335,0),0)&gt;0,1,0)</f>
        <v>0</v>
      </c>
      <c r="E83" s="120">
        <f>IF(IFERROR(MATCH(_xlfn.CONCAT($B83,",",E$4),'19 SpcFunc &amp; VentSpcFunc combos'!$Q$8:$Q$335,0),0)&gt;0,1,0)</f>
        <v>0</v>
      </c>
      <c r="F83" s="120">
        <f>IF(IFERROR(MATCH(_xlfn.CONCAT($B83,",",F$4),'19 SpcFunc &amp; VentSpcFunc combos'!$Q$8:$Q$335,0),0)&gt;0,1,0)</f>
        <v>0</v>
      </c>
      <c r="G83" s="120">
        <f>IF(IFERROR(MATCH(_xlfn.CONCAT($B83,",",G$4),'19 SpcFunc &amp; VentSpcFunc combos'!$Q$8:$Q$335,0),0)&gt;0,1,0)</f>
        <v>0</v>
      </c>
      <c r="H83" s="120">
        <f>IF(IFERROR(MATCH(_xlfn.CONCAT($B83,",",H$4),'19 SpcFunc &amp; VentSpcFunc combos'!$Q$8:$Q$335,0),0)&gt;0,1,0)</f>
        <v>0</v>
      </c>
      <c r="I83" s="120">
        <f>IF(IFERROR(MATCH(_xlfn.CONCAT($B83,",",I$4),'19 SpcFunc &amp; VentSpcFunc combos'!$Q$8:$Q$335,0),0)&gt;0,1,0)</f>
        <v>0</v>
      </c>
      <c r="J83" s="120">
        <f>IF(IFERROR(MATCH(_xlfn.CONCAT($B83,",",J$4),'19 SpcFunc &amp; VentSpcFunc combos'!$Q$8:$Q$335,0),0)&gt;0,1,0)</f>
        <v>0</v>
      </c>
      <c r="K83" s="120">
        <f>IF(IFERROR(MATCH(_xlfn.CONCAT($B83,",",K$4),'19 SpcFunc &amp; VentSpcFunc combos'!$Q$8:$Q$335,0),0)&gt;0,1,0)</f>
        <v>0</v>
      </c>
      <c r="L83" s="120">
        <f>IF(IFERROR(MATCH(_xlfn.CONCAT($B83,",",L$4),'19 SpcFunc &amp; VentSpcFunc combos'!$Q$8:$Q$335,0),0)&gt;0,1,0)</f>
        <v>0</v>
      </c>
      <c r="M83" s="120">
        <f>IF(IFERROR(MATCH(_xlfn.CONCAT($B83,",",M$4),'19 SpcFunc &amp; VentSpcFunc combos'!$Q$8:$Q$335,0),0)&gt;0,1,0)</f>
        <v>0</v>
      </c>
      <c r="N83" s="120">
        <f>IF(IFERROR(MATCH(_xlfn.CONCAT($B83,",",N$4),'19 SpcFunc &amp; VentSpcFunc combos'!$Q$8:$Q$335,0),0)&gt;0,1,0)</f>
        <v>0</v>
      </c>
      <c r="O83" s="120">
        <f>IF(IFERROR(MATCH(_xlfn.CONCAT($B83,",",O$4),'19 SpcFunc &amp; VentSpcFunc combos'!$Q$8:$Q$335,0),0)&gt;0,1,0)</f>
        <v>0</v>
      </c>
      <c r="P83" s="120">
        <f>IF(IFERROR(MATCH(_xlfn.CONCAT($B83,",",P$4),'19 SpcFunc &amp; VentSpcFunc combos'!$Q$8:$Q$335,0),0)&gt;0,1,0)</f>
        <v>0</v>
      </c>
      <c r="Q83" s="120">
        <f>IF(IFERROR(MATCH(_xlfn.CONCAT($B83,",",Q$4),'19 SpcFunc &amp; VentSpcFunc combos'!$Q$8:$Q$335,0),0)&gt;0,1,0)</f>
        <v>0</v>
      </c>
      <c r="R83" s="120">
        <f>IF(IFERROR(MATCH(_xlfn.CONCAT($B83,",",R$4),'19 SpcFunc &amp; VentSpcFunc combos'!$Q$8:$Q$335,0),0)&gt;0,1,0)</f>
        <v>0</v>
      </c>
      <c r="S83" s="120">
        <f>IF(IFERROR(MATCH(_xlfn.CONCAT($B83,",",S$4),'19 SpcFunc &amp; VentSpcFunc combos'!$Q$8:$Q$335,0),0)&gt;0,1,0)</f>
        <v>0</v>
      </c>
      <c r="T83" s="120">
        <f>IF(IFERROR(MATCH(_xlfn.CONCAT($B83,",",T$4),'19 SpcFunc &amp; VentSpcFunc combos'!$Q$8:$Q$335,0),0)&gt;0,1,0)</f>
        <v>0</v>
      </c>
      <c r="U83" s="120">
        <f>IF(IFERROR(MATCH(_xlfn.CONCAT($B83,",",U$4),'19 SpcFunc &amp; VentSpcFunc combos'!$Q$8:$Q$335,0),0)&gt;0,1,0)</f>
        <v>0</v>
      </c>
      <c r="V83" s="120">
        <f>IF(IFERROR(MATCH(_xlfn.CONCAT($B83,",",V$4),'19 SpcFunc &amp; VentSpcFunc combos'!$Q$8:$Q$335,0),0)&gt;0,1,0)</f>
        <v>0</v>
      </c>
      <c r="W83" s="120">
        <f>IF(IFERROR(MATCH(_xlfn.CONCAT($B83,",",W$4),'19 SpcFunc &amp; VentSpcFunc combos'!$Q$8:$Q$335,0),0)&gt;0,1,0)</f>
        <v>0</v>
      </c>
      <c r="X83" s="120">
        <f>IF(IFERROR(MATCH(_xlfn.CONCAT($B83,",",X$4),'19 SpcFunc &amp; VentSpcFunc combos'!$Q$8:$Q$335,0),0)&gt;0,1,0)</f>
        <v>0</v>
      </c>
      <c r="Y83" s="120">
        <f>IF(IFERROR(MATCH(_xlfn.CONCAT($B83,",",Y$4),'19 SpcFunc &amp; VentSpcFunc combos'!$Q$8:$Q$335,0),0)&gt;0,1,0)</f>
        <v>0</v>
      </c>
      <c r="Z83" s="120">
        <f>IF(IFERROR(MATCH(_xlfn.CONCAT($B83,",",Z$4),'19 SpcFunc &amp; VentSpcFunc combos'!$Q$8:$Q$335,0),0)&gt;0,1,0)</f>
        <v>0</v>
      </c>
      <c r="AA83" s="120">
        <f>IF(IFERROR(MATCH(_xlfn.CONCAT($B83,",",AA$4),'19 SpcFunc &amp; VentSpcFunc combos'!$Q$8:$Q$335,0),0)&gt;0,1,0)</f>
        <v>0</v>
      </c>
      <c r="AB83" s="120">
        <f>IF(IFERROR(MATCH(_xlfn.CONCAT($B83,",",AB$4),'19 SpcFunc &amp; VentSpcFunc combos'!$Q$8:$Q$335,0),0)&gt;0,1,0)</f>
        <v>0</v>
      </c>
      <c r="AC83" s="120">
        <f>IF(IFERROR(MATCH(_xlfn.CONCAT($B83,",",AC$4),'19 SpcFunc &amp; VentSpcFunc combos'!$Q$8:$Q$335,0),0)&gt;0,1,0)</f>
        <v>0</v>
      </c>
      <c r="AD83" s="120">
        <f>IF(IFERROR(MATCH(_xlfn.CONCAT($B83,",",AD$4),'19 SpcFunc &amp; VentSpcFunc combos'!$Q$8:$Q$335,0),0)&gt;0,1,0)</f>
        <v>0</v>
      </c>
      <c r="AE83" s="120">
        <f>IF(IFERROR(MATCH(_xlfn.CONCAT($B83,",",AE$4),'19 SpcFunc &amp; VentSpcFunc combos'!$Q$8:$Q$335,0),0)&gt;0,1,0)</f>
        <v>0</v>
      </c>
      <c r="AF83" s="120">
        <f>IF(IFERROR(MATCH(_xlfn.CONCAT($B83,",",AF$4),'19 SpcFunc &amp; VentSpcFunc combos'!$Q$8:$Q$335,0),0)&gt;0,1,0)</f>
        <v>0</v>
      </c>
      <c r="AG83" s="120">
        <f>IF(IFERROR(MATCH(_xlfn.CONCAT($B83,",",AG$4),'19 SpcFunc &amp; VentSpcFunc combos'!$Q$8:$Q$335,0),0)&gt;0,1,0)</f>
        <v>0</v>
      </c>
      <c r="AH83" s="120">
        <f>IF(IFERROR(MATCH(_xlfn.CONCAT($B83,",",AH$4),'19 SpcFunc &amp; VentSpcFunc combos'!$Q$8:$Q$335,0),0)&gt;0,1,0)</f>
        <v>0</v>
      </c>
      <c r="AI83" s="120">
        <f>IF(IFERROR(MATCH(_xlfn.CONCAT($B83,",",AI$4),'19 SpcFunc &amp; VentSpcFunc combos'!$Q$8:$Q$335,0),0)&gt;0,1,0)</f>
        <v>0</v>
      </c>
      <c r="AJ83" s="120">
        <f>IF(IFERROR(MATCH(_xlfn.CONCAT($B83,",",AJ$4),'19 SpcFunc &amp; VentSpcFunc combos'!$Q$8:$Q$335,0),0)&gt;0,1,0)</f>
        <v>0</v>
      </c>
      <c r="AK83" s="120">
        <f>IF(IFERROR(MATCH(_xlfn.CONCAT($B83,",",AK$4),'19 SpcFunc &amp; VentSpcFunc combos'!$Q$8:$Q$335,0),0)&gt;0,1,0)</f>
        <v>0</v>
      </c>
      <c r="AL83" s="120">
        <f>IF(IFERROR(MATCH(_xlfn.CONCAT($B83,",",AL$4),'19 SpcFunc &amp; VentSpcFunc combos'!$Q$8:$Q$335,0),0)&gt;0,1,0)</f>
        <v>0</v>
      </c>
      <c r="AM83" s="120">
        <f>IF(IFERROR(MATCH(_xlfn.CONCAT($B83,",",AM$4),'19 SpcFunc &amp; VentSpcFunc combos'!$Q$8:$Q$335,0),0)&gt;0,1,0)</f>
        <v>0</v>
      </c>
      <c r="AN83" s="120">
        <f>IF(IFERROR(MATCH(_xlfn.CONCAT($B83,",",AN$4),'19 SpcFunc &amp; VentSpcFunc combos'!$Q$8:$Q$335,0),0)&gt;0,1,0)</f>
        <v>0</v>
      </c>
      <c r="AO83" s="120">
        <f>IF(IFERROR(MATCH(_xlfn.CONCAT($B83,",",AO$4),'19 SpcFunc &amp; VentSpcFunc combos'!$Q$8:$Q$335,0),0)&gt;0,1,0)</f>
        <v>0</v>
      </c>
      <c r="AP83" s="120">
        <f>IF(IFERROR(MATCH(_xlfn.CONCAT($B83,",",AP$4),'19 SpcFunc &amp; VentSpcFunc combos'!$Q$8:$Q$335,0),0)&gt;0,1,0)</f>
        <v>0</v>
      </c>
      <c r="AQ83" s="120">
        <f>IF(IFERROR(MATCH(_xlfn.CONCAT($B83,",",AQ$4),'19 SpcFunc &amp; VentSpcFunc combos'!$Q$8:$Q$335,0),0)&gt;0,1,0)</f>
        <v>0</v>
      </c>
      <c r="AR83" s="120">
        <f>IF(IFERROR(MATCH(_xlfn.CONCAT($B83,",",AR$4),'19 SpcFunc &amp; VentSpcFunc combos'!$Q$8:$Q$335,0),0)&gt;0,1,0)</f>
        <v>0</v>
      </c>
      <c r="AS83" s="120">
        <f>IF(IFERROR(MATCH(_xlfn.CONCAT($B83,",",AS$4),'19 SpcFunc &amp; VentSpcFunc combos'!$Q$8:$Q$335,0),0)&gt;0,1,0)</f>
        <v>0</v>
      </c>
      <c r="AT83" s="120">
        <f>IF(IFERROR(MATCH(_xlfn.CONCAT($B83,",",AT$4),'19 SpcFunc &amp; VentSpcFunc combos'!$Q$8:$Q$335,0),0)&gt;0,1,0)</f>
        <v>0</v>
      </c>
      <c r="AU83" s="120">
        <f>IF(IFERROR(MATCH(_xlfn.CONCAT($B83,",",AU$4),'19 SpcFunc &amp; VentSpcFunc combos'!$Q$8:$Q$335,0),0)&gt;0,1,0)</f>
        <v>0</v>
      </c>
      <c r="AV83" s="120">
        <f>IF(IFERROR(MATCH(_xlfn.CONCAT($B83,",",AV$4),'19 SpcFunc &amp; VentSpcFunc combos'!$Q$8:$Q$335,0),0)&gt;0,1,0)</f>
        <v>0</v>
      </c>
      <c r="AW83" s="120">
        <f>IF(IFERROR(MATCH(_xlfn.CONCAT($B83,",",AW$4),'19 SpcFunc &amp; VentSpcFunc combos'!$Q$8:$Q$335,0),0)&gt;0,1,0)</f>
        <v>0</v>
      </c>
      <c r="AX83" s="120">
        <f>IF(IFERROR(MATCH(_xlfn.CONCAT($B83,",",AX$4),'19 SpcFunc &amp; VentSpcFunc combos'!$Q$8:$Q$335,0),0)&gt;0,1,0)</f>
        <v>0</v>
      </c>
      <c r="AY83" s="120">
        <f>IF(IFERROR(MATCH(_xlfn.CONCAT($B83,",",AY$4),'19 SpcFunc &amp; VentSpcFunc combos'!$Q$8:$Q$335,0),0)&gt;0,1,0)</f>
        <v>0</v>
      </c>
      <c r="AZ83" s="120">
        <f>IF(IFERROR(MATCH(_xlfn.CONCAT($B83,",",AZ$4),'19 SpcFunc &amp; VentSpcFunc combos'!$Q$8:$Q$335,0),0)&gt;0,1,0)</f>
        <v>0</v>
      </c>
      <c r="BA83" s="120">
        <f>IF(IFERROR(MATCH(_xlfn.CONCAT($B83,",",BA$4),'19 SpcFunc &amp; VentSpcFunc combos'!$Q$8:$Q$335,0),0)&gt;0,1,0)</f>
        <v>0</v>
      </c>
      <c r="BB83" s="120">
        <f>IF(IFERROR(MATCH(_xlfn.CONCAT($B83,",",BB$4),'19 SpcFunc &amp; VentSpcFunc combos'!$Q$8:$Q$335,0),0)&gt;0,1,0)</f>
        <v>0</v>
      </c>
      <c r="BC83" s="120">
        <f>IF(IFERROR(MATCH(_xlfn.CONCAT($B83,",",BC$4),'19 SpcFunc &amp; VentSpcFunc combos'!$Q$8:$Q$335,0),0)&gt;0,1,0)</f>
        <v>0</v>
      </c>
      <c r="BD83" s="120">
        <f>IF(IFERROR(MATCH(_xlfn.CONCAT($B83,",",BD$4),'19 SpcFunc &amp; VentSpcFunc combos'!$Q$8:$Q$335,0),0)&gt;0,1,0)</f>
        <v>0</v>
      </c>
      <c r="BE83" s="120">
        <f>IF(IFERROR(MATCH(_xlfn.CONCAT($B83,",",BE$4),'19 SpcFunc &amp; VentSpcFunc combos'!$Q$8:$Q$335,0),0)&gt;0,1,0)</f>
        <v>0</v>
      </c>
      <c r="BF83" s="120">
        <f>IF(IFERROR(MATCH(_xlfn.CONCAT($B83,",",BF$4),'19 SpcFunc &amp; VentSpcFunc combos'!$Q$8:$Q$335,0),0)&gt;0,1,0)</f>
        <v>0</v>
      </c>
      <c r="BG83" s="120">
        <f>IF(IFERROR(MATCH(_xlfn.CONCAT($B83,",",BG$4),'19 SpcFunc &amp; VentSpcFunc combos'!$Q$8:$Q$335,0),0)&gt;0,1,0)</f>
        <v>0</v>
      </c>
      <c r="BH83" s="120">
        <f>IF(IFERROR(MATCH(_xlfn.CONCAT($B83,",",BH$4),'19 SpcFunc &amp; VentSpcFunc combos'!$Q$8:$Q$335,0),0)&gt;0,1,0)</f>
        <v>0</v>
      </c>
      <c r="BI83" s="120">
        <f>IF(IFERROR(MATCH(_xlfn.CONCAT($B83,",",BI$4),'19 SpcFunc &amp; VentSpcFunc combos'!$Q$8:$Q$335,0),0)&gt;0,1,0)</f>
        <v>0</v>
      </c>
      <c r="BJ83" s="120">
        <f>IF(IFERROR(MATCH(_xlfn.CONCAT($B83,",",BJ$4),'19 SpcFunc &amp; VentSpcFunc combos'!$Q$8:$Q$335,0),0)&gt;0,1,0)</f>
        <v>0</v>
      </c>
      <c r="BK83" s="120">
        <f>IF(IFERROR(MATCH(_xlfn.CONCAT($B83,",",BK$4),'19 SpcFunc &amp; VentSpcFunc combos'!$Q$8:$Q$335,0),0)&gt;0,1,0)</f>
        <v>0</v>
      </c>
      <c r="BL83" s="120">
        <f>IF(IFERROR(MATCH(_xlfn.CONCAT($B83,",",BL$4),'19 SpcFunc &amp; VentSpcFunc combos'!$Q$8:$Q$335,0),0)&gt;0,1,0)</f>
        <v>0</v>
      </c>
      <c r="BM83" s="120">
        <f>IF(IFERROR(MATCH(_xlfn.CONCAT($B83,",",BM$4),'19 SpcFunc &amp; VentSpcFunc combos'!$Q$8:$Q$335,0),0)&gt;0,1,0)</f>
        <v>0</v>
      </c>
      <c r="BN83" s="120">
        <f>IF(IFERROR(MATCH(_xlfn.CONCAT($B83,",",BN$4),'19 SpcFunc &amp; VentSpcFunc combos'!$Q$8:$Q$335,0),0)&gt;0,1,0)</f>
        <v>0</v>
      </c>
      <c r="BO83" s="120">
        <f>IF(IFERROR(MATCH(_xlfn.CONCAT($B83,",",BO$4),'19 SpcFunc &amp; VentSpcFunc combos'!$Q$8:$Q$335,0),0)&gt;0,1,0)</f>
        <v>0</v>
      </c>
      <c r="BP83" s="120">
        <f>IF(IFERROR(MATCH(_xlfn.CONCAT($B83,",",BP$4),'19 SpcFunc &amp; VentSpcFunc combos'!$Q$8:$Q$335,0),0)&gt;0,1,0)</f>
        <v>0</v>
      </c>
      <c r="BQ83" s="120">
        <f>IF(IFERROR(MATCH(_xlfn.CONCAT($B83,",",BQ$4),'19 SpcFunc &amp; VentSpcFunc combos'!$Q$8:$Q$335,0),0)&gt;0,1,0)</f>
        <v>0</v>
      </c>
      <c r="BR83" s="120">
        <f>IF(IFERROR(MATCH(_xlfn.CONCAT($B83,",",BR$4),'19 SpcFunc &amp; VentSpcFunc combos'!$Q$8:$Q$335,0),0)&gt;0,1,0)</f>
        <v>0</v>
      </c>
      <c r="BS83" s="120">
        <f>IF(IFERROR(MATCH(_xlfn.CONCAT($B83,",",BS$4),'19 SpcFunc &amp; VentSpcFunc combos'!$Q$8:$Q$335,0),0)&gt;0,1,0)</f>
        <v>0</v>
      </c>
      <c r="BT83" s="120">
        <f>IF(IFERROR(MATCH(_xlfn.CONCAT($B83,",",BT$4),'19 SpcFunc &amp; VentSpcFunc combos'!$Q$8:$Q$335,0),0)&gt;0,1,0)</f>
        <v>0</v>
      </c>
      <c r="BU83" s="120">
        <f>IF(IFERROR(MATCH(_xlfn.CONCAT($B83,",",BU$4),'19 SpcFunc &amp; VentSpcFunc combos'!$Q$8:$Q$335,0),0)&gt;0,1,0)</f>
        <v>0</v>
      </c>
      <c r="BV83" s="120">
        <f>IF(IFERROR(MATCH(_xlfn.CONCAT($B83,",",BV$4),'19 SpcFunc &amp; VentSpcFunc combos'!$Q$8:$Q$335,0),0)&gt;0,1,0)</f>
        <v>0</v>
      </c>
      <c r="BW83" s="120">
        <f>IF(IFERROR(MATCH(_xlfn.CONCAT($B83,",",BW$4),'19 SpcFunc &amp; VentSpcFunc combos'!$Q$8:$Q$335,0),0)&gt;0,1,0)</f>
        <v>0</v>
      </c>
      <c r="BX83" s="120">
        <f>IF(IFERROR(MATCH(_xlfn.CONCAT($B83,",",BX$4),'19 SpcFunc &amp; VentSpcFunc combos'!$Q$8:$Q$335,0),0)&gt;0,1,0)</f>
        <v>0</v>
      </c>
      <c r="BY83" s="120">
        <f>IF(IFERROR(MATCH(_xlfn.CONCAT($B83,",",BY$4),'19 SpcFunc &amp; VentSpcFunc combos'!$Q$8:$Q$335,0),0)&gt;0,1,0)</f>
        <v>0</v>
      </c>
      <c r="BZ83" s="120">
        <f>IF(IFERROR(MATCH(_xlfn.CONCAT($B83,",",BZ$4),'19 SpcFunc &amp; VentSpcFunc combos'!$Q$8:$Q$335,0),0)&gt;0,1,0)</f>
        <v>0</v>
      </c>
      <c r="CA83" s="120">
        <f>IF(IFERROR(MATCH(_xlfn.CONCAT($B83,",",CA$4),'19 SpcFunc &amp; VentSpcFunc combos'!$Q$8:$Q$335,0),0)&gt;0,1,0)</f>
        <v>0</v>
      </c>
      <c r="CB83" s="120">
        <f>IF(IFERROR(MATCH(_xlfn.CONCAT($B83,",",CB$4),'19 SpcFunc &amp; VentSpcFunc combos'!$Q$8:$Q$335,0),0)&gt;0,1,0)</f>
        <v>0</v>
      </c>
      <c r="CC83" s="120">
        <f>IF(IFERROR(MATCH(_xlfn.CONCAT($B83,",",CC$4),'19 SpcFunc &amp; VentSpcFunc combos'!$Q$8:$Q$335,0),0)&gt;0,1,0)</f>
        <v>0</v>
      </c>
      <c r="CD83" s="120">
        <f>IF(IFERROR(MATCH(_xlfn.CONCAT($B83,",",CD$4),'19 SpcFunc &amp; VentSpcFunc combos'!$Q$8:$Q$335,0),0)&gt;0,1,0)</f>
        <v>0</v>
      </c>
      <c r="CE83" s="120">
        <f>IF(IFERROR(MATCH(_xlfn.CONCAT($B83,",",CE$4),'19 SpcFunc &amp; VentSpcFunc combos'!$Q$8:$Q$335,0),0)&gt;0,1,0)</f>
        <v>0</v>
      </c>
      <c r="CF83" s="120">
        <f>IF(IFERROR(MATCH(_xlfn.CONCAT($B83,",",CF$4),'19 SpcFunc &amp; VentSpcFunc combos'!$Q$8:$Q$335,0),0)&gt;0,1,0)</f>
        <v>0</v>
      </c>
      <c r="CG83" s="120">
        <f>IF(IFERROR(MATCH(_xlfn.CONCAT($B83,",",CG$4),'19 SpcFunc &amp; VentSpcFunc combos'!$Q$8:$Q$335,0),0)&gt;0,1,0)</f>
        <v>0</v>
      </c>
      <c r="CH83" s="120">
        <f>IF(IFERROR(MATCH(_xlfn.CONCAT($B83,",",CH$4),'19 SpcFunc &amp; VentSpcFunc combos'!$Q$8:$Q$335,0),0)&gt;0,1,0)</f>
        <v>0</v>
      </c>
      <c r="CI83" s="120">
        <f>IF(IFERROR(MATCH(_xlfn.CONCAT($B83,",",CI$4),'19 SpcFunc &amp; VentSpcFunc combos'!$Q$8:$Q$335,0),0)&gt;0,1,0)</f>
        <v>0</v>
      </c>
      <c r="CJ83" s="120">
        <f>IF(IFERROR(MATCH(_xlfn.CONCAT($B83,",",CJ$4),'19 SpcFunc &amp; VentSpcFunc combos'!$Q$8:$Q$335,0),0)&gt;0,1,0)</f>
        <v>0</v>
      </c>
      <c r="CK83" s="120">
        <f>IF(IFERROR(MATCH(_xlfn.CONCAT($B83,",",CK$4),'19 SpcFunc &amp; VentSpcFunc combos'!$Q$8:$Q$335,0),0)&gt;0,1,0)</f>
        <v>0</v>
      </c>
      <c r="CL83" s="120">
        <f>IF(IFERROR(MATCH(_xlfn.CONCAT($B83,",",CL$4),'19 SpcFunc &amp; VentSpcFunc combos'!$Q$8:$Q$335,0),0)&gt;0,1,0)</f>
        <v>0</v>
      </c>
      <c r="CM83" s="120">
        <f>IF(IFERROR(MATCH(_xlfn.CONCAT($B83,",",CM$4),'19 SpcFunc &amp; VentSpcFunc combos'!$Q$8:$Q$335,0),0)&gt;0,1,0)</f>
        <v>0</v>
      </c>
      <c r="CN83" s="120">
        <f>IF(IFERROR(MATCH(_xlfn.CONCAT($B83,",",CN$4),'19 SpcFunc &amp; VentSpcFunc combos'!$Q$8:$Q$335,0),0)&gt;0,1,0)</f>
        <v>0</v>
      </c>
      <c r="CO83" s="120">
        <f>IF(IFERROR(MATCH(_xlfn.CONCAT($B83,",",CO$4),'19 SpcFunc &amp; VentSpcFunc combos'!$Q$8:$Q$335,0),0)&gt;0,1,0)</f>
        <v>0</v>
      </c>
      <c r="CP83" s="120">
        <f>IF(IFERROR(MATCH(_xlfn.CONCAT($B83,",",CP$4),'19 SpcFunc &amp; VentSpcFunc combos'!$Q$8:$Q$335,0),0)&gt;0,1,0)</f>
        <v>0</v>
      </c>
      <c r="CQ83" s="120">
        <f>IF(IFERROR(MATCH(_xlfn.CONCAT($B83,",",CQ$4),'19 SpcFunc &amp; VentSpcFunc combos'!$Q$8:$Q$335,0),0)&gt;0,1,0)</f>
        <v>0</v>
      </c>
      <c r="CR83" s="120">
        <f>IF(IFERROR(MATCH(_xlfn.CONCAT($B83,",",CR$4),'19 SpcFunc &amp; VentSpcFunc combos'!$Q$8:$Q$335,0),0)&gt;0,1,0)</f>
        <v>0</v>
      </c>
      <c r="CS83" s="120">
        <f>IF(IFERROR(MATCH(_xlfn.CONCAT($B83,",",CS$4),'19 SpcFunc &amp; VentSpcFunc combos'!$Q$8:$Q$335,0),0)&gt;0,1,0)</f>
        <v>0</v>
      </c>
      <c r="CT83" s="120">
        <f>IF(IFERROR(MATCH(_xlfn.CONCAT($B83,",",CT$4),'19 SpcFunc &amp; VentSpcFunc combos'!$Q$8:$Q$335,0),0)&gt;0,1,0)</f>
        <v>0</v>
      </c>
      <c r="CU83" s="99" t="s">
        <v>938</v>
      </c>
      <c r="CV83">
        <f t="shared" si="6"/>
        <v>0</v>
      </c>
    </row>
    <row r="84" spans="2:100" x14ac:dyDescent="0.25">
      <c r="B84" t="e">
        <f>#REF!</f>
        <v>#REF!</v>
      </c>
      <c r="C84" s="120">
        <f>IF(IFERROR(MATCH(_xlfn.CONCAT($B84,",",C$4),'19 SpcFunc &amp; VentSpcFunc combos'!$Q$8:$Q$335,0),0)&gt;0,1,0)</f>
        <v>0</v>
      </c>
      <c r="D84" s="120">
        <f>IF(IFERROR(MATCH(_xlfn.CONCAT($B84,",",D$4),'19 SpcFunc &amp; VentSpcFunc combos'!$Q$8:$Q$335,0),0)&gt;0,1,0)</f>
        <v>0</v>
      </c>
      <c r="E84" s="120">
        <f>IF(IFERROR(MATCH(_xlfn.CONCAT($B84,",",E$4),'19 SpcFunc &amp; VentSpcFunc combos'!$Q$8:$Q$335,0),0)&gt;0,1,0)</f>
        <v>0</v>
      </c>
      <c r="F84" s="120">
        <f>IF(IFERROR(MATCH(_xlfn.CONCAT($B84,",",F$4),'19 SpcFunc &amp; VentSpcFunc combos'!$Q$8:$Q$335,0),0)&gt;0,1,0)</f>
        <v>0</v>
      </c>
      <c r="G84" s="120">
        <f>IF(IFERROR(MATCH(_xlfn.CONCAT($B84,",",G$4),'19 SpcFunc &amp; VentSpcFunc combos'!$Q$8:$Q$335,0),0)&gt;0,1,0)</f>
        <v>0</v>
      </c>
      <c r="H84" s="120">
        <f>IF(IFERROR(MATCH(_xlfn.CONCAT($B84,",",H$4),'19 SpcFunc &amp; VentSpcFunc combos'!$Q$8:$Q$335,0),0)&gt;0,1,0)</f>
        <v>0</v>
      </c>
      <c r="I84" s="120">
        <f>IF(IFERROR(MATCH(_xlfn.CONCAT($B84,",",I$4),'19 SpcFunc &amp; VentSpcFunc combos'!$Q$8:$Q$335,0),0)&gt;0,1,0)</f>
        <v>0</v>
      </c>
      <c r="J84" s="120">
        <f>IF(IFERROR(MATCH(_xlfn.CONCAT($B84,",",J$4),'19 SpcFunc &amp; VentSpcFunc combos'!$Q$8:$Q$335,0),0)&gt;0,1,0)</f>
        <v>0</v>
      </c>
      <c r="K84" s="120">
        <f>IF(IFERROR(MATCH(_xlfn.CONCAT($B84,",",K$4),'19 SpcFunc &amp; VentSpcFunc combos'!$Q$8:$Q$335,0),0)&gt;0,1,0)</f>
        <v>0</v>
      </c>
      <c r="L84" s="120">
        <f>IF(IFERROR(MATCH(_xlfn.CONCAT($B84,",",L$4),'19 SpcFunc &amp; VentSpcFunc combos'!$Q$8:$Q$335,0),0)&gt;0,1,0)</f>
        <v>0</v>
      </c>
      <c r="M84" s="120">
        <f>IF(IFERROR(MATCH(_xlfn.CONCAT($B84,",",M$4),'19 SpcFunc &amp; VentSpcFunc combos'!$Q$8:$Q$335,0),0)&gt;0,1,0)</f>
        <v>0</v>
      </c>
      <c r="N84" s="120">
        <f>IF(IFERROR(MATCH(_xlfn.CONCAT($B84,",",N$4),'19 SpcFunc &amp; VentSpcFunc combos'!$Q$8:$Q$335,0),0)&gt;0,1,0)</f>
        <v>0</v>
      </c>
      <c r="O84" s="120">
        <f>IF(IFERROR(MATCH(_xlfn.CONCAT($B84,",",O$4),'19 SpcFunc &amp; VentSpcFunc combos'!$Q$8:$Q$335,0),0)&gt;0,1,0)</f>
        <v>0</v>
      </c>
      <c r="P84" s="120">
        <f>IF(IFERROR(MATCH(_xlfn.CONCAT($B84,",",P$4),'19 SpcFunc &amp; VentSpcFunc combos'!$Q$8:$Q$335,0),0)&gt;0,1,0)</f>
        <v>0</v>
      </c>
      <c r="Q84" s="120">
        <f>IF(IFERROR(MATCH(_xlfn.CONCAT($B84,",",Q$4),'19 SpcFunc &amp; VentSpcFunc combos'!$Q$8:$Q$335,0),0)&gt;0,1,0)</f>
        <v>0</v>
      </c>
      <c r="R84" s="120">
        <f>IF(IFERROR(MATCH(_xlfn.CONCAT($B84,",",R$4),'19 SpcFunc &amp; VentSpcFunc combos'!$Q$8:$Q$335,0),0)&gt;0,1,0)</f>
        <v>0</v>
      </c>
      <c r="S84" s="120">
        <f>IF(IFERROR(MATCH(_xlfn.CONCAT($B84,",",S$4),'19 SpcFunc &amp; VentSpcFunc combos'!$Q$8:$Q$335,0),0)&gt;0,1,0)</f>
        <v>0</v>
      </c>
      <c r="T84" s="120">
        <f>IF(IFERROR(MATCH(_xlfn.CONCAT($B84,",",T$4),'19 SpcFunc &amp; VentSpcFunc combos'!$Q$8:$Q$335,0),0)&gt;0,1,0)</f>
        <v>0</v>
      </c>
      <c r="U84" s="120">
        <f>IF(IFERROR(MATCH(_xlfn.CONCAT($B84,",",U$4),'19 SpcFunc &amp; VentSpcFunc combos'!$Q$8:$Q$335,0),0)&gt;0,1,0)</f>
        <v>0</v>
      </c>
      <c r="V84" s="120">
        <f>IF(IFERROR(MATCH(_xlfn.CONCAT($B84,",",V$4),'19 SpcFunc &amp; VentSpcFunc combos'!$Q$8:$Q$335,0),0)&gt;0,1,0)</f>
        <v>0</v>
      </c>
      <c r="W84" s="120">
        <f>IF(IFERROR(MATCH(_xlfn.CONCAT($B84,",",W$4),'19 SpcFunc &amp; VentSpcFunc combos'!$Q$8:$Q$335,0),0)&gt;0,1,0)</f>
        <v>0</v>
      </c>
      <c r="X84" s="120">
        <f>IF(IFERROR(MATCH(_xlfn.CONCAT($B84,",",X$4),'19 SpcFunc &amp; VentSpcFunc combos'!$Q$8:$Q$335,0),0)&gt;0,1,0)</f>
        <v>0</v>
      </c>
      <c r="Y84" s="120">
        <f>IF(IFERROR(MATCH(_xlfn.CONCAT($B84,",",Y$4),'19 SpcFunc &amp; VentSpcFunc combos'!$Q$8:$Q$335,0),0)&gt;0,1,0)</f>
        <v>0</v>
      </c>
      <c r="Z84" s="120">
        <f>IF(IFERROR(MATCH(_xlfn.CONCAT($B84,",",Z$4),'19 SpcFunc &amp; VentSpcFunc combos'!$Q$8:$Q$335,0),0)&gt;0,1,0)</f>
        <v>0</v>
      </c>
      <c r="AA84" s="120">
        <f>IF(IFERROR(MATCH(_xlfn.CONCAT($B84,",",AA$4),'19 SpcFunc &amp; VentSpcFunc combos'!$Q$8:$Q$335,0),0)&gt;0,1,0)</f>
        <v>0</v>
      </c>
      <c r="AB84" s="120">
        <f>IF(IFERROR(MATCH(_xlfn.CONCAT($B84,",",AB$4),'19 SpcFunc &amp; VentSpcFunc combos'!$Q$8:$Q$335,0),0)&gt;0,1,0)</f>
        <v>0</v>
      </c>
      <c r="AC84" s="120">
        <f>IF(IFERROR(MATCH(_xlfn.CONCAT($B84,",",AC$4),'19 SpcFunc &amp; VentSpcFunc combos'!$Q$8:$Q$335,0),0)&gt;0,1,0)</f>
        <v>0</v>
      </c>
      <c r="AD84" s="120">
        <f>IF(IFERROR(MATCH(_xlfn.CONCAT($B84,",",AD$4),'19 SpcFunc &amp; VentSpcFunc combos'!$Q$8:$Q$335,0),0)&gt;0,1,0)</f>
        <v>0</v>
      </c>
      <c r="AE84" s="120">
        <f>IF(IFERROR(MATCH(_xlfn.CONCAT($B84,",",AE$4),'19 SpcFunc &amp; VentSpcFunc combos'!$Q$8:$Q$335,0),0)&gt;0,1,0)</f>
        <v>0</v>
      </c>
      <c r="AF84" s="120">
        <f>IF(IFERROR(MATCH(_xlfn.CONCAT($B84,",",AF$4),'19 SpcFunc &amp; VentSpcFunc combos'!$Q$8:$Q$335,0),0)&gt;0,1,0)</f>
        <v>0</v>
      </c>
      <c r="AG84" s="120">
        <f>IF(IFERROR(MATCH(_xlfn.CONCAT($B84,",",AG$4),'19 SpcFunc &amp; VentSpcFunc combos'!$Q$8:$Q$335,0),0)&gt;0,1,0)</f>
        <v>0</v>
      </c>
      <c r="AH84" s="120">
        <f>IF(IFERROR(MATCH(_xlfn.CONCAT($B84,",",AH$4),'19 SpcFunc &amp; VentSpcFunc combos'!$Q$8:$Q$335,0),0)&gt;0,1,0)</f>
        <v>0</v>
      </c>
      <c r="AI84" s="120">
        <f>IF(IFERROR(MATCH(_xlfn.CONCAT($B84,",",AI$4),'19 SpcFunc &amp; VentSpcFunc combos'!$Q$8:$Q$335,0),0)&gt;0,1,0)</f>
        <v>0</v>
      </c>
      <c r="AJ84" s="120">
        <f>IF(IFERROR(MATCH(_xlfn.CONCAT($B84,",",AJ$4),'19 SpcFunc &amp; VentSpcFunc combos'!$Q$8:$Q$335,0),0)&gt;0,1,0)</f>
        <v>0</v>
      </c>
      <c r="AK84" s="120">
        <f>IF(IFERROR(MATCH(_xlfn.CONCAT($B84,",",AK$4),'19 SpcFunc &amp; VentSpcFunc combos'!$Q$8:$Q$335,0),0)&gt;0,1,0)</f>
        <v>0</v>
      </c>
      <c r="AL84" s="120">
        <f>IF(IFERROR(MATCH(_xlfn.CONCAT($B84,",",AL$4),'19 SpcFunc &amp; VentSpcFunc combos'!$Q$8:$Q$335,0),0)&gt;0,1,0)</f>
        <v>0</v>
      </c>
      <c r="AM84" s="120">
        <f>IF(IFERROR(MATCH(_xlfn.CONCAT($B84,",",AM$4),'19 SpcFunc &amp; VentSpcFunc combos'!$Q$8:$Q$335,0),0)&gt;0,1,0)</f>
        <v>0</v>
      </c>
      <c r="AN84" s="120">
        <f>IF(IFERROR(MATCH(_xlfn.CONCAT($B84,",",AN$4),'19 SpcFunc &amp; VentSpcFunc combos'!$Q$8:$Q$335,0),0)&gt;0,1,0)</f>
        <v>0</v>
      </c>
      <c r="AO84" s="120">
        <f>IF(IFERROR(MATCH(_xlfn.CONCAT($B84,",",AO$4),'19 SpcFunc &amp; VentSpcFunc combos'!$Q$8:$Q$335,0),0)&gt;0,1,0)</f>
        <v>0</v>
      </c>
      <c r="AP84" s="120">
        <f>IF(IFERROR(MATCH(_xlfn.CONCAT($B84,",",AP$4),'19 SpcFunc &amp; VentSpcFunc combos'!$Q$8:$Q$335,0),0)&gt;0,1,0)</f>
        <v>0</v>
      </c>
      <c r="AQ84" s="120">
        <f>IF(IFERROR(MATCH(_xlfn.CONCAT($B84,",",AQ$4),'19 SpcFunc &amp; VentSpcFunc combos'!$Q$8:$Q$335,0),0)&gt;0,1,0)</f>
        <v>0</v>
      </c>
      <c r="AR84" s="120">
        <f>IF(IFERROR(MATCH(_xlfn.CONCAT($B84,",",AR$4),'19 SpcFunc &amp; VentSpcFunc combos'!$Q$8:$Q$335,0),0)&gt;0,1,0)</f>
        <v>0</v>
      </c>
      <c r="AS84" s="120">
        <f>IF(IFERROR(MATCH(_xlfn.CONCAT($B84,",",AS$4),'19 SpcFunc &amp; VentSpcFunc combos'!$Q$8:$Q$335,0),0)&gt;0,1,0)</f>
        <v>0</v>
      </c>
      <c r="AT84" s="120">
        <f>IF(IFERROR(MATCH(_xlfn.CONCAT($B84,",",AT$4),'19 SpcFunc &amp; VentSpcFunc combos'!$Q$8:$Q$335,0),0)&gt;0,1,0)</f>
        <v>0</v>
      </c>
      <c r="AU84" s="120">
        <f>IF(IFERROR(MATCH(_xlfn.CONCAT($B84,",",AU$4),'19 SpcFunc &amp; VentSpcFunc combos'!$Q$8:$Q$335,0),0)&gt;0,1,0)</f>
        <v>0</v>
      </c>
      <c r="AV84" s="120">
        <f>IF(IFERROR(MATCH(_xlfn.CONCAT($B84,",",AV$4),'19 SpcFunc &amp; VentSpcFunc combos'!$Q$8:$Q$335,0),0)&gt;0,1,0)</f>
        <v>0</v>
      </c>
      <c r="AW84" s="120">
        <f>IF(IFERROR(MATCH(_xlfn.CONCAT($B84,",",AW$4),'19 SpcFunc &amp; VentSpcFunc combos'!$Q$8:$Q$335,0),0)&gt;0,1,0)</f>
        <v>0</v>
      </c>
      <c r="AX84" s="120">
        <f>IF(IFERROR(MATCH(_xlfn.CONCAT($B84,",",AX$4),'19 SpcFunc &amp; VentSpcFunc combos'!$Q$8:$Q$335,0),0)&gt;0,1,0)</f>
        <v>0</v>
      </c>
      <c r="AY84" s="120">
        <f>IF(IFERROR(MATCH(_xlfn.CONCAT($B84,",",AY$4),'19 SpcFunc &amp; VentSpcFunc combos'!$Q$8:$Q$335,0),0)&gt;0,1,0)</f>
        <v>0</v>
      </c>
      <c r="AZ84" s="120">
        <f>IF(IFERROR(MATCH(_xlfn.CONCAT($B84,",",AZ$4),'19 SpcFunc &amp; VentSpcFunc combos'!$Q$8:$Q$335,0),0)&gt;0,1,0)</f>
        <v>0</v>
      </c>
      <c r="BA84" s="120">
        <f>IF(IFERROR(MATCH(_xlfn.CONCAT($B84,",",BA$4),'19 SpcFunc &amp; VentSpcFunc combos'!$Q$8:$Q$335,0),0)&gt;0,1,0)</f>
        <v>0</v>
      </c>
      <c r="BB84" s="120">
        <f>IF(IFERROR(MATCH(_xlfn.CONCAT($B84,",",BB$4),'19 SpcFunc &amp; VentSpcFunc combos'!$Q$8:$Q$335,0),0)&gt;0,1,0)</f>
        <v>0</v>
      </c>
      <c r="BC84" s="120">
        <f>IF(IFERROR(MATCH(_xlfn.CONCAT($B84,",",BC$4),'19 SpcFunc &amp; VentSpcFunc combos'!$Q$8:$Q$335,0),0)&gt;0,1,0)</f>
        <v>0</v>
      </c>
      <c r="BD84" s="120">
        <f>IF(IFERROR(MATCH(_xlfn.CONCAT($B84,",",BD$4),'19 SpcFunc &amp; VentSpcFunc combos'!$Q$8:$Q$335,0),0)&gt;0,1,0)</f>
        <v>0</v>
      </c>
      <c r="BE84" s="120">
        <f>IF(IFERROR(MATCH(_xlfn.CONCAT($B84,",",BE$4),'19 SpcFunc &amp; VentSpcFunc combos'!$Q$8:$Q$335,0),0)&gt;0,1,0)</f>
        <v>0</v>
      </c>
      <c r="BF84" s="120">
        <f>IF(IFERROR(MATCH(_xlfn.CONCAT($B84,",",BF$4),'19 SpcFunc &amp; VentSpcFunc combos'!$Q$8:$Q$335,0),0)&gt;0,1,0)</f>
        <v>0</v>
      </c>
      <c r="BG84" s="120">
        <f>IF(IFERROR(MATCH(_xlfn.CONCAT($B84,",",BG$4),'19 SpcFunc &amp; VentSpcFunc combos'!$Q$8:$Q$335,0),0)&gt;0,1,0)</f>
        <v>0</v>
      </c>
      <c r="BH84" s="120">
        <f>IF(IFERROR(MATCH(_xlfn.CONCAT($B84,",",BH$4),'19 SpcFunc &amp; VentSpcFunc combos'!$Q$8:$Q$335,0),0)&gt;0,1,0)</f>
        <v>0</v>
      </c>
      <c r="BI84" s="120">
        <f>IF(IFERROR(MATCH(_xlfn.CONCAT($B84,",",BI$4),'19 SpcFunc &amp; VentSpcFunc combos'!$Q$8:$Q$335,0),0)&gt;0,1,0)</f>
        <v>0</v>
      </c>
      <c r="BJ84" s="120">
        <f>IF(IFERROR(MATCH(_xlfn.CONCAT($B84,",",BJ$4),'19 SpcFunc &amp; VentSpcFunc combos'!$Q$8:$Q$335,0),0)&gt;0,1,0)</f>
        <v>0</v>
      </c>
      <c r="BK84" s="120">
        <f>IF(IFERROR(MATCH(_xlfn.CONCAT($B84,",",BK$4),'19 SpcFunc &amp; VentSpcFunc combos'!$Q$8:$Q$335,0),0)&gt;0,1,0)</f>
        <v>0</v>
      </c>
      <c r="BL84" s="120">
        <f>IF(IFERROR(MATCH(_xlfn.CONCAT($B84,",",BL$4),'19 SpcFunc &amp; VentSpcFunc combos'!$Q$8:$Q$335,0),0)&gt;0,1,0)</f>
        <v>0</v>
      </c>
      <c r="BM84" s="120">
        <f>IF(IFERROR(MATCH(_xlfn.CONCAT($B84,",",BM$4),'19 SpcFunc &amp; VentSpcFunc combos'!$Q$8:$Q$335,0),0)&gt;0,1,0)</f>
        <v>0</v>
      </c>
      <c r="BN84" s="120">
        <f>IF(IFERROR(MATCH(_xlfn.CONCAT($B84,",",BN$4),'19 SpcFunc &amp; VentSpcFunc combos'!$Q$8:$Q$335,0),0)&gt;0,1,0)</f>
        <v>0</v>
      </c>
      <c r="BO84" s="120">
        <f>IF(IFERROR(MATCH(_xlfn.CONCAT($B84,",",BO$4),'19 SpcFunc &amp; VentSpcFunc combos'!$Q$8:$Q$335,0),0)&gt;0,1,0)</f>
        <v>0</v>
      </c>
      <c r="BP84" s="120">
        <f>IF(IFERROR(MATCH(_xlfn.CONCAT($B84,",",BP$4),'19 SpcFunc &amp; VentSpcFunc combos'!$Q$8:$Q$335,0),0)&gt;0,1,0)</f>
        <v>0</v>
      </c>
      <c r="BQ84" s="120">
        <f>IF(IFERROR(MATCH(_xlfn.CONCAT($B84,",",BQ$4),'19 SpcFunc &amp; VentSpcFunc combos'!$Q$8:$Q$335,0),0)&gt;0,1,0)</f>
        <v>0</v>
      </c>
      <c r="BR84" s="120">
        <f>IF(IFERROR(MATCH(_xlfn.CONCAT($B84,",",BR$4),'19 SpcFunc &amp; VentSpcFunc combos'!$Q$8:$Q$335,0),0)&gt;0,1,0)</f>
        <v>0</v>
      </c>
      <c r="BS84" s="120">
        <f>IF(IFERROR(MATCH(_xlfn.CONCAT($B84,",",BS$4),'19 SpcFunc &amp; VentSpcFunc combos'!$Q$8:$Q$335,0),0)&gt;0,1,0)</f>
        <v>0</v>
      </c>
      <c r="BT84" s="120">
        <f>IF(IFERROR(MATCH(_xlfn.CONCAT($B84,",",BT$4),'19 SpcFunc &amp; VentSpcFunc combos'!$Q$8:$Q$335,0),0)&gt;0,1,0)</f>
        <v>0</v>
      </c>
      <c r="BU84" s="120">
        <f>IF(IFERROR(MATCH(_xlfn.CONCAT($B84,",",BU$4),'19 SpcFunc &amp; VentSpcFunc combos'!$Q$8:$Q$335,0),0)&gt;0,1,0)</f>
        <v>0</v>
      </c>
      <c r="BV84" s="120">
        <f>IF(IFERROR(MATCH(_xlfn.CONCAT($B84,",",BV$4),'19 SpcFunc &amp; VentSpcFunc combos'!$Q$8:$Q$335,0),0)&gt;0,1,0)</f>
        <v>0</v>
      </c>
      <c r="BW84" s="120">
        <f>IF(IFERROR(MATCH(_xlfn.CONCAT($B84,",",BW$4),'19 SpcFunc &amp; VentSpcFunc combos'!$Q$8:$Q$335,0),0)&gt;0,1,0)</f>
        <v>0</v>
      </c>
      <c r="BX84" s="120">
        <f>IF(IFERROR(MATCH(_xlfn.CONCAT($B84,",",BX$4),'19 SpcFunc &amp; VentSpcFunc combos'!$Q$8:$Q$335,0),0)&gt;0,1,0)</f>
        <v>0</v>
      </c>
      <c r="BY84" s="120">
        <f>IF(IFERROR(MATCH(_xlfn.CONCAT($B84,",",BY$4),'19 SpcFunc &amp; VentSpcFunc combos'!$Q$8:$Q$335,0),0)&gt;0,1,0)</f>
        <v>0</v>
      </c>
      <c r="BZ84" s="120">
        <f>IF(IFERROR(MATCH(_xlfn.CONCAT($B84,",",BZ$4),'19 SpcFunc &amp; VentSpcFunc combos'!$Q$8:$Q$335,0),0)&gt;0,1,0)</f>
        <v>0</v>
      </c>
      <c r="CA84" s="120">
        <f>IF(IFERROR(MATCH(_xlfn.CONCAT($B84,",",CA$4),'19 SpcFunc &amp; VentSpcFunc combos'!$Q$8:$Q$335,0),0)&gt;0,1,0)</f>
        <v>0</v>
      </c>
      <c r="CB84" s="120">
        <f>IF(IFERROR(MATCH(_xlfn.CONCAT($B84,",",CB$4),'19 SpcFunc &amp; VentSpcFunc combos'!$Q$8:$Q$335,0),0)&gt;0,1,0)</f>
        <v>0</v>
      </c>
      <c r="CC84" s="120">
        <f>IF(IFERROR(MATCH(_xlfn.CONCAT($B84,",",CC$4),'19 SpcFunc &amp; VentSpcFunc combos'!$Q$8:$Q$335,0),0)&gt;0,1,0)</f>
        <v>0</v>
      </c>
      <c r="CD84" s="120">
        <f>IF(IFERROR(MATCH(_xlfn.CONCAT($B84,",",CD$4),'19 SpcFunc &amp; VentSpcFunc combos'!$Q$8:$Q$335,0),0)&gt;0,1,0)</f>
        <v>0</v>
      </c>
      <c r="CE84" s="120">
        <f>IF(IFERROR(MATCH(_xlfn.CONCAT($B84,",",CE$4),'19 SpcFunc &amp; VentSpcFunc combos'!$Q$8:$Q$335,0),0)&gt;0,1,0)</f>
        <v>0</v>
      </c>
      <c r="CF84" s="120">
        <f>IF(IFERROR(MATCH(_xlfn.CONCAT($B84,",",CF$4),'19 SpcFunc &amp; VentSpcFunc combos'!$Q$8:$Q$335,0),0)&gt;0,1,0)</f>
        <v>0</v>
      </c>
      <c r="CG84" s="120">
        <f>IF(IFERROR(MATCH(_xlfn.CONCAT($B84,",",CG$4),'19 SpcFunc &amp; VentSpcFunc combos'!$Q$8:$Q$335,0),0)&gt;0,1,0)</f>
        <v>0</v>
      </c>
      <c r="CH84" s="120">
        <f>IF(IFERROR(MATCH(_xlfn.CONCAT($B84,",",CH$4),'19 SpcFunc &amp; VentSpcFunc combos'!$Q$8:$Q$335,0),0)&gt;0,1,0)</f>
        <v>0</v>
      </c>
      <c r="CI84" s="120">
        <f>IF(IFERROR(MATCH(_xlfn.CONCAT($B84,",",CI$4),'19 SpcFunc &amp; VentSpcFunc combos'!$Q$8:$Q$335,0),0)&gt;0,1,0)</f>
        <v>0</v>
      </c>
      <c r="CJ84" s="120">
        <f>IF(IFERROR(MATCH(_xlfn.CONCAT($B84,",",CJ$4),'19 SpcFunc &amp; VentSpcFunc combos'!$Q$8:$Q$335,0),0)&gt;0,1,0)</f>
        <v>0</v>
      </c>
      <c r="CK84" s="120">
        <f>IF(IFERROR(MATCH(_xlfn.CONCAT($B84,",",CK$4),'19 SpcFunc &amp; VentSpcFunc combos'!$Q$8:$Q$335,0),0)&gt;0,1,0)</f>
        <v>0</v>
      </c>
      <c r="CL84" s="120">
        <f>IF(IFERROR(MATCH(_xlfn.CONCAT($B84,",",CL$4),'19 SpcFunc &amp; VentSpcFunc combos'!$Q$8:$Q$335,0),0)&gt;0,1,0)</f>
        <v>0</v>
      </c>
      <c r="CM84" s="120">
        <f>IF(IFERROR(MATCH(_xlfn.CONCAT($B84,",",CM$4),'19 SpcFunc &amp; VentSpcFunc combos'!$Q$8:$Q$335,0),0)&gt;0,1,0)</f>
        <v>0</v>
      </c>
      <c r="CN84" s="120">
        <f>IF(IFERROR(MATCH(_xlfn.CONCAT($B84,",",CN$4),'19 SpcFunc &amp; VentSpcFunc combos'!$Q$8:$Q$335,0),0)&gt;0,1,0)</f>
        <v>0</v>
      </c>
      <c r="CO84" s="120">
        <f>IF(IFERROR(MATCH(_xlfn.CONCAT($B84,",",CO$4),'19 SpcFunc &amp; VentSpcFunc combos'!$Q$8:$Q$335,0),0)&gt;0,1,0)</f>
        <v>0</v>
      </c>
      <c r="CP84" s="120">
        <f>IF(IFERROR(MATCH(_xlfn.CONCAT($B84,",",CP$4),'19 SpcFunc &amp; VentSpcFunc combos'!$Q$8:$Q$335,0),0)&gt;0,1,0)</f>
        <v>0</v>
      </c>
      <c r="CQ84" s="120">
        <f>IF(IFERROR(MATCH(_xlfn.CONCAT($B84,",",CQ$4),'19 SpcFunc &amp; VentSpcFunc combos'!$Q$8:$Q$335,0),0)&gt;0,1,0)</f>
        <v>0</v>
      </c>
      <c r="CR84" s="120">
        <f>IF(IFERROR(MATCH(_xlfn.CONCAT($B84,",",CR$4),'19 SpcFunc &amp; VentSpcFunc combos'!$Q$8:$Q$335,0),0)&gt;0,1,0)</f>
        <v>0</v>
      </c>
      <c r="CS84" s="120">
        <f>IF(IFERROR(MATCH(_xlfn.CONCAT($B84,",",CS$4),'19 SpcFunc &amp; VentSpcFunc combos'!$Q$8:$Q$335,0),0)&gt;0,1,0)</f>
        <v>0</v>
      </c>
      <c r="CT84" s="120">
        <f>IF(IFERROR(MATCH(_xlfn.CONCAT($B84,",",CT$4),'19 SpcFunc &amp; VentSpcFunc combos'!$Q$8:$Q$335,0),0)&gt;0,1,0)</f>
        <v>0</v>
      </c>
      <c r="CU84" s="99" t="s">
        <v>938</v>
      </c>
      <c r="CV84">
        <f t="shared" si="6"/>
        <v>0</v>
      </c>
    </row>
    <row r="85" spans="2:100" x14ac:dyDescent="0.25">
      <c r="B85" t="e">
        <f>#REF!</f>
        <v>#REF!</v>
      </c>
      <c r="C85" s="120">
        <f>IF(IFERROR(MATCH(_xlfn.CONCAT($B85,",",C$4),'19 SpcFunc &amp; VentSpcFunc combos'!$Q$8:$Q$335,0),0)&gt;0,1,0)</f>
        <v>0</v>
      </c>
      <c r="D85" s="120">
        <f>IF(IFERROR(MATCH(_xlfn.CONCAT($B85,",",D$4),'19 SpcFunc &amp; VentSpcFunc combos'!$Q$8:$Q$335,0),0)&gt;0,1,0)</f>
        <v>0</v>
      </c>
      <c r="E85" s="120">
        <f>IF(IFERROR(MATCH(_xlfn.CONCAT($B85,",",E$4),'19 SpcFunc &amp; VentSpcFunc combos'!$Q$8:$Q$335,0),0)&gt;0,1,0)</f>
        <v>0</v>
      </c>
      <c r="F85" s="120">
        <f>IF(IFERROR(MATCH(_xlfn.CONCAT($B85,",",F$4),'19 SpcFunc &amp; VentSpcFunc combos'!$Q$8:$Q$335,0),0)&gt;0,1,0)</f>
        <v>0</v>
      </c>
      <c r="G85" s="120">
        <f>IF(IFERROR(MATCH(_xlfn.CONCAT($B85,",",G$4),'19 SpcFunc &amp; VentSpcFunc combos'!$Q$8:$Q$335,0),0)&gt;0,1,0)</f>
        <v>0</v>
      </c>
      <c r="H85" s="120">
        <f>IF(IFERROR(MATCH(_xlfn.CONCAT($B85,",",H$4),'19 SpcFunc &amp; VentSpcFunc combos'!$Q$8:$Q$335,0),0)&gt;0,1,0)</f>
        <v>0</v>
      </c>
      <c r="I85" s="120">
        <f>IF(IFERROR(MATCH(_xlfn.CONCAT($B85,",",I$4),'19 SpcFunc &amp; VentSpcFunc combos'!$Q$8:$Q$335,0),0)&gt;0,1,0)</f>
        <v>0</v>
      </c>
      <c r="J85" s="120">
        <f>IF(IFERROR(MATCH(_xlfn.CONCAT($B85,",",J$4),'19 SpcFunc &amp; VentSpcFunc combos'!$Q$8:$Q$335,0),0)&gt;0,1,0)</f>
        <v>0</v>
      </c>
      <c r="K85" s="120">
        <f>IF(IFERROR(MATCH(_xlfn.CONCAT($B85,",",K$4),'19 SpcFunc &amp; VentSpcFunc combos'!$Q$8:$Q$335,0),0)&gt;0,1,0)</f>
        <v>0</v>
      </c>
      <c r="L85" s="120">
        <f>IF(IFERROR(MATCH(_xlfn.CONCAT($B85,",",L$4),'19 SpcFunc &amp; VentSpcFunc combos'!$Q$8:$Q$335,0),0)&gt;0,1,0)</f>
        <v>0</v>
      </c>
      <c r="M85" s="120">
        <f>IF(IFERROR(MATCH(_xlfn.CONCAT($B85,",",M$4),'19 SpcFunc &amp; VentSpcFunc combos'!$Q$8:$Q$335,0),0)&gt;0,1,0)</f>
        <v>0</v>
      </c>
      <c r="N85" s="120">
        <f>IF(IFERROR(MATCH(_xlfn.CONCAT($B85,",",N$4),'19 SpcFunc &amp; VentSpcFunc combos'!$Q$8:$Q$335,0),0)&gt;0,1,0)</f>
        <v>0</v>
      </c>
      <c r="O85" s="120">
        <f>IF(IFERROR(MATCH(_xlfn.CONCAT($B85,",",O$4),'19 SpcFunc &amp; VentSpcFunc combos'!$Q$8:$Q$335,0),0)&gt;0,1,0)</f>
        <v>0</v>
      </c>
      <c r="P85" s="120">
        <f>IF(IFERROR(MATCH(_xlfn.CONCAT($B85,",",P$4),'19 SpcFunc &amp; VentSpcFunc combos'!$Q$8:$Q$335,0),0)&gt;0,1,0)</f>
        <v>0</v>
      </c>
      <c r="Q85" s="120">
        <f>IF(IFERROR(MATCH(_xlfn.CONCAT($B85,",",Q$4),'19 SpcFunc &amp; VentSpcFunc combos'!$Q$8:$Q$335,0),0)&gt;0,1,0)</f>
        <v>0</v>
      </c>
      <c r="R85" s="120">
        <f>IF(IFERROR(MATCH(_xlfn.CONCAT($B85,",",R$4),'19 SpcFunc &amp; VentSpcFunc combos'!$Q$8:$Q$335,0),0)&gt;0,1,0)</f>
        <v>0</v>
      </c>
      <c r="S85" s="120">
        <f>IF(IFERROR(MATCH(_xlfn.CONCAT($B85,",",S$4),'19 SpcFunc &amp; VentSpcFunc combos'!$Q$8:$Q$335,0),0)&gt;0,1,0)</f>
        <v>0</v>
      </c>
      <c r="T85" s="120">
        <f>IF(IFERROR(MATCH(_xlfn.CONCAT($B85,",",T$4),'19 SpcFunc &amp; VentSpcFunc combos'!$Q$8:$Q$335,0),0)&gt;0,1,0)</f>
        <v>0</v>
      </c>
      <c r="U85" s="120">
        <f>IF(IFERROR(MATCH(_xlfn.CONCAT($B85,",",U$4),'19 SpcFunc &amp; VentSpcFunc combos'!$Q$8:$Q$335,0),0)&gt;0,1,0)</f>
        <v>0</v>
      </c>
      <c r="V85" s="120">
        <f>IF(IFERROR(MATCH(_xlfn.CONCAT($B85,",",V$4),'19 SpcFunc &amp; VentSpcFunc combos'!$Q$8:$Q$335,0),0)&gt;0,1,0)</f>
        <v>0</v>
      </c>
      <c r="W85" s="120">
        <f>IF(IFERROR(MATCH(_xlfn.CONCAT($B85,",",W$4),'19 SpcFunc &amp; VentSpcFunc combos'!$Q$8:$Q$335,0),0)&gt;0,1,0)</f>
        <v>0</v>
      </c>
      <c r="X85" s="120">
        <f>IF(IFERROR(MATCH(_xlfn.CONCAT($B85,",",X$4),'19 SpcFunc &amp; VentSpcFunc combos'!$Q$8:$Q$335,0),0)&gt;0,1,0)</f>
        <v>0</v>
      </c>
      <c r="Y85" s="120">
        <f>IF(IFERROR(MATCH(_xlfn.CONCAT($B85,",",Y$4),'19 SpcFunc &amp; VentSpcFunc combos'!$Q$8:$Q$335,0),0)&gt;0,1,0)</f>
        <v>0</v>
      </c>
      <c r="Z85" s="120">
        <f>IF(IFERROR(MATCH(_xlfn.CONCAT($B85,",",Z$4),'19 SpcFunc &amp; VentSpcFunc combos'!$Q$8:$Q$335,0),0)&gt;0,1,0)</f>
        <v>0</v>
      </c>
      <c r="AA85" s="120">
        <f>IF(IFERROR(MATCH(_xlfn.CONCAT($B85,",",AA$4),'19 SpcFunc &amp; VentSpcFunc combos'!$Q$8:$Q$335,0),0)&gt;0,1,0)</f>
        <v>0</v>
      </c>
      <c r="AB85" s="120">
        <f>IF(IFERROR(MATCH(_xlfn.CONCAT($B85,",",AB$4),'19 SpcFunc &amp; VentSpcFunc combos'!$Q$8:$Q$335,0),0)&gt;0,1,0)</f>
        <v>0</v>
      </c>
      <c r="AC85" s="120">
        <f>IF(IFERROR(MATCH(_xlfn.CONCAT($B85,",",AC$4),'19 SpcFunc &amp; VentSpcFunc combos'!$Q$8:$Q$335,0),0)&gt;0,1,0)</f>
        <v>0</v>
      </c>
      <c r="AD85" s="120">
        <f>IF(IFERROR(MATCH(_xlfn.CONCAT($B85,",",AD$4),'19 SpcFunc &amp; VentSpcFunc combos'!$Q$8:$Q$335,0),0)&gt;0,1,0)</f>
        <v>0</v>
      </c>
      <c r="AE85" s="120">
        <f>IF(IFERROR(MATCH(_xlfn.CONCAT($B85,",",AE$4),'19 SpcFunc &amp; VentSpcFunc combos'!$Q$8:$Q$335,0),0)&gt;0,1,0)</f>
        <v>0</v>
      </c>
      <c r="AF85" s="120">
        <f>IF(IFERROR(MATCH(_xlfn.CONCAT($B85,",",AF$4),'19 SpcFunc &amp; VentSpcFunc combos'!$Q$8:$Q$335,0),0)&gt;0,1,0)</f>
        <v>0</v>
      </c>
      <c r="AG85" s="120">
        <f>IF(IFERROR(MATCH(_xlfn.CONCAT($B85,",",AG$4),'19 SpcFunc &amp; VentSpcFunc combos'!$Q$8:$Q$335,0),0)&gt;0,1,0)</f>
        <v>0</v>
      </c>
      <c r="AH85" s="120">
        <f>IF(IFERROR(MATCH(_xlfn.CONCAT($B85,",",AH$4),'19 SpcFunc &amp; VentSpcFunc combos'!$Q$8:$Q$335,0),0)&gt;0,1,0)</f>
        <v>0</v>
      </c>
      <c r="AI85" s="120">
        <f>IF(IFERROR(MATCH(_xlfn.CONCAT($B85,",",AI$4),'19 SpcFunc &amp; VentSpcFunc combos'!$Q$8:$Q$335,0),0)&gt;0,1,0)</f>
        <v>0</v>
      </c>
      <c r="AJ85" s="120">
        <f>IF(IFERROR(MATCH(_xlfn.CONCAT($B85,",",AJ$4),'19 SpcFunc &amp; VentSpcFunc combos'!$Q$8:$Q$335,0),0)&gt;0,1,0)</f>
        <v>0</v>
      </c>
      <c r="AK85" s="120">
        <f>IF(IFERROR(MATCH(_xlfn.CONCAT($B85,",",AK$4),'19 SpcFunc &amp; VentSpcFunc combos'!$Q$8:$Q$335,0),0)&gt;0,1,0)</f>
        <v>0</v>
      </c>
      <c r="AL85" s="120">
        <f>IF(IFERROR(MATCH(_xlfn.CONCAT($B85,",",AL$4),'19 SpcFunc &amp; VentSpcFunc combos'!$Q$8:$Q$335,0),0)&gt;0,1,0)</f>
        <v>0</v>
      </c>
      <c r="AM85" s="120">
        <f>IF(IFERROR(MATCH(_xlfn.CONCAT($B85,",",AM$4),'19 SpcFunc &amp; VentSpcFunc combos'!$Q$8:$Q$335,0),0)&gt;0,1,0)</f>
        <v>0</v>
      </c>
      <c r="AN85" s="120">
        <f>IF(IFERROR(MATCH(_xlfn.CONCAT($B85,",",AN$4),'19 SpcFunc &amp; VentSpcFunc combos'!$Q$8:$Q$335,0),0)&gt;0,1,0)</f>
        <v>0</v>
      </c>
      <c r="AO85" s="120">
        <f>IF(IFERROR(MATCH(_xlfn.CONCAT($B85,",",AO$4),'19 SpcFunc &amp; VentSpcFunc combos'!$Q$8:$Q$335,0),0)&gt;0,1,0)</f>
        <v>0</v>
      </c>
      <c r="AP85" s="120">
        <f>IF(IFERROR(MATCH(_xlfn.CONCAT($B85,",",AP$4),'19 SpcFunc &amp; VentSpcFunc combos'!$Q$8:$Q$335,0),0)&gt;0,1,0)</f>
        <v>0</v>
      </c>
      <c r="AQ85" s="120">
        <f>IF(IFERROR(MATCH(_xlfn.CONCAT($B85,",",AQ$4),'19 SpcFunc &amp; VentSpcFunc combos'!$Q$8:$Q$335,0),0)&gt;0,1,0)</f>
        <v>0</v>
      </c>
      <c r="AR85" s="120">
        <f>IF(IFERROR(MATCH(_xlfn.CONCAT($B85,",",AR$4),'19 SpcFunc &amp; VentSpcFunc combos'!$Q$8:$Q$335,0),0)&gt;0,1,0)</f>
        <v>0</v>
      </c>
      <c r="AS85" s="120">
        <f>IF(IFERROR(MATCH(_xlfn.CONCAT($B85,",",AS$4),'19 SpcFunc &amp; VentSpcFunc combos'!$Q$8:$Q$335,0),0)&gt;0,1,0)</f>
        <v>0</v>
      </c>
      <c r="AT85" s="120">
        <f>IF(IFERROR(MATCH(_xlfn.CONCAT($B85,",",AT$4),'19 SpcFunc &amp; VentSpcFunc combos'!$Q$8:$Q$335,0),0)&gt;0,1,0)</f>
        <v>0</v>
      </c>
      <c r="AU85" s="120">
        <f>IF(IFERROR(MATCH(_xlfn.CONCAT($B85,",",AU$4),'19 SpcFunc &amp; VentSpcFunc combos'!$Q$8:$Q$335,0),0)&gt;0,1,0)</f>
        <v>0</v>
      </c>
      <c r="AV85" s="120">
        <f>IF(IFERROR(MATCH(_xlfn.CONCAT($B85,",",AV$4),'19 SpcFunc &amp; VentSpcFunc combos'!$Q$8:$Q$335,0),0)&gt;0,1,0)</f>
        <v>0</v>
      </c>
      <c r="AW85" s="120">
        <f>IF(IFERROR(MATCH(_xlfn.CONCAT($B85,",",AW$4),'19 SpcFunc &amp; VentSpcFunc combos'!$Q$8:$Q$335,0),0)&gt;0,1,0)</f>
        <v>0</v>
      </c>
      <c r="AX85" s="120">
        <f>IF(IFERROR(MATCH(_xlfn.CONCAT($B85,",",AX$4),'19 SpcFunc &amp; VentSpcFunc combos'!$Q$8:$Q$335,0),0)&gt;0,1,0)</f>
        <v>0</v>
      </c>
      <c r="AY85" s="120">
        <f>IF(IFERROR(MATCH(_xlfn.CONCAT($B85,",",AY$4),'19 SpcFunc &amp; VentSpcFunc combos'!$Q$8:$Q$335,0),0)&gt;0,1,0)</f>
        <v>0</v>
      </c>
      <c r="AZ85" s="120">
        <f>IF(IFERROR(MATCH(_xlfn.CONCAT($B85,",",AZ$4),'19 SpcFunc &amp; VentSpcFunc combos'!$Q$8:$Q$335,0),0)&gt;0,1,0)</f>
        <v>0</v>
      </c>
      <c r="BA85" s="120">
        <f>IF(IFERROR(MATCH(_xlfn.CONCAT($B85,",",BA$4),'19 SpcFunc &amp; VentSpcFunc combos'!$Q$8:$Q$335,0),0)&gt;0,1,0)</f>
        <v>0</v>
      </c>
      <c r="BB85" s="120">
        <f>IF(IFERROR(MATCH(_xlfn.CONCAT($B85,",",BB$4),'19 SpcFunc &amp; VentSpcFunc combos'!$Q$8:$Q$335,0),0)&gt;0,1,0)</f>
        <v>0</v>
      </c>
      <c r="BC85" s="120">
        <f>IF(IFERROR(MATCH(_xlfn.CONCAT($B85,",",BC$4),'19 SpcFunc &amp; VentSpcFunc combos'!$Q$8:$Q$335,0),0)&gt;0,1,0)</f>
        <v>0</v>
      </c>
      <c r="BD85" s="120">
        <f>IF(IFERROR(MATCH(_xlfn.CONCAT($B85,",",BD$4),'19 SpcFunc &amp; VentSpcFunc combos'!$Q$8:$Q$335,0),0)&gt;0,1,0)</f>
        <v>0</v>
      </c>
      <c r="BE85" s="120">
        <f>IF(IFERROR(MATCH(_xlfn.CONCAT($B85,",",BE$4),'19 SpcFunc &amp; VentSpcFunc combos'!$Q$8:$Q$335,0),0)&gt;0,1,0)</f>
        <v>0</v>
      </c>
      <c r="BF85" s="120">
        <f>IF(IFERROR(MATCH(_xlfn.CONCAT($B85,",",BF$4),'19 SpcFunc &amp; VentSpcFunc combos'!$Q$8:$Q$335,0),0)&gt;0,1,0)</f>
        <v>0</v>
      </c>
      <c r="BG85" s="120">
        <f>IF(IFERROR(MATCH(_xlfn.CONCAT($B85,",",BG$4),'19 SpcFunc &amp; VentSpcFunc combos'!$Q$8:$Q$335,0),0)&gt;0,1,0)</f>
        <v>0</v>
      </c>
      <c r="BH85" s="120">
        <f>IF(IFERROR(MATCH(_xlfn.CONCAT($B85,",",BH$4),'19 SpcFunc &amp; VentSpcFunc combos'!$Q$8:$Q$335,0),0)&gt;0,1,0)</f>
        <v>0</v>
      </c>
      <c r="BI85" s="120">
        <f>IF(IFERROR(MATCH(_xlfn.CONCAT($B85,",",BI$4),'19 SpcFunc &amp; VentSpcFunc combos'!$Q$8:$Q$335,0),0)&gt;0,1,0)</f>
        <v>0</v>
      </c>
      <c r="BJ85" s="120">
        <f>IF(IFERROR(MATCH(_xlfn.CONCAT($B85,",",BJ$4),'19 SpcFunc &amp; VentSpcFunc combos'!$Q$8:$Q$335,0),0)&gt;0,1,0)</f>
        <v>0</v>
      </c>
      <c r="BK85" s="120">
        <f>IF(IFERROR(MATCH(_xlfn.CONCAT($B85,",",BK$4),'19 SpcFunc &amp; VentSpcFunc combos'!$Q$8:$Q$335,0),0)&gt;0,1,0)</f>
        <v>0</v>
      </c>
      <c r="BL85" s="120">
        <f>IF(IFERROR(MATCH(_xlfn.CONCAT($B85,",",BL$4),'19 SpcFunc &amp; VentSpcFunc combos'!$Q$8:$Q$335,0),0)&gt;0,1,0)</f>
        <v>0</v>
      </c>
      <c r="BM85" s="120">
        <f>IF(IFERROR(MATCH(_xlfn.CONCAT($B85,",",BM$4),'19 SpcFunc &amp; VentSpcFunc combos'!$Q$8:$Q$335,0),0)&gt;0,1,0)</f>
        <v>0</v>
      </c>
      <c r="BN85" s="120">
        <f>IF(IFERROR(MATCH(_xlfn.CONCAT($B85,",",BN$4),'19 SpcFunc &amp; VentSpcFunc combos'!$Q$8:$Q$335,0),0)&gt;0,1,0)</f>
        <v>0</v>
      </c>
      <c r="BO85" s="120">
        <f>IF(IFERROR(MATCH(_xlfn.CONCAT($B85,",",BO$4),'19 SpcFunc &amp; VentSpcFunc combos'!$Q$8:$Q$335,0),0)&gt;0,1,0)</f>
        <v>0</v>
      </c>
      <c r="BP85" s="120">
        <f>IF(IFERROR(MATCH(_xlfn.CONCAT($B85,",",BP$4),'19 SpcFunc &amp; VentSpcFunc combos'!$Q$8:$Q$335,0),0)&gt;0,1,0)</f>
        <v>0</v>
      </c>
      <c r="BQ85" s="120">
        <f>IF(IFERROR(MATCH(_xlfn.CONCAT($B85,",",BQ$4),'19 SpcFunc &amp; VentSpcFunc combos'!$Q$8:$Q$335,0),0)&gt;0,1,0)</f>
        <v>0</v>
      </c>
      <c r="BR85" s="120">
        <f>IF(IFERROR(MATCH(_xlfn.CONCAT($B85,",",BR$4),'19 SpcFunc &amp; VentSpcFunc combos'!$Q$8:$Q$335,0),0)&gt;0,1,0)</f>
        <v>0</v>
      </c>
      <c r="BS85" s="120">
        <f>IF(IFERROR(MATCH(_xlfn.CONCAT($B85,",",BS$4),'19 SpcFunc &amp; VentSpcFunc combos'!$Q$8:$Q$335,0),0)&gt;0,1,0)</f>
        <v>0</v>
      </c>
      <c r="BT85" s="120">
        <f>IF(IFERROR(MATCH(_xlfn.CONCAT($B85,",",BT$4),'19 SpcFunc &amp; VentSpcFunc combos'!$Q$8:$Q$335,0),0)&gt;0,1,0)</f>
        <v>0</v>
      </c>
      <c r="BU85" s="120">
        <f>IF(IFERROR(MATCH(_xlfn.CONCAT($B85,",",BU$4),'19 SpcFunc &amp; VentSpcFunc combos'!$Q$8:$Q$335,0),0)&gt;0,1,0)</f>
        <v>0</v>
      </c>
      <c r="BV85" s="120">
        <f>IF(IFERROR(MATCH(_xlfn.CONCAT($B85,",",BV$4),'19 SpcFunc &amp; VentSpcFunc combos'!$Q$8:$Q$335,0),0)&gt;0,1,0)</f>
        <v>0</v>
      </c>
      <c r="BW85" s="120">
        <f>IF(IFERROR(MATCH(_xlfn.CONCAT($B85,",",BW$4),'19 SpcFunc &amp; VentSpcFunc combos'!$Q$8:$Q$335,0),0)&gt;0,1,0)</f>
        <v>0</v>
      </c>
      <c r="BX85" s="120">
        <f>IF(IFERROR(MATCH(_xlfn.CONCAT($B85,",",BX$4),'19 SpcFunc &amp; VentSpcFunc combos'!$Q$8:$Q$335,0),0)&gt;0,1,0)</f>
        <v>0</v>
      </c>
      <c r="BY85" s="120">
        <f>IF(IFERROR(MATCH(_xlfn.CONCAT($B85,",",BY$4),'19 SpcFunc &amp; VentSpcFunc combos'!$Q$8:$Q$335,0),0)&gt;0,1,0)</f>
        <v>0</v>
      </c>
      <c r="BZ85" s="120">
        <f>IF(IFERROR(MATCH(_xlfn.CONCAT($B85,",",BZ$4),'19 SpcFunc &amp; VentSpcFunc combos'!$Q$8:$Q$335,0),0)&gt;0,1,0)</f>
        <v>0</v>
      </c>
      <c r="CA85" s="120">
        <f>IF(IFERROR(MATCH(_xlfn.CONCAT($B85,",",CA$4),'19 SpcFunc &amp; VentSpcFunc combos'!$Q$8:$Q$335,0),0)&gt;0,1,0)</f>
        <v>0</v>
      </c>
      <c r="CB85" s="120">
        <f>IF(IFERROR(MATCH(_xlfn.CONCAT($B85,",",CB$4),'19 SpcFunc &amp; VentSpcFunc combos'!$Q$8:$Q$335,0),0)&gt;0,1,0)</f>
        <v>0</v>
      </c>
      <c r="CC85" s="120">
        <f>IF(IFERROR(MATCH(_xlfn.CONCAT($B85,",",CC$4),'19 SpcFunc &amp; VentSpcFunc combos'!$Q$8:$Q$335,0),0)&gt;0,1,0)</f>
        <v>0</v>
      </c>
      <c r="CD85" s="120">
        <f>IF(IFERROR(MATCH(_xlfn.CONCAT($B85,",",CD$4),'19 SpcFunc &amp; VentSpcFunc combos'!$Q$8:$Q$335,0),0)&gt;0,1,0)</f>
        <v>0</v>
      </c>
      <c r="CE85" s="120">
        <f>IF(IFERROR(MATCH(_xlfn.CONCAT($B85,",",CE$4),'19 SpcFunc &amp; VentSpcFunc combos'!$Q$8:$Q$335,0),0)&gt;0,1,0)</f>
        <v>0</v>
      </c>
      <c r="CF85" s="120">
        <f>IF(IFERROR(MATCH(_xlfn.CONCAT($B85,",",CF$4),'19 SpcFunc &amp; VentSpcFunc combos'!$Q$8:$Q$335,0),0)&gt;0,1,0)</f>
        <v>0</v>
      </c>
      <c r="CG85" s="120">
        <f>IF(IFERROR(MATCH(_xlfn.CONCAT($B85,",",CG$4),'19 SpcFunc &amp; VentSpcFunc combos'!$Q$8:$Q$335,0),0)&gt;0,1,0)</f>
        <v>0</v>
      </c>
      <c r="CH85" s="120">
        <f>IF(IFERROR(MATCH(_xlfn.CONCAT($B85,",",CH$4),'19 SpcFunc &amp; VentSpcFunc combos'!$Q$8:$Q$335,0),0)&gt;0,1,0)</f>
        <v>0</v>
      </c>
      <c r="CI85" s="120">
        <f>IF(IFERROR(MATCH(_xlfn.CONCAT($B85,",",CI$4),'19 SpcFunc &amp; VentSpcFunc combos'!$Q$8:$Q$335,0),0)&gt;0,1,0)</f>
        <v>0</v>
      </c>
      <c r="CJ85" s="120">
        <f>IF(IFERROR(MATCH(_xlfn.CONCAT($B85,",",CJ$4),'19 SpcFunc &amp; VentSpcFunc combos'!$Q$8:$Q$335,0),0)&gt;0,1,0)</f>
        <v>0</v>
      </c>
      <c r="CK85" s="120">
        <f>IF(IFERROR(MATCH(_xlfn.CONCAT($B85,",",CK$4),'19 SpcFunc &amp; VentSpcFunc combos'!$Q$8:$Q$335,0),0)&gt;0,1,0)</f>
        <v>0</v>
      </c>
      <c r="CL85" s="120">
        <f>IF(IFERROR(MATCH(_xlfn.CONCAT($B85,",",CL$4),'19 SpcFunc &amp; VentSpcFunc combos'!$Q$8:$Q$335,0),0)&gt;0,1,0)</f>
        <v>0</v>
      </c>
      <c r="CM85" s="120">
        <f>IF(IFERROR(MATCH(_xlfn.CONCAT($B85,",",CM$4),'19 SpcFunc &amp; VentSpcFunc combos'!$Q$8:$Q$335,0),0)&gt;0,1,0)</f>
        <v>0</v>
      </c>
      <c r="CN85" s="120">
        <f>IF(IFERROR(MATCH(_xlfn.CONCAT($B85,",",CN$4),'19 SpcFunc &amp; VentSpcFunc combos'!$Q$8:$Q$335,0),0)&gt;0,1,0)</f>
        <v>0</v>
      </c>
      <c r="CO85" s="120">
        <f>IF(IFERROR(MATCH(_xlfn.CONCAT($B85,",",CO$4),'19 SpcFunc &amp; VentSpcFunc combos'!$Q$8:$Q$335,0),0)&gt;0,1,0)</f>
        <v>0</v>
      </c>
      <c r="CP85" s="120">
        <f>IF(IFERROR(MATCH(_xlfn.CONCAT($B85,",",CP$4),'19 SpcFunc &amp; VentSpcFunc combos'!$Q$8:$Q$335,0),0)&gt;0,1,0)</f>
        <v>0</v>
      </c>
      <c r="CQ85" s="120">
        <f>IF(IFERROR(MATCH(_xlfn.CONCAT($B85,",",CQ$4),'19 SpcFunc &amp; VentSpcFunc combos'!$Q$8:$Q$335,0),0)&gt;0,1,0)</f>
        <v>0</v>
      </c>
      <c r="CR85" s="120">
        <f>IF(IFERROR(MATCH(_xlfn.CONCAT($B85,",",CR$4),'19 SpcFunc &amp; VentSpcFunc combos'!$Q$8:$Q$335,0),0)&gt;0,1,0)</f>
        <v>0</v>
      </c>
      <c r="CS85" s="120">
        <f>IF(IFERROR(MATCH(_xlfn.CONCAT($B85,",",CS$4),'19 SpcFunc &amp; VentSpcFunc combos'!$Q$8:$Q$335,0),0)&gt;0,1,0)</f>
        <v>0</v>
      </c>
      <c r="CT85" s="120">
        <f>IF(IFERROR(MATCH(_xlfn.CONCAT($B85,",",CT$4),'19 SpcFunc &amp; VentSpcFunc combos'!$Q$8:$Q$335,0),0)&gt;0,1,0)</f>
        <v>0</v>
      </c>
      <c r="CU85" s="99" t="s">
        <v>938</v>
      </c>
      <c r="CV85">
        <f t="shared" si="6"/>
        <v>0</v>
      </c>
    </row>
    <row r="86" spans="2:100" x14ac:dyDescent="0.25">
      <c r="B86" t="e">
        <f>#REF!</f>
        <v>#REF!</v>
      </c>
      <c r="C86" s="120">
        <f>IF(IFERROR(MATCH(_xlfn.CONCAT($B86,",",C$4),'19 SpcFunc &amp; VentSpcFunc combos'!$Q$8:$Q$335,0),0)&gt;0,1,0)</f>
        <v>0</v>
      </c>
      <c r="D86" s="120">
        <f>IF(IFERROR(MATCH(_xlfn.CONCAT($B86,",",D$4),'19 SpcFunc &amp; VentSpcFunc combos'!$Q$8:$Q$335,0),0)&gt;0,1,0)</f>
        <v>0</v>
      </c>
      <c r="E86" s="120">
        <f>IF(IFERROR(MATCH(_xlfn.CONCAT($B86,",",E$4),'19 SpcFunc &amp; VentSpcFunc combos'!$Q$8:$Q$335,0),0)&gt;0,1,0)</f>
        <v>0</v>
      </c>
      <c r="F86" s="120">
        <f>IF(IFERROR(MATCH(_xlfn.CONCAT($B86,",",F$4),'19 SpcFunc &amp; VentSpcFunc combos'!$Q$8:$Q$335,0),0)&gt;0,1,0)</f>
        <v>0</v>
      </c>
      <c r="G86" s="120">
        <f>IF(IFERROR(MATCH(_xlfn.CONCAT($B86,",",G$4),'19 SpcFunc &amp; VentSpcFunc combos'!$Q$8:$Q$335,0),0)&gt;0,1,0)</f>
        <v>0</v>
      </c>
      <c r="H86" s="120">
        <f>IF(IFERROR(MATCH(_xlfn.CONCAT($B86,",",H$4),'19 SpcFunc &amp; VentSpcFunc combos'!$Q$8:$Q$335,0),0)&gt;0,1,0)</f>
        <v>0</v>
      </c>
      <c r="I86" s="120">
        <f>IF(IFERROR(MATCH(_xlfn.CONCAT($B86,",",I$4),'19 SpcFunc &amp; VentSpcFunc combos'!$Q$8:$Q$335,0),0)&gt;0,1,0)</f>
        <v>0</v>
      </c>
      <c r="J86" s="120">
        <f>IF(IFERROR(MATCH(_xlfn.CONCAT($B86,",",J$4),'19 SpcFunc &amp; VentSpcFunc combos'!$Q$8:$Q$335,0),0)&gt;0,1,0)</f>
        <v>0</v>
      </c>
      <c r="K86" s="120">
        <f>IF(IFERROR(MATCH(_xlfn.CONCAT($B86,",",K$4),'19 SpcFunc &amp; VentSpcFunc combos'!$Q$8:$Q$335,0),0)&gt;0,1,0)</f>
        <v>0</v>
      </c>
      <c r="L86" s="120">
        <f>IF(IFERROR(MATCH(_xlfn.CONCAT($B86,",",L$4),'19 SpcFunc &amp; VentSpcFunc combos'!$Q$8:$Q$335,0),0)&gt;0,1,0)</f>
        <v>0</v>
      </c>
      <c r="M86" s="120">
        <f>IF(IFERROR(MATCH(_xlfn.CONCAT($B86,",",M$4),'19 SpcFunc &amp; VentSpcFunc combos'!$Q$8:$Q$335,0),0)&gt;0,1,0)</f>
        <v>0</v>
      </c>
      <c r="N86" s="120">
        <f>IF(IFERROR(MATCH(_xlfn.CONCAT($B86,",",N$4),'19 SpcFunc &amp; VentSpcFunc combos'!$Q$8:$Q$335,0),0)&gt;0,1,0)</f>
        <v>0</v>
      </c>
      <c r="O86" s="120">
        <f>IF(IFERROR(MATCH(_xlfn.CONCAT($B86,",",O$4),'19 SpcFunc &amp; VentSpcFunc combos'!$Q$8:$Q$335,0),0)&gt;0,1,0)</f>
        <v>0</v>
      </c>
      <c r="P86" s="120">
        <f>IF(IFERROR(MATCH(_xlfn.CONCAT($B86,",",P$4),'19 SpcFunc &amp; VentSpcFunc combos'!$Q$8:$Q$335,0),0)&gt;0,1,0)</f>
        <v>0</v>
      </c>
      <c r="Q86" s="120">
        <f>IF(IFERROR(MATCH(_xlfn.CONCAT($B86,",",Q$4),'19 SpcFunc &amp; VentSpcFunc combos'!$Q$8:$Q$335,0),0)&gt;0,1,0)</f>
        <v>0</v>
      </c>
      <c r="R86" s="120">
        <f>IF(IFERROR(MATCH(_xlfn.CONCAT($B86,",",R$4),'19 SpcFunc &amp; VentSpcFunc combos'!$Q$8:$Q$335,0),0)&gt;0,1,0)</f>
        <v>0</v>
      </c>
      <c r="S86" s="120">
        <f>IF(IFERROR(MATCH(_xlfn.CONCAT($B86,",",S$4),'19 SpcFunc &amp; VentSpcFunc combos'!$Q$8:$Q$335,0),0)&gt;0,1,0)</f>
        <v>0</v>
      </c>
      <c r="T86" s="120">
        <f>IF(IFERROR(MATCH(_xlfn.CONCAT($B86,",",T$4),'19 SpcFunc &amp; VentSpcFunc combos'!$Q$8:$Q$335,0),0)&gt;0,1,0)</f>
        <v>0</v>
      </c>
      <c r="U86" s="120">
        <f>IF(IFERROR(MATCH(_xlfn.CONCAT($B86,",",U$4),'19 SpcFunc &amp; VentSpcFunc combos'!$Q$8:$Q$335,0),0)&gt;0,1,0)</f>
        <v>0</v>
      </c>
      <c r="V86" s="120">
        <f>IF(IFERROR(MATCH(_xlfn.CONCAT($B86,",",V$4),'19 SpcFunc &amp; VentSpcFunc combos'!$Q$8:$Q$335,0),0)&gt;0,1,0)</f>
        <v>0</v>
      </c>
      <c r="W86" s="120">
        <f>IF(IFERROR(MATCH(_xlfn.CONCAT($B86,",",W$4),'19 SpcFunc &amp; VentSpcFunc combos'!$Q$8:$Q$335,0),0)&gt;0,1,0)</f>
        <v>0</v>
      </c>
      <c r="X86" s="120">
        <f>IF(IFERROR(MATCH(_xlfn.CONCAT($B86,",",X$4),'19 SpcFunc &amp; VentSpcFunc combos'!$Q$8:$Q$335,0),0)&gt;0,1,0)</f>
        <v>0</v>
      </c>
      <c r="Y86" s="120">
        <f>IF(IFERROR(MATCH(_xlfn.CONCAT($B86,",",Y$4),'19 SpcFunc &amp; VentSpcFunc combos'!$Q$8:$Q$335,0),0)&gt;0,1,0)</f>
        <v>0</v>
      </c>
      <c r="Z86" s="120">
        <f>IF(IFERROR(MATCH(_xlfn.CONCAT($B86,",",Z$4),'19 SpcFunc &amp; VentSpcFunc combos'!$Q$8:$Q$335,0),0)&gt;0,1,0)</f>
        <v>0</v>
      </c>
      <c r="AA86" s="120">
        <f>IF(IFERROR(MATCH(_xlfn.CONCAT($B86,",",AA$4),'19 SpcFunc &amp; VentSpcFunc combos'!$Q$8:$Q$335,0),0)&gt;0,1,0)</f>
        <v>0</v>
      </c>
      <c r="AB86" s="120">
        <f>IF(IFERROR(MATCH(_xlfn.CONCAT($B86,",",AB$4),'19 SpcFunc &amp; VentSpcFunc combos'!$Q$8:$Q$335,0),0)&gt;0,1,0)</f>
        <v>0</v>
      </c>
      <c r="AC86" s="120">
        <f>IF(IFERROR(MATCH(_xlfn.CONCAT($B86,",",AC$4),'19 SpcFunc &amp; VentSpcFunc combos'!$Q$8:$Q$335,0),0)&gt;0,1,0)</f>
        <v>0</v>
      </c>
      <c r="AD86" s="120">
        <f>IF(IFERROR(MATCH(_xlfn.CONCAT($B86,",",AD$4),'19 SpcFunc &amp; VentSpcFunc combos'!$Q$8:$Q$335,0),0)&gt;0,1,0)</f>
        <v>0</v>
      </c>
      <c r="AE86" s="120">
        <f>IF(IFERROR(MATCH(_xlfn.CONCAT($B86,",",AE$4),'19 SpcFunc &amp; VentSpcFunc combos'!$Q$8:$Q$335,0),0)&gt;0,1,0)</f>
        <v>0</v>
      </c>
      <c r="AF86" s="120">
        <f>IF(IFERROR(MATCH(_xlfn.CONCAT($B86,",",AF$4),'19 SpcFunc &amp; VentSpcFunc combos'!$Q$8:$Q$335,0),0)&gt;0,1,0)</f>
        <v>0</v>
      </c>
      <c r="AG86" s="120">
        <f>IF(IFERROR(MATCH(_xlfn.CONCAT($B86,",",AG$4),'19 SpcFunc &amp; VentSpcFunc combos'!$Q$8:$Q$335,0),0)&gt;0,1,0)</f>
        <v>0</v>
      </c>
      <c r="AH86" s="120">
        <f>IF(IFERROR(MATCH(_xlfn.CONCAT($B86,",",AH$4),'19 SpcFunc &amp; VentSpcFunc combos'!$Q$8:$Q$335,0),0)&gt;0,1,0)</f>
        <v>0</v>
      </c>
      <c r="AI86" s="120">
        <f>IF(IFERROR(MATCH(_xlfn.CONCAT($B86,",",AI$4),'19 SpcFunc &amp; VentSpcFunc combos'!$Q$8:$Q$335,0),0)&gt;0,1,0)</f>
        <v>0</v>
      </c>
      <c r="AJ86" s="120">
        <f>IF(IFERROR(MATCH(_xlfn.CONCAT($B86,",",AJ$4),'19 SpcFunc &amp; VentSpcFunc combos'!$Q$8:$Q$335,0),0)&gt;0,1,0)</f>
        <v>0</v>
      </c>
      <c r="AK86" s="120">
        <f>IF(IFERROR(MATCH(_xlfn.CONCAT($B86,",",AK$4),'19 SpcFunc &amp; VentSpcFunc combos'!$Q$8:$Q$335,0),0)&gt;0,1,0)</f>
        <v>0</v>
      </c>
      <c r="AL86" s="120">
        <f>IF(IFERROR(MATCH(_xlfn.CONCAT($B86,",",AL$4),'19 SpcFunc &amp; VentSpcFunc combos'!$Q$8:$Q$335,0),0)&gt;0,1,0)</f>
        <v>0</v>
      </c>
      <c r="AM86" s="120">
        <f>IF(IFERROR(MATCH(_xlfn.CONCAT($B86,",",AM$4),'19 SpcFunc &amp; VentSpcFunc combos'!$Q$8:$Q$335,0),0)&gt;0,1,0)</f>
        <v>0</v>
      </c>
      <c r="AN86" s="120">
        <f>IF(IFERROR(MATCH(_xlfn.CONCAT($B86,",",AN$4),'19 SpcFunc &amp; VentSpcFunc combos'!$Q$8:$Q$335,0),0)&gt;0,1,0)</f>
        <v>0</v>
      </c>
      <c r="AO86" s="120">
        <f>IF(IFERROR(MATCH(_xlfn.CONCAT($B86,",",AO$4),'19 SpcFunc &amp; VentSpcFunc combos'!$Q$8:$Q$335,0),0)&gt;0,1,0)</f>
        <v>0</v>
      </c>
      <c r="AP86" s="120">
        <f>IF(IFERROR(MATCH(_xlfn.CONCAT($B86,",",AP$4),'19 SpcFunc &amp; VentSpcFunc combos'!$Q$8:$Q$335,0),0)&gt;0,1,0)</f>
        <v>0</v>
      </c>
      <c r="AQ86" s="120">
        <f>IF(IFERROR(MATCH(_xlfn.CONCAT($B86,",",AQ$4),'19 SpcFunc &amp; VentSpcFunc combos'!$Q$8:$Q$335,0),0)&gt;0,1,0)</f>
        <v>0</v>
      </c>
      <c r="AR86" s="120">
        <f>IF(IFERROR(MATCH(_xlfn.CONCAT($B86,",",AR$4),'19 SpcFunc &amp; VentSpcFunc combos'!$Q$8:$Q$335,0),0)&gt;0,1,0)</f>
        <v>0</v>
      </c>
      <c r="AS86" s="120">
        <f>IF(IFERROR(MATCH(_xlfn.CONCAT($B86,",",AS$4),'19 SpcFunc &amp; VentSpcFunc combos'!$Q$8:$Q$335,0),0)&gt;0,1,0)</f>
        <v>0</v>
      </c>
      <c r="AT86" s="120">
        <f>IF(IFERROR(MATCH(_xlfn.CONCAT($B86,",",AT$4),'19 SpcFunc &amp; VentSpcFunc combos'!$Q$8:$Q$335,0),0)&gt;0,1,0)</f>
        <v>0</v>
      </c>
      <c r="AU86" s="120">
        <f>IF(IFERROR(MATCH(_xlfn.CONCAT($B86,",",AU$4),'19 SpcFunc &amp; VentSpcFunc combos'!$Q$8:$Q$335,0),0)&gt;0,1,0)</f>
        <v>0</v>
      </c>
      <c r="AV86" s="120">
        <f>IF(IFERROR(MATCH(_xlfn.CONCAT($B86,",",AV$4),'19 SpcFunc &amp; VentSpcFunc combos'!$Q$8:$Q$335,0),0)&gt;0,1,0)</f>
        <v>0</v>
      </c>
      <c r="AW86" s="120">
        <f>IF(IFERROR(MATCH(_xlfn.CONCAT($B86,",",AW$4),'19 SpcFunc &amp; VentSpcFunc combos'!$Q$8:$Q$335,0),0)&gt;0,1,0)</f>
        <v>0</v>
      </c>
      <c r="AX86" s="120">
        <f>IF(IFERROR(MATCH(_xlfn.CONCAT($B86,",",AX$4),'19 SpcFunc &amp; VentSpcFunc combos'!$Q$8:$Q$335,0),0)&gt;0,1,0)</f>
        <v>0</v>
      </c>
      <c r="AY86" s="120">
        <f>IF(IFERROR(MATCH(_xlfn.CONCAT($B86,",",AY$4),'19 SpcFunc &amp; VentSpcFunc combos'!$Q$8:$Q$335,0),0)&gt;0,1,0)</f>
        <v>0</v>
      </c>
      <c r="AZ86" s="120">
        <f>IF(IFERROR(MATCH(_xlfn.CONCAT($B86,",",AZ$4),'19 SpcFunc &amp; VentSpcFunc combos'!$Q$8:$Q$335,0),0)&gt;0,1,0)</f>
        <v>0</v>
      </c>
      <c r="BA86" s="120">
        <f>IF(IFERROR(MATCH(_xlfn.CONCAT($B86,",",BA$4),'19 SpcFunc &amp; VentSpcFunc combos'!$Q$8:$Q$335,0),0)&gt;0,1,0)</f>
        <v>0</v>
      </c>
      <c r="BB86" s="120">
        <f>IF(IFERROR(MATCH(_xlfn.CONCAT($B86,",",BB$4),'19 SpcFunc &amp; VentSpcFunc combos'!$Q$8:$Q$335,0),0)&gt;0,1,0)</f>
        <v>0</v>
      </c>
      <c r="BC86" s="120">
        <f>IF(IFERROR(MATCH(_xlfn.CONCAT($B86,",",BC$4),'19 SpcFunc &amp; VentSpcFunc combos'!$Q$8:$Q$335,0),0)&gt;0,1,0)</f>
        <v>0</v>
      </c>
      <c r="BD86" s="120">
        <f>IF(IFERROR(MATCH(_xlfn.CONCAT($B86,",",BD$4),'19 SpcFunc &amp; VentSpcFunc combos'!$Q$8:$Q$335,0),0)&gt;0,1,0)</f>
        <v>0</v>
      </c>
      <c r="BE86" s="120">
        <f>IF(IFERROR(MATCH(_xlfn.CONCAT($B86,",",BE$4),'19 SpcFunc &amp; VentSpcFunc combos'!$Q$8:$Q$335,0),0)&gt;0,1,0)</f>
        <v>0</v>
      </c>
      <c r="BF86" s="120">
        <f>IF(IFERROR(MATCH(_xlfn.CONCAT($B86,",",BF$4),'19 SpcFunc &amp; VentSpcFunc combos'!$Q$8:$Q$335,0),0)&gt;0,1,0)</f>
        <v>0</v>
      </c>
      <c r="BG86" s="120">
        <f>IF(IFERROR(MATCH(_xlfn.CONCAT($B86,",",BG$4),'19 SpcFunc &amp; VentSpcFunc combos'!$Q$8:$Q$335,0),0)&gt;0,1,0)</f>
        <v>0</v>
      </c>
      <c r="BH86" s="120">
        <f>IF(IFERROR(MATCH(_xlfn.CONCAT($B86,",",BH$4),'19 SpcFunc &amp; VentSpcFunc combos'!$Q$8:$Q$335,0),0)&gt;0,1,0)</f>
        <v>0</v>
      </c>
      <c r="BI86" s="120">
        <f>IF(IFERROR(MATCH(_xlfn.CONCAT($B86,",",BI$4),'19 SpcFunc &amp; VentSpcFunc combos'!$Q$8:$Q$335,0),0)&gt;0,1,0)</f>
        <v>0</v>
      </c>
      <c r="BJ86" s="120">
        <f>IF(IFERROR(MATCH(_xlfn.CONCAT($B86,",",BJ$4),'19 SpcFunc &amp; VentSpcFunc combos'!$Q$8:$Q$335,0),0)&gt;0,1,0)</f>
        <v>0</v>
      </c>
      <c r="BK86" s="120">
        <f>IF(IFERROR(MATCH(_xlfn.CONCAT($B86,",",BK$4),'19 SpcFunc &amp; VentSpcFunc combos'!$Q$8:$Q$335,0),0)&gt;0,1,0)</f>
        <v>0</v>
      </c>
      <c r="BL86" s="120">
        <f>IF(IFERROR(MATCH(_xlfn.CONCAT($B86,",",BL$4),'19 SpcFunc &amp; VentSpcFunc combos'!$Q$8:$Q$335,0),0)&gt;0,1,0)</f>
        <v>0</v>
      </c>
      <c r="BM86" s="120">
        <f>IF(IFERROR(MATCH(_xlfn.CONCAT($B86,",",BM$4),'19 SpcFunc &amp; VentSpcFunc combos'!$Q$8:$Q$335,0),0)&gt;0,1,0)</f>
        <v>0</v>
      </c>
      <c r="BN86" s="120">
        <f>IF(IFERROR(MATCH(_xlfn.CONCAT($B86,",",BN$4),'19 SpcFunc &amp; VentSpcFunc combos'!$Q$8:$Q$335,0),0)&gt;0,1,0)</f>
        <v>0</v>
      </c>
      <c r="BO86" s="120">
        <f>IF(IFERROR(MATCH(_xlfn.CONCAT($B86,",",BO$4),'19 SpcFunc &amp; VentSpcFunc combos'!$Q$8:$Q$335,0),0)&gt;0,1,0)</f>
        <v>0</v>
      </c>
      <c r="BP86" s="120">
        <f>IF(IFERROR(MATCH(_xlfn.CONCAT($B86,",",BP$4),'19 SpcFunc &amp; VentSpcFunc combos'!$Q$8:$Q$335,0),0)&gt;0,1,0)</f>
        <v>0</v>
      </c>
      <c r="BQ86" s="120">
        <f>IF(IFERROR(MATCH(_xlfn.CONCAT($B86,",",BQ$4),'19 SpcFunc &amp; VentSpcFunc combos'!$Q$8:$Q$335,0),0)&gt;0,1,0)</f>
        <v>0</v>
      </c>
      <c r="BR86" s="120">
        <f>IF(IFERROR(MATCH(_xlfn.CONCAT($B86,",",BR$4),'19 SpcFunc &amp; VentSpcFunc combos'!$Q$8:$Q$335,0),0)&gt;0,1,0)</f>
        <v>0</v>
      </c>
      <c r="BS86" s="120">
        <f>IF(IFERROR(MATCH(_xlfn.CONCAT($B86,",",BS$4),'19 SpcFunc &amp; VentSpcFunc combos'!$Q$8:$Q$335,0),0)&gt;0,1,0)</f>
        <v>0</v>
      </c>
      <c r="BT86" s="120">
        <f>IF(IFERROR(MATCH(_xlfn.CONCAT($B86,",",BT$4),'19 SpcFunc &amp; VentSpcFunc combos'!$Q$8:$Q$335,0),0)&gt;0,1,0)</f>
        <v>0</v>
      </c>
      <c r="BU86" s="120">
        <f>IF(IFERROR(MATCH(_xlfn.CONCAT($B86,",",BU$4),'19 SpcFunc &amp; VentSpcFunc combos'!$Q$8:$Q$335,0),0)&gt;0,1,0)</f>
        <v>0</v>
      </c>
      <c r="BV86" s="120">
        <f>IF(IFERROR(MATCH(_xlfn.CONCAT($B86,",",BV$4),'19 SpcFunc &amp; VentSpcFunc combos'!$Q$8:$Q$335,0),0)&gt;0,1,0)</f>
        <v>0</v>
      </c>
      <c r="BW86" s="120">
        <f>IF(IFERROR(MATCH(_xlfn.CONCAT($B86,",",BW$4),'19 SpcFunc &amp; VentSpcFunc combos'!$Q$8:$Q$335,0),0)&gt;0,1,0)</f>
        <v>0</v>
      </c>
      <c r="BX86" s="120">
        <f>IF(IFERROR(MATCH(_xlfn.CONCAT($B86,",",BX$4),'19 SpcFunc &amp; VentSpcFunc combos'!$Q$8:$Q$335,0),0)&gt;0,1,0)</f>
        <v>0</v>
      </c>
      <c r="BY86" s="120">
        <f>IF(IFERROR(MATCH(_xlfn.CONCAT($B86,",",BY$4),'19 SpcFunc &amp; VentSpcFunc combos'!$Q$8:$Q$335,0),0)&gt;0,1,0)</f>
        <v>0</v>
      </c>
      <c r="BZ86" s="120">
        <f>IF(IFERROR(MATCH(_xlfn.CONCAT($B86,",",BZ$4),'19 SpcFunc &amp; VentSpcFunc combos'!$Q$8:$Q$335,0),0)&gt;0,1,0)</f>
        <v>0</v>
      </c>
      <c r="CA86" s="120">
        <f>IF(IFERROR(MATCH(_xlfn.CONCAT($B86,",",CA$4),'19 SpcFunc &amp; VentSpcFunc combos'!$Q$8:$Q$335,0),0)&gt;0,1,0)</f>
        <v>0</v>
      </c>
      <c r="CB86" s="120">
        <f>IF(IFERROR(MATCH(_xlfn.CONCAT($B86,",",CB$4),'19 SpcFunc &amp; VentSpcFunc combos'!$Q$8:$Q$335,0),0)&gt;0,1,0)</f>
        <v>0</v>
      </c>
      <c r="CC86" s="120">
        <f>IF(IFERROR(MATCH(_xlfn.CONCAT($B86,",",CC$4),'19 SpcFunc &amp; VentSpcFunc combos'!$Q$8:$Q$335,0),0)&gt;0,1,0)</f>
        <v>0</v>
      </c>
      <c r="CD86" s="120">
        <f>IF(IFERROR(MATCH(_xlfn.CONCAT($B86,",",CD$4),'19 SpcFunc &amp; VentSpcFunc combos'!$Q$8:$Q$335,0),0)&gt;0,1,0)</f>
        <v>0</v>
      </c>
      <c r="CE86" s="120">
        <f>IF(IFERROR(MATCH(_xlfn.CONCAT($B86,",",CE$4),'19 SpcFunc &amp; VentSpcFunc combos'!$Q$8:$Q$335,0),0)&gt;0,1,0)</f>
        <v>0</v>
      </c>
      <c r="CF86" s="120">
        <f>IF(IFERROR(MATCH(_xlfn.CONCAT($B86,",",CF$4),'19 SpcFunc &amp; VentSpcFunc combos'!$Q$8:$Q$335,0),0)&gt;0,1,0)</f>
        <v>0</v>
      </c>
      <c r="CG86" s="120">
        <f>IF(IFERROR(MATCH(_xlfn.CONCAT($B86,",",CG$4),'19 SpcFunc &amp; VentSpcFunc combos'!$Q$8:$Q$335,0),0)&gt;0,1,0)</f>
        <v>0</v>
      </c>
      <c r="CH86" s="120">
        <f>IF(IFERROR(MATCH(_xlfn.CONCAT($B86,",",CH$4),'19 SpcFunc &amp; VentSpcFunc combos'!$Q$8:$Q$335,0),0)&gt;0,1,0)</f>
        <v>0</v>
      </c>
      <c r="CI86" s="120">
        <f>IF(IFERROR(MATCH(_xlfn.CONCAT($B86,",",CI$4),'19 SpcFunc &amp; VentSpcFunc combos'!$Q$8:$Q$335,0),0)&gt;0,1,0)</f>
        <v>0</v>
      </c>
      <c r="CJ86" s="120">
        <f>IF(IFERROR(MATCH(_xlfn.CONCAT($B86,",",CJ$4),'19 SpcFunc &amp; VentSpcFunc combos'!$Q$8:$Q$335,0),0)&gt;0,1,0)</f>
        <v>0</v>
      </c>
      <c r="CK86" s="120">
        <f>IF(IFERROR(MATCH(_xlfn.CONCAT($B86,",",CK$4),'19 SpcFunc &amp; VentSpcFunc combos'!$Q$8:$Q$335,0),0)&gt;0,1,0)</f>
        <v>0</v>
      </c>
      <c r="CL86" s="120">
        <f>IF(IFERROR(MATCH(_xlfn.CONCAT($B86,",",CL$4),'19 SpcFunc &amp; VentSpcFunc combos'!$Q$8:$Q$335,0),0)&gt;0,1,0)</f>
        <v>0</v>
      </c>
      <c r="CM86" s="120">
        <f>IF(IFERROR(MATCH(_xlfn.CONCAT($B86,",",CM$4),'19 SpcFunc &amp; VentSpcFunc combos'!$Q$8:$Q$335,0),0)&gt;0,1,0)</f>
        <v>0</v>
      </c>
      <c r="CN86" s="120">
        <f>IF(IFERROR(MATCH(_xlfn.CONCAT($B86,",",CN$4),'19 SpcFunc &amp; VentSpcFunc combos'!$Q$8:$Q$335,0),0)&gt;0,1,0)</f>
        <v>0</v>
      </c>
      <c r="CO86" s="120">
        <f>IF(IFERROR(MATCH(_xlfn.CONCAT($B86,",",CO$4),'19 SpcFunc &amp; VentSpcFunc combos'!$Q$8:$Q$335,0),0)&gt;0,1,0)</f>
        <v>0</v>
      </c>
      <c r="CP86" s="120">
        <f>IF(IFERROR(MATCH(_xlfn.CONCAT($B86,",",CP$4),'19 SpcFunc &amp; VentSpcFunc combos'!$Q$8:$Q$335,0),0)&gt;0,1,0)</f>
        <v>0</v>
      </c>
      <c r="CQ86" s="120">
        <f>IF(IFERROR(MATCH(_xlfn.CONCAT($B86,",",CQ$4),'19 SpcFunc &amp; VentSpcFunc combos'!$Q$8:$Q$335,0),0)&gt;0,1,0)</f>
        <v>0</v>
      </c>
      <c r="CR86" s="120">
        <f>IF(IFERROR(MATCH(_xlfn.CONCAT($B86,",",CR$4),'19 SpcFunc &amp; VentSpcFunc combos'!$Q$8:$Q$335,0),0)&gt;0,1,0)</f>
        <v>0</v>
      </c>
      <c r="CS86" s="120">
        <f>IF(IFERROR(MATCH(_xlfn.CONCAT($B86,",",CS$4),'19 SpcFunc &amp; VentSpcFunc combos'!$Q$8:$Q$335,0),0)&gt;0,1,0)</f>
        <v>0</v>
      </c>
      <c r="CT86" s="120">
        <f>IF(IFERROR(MATCH(_xlfn.CONCAT($B86,",",CT$4),'19 SpcFunc &amp; VentSpcFunc combos'!$Q$8:$Q$335,0),0)&gt;0,1,0)</f>
        <v>0</v>
      </c>
      <c r="CU86" s="99" t="s">
        <v>938</v>
      </c>
      <c r="CV86">
        <f t="shared" si="6"/>
        <v>0</v>
      </c>
    </row>
    <row r="87" spans="2:100" x14ac:dyDescent="0.25">
      <c r="B87" t="e">
        <f>#REF!</f>
        <v>#REF!</v>
      </c>
      <c r="C87" s="120">
        <f>IF(IFERROR(MATCH(_xlfn.CONCAT($B87,",",C$4),'19 SpcFunc &amp; VentSpcFunc combos'!$Q$8:$Q$335,0),0)&gt;0,1,0)</f>
        <v>0</v>
      </c>
      <c r="D87" s="120">
        <f>IF(IFERROR(MATCH(_xlfn.CONCAT($B87,",",D$4),'19 SpcFunc &amp; VentSpcFunc combos'!$Q$8:$Q$335,0),0)&gt;0,1,0)</f>
        <v>0</v>
      </c>
      <c r="E87" s="120">
        <f>IF(IFERROR(MATCH(_xlfn.CONCAT($B87,",",E$4),'19 SpcFunc &amp; VentSpcFunc combos'!$Q$8:$Q$335,0),0)&gt;0,1,0)</f>
        <v>0</v>
      </c>
      <c r="F87" s="120">
        <f>IF(IFERROR(MATCH(_xlfn.CONCAT($B87,",",F$4),'19 SpcFunc &amp; VentSpcFunc combos'!$Q$8:$Q$335,0),0)&gt;0,1,0)</f>
        <v>0</v>
      </c>
      <c r="G87" s="120">
        <f>IF(IFERROR(MATCH(_xlfn.CONCAT($B87,",",G$4),'19 SpcFunc &amp; VentSpcFunc combos'!$Q$8:$Q$335,0),0)&gt;0,1,0)</f>
        <v>0</v>
      </c>
      <c r="H87" s="120">
        <f>IF(IFERROR(MATCH(_xlfn.CONCAT($B87,",",H$4),'19 SpcFunc &amp; VentSpcFunc combos'!$Q$8:$Q$335,0),0)&gt;0,1,0)</f>
        <v>0</v>
      </c>
      <c r="I87" s="120">
        <f>IF(IFERROR(MATCH(_xlfn.CONCAT($B87,",",I$4),'19 SpcFunc &amp; VentSpcFunc combos'!$Q$8:$Q$335,0),0)&gt;0,1,0)</f>
        <v>0</v>
      </c>
      <c r="J87" s="120">
        <f>IF(IFERROR(MATCH(_xlfn.CONCAT($B87,",",J$4),'19 SpcFunc &amp; VentSpcFunc combos'!$Q$8:$Q$335,0),0)&gt;0,1,0)</f>
        <v>0</v>
      </c>
      <c r="K87" s="120">
        <f>IF(IFERROR(MATCH(_xlfn.CONCAT($B87,",",K$4),'19 SpcFunc &amp; VentSpcFunc combos'!$Q$8:$Q$335,0),0)&gt;0,1,0)</f>
        <v>0</v>
      </c>
      <c r="L87" s="120">
        <f>IF(IFERROR(MATCH(_xlfn.CONCAT($B87,",",L$4),'19 SpcFunc &amp; VentSpcFunc combos'!$Q$8:$Q$335,0),0)&gt;0,1,0)</f>
        <v>0</v>
      </c>
      <c r="M87" s="120">
        <f>IF(IFERROR(MATCH(_xlfn.CONCAT($B87,",",M$4),'19 SpcFunc &amp; VentSpcFunc combos'!$Q$8:$Q$335,0),0)&gt;0,1,0)</f>
        <v>0</v>
      </c>
      <c r="N87" s="120">
        <f>IF(IFERROR(MATCH(_xlfn.CONCAT($B87,",",N$4),'19 SpcFunc &amp; VentSpcFunc combos'!$Q$8:$Q$335,0),0)&gt;0,1,0)</f>
        <v>0</v>
      </c>
      <c r="O87" s="120">
        <f>IF(IFERROR(MATCH(_xlfn.CONCAT($B87,",",O$4),'19 SpcFunc &amp; VentSpcFunc combos'!$Q$8:$Q$335,0),0)&gt;0,1,0)</f>
        <v>0</v>
      </c>
      <c r="P87" s="120">
        <f>IF(IFERROR(MATCH(_xlfn.CONCAT($B87,",",P$4),'19 SpcFunc &amp; VentSpcFunc combos'!$Q$8:$Q$335,0),0)&gt;0,1,0)</f>
        <v>0</v>
      </c>
      <c r="Q87" s="120">
        <f>IF(IFERROR(MATCH(_xlfn.CONCAT($B87,",",Q$4),'19 SpcFunc &amp; VentSpcFunc combos'!$Q$8:$Q$335,0),0)&gt;0,1,0)</f>
        <v>0</v>
      </c>
      <c r="R87" s="120">
        <f>IF(IFERROR(MATCH(_xlfn.CONCAT($B87,",",R$4),'19 SpcFunc &amp; VentSpcFunc combos'!$Q$8:$Q$335,0),0)&gt;0,1,0)</f>
        <v>0</v>
      </c>
      <c r="S87" s="120">
        <f>IF(IFERROR(MATCH(_xlfn.CONCAT($B87,",",S$4),'19 SpcFunc &amp; VentSpcFunc combos'!$Q$8:$Q$335,0),0)&gt;0,1,0)</f>
        <v>0</v>
      </c>
      <c r="T87" s="120">
        <f>IF(IFERROR(MATCH(_xlfn.CONCAT($B87,",",T$4),'19 SpcFunc &amp; VentSpcFunc combos'!$Q$8:$Q$335,0),0)&gt;0,1,0)</f>
        <v>0</v>
      </c>
      <c r="U87" s="120">
        <f>IF(IFERROR(MATCH(_xlfn.CONCAT($B87,",",U$4),'19 SpcFunc &amp; VentSpcFunc combos'!$Q$8:$Q$335,0),0)&gt;0,1,0)</f>
        <v>0</v>
      </c>
      <c r="V87" s="120">
        <f>IF(IFERROR(MATCH(_xlfn.CONCAT($B87,",",V$4),'19 SpcFunc &amp; VentSpcFunc combos'!$Q$8:$Q$335,0),0)&gt;0,1,0)</f>
        <v>0</v>
      </c>
      <c r="W87" s="120">
        <f>IF(IFERROR(MATCH(_xlfn.CONCAT($B87,",",W$4),'19 SpcFunc &amp; VentSpcFunc combos'!$Q$8:$Q$335,0),0)&gt;0,1,0)</f>
        <v>0</v>
      </c>
      <c r="X87" s="120">
        <f>IF(IFERROR(MATCH(_xlfn.CONCAT($B87,",",X$4),'19 SpcFunc &amp; VentSpcFunc combos'!$Q$8:$Q$335,0),0)&gt;0,1,0)</f>
        <v>0</v>
      </c>
      <c r="Y87" s="120">
        <f>IF(IFERROR(MATCH(_xlfn.CONCAT($B87,",",Y$4),'19 SpcFunc &amp; VentSpcFunc combos'!$Q$8:$Q$335,0),0)&gt;0,1,0)</f>
        <v>0</v>
      </c>
      <c r="Z87" s="120">
        <f>IF(IFERROR(MATCH(_xlfn.CONCAT($B87,",",Z$4),'19 SpcFunc &amp; VentSpcFunc combos'!$Q$8:$Q$335,0),0)&gt;0,1,0)</f>
        <v>0</v>
      </c>
      <c r="AA87" s="120">
        <f>IF(IFERROR(MATCH(_xlfn.CONCAT($B87,",",AA$4),'19 SpcFunc &amp; VentSpcFunc combos'!$Q$8:$Q$335,0),0)&gt;0,1,0)</f>
        <v>0</v>
      </c>
      <c r="AB87" s="120">
        <f>IF(IFERROR(MATCH(_xlfn.CONCAT($B87,",",AB$4),'19 SpcFunc &amp; VentSpcFunc combos'!$Q$8:$Q$335,0),0)&gt;0,1,0)</f>
        <v>0</v>
      </c>
      <c r="AC87" s="120">
        <f>IF(IFERROR(MATCH(_xlfn.CONCAT($B87,",",AC$4),'19 SpcFunc &amp; VentSpcFunc combos'!$Q$8:$Q$335,0),0)&gt;0,1,0)</f>
        <v>0</v>
      </c>
      <c r="AD87" s="120">
        <f>IF(IFERROR(MATCH(_xlfn.CONCAT($B87,",",AD$4),'19 SpcFunc &amp; VentSpcFunc combos'!$Q$8:$Q$335,0),0)&gt;0,1,0)</f>
        <v>0</v>
      </c>
      <c r="AE87" s="120">
        <f>IF(IFERROR(MATCH(_xlfn.CONCAT($B87,",",AE$4),'19 SpcFunc &amp; VentSpcFunc combos'!$Q$8:$Q$335,0),0)&gt;0,1,0)</f>
        <v>0</v>
      </c>
      <c r="AF87" s="120">
        <f>IF(IFERROR(MATCH(_xlfn.CONCAT($B87,",",AF$4),'19 SpcFunc &amp; VentSpcFunc combos'!$Q$8:$Q$335,0),0)&gt;0,1,0)</f>
        <v>0</v>
      </c>
      <c r="AG87" s="120">
        <f>IF(IFERROR(MATCH(_xlfn.CONCAT($B87,",",AG$4),'19 SpcFunc &amp; VentSpcFunc combos'!$Q$8:$Q$335,0),0)&gt;0,1,0)</f>
        <v>0</v>
      </c>
      <c r="AH87" s="120">
        <f>IF(IFERROR(MATCH(_xlfn.CONCAT($B87,",",AH$4),'19 SpcFunc &amp; VentSpcFunc combos'!$Q$8:$Q$335,0),0)&gt;0,1,0)</f>
        <v>0</v>
      </c>
      <c r="AI87" s="120">
        <f>IF(IFERROR(MATCH(_xlfn.CONCAT($B87,",",AI$4),'19 SpcFunc &amp; VentSpcFunc combos'!$Q$8:$Q$335,0),0)&gt;0,1,0)</f>
        <v>0</v>
      </c>
      <c r="AJ87" s="120">
        <f>IF(IFERROR(MATCH(_xlfn.CONCAT($B87,",",AJ$4),'19 SpcFunc &amp; VentSpcFunc combos'!$Q$8:$Q$335,0),0)&gt;0,1,0)</f>
        <v>0</v>
      </c>
      <c r="AK87" s="120">
        <f>IF(IFERROR(MATCH(_xlfn.CONCAT($B87,",",AK$4),'19 SpcFunc &amp; VentSpcFunc combos'!$Q$8:$Q$335,0),0)&gt;0,1,0)</f>
        <v>0</v>
      </c>
      <c r="AL87" s="120">
        <f>IF(IFERROR(MATCH(_xlfn.CONCAT($B87,",",AL$4),'19 SpcFunc &amp; VentSpcFunc combos'!$Q$8:$Q$335,0),0)&gt;0,1,0)</f>
        <v>0</v>
      </c>
      <c r="AM87" s="120">
        <f>IF(IFERROR(MATCH(_xlfn.CONCAT($B87,",",AM$4),'19 SpcFunc &amp; VentSpcFunc combos'!$Q$8:$Q$335,0),0)&gt;0,1,0)</f>
        <v>0</v>
      </c>
      <c r="AN87" s="120">
        <f>IF(IFERROR(MATCH(_xlfn.CONCAT($B87,",",AN$4),'19 SpcFunc &amp; VentSpcFunc combos'!$Q$8:$Q$335,0),0)&gt;0,1,0)</f>
        <v>0</v>
      </c>
      <c r="AO87" s="120">
        <f>IF(IFERROR(MATCH(_xlfn.CONCAT($B87,",",AO$4),'19 SpcFunc &amp; VentSpcFunc combos'!$Q$8:$Q$335,0),0)&gt;0,1,0)</f>
        <v>0</v>
      </c>
      <c r="AP87" s="120">
        <f>IF(IFERROR(MATCH(_xlfn.CONCAT($B87,",",AP$4),'19 SpcFunc &amp; VentSpcFunc combos'!$Q$8:$Q$335,0),0)&gt;0,1,0)</f>
        <v>0</v>
      </c>
      <c r="AQ87" s="120">
        <f>IF(IFERROR(MATCH(_xlfn.CONCAT($B87,",",AQ$4),'19 SpcFunc &amp; VentSpcFunc combos'!$Q$8:$Q$335,0),0)&gt;0,1,0)</f>
        <v>0</v>
      </c>
      <c r="AR87" s="120">
        <f>IF(IFERROR(MATCH(_xlfn.CONCAT($B87,",",AR$4),'19 SpcFunc &amp; VentSpcFunc combos'!$Q$8:$Q$335,0),0)&gt;0,1,0)</f>
        <v>0</v>
      </c>
      <c r="AS87" s="120">
        <f>IF(IFERROR(MATCH(_xlfn.CONCAT($B87,",",AS$4),'19 SpcFunc &amp; VentSpcFunc combos'!$Q$8:$Q$335,0),0)&gt;0,1,0)</f>
        <v>0</v>
      </c>
      <c r="AT87" s="120">
        <f>IF(IFERROR(MATCH(_xlfn.CONCAT($B87,",",AT$4),'19 SpcFunc &amp; VentSpcFunc combos'!$Q$8:$Q$335,0),0)&gt;0,1,0)</f>
        <v>0</v>
      </c>
      <c r="AU87" s="120">
        <f>IF(IFERROR(MATCH(_xlfn.CONCAT($B87,",",AU$4),'19 SpcFunc &amp; VentSpcFunc combos'!$Q$8:$Q$335,0),0)&gt;0,1,0)</f>
        <v>0</v>
      </c>
      <c r="AV87" s="120">
        <f>IF(IFERROR(MATCH(_xlfn.CONCAT($B87,",",AV$4),'19 SpcFunc &amp; VentSpcFunc combos'!$Q$8:$Q$335,0),0)&gt;0,1,0)</f>
        <v>0</v>
      </c>
      <c r="AW87" s="120">
        <f>IF(IFERROR(MATCH(_xlfn.CONCAT($B87,",",AW$4),'19 SpcFunc &amp; VentSpcFunc combos'!$Q$8:$Q$335,0),0)&gt;0,1,0)</f>
        <v>0</v>
      </c>
      <c r="AX87" s="120">
        <f>IF(IFERROR(MATCH(_xlfn.CONCAT($B87,",",AX$4),'19 SpcFunc &amp; VentSpcFunc combos'!$Q$8:$Q$335,0),0)&gt;0,1,0)</f>
        <v>0</v>
      </c>
      <c r="AY87" s="120">
        <f>IF(IFERROR(MATCH(_xlfn.CONCAT($B87,",",AY$4),'19 SpcFunc &amp; VentSpcFunc combos'!$Q$8:$Q$335,0),0)&gt;0,1,0)</f>
        <v>0</v>
      </c>
      <c r="AZ87" s="120">
        <f>IF(IFERROR(MATCH(_xlfn.CONCAT($B87,",",AZ$4),'19 SpcFunc &amp; VentSpcFunc combos'!$Q$8:$Q$335,0),0)&gt;0,1,0)</f>
        <v>0</v>
      </c>
      <c r="BA87" s="120">
        <f>IF(IFERROR(MATCH(_xlfn.CONCAT($B87,",",BA$4),'19 SpcFunc &amp; VentSpcFunc combos'!$Q$8:$Q$335,0),0)&gt;0,1,0)</f>
        <v>0</v>
      </c>
      <c r="BB87" s="120">
        <f>IF(IFERROR(MATCH(_xlfn.CONCAT($B87,",",BB$4),'19 SpcFunc &amp; VentSpcFunc combos'!$Q$8:$Q$335,0),0)&gt;0,1,0)</f>
        <v>0</v>
      </c>
      <c r="BC87" s="120">
        <f>IF(IFERROR(MATCH(_xlfn.CONCAT($B87,",",BC$4),'19 SpcFunc &amp; VentSpcFunc combos'!$Q$8:$Q$335,0),0)&gt;0,1,0)</f>
        <v>0</v>
      </c>
      <c r="BD87" s="120">
        <f>IF(IFERROR(MATCH(_xlfn.CONCAT($B87,",",BD$4),'19 SpcFunc &amp; VentSpcFunc combos'!$Q$8:$Q$335,0),0)&gt;0,1,0)</f>
        <v>0</v>
      </c>
      <c r="BE87" s="120">
        <f>IF(IFERROR(MATCH(_xlfn.CONCAT($B87,",",BE$4),'19 SpcFunc &amp; VentSpcFunc combos'!$Q$8:$Q$335,0),0)&gt;0,1,0)</f>
        <v>0</v>
      </c>
      <c r="BF87" s="120">
        <f>IF(IFERROR(MATCH(_xlfn.CONCAT($B87,",",BF$4),'19 SpcFunc &amp; VentSpcFunc combos'!$Q$8:$Q$335,0),0)&gt;0,1,0)</f>
        <v>0</v>
      </c>
      <c r="BG87" s="120">
        <f>IF(IFERROR(MATCH(_xlfn.CONCAT($B87,",",BG$4),'19 SpcFunc &amp; VentSpcFunc combos'!$Q$8:$Q$335,0),0)&gt;0,1,0)</f>
        <v>0</v>
      </c>
      <c r="BH87" s="120">
        <f>IF(IFERROR(MATCH(_xlfn.CONCAT($B87,",",BH$4),'19 SpcFunc &amp; VentSpcFunc combos'!$Q$8:$Q$335,0),0)&gt;0,1,0)</f>
        <v>0</v>
      </c>
      <c r="BI87" s="120">
        <f>IF(IFERROR(MATCH(_xlfn.CONCAT($B87,",",BI$4),'19 SpcFunc &amp; VentSpcFunc combos'!$Q$8:$Q$335,0),0)&gt;0,1,0)</f>
        <v>0</v>
      </c>
      <c r="BJ87" s="120">
        <f>IF(IFERROR(MATCH(_xlfn.CONCAT($B87,",",BJ$4),'19 SpcFunc &amp; VentSpcFunc combos'!$Q$8:$Q$335,0),0)&gt;0,1,0)</f>
        <v>0</v>
      </c>
      <c r="BK87" s="120">
        <f>IF(IFERROR(MATCH(_xlfn.CONCAT($B87,",",BK$4),'19 SpcFunc &amp; VentSpcFunc combos'!$Q$8:$Q$335,0),0)&gt;0,1,0)</f>
        <v>0</v>
      </c>
      <c r="BL87" s="120">
        <f>IF(IFERROR(MATCH(_xlfn.CONCAT($B87,",",BL$4),'19 SpcFunc &amp; VentSpcFunc combos'!$Q$8:$Q$335,0),0)&gt;0,1,0)</f>
        <v>0</v>
      </c>
      <c r="BM87" s="120">
        <f>IF(IFERROR(MATCH(_xlfn.CONCAT($B87,",",BM$4),'19 SpcFunc &amp; VentSpcFunc combos'!$Q$8:$Q$335,0),0)&gt;0,1,0)</f>
        <v>0</v>
      </c>
      <c r="BN87" s="120">
        <f>IF(IFERROR(MATCH(_xlfn.CONCAT($B87,",",BN$4),'19 SpcFunc &amp; VentSpcFunc combos'!$Q$8:$Q$335,0),0)&gt;0,1,0)</f>
        <v>0</v>
      </c>
      <c r="BO87" s="120">
        <f>IF(IFERROR(MATCH(_xlfn.CONCAT($B87,",",BO$4),'19 SpcFunc &amp; VentSpcFunc combos'!$Q$8:$Q$335,0),0)&gt;0,1,0)</f>
        <v>0</v>
      </c>
      <c r="BP87" s="120">
        <f>IF(IFERROR(MATCH(_xlfn.CONCAT($B87,",",BP$4),'19 SpcFunc &amp; VentSpcFunc combos'!$Q$8:$Q$335,0),0)&gt;0,1,0)</f>
        <v>0</v>
      </c>
      <c r="BQ87" s="120">
        <f>IF(IFERROR(MATCH(_xlfn.CONCAT($B87,",",BQ$4),'19 SpcFunc &amp; VentSpcFunc combos'!$Q$8:$Q$335,0),0)&gt;0,1,0)</f>
        <v>0</v>
      </c>
      <c r="BR87" s="120">
        <f>IF(IFERROR(MATCH(_xlfn.CONCAT($B87,",",BR$4),'19 SpcFunc &amp; VentSpcFunc combos'!$Q$8:$Q$335,0),0)&gt;0,1,0)</f>
        <v>0</v>
      </c>
      <c r="BS87" s="120">
        <f>IF(IFERROR(MATCH(_xlfn.CONCAT($B87,",",BS$4),'19 SpcFunc &amp; VentSpcFunc combos'!$Q$8:$Q$335,0),0)&gt;0,1,0)</f>
        <v>0</v>
      </c>
      <c r="BT87" s="120">
        <f>IF(IFERROR(MATCH(_xlfn.CONCAT($B87,",",BT$4),'19 SpcFunc &amp; VentSpcFunc combos'!$Q$8:$Q$335,0),0)&gt;0,1,0)</f>
        <v>0</v>
      </c>
      <c r="BU87" s="120">
        <f>IF(IFERROR(MATCH(_xlfn.CONCAT($B87,",",BU$4),'19 SpcFunc &amp; VentSpcFunc combos'!$Q$8:$Q$335,0),0)&gt;0,1,0)</f>
        <v>0</v>
      </c>
      <c r="BV87" s="120">
        <f>IF(IFERROR(MATCH(_xlfn.CONCAT($B87,",",BV$4),'19 SpcFunc &amp; VentSpcFunc combos'!$Q$8:$Q$335,0),0)&gt;0,1,0)</f>
        <v>0</v>
      </c>
      <c r="BW87" s="120">
        <f>IF(IFERROR(MATCH(_xlfn.CONCAT($B87,",",BW$4),'19 SpcFunc &amp; VentSpcFunc combos'!$Q$8:$Q$335,0),0)&gt;0,1,0)</f>
        <v>0</v>
      </c>
      <c r="BX87" s="120">
        <f>IF(IFERROR(MATCH(_xlfn.CONCAT($B87,",",BX$4),'19 SpcFunc &amp; VentSpcFunc combos'!$Q$8:$Q$335,0),0)&gt;0,1,0)</f>
        <v>0</v>
      </c>
      <c r="BY87" s="120">
        <f>IF(IFERROR(MATCH(_xlfn.CONCAT($B87,",",BY$4),'19 SpcFunc &amp; VentSpcFunc combos'!$Q$8:$Q$335,0),0)&gt;0,1,0)</f>
        <v>0</v>
      </c>
      <c r="BZ87" s="120">
        <f>IF(IFERROR(MATCH(_xlfn.CONCAT($B87,",",BZ$4),'19 SpcFunc &amp; VentSpcFunc combos'!$Q$8:$Q$335,0),0)&gt;0,1,0)</f>
        <v>0</v>
      </c>
      <c r="CA87" s="120">
        <f>IF(IFERROR(MATCH(_xlfn.CONCAT($B87,",",CA$4),'19 SpcFunc &amp; VentSpcFunc combos'!$Q$8:$Q$335,0),0)&gt;0,1,0)</f>
        <v>0</v>
      </c>
      <c r="CB87" s="120">
        <f>IF(IFERROR(MATCH(_xlfn.CONCAT($B87,",",CB$4),'19 SpcFunc &amp; VentSpcFunc combos'!$Q$8:$Q$335,0),0)&gt;0,1,0)</f>
        <v>0</v>
      </c>
      <c r="CC87" s="120">
        <f>IF(IFERROR(MATCH(_xlfn.CONCAT($B87,",",CC$4),'19 SpcFunc &amp; VentSpcFunc combos'!$Q$8:$Q$335,0),0)&gt;0,1,0)</f>
        <v>0</v>
      </c>
      <c r="CD87" s="120">
        <f>IF(IFERROR(MATCH(_xlfn.CONCAT($B87,",",CD$4),'19 SpcFunc &amp; VentSpcFunc combos'!$Q$8:$Q$335,0),0)&gt;0,1,0)</f>
        <v>0</v>
      </c>
      <c r="CE87" s="120">
        <f>IF(IFERROR(MATCH(_xlfn.CONCAT($B87,",",CE$4),'19 SpcFunc &amp; VentSpcFunc combos'!$Q$8:$Q$335,0),0)&gt;0,1,0)</f>
        <v>0</v>
      </c>
      <c r="CF87" s="120">
        <f>IF(IFERROR(MATCH(_xlfn.CONCAT($B87,",",CF$4),'19 SpcFunc &amp; VentSpcFunc combos'!$Q$8:$Q$335,0),0)&gt;0,1,0)</f>
        <v>0</v>
      </c>
      <c r="CG87" s="120">
        <f>IF(IFERROR(MATCH(_xlfn.CONCAT($B87,",",CG$4),'19 SpcFunc &amp; VentSpcFunc combos'!$Q$8:$Q$335,0),0)&gt;0,1,0)</f>
        <v>0</v>
      </c>
      <c r="CH87" s="120">
        <f>IF(IFERROR(MATCH(_xlfn.CONCAT($B87,",",CH$4),'19 SpcFunc &amp; VentSpcFunc combos'!$Q$8:$Q$335,0),0)&gt;0,1,0)</f>
        <v>0</v>
      </c>
      <c r="CI87" s="120">
        <f>IF(IFERROR(MATCH(_xlfn.CONCAT($B87,",",CI$4),'19 SpcFunc &amp; VentSpcFunc combos'!$Q$8:$Q$335,0),0)&gt;0,1,0)</f>
        <v>0</v>
      </c>
      <c r="CJ87" s="120">
        <f>IF(IFERROR(MATCH(_xlfn.CONCAT($B87,",",CJ$4),'19 SpcFunc &amp; VentSpcFunc combos'!$Q$8:$Q$335,0),0)&gt;0,1,0)</f>
        <v>0</v>
      </c>
      <c r="CK87" s="120">
        <f>IF(IFERROR(MATCH(_xlfn.CONCAT($B87,",",CK$4),'19 SpcFunc &amp; VentSpcFunc combos'!$Q$8:$Q$335,0),0)&gt;0,1,0)</f>
        <v>0</v>
      </c>
      <c r="CL87" s="120">
        <f>IF(IFERROR(MATCH(_xlfn.CONCAT($B87,",",CL$4),'19 SpcFunc &amp; VentSpcFunc combos'!$Q$8:$Q$335,0),0)&gt;0,1,0)</f>
        <v>0</v>
      </c>
      <c r="CM87" s="120">
        <f>IF(IFERROR(MATCH(_xlfn.CONCAT($B87,",",CM$4),'19 SpcFunc &amp; VentSpcFunc combos'!$Q$8:$Q$335,0),0)&gt;0,1,0)</f>
        <v>0</v>
      </c>
      <c r="CN87" s="120">
        <f>IF(IFERROR(MATCH(_xlfn.CONCAT($B87,",",CN$4),'19 SpcFunc &amp; VentSpcFunc combos'!$Q$8:$Q$335,0),0)&gt;0,1,0)</f>
        <v>0</v>
      </c>
      <c r="CO87" s="120">
        <f>IF(IFERROR(MATCH(_xlfn.CONCAT($B87,",",CO$4),'19 SpcFunc &amp; VentSpcFunc combos'!$Q$8:$Q$335,0),0)&gt;0,1,0)</f>
        <v>0</v>
      </c>
      <c r="CP87" s="120">
        <f>IF(IFERROR(MATCH(_xlfn.CONCAT($B87,",",CP$4),'19 SpcFunc &amp; VentSpcFunc combos'!$Q$8:$Q$335,0),0)&gt;0,1,0)</f>
        <v>0</v>
      </c>
      <c r="CQ87" s="120">
        <f>IF(IFERROR(MATCH(_xlfn.CONCAT($B87,",",CQ$4),'19 SpcFunc &amp; VentSpcFunc combos'!$Q$8:$Q$335,0),0)&gt;0,1,0)</f>
        <v>0</v>
      </c>
      <c r="CR87" s="120">
        <f>IF(IFERROR(MATCH(_xlfn.CONCAT($B87,",",CR$4),'19 SpcFunc &amp; VentSpcFunc combos'!$Q$8:$Q$335,0),0)&gt;0,1,0)</f>
        <v>0</v>
      </c>
      <c r="CS87" s="120">
        <f>IF(IFERROR(MATCH(_xlfn.CONCAT($B87,",",CS$4),'19 SpcFunc &amp; VentSpcFunc combos'!$Q$8:$Q$335,0),0)&gt;0,1,0)</f>
        <v>0</v>
      </c>
      <c r="CT87" s="120">
        <f>IF(IFERROR(MATCH(_xlfn.CONCAT($B87,",",CT$4),'19 SpcFunc &amp; VentSpcFunc combos'!$Q$8:$Q$335,0),0)&gt;0,1,0)</f>
        <v>0</v>
      </c>
      <c r="CU87" s="99" t="s">
        <v>938</v>
      </c>
      <c r="CV87">
        <f t="shared" si="6"/>
        <v>0</v>
      </c>
    </row>
    <row r="88" spans="2:100" x14ac:dyDescent="0.25">
      <c r="B88" t="e">
        <f>#REF!</f>
        <v>#REF!</v>
      </c>
      <c r="C88" s="120">
        <f>IF(IFERROR(MATCH(_xlfn.CONCAT($B88,",",C$4),'19 SpcFunc &amp; VentSpcFunc combos'!$Q$8:$Q$335,0),0)&gt;0,1,0)</f>
        <v>0</v>
      </c>
      <c r="D88" s="120">
        <f>IF(IFERROR(MATCH(_xlfn.CONCAT($B88,",",D$4),'19 SpcFunc &amp; VentSpcFunc combos'!$Q$8:$Q$335,0),0)&gt;0,1,0)</f>
        <v>0</v>
      </c>
      <c r="E88" s="120">
        <f>IF(IFERROR(MATCH(_xlfn.CONCAT($B88,",",E$4),'19 SpcFunc &amp; VentSpcFunc combos'!$Q$8:$Q$335,0),0)&gt;0,1,0)</f>
        <v>0</v>
      </c>
      <c r="F88" s="120">
        <f>IF(IFERROR(MATCH(_xlfn.CONCAT($B88,",",F$4),'19 SpcFunc &amp; VentSpcFunc combos'!$Q$8:$Q$335,0),0)&gt;0,1,0)</f>
        <v>0</v>
      </c>
      <c r="G88" s="120">
        <f>IF(IFERROR(MATCH(_xlfn.CONCAT($B88,",",G$4),'19 SpcFunc &amp; VentSpcFunc combos'!$Q$8:$Q$335,0),0)&gt;0,1,0)</f>
        <v>0</v>
      </c>
      <c r="H88" s="120">
        <f>IF(IFERROR(MATCH(_xlfn.CONCAT($B88,",",H$4),'19 SpcFunc &amp; VentSpcFunc combos'!$Q$8:$Q$335,0),0)&gt;0,1,0)</f>
        <v>0</v>
      </c>
      <c r="I88" s="120">
        <f>IF(IFERROR(MATCH(_xlfn.CONCAT($B88,",",I$4),'19 SpcFunc &amp; VentSpcFunc combos'!$Q$8:$Q$335,0),0)&gt;0,1,0)</f>
        <v>0</v>
      </c>
      <c r="J88" s="120">
        <f>IF(IFERROR(MATCH(_xlfn.CONCAT($B88,",",J$4),'19 SpcFunc &amp; VentSpcFunc combos'!$Q$8:$Q$335,0),0)&gt;0,1,0)</f>
        <v>0</v>
      </c>
      <c r="K88" s="120">
        <f>IF(IFERROR(MATCH(_xlfn.CONCAT($B88,",",K$4),'19 SpcFunc &amp; VentSpcFunc combos'!$Q$8:$Q$335,0),0)&gt;0,1,0)</f>
        <v>0</v>
      </c>
      <c r="L88" s="120">
        <f>IF(IFERROR(MATCH(_xlfn.CONCAT($B88,",",L$4),'19 SpcFunc &amp; VentSpcFunc combos'!$Q$8:$Q$335,0),0)&gt;0,1,0)</f>
        <v>0</v>
      </c>
      <c r="M88" s="120">
        <f>IF(IFERROR(MATCH(_xlfn.CONCAT($B88,",",M$4),'19 SpcFunc &amp; VentSpcFunc combos'!$Q$8:$Q$335,0),0)&gt;0,1,0)</f>
        <v>0</v>
      </c>
      <c r="N88" s="120">
        <f>IF(IFERROR(MATCH(_xlfn.CONCAT($B88,",",N$4),'19 SpcFunc &amp; VentSpcFunc combos'!$Q$8:$Q$335,0),0)&gt;0,1,0)</f>
        <v>0</v>
      </c>
      <c r="O88" s="120">
        <f>IF(IFERROR(MATCH(_xlfn.CONCAT($B88,",",O$4),'19 SpcFunc &amp; VentSpcFunc combos'!$Q$8:$Q$335,0),0)&gt;0,1,0)</f>
        <v>0</v>
      </c>
      <c r="P88" s="120">
        <f>IF(IFERROR(MATCH(_xlfn.CONCAT($B88,",",P$4),'19 SpcFunc &amp; VentSpcFunc combos'!$Q$8:$Q$335,0),0)&gt;0,1,0)</f>
        <v>0</v>
      </c>
      <c r="Q88" s="120">
        <f>IF(IFERROR(MATCH(_xlfn.CONCAT($B88,",",Q$4),'19 SpcFunc &amp; VentSpcFunc combos'!$Q$8:$Q$335,0),0)&gt;0,1,0)</f>
        <v>0</v>
      </c>
      <c r="R88" s="120">
        <f>IF(IFERROR(MATCH(_xlfn.CONCAT($B88,",",R$4),'19 SpcFunc &amp; VentSpcFunc combos'!$Q$8:$Q$335,0),0)&gt;0,1,0)</f>
        <v>0</v>
      </c>
      <c r="S88" s="120">
        <f>IF(IFERROR(MATCH(_xlfn.CONCAT($B88,",",S$4),'19 SpcFunc &amp; VentSpcFunc combos'!$Q$8:$Q$335,0),0)&gt;0,1,0)</f>
        <v>0</v>
      </c>
      <c r="T88" s="120">
        <f>IF(IFERROR(MATCH(_xlfn.CONCAT($B88,",",T$4),'19 SpcFunc &amp; VentSpcFunc combos'!$Q$8:$Q$335,0),0)&gt;0,1,0)</f>
        <v>0</v>
      </c>
      <c r="U88" s="120">
        <f>IF(IFERROR(MATCH(_xlfn.CONCAT($B88,",",U$4),'19 SpcFunc &amp; VentSpcFunc combos'!$Q$8:$Q$335,0),0)&gt;0,1,0)</f>
        <v>0</v>
      </c>
      <c r="V88" s="120">
        <f>IF(IFERROR(MATCH(_xlfn.CONCAT($B88,",",V$4),'19 SpcFunc &amp; VentSpcFunc combos'!$Q$8:$Q$335,0),0)&gt;0,1,0)</f>
        <v>0</v>
      </c>
      <c r="W88" s="120">
        <f>IF(IFERROR(MATCH(_xlfn.CONCAT($B88,",",W$4),'19 SpcFunc &amp; VentSpcFunc combos'!$Q$8:$Q$335,0),0)&gt;0,1,0)</f>
        <v>0</v>
      </c>
      <c r="X88" s="120">
        <f>IF(IFERROR(MATCH(_xlfn.CONCAT($B88,",",X$4),'19 SpcFunc &amp; VentSpcFunc combos'!$Q$8:$Q$335,0),0)&gt;0,1,0)</f>
        <v>0</v>
      </c>
      <c r="Y88" s="120">
        <f>IF(IFERROR(MATCH(_xlfn.CONCAT($B88,",",Y$4),'19 SpcFunc &amp; VentSpcFunc combos'!$Q$8:$Q$335,0),0)&gt;0,1,0)</f>
        <v>0</v>
      </c>
      <c r="Z88" s="120">
        <f>IF(IFERROR(MATCH(_xlfn.CONCAT($B88,",",Z$4),'19 SpcFunc &amp; VentSpcFunc combos'!$Q$8:$Q$335,0),0)&gt;0,1,0)</f>
        <v>0</v>
      </c>
      <c r="AA88" s="120">
        <f>IF(IFERROR(MATCH(_xlfn.CONCAT($B88,",",AA$4),'19 SpcFunc &amp; VentSpcFunc combos'!$Q$8:$Q$335,0),0)&gt;0,1,0)</f>
        <v>0</v>
      </c>
      <c r="AB88" s="120">
        <f>IF(IFERROR(MATCH(_xlfn.CONCAT($B88,",",AB$4),'19 SpcFunc &amp; VentSpcFunc combos'!$Q$8:$Q$335,0),0)&gt;0,1,0)</f>
        <v>0</v>
      </c>
      <c r="AC88" s="120">
        <f>IF(IFERROR(MATCH(_xlfn.CONCAT($B88,",",AC$4),'19 SpcFunc &amp; VentSpcFunc combos'!$Q$8:$Q$335,0),0)&gt;0,1,0)</f>
        <v>0</v>
      </c>
      <c r="AD88" s="120">
        <f>IF(IFERROR(MATCH(_xlfn.CONCAT($B88,",",AD$4),'19 SpcFunc &amp; VentSpcFunc combos'!$Q$8:$Q$335,0),0)&gt;0,1,0)</f>
        <v>0</v>
      </c>
      <c r="AE88" s="120">
        <f>IF(IFERROR(MATCH(_xlfn.CONCAT($B88,",",AE$4),'19 SpcFunc &amp; VentSpcFunc combos'!$Q$8:$Q$335,0),0)&gt;0,1,0)</f>
        <v>0</v>
      </c>
      <c r="AF88" s="120">
        <f>IF(IFERROR(MATCH(_xlfn.CONCAT($B88,",",AF$4),'19 SpcFunc &amp; VentSpcFunc combos'!$Q$8:$Q$335,0),0)&gt;0,1,0)</f>
        <v>0</v>
      </c>
      <c r="AG88" s="120">
        <f>IF(IFERROR(MATCH(_xlfn.CONCAT($B88,",",AG$4),'19 SpcFunc &amp; VentSpcFunc combos'!$Q$8:$Q$335,0),0)&gt;0,1,0)</f>
        <v>0</v>
      </c>
      <c r="AH88" s="120">
        <f>IF(IFERROR(MATCH(_xlfn.CONCAT($B88,",",AH$4),'19 SpcFunc &amp; VentSpcFunc combos'!$Q$8:$Q$335,0),0)&gt;0,1,0)</f>
        <v>0</v>
      </c>
      <c r="AI88" s="120">
        <f>IF(IFERROR(MATCH(_xlfn.CONCAT($B88,",",AI$4),'19 SpcFunc &amp; VentSpcFunc combos'!$Q$8:$Q$335,0),0)&gt;0,1,0)</f>
        <v>0</v>
      </c>
      <c r="AJ88" s="120">
        <f>IF(IFERROR(MATCH(_xlfn.CONCAT($B88,",",AJ$4),'19 SpcFunc &amp; VentSpcFunc combos'!$Q$8:$Q$335,0),0)&gt;0,1,0)</f>
        <v>0</v>
      </c>
      <c r="AK88" s="120">
        <f>IF(IFERROR(MATCH(_xlfn.CONCAT($B88,",",AK$4),'19 SpcFunc &amp; VentSpcFunc combos'!$Q$8:$Q$335,0),0)&gt;0,1,0)</f>
        <v>0</v>
      </c>
      <c r="AL88" s="120">
        <f>IF(IFERROR(MATCH(_xlfn.CONCAT($B88,",",AL$4),'19 SpcFunc &amp; VentSpcFunc combos'!$Q$8:$Q$335,0),0)&gt;0,1,0)</f>
        <v>0</v>
      </c>
      <c r="AM88" s="120">
        <f>IF(IFERROR(MATCH(_xlfn.CONCAT($B88,",",AM$4),'19 SpcFunc &amp; VentSpcFunc combos'!$Q$8:$Q$335,0),0)&gt;0,1,0)</f>
        <v>0</v>
      </c>
      <c r="AN88" s="120">
        <f>IF(IFERROR(MATCH(_xlfn.CONCAT($B88,",",AN$4),'19 SpcFunc &amp; VentSpcFunc combos'!$Q$8:$Q$335,0),0)&gt;0,1,0)</f>
        <v>0</v>
      </c>
      <c r="AO88" s="120">
        <f>IF(IFERROR(MATCH(_xlfn.CONCAT($B88,",",AO$4),'19 SpcFunc &amp; VentSpcFunc combos'!$Q$8:$Q$335,0),0)&gt;0,1,0)</f>
        <v>0</v>
      </c>
      <c r="AP88" s="120">
        <f>IF(IFERROR(MATCH(_xlfn.CONCAT($B88,",",AP$4),'19 SpcFunc &amp; VentSpcFunc combos'!$Q$8:$Q$335,0),0)&gt;0,1,0)</f>
        <v>0</v>
      </c>
      <c r="AQ88" s="120">
        <f>IF(IFERROR(MATCH(_xlfn.CONCAT($B88,",",AQ$4),'19 SpcFunc &amp; VentSpcFunc combos'!$Q$8:$Q$335,0),0)&gt;0,1,0)</f>
        <v>0</v>
      </c>
      <c r="AR88" s="120">
        <f>IF(IFERROR(MATCH(_xlfn.CONCAT($B88,",",AR$4),'19 SpcFunc &amp; VentSpcFunc combos'!$Q$8:$Q$335,0),0)&gt;0,1,0)</f>
        <v>0</v>
      </c>
      <c r="AS88" s="120">
        <f>IF(IFERROR(MATCH(_xlfn.CONCAT($B88,",",AS$4),'19 SpcFunc &amp; VentSpcFunc combos'!$Q$8:$Q$335,0),0)&gt;0,1,0)</f>
        <v>0</v>
      </c>
      <c r="AT88" s="120">
        <f>IF(IFERROR(MATCH(_xlfn.CONCAT($B88,",",AT$4),'19 SpcFunc &amp; VentSpcFunc combos'!$Q$8:$Q$335,0),0)&gt;0,1,0)</f>
        <v>0</v>
      </c>
      <c r="AU88" s="120">
        <f>IF(IFERROR(MATCH(_xlfn.CONCAT($B88,",",AU$4),'19 SpcFunc &amp; VentSpcFunc combos'!$Q$8:$Q$335,0),0)&gt;0,1,0)</f>
        <v>0</v>
      </c>
      <c r="AV88" s="120">
        <f>IF(IFERROR(MATCH(_xlfn.CONCAT($B88,",",AV$4),'19 SpcFunc &amp; VentSpcFunc combos'!$Q$8:$Q$335,0),0)&gt;0,1,0)</f>
        <v>0</v>
      </c>
      <c r="AW88" s="120">
        <f>IF(IFERROR(MATCH(_xlfn.CONCAT($B88,",",AW$4),'19 SpcFunc &amp; VentSpcFunc combos'!$Q$8:$Q$335,0),0)&gt;0,1,0)</f>
        <v>0</v>
      </c>
      <c r="AX88" s="120">
        <f>IF(IFERROR(MATCH(_xlfn.CONCAT($B88,",",AX$4),'19 SpcFunc &amp; VentSpcFunc combos'!$Q$8:$Q$335,0),0)&gt;0,1,0)</f>
        <v>0</v>
      </c>
      <c r="AY88" s="120">
        <f>IF(IFERROR(MATCH(_xlfn.CONCAT($B88,",",AY$4),'19 SpcFunc &amp; VentSpcFunc combos'!$Q$8:$Q$335,0),0)&gt;0,1,0)</f>
        <v>0</v>
      </c>
      <c r="AZ88" s="120">
        <f>IF(IFERROR(MATCH(_xlfn.CONCAT($B88,",",AZ$4),'19 SpcFunc &amp; VentSpcFunc combos'!$Q$8:$Q$335,0),0)&gt;0,1,0)</f>
        <v>0</v>
      </c>
      <c r="BA88" s="120">
        <f>IF(IFERROR(MATCH(_xlfn.CONCAT($B88,",",BA$4),'19 SpcFunc &amp; VentSpcFunc combos'!$Q$8:$Q$335,0),0)&gt;0,1,0)</f>
        <v>0</v>
      </c>
      <c r="BB88" s="120">
        <f>IF(IFERROR(MATCH(_xlfn.CONCAT($B88,",",BB$4),'19 SpcFunc &amp; VentSpcFunc combos'!$Q$8:$Q$335,0),0)&gt;0,1,0)</f>
        <v>0</v>
      </c>
      <c r="BC88" s="120">
        <f>IF(IFERROR(MATCH(_xlfn.CONCAT($B88,",",BC$4),'19 SpcFunc &amp; VentSpcFunc combos'!$Q$8:$Q$335,0),0)&gt;0,1,0)</f>
        <v>0</v>
      </c>
      <c r="BD88" s="120">
        <f>IF(IFERROR(MATCH(_xlfn.CONCAT($B88,",",BD$4),'19 SpcFunc &amp; VentSpcFunc combos'!$Q$8:$Q$335,0),0)&gt;0,1,0)</f>
        <v>0</v>
      </c>
      <c r="BE88" s="120">
        <f>IF(IFERROR(MATCH(_xlfn.CONCAT($B88,",",BE$4),'19 SpcFunc &amp; VentSpcFunc combos'!$Q$8:$Q$335,0),0)&gt;0,1,0)</f>
        <v>0</v>
      </c>
      <c r="BF88" s="120">
        <f>IF(IFERROR(MATCH(_xlfn.CONCAT($B88,",",BF$4),'19 SpcFunc &amp; VentSpcFunc combos'!$Q$8:$Q$335,0),0)&gt;0,1,0)</f>
        <v>0</v>
      </c>
      <c r="BG88" s="120">
        <f>IF(IFERROR(MATCH(_xlfn.CONCAT($B88,",",BG$4),'19 SpcFunc &amp; VentSpcFunc combos'!$Q$8:$Q$335,0),0)&gt;0,1,0)</f>
        <v>0</v>
      </c>
      <c r="BH88" s="120">
        <f>IF(IFERROR(MATCH(_xlfn.CONCAT($B88,",",BH$4),'19 SpcFunc &amp; VentSpcFunc combos'!$Q$8:$Q$335,0),0)&gt;0,1,0)</f>
        <v>0</v>
      </c>
      <c r="BI88" s="120">
        <f>IF(IFERROR(MATCH(_xlfn.CONCAT($B88,",",BI$4),'19 SpcFunc &amp; VentSpcFunc combos'!$Q$8:$Q$335,0),0)&gt;0,1,0)</f>
        <v>0</v>
      </c>
      <c r="BJ88" s="120">
        <f>IF(IFERROR(MATCH(_xlfn.CONCAT($B88,",",BJ$4),'19 SpcFunc &amp; VentSpcFunc combos'!$Q$8:$Q$335,0),0)&gt;0,1,0)</f>
        <v>0</v>
      </c>
      <c r="BK88" s="120">
        <f>IF(IFERROR(MATCH(_xlfn.CONCAT($B88,",",BK$4),'19 SpcFunc &amp; VentSpcFunc combos'!$Q$8:$Q$335,0),0)&gt;0,1,0)</f>
        <v>0</v>
      </c>
      <c r="BL88" s="120">
        <f>IF(IFERROR(MATCH(_xlfn.CONCAT($B88,",",BL$4),'19 SpcFunc &amp; VentSpcFunc combos'!$Q$8:$Q$335,0),0)&gt;0,1,0)</f>
        <v>0</v>
      </c>
      <c r="BM88" s="120">
        <f>IF(IFERROR(MATCH(_xlfn.CONCAT($B88,",",BM$4),'19 SpcFunc &amp; VentSpcFunc combos'!$Q$8:$Q$335,0),0)&gt;0,1,0)</f>
        <v>0</v>
      </c>
      <c r="BN88" s="120">
        <f>IF(IFERROR(MATCH(_xlfn.CONCAT($B88,",",BN$4),'19 SpcFunc &amp; VentSpcFunc combos'!$Q$8:$Q$335,0),0)&gt;0,1,0)</f>
        <v>0</v>
      </c>
      <c r="BO88" s="120">
        <f>IF(IFERROR(MATCH(_xlfn.CONCAT($B88,",",BO$4),'19 SpcFunc &amp; VentSpcFunc combos'!$Q$8:$Q$335,0),0)&gt;0,1,0)</f>
        <v>0</v>
      </c>
      <c r="BP88" s="120">
        <f>IF(IFERROR(MATCH(_xlfn.CONCAT($B88,",",BP$4),'19 SpcFunc &amp; VentSpcFunc combos'!$Q$8:$Q$335,0),0)&gt;0,1,0)</f>
        <v>0</v>
      </c>
      <c r="BQ88" s="120">
        <f>IF(IFERROR(MATCH(_xlfn.CONCAT($B88,",",BQ$4),'19 SpcFunc &amp; VentSpcFunc combos'!$Q$8:$Q$335,0),0)&gt;0,1,0)</f>
        <v>0</v>
      </c>
      <c r="BR88" s="120">
        <f>IF(IFERROR(MATCH(_xlfn.CONCAT($B88,",",BR$4),'19 SpcFunc &amp; VentSpcFunc combos'!$Q$8:$Q$335,0),0)&gt;0,1,0)</f>
        <v>0</v>
      </c>
      <c r="BS88" s="120">
        <f>IF(IFERROR(MATCH(_xlfn.CONCAT($B88,",",BS$4),'19 SpcFunc &amp; VentSpcFunc combos'!$Q$8:$Q$335,0),0)&gt;0,1,0)</f>
        <v>0</v>
      </c>
      <c r="BT88" s="120">
        <f>IF(IFERROR(MATCH(_xlfn.CONCAT($B88,",",BT$4),'19 SpcFunc &amp; VentSpcFunc combos'!$Q$8:$Q$335,0),0)&gt;0,1,0)</f>
        <v>0</v>
      </c>
      <c r="BU88" s="120">
        <f>IF(IFERROR(MATCH(_xlfn.CONCAT($B88,",",BU$4),'19 SpcFunc &amp; VentSpcFunc combos'!$Q$8:$Q$335,0),0)&gt;0,1,0)</f>
        <v>0</v>
      </c>
      <c r="BV88" s="120">
        <f>IF(IFERROR(MATCH(_xlfn.CONCAT($B88,",",BV$4),'19 SpcFunc &amp; VentSpcFunc combos'!$Q$8:$Q$335,0),0)&gt;0,1,0)</f>
        <v>0</v>
      </c>
      <c r="BW88" s="120">
        <f>IF(IFERROR(MATCH(_xlfn.CONCAT($B88,",",BW$4),'19 SpcFunc &amp; VentSpcFunc combos'!$Q$8:$Q$335,0),0)&gt;0,1,0)</f>
        <v>0</v>
      </c>
      <c r="BX88" s="120">
        <f>IF(IFERROR(MATCH(_xlfn.CONCAT($B88,",",BX$4),'19 SpcFunc &amp; VentSpcFunc combos'!$Q$8:$Q$335,0),0)&gt;0,1,0)</f>
        <v>0</v>
      </c>
      <c r="BY88" s="120">
        <f>IF(IFERROR(MATCH(_xlfn.CONCAT($B88,",",BY$4),'19 SpcFunc &amp; VentSpcFunc combos'!$Q$8:$Q$335,0),0)&gt;0,1,0)</f>
        <v>0</v>
      </c>
      <c r="BZ88" s="120">
        <f>IF(IFERROR(MATCH(_xlfn.CONCAT($B88,",",BZ$4),'19 SpcFunc &amp; VentSpcFunc combos'!$Q$8:$Q$335,0),0)&gt;0,1,0)</f>
        <v>0</v>
      </c>
      <c r="CA88" s="120">
        <f>IF(IFERROR(MATCH(_xlfn.CONCAT($B88,",",CA$4),'19 SpcFunc &amp; VentSpcFunc combos'!$Q$8:$Q$335,0),0)&gt;0,1,0)</f>
        <v>0</v>
      </c>
      <c r="CB88" s="120">
        <f>IF(IFERROR(MATCH(_xlfn.CONCAT($B88,",",CB$4),'19 SpcFunc &amp; VentSpcFunc combos'!$Q$8:$Q$335,0),0)&gt;0,1,0)</f>
        <v>0</v>
      </c>
      <c r="CC88" s="120">
        <f>IF(IFERROR(MATCH(_xlfn.CONCAT($B88,",",CC$4),'19 SpcFunc &amp; VentSpcFunc combos'!$Q$8:$Q$335,0),0)&gt;0,1,0)</f>
        <v>0</v>
      </c>
      <c r="CD88" s="120">
        <f>IF(IFERROR(MATCH(_xlfn.CONCAT($B88,",",CD$4),'19 SpcFunc &amp; VentSpcFunc combos'!$Q$8:$Q$335,0),0)&gt;0,1,0)</f>
        <v>0</v>
      </c>
      <c r="CE88" s="120">
        <f>IF(IFERROR(MATCH(_xlfn.CONCAT($B88,",",CE$4),'19 SpcFunc &amp; VentSpcFunc combos'!$Q$8:$Q$335,0),0)&gt;0,1,0)</f>
        <v>0</v>
      </c>
      <c r="CF88" s="120">
        <f>IF(IFERROR(MATCH(_xlfn.CONCAT($B88,",",CF$4),'19 SpcFunc &amp; VentSpcFunc combos'!$Q$8:$Q$335,0),0)&gt;0,1,0)</f>
        <v>0</v>
      </c>
      <c r="CG88" s="120">
        <f>IF(IFERROR(MATCH(_xlfn.CONCAT($B88,",",CG$4),'19 SpcFunc &amp; VentSpcFunc combos'!$Q$8:$Q$335,0),0)&gt;0,1,0)</f>
        <v>0</v>
      </c>
      <c r="CH88" s="120">
        <f>IF(IFERROR(MATCH(_xlfn.CONCAT($B88,",",CH$4),'19 SpcFunc &amp; VentSpcFunc combos'!$Q$8:$Q$335,0),0)&gt;0,1,0)</f>
        <v>0</v>
      </c>
      <c r="CI88" s="120">
        <f>IF(IFERROR(MATCH(_xlfn.CONCAT($B88,",",CI$4),'19 SpcFunc &amp; VentSpcFunc combos'!$Q$8:$Q$335,0),0)&gt;0,1,0)</f>
        <v>0</v>
      </c>
      <c r="CJ88" s="120">
        <f>IF(IFERROR(MATCH(_xlfn.CONCAT($B88,",",CJ$4),'19 SpcFunc &amp; VentSpcFunc combos'!$Q$8:$Q$335,0),0)&gt;0,1,0)</f>
        <v>0</v>
      </c>
      <c r="CK88" s="120">
        <f>IF(IFERROR(MATCH(_xlfn.CONCAT($B88,",",CK$4),'19 SpcFunc &amp; VentSpcFunc combos'!$Q$8:$Q$335,0),0)&gt;0,1,0)</f>
        <v>0</v>
      </c>
      <c r="CL88" s="120">
        <f>IF(IFERROR(MATCH(_xlfn.CONCAT($B88,",",CL$4),'19 SpcFunc &amp; VentSpcFunc combos'!$Q$8:$Q$335,0),0)&gt;0,1,0)</f>
        <v>0</v>
      </c>
      <c r="CM88" s="120">
        <f>IF(IFERROR(MATCH(_xlfn.CONCAT($B88,",",CM$4),'19 SpcFunc &amp; VentSpcFunc combos'!$Q$8:$Q$335,0),0)&gt;0,1,0)</f>
        <v>0</v>
      </c>
      <c r="CN88" s="120">
        <f>IF(IFERROR(MATCH(_xlfn.CONCAT($B88,",",CN$4),'19 SpcFunc &amp; VentSpcFunc combos'!$Q$8:$Q$335,0),0)&gt;0,1,0)</f>
        <v>0</v>
      </c>
      <c r="CO88" s="120">
        <f>IF(IFERROR(MATCH(_xlfn.CONCAT($B88,",",CO$4),'19 SpcFunc &amp; VentSpcFunc combos'!$Q$8:$Q$335,0),0)&gt;0,1,0)</f>
        <v>0</v>
      </c>
      <c r="CP88" s="120">
        <f>IF(IFERROR(MATCH(_xlfn.CONCAT($B88,",",CP$4),'19 SpcFunc &amp; VentSpcFunc combos'!$Q$8:$Q$335,0),0)&gt;0,1,0)</f>
        <v>0</v>
      </c>
      <c r="CQ88" s="120">
        <f>IF(IFERROR(MATCH(_xlfn.CONCAT($B88,",",CQ$4),'19 SpcFunc &amp; VentSpcFunc combos'!$Q$8:$Q$335,0),0)&gt;0,1,0)</f>
        <v>0</v>
      </c>
      <c r="CR88" s="120">
        <f>IF(IFERROR(MATCH(_xlfn.CONCAT($B88,",",CR$4),'19 SpcFunc &amp; VentSpcFunc combos'!$Q$8:$Q$335,0),0)&gt;0,1,0)</f>
        <v>0</v>
      </c>
      <c r="CS88" s="120">
        <f>IF(IFERROR(MATCH(_xlfn.CONCAT($B88,",",CS$4),'19 SpcFunc &amp; VentSpcFunc combos'!$Q$8:$Q$335,0),0)&gt;0,1,0)</f>
        <v>0</v>
      </c>
      <c r="CT88" s="120">
        <f>IF(IFERROR(MATCH(_xlfn.CONCAT($B88,",",CT$4),'19 SpcFunc &amp; VentSpcFunc combos'!$Q$8:$Q$335,0),0)&gt;0,1,0)</f>
        <v>0</v>
      </c>
      <c r="CU88" s="99" t="s">
        <v>938</v>
      </c>
      <c r="CV88">
        <f t="shared" si="6"/>
        <v>0</v>
      </c>
    </row>
    <row r="89" spans="2:100" x14ac:dyDescent="0.25">
      <c r="B89" t="e">
        <f>#REF!</f>
        <v>#REF!</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10" priority="2" operator="equal">
      <formula>0</formula>
    </cfRule>
  </conditionalFormatting>
  <conditionalFormatting sqref="C2:CU2 CV5:CV88">
    <cfRule type="cellIs" dxfId="9" priority="184" operator="equal">
      <formula>0</formula>
    </cfRule>
  </conditionalFormatting>
  <conditionalFormatting sqref="CT82:CT92">
    <cfRule type="cellIs" dxfId="8" priority="3" operator="greater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938</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ca="1" si="2">SUM(C5:C89)</f>
        <v>4</v>
      </c>
      <c r="D2" s="99">
        <f t="shared" ca="1" si="2"/>
        <v>4</v>
      </c>
      <c r="E2" s="99">
        <f t="shared" ca="1" si="2"/>
        <v>4</v>
      </c>
      <c r="F2" s="99">
        <f t="shared" ca="1" si="2"/>
        <v>2</v>
      </c>
      <c r="G2" s="99">
        <f t="shared" ca="1" si="2"/>
        <v>3</v>
      </c>
      <c r="H2" s="99">
        <f t="shared" ca="1" si="2"/>
        <v>1</v>
      </c>
      <c r="I2" s="99">
        <f t="shared" ca="1" si="2"/>
        <v>1</v>
      </c>
      <c r="J2" s="99">
        <f t="shared" ca="1" si="2"/>
        <v>3</v>
      </c>
      <c r="K2" s="99">
        <f t="shared" ca="1" si="2"/>
        <v>2</v>
      </c>
      <c r="L2" s="99">
        <f t="shared" ca="1" si="2"/>
        <v>1</v>
      </c>
      <c r="M2" s="99">
        <f t="shared" ca="1" si="2"/>
        <v>1</v>
      </c>
      <c r="N2" s="99">
        <f t="shared" ca="1" si="2"/>
        <v>2</v>
      </c>
      <c r="O2" s="99">
        <f t="shared" ca="1" si="2"/>
        <v>1</v>
      </c>
      <c r="P2" s="99">
        <f t="shared" ca="1" si="2"/>
        <v>1</v>
      </c>
      <c r="Q2" s="99">
        <f t="shared" ca="1" si="2"/>
        <v>2</v>
      </c>
      <c r="R2" s="99">
        <f t="shared" ca="1" si="2"/>
        <v>1</v>
      </c>
      <c r="S2" s="99">
        <f t="shared" ca="1" si="2"/>
        <v>2</v>
      </c>
      <c r="T2" s="99">
        <f t="shared" ca="1" si="2"/>
        <v>1</v>
      </c>
      <c r="U2" s="99">
        <f t="shared" ca="1" si="2"/>
        <v>3</v>
      </c>
      <c r="V2" s="99">
        <f t="shared" ca="1" si="2"/>
        <v>3</v>
      </c>
      <c r="W2" s="99">
        <f t="shared" ca="1" si="2"/>
        <v>3</v>
      </c>
      <c r="X2" s="99">
        <f t="shared" ca="1" si="2"/>
        <v>3</v>
      </c>
      <c r="Y2" s="99">
        <f t="shared" ca="1" si="2"/>
        <v>2</v>
      </c>
      <c r="Z2" s="99">
        <f t="shared" ca="1" si="2"/>
        <v>1</v>
      </c>
      <c r="AA2" s="99">
        <f t="shared" ca="1" si="2"/>
        <v>1</v>
      </c>
      <c r="AB2" s="99">
        <f t="shared" ca="1" si="2"/>
        <v>1</v>
      </c>
      <c r="AC2" s="99">
        <f t="shared" ca="1" si="2"/>
        <v>1</v>
      </c>
      <c r="AD2" s="99">
        <f t="shared" ca="1" si="2"/>
        <v>1</v>
      </c>
      <c r="AE2" s="99">
        <f t="shared" ca="1" si="2"/>
        <v>1</v>
      </c>
      <c r="AF2" s="99">
        <f t="shared" ca="1" si="2"/>
        <v>1</v>
      </c>
      <c r="AG2" s="99">
        <f t="shared" ca="1" si="2"/>
        <v>1</v>
      </c>
      <c r="AH2" s="99">
        <f t="shared" ca="1" si="2"/>
        <v>5</v>
      </c>
      <c r="AI2" s="99">
        <f t="shared" ref="AI2:CT2" ca="1" si="3">SUM(AI5:AI89)</f>
        <v>2</v>
      </c>
      <c r="AJ2" s="99">
        <f t="shared" ca="1" si="3"/>
        <v>1</v>
      </c>
      <c r="AK2" s="99">
        <f t="shared" ca="1" si="3"/>
        <v>5</v>
      </c>
      <c r="AL2" s="99">
        <f t="shared" ca="1" si="3"/>
        <v>4</v>
      </c>
      <c r="AM2" s="99">
        <f t="shared" ca="1" si="3"/>
        <v>1</v>
      </c>
      <c r="AN2" s="99">
        <f t="shared" ca="1" si="3"/>
        <v>1</v>
      </c>
      <c r="AO2" s="99">
        <f t="shared" ca="1" si="3"/>
        <v>1</v>
      </c>
      <c r="AP2" s="99">
        <f t="shared" ca="1" si="3"/>
        <v>1</v>
      </c>
      <c r="AQ2" s="99">
        <f t="shared" ca="1" si="3"/>
        <v>3</v>
      </c>
      <c r="AR2" s="99">
        <f t="shared" ca="1" si="3"/>
        <v>2</v>
      </c>
      <c r="AS2" s="99">
        <f t="shared" ca="1" si="3"/>
        <v>2</v>
      </c>
      <c r="AT2" s="99">
        <f t="shared" ca="1" si="3"/>
        <v>2</v>
      </c>
      <c r="AU2" s="99">
        <f t="shared" ca="1" si="3"/>
        <v>1</v>
      </c>
      <c r="AV2" s="99">
        <f t="shared" ca="1" si="3"/>
        <v>1</v>
      </c>
      <c r="AW2" s="99">
        <f t="shared" ca="1" si="3"/>
        <v>1</v>
      </c>
      <c r="AX2" s="99">
        <f t="shared" ca="1" si="3"/>
        <v>2</v>
      </c>
      <c r="AY2" s="99">
        <f t="shared" ca="1" si="3"/>
        <v>1</v>
      </c>
      <c r="AZ2" s="99">
        <f t="shared" ca="1" si="3"/>
        <v>2</v>
      </c>
      <c r="BA2" s="99">
        <f t="shared" ca="1" si="3"/>
        <v>5</v>
      </c>
      <c r="BB2" s="99">
        <f t="shared" ca="1" si="3"/>
        <v>2</v>
      </c>
      <c r="BC2" s="99">
        <f t="shared" ca="1" si="3"/>
        <v>4</v>
      </c>
      <c r="BD2" s="99">
        <f t="shared" ca="1" si="3"/>
        <v>2</v>
      </c>
      <c r="BE2" s="99">
        <f t="shared" ca="1" si="3"/>
        <v>3</v>
      </c>
      <c r="BF2" s="99">
        <f t="shared" ca="1" si="3"/>
        <v>2</v>
      </c>
      <c r="BG2" s="99">
        <f t="shared" ca="1" si="3"/>
        <v>1</v>
      </c>
      <c r="BH2" s="99">
        <f t="shared" ca="1" si="3"/>
        <v>5</v>
      </c>
      <c r="BI2" s="99">
        <f t="shared" ca="1" si="3"/>
        <v>5</v>
      </c>
      <c r="BJ2" s="99">
        <f t="shared" ca="1" si="3"/>
        <v>3</v>
      </c>
      <c r="BK2" s="99">
        <f t="shared" ca="1" si="3"/>
        <v>3</v>
      </c>
      <c r="BL2" s="99">
        <f t="shared" ca="1" si="3"/>
        <v>1</v>
      </c>
      <c r="BM2" s="99">
        <f t="shared" ca="1" si="3"/>
        <v>1</v>
      </c>
      <c r="BN2" s="99">
        <f t="shared" ca="1" si="3"/>
        <v>1</v>
      </c>
      <c r="BO2" s="99">
        <f t="shared" ca="1" si="3"/>
        <v>2</v>
      </c>
      <c r="BP2" s="99">
        <f t="shared" ca="1" si="3"/>
        <v>4</v>
      </c>
      <c r="BQ2" s="99">
        <f t="shared" ca="1" si="3"/>
        <v>2</v>
      </c>
      <c r="BR2" s="99">
        <f t="shared" ca="1" si="3"/>
        <v>32</v>
      </c>
      <c r="BS2" s="99">
        <f t="shared" ca="1" si="3"/>
        <v>1</v>
      </c>
      <c r="BT2" s="99">
        <f t="shared" ca="1" si="3"/>
        <v>2</v>
      </c>
      <c r="BU2" s="99">
        <f t="shared" ca="1" si="3"/>
        <v>1</v>
      </c>
      <c r="BV2" s="99">
        <f t="shared" ca="1" si="3"/>
        <v>1</v>
      </c>
      <c r="BW2" s="99">
        <f t="shared" ca="1" si="3"/>
        <v>5</v>
      </c>
      <c r="BX2" s="99">
        <f t="shared" ca="1" si="3"/>
        <v>2</v>
      </c>
      <c r="BY2" s="99">
        <f t="shared" ca="1" si="3"/>
        <v>1</v>
      </c>
      <c r="BZ2" s="99">
        <f t="shared" ca="1" si="3"/>
        <v>1</v>
      </c>
      <c r="CA2" s="99">
        <f t="shared" ca="1" si="3"/>
        <v>5</v>
      </c>
      <c r="CB2" s="99">
        <f t="shared" ca="1" si="3"/>
        <v>1</v>
      </c>
      <c r="CC2" s="99">
        <f t="shared" ca="1" si="3"/>
        <v>5</v>
      </c>
      <c r="CD2" s="99">
        <f t="shared" ca="1" si="3"/>
        <v>2</v>
      </c>
      <c r="CE2" s="99">
        <f t="shared" ca="1" si="3"/>
        <v>1</v>
      </c>
      <c r="CF2" s="99">
        <f t="shared" ca="1" si="3"/>
        <v>3</v>
      </c>
      <c r="CG2" s="99">
        <f t="shared" ca="1" si="3"/>
        <v>1</v>
      </c>
      <c r="CH2" s="99">
        <f t="shared" ca="1" si="3"/>
        <v>4</v>
      </c>
      <c r="CI2" s="99">
        <f t="shared" ca="1" si="3"/>
        <v>1</v>
      </c>
      <c r="CJ2" s="99">
        <f t="shared" ca="1" si="3"/>
        <v>1</v>
      </c>
      <c r="CK2" s="99">
        <f t="shared" ca="1" si="3"/>
        <v>2</v>
      </c>
      <c r="CL2" s="99">
        <f t="shared" ca="1" si="3"/>
        <v>2</v>
      </c>
      <c r="CM2" s="99">
        <f t="shared" ca="1" si="3"/>
        <v>2</v>
      </c>
      <c r="CN2" s="99">
        <f t="shared" ca="1" si="3"/>
        <v>1</v>
      </c>
      <c r="CO2" s="99">
        <f t="shared" ca="1" si="3"/>
        <v>2</v>
      </c>
      <c r="CP2" s="99">
        <f t="shared" ca="1" si="3"/>
        <v>1</v>
      </c>
      <c r="CQ2" s="99">
        <f t="shared" ca="1" si="3"/>
        <v>3</v>
      </c>
      <c r="CR2" s="99">
        <f t="shared" ca="1" si="3"/>
        <v>1</v>
      </c>
      <c r="CS2" s="99">
        <f t="shared" ca="1" si="3"/>
        <v>1</v>
      </c>
      <c r="CT2" s="99">
        <f t="shared" ca="1" si="3"/>
        <v>1</v>
      </c>
    </row>
    <row r="3" spans="1:100" s="99" customFormat="1" x14ac:dyDescent="0.2">
      <c r="A3" s="81" t="s">
        <v>875</v>
      </c>
      <c r="B3" s="81"/>
      <c r="CU3" s="99" t="s">
        <v>938</v>
      </c>
    </row>
    <row r="4" spans="1:100" ht="393" x14ac:dyDescent="0.25">
      <c r="B4" s="8" t="s">
        <v>876</v>
      </c>
      <c r="C4" s="146" t="str">
        <f ca="1">OFFSET('For CSV - 2025 VentSpcFuncData'!$B$5,'ForCSV-22ValidVentSpcFuncEnums'!C1,0)</f>
        <v>Assembly - Auditorium seating area</v>
      </c>
      <c r="D4" s="146" t="str">
        <f ca="1">OFFSET('For CSV - 2025 VentSpcFuncData'!$B$5,'ForCSV-22ValidVentSpcFuncEnums'!D1,0)</f>
        <v>Assembly - Courtrooms</v>
      </c>
      <c r="E4" s="146" t="str">
        <f ca="1">OFFSET('For CSV - 2025 VentSpcFuncData'!$B$5,'ForCSV-22ValidVentSpcFuncEnums'!E1,0)</f>
        <v>Assembly - Legislative chambers</v>
      </c>
      <c r="F4" s="146" t="str">
        <f ca="1">OFFSET('For CSV - 2025 VentSpcFuncData'!$B$5,'ForCSV-22ValidVentSpcFuncEnums'!F1,0)</f>
        <v>Assembly - Libraries (reading rooms and stack areas)</v>
      </c>
      <c r="G4" s="146" t="str">
        <f ca="1">OFFSET('For CSV - 2025 VentSpcFuncData'!$B$5,'ForCSV-22ValidVentSpcFuncEnums'!G1,0)</f>
        <v>Assembly - Lobbies</v>
      </c>
      <c r="H4" s="146" t="str">
        <f ca="1">OFFSET('For CSV - 2025 VentSpcFuncData'!$B$5,'ForCSV-22ValidVentSpcFuncEnums'!H1,0)</f>
        <v>Assembly - Museums (childrens)</v>
      </c>
      <c r="I4" s="146" t="str">
        <f ca="1">OFFSET('For CSV - 2025 VentSpcFuncData'!$B$5,'ForCSV-22ValidVentSpcFuncEnums'!I1,0)</f>
        <v>Assembly - Museums/galleries</v>
      </c>
      <c r="J4" s="146" t="str">
        <f ca="1">OFFSET('For CSV - 2025 VentSpcFuncData'!$B$5,'ForCSV-22ValidVentSpcFuncEnums'!J1,0)</f>
        <v>Assembly - Places of religious worship</v>
      </c>
      <c r="K4" s="146" t="str">
        <f ca="1">OFFSET('For CSV - 2025 VentSpcFuncData'!$B$5,'ForCSV-22ValidVentSpcFuncEnums'!K1,0)</f>
        <v>Education - Art classroom</v>
      </c>
      <c r="L4" s="146" t="str">
        <f ca="1">OFFSET('For CSV - 2025 VentSpcFuncData'!$B$5,'ForCSV-22ValidVentSpcFuncEnums'!L1,0)</f>
        <v>Education - Classrooms (ages 9-18)</v>
      </c>
      <c r="M4" s="146" t="str">
        <f ca="1">OFFSET('For CSV - 2025 VentSpcFuncData'!$B$5,'ForCSV-22ValidVentSpcFuncEnums'!M1,0)</f>
        <v>Education - Classrooms (ages 5-8)</v>
      </c>
      <c r="N4" s="146" t="str">
        <f ca="1">OFFSET('For CSV - 2025 VentSpcFuncData'!$B$5,'ForCSV-22ValidVentSpcFuncEnums'!N1,0)</f>
        <v>Education - Computer lab</v>
      </c>
      <c r="O4" s="146" t="str">
        <f ca="1">OFFSET('For CSV - 2025 VentSpcFuncData'!$B$5,'ForCSV-22ValidVentSpcFuncEnums'!O1,0)</f>
        <v>Education - Daycare (through age 4)</v>
      </c>
      <c r="P4" s="146" t="str">
        <f ca="1">OFFSET('For CSV - 2025 VentSpcFuncData'!$B$5,'ForCSV-22ValidVentSpcFuncEnums'!P1,0)</f>
        <v>Education - Daycare sickroom</v>
      </c>
      <c r="Q4" s="146" t="str">
        <f ca="1">OFFSET('For CSV - 2025 VentSpcFuncData'!$B$5,'ForCSV-22ValidVentSpcFuncEnums'!Q1,0)</f>
        <v>Education - Lecture hall (fixed seats)</v>
      </c>
      <c r="R4" s="146" t="str">
        <f ca="1">OFFSET('For CSV - 2025 VentSpcFuncData'!$B$5,'ForCSV-22ValidVentSpcFuncEnums'!R1,0)</f>
        <v>Education - Lecture/postsecondary classroom</v>
      </c>
      <c r="S4" s="146" t="str">
        <f ca="1">OFFSET('For CSV - 2025 VentSpcFuncData'!$B$5,'ForCSV-22ValidVentSpcFuncEnums'!S1,0)</f>
        <v>Education - Media center</v>
      </c>
      <c r="T4" s="146" t="str">
        <f ca="1">OFFSET('For CSV - 2025 VentSpcFuncData'!$B$5,'ForCSV-22ValidVentSpcFuncEnums'!T1,0)</f>
        <v>Education - Metal shop</v>
      </c>
      <c r="U4" s="146" t="str">
        <f ca="1">OFFSET('For CSV - 2025 VentSpcFuncData'!$B$5,'ForCSV-22ValidVentSpcFuncEnums'!U1,0)</f>
        <v>Education - Multiuse assembly</v>
      </c>
      <c r="V4" s="146" t="str">
        <f ca="1">OFFSET('For CSV - 2025 VentSpcFuncData'!$B$5,'ForCSV-22ValidVentSpcFuncEnums'!V1,0)</f>
        <v>Education - Music/theater/dance</v>
      </c>
      <c r="W4" s="146" t="str">
        <f ca="1">OFFSET('For CSV - 2025 VentSpcFuncData'!$B$5,'ForCSV-22ValidVentSpcFuncEnums'!W1,0)</f>
        <v>Education - Science laboratories</v>
      </c>
      <c r="X4" s="146" t="str">
        <f ca="1">OFFSET('For CSV - 2025 VentSpcFuncData'!$B$5,'ForCSV-22ValidVentSpcFuncEnums'!X1,0)</f>
        <v>Education - University/college laboratories</v>
      </c>
      <c r="Y4" s="146" t="str">
        <f ca="1">OFFSET('For CSV - 2025 VentSpcFuncData'!$B$5,'ForCSV-22ValidVentSpcFuncEnums'!Y1,0)</f>
        <v>Education - Wood shop</v>
      </c>
      <c r="Z4" s="146" t="str">
        <f ca="1">OFFSET('For CSV - 2025 VentSpcFuncData'!$B$5,'ForCSV-22ValidVentSpcFuncEnums'!Z1,0)</f>
        <v>Exhaust - All other locker rooms</v>
      </c>
      <c r="AA4" s="146" t="str">
        <f ca="1">OFFSET('For CSV - 2025 VentSpcFuncData'!$B$5,'ForCSV-22ValidVentSpcFuncEnums'!AA1,0)</f>
        <v>Exhaust - Animal imaging(MRI/CT/PET)</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str">
        <f>'For CSV - 2025 SpcFuncData'!B5</f>
        <v>Aging Eye/Low-vision (Corridor Area)</v>
      </c>
      <c r="C5" s="120">
        <f ca="1">IF(IFERROR(MATCH(_xlfn.CONCAT($B5,",",C$4),'25 SpcFunc &amp; VentSpcFunc combos'!$Q$8:$Q$354,0),0)&gt;0,1,0)</f>
        <v>0</v>
      </c>
      <c r="D5" s="120">
        <f ca="1">IF(IFERROR(MATCH(_xlfn.CONCAT($B5,",",D$4),'25 SpcFunc &amp; VentSpcFunc combos'!$Q$8:$Q$354,0),0)&gt;0,1,0)</f>
        <v>0</v>
      </c>
      <c r="E5" s="120">
        <f ca="1">IF(IFERROR(MATCH(_xlfn.CONCAT($B5,",",E$4),'25 SpcFunc &amp; VentSpcFunc combos'!$Q$8:$Q$354,0),0)&gt;0,1,0)</f>
        <v>0</v>
      </c>
      <c r="F5" s="120">
        <f ca="1">IF(IFERROR(MATCH(_xlfn.CONCAT($B5,",",F$4),'25 SpcFunc &amp; VentSpcFunc combos'!$Q$8:$Q$354,0),0)&gt;0,1,0)</f>
        <v>0</v>
      </c>
      <c r="G5" s="120">
        <f ca="1">IF(IFERROR(MATCH(_xlfn.CONCAT($B5,",",G$4),'25 SpcFunc &amp; VentSpcFunc combos'!$Q$8:$Q$354,0),0)&gt;0,1,0)</f>
        <v>0</v>
      </c>
      <c r="H5" s="120">
        <f ca="1">IF(IFERROR(MATCH(_xlfn.CONCAT($B5,",",H$4),'25 SpcFunc &amp; VentSpcFunc combos'!$Q$8:$Q$354,0),0)&gt;0,1,0)</f>
        <v>0</v>
      </c>
      <c r="I5" s="120">
        <f ca="1">IF(IFERROR(MATCH(_xlfn.CONCAT($B5,",",I$4),'25 SpcFunc &amp; VentSpcFunc combos'!$Q$8:$Q$354,0),0)&gt;0,1,0)</f>
        <v>0</v>
      </c>
      <c r="J5" s="120">
        <f ca="1">IF(IFERROR(MATCH(_xlfn.CONCAT($B5,",",J$4),'25 SpcFunc &amp; VentSpcFunc combos'!$Q$8:$Q$354,0),0)&gt;0,1,0)</f>
        <v>0</v>
      </c>
      <c r="K5" s="120">
        <f ca="1">IF(IFERROR(MATCH(_xlfn.CONCAT($B5,",",K$4),'25 SpcFunc &amp; VentSpcFunc combos'!$Q$8:$Q$354,0),0)&gt;0,1,0)</f>
        <v>0</v>
      </c>
      <c r="L5" s="120">
        <f ca="1">IF(IFERROR(MATCH(_xlfn.CONCAT($B5,",",L$4),'25 SpcFunc &amp; VentSpcFunc combos'!$Q$8:$Q$354,0),0)&gt;0,1,0)</f>
        <v>0</v>
      </c>
      <c r="M5" s="120">
        <f ca="1">IF(IFERROR(MATCH(_xlfn.CONCAT($B5,",",M$4),'25 SpcFunc &amp; VentSpcFunc combos'!$Q$8:$Q$354,0),0)&gt;0,1,0)</f>
        <v>0</v>
      </c>
      <c r="N5" s="120">
        <f ca="1">IF(IFERROR(MATCH(_xlfn.CONCAT($B5,",",N$4),'25 SpcFunc &amp; VentSpcFunc combos'!$Q$8:$Q$354,0),0)&gt;0,1,0)</f>
        <v>0</v>
      </c>
      <c r="O5" s="120">
        <f ca="1">IF(IFERROR(MATCH(_xlfn.CONCAT($B5,",",O$4),'25 SpcFunc &amp; VentSpcFunc combos'!$Q$8:$Q$354,0),0)&gt;0,1,0)</f>
        <v>0</v>
      </c>
      <c r="P5" s="120">
        <f ca="1">IF(IFERROR(MATCH(_xlfn.CONCAT($B5,",",P$4),'25 SpcFunc &amp; VentSpcFunc combos'!$Q$8:$Q$354,0),0)&gt;0,1,0)</f>
        <v>0</v>
      </c>
      <c r="Q5" s="120">
        <f ca="1">IF(IFERROR(MATCH(_xlfn.CONCAT($B5,",",Q$4),'25 SpcFunc &amp; VentSpcFunc combos'!$Q$8:$Q$354,0),0)&gt;0,1,0)</f>
        <v>0</v>
      </c>
      <c r="R5" s="120">
        <f ca="1">IF(IFERROR(MATCH(_xlfn.CONCAT($B5,",",R$4),'25 SpcFunc &amp; VentSpcFunc combos'!$Q$8:$Q$354,0),0)&gt;0,1,0)</f>
        <v>0</v>
      </c>
      <c r="S5" s="120">
        <f ca="1">IF(IFERROR(MATCH(_xlfn.CONCAT($B5,",",S$4),'25 SpcFunc &amp; VentSpcFunc combos'!$Q$8:$Q$354,0),0)&gt;0,1,0)</f>
        <v>0</v>
      </c>
      <c r="T5" s="120">
        <f ca="1">IF(IFERROR(MATCH(_xlfn.CONCAT($B5,",",T$4),'25 SpcFunc &amp; VentSpcFunc combos'!$Q$8:$Q$354,0),0)&gt;0,1,0)</f>
        <v>0</v>
      </c>
      <c r="U5" s="120">
        <f ca="1">IF(IFERROR(MATCH(_xlfn.CONCAT($B5,",",U$4),'25 SpcFunc &amp; VentSpcFunc combos'!$Q$8:$Q$354,0),0)&gt;0,1,0)</f>
        <v>0</v>
      </c>
      <c r="V5" s="120">
        <f ca="1">IF(IFERROR(MATCH(_xlfn.CONCAT($B5,",",V$4),'25 SpcFunc &amp; VentSpcFunc combos'!$Q$8:$Q$354,0),0)&gt;0,1,0)</f>
        <v>0</v>
      </c>
      <c r="W5" s="120">
        <f ca="1">IF(IFERROR(MATCH(_xlfn.CONCAT($B5,",",W$4),'25 SpcFunc &amp; VentSpcFunc combos'!$Q$8:$Q$354,0),0)&gt;0,1,0)</f>
        <v>0</v>
      </c>
      <c r="X5" s="120">
        <f ca="1">IF(IFERROR(MATCH(_xlfn.CONCAT($B5,",",X$4),'25 SpcFunc &amp; VentSpcFunc combos'!$Q$8:$Q$354,0),0)&gt;0,1,0)</f>
        <v>0</v>
      </c>
      <c r="Y5" s="120">
        <f ca="1">IF(IFERROR(MATCH(_xlfn.CONCAT($B5,",",Y$4),'25 SpcFunc &amp; VentSpcFunc combos'!$Q$8:$Q$354,0),0)&gt;0,1,0)</f>
        <v>0</v>
      </c>
      <c r="Z5" s="120">
        <f ca="1">IF(IFERROR(MATCH(_xlfn.CONCAT($B5,",",Z$4),'25 SpcFunc &amp; VentSpcFunc combos'!$Q$8:$Q$354,0),0)&gt;0,1,0)</f>
        <v>0</v>
      </c>
      <c r="AA5" s="120">
        <f ca="1">IF(IFERROR(MATCH(_xlfn.CONCAT($B5,",",AA$4),'25 SpcFunc &amp; VentSpcFunc combos'!$Q$8:$Q$354,0),0)&gt;0,1,0)</f>
        <v>0</v>
      </c>
      <c r="AB5" s="120">
        <f ca="1">IF(IFERROR(MATCH(_xlfn.CONCAT($B5,",",AB$4),'25 SpcFunc &amp; VentSpcFunc combos'!$Q$8:$Q$354,0),0)&gt;0,1,0)</f>
        <v>0</v>
      </c>
      <c r="AC5" s="120">
        <f ca="1">IF(IFERROR(MATCH(_xlfn.CONCAT($B5,",",AC$4),'25 SpcFunc &amp; VentSpcFunc combos'!$Q$8:$Q$354,0),0)&gt;0,1,0)</f>
        <v>0</v>
      </c>
      <c r="AD5" s="120">
        <f ca="1">IF(IFERROR(MATCH(_xlfn.CONCAT($B5,",",AD$4),'25 SpcFunc &amp; VentSpcFunc combos'!$Q$8:$Q$354,0),0)&gt;0,1,0)</f>
        <v>0</v>
      </c>
      <c r="AE5" s="120">
        <f ca="1">IF(IFERROR(MATCH(_xlfn.CONCAT($B5,",",AE$4),'25 SpcFunc &amp; VentSpcFunc combos'!$Q$8:$Q$354,0),0)&gt;0,1,0)</f>
        <v>0</v>
      </c>
      <c r="AF5" s="120">
        <f ca="1">IF(IFERROR(MATCH(_xlfn.CONCAT($B5,",",AF$4),'25 SpcFunc &amp; VentSpcFunc combos'!$Q$8:$Q$354,0),0)&gt;0,1,0)</f>
        <v>0</v>
      </c>
      <c r="AG5" s="120">
        <f ca="1">IF(IFERROR(MATCH(_xlfn.CONCAT($B5,",",AG$4),'25 SpcFunc &amp; VentSpcFunc combos'!$Q$8:$Q$354,0),0)&gt;0,1,0)</f>
        <v>0</v>
      </c>
      <c r="AH5" s="120">
        <f ca="1">IF(IFERROR(MATCH(_xlfn.CONCAT($B5,",",AH$4),'25 SpcFunc &amp; VentSpcFunc combos'!$Q$8:$Q$354,0),0)&gt;0,1,0)</f>
        <v>0</v>
      </c>
      <c r="AI5" s="120">
        <f ca="1">IF(IFERROR(MATCH(_xlfn.CONCAT($B5,",",AI$4),'25 SpcFunc &amp; VentSpcFunc combos'!$Q$8:$Q$354,0),0)&gt;0,1,0)</f>
        <v>0</v>
      </c>
      <c r="AJ5" s="120">
        <f ca="1">IF(IFERROR(MATCH(_xlfn.CONCAT($B5,",",AJ$4),'25 SpcFunc &amp; VentSpcFunc combos'!$Q$8:$Q$354,0),0)&gt;0,1,0)</f>
        <v>0</v>
      </c>
      <c r="AK5" s="120">
        <f ca="1">IF(IFERROR(MATCH(_xlfn.CONCAT($B5,",",AK$4),'25 SpcFunc &amp; VentSpcFunc combos'!$Q$8:$Q$354,0),0)&gt;0,1,0)</f>
        <v>0</v>
      </c>
      <c r="AL5" s="120">
        <f ca="1">IF(IFERROR(MATCH(_xlfn.CONCAT($B5,",",AL$4),'25 SpcFunc &amp; VentSpcFunc combos'!$Q$8:$Q$354,0),0)&gt;0,1,0)</f>
        <v>0</v>
      </c>
      <c r="AM5" s="120">
        <f ca="1">IF(IFERROR(MATCH(_xlfn.CONCAT($B5,",",AM$4),'25 SpcFunc &amp; VentSpcFunc combos'!$Q$8:$Q$354,0),0)&gt;0,1,0)</f>
        <v>0</v>
      </c>
      <c r="AN5" s="120">
        <f ca="1">IF(IFERROR(MATCH(_xlfn.CONCAT($B5,",",AN$4),'25 SpcFunc &amp; VentSpcFunc combos'!$Q$8:$Q$354,0),0)&gt;0,1,0)</f>
        <v>0</v>
      </c>
      <c r="AO5" s="120">
        <f ca="1">IF(IFERROR(MATCH(_xlfn.CONCAT($B5,",",AO$4),'25 SpcFunc &amp; VentSpcFunc combos'!$Q$8:$Q$354,0),0)&gt;0,1,0)</f>
        <v>0</v>
      </c>
      <c r="AP5" s="120">
        <f ca="1">IF(IFERROR(MATCH(_xlfn.CONCAT($B5,",",AP$4),'25 SpcFunc &amp; VentSpcFunc combos'!$Q$8:$Q$354,0),0)&gt;0,1,0)</f>
        <v>0</v>
      </c>
      <c r="AQ5" s="120">
        <f ca="1">IF(IFERROR(MATCH(_xlfn.CONCAT($B5,",",AQ$4),'25 SpcFunc &amp; VentSpcFunc combos'!$Q$8:$Q$354,0),0)&gt;0,1,0)</f>
        <v>0</v>
      </c>
      <c r="AR5" s="120">
        <f ca="1">IF(IFERROR(MATCH(_xlfn.CONCAT($B5,",",AR$4),'25 SpcFunc &amp; VentSpcFunc combos'!$Q$8:$Q$354,0),0)&gt;0,1,0)</f>
        <v>0</v>
      </c>
      <c r="AS5" s="120">
        <f ca="1">IF(IFERROR(MATCH(_xlfn.CONCAT($B5,",",AS$4),'25 SpcFunc &amp; VentSpcFunc combos'!$Q$8:$Q$354,0),0)&gt;0,1,0)</f>
        <v>0</v>
      </c>
      <c r="AT5" s="120">
        <f ca="1">IF(IFERROR(MATCH(_xlfn.CONCAT($B5,",",AT$4),'25 SpcFunc &amp; VentSpcFunc combos'!$Q$8:$Q$354,0),0)&gt;0,1,0)</f>
        <v>0</v>
      </c>
      <c r="AU5" s="120">
        <f ca="1">IF(IFERROR(MATCH(_xlfn.CONCAT($B5,",",AU$4),'25 SpcFunc &amp; VentSpcFunc combos'!$Q$8:$Q$354,0),0)&gt;0,1,0)</f>
        <v>0</v>
      </c>
      <c r="AV5" s="120">
        <f ca="1">IF(IFERROR(MATCH(_xlfn.CONCAT($B5,",",AV$4),'25 SpcFunc &amp; VentSpcFunc combos'!$Q$8:$Q$354,0),0)&gt;0,1,0)</f>
        <v>0</v>
      </c>
      <c r="AW5" s="120">
        <f ca="1">IF(IFERROR(MATCH(_xlfn.CONCAT($B5,",",AW$4),'25 SpcFunc &amp; VentSpcFunc combos'!$Q$8:$Q$354,0),0)&gt;0,1,0)</f>
        <v>0</v>
      </c>
      <c r="AX5" s="120">
        <f ca="1">IF(IFERROR(MATCH(_xlfn.CONCAT($B5,",",AX$4),'25 SpcFunc &amp; VentSpcFunc combos'!$Q$8:$Q$354,0),0)&gt;0,1,0)</f>
        <v>0</v>
      </c>
      <c r="AY5" s="120">
        <f ca="1">IF(IFERROR(MATCH(_xlfn.CONCAT($B5,",",AY$4),'25 SpcFunc &amp; VentSpcFunc combos'!$Q$8:$Q$354,0),0)&gt;0,1,0)</f>
        <v>0</v>
      </c>
      <c r="AZ5" s="120">
        <f ca="1">IF(IFERROR(MATCH(_xlfn.CONCAT($B5,",",AZ$4),'25 SpcFunc &amp; VentSpcFunc combos'!$Q$8:$Q$354,0),0)&gt;0,1,0)</f>
        <v>0</v>
      </c>
      <c r="BA5" s="120">
        <f ca="1">IF(IFERROR(MATCH(_xlfn.CONCAT($B5,",",BA$4),'25 SpcFunc &amp; VentSpcFunc combos'!$Q$8:$Q$354,0),0)&gt;0,1,0)</f>
        <v>0</v>
      </c>
      <c r="BB5" s="120">
        <f ca="1">IF(IFERROR(MATCH(_xlfn.CONCAT($B5,",",BB$4),'25 SpcFunc &amp; VentSpcFunc combos'!$Q$8:$Q$354,0),0)&gt;0,1,0)</f>
        <v>0</v>
      </c>
      <c r="BC5" s="120">
        <f ca="1">IF(IFERROR(MATCH(_xlfn.CONCAT($B5,",",BC$4),'25 SpcFunc &amp; VentSpcFunc combos'!$Q$8:$Q$354,0),0)&gt;0,1,0)</f>
        <v>0</v>
      </c>
      <c r="BD5" s="120">
        <f ca="1">IF(IFERROR(MATCH(_xlfn.CONCAT($B5,",",BD$4),'25 SpcFunc &amp; VentSpcFunc combos'!$Q$8:$Q$354,0),0)&gt;0,1,0)</f>
        <v>0</v>
      </c>
      <c r="BE5" s="120">
        <f ca="1">IF(IFERROR(MATCH(_xlfn.CONCAT($B5,",",BE$4),'25 SpcFunc &amp; VentSpcFunc combos'!$Q$8:$Q$354,0),0)&gt;0,1,0)</f>
        <v>0</v>
      </c>
      <c r="BF5" s="120">
        <f ca="1">IF(IFERROR(MATCH(_xlfn.CONCAT($B5,",",BF$4),'25 SpcFunc &amp; VentSpcFunc combos'!$Q$8:$Q$354,0),0)&gt;0,1,0)</f>
        <v>0</v>
      </c>
      <c r="BG5" s="120">
        <f ca="1">IF(IFERROR(MATCH(_xlfn.CONCAT($B5,",",BG$4),'25 SpcFunc &amp; VentSpcFunc combos'!$Q$8:$Q$354,0),0)&gt;0,1,0)</f>
        <v>0</v>
      </c>
      <c r="BH5" s="120">
        <f ca="1">IF(IFERROR(MATCH(_xlfn.CONCAT($B5,",",BH$4),'25 SpcFunc &amp; VentSpcFunc combos'!$Q$8:$Q$354,0),0)&gt;0,1,0)</f>
        <v>0</v>
      </c>
      <c r="BI5" s="120">
        <f ca="1">IF(IFERROR(MATCH(_xlfn.CONCAT($B5,",",BI$4),'25 SpcFunc &amp; VentSpcFunc combos'!$Q$8:$Q$354,0),0)&gt;0,1,0)</f>
        <v>1</v>
      </c>
      <c r="BJ5" s="120">
        <f ca="1">IF(IFERROR(MATCH(_xlfn.CONCAT($B5,",",BJ$4),'25 SpcFunc &amp; VentSpcFunc combos'!$Q$8:$Q$354,0),0)&gt;0,1,0)</f>
        <v>0</v>
      </c>
      <c r="BK5" s="120">
        <f ca="1">IF(IFERROR(MATCH(_xlfn.CONCAT($B5,",",BK$4),'25 SpcFunc &amp; VentSpcFunc combos'!$Q$8:$Q$354,0),0)&gt;0,1,0)</f>
        <v>0</v>
      </c>
      <c r="BL5" s="120">
        <f ca="1">IF(IFERROR(MATCH(_xlfn.CONCAT($B5,",",BL$4),'25 SpcFunc &amp; VentSpcFunc combos'!$Q$8:$Q$354,0),0)&gt;0,1,0)</f>
        <v>0</v>
      </c>
      <c r="BM5" s="120">
        <f ca="1">IF(IFERROR(MATCH(_xlfn.CONCAT($B5,",",BM$4),'25 SpcFunc &amp; VentSpcFunc combos'!$Q$8:$Q$354,0),0)&gt;0,1,0)</f>
        <v>0</v>
      </c>
      <c r="BN5" s="120">
        <f ca="1">IF(IFERROR(MATCH(_xlfn.CONCAT($B5,",",BN$4),'25 SpcFunc &amp; VentSpcFunc combos'!$Q$8:$Q$354,0),0)&gt;0,1,0)</f>
        <v>0</v>
      </c>
      <c r="BO5" s="120">
        <f ca="1">IF(IFERROR(MATCH(_xlfn.CONCAT($B5,",",BO$4),'25 SpcFunc &amp; VentSpcFunc combos'!$Q$8:$Q$354,0),0)&gt;0,1,0)</f>
        <v>0</v>
      </c>
      <c r="BP5" s="120">
        <f ca="1">IF(IFERROR(MATCH(_xlfn.CONCAT($B5,",",BP$4),'25 SpcFunc &amp; VentSpcFunc combos'!$Q$8:$Q$354,0),0)&gt;0,1,0)</f>
        <v>0</v>
      </c>
      <c r="BQ5" s="120">
        <f ca="1">IF(IFERROR(MATCH(_xlfn.CONCAT($B5,",",BQ$4),'25 SpcFunc &amp; VentSpcFunc combos'!$Q$8:$Q$354,0),0)&gt;0,1,0)</f>
        <v>0</v>
      </c>
      <c r="BR5" s="120">
        <f ca="1">IF(IFERROR(MATCH(_xlfn.CONCAT($B5,",",BR$4),'25 SpcFunc &amp; VentSpcFunc combos'!$Q$8:$Q$354,0),0)&gt;0,1,0)</f>
        <v>0</v>
      </c>
      <c r="BS5" s="120">
        <f ca="1">IF(IFERROR(MATCH(_xlfn.CONCAT($B5,",",BS$4),'25 SpcFunc &amp; VentSpcFunc combos'!$Q$8:$Q$354,0),0)&gt;0,1,0)</f>
        <v>0</v>
      </c>
      <c r="BT5" s="120">
        <f ca="1">IF(IFERROR(MATCH(_xlfn.CONCAT($B5,",",BT$4),'25 SpcFunc &amp; VentSpcFunc combos'!$Q$8:$Q$354,0),0)&gt;0,1,0)</f>
        <v>0</v>
      </c>
      <c r="BU5" s="120">
        <f ca="1">IF(IFERROR(MATCH(_xlfn.CONCAT($B5,",",BU$4),'25 SpcFunc &amp; VentSpcFunc combos'!$Q$8:$Q$354,0),0)&gt;0,1,0)</f>
        <v>0</v>
      </c>
      <c r="BV5" s="120">
        <f ca="1">IF(IFERROR(MATCH(_xlfn.CONCAT($B5,",",BV$4),'25 SpcFunc &amp; VentSpcFunc combos'!$Q$8:$Q$354,0),0)&gt;0,1,0)</f>
        <v>0</v>
      </c>
      <c r="BW5" s="120">
        <f ca="1">IF(IFERROR(MATCH(_xlfn.CONCAT($B5,",",BW$4),'25 SpcFunc &amp; VentSpcFunc combos'!$Q$8:$Q$354,0),0)&gt;0,1,0)</f>
        <v>0</v>
      </c>
      <c r="BX5" s="120">
        <f ca="1">IF(IFERROR(MATCH(_xlfn.CONCAT($B5,",",BX$4),'25 SpcFunc &amp; VentSpcFunc combos'!$Q$8:$Q$354,0),0)&gt;0,1,0)</f>
        <v>0</v>
      </c>
      <c r="BY5" s="120">
        <f ca="1">IF(IFERROR(MATCH(_xlfn.CONCAT($B5,",",BY$4),'25 SpcFunc &amp; VentSpcFunc combos'!$Q$8:$Q$354,0),0)&gt;0,1,0)</f>
        <v>0</v>
      </c>
      <c r="BZ5" s="120">
        <f ca="1">IF(IFERROR(MATCH(_xlfn.CONCAT($B5,",",BZ$4),'25 SpcFunc &amp; VentSpcFunc combos'!$Q$8:$Q$354,0),0)&gt;0,1,0)</f>
        <v>0</v>
      </c>
      <c r="CA5" s="120">
        <f ca="1">IF(IFERROR(MATCH(_xlfn.CONCAT($B5,",",CA$4),'25 SpcFunc &amp; VentSpcFunc combos'!$Q$8:$Q$354,0),0)&gt;0,1,0)</f>
        <v>0</v>
      </c>
      <c r="CB5" s="120">
        <f ca="1">IF(IFERROR(MATCH(_xlfn.CONCAT($B5,",",CB$4),'25 SpcFunc &amp; VentSpcFunc combos'!$Q$8:$Q$354,0),0)&gt;0,1,0)</f>
        <v>0</v>
      </c>
      <c r="CC5" s="120">
        <f ca="1">IF(IFERROR(MATCH(_xlfn.CONCAT($B5,",",CC$4),'25 SpcFunc &amp; VentSpcFunc combos'!$Q$8:$Q$354,0),0)&gt;0,1,0)</f>
        <v>0</v>
      </c>
      <c r="CD5" s="120">
        <f ca="1">IF(IFERROR(MATCH(_xlfn.CONCAT($B5,",",CD$4),'25 SpcFunc &amp; VentSpcFunc combos'!$Q$8:$Q$354,0),0)&gt;0,1,0)</f>
        <v>0</v>
      </c>
      <c r="CE5" s="120">
        <f ca="1">IF(IFERROR(MATCH(_xlfn.CONCAT($B5,",",CE$4),'25 SpcFunc &amp; VentSpcFunc combos'!$Q$8:$Q$354,0),0)&gt;0,1,0)</f>
        <v>0</v>
      </c>
      <c r="CF5" s="120">
        <f ca="1">IF(IFERROR(MATCH(_xlfn.CONCAT($B5,",",CF$4),'25 SpcFunc &amp; VentSpcFunc combos'!$Q$8:$Q$354,0),0)&gt;0,1,0)</f>
        <v>0</v>
      </c>
      <c r="CG5" s="120">
        <f ca="1">IF(IFERROR(MATCH(_xlfn.CONCAT($B5,",",CG$4),'25 SpcFunc &amp; VentSpcFunc combos'!$Q$8:$Q$354,0),0)&gt;0,1,0)</f>
        <v>0</v>
      </c>
      <c r="CH5" s="120">
        <f ca="1">IF(IFERROR(MATCH(_xlfn.CONCAT($B5,",",CH$4),'25 SpcFunc &amp; VentSpcFunc combos'!$Q$8:$Q$354,0),0)&gt;0,1,0)</f>
        <v>0</v>
      </c>
      <c r="CI5" s="120">
        <f ca="1">IF(IFERROR(MATCH(_xlfn.CONCAT($B5,",",CI$4),'25 SpcFunc &amp; VentSpcFunc combos'!$Q$8:$Q$354,0),0)&gt;0,1,0)</f>
        <v>0</v>
      </c>
      <c r="CJ5" s="120">
        <f ca="1">IF(IFERROR(MATCH(_xlfn.CONCAT($B5,",",CJ$4),'25 SpcFunc &amp; VentSpcFunc combos'!$Q$8:$Q$354,0),0)&gt;0,1,0)</f>
        <v>0</v>
      </c>
      <c r="CK5" s="120">
        <f ca="1">IF(IFERROR(MATCH(_xlfn.CONCAT($B5,",",CK$4),'25 SpcFunc &amp; VentSpcFunc combos'!$Q$8:$Q$354,0),0)&gt;0,1,0)</f>
        <v>0</v>
      </c>
      <c r="CL5" s="120">
        <f ca="1">IF(IFERROR(MATCH(_xlfn.CONCAT($B5,",",CL$4),'25 SpcFunc &amp; VentSpcFunc combos'!$Q$8:$Q$354,0),0)&gt;0,1,0)</f>
        <v>0</v>
      </c>
      <c r="CM5" s="120">
        <f ca="1">IF(IFERROR(MATCH(_xlfn.CONCAT($B5,",",CM$4),'25 SpcFunc &amp; VentSpcFunc combos'!$Q$8:$Q$354,0),0)&gt;0,1,0)</f>
        <v>0</v>
      </c>
      <c r="CN5" s="120">
        <f ca="1">IF(IFERROR(MATCH(_xlfn.CONCAT($B5,",",CN$4),'25 SpcFunc &amp; VentSpcFunc combos'!$Q$8:$Q$354,0),0)&gt;0,1,0)</f>
        <v>0</v>
      </c>
      <c r="CO5" s="120">
        <f ca="1">IF(IFERROR(MATCH(_xlfn.CONCAT($B5,",",CO$4),'25 SpcFunc &amp; VentSpcFunc combos'!$Q$8:$Q$354,0),0)&gt;0,1,0)</f>
        <v>0</v>
      </c>
      <c r="CP5" s="120">
        <f ca="1">IF(IFERROR(MATCH(_xlfn.CONCAT($B5,",",CP$4),'25 SpcFunc &amp; VentSpcFunc combos'!$Q$8:$Q$354,0),0)&gt;0,1,0)</f>
        <v>0</v>
      </c>
      <c r="CQ5" s="120">
        <f ca="1">IF(IFERROR(MATCH(_xlfn.CONCAT($B5,",",CQ$4),'25 SpcFunc &amp; VentSpcFunc combos'!$Q$8:$Q$354,0),0)&gt;0,1,0)</f>
        <v>0</v>
      </c>
      <c r="CR5" s="120">
        <f ca="1">IF(IFERROR(MATCH(_xlfn.CONCAT($B5,",",CR$4),'25 SpcFunc &amp; VentSpcFunc combos'!$Q$8:$Q$354,0),0)&gt;0,1,0)</f>
        <v>0</v>
      </c>
      <c r="CS5" s="120">
        <f ca="1">IF(IFERROR(MATCH(_xlfn.CONCAT($B5,",",CS$4),'25 SpcFunc &amp; VentSpcFunc combos'!$Q$8:$Q$354,0),0)&gt;0,1,0)</f>
        <v>0</v>
      </c>
      <c r="CT5" s="120">
        <f ca="1">IF(IFERROR(MATCH(_xlfn.CONCAT($B5,",",CT$4),'25 SpcFunc &amp; VentSpcFunc combos'!$Q$8:$Q$354,0),0)&gt;0,1,0)</f>
        <v>0</v>
      </c>
      <c r="CU5" s="99" t="s">
        <v>938</v>
      </c>
      <c r="CV5">
        <f ca="1">SUM(C5:CT5)</f>
        <v>1</v>
      </c>
    </row>
    <row r="6" spans="1:100" x14ac:dyDescent="0.25">
      <c r="B6" t="str">
        <f>'For CSV - 2025 SpcFuncData'!B6</f>
        <v>Aging Eye/Low-vision (Dining)</v>
      </c>
      <c r="C6" s="120">
        <f ca="1">IF(IFERROR(MATCH(_xlfn.CONCAT($B6,",",C$4),'25 SpcFunc &amp; VentSpcFunc combos'!$Q$8:$Q$354,0),0)&gt;0,1,0)</f>
        <v>0</v>
      </c>
      <c r="D6" s="120">
        <f ca="1">IF(IFERROR(MATCH(_xlfn.CONCAT($B6,",",D$4),'25 SpcFunc &amp; VentSpcFunc combos'!$Q$8:$Q$354,0),0)&gt;0,1,0)</f>
        <v>0</v>
      </c>
      <c r="E6" s="120">
        <f ca="1">IF(IFERROR(MATCH(_xlfn.CONCAT($B6,",",E$4),'25 SpcFunc &amp; VentSpcFunc combos'!$Q$8:$Q$354,0),0)&gt;0,1,0)</f>
        <v>0</v>
      </c>
      <c r="F6" s="120">
        <f ca="1">IF(IFERROR(MATCH(_xlfn.CONCAT($B6,",",F$4),'25 SpcFunc &amp; VentSpcFunc combos'!$Q$8:$Q$354,0),0)&gt;0,1,0)</f>
        <v>0</v>
      </c>
      <c r="G6" s="120">
        <f ca="1">IF(IFERROR(MATCH(_xlfn.CONCAT($B6,",",G$4),'25 SpcFunc &amp; VentSpcFunc combos'!$Q$8:$Q$354,0),0)&gt;0,1,0)</f>
        <v>0</v>
      </c>
      <c r="H6" s="120">
        <f ca="1">IF(IFERROR(MATCH(_xlfn.CONCAT($B6,",",H$4),'25 SpcFunc &amp; VentSpcFunc combos'!$Q$8:$Q$354,0),0)&gt;0,1,0)</f>
        <v>0</v>
      </c>
      <c r="I6" s="120">
        <f ca="1">IF(IFERROR(MATCH(_xlfn.CONCAT($B6,",",I$4),'25 SpcFunc &amp; VentSpcFunc combos'!$Q$8:$Q$354,0),0)&gt;0,1,0)</f>
        <v>0</v>
      </c>
      <c r="J6" s="120">
        <f ca="1">IF(IFERROR(MATCH(_xlfn.CONCAT($B6,",",J$4),'25 SpcFunc &amp; VentSpcFunc combos'!$Q$8:$Q$354,0),0)&gt;0,1,0)</f>
        <v>0</v>
      </c>
      <c r="K6" s="120">
        <f ca="1">IF(IFERROR(MATCH(_xlfn.CONCAT($B6,",",K$4),'25 SpcFunc &amp; VentSpcFunc combos'!$Q$8:$Q$354,0),0)&gt;0,1,0)</f>
        <v>0</v>
      </c>
      <c r="L6" s="120">
        <f ca="1">IF(IFERROR(MATCH(_xlfn.CONCAT($B6,",",L$4),'25 SpcFunc &amp; VentSpcFunc combos'!$Q$8:$Q$354,0),0)&gt;0,1,0)</f>
        <v>0</v>
      </c>
      <c r="M6" s="120">
        <f ca="1">IF(IFERROR(MATCH(_xlfn.CONCAT($B6,",",M$4),'25 SpcFunc &amp; VentSpcFunc combos'!$Q$8:$Q$354,0),0)&gt;0,1,0)</f>
        <v>0</v>
      </c>
      <c r="N6" s="120">
        <f ca="1">IF(IFERROR(MATCH(_xlfn.CONCAT($B6,",",N$4),'25 SpcFunc &amp; VentSpcFunc combos'!$Q$8:$Q$354,0),0)&gt;0,1,0)</f>
        <v>0</v>
      </c>
      <c r="O6" s="120">
        <f ca="1">IF(IFERROR(MATCH(_xlfn.CONCAT($B6,",",O$4),'25 SpcFunc &amp; VentSpcFunc combos'!$Q$8:$Q$354,0),0)&gt;0,1,0)</f>
        <v>0</v>
      </c>
      <c r="P6" s="120">
        <f ca="1">IF(IFERROR(MATCH(_xlfn.CONCAT($B6,",",P$4),'25 SpcFunc &amp; VentSpcFunc combos'!$Q$8:$Q$354,0),0)&gt;0,1,0)</f>
        <v>0</v>
      </c>
      <c r="Q6" s="120">
        <f ca="1">IF(IFERROR(MATCH(_xlfn.CONCAT($B6,",",Q$4),'25 SpcFunc &amp; VentSpcFunc combos'!$Q$8:$Q$354,0),0)&gt;0,1,0)</f>
        <v>0</v>
      </c>
      <c r="R6" s="120">
        <f ca="1">IF(IFERROR(MATCH(_xlfn.CONCAT($B6,",",R$4),'25 SpcFunc &amp; VentSpcFunc combos'!$Q$8:$Q$354,0),0)&gt;0,1,0)</f>
        <v>0</v>
      </c>
      <c r="S6" s="120">
        <f ca="1">IF(IFERROR(MATCH(_xlfn.CONCAT($B6,",",S$4),'25 SpcFunc &amp; VentSpcFunc combos'!$Q$8:$Q$354,0),0)&gt;0,1,0)</f>
        <v>0</v>
      </c>
      <c r="T6" s="120">
        <f ca="1">IF(IFERROR(MATCH(_xlfn.CONCAT($B6,",",T$4),'25 SpcFunc &amp; VentSpcFunc combos'!$Q$8:$Q$354,0),0)&gt;0,1,0)</f>
        <v>0</v>
      </c>
      <c r="U6" s="120">
        <f ca="1">IF(IFERROR(MATCH(_xlfn.CONCAT($B6,",",U$4),'25 SpcFunc &amp; VentSpcFunc combos'!$Q$8:$Q$354,0),0)&gt;0,1,0)</f>
        <v>0</v>
      </c>
      <c r="V6" s="120">
        <f ca="1">IF(IFERROR(MATCH(_xlfn.CONCAT($B6,",",V$4),'25 SpcFunc &amp; VentSpcFunc combos'!$Q$8:$Q$354,0),0)&gt;0,1,0)</f>
        <v>0</v>
      </c>
      <c r="W6" s="120">
        <f ca="1">IF(IFERROR(MATCH(_xlfn.CONCAT($B6,",",W$4),'25 SpcFunc &amp; VentSpcFunc combos'!$Q$8:$Q$354,0),0)&gt;0,1,0)</f>
        <v>0</v>
      </c>
      <c r="X6" s="120">
        <f ca="1">IF(IFERROR(MATCH(_xlfn.CONCAT($B6,",",X$4),'25 SpcFunc &amp; VentSpcFunc combos'!$Q$8:$Q$354,0),0)&gt;0,1,0)</f>
        <v>0</v>
      </c>
      <c r="Y6" s="120">
        <f ca="1">IF(IFERROR(MATCH(_xlfn.CONCAT($B6,",",Y$4),'25 SpcFunc &amp; VentSpcFunc combos'!$Q$8:$Q$354,0),0)&gt;0,1,0)</f>
        <v>0</v>
      </c>
      <c r="Z6" s="120">
        <f ca="1">IF(IFERROR(MATCH(_xlfn.CONCAT($B6,",",Z$4),'25 SpcFunc &amp; VentSpcFunc combos'!$Q$8:$Q$354,0),0)&gt;0,1,0)</f>
        <v>0</v>
      </c>
      <c r="AA6" s="120">
        <f ca="1">IF(IFERROR(MATCH(_xlfn.CONCAT($B6,",",AA$4),'25 SpcFunc &amp; VentSpcFunc combos'!$Q$8:$Q$354,0),0)&gt;0,1,0)</f>
        <v>0</v>
      </c>
      <c r="AB6" s="120">
        <f ca="1">IF(IFERROR(MATCH(_xlfn.CONCAT($B6,",",AB$4),'25 SpcFunc &amp; VentSpcFunc combos'!$Q$8:$Q$354,0),0)&gt;0,1,0)</f>
        <v>0</v>
      </c>
      <c r="AC6" s="120">
        <f ca="1">IF(IFERROR(MATCH(_xlfn.CONCAT($B6,",",AC$4),'25 SpcFunc &amp; VentSpcFunc combos'!$Q$8:$Q$354,0),0)&gt;0,1,0)</f>
        <v>0</v>
      </c>
      <c r="AD6" s="120">
        <f ca="1">IF(IFERROR(MATCH(_xlfn.CONCAT($B6,",",AD$4),'25 SpcFunc &amp; VentSpcFunc combos'!$Q$8:$Q$354,0),0)&gt;0,1,0)</f>
        <v>0</v>
      </c>
      <c r="AE6" s="120">
        <f ca="1">IF(IFERROR(MATCH(_xlfn.CONCAT($B6,",",AE$4),'25 SpcFunc &amp; VentSpcFunc combos'!$Q$8:$Q$354,0),0)&gt;0,1,0)</f>
        <v>0</v>
      </c>
      <c r="AF6" s="120">
        <f ca="1">IF(IFERROR(MATCH(_xlfn.CONCAT($B6,",",AF$4),'25 SpcFunc &amp; VentSpcFunc combos'!$Q$8:$Q$354,0),0)&gt;0,1,0)</f>
        <v>0</v>
      </c>
      <c r="AG6" s="120">
        <f ca="1">IF(IFERROR(MATCH(_xlfn.CONCAT($B6,",",AG$4),'25 SpcFunc &amp; VentSpcFunc combos'!$Q$8:$Q$354,0),0)&gt;0,1,0)</f>
        <v>0</v>
      </c>
      <c r="AH6" s="120">
        <f ca="1">IF(IFERROR(MATCH(_xlfn.CONCAT($B6,",",AH$4),'25 SpcFunc &amp; VentSpcFunc combos'!$Q$8:$Q$354,0),0)&gt;0,1,0)</f>
        <v>0</v>
      </c>
      <c r="AI6" s="120">
        <f ca="1">IF(IFERROR(MATCH(_xlfn.CONCAT($B6,",",AI$4),'25 SpcFunc &amp; VentSpcFunc combos'!$Q$8:$Q$354,0),0)&gt;0,1,0)</f>
        <v>0</v>
      </c>
      <c r="AJ6" s="120">
        <f ca="1">IF(IFERROR(MATCH(_xlfn.CONCAT($B6,",",AJ$4),'25 SpcFunc &amp; VentSpcFunc combos'!$Q$8:$Q$354,0),0)&gt;0,1,0)</f>
        <v>0</v>
      </c>
      <c r="AK6" s="120">
        <f ca="1">IF(IFERROR(MATCH(_xlfn.CONCAT($B6,",",AK$4),'25 SpcFunc &amp; VentSpcFunc combos'!$Q$8:$Q$354,0),0)&gt;0,1,0)</f>
        <v>0</v>
      </c>
      <c r="AL6" s="120">
        <f ca="1">IF(IFERROR(MATCH(_xlfn.CONCAT($B6,",",AL$4),'25 SpcFunc &amp; VentSpcFunc combos'!$Q$8:$Q$354,0),0)&gt;0,1,0)</f>
        <v>0</v>
      </c>
      <c r="AM6" s="120">
        <f ca="1">IF(IFERROR(MATCH(_xlfn.CONCAT($B6,",",AM$4),'25 SpcFunc &amp; VentSpcFunc combos'!$Q$8:$Q$354,0),0)&gt;0,1,0)</f>
        <v>0</v>
      </c>
      <c r="AN6" s="120">
        <f ca="1">IF(IFERROR(MATCH(_xlfn.CONCAT($B6,",",AN$4),'25 SpcFunc &amp; VentSpcFunc combos'!$Q$8:$Q$354,0),0)&gt;0,1,0)</f>
        <v>0</v>
      </c>
      <c r="AO6" s="120">
        <f ca="1">IF(IFERROR(MATCH(_xlfn.CONCAT($B6,",",AO$4),'25 SpcFunc &amp; VentSpcFunc combos'!$Q$8:$Q$354,0),0)&gt;0,1,0)</f>
        <v>0</v>
      </c>
      <c r="AP6" s="120">
        <f ca="1">IF(IFERROR(MATCH(_xlfn.CONCAT($B6,",",AP$4),'25 SpcFunc &amp; VentSpcFunc combos'!$Q$8:$Q$354,0),0)&gt;0,1,0)</f>
        <v>0</v>
      </c>
      <c r="AQ6" s="120">
        <f ca="1">IF(IFERROR(MATCH(_xlfn.CONCAT($B6,",",AQ$4),'25 SpcFunc &amp; VentSpcFunc combos'!$Q$8:$Q$354,0),0)&gt;0,1,0)</f>
        <v>0</v>
      </c>
      <c r="AR6" s="120">
        <f ca="1">IF(IFERROR(MATCH(_xlfn.CONCAT($B6,",",AR$4),'25 SpcFunc &amp; VentSpcFunc combos'!$Q$8:$Q$354,0),0)&gt;0,1,0)</f>
        <v>0</v>
      </c>
      <c r="AS6" s="120">
        <f ca="1">IF(IFERROR(MATCH(_xlfn.CONCAT($B6,",",AS$4),'25 SpcFunc &amp; VentSpcFunc combos'!$Q$8:$Q$354,0),0)&gt;0,1,0)</f>
        <v>0</v>
      </c>
      <c r="AT6" s="120">
        <f ca="1">IF(IFERROR(MATCH(_xlfn.CONCAT($B6,",",AT$4),'25 SpcFunc &amp; VentSpcFunc combos'!$Q$8:$Q$354,0),0)&gt;0,1,0)</f>
        <v>0</v>
      </c>
      <c r="AU6" s="120">
        <f ca="1">IF(IFERROR(MATCH(_xlfn.CONCAT($B6,",",AU$4),'25 SpcFunc &amp; VentSpcFunc combos'!$Q$8:$Q$354,0),0)&gt;0,1,0)</f>
        <v>0</v>
      </c>
      <c r="AV6" s="120">
        <f ca="1">IF(IFERROR(MATCH(_xlfn.CONCAT($B6,",",AV$4),'25 SpcFunc &amp; VentSpcFunc combos'!$Q$8:$Q$354,0),0)&gt;0,1,0)</f>
        <v>0</v>
      </c>
      <c r="AW6" s="120">
        <f ca="1">IF(IFERROR(MATCH(_xlfn.CONCAT($B6,",",AW$4),'25 SpcFunc &amp; VentSpcFunc combos'!$Q$8:$Q$354,0),0)&gt;0,1,0)</f>
        <v>0</v>
      </c>
      <c r="AX6" s="120">
        <f ca="1">IF(IFERROR(MATCH(_xlfn.CONCAT($B6,",",AX$4),'25 SpcFunc &amp; VentSpcFunc combos'!$Q$8:$Q$354,0),0)&gt;0,1,0)</f>
        <v>0</v>
      </c>
      <c r="AY6" s="120">
        <f ca="1">IF(IFERROR(MATCH(_xlfn.CONCAT($B6,",",AY$4),'25 SpcFunc &amp; VentSpcFunc combos'!$Q$8:$Q$354,0),0)&gt;0,1,0)</f>
        <v>0</v>
      </c>
      <c r="AZ6" s="120">
        <f ca="1">IF(IFERROR(MATCH(_xlfn.CONCAT($B6,",",AZ$4),'25 SpcFunc &amp; VentSpcFunc combos'!$Q$8:$Q$354,0),0)&gt;0,1,0)</f>
        <v>0</v>
      </c>
      <c r="BA6" s="120">
        <f ca="1">IF(IFERROR(MATCH(_xlfn.CONCAT($B6,",",BA$4),'25 SpcFunc &amp; VentSpcFunc combos'!$Q$8:$Q$354,0),0)&gt;0,1,0)</f>
        <v>0</v>
      </c>
      <c r="BB6" s="120">
        <f ca="1">IF(IFERROR(MATCH(_xlfn.CONCAT($B6,",",BB$4),'25 SpcFunc &amp; VentSpcFunc combos'!$Q$8:$Q$354,0),0)&gt;0,1,0)</f>
        <v>0</v>
      </c>
      <c r="BC6" s="120">
        <f ca="1">IF(IFERROR(MATCH(_xlfn.CONCAT($B6,",",BC$4),'25 SpcFunc &amp; VentSpcFunc combos'!$Q$8:$Q$354,0),0)&gt;0,1,0)</f>
        <v>1</v>
      </c>
      <c r="BD6" s="120">
        <f ca="1">IF(IFERROR(MATCH(_xlfn.CONCAT($B6,",",BD$4),'25 SpcFunc &amp; VentSpcFunc combos'!$Q$8:$Q$354,0),0)&gt;0,1,0)</f>
        <v>0</v>
      </c>
      <c r="BE6" s="120">
        <f ca="1">IF(IFERROR(MATCH(_xlfn.CONCAT($B6,",",BE$4),'25 SpcFunc &amp; VentSpcFunc combos'!$Q$8:$Q$354,0),0)&gt;0,1,0)</f>
        <v>0</v>
      </c>
      <c r="BF6" s="120">
        <f ca="1">IF(IFERROR(MATCH(_xlfn.CONCAT($B6,",",BF$4),'25 SpcFunc &amp; VentSpcFunc combos'!$Q$8:$Q$354,0),0)&gt;0,1,0)</f>
        <v>0</v>
      </c>
      <c r="BG6" s="120">
        <f ca="1">IF(IFERROR(MATCH(_xlfn.CONCAT($B6,",",BG$4),'25 SpcFunc &amp; VentSpcFunc combos'!$Q$8:$Q$354,0),0)&gt;0,1,0)</f>
        <v>0</v>
      </c>
      <c r="BH6" s="120">
        <f ca="1">IF(IFERROR(MATCH(_xlfn.CONCAT($B6,",",BH$4),'25 SpcFunc &amp; VentSpcFunc combos'!$Q$8:$Q$354,0),0)&gt;0,1,0)</f>
        <v>0</v>
      </c>
      <c r="BI6" s="120">
        <f ca="1">IF(IFERROR(MATCH(_xlfn.CONCAT($B6,",",BI$4),'25 SpcFunc &amp; VentSpcFunc combos'!$Q$8:$Q$354,0),0)&gt;0,1,0)</f>
        <v>0</v>
      </c>
      <c r="BJ6" s="120">
        <f ca="1">IF(IFERROR(MATCH(_xlfn.CONCAT($B6,",",BJ$4),'25 SpcFunc &amp; VentSpcFunc combos'!$Q$8:$Q$354,0),0)&gt;0,1,0)</f>
        <v>0</v>
      </c>
      <c r="BK6" s="120">
        <f ca="1">IF(IFERROR(MATCH(_xlfn.CONCAT($B6,",",BK$4),'25 SpcFunc &amp; VentSpcFunc combos'!$Q$8:$Q$354,0),0)&gt;0,1,0)</f>
        <v>0</v>
      </c>
      <c r="BL6" s="120">
        <f ca="1">IF(IFERROR(MATCH(_xlfn.CONCAT($B6,",",BL$4),'25 SpcFunc &amp; VentSpcFunc combos'!$Q$8:$Q$354,0),0)&gt;0,1,0)</f>
        <v>0</v>
      </c>
      <c r="BM6" s="120">
        <f ca="1">IF(IFERROR(MATCH(_xlfn.CONCAT($B6,",",BM$4),'25 SpcFunc &amp; VentSpcFunc combos'!$Q$8:$Q$354,0),0)&gt;0,1,0)</f>
        <v>0</v>
      </c>
      <c r="BN6" s="120">
        <f ca="1">IF(IFERROR(MATCH(_xlfn.CONCAT($B6,",",BN$4),'25 SpcFunc &amp; VentSpcFunc combos'!$Q$8:$Q$354,0),0)&gt;0,1,0)</f>
        <v>0</v>
      </c>
      <c r="BO6" s="120">
        <f ca="1">IF(IFERROR(MATCH(_xlfn.CONCAT($B6,",",BO$4),'25 SpcFunc &amp; VentSpcFunc combos'!$Q$8:$Q$354,0),0)&gt;0,1,0)</f>
        <v>0</v>
      </c>
      <c r="BP6" s="120">
        <f ca="1">IF(IFERROR(MATCH(_xlfn.CONCAT($B6,",",BP$4),'25 SpcFunc &amp; VentSpcFunc combos'!$Q$8:$Q$354,0),0)&gt;0,1,0)</f>
        <v>0</v>
      </c>
      <c r="BQ6" s="120">
        <f ca="1">IF(IFERROR(MATCH(_xlfn.CONCAT($B6,",",BQ$4),'25 SpcFunc &amp; VentSpcFunc combos'!$Q$8:$Q$354,0),0)&gt;0,1,0)</f>
        <v>0</v>
      </c>
      <c r="BR6" s="120">
        <f ca="1">IF(IFERROR(MATCH(_xlfn.CONCAT($B6,",",BR$4),'25 SpcFunc &amp; VentSpcFunc combos'!$Q$8:$Q$354,0),0)&gt;0,1,0)</f>
        <v>0</v>
      </c>
      <c r="BS6" s="120">
        <f ca="1">IF(IFERROR(MATCH(_xlfn.CONCAT($B6,",",BS$4),'25 SpcFunc &amp; VentSpcFunc combos'!$Q$8:$Q$354,0),0)&gt;0,1,0)</f>
        <v>0</v>
      </c>
      <c r="BT6" s="120">
        <f ca="1">IF(IFERROR(MATCH(_xlfn.CONCAT($B6,",",BT$4),'25 SpcFunc &amp; VentSpcFunc combos'!$Q$8:$Q$354,0),0)&gt;0,1,0)</f>
        <v>0</v>
      </c>
      <c r="BU6" s="120">
        <f ca="1">IF(IFERROR(MATCH(_xlfn.CONCAT($B6,",",BU$4),'25 SpcFunc &amp; VentSpcFunc combos'!$Q$8:$Q$354,0),0)&gt;0,1,0)</f>
        <v>0</v>
      </c>
      <c r="BV6" s="120">
        <f ca="1">IF(IFERROR(MATCH(_xlfn.CONCAT($B6,",",BV$4),'25 SpcFunc &amp; VentSpcFunc combos'!$Q$8:$Q$354,0),0)&gt;0,1,0)</f>
        <v>0</v>
      </c>
      <c r="BW6" s="120">
        <f ca="1">IF(IFERROR(MATCH(_xlfn.CONCAT($B6,",",BW$4),'25 SpcFunc &amp; VentSpcFunc combos'!$Q$8:$Q$354,0),0)&gt;0,1,0)</f>
        <v>0</v>
      </c>
      <c r="BX6" s="120">
        <f ca="1">IF(IFERROR(MATCH(_xlfn.CONCAT($B6,",",BX$4),'25 SpcFunc &amp; VentSpcFunc combos'!$Q$8:$Q$354,0),0)&gt;0,1,0)</f>
        <v>0</v>
      </c>
      <c r="BY6" s="120">
        <f ca="1">IF(IFERROR(MATCH(_xlfn.CONCAT($B6,",",BY$4),'25 SpcFunc &amp; VentSpcFunc combos'!$Q$8:$Q$354,0),0)&gt;0,1,0)</f>
        <v>0</v>
      </c>
      <c r="BZ6" s="120">
        <f ca="1">IF(IFERROR(MATCH(_xlfn.CONCAT($B6,",",BZ$4),'25 SpcFunc &amp; VentSpcFunc combos'!$Q$8:$Q$354,0),0)&gt;0,1,0)</f>
        <v>0</v>
      </c>
      <c r="CA6" s="120">
        <f ca="1">IF(IFERROR(MATCH(_xlfn.CONCAT($B6,",",CA$4),'25 SpcFunc &amp; VentSpcFunc combos'!$Q$8:$Q$354,0),0)&gt;0,1,0)</f>
        <v>0</v>
      </c>
      <c r="CB6" s="120">
        <f ca="1">IF(IFERROR(MATCH(_xlfn.CONCAT($B6,",",CB$4),'25 SpcFunc &amp; VentSpcFunc combos'!$Q$8:$Q$354,0),0)&gt;0,1,0)</f>
        <v>0</v>
      </c>
      <c r="CC6" s="120">
        <f ca="1">IF(IFERROR(MATCH(_xlfn.CONCAT($B6,",",CC$4),'25 SpcFunc &amp; VentSpcFunc combos'!$Q$8:$Q$354,0),0)&gt;0,1,0)</f>
        <v>0</v>
      </c>
      <c r="CD6" s="120">
        <f ca="1">IF(IFERROR(MATCH(_xlfn.CONCAT($B6,",",CD$4),'25 SpcFunc &amp; VentSpcFunc combos'!$Q$8:$Q$354,0),0)&gt;0,1,0)</f>
        <v>0</v>
      </c>
      <c r="CE6" s="120">
        <f ca="1">IF(IFERROR(MATCH(_xlfn.CONCAT($B6,",",CE$4),'25 SpcFunc &amp; VentSpcFunc combos'!$Q$8:$Q$354,0),0)&gt;0,1,0)</f>
        <v>0</v>
      </c>
      <c r="CF6" s="120">
        <f ca="1">IF(IFERROR(MATCH(_xlfn.CONCAT($B6,",",CF$4),'25 SpcFunc &amp; VentSpcFunc combos'!$Q$8:$Q$354,0),0)&gt;0,1,0)</f>
        <v>0</v>
      </c>
      <c r="CG6" s="120">
        <f ca="1">IF(IFERROR(MATCH(_xlfn.CONCAT($B6,",",CG$4),'25 SpcFunc &amp; VentSpcFunc combos'!$Q$8:$Q$354,0),0)&gt;0,1,0)</f>
        <v>0</v>
      </c>
      <c r="CH6" s="120">
        <f ca="1">IF(IFERROR(MATCH(_xlfn.CONCAT($B6,",",CH$4),'25 SpcFunc &amp; VentSpcFunc combos'!$Q$8:$Q$354,0),0)&gt;0,1,0)</f>
        <v>0</v>
      </c>
      <c r="CI6" s="120">
        <f ca="1">IF(IFERROR(MATCH(_xlfn.CONCAT($B6,",",CI$4),'25 SpcFunc &amp; VentSpcFunc combos'!$Q$8:$Q$354,0),0)&gt;0,1,0)</f>
        <v>0</v>
      </c>
      <c r="CJ6" s="120">
        <f ca="1">IF(IFERROR(MATCH(_xlfn.CONCAT($B6,",",CJ$4),'25 SpcFunc &amp; VentSpcFunc combos'!$Q$8:$Q$354,0),0)&gt;0,1,0)</f>
        <v>0</v>
      </c>
      <c r="CK6" s="120">
        <f ca="1">IF(IFERROR(MATCH(_xlfn.CONCAT($B6,",",CK$4),'25 SpcFunc &amp; VentSpcFunc combos'!$Q$8:$Q$354,0),0)&gt;0,1,0)</f>
        <v>0</v>
      </c>
      <c r="CL6" s="120">
        <f ca="1">IF(IFERROR(MATCH(_xlfn.CONCAT($B6,",",CL$4),'25 SpcFunc &amp; VentSpcFunc combos'!$Q$8:$Q$354,0),0)&gt;0,1,0)</f>
        <v>0</v>
      </c>
      <c r="CM6" s="120">
        <f ca="1">IF(IFERROR(MATCH(_xlfn.CONCAT($B6,",",CM$4),'25 SpcFunc &amp; VentSpcFunc combos'!$Q$8:$Q$354,0),0)&gt;0,1,0)</f>
        <v>0</v>
      </c>
      <c r="CN6" s="120">
        <f ca="1">IF(IFERROR(MATCH(_xlfn.CONCAT($B6,",",CN$4),'25 SpcFunc &amp; VentSpcFunc combos'!$Q$8:$Q$354,0),0)&gt;0,1,0)</f>
        <v>0</v>
      </c>
      <c r="CO6" s="120">
        <f ca="1">IF(IFERROR(MATCH(_xlfn.CONCAT($B6,",",CO$4),'25 SpcFunc &amp; VentSpcFunc combos'!$Q$8:$Q$354,0),0)&gt;0,1,0)</f>
        <v>0</v>
      </c>
      <c r="CP6" s="120">
        <f ca="1">IF(IFERROR(MATCH(_xlfn.CONCAT($B6,",",CP$4),'25 SpcFunc &amp; VentSpcFunc combos'!$Q$8:$Q$354,0),0)&gt;0,1,0)</f>
        <v>0</v>
      </c>
      <c r="CQ6" s="120">
        <f ca="1">IF(IFERROR(MATCH(_xlfn.CONCAT($B6,",",CQ$4),'25 SpcFunc &amp; VentSpcFunc combos'!$Q$8:$Q$354,0),0)&gt;0,1,0)</f>
        <v>0</v>
      </c>
      <c r="CR6" s="120">
        <f ca="1">IF(IFERROR(MATCH(_xlfn.CONCAT($B6,",",CR$4),'25 SpcFunc &amp; VentSpcFunc combos'!$Q$8:$Q$354,0),0)&gt;0,1,0)</f>
        <v>0</v>
      </c>
      <c r="CS6" s="120">
        <f ca="1">IF(IFERROR(MATCH(_xlfn.CONCAT($B6,",",CS$4),'25 SpcFunc &amp; VentSpcFunc combos'!$Q$8:$Q$354,0),0)&gt;0,1,0)</f>
        <v>0</v>
      </c>
      <c r="CT6" s="120">
        <f ca="1">IF(IFERROR(MATCH(_xlfn.CONCAT($B6,",",CT$4),'25 SpcFunc &amp; VentSpcFunc combos'!$Q$8:$Q$354,0),0)&gt;0,1,0)</f>
        <v>0</v>
      </c>
      <c r="CU6" s="99" t="s">
        <v>938</v>
      </c>
      <c r="CV6">
        <f t="shared" ref="CV6:CV69" ca="1" si="4">SUM(C6:CT6)</f>
        <v>1</v>
      </c>
    </row>
    <row r="7" spans="1:100" x14ac:dyDescent="0.25">
      <c r="B7" t="str">
        <f>'For CSV - 2025 SpcFuncData'!B7</f>
        <v>Aging Eye/Low-vision (Lobby, Main Entry)</v>
      </c>
      <c r="C7" s="120">
        <f ca="1">IF(IFERROR(MATCH(_xlfn.CONCAT($B7,",",C$4),'25 SpcFunc &amp; VentSpcFunc combos'!$Q$8:$Q$354,0),0)&gt;0,1,0)</f>
        <v>0</v>
      </c>
      <c r="D7" s="120">
        <f ca="1">IF(IFERROR(MATCH(_xlfn.CONCAT($B7,",",D$4),'25 SpcFunc &amp; VentSpcFunc combos'!$Q$8:$Q$354,0),0)&gt;0,1,0)</f>
        <v>0</v>
      </c>
      <c r="E7" s="120">
        <f ca="1">IF(IFERROR(MATCH(_xlfn.CONCAT($B7,",",E$4),'25 SpcFunc &amp; VentSpcFunc combos'!$Q$8:$Q$354,0),0)&gt;0,1,0)</f>
        <v>0</v>
      </c>
      <c r="F7" s="120">
        <f ca="1">IF(IFERROR(MATCH(_xlfn.CONCAT($B7,",",F$4),'25 SpcFunc &amp; VentSpcFunc combos'!$Q$8:$Q$354,0),0)&gt;0,1,0)</f>
        <v>0</v>
      </c>
      <c r="G7" s="120">
        <f ca="1">IF(IFERROR(MATCH(_xlfn.CONCAT($B7,",",G$4),'25 SpcFunc &amp; VentSpcFunc combos'!$Q$8:$Q$354,0),0)&gt;0,1,0)</f>
        <v>0</v>
      </c>
      <c r="H7" s="120">
        <f ca="1">IF(IFERROR(MATCH(_xlfn.CONCAT($B7,",",H$4),'25 SpcFunc &amp; VentSpcFunc combos'!$Q$8:$Q$354,0),0)&gt;0,1,0)</f>
        <v>0</v>
      </c>
      <c r="I7" s="120">
        <f ca="1">IF(IFERROR(MATCH(_xlfn.CONCAT($B7,",",I$4),'25 SpcFunc &amp; VentSpcFunc combos'!$Q$8:$Q$354,0),0)&gt;0,1,0)</f>
        <v>0</v>
      </c>
      <c r="J7" s="120">
        <f ca="1">IF(IFERROR(MATCH(_xlfn.CONCAT($B7,",",J$4),'25 SpcFunc &amp; VentSpcFunc combos'!$Q$8:$Q$354,0),0)&gt;0,1,0)</f>
        <v>0</v>
      </c>
      <c r="K7" s="120">
        <f ca="1">IF(IFERROR(MATCH(_xlfn.CONCAT($B7,",",K$4),'25 SpcFunc &amp; VentSpcFunc combos'!$Q$8:$Q$354,0),0)&gt;0,1,0)</f>
        <v>0</v>
      </c>
      <c r="L7" s="120">
        <f ca="1">IF(IFERROR(MATCH(_xlfn.CONCAT($B7,",",L$4),'25 SpcFunc &amp; VentSpcFunc combos'!$Q$8:$Q$354,0),0)&gt;0,1,0)</f>
        <v>0</v>
      </c>
      <c r="M7" s="120">
        <f ca="1">IF(IFERROR(MATCH(_xlfn.CONCAT($B7,",",M$4),'25 SpcFunc &amp; VentSpcFunc combos'!$Q$8:$Q$354,0),0)&gt;0,1,0)</f>
        <v>0</v>
      </c>
      <c r="N7" s="120">
        <f ca="1">IF(IFERROR(MATCH(_xlfn.CONCAT($B7,",",N$4),'25 SpcFunc &amp; VentSpcFunc combos'!$Q$8:$Q$354,0),0)&gt;0,1,0)</f>
        <v>0</v>
      </c>
      <c r="O7" s="120">
        <f ca="1">IF(IFERROR(MATCH(_xlfn.CONCAT($B7,",",O$4),'25 SpcFunc &amp; VentSpcFunc combos'!$Q$8:$Q$354,0),0)&gt;0,1,0)</f>
        <v>0</v>
      </c>
      <c r="P7" s="120">
        <f ca="1">IF(IFERROR(MATCH(_xlfn.CONCAT($B7,",",P$4),'25 SpcFunc &amp; VentSpcFunc combos'!$Q$8:$Q$354,0),0)&gt;0,1,0)</f>
        <v>0</v>
      </c>
      <c r="Q7" s="120">
        <f ca="1">IF(IFERROR(MATCH(_xlfn.CONCAT($B7,",",Q$4),'25 SpcFunc &amp; VentSpcFunc combos'!$Q$8:$Q$354,0),0)&gt;0,1,0)</f>
        <v>0</v>
      </c>
      <c r="R7" s="120">
        <f ca="1">IF(IFERROR(MATCH(_xlfn.CONCAT($B7,",",R$4),'25 SpcFunc &amp; VentSpcFunc combos'!$Q$8:$Q$354,0),0)&gt;0,1,0)</f>
        <v>0</v>
      </c>
      <c r="S7" s="120">
        <f ca="1">IF(IFERROR(MATCH(_xlfn.CONCAT($B7,",",S$4),'25 SpcFunc &amp; VentSpcFunc combos'!$Q$8:$Q$354,0),0)&gt;0,1,0)</f>
        <v>0</v>
      </c>
      <c r="T7" s="120">
        <f ca="1">IF(IFERROR(MATCH(_xlfn.CONCAT($B7,",",T$4),'25 SpcFunc &amp; VentSpcFunc combos'!$Q$8:$Q$354,0),0)&gt;0,1,0)</f>
        <v>0</v>
      </c>
      <c r="U7" s="120">
        <f ca="1">IF(IFERROR(MATCH(_xlfn.CONCAT($B7,",",U$4),'25 SpcFunc &amp; VentSpcFunc combos'!$Q$8:$Q$354,0),0)&gt;0,1,0)</f>
        <v>0</v>
      </c>
      <c r="V7" s="120">
        <f ca="1">IF(IFERROR(MATCH(_xlfn.CONCAT($B7,",",V$4),'25 SpcFunc &amp; VentSpcFunc combos'!$Q$8:$Q$354,0),0)&gt;0,1,0)</f>
        <v>0</v>
      </c>
      <c r="W7" s="120">
        <f ca="1">IF(IFERROR(MATCH(_xlfn.CONCAT($B7,",",W$4),'25 SpcFunc &amp; VentSpcFunc combos'!$Q$8:$Q$354,0),0)&gt;0,1,0)</f>
        <v>0</v>
      </c>
      <c r="X7" s="120">
        <f ca="1">IF(IFERROR(MATCH(_xlfn.CONCAT($B7,",",X$4),'25 SpcFunc &amp; VentSpcFunc combos'!$Q$8:$Q$354,0),0)&gt;0,1,0)</f>
        <v>0</v>
      </c>
      <c r="Y7" s="120">
        <f ca="1">IF(IFERROR(MATCH(_xlfn.CONCAT($B7,",",Y$4),'25 SpcFunc &amp; VentSpcFunc combos'!$Q$8:$Q$354,0),0)&gt;0,1,0)</f>
        <v>0</v>
      </c>
      <c r="Z7" s="120">
        <f ca="1">IF(IFERROR(MATCH(_xlfn.CONCAT($B7,",",Z$4),'25 SpcFunc &amp; VentSpcFunc combos'!$Q$8:$Q$354,0),0)&gt;0,1,0)</f>
        <v>0</v>
      </c>
      <c r="AA7" s="120">
        <f ca="1">IF(IFERROR(MATCH(_xlfn.CONCAT($B7,",",AA$4),'25 SpcFunc &amp; VentSpcFunc combos'!$Q$8:$Q$354,0),0)&gt;0,1,0)</f>
        <v>0</v>
      </c>
      <c r="AB7" s="120">
        <f ca="1">IF(IFERROR(MATCH(_xlfn.CONCAT($B7,",",AB$4),'25 SpcFunc &amp; VentSpcFunc combos'!$Q$8:$Q$354,0),0)&gt;0,1,0)</f>
        <v>0</v>
      </c>
      <c r="AC7" s="120">
        <f ca="1">IF(IFERROR(MATCH(_xlfn.CONCAT($B7,",",AC$4),'25 SpcFunc &amp; VentSpcFunc combos'!$Q$8:$Q$354,0),0)&gt;0,1,0)</f>
        <v>0</v>
      </c>
      <c r="AD7" s="120">
        <f ca="1">IF(IFERROR(MATCH(_xlfn.CONCAT($B7,",",AD$4),'25 SpcFunc &amp; VentSpcFunc combos'!$Q$8:$Q$354,0),0)&gt;0,1,0)</f>
        <v>0</v>
      </c>
      <c r="AE7" s="120">
        <f ca="1">IF(IFERROR(MATCH(_xlfn.CONCAT($B7,",",AE$4),'25 SpcFunc &amp; VentSpcFunc combos'!$Q$8:$Q$354,0),0)&gt;0,1,0)</f>
        <v>0</v>
      </c>
      <c r="AF7" s="120">
        <f ca="1">IF(IFERROR(MATCH(_xlfn.CONCAT($B7,",",AF$4),'25 SpcFunc &amp; VentSpcFunc combos'!$Q$8:$Q$354,0),0)&gt;0,1,0)</f>
        <v>0</v>
      </c>
      <c r="AG7" s="120">
        <f ca="1">IF(IFERROR(MATCH(_xlfn.CONCAT($B7,",",AG$4),'25 SpcFunc &amp; VentSpcFunc combos'!$Q$8:$Q$354,0),0)&gt;0,1,0)</f>
        <v>0</v>
      </c>
      <c r="AH7" s="120">
        <f ca="1">IF(IFERROR(MATCH(_xlfn.CONCAT($B7,",",AH$4),'25 SpcFunc &amp; VentSpcFunc combos'!$Q$8:$Q$354,0),0)&gt;0,1,0)</f>
        <v>0</v>
      </c>
      <c r="AI7" s="120">
        <f ca="1">IF(IFERROR(MATCH(_xlfn.CONCAT($B7,",",AI$4),'25 SpcFunc &amp; VentSpcFunc combos'!$Q$8:$Q$354,0),0)&gt;0,1,0)</f>
        <v>0</v>
      </c>
      <c r="AJ7" s="120">
        <f ca="1">IF(IFERROR(MATCH(_xlfn.CONCAT($B7,",",AJ$4),'25 SpcFunc &amp; VentSpcFunc combos'!$Q$8:$Q$354,0),0)&gt;0,1,0)</f>
        <v>0</v>
      </c>
      <c r="AK7" s="120">
        <f ca="1">IF(IFERROR(MATCH(_xlfn.CONCAT($B7,",",AK$4),'25 SpcFunc &amp; VentSpcFunc combos'!$Q$8:$Q$354,0),0)&gt;0,1,0)</f>
        <v>0</v>
      </c>
      <c r="AL7" s="120">
        <f ca="1">IF(IFERROR(MATCH(_xlfn.CONCAT($B7,",",AL$4),'25 SpcFunc &amp; VentSpcFunc combos'!$Q$8:$Q$354,0),0)&gt;0,1,0)</f>
        <v>0</v>
      </c>
      <c r="AM7" s="120">
        <f ca="1">IF(IFERROR(MATCH(_xlfn.CONCAT($B7,",",AM$4),'25 SpcFunc &amp; VentSpcFunc combos'!$Q$8:$Q$354,0),0)&gt;0,1,0)</f>
        <v>0</v>
      </c>
      <c r="AN7" s="120">
        <f ca="1">IF(IFERROR(MATCH(_xlfn.CONCAT($B7,",",AN$4),'25 SpcFunc &amp; VentSpcFunc combos'!$Q$8:$Q$354,0),0)&gt;0,1,0)</f>
        <v>0</v>
      </c>
      <c r="AO7" s="120">
        <f ca="1">IF(IFERROR(MATCH(_xlfn.CONCAT($B7,",",AO$4),'25 SpcFunc &amp; VentSpcFunc combos'!$Q$8:$Q$354,0),0)&gt;0,1,0)</f>
        <v>0</v>
      </c>
      <c r="AP7" s="120">
        <f ca="1">IF(IFERROR(MATCH(_xlfn.CONCAT($B7,",",AP$4),'25 SpcFunc &amp; VentSpcFunc combos'!$Q$8:$Q$354,0),0)&gt;0,1,0)</f>
        <v>0</v>
      </c>
      <c r="AQ7" s="120">
        <f ca="1">IF(IFERROR(MATCH(_xlfn.CONCAT($B7,",",AQ$4),'25 SpcFunc &amp; VentSpcFunc combos'!$Q$8:$Q$354,0),0)&gt;0,1,0)</f>
        <v>0</v>
      </c>
      <c r="AR7" s="120">
        <f ca="1">IF(IFERROR(MATCH(_xlfn.CONCAT($B7,",",AR$4),'25 SpcFunc &amp; VentSpcFunc combos'!$Q$8:$Q$354,0),0)&gt;0,1,0)</f>
        <v>0</v>
      </c>
      <c r="AS7" s="120">
        <f ca="1">IF(IFERROR(MATCH(_xlfn.CONCAT($B7,",",AS$4),'25 SpcFunc &amp; VentSpcFunc combos'!$Q$8:$Q$354,0),0)&gt;0,1,0)</f>
        <v>0</v>
      </c>
      <c r="AT7" s="120">
        <f ca="1">IF(IFERROR(MATCH(_xlfn.CONCAT($B7,",",AT$4),'25 SpcFunc &amp; VentSpcFunc combos'!$Q$8:$Q$354,0),0)&gt;0,1,0)</f>
        <v>0</v>
      </c>
      <c r="AU7" s="120">
        <f ca="1">IF(IFERROR(MATCH(_xlfn.CONCAT($B7,",",AU$4),'25 SpcFunc &amp; VentSpcFunc combos'!$Q$8:$Q$354,0),0)&gt;0,1,0)</f>
        <v>0</v>
      </c>
      <c r="AV7" s="120">
        <f ca="1">IF(IFERROR(MATCH(_xlfn.CONCAT($B7,",",AV$4),'25 SpcFunc &amp; VentSpcFunc combos'!$Q$8:$Q$354,0),0)&gt;0,1,0)</f>
        <v>0</v>
      </c>
      <c r="AW7" s="120">
        <f ca="1">IF(IFERROR(MATCH(_xlfn.CONCAT($B7,",",AW$4),'25 SpcFunc &amp; VentSpcFunc combos'!$Q$8:$Q$354,0),0)&gt;0,1,0)</f>
        <v>0</v>
      </c>
      <c r="AX7" s="120">
        <f ca="1">IF(IFERROR(MATCH(_xlfn.CONCAT($B7,",",AX$4),'25 SpcFunc &amp; VentSpcFunc combos'!$Q$8:$Q$354,0),0)&gt;0,1,0)</f>
        <v>0</v>
      </c>
      <c r="AY7" s="120">
        <f ca="1">IF(IFERROR(MATCH(_xlfn.CONCAT($B7,",",AY$4),'25 SpcFunc &amp; VentSpcFunc combos'!$Q$8:$Q$354,0),0)&gt;0,1,0)</f>
        <v>0</v>
      </c>
      <c r="AZ7" s="120">
        <f ca="1">IF(IFERROR(MATCH(_xlfn.CONCAT($B7,",",AZ$4),'25 SpcFunc &amp; VentSpcFunc combos'!$Q$8:$Q$354,0),0)&gt;0,1,0)</f>
        <v>0</v>
      </c>
      <c r="BA7" s="120">
        <f ca="1">IF(IFERROR(MATCH(_xlfn.CONCAT($B7,",",BA$4),'25 SpcFunc &amp; VentSpcFunc combos'!$Q$8:$Q$354,0),0)&gt;0,1,0)</f>
        <v>0</v>
      </c>
      <c r="BB7" s="120">
        <f ca="1">IF(IFERROR(MATCH(_xlfn.CONCAT($B7,",",BB$4),'25 SpcFunc &amp; VentSpcFunc combos'!$Q$8:$Q$354,0),0)&gt;0,1,0)</f>
        <v>0</v>
      </c>
      <c r="BC7" s="120">
        <f ca="1">IF(IFERROR(MATCH(_xlfn.CONCAT($B7,",",BC$4),'25 SpcFunc &amp; VentSpcFunc combos'!$Q$8:$Q$354,0),0)&gt;0,1,0)</f>
        <v>0</v>
      </c>
      <c r="BD7" s="120">
        <f ca="1">IF(IFERROR(MATCH(_xlfn.CONCAT($B7,",",BD$4),'25 SpcFunc &amp; VentSpcFunc combos'!$Q$8:$Q$354,0),0)&gt;0,1,0)</f>
        <v>0</v>
      </c>
      <c r="BE7" s="120">
        <f ca="1">IF(IFERROR(MATCH(_xlfn.CONCAT($B7,",",BE$4),'25 SpcFunc &amp; VentSpcFunc combos'!$Q$8:$Q$354,0),0)&gt;0,1,0)</f>
        <v>0</v>
      </c>
      <c r="BF7" s="120">
        <f ca="1">IF(IFERROR(MATCH(_xlfn.CONCAT($B7,",",BF$4),'25 SpcFunc &amp; VentSpcFunc combos'!$Q$8:$Q$354,0),0)&gt;0,1,0)</f>
        <v>0</v>
      </c>
      <c r="BG7" s="120">
        <f ca="1">IF(IFERROR(MATCH(_xlfn.CONCAT($B7,",",BG$4),'25 SpcFunc &amp; VentSpcFunc combos'!$Q$8:$Q$354,0),0)&gt;0,1,0)</f>
        <v>0</v>
      </c>
      <c r="BH7" s="120">
        <f ca="1">IF(IFERROR(MATCH(_xlfn.CONCAT($B7,",",BH$4),'25 SpcFunc &amp; VentSpcFunc combos'!$Q$8:$Q$354,0),0)&gt;0,1,0)</f>
        <v>0</v>
      </c>
      <c r="BI7" s="120">
        <f ca="1">IF(IFERROR(MATCH(_xlfn.CONCAT($B7,",",BI$4),'25 SpcFunc &amp; VentSpcFunc combos'!$Q$8:$Q$354,0),0)&gt;0,1,0)</f>
        <v>0</v>
      </c>
      <c r="BJ7" s="120">
        <f ca="1">IF(IFERROR(MATCH(_xlfn.CONCAT($B7,",",BJ$4),'25 SpcFunc &amp; VentSpcFunc combos'!$Q$8:$Q$354,0),0)&gt;0,1,0)</f>
        <v>0</v>
      </c>
      <c r="BK7" s="120">
        <f ca="1">IF(IFERROR(MATCH(_xlfn.CONCAT($B7,",",BK$4),'25 SpcFunc &amp; VentSpcFunc combos'!$Q$8:$Q$354,0),0)&gt;0,1,0)</f>
        <v>0</v>
      </c>
      <c r="BL7" s="120">
        <f ca="1">IF(IFERROR(MATCH(_xlfn.CONCAT($B7,",",BL$4),'25 SpcFunc &amp; VentSpcFunc combos'!$Q$8:$Q$354,0),0)&gt;0,1,0)</f>
        <v>0</v>
      </c>
      <c r="BM7" s="120">
        <f ca="1">IF(IFERROR(MATCH(_xlfn.CONCAT($B7,",",BM$4),'25 SpcFunc &amp; VentSpcFunc combos'!$Q$8:$Q$354,0),0)&gt;0,1,0)</f>
        <v>0</v>
      </c>
      <c r="BN7" s="120">
        <f ca="1">IF(IFERROR(MATCH(_xlfn.CONCAT($B7,",",BN$4),'25 SpcFunc &amp; VentSpcFunc combos'!$Q$8:$Q$354,0),0)&gt;0,1,0)</f>
        <v>0</v>
      </c>
      <c r="BO7" s="120">
        <f ca="1">IF(IFERROR(MATCH(_xlfn.CONCAT($B7,",",BO$4),'25 SpcFunc &amp; VentSpcFunc combos'!$Q$8:$Q$354,0),0)&gt;0,1,0)</f>
        <v>0</v>
      </c>
      <c r="BP7" s="120">
        <f ca="1">IF(IFERROR(MATCH(_xlfn.CONCAT($B7,",",BP$4),'25 SpcFunc &amp; VentSpcFunc combos'!$Q$8:$Q$354,0),0)&gt;0,1,0)</f>
        <v>0</v>
      </c>
      <c r="BQ7" s="120">
        <f ca="1">IF(IFERROR(MATCH(_xlfn.CONCAT($B7,",",BQ$4),'25 SpcFunc &amp; VentSpcFunc combos'!$Q$8:$Q$354,0),0)&gt;0,1,0)</f>
        <v>0</v>
      </c>
      <c r="BR7" s="120">
        <f ca="1">IF(IFERROR(MATCH(_xlfn.CONCAT($B7,",",BR$4),'25 SpcFunc &amp; VentSpcFunc combos'!$Q$8:$Q$354,0),0)&gt;0,1,0)</f>
        <v>0</v>
      </c>
      <c r="BS7" s="120">
        <f ca="1">IF(IFERROR(MATCH(_xlfn.CONCAT($B7,",",BS$4),'25 SpcFunc &amp; VentSpcFunc combos'!$Q$8:$Q$354,0),0)&gt;0,1,0)</f>
        <v>0</v>
      </c>
      <c r="BT7" s="120">
        <f ca="1">IF(IFERROR(MATCH(_xlfn.CONCAT($B7,",",BT$4),'25 SpcFunc &amp; VentSpcFunc combos'!$Q$8:$Q$354,0),0)&gt;0,1,0)</f>
        <v>0</v>
      </c>
      <c r="BU7" s="120">
        <f ca="1">IF(IFERROR(MATCH(_xlfn.CONCAT($B7,",",BU$4),'25 SpcFunc &amp; VentSpcFunc combos'!$Q$8:$Q$354,0),0)&gt;0,1,0)</f>
        <v>0</v>
      </c>
      <c r="BV7" s="120">
        <f ca="1">IF(IFERROR(MATCH(_xlfn.CONCAT($B7,",",BV$4),'25 SpcFunc &amp; VentSpcFunc combos'!$Q$8:$Q$354,0),0)&gt;0,1,0)</f>
        <v>0</v>
      </c>
      <c r="BW7" s="120">
        <f ca="1">IF(IFERROR(MATCH(_xlfn.CONCAT($B7,",",BW$4),'25 SpcFunc &amp; VentSpcFunc combos'!$Q$8:$Q$354,0),0)&gt;0,1,0)</f>
        <v>0</v>
      </c>
      <c r="BX7" s="120">
        <f ca="1">IF(IFERROR(MATCH(_xlfn.CONCAT($B7,",",BX$4),'25 SpcFunc &amp; VentSpcFunc combos'!$Q$8:$Q$354,0),0)&gt;0,1,0)</f>
        <v>0</v>
      </c>
      <c r="BY7" s="120">
        <f ca="1">IF(IFERROR(MATCH(_xlfn.CONCAT($B7,",",BY$4),'25 SpcFunc &amp; VentSpcFunc combos'!$Q$8:$Q$354,0),0)&gt;0,1,0)</f>
        <v>0</v>
      </c>
      <c r="BZ7" s="120">
        <f ca="1">IF(IFERROR(MATCH(_xlfn.CONCAT($B7,",",BZ$4),'25 SpcFunc &amp; VentSpcFunc combos'!$Q$8:$Q$354,0),0)&gt;0,1,0)</f>
        <v>0</v>
      </c>
      <c r="CA7" s="120">
        <f ca="1">IF(IFERROR(MATCH(_xlfn.CONCAT($B7,",",CA$4),'25 SpcFunc &amp; VentSpcFunc combos'!$Q$8:$Q$354,0),0)&gt;0,1,0)</f>
        <v>0</v>
      </c>
      <c r="CB7" s="120">
        <f ca="1">IF(IFERROR(MATCH(_xlfn.CONCAT($B7,",",CB$4),'25 SpcFunc &amp; VentSpcFunc combos'!$Q$8:$Q$354,0),0)&gt;0,1,0)</f>
        <v>0</v>
      </c>
      <c r="CC7" s="120">
        <f ca="1">IF(IFERROR(MATCH(_xlfn.CONCAT($B7,",",CC$4),'25 SpcFunc &amp; VentSpcFunc combos'!$Q$8:$Q$354,0),0)&gt;0,1,0)</f>
        <v>0</v>
      </c>
      <c r="CD7" s="120">
        <f ca="1">IF(IFERROR(MATCH(_xlfn.CONCAT($B7,",",CD$4),'25 SpcFunc &amp; VentSpcFunc combos'!$Q$8:$Q$354,0),0)&gt;0,1,0)</f>
        <v>0</v>
      </c>
      <c r="CE7" s="120">
        <f ca="1">IF(IFERROR(MATCH(_xlfn.CONCAT($B7,",",CE$4),'25 SpcFunc &amp; VentSpcFunc combos'!$Q$8:$Q$354,0),0)&gt;0,1,0)</f>
        <v>0</v>
      </c>
      <c r="CF7" s="120">
        <f ca="1">IF(IFERROR(MATCH(_xlfn.CONCAT($B7,",",CF$4),'25 SpcFunc &amp; VentSpcFunc combos'!$Q$8:$Q$354,0),0)&gt;0,1,0)</f>
        <v>1</v>
      </c>
      <c r="CG7" s="120">
        <f ca="1">IF(IFERROR(MATCH(_xlfn.CONCAT($B7,",",CG$4),'25 SpcFunc &amp; VentSpcFunc combos'!$Q$8:$Q$354,0),0)&gt;0,1,0)</f>
        <v>0</v>
      </c>
      <c r="CH7" s="120">
        <f ca="1">IF(IFERROR(MATCH(_xlfn.CONCAT($B7,",",CH$4),'25 SpcFunc &amp; VentSpcFunc combos'!$Q$8:$Q$354,0),0)&gt;0,1,0)</f>
        <v>0</v>
      </c>
      <c r="CI7" s="120">
        <f ca="1">IF(IFERROR(MATCH(_xlfn.CONCAT($B7,",",CI$4),'25 SpcFunc &amp; VentSpcFunc combos'!$Q$8:$Q$354,0),0)&gt;0,1,0)</f>
        <v>0</v>
      </c>
      <c r="CJ7" s="120">
        <f ca="1">IF(IFERROR(MATCH(_xlfn.CONCAT($B7,",",CJ$4),'25 SpcFunc &amp; VentSpcFunc combos'!$Q$8:$Q$354,0),0)&gt;0,1,0)</f>
        <v>0</v>
      </c>
      <c r="CK7" s="120">
        <f ca="1">IF(IFERROR(MATCH(_xlfn.CONCAT($B7,",",CK$4),'25 SpcFunc &amp; VentSpcFunc combos'!$Q$8:$Q$354,0),0)&gt;0,1,0)</f>
        <v>0</v>
      </c>
      <c r="CL7" s="120">
        <f ca="1">IF(IFERROR(MATCH(_xlfn.CONCAT($B7,",",CL$4),'25 SpcFunc &amp; VentSpcFunc combos'!$Q$8:$Q$354,0),0)&gt;0,1,0)</f>
        <v>0</v>
      </c>
      <c r="CM7" s="120">
        <f ca="1">IF(IFERROR(MATCH(_xlfn.CONCAT($B7,",",CM$4),'25 SpcFunc &amp; VentSpcFunc combos'!$Q$8:$Q$354,0),0)&gt;0,1,0)</f>
        <v>0</v>
      </c>
      <c r="CN7" s="120">
        <f ca="1">IF(IFERROR(MATCH(_xlfn.CONCAT($B7,",",CN$4),'25 SpcFunc &amp; VentSpcFunc combos'!$Q$8:$Q$354,0),0)&gt;0,1,0)</f>
        <v>0</v>
      </c>
      <c r="CO7" s="120">
        <f ca="1">IF(IFERROR(MATCH(_xlfn.CONCAT($B7,",",CO$4),'25 SpcFunc &amp; VentSpcFunc combos'!$Q$8:$Q$354,0),0)&gt;0,1,0)</f>
        <v>0</v>
      </c>
      <c r="CP7" s="120">
        <f ca="1">IF(IFERROR(MATCH(_xlfn.CONCAT($B7,",",CP$4),'25 SpcFunc &amp; VentSpcFunc combos'!$Q$8:$Q$354,0),0)&gt;0,1,0)</f>
        <v>0</v>
      </c>
      <c r="CQ7" s="120">
        <f ca="1">IF(IFERROR(MATCH(_xlfn.CONCAT($B7,",",CQ$4),'25 SpcFunc &amp; VentSpcFunc combos'!$Q$8:$Q$354,0),0)&gt;0,1,0)</f>
        <v>0</v>
      </c>
      <c r="CR7" s="120">
        <f ca="1">IF(IFERROR(MATCH(_xlfn.CONCAT($B7,",",CR$4),'25 SpcFunc &amp; VentSpcFunc combos'!$Q$8:$Q$354,0),0)&gt;0,1,0)</f>
        <v>0</v>
      </c>
      <c r="CS7" s="120">
        <f ca="1">IF(IFERROR(MATCH(_xlfn.CONCAT($B7,",",CS$4),'25 SpcFunc &amp; VentSpcFunc combos'!$Q$8:$Q$354,0),0)&gt;0,1,0)</f>
        <v>0</v>
      </c>
      <c r="CT7" s="120">
        <f ca="1">IF(IFERROR(MATCH(_xlfn.CONCAT($B7,",",CT$4),'25 SpcFunc &amp; VentSpcFunc combos'!$Q$8:$Q$354,0),0)&gt;0,1,0)</f>
        <v>0</v>
      </c>
      <c r="CU7" s="99" t="s">
        <v>938</v>
      </c>
      <c r="CV7">
        <f t="shared" ca="1" si="4"/>
        <v>1</v>
      </c>
    </row>
    <row r="8" spans="1:100" x14ac:dyDescent="0.25">
      <c r="B8" t="str">
        <f>'For CSV - 2025 SpcFuncData'!B8</f>
        <v>Aging Eye/Low-vision (Lounge/Waiting Area)</v>
      </c>
      <c r="C8" s="120">
        <f ca="1">IF(IFERROR(MATCH(_xlfn.CONCAT($B8,",",C$4),'25 SpcFunc &amp; VentSpcFunc combos'!$Q$8:$Q$354,0),0)&gt;0,1,0)</f>
        <v>0</v>
      </c>
      <c r="D8" s="120">
        <f ca="1">IF(IFERROR(MATCH(_xlfn.CONCAT($B8,",",D$4),'25 SpcFunc &amp; VentSpcFunc combos'!$Q$8:$Q$354,0),0)&gt;0,1,0)</f>
        <v>0</v>
      </c>
      <c r="E8" s="120">
        <f ca="1">IF(IFERROR(MATCH(_xlfn.CONCAT($B8,",",E$4),'25 SpcFunc &amp; VentSpcFunc combos'!$Q$8:$Q$354,0),0)&gt;0,1,0)</f>
        <v>0</v>
      </c>
      <c r="F8" s="120">
        <f ca="1">IF(IFERROR(MATCH(_xlfn.CONCAT($B8,",",F$4),'25 SpcFunc &amp; VentSpcFunc combos'!$Q$8:$Q$354,0),0)&gt;0,1,0)</f>
        <v>0</v>
      </c>
      <c r="G8" s="120">
        <f ca="1">IF(IFERROR(MATCH(_xlfn.CONCAT($B8,",",G$4),'25 SpcFunc &amp; VentSpcFunc combos'!$Q$8:$Q$354,0),0)&gt;0,1,0)</f>
        <v>0</v>
      </c>
      <c r="H8" s="120">
        <f ca="1">IF(IFERROR(MATCH(_xlfn.CONCAT($B8,",",H$4),'25 SpcFunc &amp; VentSpcFunc combos'!$Q$8:$Q$354,0),0)&gt;0,1,0)</f>
        <v>0</v>
      </c>
      <c r="I8" s="120">
        <f ca="1">IF(IFERROR(MATCH(_xlfn.CONCAT($B8,",",I$4),'25 SpcFunc &amp; VentSpcFunc combos'!$Q$8:$Q$354,0),0)&gt;0,1,0)</f>
        <v>0</v>
      </c>
      <c r="J8" s="120">
        <f ca="1">IF(IFERROR(MATCH(_xlfn.CONCAT($B8,",",J$4),'25 SpcFunc &amp; VentSpcFunc combos'!$Q$8:$Q$354,0),0)&gt;0,1,0)</f>
        <v>0</v>
      </c>
      <c r="K8" s="120">
        <f ca="1">IF(IFERROR(MATCH(_xlfn.CONCAT($B8,",",K$4),'25 SpcFunc &amp; VentSpcFunc combos'!$Q$8:$Q$354,0),0)&gt;0,1,0)</f>
        <v>0</v>
      </c>
      <c r="L8" s="120">
        <f ca="1">IF(IFERROR(MATCH(_xlfn.CONCAT($B8,",",L$4),'25 SpcFunc &amp; VentSpcFunc combos'!$Q$8:$Q$354,0),0)&gt;0,1,0)</f>
        <v>0</v>
      </c>
      <c r="M8" s="120">
        <f ca="1">IF(IFERROR(MATCH(_xlfn.CONCAT($B8,",",M$4),'25 SpcFunc &amp; VentSpcFunc combos'!$Q$8:$Q$354,0),0)&gt;0,1,0)</f>
        <v>0</v>
      </c>
      <c r="N8" s="120">
        <f ca="1">IF(IFERROR(MATCH(_xlfn.CONCAT($B8,",",N$4),'25 SpcFunc &amp; VentSpcFunc combos'!$Q$8:$Q$354,0),0)&gt;0,1,0)</f>
        <v>0</v>
      </c>
      <c r="O8" s="120">
        <f ca="1">IF(IFERROR(MATCH(_xlfn.CONCAT($B8,",",O$4),'25 SpcFunc &amp; VentSpcFunc combos'!$Q$8:$Q$354,0),0)&gt;0,1,0)</f>
        <v>0</v>
      </c>
      <c r="P8" s="120">
        <f ca="1">IF(IFERROR(MATCH(_xlfn.CONCAT($B8,",",P$4),'25 SpcFunc &amp; VentSpcFunc combos'!$Q$8:$Q$354,0),0)&gt;0,1,0)</f>
        <v>0</v>
      </c>
      <c r="Q8" s="120">
        <f ca="1">IF(IFERROR(MATCH(_xlfn.CONCAT($B8,",",Q$4),'25 SpcFunc &amp; VentSpcFunc combos'!$Q$8:$Q$354,0),0)&gt;0,1,0)</f>
        <v>0</v>
      </c>
      <c r="R8" s="120">
        <f ca="1">IF(IFERROR(MATCH(_xlfn.CONCAT($B8,",",R$4),'25 SpcFunc &amp; VentSpcFunc combos'!$Q$8:$Q$354,0),0)&gt;0,1,0)</f>
        <v>0</v>
      </c>
      <c r="S8" s="120">
        <f ca="1">IF(IFERROR(MATCH(_xlfn.CONCAT($B8,",",S$4),'25 SpcFunc &amp; VentSpcFunc combos'!$Q$8:$Q$354,0),0)&gt;0,1,0)</f>
        <v>0</v>
      </c>
      <c r="T8" s="120">
        <f ca="1">IF(IFERROR(MATCH(_xlfn.CONCAT($B8,",",T$4),'25 SpcFunc &amp; VentSpcFunc combos'!$Q$8:$Q$354,0),0)&gt;0,1,0)</f>
        <v>0</v>
      </c>
      <c r="U8" s="120">
        <f ca="1">IF(IFERROR(MATCH(_xlfn.CONCAT($B8,",",U$4),'25 SpcFunc &amp; VentSpcFunc combos'!$Q$8:$Q$354,0),0)&gt;0,1,0)</f>
        <v>0</v>
      </c>
      <c r="V8" s="120">
        <f ca="1">IF(IFERROR(MATCH(_xlfn.CONCAT($B8,",",V$4),'25 SpcFunc &amp; VentSpcFunc combos'!$Q$8:$Q$354,0),0)&gt;0,1,0)</f>
        <v>0</v>
      </c>
      <c r="W8" s="120">
        <f ca="1">IF(IFERROR(MATCH(_xlfn.CONCAT($B8,",",W$4),'25 SpcFunc &amp; VentSpcFunc combos'!$Q$8:$Q$354,0),0)&gt;0,1,0)</f>
        <v>0</v>
      </c>
      <c r="X8" s="120">
        <f ca="1">IF(IFERROR(MATCH(_xlfn.CONCAT($B8,",",X$4),'25 SpcFunc &amp; VentSpcFunc combos'!$Q$8:$Q$354,0),0)&gt;0,1,0)</f>
        <v>0</v>
      </c>
      <c r="Y8" s="120">
        <f ca="1">IF(IFERROR(MATCH(_xlfn.CONCAT($B8,",",Y$4),'25 SpcFunc &amp; VentSpcFunc combos'!$Q$8:$Q$354,0),0)&gt;0,1,0)</f>
        <v>0</v>
      </c>
      <c r="Z8" s="120">
        <f ca="1">IF(IFERROR(MATCH(_xlfn.CONCAT($B8,",",Z$4),'25 SpcFunc &amp; VentSpcFunc combos'!$Q$8:$Q$354,0),0)&gt;0,1,0)</f>
        <v>0</v>
      </c>
      <c r="AA8" s="120">
        <f ca="1">IF(IFERROR(MATCH(_xlfn.CONCAT($B8,",",AA$4),'25 SpcFunc &amp; VentSpcFunc combos'!$Q$8:$Q$354,0),0)&gt;0,1,0)</f>
        <v>0</v>
      </c>
      <c r="AB8" s="120">
        <f ca="1">IF(IFERROR(MATCH(_xlfn.CONCAT($B8,",",AB$4),'25 SpcFunc &amp; VentSpcFunc combos'!$Q$8:$Q$354,0),0)&gt;0,1,0)</f>
        <v>0</v>
      </c>
      <c r="AC8" s="120">
        <f ca="1">IF(IFERROR(MATCH(_xlfn.CONCAT($B8,",",AC$4),'25 SpcFunc &amp; VentSpcFunc combos'!$Q$8:$Q$354,0),0)&gt;0,1,0)</f>
        <v>0</v>
      </c>
      <c r="AD8" s="120">
        <f ca="1">IF(IFERROR(MATCH(_xlfn.CONCAT($B8,",",AD$4),'25 SpcFunc &amp; VentSpcFunc combos'!$Q$8:$Q$354,0),0)&gt;0,1,0)</f>
        <v>0</v>
      </c>
      <c r="AE8" s="120">
        <f ca="1">IF(IFERROR(MATCH(_xlfn.CONCAT($B8,",",AE$4),'25 SpcFunc &amp; VentSpcFunc combos'!$Q$8:$Q$354,0),0)&gt;0,1,0)</f>
        <v>0</v>
      </c>
      <c r="AF8" s="120">
        <f ca="1">IF(IFERROR(MATCH(_xlfn.CONCAT($B8,",",AF$4),'25 SpcFunc &amp; VentSpcFunc combos'!$Q$8:$Q$354,0),0)&gt;0,1,0)</f>
        <v>0</v>
      </c>
      <c r="AG8" s="120">
        <f ca="1">IF(IFERROR(MATCH(_xlfn.CONCAT($B8,",",AG$4),'25 SpcFunc &amp; VentSpcFunc combos'!$Q$8:$Q$354,0),0)&gt;0,1,0)</f>
        <v>0</v>
      </c>
      <c r="AH8" s="120">
        <f ca="1">IF(IFERROR(MATCH(_xlfn.CONCAT($B8,",",AH$4),'25 SpcFunc &amp; VentSpcFunc combos'!$Q$8:$Q$354,0),0)&gt;0,1,0)</f>
        <v>0</v>
      </c>
      <c r="AI8" s="120">
        <f ca="1">IF(IFERROR(MATCH(_xlfn.CONCAT($B8,",",AI$4),'25 SpcFunc &amp; VentSpcFunc combos'!$Q$8:$Q$354,0),0)&gt;0,1,0)</f>
        <v>0</v>
      </c>
      <c r="AJ8" s="120">
        <f ca="1">IF(IFERROR(MATCH(_xlfn.CONCAT($B8,",",AJ$4),'25 SpcFunc &amp; VentSpcFunc combos'!$Q$8:$Q$354,0),0)&gt;0,1,0)</f>
        <v>0</v>
      </c>
      <c r="AK8" s="120">
        <f ca="1">IF(IFERROR(MATCH(_xlfn.CONCAT($B8,",",AK$4),'25 SpcFunc &amp; VentSpcFunc combos'!$Q$8:$Q$354,0),0)&gt;0,1,0)</f>
        <v>0</v>
      </c>
      <c r="AL8" s="120">
        <f ca="1">IF(IFERROR(MATCH(_xlfn.CONCAT($B8,",",AL$4),'25 SpcFunc &amp; VentSpcFunc combos'!$Q$8:$Q$354,0),0)&gt;0,1,0)</f>
        <v>0</v>
      </c>
      <c r="AM8" s="120">
        <f ca="1">IF(IFERROR(MATCH(_xlfn.CONCAT($B8,",",AM$4),'25 SpcFunc &amp; VentSpcFunc combos'!$Q$8:$Q$354,0),0)&gt;0,1,0)</f>
        <v>0</v>
      </c>
      <c r="AN8" s="120">
        <f ca="1">IF(IFERROR(MATCH(_xlfn.CONCAT($B8,",",AN$4),'25 SpcFunc &amp; VentSpcFunc combos'!$Q$8:$Q$354,0),0)&gt;0,1,0)</f>
        <v>0</v>
      </c>
      <c r="AO8" s="120">
        <f ca="1">IF(IFERROR(MATCH(_xlfn.CONCAT($B8,",",AO$4),'25 SpcFunc &amp; VentSpcFunc combos'!$Q$8:$Q$354,0),0)&gt;0,1,0)</f>
        <v>0</v>
      </c>
      <c r="AP8" s="120">
        <f ca="1">IF(IFERROR(MATCH(_xlfn.CONCAT($B8,",",AP$4),'25 SpcFunc &amp; VentSpcFunc combos'!$Q$8:$Q$354,0),0)&gt;0,1,0)</f>
        <v>0</v>
      </c>
      <c r="AQ8" s="120">
        <f ca="1">IF(IFERROR(MATCH(_xlfn.CONCAT($B8,",",AQ$4),'25 SpcFunc &amp; VentSpcFunc combos'!$Q$8:$Q$354,0),0)&gt;0,1,0)</f>
        <v>0</v>
      </c>
      <c r="AR8" s="120">
        <f ca="1">IF(IFERROR(MATCH(_xlfn.CONCAT($B8,",",AR$4),'25 SpcFunc &amp; VentSpcFunc combos'!$Q$8:$Q$354,0),0)&gt;0,1,0)</f>
        <v>0</v>
      </c>
      <c r="AS8" s="120">
        <f ca="1">IF(IFERROR(MATCH(_xlfn.CONCAT($B8,",",AS$4),'25 SpcFunc &amp; VentSpcFunc combos'!$Q$8:$Q$354,0),0)&gt;0,1,0)</f>
        <v>0</v>
      </c>
      <c r="AT8" s="120">
        <f ca="1">IF(IFERROR(MATCH(_xlfn.CONCAT($B8,",",AT$4),'25 SpcFunc &amp; VentSpcFunc combos'!$Q$8:$Q$354,0),0)&gt;0,1,0)</f>
        <v>0</v>
      </c>
      <c r="AU8" s="120">
        <f ca="1">IF(IFERROR(MATCH(_xlfn.CONCAT($B8,",",AU$4),'25 SpcFunc &amp; VentSpcFunc combos'!$Q$8:$Q$354,0),0)&gt;0,1,0)</f>
        <v>0</v>
      </c>
      <c r="AV8" s="120">
        <f ca="1">IF(IFERROR(MATCH(_xlfn.CONCAT($B8,",",AV$4),'25 SpcFunc &amp; VentSpcFunc combos'!$Q$8:$Q$354,0),0)&gt;0,1,0)</f>
        <v>0</v>
      </c>
      <c r="AW8" s="120">
        <f ca="1">IF(IFERROR(MATCH(_xlfn.CONCAT($B8,",",AW$4),'25 SpcFunc &amp; VentSpcFunc combos'!$Q$8:$Q$354,0),0)&gt;0,1,0)</f>
        <v>0</v>
      </c>
      <c r="AX8" s="120">
        <f ca="1">IF(IFERROR(MATCH(_xlfn.CONCAT($B8,",",AX$4),'25 SpcFunc &amp; VentSpcFunc combos'!$Q$8:$Q$354,0),0)&gt;0,1,0)</f>
        <v>0</v>
      </c>
      <c r="AY8" s="120">
        <f ca="1">IF(IFERROR(MATCH(_xlfn.CONCAT($B8,",",AY$4),'25 SpcFunc &amp; VentSpcFunc combos'!$Q$8:$Q$354,0),0)&gt;0,1,0)</f>
        <v>0</v>
      </c>
      <c r="AZ8" s="120">
        <f ca="1">IF(IFERROR(MATCH(_xlfn.CONCAT($B8,",",AZ$4),'25 SpcFunc &amp; VentSpcFunc combos'!$Q$8:$Q$354,0),0)&gt;0,1,0)</f>
        <v>0</v>
      </c>
      <c r="BA8" s="120">
        <f ca="1">IF(IFERROR(MATCH(_xlfn.CONCAT($B8,",",BA$4),'25 SpcFunc &amp; VentSpcFunc combos'!$Q$8:$Q$354,0),0)&gt;0,1,0)</f>
        <v>0</v>
      </c>
      <c r="BB8" s="120">
        <f ca="1">IF(IFERROR(MATCH(_xlfn.CONCAT($B8,",",BB$4),'25 SpcFunc &amp; VentSpcFunc combos'!$Q$8:$Q$354,0),0)&gt;0,1,0)</f>
        <v>0</v>
      </c>
      <c r="BC8" s="120">
        <f ca="1">IF(IFERROR(MATCH(_xlfn.CONCAT($B8,",",BC$4),'25 SpcFunc &amp; VentSpcFunc combos'!$Q$8:$Q$354,0),0)&gt;0,1,0)</f>
        <v>0</v>
      </c>
      <c r="BD8" s="120">
        <f ca="1">IF(IFERROR(MATCH(_xlfn.CONCAT($B8,",",BD$4),'25 SpcFunc &amp; VentSpcFunc combos'!$Q$8:$Q$354,0),0)&gt;0,1,0)</f>
        <v>0</v>
      </c>
      <c r="BE8" s="120">
        <f ca="1">IF(IFERROR(MATCH(_xlfn.CONCAT($B8,",",BE$4),'25 SpcFunc &amp; VentSpcFunc combos'!$Q$8:$Q$354,0),0)&gt;0,1,0)</f>
        <v>0</v>
      </c>
      <c r="BF8" s="120">
        <f ca="1">IF(IFERROR(MATCH(_xlfn.CONCAT($B8,",",BF$4),'25 SpcFunc &amp; VentSpcFunc combos'!$Q$8:$Q$354,0),0)&gt;0,1,0)</f>
        <v>1</v>
      </c>
      <c r="BG8" s="120">
        <f ca="1">IF(IFERROR(MATCH(_xlfn.CONCAT($B8,",",BG$4),'25 SpcFunc &amp; VentSpcFunc combos'!$Q$8:$Q$354,0),0)&gt;0,1,0)</f>
        <v>0</v>
      </c>
      <c r="BH8" s="120">
        <f ca="1">IF(IFERROR(MATCH(_xlfn.CONCAT($B8,",",BH$4),'25 SpcFunc &amp; VentSpcFunc combos'!$Q$8:$Q$354,0),0)&gt;0,1,0)</f>
        <v>0</v>
      </c>
      <c r="BI8" s="120">
        <f ca="1">IF(IFERROR(MATCH(_xlfn.CONCAT($B8,",",BI$4),'25 SpcFunc &amp; VentSpcFunc combos'!$Q$8:$Q$354,0),0)&gt;0,1,0)</f>
        <v>0</v>
      </c>
      <c r="BJ8" s="120">
        <f ca="1">IF(IFERROR(MATCH(_xlfn.CONCAT($B8,",",BJ$4),'25 SpcFunc &amp; VentSpcFunc combos'!$Q$8:$Q$354,0),0)&gt;0,1,0)</f>
        <v>0</v>
      </c>
      <c r="BK8" s="120">
        <f ca="1">IF(IFERROR(MATCH(_xlfn.CONCAT($B8,",",BK$4),'25 SpcFunc &amp; VentSpcFunc combos'!$Q$8:$Q$354,0),0)&gt;0,1,0)</f>
        <v>0</v>
      </c>
      <c r="BL8" s="120">
        <f ca="1">IF(IFERROR(MATCH(_xlfn.CONCAT($B8,",",BL$4),'25 SpcFunc &amp; VentSpcFunc combos'!$Q$8:$Q$354,0),0)&gt;0,1,0)</f>
        <v>0</v>
      </c>
      <c r="BM8" s="120">
        <f ca="1">IF(IFERROR(MATCH(_xlfn.CONCAT($B8,",",BM$4),'25 SpcFunc &amp; VentSpcFunc combos'!$Q$8:$Q$354,0),0)&gt;0,1,0)</f>
        <v>0</v>
      </c>
      <c r="BN8" s="120">
        <f ca="1">IF(IFERROR(MATCH(_xlfn.CONCAT($B8,",",BN$4),'25 SpcFunc &amp; VentSpcFunc combos'!$Q$8:$Q$354,0),0)&gt;0,1,0)</f>
        <v>0</v>
      </c>
      <c r="BO8" s="120">
        <f ca="1">IF(IFERROR(MATCH(_xlfn.CONCAT($B8,",",BO$4),'25 SpcFunc &amp; VentSpcFunc combos'!$Q$8:$Q$354,0),0)&gt;0,1,0)</f>
        <v>0</v>
      </c>
      <c r="BP8" s="120">
        <f ca="1">IF(IFERROR(MATCH(_xlfn.CONCAT($B8,",",BP$4),'25 SpcFunc &amp; VentSpcFunc combos'!$Q$8:$Q$354,0),0)&gt;0,1,0)</f>
        <v>0</v>
      </c>
      <c r="BQ8" s="120">
        <f ca="1">IF(IFERROR(MATCH(_xlfn.CONCAT($B8,",",BQ$4),'25 SpcFunc &amp; VentSpcFunc combos'!$Q$8:$Q$354,0),0)&gt;0,1,0)</f>
        <v>0</v>
      </c>
      <c r="BR8" s="120">
        <f ca="1">IF(IFERROR(MATCH(_xlfn.CONCAT($B8,",",BR$4),'25 SpcFunc &amp; VentSpcFunc combos'!$Q$8:$Q$354,0),0)&gt;0,1,0)</f>
        <v>0</v>
      </c>
      <c r="BS8" s="120">
        <f ca="1">IF(IFERROR(MATCH(_xlfn.CONCAT($B8,",",BS$4),'25 SpcFunc &amp; VentSpcFunc combos'!$Q$8:$Q$354,0),0)&gt;0,1,0)</f>
        <v>0</v>
      </c>
      <c r="BT8" s="120">
        <f ca="1">IF(IFERROR(MATCH(_xlfn.CONCAT($B8,",",BT$4),'25 SpcFunc &amp; VentSpcFunc combos'!$Q$8:$Q$354,0),0)&gt;0,1,0)</f>
        <v>0</v>
      </c>
      <c r="BU8" s="120">
        <f ca="1">IF(IFERROR(MATCH(_xlfn.CONCAT($B8,",",BU$4),'25 SpcFunc &amp; VentSpcFunc combos'!$Q$8:$Q$354,0),0)&gt;0,1,0)</f>
        <v>0</v>
      </c>
      <c r="BV8" s="120">
        <f ca="1">IF(IFERROR(MATCH(_xlfn.CONCAT($B8,",",BV$4),'25 SpcFunc &amp; VentSpcFunc combos'!$Q$8:$Q$354,0),0)&gt;0,1,0)</f>
        <v>0</v>
      </c>
      <c r="BW8" s="120">
        <f ca="1">IF(IFERROR(MATCH(_xlfn.CONCAT($B8,",",BW$4),'25 SpcFunc &amp; VentSpcFunc combos'!$Q$8:$Q$354,0),0)&gt;0,1,0)</f>
        <v>0</v>
      </c>
      <c r="BX8" s="120">
        <f ca="1">IF(IFERROR(MATCH(_xlfn.CONCAT($B8,",",BX$4),'25 SpcFunc &amp; VentSpcFunc combos'!$Q$8:$Q$354,0),0)&gt;0,1,0)</f>
        <v>0</v>
      </c>
      <c r="BY8" s="120">
        <f ca="1">IF(IFERROR(MATCH(_xlfn.CONCAT($B8,",",BY$4),'25 SpcFunc &amp; VentSpcFunc combos'!$Q$8:$Q$354,0),0)&gt;0,1,0)</f>
        <v>0</v>
      </c>
      <c r="BZ8" s="120">
        <f ca="1">IF(IFERROR(MATCH(_xlfn.CONCAT($B8,",",BZ$4),'25 SpcFunc &amp; VentSpcFunc combos'!$Q$8:$Q$354,0),0)&gt;0,1,0)</f>
        <v>0</v>
      </c>
      <c r="CA8" s="120">
        <f ca="1">IF(IFERROR(MATCH(_xlfn.CONCAT($B8,",",CA$4),'25 SpcFunc &amp; VentSpcFunc combos'!$Q$8:$Q$354,0),0)&gt;0,1,0)</f>
        <v>0</v>
      </c>
      <c r="CB8" s="120">
        <f ca="1">IF(IFERROR(MATCH(_xlfn.CONCAT($B8,",",CB$4),'25 SpcFunc &amp; VentSpcFunc combos'!$Q$8:$Q$354,0),0)&gt;0,1,0)</f>
        <v>0</v>
      </c>
      <c r="CC8" s="120">
        <f ca="1">IF(IFERROR(MATCH(_xlfn.CONCAT($B8,",",CC$4),'25 SpcFunc &amp; VentSpcFunc combos'!$Q$8:$Q$354,0),0)&gt;0,1,0)</f>
        <v>0</v>
      </c>
      <c r="CD8" s="120">
        <f ca="1">IF(IFERROR(MATCH(_xlfn.CONCAT($B8,",",CD$4),'25 SpcFunc &amp; VentSpcFunc combos'!$Q$8:$Q$354,0),0)&gt;0,1,0)</f>
        <v>0</v>
      </c>
      <c r="CE8" s="120">
        <f ca="1">IF(IFERROR(MATCH(_xlfn.CONCAT($B8,",",CE$4),'25 SpcFunc &amp; VentSpcFunc combos'!$Q$8:$Q$354,0),0)&gt;0,1,0)</f>
        <v>0</v>
      </c>
      <c r="CF8" s="120">
        <f ca="1">IF(IFERROR(MATCH(_xlfn.CONCAT($B8,",",CF$4),'25 SpcFunc &amp; VentSpcFunc combos'!$Q$8:$Q$354,0),0)&gt;0,1,0)</f>
        <v>0</v>
      </c>
      <c r="CG8" s="120">
        <f ca="1">IF(IFERROR(MATCH(_xlfn.CONCAT($B8,",",CG$4),'25 SpcFunc &amp; VentSpcFunc combos'!$Q$8:$Q$354,0),0)&gt;0,1,0)</f>
        <v>0</v>
      </c>
      <c r="CH8" s="120">
        <f ca="1">IF(IFERROR(MATCH(_xlfn.CONCAT($B8,",",CH$4),'25 SpcFunc &amp; VentSpcFunc combos'!$Q$8:$Q$354,0),0)&gt;0,1,0)</f>
        <v>0</v>
      </c>
      <c r="CI8" s="120">
        <f ca="1">IF(IFERROR(MATCH(_xlfn.CONCAT($B8,",",CI$4),'25 SpcFunc &amp; VentSpcFunc combos'!$Q$8:$Q$354,0),0)&gt;0,1,0)</f>
        <v>0</v>
      </c>
      <c r="CJ8" s="120">
        <f ca="1">IF(IFERROR(MATCH(_xlfn.CONCAT($B8,",",CJ$4),'25 SpcFunc &amp; VentSpcFunc combos'!$Q$8:$Q$354,0),0)&gt;0,1,0)</f>
        <v>0</v>
      </c>
      <c r="CK8" s="120">
        <f ca="1">IF(IFERROR(MATCH(_xlfn.CONCAT($B8,",",CK$4),'25 SpcFunc &amp; VentSpcFunc combos'!$Q$8:$Q$354,0),0)&gt;0,1,0)</f>
        <v>0</v>
      </c>
      <c r="CL8" s="120">
        <f ca="1">IF(IFERROR(MATCH(_xlfn.CONCAT($B8,",",CL$4),'25 SpcFunc &amp; VentSpcFunc combos'!$Q$8:$Q$354,0),0)&gt;0,1,0)</f>
        <v>0</v>
      </c>
      <c r="CM8" s="120">
        <f ca="1">IF(IFERROR(MATCH(_xlfn.CONCAT($B8,",",CM$4),'25 SpcFunc &amp; VentSpcFunc combos'!$Q$8:$Q$354,0),0)&gt;0,1,0)</f>
        <v>0</v>
      </c>
      <c r="CN8" s="120">
        <f ca="1">IF(IFERROR(MATCH(_xlfn.CONCAT($B8,",",CN$4),'25 SpcFunc &amp; VentSpcFunc combos'!$Q$8:$Q$354,0),0)&gt;0,1,0)</f>
        <v>0</v>
      </c>
      <c r="CO8" s="120">
        <f ca="1">IF(IFERROR(MATCH(_xlfn.CONCAT($B8,",",CO$4),'25 SpcFunc &amp; VentSpcFunc combos'!$Q$8:$Q$354,0),0)&gt;0,1,0)</f>
        <v>0</v>
      </c>
      <c r="CP8" s="120">
        <f ca="1">IF(IFERROR(MATCH(_xlfn.CONCAT($B8,",",CP$4),'25 SpcFunc &amp; VentSpcFunc combos'!$Q$8:$Q$354,0),0)&gt;0,1,0)</f>
        <v>0</v>
      </c>
      <c r="CQ8" s="120">
        <f ca="1">IF(IFERROR(MATCH(_xlfn.CONCAT($B8,",",CQ$4),'25 SpcFunc &amp; VentSpcFunc combos'!$Q$8:$Q$354,0),0)&gt;0,1,0)</f>
        <v>0</v>
      </c>
      <c r="CR8" s="120">
        <f ca="1">IF(IFERROR(MATCH(_xlfn.CONCAT($B8,",",CR$4),'25 SpcFunc &amp; VentSpcFunc combos'!$Q$8:$Q$354,0),0)&gt;0,1,0)</f>
        <v>0</v>
      </c>
      <c r="CS8" s="120">
        <f ca="1">IF(IFERROR(MATCH(_xlfn.CONCAT($B8,",",CS$4),'25 SpcFunc &amp; VentSpcFunc combos'!$Q$8:$Q$354,0),0)&gt;0,1,0)</f>
        <v>0</v>
      </c>
      <c r="CT8" s="120">
        <f ca="1">IF(IFERROR(MATCH(_xlfn.CONCAT($B8,",",CT$4),'25 SpcFunc &amp; VentSpcFunc combos'!$Q$8:$Q$354,0),0)&gt;0,1,0)</f>
        <v>0</v>
      </c>
      <c r="CU8" s="99" t="s">
        <v>938</v>
      </c>
      <c r="CV8">
        <f t="shared" ca="1" si="4"/>
        <v>1</v>
      </c>
    </row>
    <row r="9" spans="1:100" x14ac:dyDescent="0.25">
      <c r="B9" t="str">
        <f>'For CSV - 2025 SpcFuncData'!B9</f>
        <v>Aging Eye/Low-vision (Multipurpose Room)</v>
      </c>
      <c r="C9" s="120">
        <f ca="1">IF(IFERROR(MATCH(_xlfn.CONCAT($B9,",",C$4),'25 SpcFunc &amp; VentSpcFunc combos'!$Q$8:$Q$354,0),0)&gt;0,1,0)</f>
        <v>0</v>
      </c>
      <c r="D9" s="120">
        <f ca="1">IF(IFERROR(MATCH(_xlfn.CONCAT($B9,",",D$4),'25 SpcFunc &amp; VentSpcFunc combos'!$Q$8:$Q$354,0),0)&gt;0,1,0)</f>
        <v>0</v>
      </c>
      <c r="E9" s="120">
        <f ca="1">IF(IFERROR(MATCH(_xlfn.CONCAT($B9,",",E$4),'25 SpcFunc &amp; VentSpcFunc combos'!$Q$8:$Q$354,0),0)&gt;0,1,0)</f>
        <v>0</v>
      </c>
      <c r="F9" s="120">
        <f ca="1">IF(IFERROR(MATCH(_xlfn.CONCAT($B9,",",F$4),'25 SpcFunc &amp; VentSpcFunc combos'!$Q$8:$Q$354,0),0)&gt;0,1,0)</f>
        <v>0</v>
      </c>
      <c r="G9" s="120">
        <f ca="1">IF(IFERROR(MATCH(_xlfn.CONCAT($B9,",",G$4),'25 SpcFunc &amp; VentSpcFunc combos'!$Q$8:$Q$354,0),0)&gt;0,1,0)</f>
        <v>0</v>
      </c>
      <c r="H9" s="120">
        <f ca="1">IF(IFERROR(MATCH(_xlfn.CONCAT($B9,",",H$4),'25 SpcFunc &amp; VentSpcFunc combos'!$Q$8:$Q$354,0),0)&gt;0,1,0)</f>
        <v>0</v>
      </c>
      <c r="I9" s="120">
        <f ca="1">IF(IFERROR(MATCH(_xlfn.CONCAT($B9,",",I$4),'25 SpcFunc &amp; VentSpcFunc combos'!$Q$8:$Q$354,0),0)&gt;0,1,0)</f>
        <v>0</v>
      </c>
      <c r="J9" s="120">
        <f ca="1">IF(IFERROR(MATCH(_xlfn.CONCAT($B9,",",J$4),'25 SpcFunc &amp; VentSpcFunc combos'!$Q$8:$Q$354,0),0)&gt;0,1,0)</f>
        <v>0</v>
      </c>
      <c r="K9" s="120">
        <f ca="1">IF(IFERROR(MATCH(_xlfn.CONCAT($B9,",",K$4),'25 SpcFunc &amp; VentSpcFunc combos'!$Q$8:$Q$354,0),0)&gt;0,1,0)</f>
        <v>0</v>
      </c>
      <c r="L9" s="120">
        <f ca="1">IF(IFERROR(MATCH(_xlfn.CONCAT($B9,",",L$4),'25 SpcFunc &amp; VentSpcFunc combos'!$Q$8:$Q$354,0),0)&gt;0,1,0)</f>
        <v>0</v>
      </c>
      <c r="M9" s="120">
        <f ca="1">IF(IFERROR(MATCH(_xlfn.CONCAT($B9,",",M$4),'25 SpcFunc &amp; VentSpcFunc combos'!$Q$8:$Q$354,0),0)&gt;0,1,0)</f>
        <v>0</v>
      </c>
      <c r="N9" s="120">
        <f ca="1">IF(IFERROR(MATCH(_xlfn.CONCAT($B9,",",N$4),'25 SpcFunc &amp; VentSpcFunc combos'!$Q$8:$Q$354,0),0)&gt;0,1,0)</f>
        <v>0</v>
      </c>
      <c r="O9" s="120">
        <f ca="1">IF(IFERROR(MATCH(_xlfn.CONCAT($B9,",",O$4),'25 SpcFunc &amp; VentSpcFunc combos'!$Q$8:$Q$354,0),0)&gt;0,1,0)</f>
        <v>0</v>
      </c>
      <c r="P9" s="120">
        <f ca="1">IF(IFERROR(MATCH(_xlfn.CONCAT($B9,",",P$4),'25 SpcFunc &amp; VentSpcFunc combos'!$Q$8:$Q$354,0),0)&gt;0,1,0)</f>
        <v>0</v>
      </c>
      <c r="Q9" s="120">
        <f ca="1">IF(IFERROR(MATCH(_xlfn.CONCAT($B9,",",Q$4),'25 SpcFunc &amp; VentSpcFunc combos'!$Q$8:$Q$354,0),0)&gt;0,1,0)</f>
        <v>0</v>
      </c>
      <c r="R9" s="120">
        <f ca="1">IF(IFERROR(MATCH(_xlfn.CONCAT($B9,",",R$4),'25 SpcFunc &amp; VentSpcFunc combos'!$Q$8:$Q$354,0),0)&gt;0,1,0)</f>
        <v>0</v>
      </c>
      <c r="S9" s="120">
        <f ca="1">IF(IFERROR(MATCH(_xlfn.CONCAT($B9,",",S$4),'25 SpcFunc &amp; VentSpcFunc combos'!$Q$8:$Q$354,0),0)&gt;0,1,0)</f>
        <v>0</v>
      </c>
      <c r="T9" s="120">
        <f ca="1">IF(IFERROR(MATCH(_xlfn.CONCAT($B9,",",T$4),'25 SpcFunc &amp; VentSpcFunc combos'!$Q$8:$Q$354,0),0)&gt;0,1,0)</f>
        <v>0</v>
      </c>
      <c r="U9" s="120">
        <f ca="1">IF(IFERROR(MATCH(_xlfn.CONCAT($B9,",",U$4),'25 SpcFunc &amp; VentSpcFunc combos'!$Q$8:$Q$354,0),0)&gt;0,1,0)</f>
        <v>0</v>
      </c>
      <c r="V9" s="120">
        <f ca="1">IF(IFERROR(MATCH(_xlfn.CONCAT($B9,",",V$4),'25 SpcFunc &amp; VentSpcFunc combos'!$Q$8:$Q$354,0),0)&gt;0,1,0)</f>
        <v>0</v>
      </c>
      <c r="W9" s="120">
        <f ca="1">IF(IFERROR(MATCH(_xlfn.CONCAT($B9,",",W$4),'25 SpcFunc &amp; VentSpcFunc combos'!$Q$8:$Q$354,0),0)&gt;0,1,0)</f>
        <v>0</v>
      </c>
      <c r="X9" s="120">
        <f ca="1">IF(IFERROR(MATCH(_xlfn.CONCAT($B9,",",X$4),'25 SpcFunc &amp; VentSpcFunc combos'!$Q$8:$Q$354,0),0)&gt;0,1,0)</f>
        <v>0</v>
      </c>
      <c r="Y9" s="120">
        <f ca="1">IF(IFERROR(MATCH(_xlfn.CONCAT($B9,",",Y$4),'25 SpcFunc &amp; VentSpcFunc combos'!$Q$8:$Q$354,0),0)&gt;0,1,0)</f>
        <v>0</v>
      </c>
      <c r="Z9" s="120">
        <f ca="1">IF(IFERROR(MATCH(_xlfn.CONCAT($B9,",",Z$4),'25 SpcFunc &amp; VentSpcFunc combos'!$Q$8:$Q$354,0),0)&gt;0,1,0)</f>
        <v>0</v>
      </c>
      <c r="AA9" s="120">
        <f ca="1">IF(IFERROR(MATCH(_xlfn.CONCAT($B9,",",AA$4),'25 SpcFunc &amp; VentSpcFunc combos'!$Q$8:$Q$354,0),0)&gt;0,1,0)</f>
        <v>0</v>
      </c>
      <c r="AB9" s="120">
        <f ca="1">IF(IFERROR(MATCH(_xlfn.CONCAT($B9,",",AB$4),'25 SpcFunc &amp; VentSpcFunc combos'!$Q$8:$Q$354,0),0)&gt;0,1,0)</f>
        <v>0</v>
      </c>
      <c r="AC9" s="120">
        <f ca="1">IF(IFERROR(MATCH(_xlfn.CONCAT($B9,",",AC$4),'25 SpcFunc &amp; VentSpcFunc combos'!$Q$8:$Q$354,0),0)&gt;0,1,0)</f>
        <v>0</v>
      </c>
      <c r="AD9" s="120">
        <f ca="1">IF(IFERROR(MATCH(_xlfn.CONCAT($B9,",",AD$4),'25 SpcFunc &amp; VentSpcFunc combos'!$Q$8:$Q$354,0),0)&gt;0,1,0)</f>
        <v>0</v>
      </c>
      <c r="AE9" s="120">
        <f ca="1">IF(IFERROR(MATCH(_xlfn.CONCAT($B9,",",AE$4),'25 SpcFunc &amp; VentSpcFunc combos'!$Q$8:$Q$354,0),0)&gt;0,1,0)</f>
        <v>0</v>
      </c>
      <c r="AF9" s="120">
        <f ca="1">IF(IFERROR(MATCH(_xlfn.CONCAT($B9,",",AF$4),'25 SpcFunc &amp; VentSpcFunc combos'!$Q$8:$Q$354,0),0)&gt;0,1,0)</f>
        <v>0</v>
      </c>
      <c r="AG9" s="120">
        <f ca="1">IF(IFERROR(MATCH(_xlfn.CONCAT($B9,",",AG$4),'25 SpcFunc &amp; VentSpcFunc combos'!$Q$8:$Q$354,0),0)&gt;0,1,0)</f>
        <v>0</v>
      </c>
      <c r="AH9" s="120">
        <f ca="1">IF(IFERROR(MATCH(_xlfn.CONCAT($B9,",",AH$4),'25 SpcFunc &amp; VentSpcFunc combos'!$Q$8:$Q$354,0),0)&gt;0,1,0)</f>
        <v>0</v>
      </c>
      <c r="AI9" s="120">
        <f ca="1">IF(IFERROR(MATCH(_xlfn.CONCAT($B9,",",AI$4),'25 SpcFunc &amp; VentSpcFunc combos'!$Q$8:$Q$354,0),0)&gt;0,1,0)</f>
        <v>0</v>
      </c>
      <c r="AJ9" s="120">
        <f ca="1">IF(IFERROR(MATCH(_xlfn.CONCAT($B9,",",AJ$4),'25 SpcFunc &amp; VentSpcFunc combos'!$Q$8:$Q$354,0),0)&gt;0,1,0)</f>
        <v>0</v>
      </c>
      <c r="AK9" s="120">
        <f ca="1">IF(IFERROR(MATCH(_xlfn.CONCAT($B9,",",AK$4),'25 SpcFunc &amp; VentSpcFunc combos'!$Q$8:$Q$354,0),0)&gt;0,1,0)</f>
        <v>0</v>
      </c>
      <c r="AL9" s="120">
        <f ca="1">IF(IFERROR(MATCH(_xlfn.CONCAT($B9,",",AL$4),'25 SpcFunc &amp; VentSpcFunc combos'!$Q$8:$Q$354,0),0)&gt;0,1,0)</f>
        <v>0</v>
      </c>
      <c r="AM9" s="120">
        <f ca="1">IF(IFERROR(MATCH(_xlfn.CONCAT($B9,",",AM$4),'25 SpcFunc &amp; VentSpcFunc combos'!$Q$8:$Q$354,0),0)&gt;0,1,0)</f>
        <v>0</v>
      </c>
      <c r="AN9" s="120">
        <f ca="1">IF(IFERROR(MATCH(_xlfn.CONCAT($B9,",",AN$4),'25 SpcFunc &amp; VentSpcFunc combos'!$Q$8:$Q$354,0),0)&gt;0,1,0)</f>
        <v>0</v>
      </c>
      <c r="AO9" s="120">
        <f ca="1">IF(IFERROR(MATCH(_xlfn.CONCAT($B9,",",AO$4),'25 SpcFunc &amp; VentSpcFunc combos'!$Q$8:$Q$354,0),0)&gt;0,1,0)</f>
        <v>0</v>
      </c>
      <c r="AP9" s="120">
        <f ca="1">IF(IFERROR(MATCH(_xlfn.CONCAT($B9,",",AP$4),'25 SpcFunc &amp; VentSpcFunc combos'!$Q$8:$Q$354,0),0)&gt;0,1,0)</f>
        <v>0</v>
      </c>
      <c r="AQ9" s="120">
        <f ca="1">IF(IFERROR(MATCH(_xlfn.CONCAT($B9,",",AQ$4),'25 SpcFunc &amp; VentSpcFunc combos'!$Q$8:$Q$354,0),0)&gt;0,1,0)</f>
        <v>0</v>
      </c>
      <c r="AR9" s="120">
        <f ca="1">IF(IFERROR(MATCH(_xlfn.CONCAT($B9,",",AR$4),'25 SpcFunc &amp; VentSpcFunc combos'!$Q$8:$Q$354,0),0)&gt;0,1,0)</f>
        <v>0</v>
      </c>
      <c r="AS9" s="120">
        <f ca="1">IF(IFERROR(MATCH(_xlfn.CONCAT($B9,",",AS$4),'25 SpcFunc &amp; VentSpcFunc combos'!$Q$8:$Q$354,0),0)&gt;0,1,0)</f>
        <v>0</v>
      </c>
      <c r="AT9" s="120">
        <f ca="1">IF(IFERROR(MATCH(_xlfn.CONCAT($B9,",",AT$4),'25 SpcFunc &amp; VentSpcFunc combos'!$Q$8:$Q$354,0),0)&gt;0,1,0)</f>
        <v>0</v>
      </c>
      <c r="AU9" s="120">
        <f ca="1">IF(IFERROR(MATCH(_xlfn.CONCAT($B9,",",AU$4),'25 SpcFunc &amp; VentSpcFunc combos'!$Q$8:$Q$354,0),0)&gt;0,1,0)</f>
        <v>0</v>
      </c>
      <c r="AV9" s="120">
        <f ca="1">IF(IFERROR(MATCH(_xlfn.CONCAT($B9,",",AV$4),'25 SpcFunc &amp; VentSpcFunc combos'!$Q$8:$Q$354,0),0)&gt;0,1,0)</f>
        <v>0</v>
      </c>
      <c r="AW9" s="120">
        <f ca="1">IF(IFERROR(MATCH(_xlfn.CONCAT($B9,",",AW$4),'25 SpcFunc &amp; VentSpcFunc combos'!$Q$8:$Q$354,0),0)&gt;0,1,0)</f>
        <v>0</v>
      </c>
      <c r="AX9" s="120">
        <f ca="1">IF(IFERROR(MATCH(_xlfn.CONCAT($B9,",",AX$4),'25 SpcFunc &amp; VentSpcFunc combos'!$Q$8:$Q$354,0),0)&gt;0,1,0)</f>
        <v>0</v>
      </c>
      <c r="AY9" s="120">
        <f ca="1">IF(IFERROR(MATCH(_xlfn.CONCAT($B9,",",AY$4),'25 SpcFunc &amp; VentSpcFunc combos'!$Q$8:$Q$354,0),0)&gt;0,1,0)</f>
        <v>0</v>
      </c>
      <c r="AZ9" s="120">
        <f ca="1">IF(IFERROR(MATCH(_xlfn.CONCAT($B9,",",AZ$4),'25 SpcFunc &amp; VentSpcFunc combos'!$Q$8:$Q$354,0),0)&gt;0,1,0)</f>
        <v>0</v>
      </c>
      <c r="BA9" s="120">
        <f ca="1">IF(IFERROR(MATCH(_xlfn.CONCAT($B9,",",BA$4),'25 SpcFunc &amp; VentSpcFunc combos'!$Q$8:$Q$354,0),0)&gt;0,1,0)</f>
        <v>0</v>
      </c>
      <c r="BB9" s="120">
        <f ca="1">IF(IFERROR(MATCH(_xlfn.CONCAT($B9,",",BB$4),'25 SpcFunc &amp; VentSpcFunc combos'!$Q$8:$Q$354,0),0)&gt;0,1,0)</f>
        <v>0</v>
      </c>
      <c r="BC9" s="120">
        <f ca="1">IF(IFERROR(MATCH(_xlfn.CONCAT($B9,",",BC$4),'25 SpcFunc &amp; VentSpcFunc combos'!$Q$8:$Q$354,0),0)&gt;0,1,0)</f>
        <v>0</v>
      </c>
      <c r="BD9" s="120">
        <f ca="1">IF(IFERROR(MATCH(_xlfn.CONCAT($B9,",",BD$4),'25 SpcFunc &amp; VentSpcFunc combos'!$Q$8:$Q$354,0),0)&gt;0,1,0)</f>
        <v>0</v>
      </c>
      <c r="BE9" s="120">
        <f ca="1">IF(IFERROR(MATCH(_xlfn.CONCAT($B9,",",BE$4),'25 SpcFunc &amp; VentSpcFunc combos'!$Q$8:$Q$354,0),0)&gt;0,1,0)</f>
        <v>0</v>
      </c>
      <c r="BF9" s="120">
        <f ca="1">IF(IFERROR(MATCH(_xlfn.CONCAT($B9,",",BF$4),'25 SpcFunc &amp; VentSpcFunc combos'!$Q$8:$Q$354,0),0)&gt;0,1,0)</f>
        <v>0</v>
      </c>
      <c r="BG9" s="120">
        <f ca="1">IF(IFERROR(MATCH(_xlfn.CONCAT($B9,",",BG$4),'25 SpcFunc &amp; VentSpcFunc combos'!$Q$8:$Q$354,0),0)&gt;0,1,0)</f>
        <v>0</v>
      </c>
      <c r="BH9" s="120">
        <f ca="1">IF(IFERROR(MATCH(_xlfn.CONCAT($B9,",",BH$4),'25 SpcFunc &amp; VentSpcFunc combos'!$Q$8:$Q$354,0),0)&gt;0,1,0)</f>
        <v>1</v>
      </c>
      <c r="BI9" s="120">
        <f ca="1">IF(IFERROR(MATCH(_xlfn.CONCAT($B9,",",BI$4),'25 SpcFunc &amp; VentSpcFunc combos'!$Q$8:$Q$354,0),0)&gt;0,1,0)</f>
        <v>0</v>
      </c>
      <c r="BJ9" s="120">
        <f ca="1">IF(IFERROR(MATCH(_xlfn.CONCAT($B9,",",BJ$4),'25 SpcFunc &amp; VentSpcFunc combos'!$Q$8:$Q$354,0),0)&gt;0,1,0)</f>
        <v>0</v>
      </c>
      <c r="BK9" s="120">
        <f ca="1">IF(IFERROR(MATCH(_xlfn.CONCAT($B9,",",BK$4),'25 SpcFunc &amp; VentSpcFunc combos'!$Q$8:$Q$354,0),0)&gt;0,1,0)</f>
        <v>0</v>
      </c>
      <c r="BL9" s="120">
        <f ca="1">IF(IFERROR(MATCH(_xlfn.CONCAT($B9,",",BL$4),'25 SpcFunc &amp; VentSpcFunc combos'!$Q$8:$Q$354,0),0)&gt;0,1,0)</f>
        <v>0</v>
      </c>
      <c r="BM9" s="120">
        <f ca="1">IF(IFERROR(MATCH(_xlfn.CONCAT($B9,",",BM$4),'25 SpcFunc &amp; VentSpcFunc combos'!$Q$8:$Q$354,0),0)&gt;0,1,0)</f>
        <v>0</v>
      </c>
      <c r="BN9" s="120">
        <f ca="1">IF(IFERROR(MATCH(_xlfn.CONCAT($B9,",",BN$4),'25 SpcFunc &amp; VentSpcFunc combos'!$Q$8:$Q$354,0),0)&gt;0,1,0)</f>
        <v>0</v>
      </c>
      <c r="BO9" s="120">
        <f ca="1">IF(IFERROR(MATCH(_xlfn.CONCAT($B9,",",BO$4),'25 SpcFunc &amp; VentSpcFunc combos'!$Q$8:$Q$354,0),0)&gt;0,1,0)</f>
        <v>0</v>
      </c>
      <c r="BP9" s="120">
        <f ca="1">IF(IFERROR(MATCH(_xlfn.CONCAT($B9,",",BP$4),'25 SpcFunc &amp; VentSpcFunc combos'!$Q$8:$Q$354,0),0)&gt;0,1,0)</f>
        <v>0</v>
      </c>
      <c r="BQ9" s="120">
        <f ca="1">IF(IFERROR(MATCH(_xlfn.CONCAT($B9,",",BQ$4),'25 SpcFunc &amp; VentSpcFunc combos'!$Q$8:$Q$354,0),0)&gt;0,1,0)</f>
        <v>0</v>
      </c>
      <c r="BR9" s="120">
        <f ca="1">IF(IFERROR(MATCH(_xlfn.CONCAT($B9,",",BR$4),'25 SpcFunc &amp; VentSpcFunc combos'!$Q$8:$Q$354,0),0)&gt;0,1,0)</f>
        <v>0</v>
      </c>
      <c r="BS9" s="120">
        <f ca="1">IF(IFERROR(MATCH(_xlfn.CONCAT($B9,",",BS$4),'25 SpcFunc &amp; VentSpcFunc combos'!$Q$8:$Q$354,0),0)&gt;0,1,0)</f>
        <v>0</v>
      </c>
      <c r="BT9" s="120">
        <f ca="1">IF(IFERROR(MATCH(_xlfn.CONCAT($B9,",",BT$4),'25 SpcFunc &amp; VentSpcFunc combos'!$Q$8:$Q$354,0),0)&gt;0,1,0)</f>
        <v>0</v>
      </c>
      <c r="BU9" s="120">
        <f ca="1">IF(IFERROR(MATCH(_xlfn.CONCAT($B9,",",BU$4),'25 SpcFunc &amp; VentSpcFunc combos'!$Q$8:$Q$354,0),0)&gt;0,1,0)</f>
        <v>0</v>
      </c>
      <c r="BV9" s="120">
        <f ca="1">IF(IFERROR(MATCH(_xlfn.CONCAT($B9,",",BV$4),'25 SpcFunc &amp; VentSpcFunc combos'!$Q$8:$Q$354,0),0)&gt;0,1,0)</f>
        <v>0</v>
      </c>
      <c r="BW9" s="120">
        <f ca="1">IF(IFERROR(MATCH(_xlfn.CONCAT($B9,",",BW$4),'25 SpcFunc &amp; VentSpcFunc combos'!$Q$8:$Q$354,0),0)&gt;0,1,0)</f>
        <v>0</v>
      </c>
      <c r="BX9" s="120">
        <f ca="1">IF(IFERROR(MATCH(_xlfn.CONCAT($B9,",",BX$4),'25 SpcFunc &amp; VentSpcFunc combos'!$Q$8:$Q$354,0),0)&gt;0,1,0)</f>
        <v>0</v>
      </c>
      <c r="BY9" s="120">
        <f ca="1">IF(IFERROR(MATCH(_xlfn.CONCAT($B9,",",BY$4),'25 SpcFunc &amp; VentSpcFunc combos'!$Q$8:$Q$354,0),0)&gt;0,1,0)</f>
        <v>0</v>
      </c>
      <c r="BZ9" s="120">
        <f ca="1">IF(IFERROR(MATCH(_xlfn.CONCAT($B9,",",BZ$4),'25 SpcFunc &amp; VentSpcFunc combos'!$Q$8:$Q$354,0),0)&gt;0,1,0)</f>
        <v>0</v>
      </c>
      <c r="CA9" s="120">
        <f ca="1">IF(IFERROR(MATCH(_xlfn.CONCAT($B9,",",CA$4),'25 SpcFunc &amp; VentSpcFunc combos'!$Q$8:$Q$354,0),0)&gt;0,1,0)</f>
        <v>0</v>
      </c>
      <c r="CB9" s="120">
        <f ca="1">IF(IFERROR(MATCH(_xlfn.CONCAT($B9,",",CB$4),'25 SpcFunc &amp; VentSpcFunc combos'!$Q$8:$Q$354,0),0)&gt;0,1,0)</f>
        <v>0</v>
      </c>
      <c r="CC9" s="120">
        <f ca="1">IF(IFERROR(MATCH(_xlfn.CONCAT($B9,",",CC$4),'25 SpcFunc &amp; VentSpcFunc combos'!$Q$8:$Q$354,0),0)&gt;0,1,0)</f>
        <v>0</v>
      </c>
      <c r="CD9" s="120">
        <f ca="1">IF(IFERROR(MATCH(_xlfn.CONCAT($B9,",",CD$4),'25 SpcFunc &amp; VentSpcFunc combos'!$Q$8:$Q$354,0),0)&gt;0,1,0)</f>
        <v>0</v>
      </c>
      <c r="CE9" s="120">
        <f ca="1">IF(IFERROR(MATCH(_xlfn.CONCAT($B9,",",CE$4),'25 SpcFunc &amp; VentSpcFunc combos'!$Q$8:$Q$354,0),0)&gt;0,1,0)</f>
        <v>0</v>
      </c>
      <c r="CF9" s="120">
        <f ca="1">IF(IFERROR(MATCH(_xlfn.CONCAT($B9,",",CF$4),'25 SpcFunc &amp; VentSpcFunc combos'!$Q$8:$Q$354,0),0)&gt;0,1,0)</f>
        <v>0</v>
      </c>
      <c r="CG9" s="120">
        <f ca="1">IF(IFERROR(MATCH(_xlfn.CONCAT($B9,",",CG$4),'25 SpcFunc &amp; VentSpcFunc combos'!$Q$8:$Q$354,0),0)&gt;0,1,0)</f>
        <v>0</v>
      </c>
      <c r="CH9" s="120">
        <f ca="1">IF(IFERROR(MATCH(_xlfn.CONCAT($B9,",",CH$4),'25 SpcFunc &amp; VentSpcFunc combos'!$Q$8:$Q$354,0),0)&gt;0,1,0)</f>
        <v>0</v>
      </c>
      <c r="CI9" s="120">
        <f ca="1">IF(IFERROR(MATCH(_xlfn.CONCAT($B9,",",CI$4),'25 SpcFunc &amp; VentSpcFunc combos'!$Q$8:$Q$354,0),0)&gt;0,1,0)</f>
        <v>0</v>
      </c>
      <c r="CJ9" s="120">
        <f ca="1">IF(IFERROR(MATCH(_xlfn.CONCAT($B9,",",CJ$4),'25 SpcFunc &amp; VentSpcFunc combos'!$Q$8:$Q$354,0),0)&gt;0,1,0)</f>
        <v>0</v>
      </c>
      <c r="CK9" s="120">
        <f ca="1">IF(IFERROR(MATCH(_xlfn.CONCAT($B9,",",CK$4),'25 SpcFunc &amp; VentSpcFunc combos'!$Q$8:$Q$354,0),0)&gt;0,1,0)</f>
        <v>0</v>
      </c>
      <c r="CL9" s="120">
        <f ca="1">IF(IFERROR(MATCH(_xlfn.CONCAT($B9,",",CL$4),'25 SpcFunc &amp; VentSpcFunc combos'!$Q$8:$Q$354,0),0)&gt;0,1,0)</f>
        <v>0</v>
      </c>
      <c r="CM9" s="120">
        <f ca="1">IF(IFERROR(MATCH(_xlfn.CONCAT($B9,",",CM$4),'25 SpcFunc &amp; VentSpcFunc combos'!$Q$8:$Q$354,0),0)&gt;0,1,0)</f>
        <v>0</v>
      </c>
      <c r="CN9" s="120">
        <f ca="1">IF(IFERROR(MATCH(_xlfn.CONCAT($B9,",",CN$4),'25 SpcFunc &amp; VentSpcFunc combos'!$Q$8:$Q$354,0),0)&gt;0,1,0)</f>
        <v>0</v>
      </c>
      <c r="CO9" s="120">
        <f ca="1">IF(IFERROR(MATCH(_xlfn.CONCAT($B9,",",CO$4),'25 SpcFunc &amp; VentSpcFunc combos'!$Q$8:$Q$354,0),0)&gt;0,1,0)</f>
        <v>0</v>
      </c>
      <c r="CP9" s="120">
        <f ca="1">IF(IFERROR(MATCH(_xlfn.CONCAT($B9,",",CP$4),'25 SpcFunc &amp; VentSpcFunc combos'!$Q$8:$Q$354,0),0)&gt;0,1,0)</f>
        <v>0</v>
      </c>
      <c r="CQ9" s="120">
        <f ca="1">IF(IFERROR(MATCH(_xlfn.CONCAT($B9,",",CQ$4),'25 SpcFunc &amp; VentSpcFunc combos'!$Q$8:$Q$354,0),0)&gt;0,1,0)</f>
        <v>0</v>
      </c>
      <c r="CR9" s="120">
        <f ca="1">IF(IFERROR(MATCH(_xlfn.CONCAT($B9,",",CR$4),'25 SpcFunc &amp; VentSpcFunc combos'!$Q$8:$Q$354,0),0)&gt;0,1,0)</f>
        <v>0</v>
      </c>
      <c r="CS9" s="120">
        <f ca="1">IF(IFERROR(MATCH(_xlfn.CONCAT($B9,",",CS$4),'25 SpcFunc &amp; VentSpcFunc combos'!$Q$8:$Q$354,0),0)&gt;0,1,0)</f>
        <v>0</v>
      </c>
      <c r="CT9" s="120">
        <f ca="1">IF(IFERROR(MATCH(_xlfn.CONCAT($B9,",",CT$4),'25 SpcFunc &amp; VentSpcFunc combos'!$Q$8:$Q$354,0),0)&gt;0,1,0)</f>
        <v>0</v>
      </c>
      <c r="CU9" s="99" t="s">
        <v>938</v>
      </c>
      <c r="CV9">
        <f t="shared" ca="1" si="4"/>
        <v>1</v>
      </c>
    </row>
    <row r="10" spans="1:100" x14ac:dyDescent="0.25">
      <c r="B10" t="str">
        <f>'For CSV - 2025 SpcFuncData'!B10</f>
        <v>Aging Eye/Low-vision (Religious Worship Area)</v>
      </c>
      <c r="C10" s="120">
        <f ca="1">IF(IFERROR(MATCH(_xlfn.CONCAT($B10,",",C$4),'25 SpcFunc &amp; VentSpcFunc combos'!$Q$8:$Q$354,0),0)&gt;0,1,0)</f>
        <v>0</v>
      </c>
      <c r="D10" s="120">
        <f ca="1">IF(IFERROR(MATCH(_xlfn.CONCAT($B10,",",D$4),'25 SpcFunc &amp; VentSpcFunc combos'!$Q$8:$Q$354,0),0)&gt;0,1,0)</f>
        <v>0</v>
      </c>
      <c r="E10" s="120">
        <f ca="1">IF(IFERROR(MATCH(_xlfn.CONCAT($B10,",",E$4),'25 SpcFunc &amp; VentSpcFunc combos'!$Q$8:$Q$354,0),0)&gt;0,1,0)</f>
        <v>0</v>
      </c>
      <c r="F10" s="120">
        <f ca="1">IF(IFERROR(MATCH(_xlfn.CONCAT($B10,",",F$4),'25 SpcFunc &amp; VentSpcFunc combos'!$Q$8:$Q$354,0),0)&gt;0,1,0)</f>
        <v>0</v>
      </c>
      <c r="G10" s="120">
        <f ca="1">IF(IFERROR(MATCH(_xlfn.CONCAT($B10,",",G$4),'25 SpcFunc &amp; VentSpcFunc combos'!$Q$8:$Q$354,0),0)&gt;0,1,0)</f>
        <v>0</v>
      </c>
      <c r="H10" s="120">
        <f ca="1">IF(IFERROR(MATCH(_xlfn.CONCAT($B10,",",H$4),'25 SpcFunc &amp; VentSpcFunc combos'!$Q$8:$Q$354,0),0)&gt;0,1,0)</f>
        <v>0</v>
      </c>
      <c r="I10" s="120">
        <f ca="1">IF(IFERROR(MATCH(_xlfn.CONCAT($B10,",",I$4),'25 SpcFunc &amp; VentSpcFunc combos'!$Q$8:$Q$354,0),0)&gt;0,1,0)</f>
        <v>0</v>
      </c>
      <c r="J10" s="120">
        <f ca="1">IF(IFERROR(MATCH(_xlfn.CONCAT($B10,",",J$4),'25 SpcFunc &amp; VentSpcFunc combos'!$Q$8:$Q$354,0),0)&gt;0,1,0)</f>
        <v>1</v>
      </c>
      <c r="K10" s="120">
        <f ca="1">IF(IFERROR(MATCH(_xlfn.CONCAT($B10,",",K$4),'25 SpcFunc &amp; VentSpcFunc combos'!$Q$8:$Q$354,0),0)&gt;0,1,0)</f>
        <v>0</v>
      </c>
      <c r="L10" s="120">
        <f ca="1">IF(IFERROR(MATCH(_xlfn.CONCAT($B10,",",L$4),'25 SpcFunc &amp; VentSpcFunc combos'!$Q$8:$Q$354,0),0)&gt;0,1,0)</f>
        <v>0</v>
      </c>
      <c r="M10" s="120">
        <f ca="1">IF(IFERROR(MATCH(_xlfn.CONCAT($B10,",",M$4),'25 SpcFunc &amp; VentSpcFunc combos'!$Q$8:$Q$354,0),0)&gt;0,1,0)</f>
        <v>0</v>
      </c>
      <c r="N10" s="120">
        <f ca="1">IF(IFERROR(MATCH(_xlfn.CONCAT($B10,",",N$4),'25 SpcFunc &amp; VentSpcFunc combos'!$Q$8:$Q$354,0),0)&gt;0,1,0)</f>
        <v>0</v>
      </c>
      <c r="O10" s="120">
        <f ca="1">IF(IFERROR(MATCH(_xlfn.CONCAT($B10,",",O$4),'25 SpcFunc &amp; VentSpcFunc combos'!$Q$8:$Q$354,0),0)&gt;0,1,0)</f>
        <v>0</v>
      </c>
      <c r="P10" s="120">
        <f ca="1">IF(IFERROR(MATCH(_xlfn.CONCAT($B10,",",P$4),'25 SpcFunc &amp; VentSpcFunc combos'!$Q$8:$Q$354,0),0)&gt;0,1,0)</f>
        <v>0</v>
      </c>
      <c r="Q10" s="120">
        <f ca="1">IF(IFERROR(MATCH(_xlfn.CONCAT($B10,",",Q$4),'25 SpcFunc &amp; VentSpcFunc combos'!$Q$8:$Q$354,0),0)&gt;0,1,0)</f>
        <v>0</v>
      </c>
      <c r="R10" s="120">
        <f ca="1">IF(IFERROR(MATCH(_xlfn.CONCAT($B10,",",R$4),'25 SpcFunc &amp; VentSpcFunc combos'!$Q$8:$Q$354,0),0)&gt;0,1,0)</f>
        <v>0</v>
      </c>
      <c r="S10" s="120">
        <f ca="1">IF(IFERROR(MATCH(_xlfn.CONCAT($B10,",",S$4),'25 SpcFunc &amp; VentSpcFunc combos'!$Q$8:$Q$354,0),0)&gt;0,1,0)</f>
        <v>0</v>
      </c>
      <c r="T10" s="120">
        <f ca="1">IF(IFERROR(MATCH(_xlfn.CONCAT($B10,",",T$4),'25 SpcFunc &amp; VentSpcFunc combos'!$Q$8:$Q$354,0),0)&gt;0,1,0)</f>
        <v>0</v>
      </c>
      <c r="U10" s="120">
        <f ca="1">IF(IFERROR(MATCH(_xlfn.CONCAT($B10,",",U$4),'25 SpcFunc &amp; VentSpcFunc combos'!$Q$8:$Q$354,0),0)&gt;0,1,0)</f>
        <v>0</v>
      </c>
      <c r="V10" s="120">
        <f ca="1">IF(IFERROR(MATCH(_xlfn.CONCAT($B10,",",V$4),'25 SpcFunc &amp; VentSpcFunc combos'!$Q$8:$Q$354,0),0)&gt;0,1,0)</f>
        <v>0</v>
      </c>
      <c r="W10" s="120">
        <f ca="1">IF(IFERROR(MATCH(_xlfn.CONCAT($B10,",",W$4),'25 SpcFunc &amp; VentSpcFunc combos'!$Q$8:$Q$354,0),0)&gt;0,1,0)</f>
        <v>0</v>
      </c>
      <c r="X10" s="120">
        <f ca="1">IF(IFERROR(MATCH(_xlfn.CONCAT($B10,",",X$4),'25 SpcFunc &amp; VentSpcFunc combos'!$Q$8:$Q$354,0),0)&gt;0,1,0)</f>
        <v>0</v>
      </c>
      <c r="Y10" s="120">
        <f ca="1">IF(IFERROR(MATCH(_xlfn.CONCAT($B10,",",Y$4),'25 SpcFunc &amp; VentSpcFunc combos'!$Q$8:$Q$354,0),0)&gt;0,1,0)</f>
        <v>0</v>
      </c>
      <c r="Z10" s="120">
        <f ca="1">IF(IFERROR(MATCH(_xlfn.CONCAT($B10,",",Z$4),'25 SpcFunc &amp; VentSpcFunc combos'!$Q$8:$Q$354,0),0)&gt;0,1,0)</f>
        <v>0</v>
      </c>
      <c r="AA10" s="120">
        <f ca="1">IF(IFERROR(MATCH(_xlfn.CONCAT($B10,",",AA$4),'25 SpcFunc &amp; VentSpcFunc combos'!$Q$8:$Q$354,0),0)&gt;0,1,0)</f>
        <v>0</v>
      </c>
      <c r="AB10" s="120">
        <f ca="1">IF(IFERROR(MATCH(_xlfn.CONCAT($B10,",",AB$4),'25 SpcFunc &amp; VentSpcFunc combos'!$Q$8:$Q$354,0),0)&gt;0,1,0)</f>
        <v>0</v>
      </c>
      <c r="AC10" s="120">
        <f ca="1">IF(IFERROR(MATCH(_xlfn.CONCAT($B10,",",AC$4),'25 SpcFunc &amp; VentSpcFunc combos'!$Q$8:$Q$354,0),0)&gt;0,1,0)</f>
        <v>0</v>
      </c>
      <c r="AD10" s="120">
        <f ca="1">IF(IFERROR(MATCH(_xlfn.CONCAT($B10,",",AD$4),'25 SpcFunc &amp; VentSpcFunc combos'!$Q$8:$Q$354,0),0)&gt;0,1,0)</f>
        <v>0</v>
      </c>
      <c r="AE10" s="120">
        <f ca="1">IF(IFERROR(MATCH(_xlfn.CONCAT($B10,",",AE$4),'25 SpcFunc &amp; VentSpcFunc combos'!$Q$8:$Q$354,0),0)&gt;0,1,0)</f>
        <v>0</v>
      </c>
      <c r="AF10" s="120">
        <f ca="1">IF(IFERROR(MATCH(_xlfn.CONCAT($B10,",",AF$4),'25 SpcFunc &amp; VentSpcFunc combos'!$Q$8:$Q$354,0),0)&gt;0,1,0)</f>
        <v>0</v>
      </c>
      <c r="AG10" s="120">
        <f ca="1">IF(IFERROR(MATCH(_xlfn.CONCAT($B10,",",AG$4),'25 SpcFunc &amp; VentSpcFunc combos'!$Q$8:$Q$354,0),0)&gt;0,1,0)</f>
        <v>0</v>
      </c>
      <c r="AH10" s="120">
        <f ca="1">IF(IFERROR(MATCH(_xlfn.CONCAT($B10,",",AH$4),'25 SpcFunc &amp; VentSpcFunc combos'!$Q$8:$Q$354,0),0)&gt;0,1,0)</f>
        <v>0</v>
      </c>
      <c r="AI10" s="120">
        <f ca="1">IF(IFERROR(MATCH(_xlfn.CONCAT($B10,",",AI$4),'25 SpcFunc &amp; VentSpcFunc combos'!$Q$8:$Q$354,0),0)&gt;0,1,0)</f>
        <v>0</v>
      </c>
      <c r="AJ10" s="120">
        <f ca="1">IF(IFERROR(MATCH(_xlfn.CONCAT($B10,",",AJ$4),'25 SpcFunc &amp; VentSpcFunc combos'!$Q$8:$Q$354,0),0)&gt;0,1,0)</f>
        <v>0</v>
      </c>
      <c r="AK10" s="120">
        <f ca="1">IF(IFERROR(MATCH(_xlfn.CONCAT($B10,",",AK$4),'25 SpcFunc &amp; VentSpcFunc combos'!$Q$8:$Q$354,0),0)&gt;0,1,0)</f>
        <v>0</v>
      </c>
      <c r="AL10" s="120">
        <f ca="1">IF(IFERROR(MATCH(_xlfn.CONCAT($B10,",",AL$4),'25 SpcFunc &amp; VentSpcFunc combos'!$Q$8:$Q$354,0),0)&gt;0,1,0)</f>
        <v>0</v>
      </c>
      <c r="AM10" s="120">
        <f ca="1">IF(IFERROR(MATCH(_xlfn.CONCAT($B10,",",AM$4),'25 SpcFunc &amp; VentSpcFunc combos'!$Q$8:$Q$354,0),0)&gt;0,1,0)</f>
        <v>0</v>
      </c>
      <c r="AN10" s="120">
        <f ca="1">IF(IFERROR(MATCH(_xlfn.CONCAT($B10,",",AN$4),'25 SpcFunc &amp; VentSpcFunc combos'!$Q$8:$Q$354,0),0)&gt;0,1,0)</f>
        <v>0</v>
      </c>
      <c r="AO10" s="120">
        <f ca="1">IF(IFERROR(MATCH(_xlfn.CONCAT($B10,",",AO$4),'25 SpcFunc &amp; VentSpcFunc combos'!$Q$8:$Q$354,0),0)&gt;0,1,0)</f>
        <v>0</v>
      </c>
      <c r="AP10" s="120">
        <f ca="1">IF(IFERROR(MATCH(_xlfn.CONCAT($B10,",",AP$4),'25 SpcFunc &amp; VentSpcFunc combos'!$Q$8:$Q$354,0),0)&gt;0,1,0)</f>
        <v>0</v>
      </c>
      <c r="AQ10" s="120">
        <f ca="1">IF(IFERROR(MATCH(_xlfn.CONCAT($B10,",",AQ$4),'25 SpcFunc &amp; VentSpcFunc combos'!$Q$8:$Q$354,0),0)&gt;0,1,0)</f>
        <v>0</v>
      </c>
      <c r="AR10" s="120">
        <f ca="1">IF(IFERROR(MATCH(_xlfn.CONCAT($B10,",",AR$4),'25 SpcFunc &amp; VentSpcFunc combos'!$Q$8:$Q$354,0),0)&gt;0,1,0)</f>
        <v>0</v>
      </c>
      <c r="AS10" s="120">
        <f ca="1">IF(IFERROR(MATCH(_xlfn.CONCAT($B10,",",AS$4),'25 SpcFunc &amp; VentSpcFunc combos'!$Q$8:$Q$354,0),0)&gt;0,1,0)</f>
        <v>0</v>
      </c>
      <c r="AT10" s="120">
        <f ca="1">IF(IFERROR(MATCH(_xlfn.CONCAT($B10,",",AT$4),'25 SpcFunc &amp; VentSpcFunc combos'!$Q$8:$Q$354,0),0)&gt;0,1,0)</f>
        <v>0</v>
      </c>
      <c r="AU10" s="120">
        <f ca="1">IF(IFERROR(MATCH(_xlfn.CONCAT($B10,",",AU$4),'25 SpcFunc &amp; VentSpcFunc combos'!$Q$8:$Q$354,0),0)&gt;0,1,0)</f>
        <v>0</v>
      </c>
      <c r="AV10" s="120">
        <f ca="1">IF(IFERROR(MATCH(_xlfn.CONCAT($B10,",",AV$4),'25 SpcFunc &amp; VentSpcFunc combos'!$Q$8:$Q$354,0),0)&gt;0,1,0)</f>
        <v>0</v>
      </c>
      <c r="AW10" s="120">
        <f ca="1">IF(IFERROR(MATCH(_xlfn.CONCAT($B10,",",AW$4),'25 SpcFunc &amp; VentSpcFunc combos'!$Q$8:$Q$354,0),0)&gt;0,1,0)</f>
        <v>0</v>
      </c>
      <c r="AX10" s="120">
        <f ca="1">IF(IFERROR(MATCH(_xlfn.CONCAT($B10,",",AX$4),'25 SpcFunc &amp; VentSpcFunc combos'!$Q$8:$Q$354,0),0)&gt;0,1,0)</f>
        <v>0</v>
      </c>
      <c r="AY10" s="120">
        <f ca="1">IF(IFERROR(MATCH(_xlfn.CONCAT($B10,",",AY$4),'25 SpcFunc &amp; VentSpcFunc combos'!$Q$8:$Q$354,0),0)&gt;0,1,0)</f>
        <v>0</v>
      </c>
      <c r="AZ10" s="120">
        <f ca="1">IF(IFERROR(MATCH(_xlfn.CONCAT($B10,",",AZ$4),'25 SpcFunc &amp; VentSpcFunc combos'!$Q$8:$Q$354,0),0)&gt;0,1,0)</f>
        <v>0</v>
      </c>
      <c r="BA10" s="120">
        <f ca="1">IF(IFERROR(MATCH(_xlfn.CONCAT($B10,",",BA$4),'25 SpcFunc &amp; VentSpcFunc combos'!$Q$8:$Q$354,0),0)&gt;0,1,0)</f>
        <v>0</v>
      </c>
      <c r="BB10" s="120">
        <f ca="1">IF(IFERROR(MATCH(_xlfn.CONCAT($B10,",",BB$4),'25 SpcFunc &amp; VentSpcFunc combos'!$Q$8:$Q$354,0),0)&gt;0,1,0)</f>
        <v>0</v>
      </c>
      <c r="BC10" s="120">
        <f ca="1">IF(IFERROR(MATCH(_xlfn.CONCAT($B10,",",BC$4),'25 SpcFunc &amp; VentSpcFunc combos'!$Q$8:$Q$354,0),0)&gt;0,1,0)</f>
        <v>0</v>
      </c>
      <c r="BD10" s="120">
        <f ca="1">IF(IFERROR(MATCH(_xlfn.CONCAT($B10,",",BD$4),'25 SpcFunc &amp; VentSpcFunc combos'!$Q$8:$Q$354,0),0)&gt;0,1,0)</f>
        <v>0</v>
      </c>
      <c r="BE10" s="120">
        <f ca="1">IF(IFERROR(MATCH(_xlfn.CONCAT($B10,",",BE$4),'25 SpcFunc &amp; VentSpcFunc combos'!$Q$8:$Q$354,0),0)&gt;0,1,0)</f>
        <v>0</v>
      </c>
      <c r="BF10" s="120">
        <f ca="1">IF(IFERROR(MATCH(_xlfn.CONCAT($B10,",",BF$4),'25 SpcFunc &amp; VentSpcFunc combos'!$Q$8:$Q$354,0),0)&gt;0,1,0)</f>
        <v>0</v>
      </c>
      <c r="BG10" s="120">
        <f ca="1">IF(IFERROR(MATCH(_xlfn.CONCAT($B10,",",BG$4),'25 SpcFunc &amp; VentSpcFunc combos'!$Q$8:$Q$354,0),0)&gt;0,1,0)</f>
        <v>0</v>
      </c>
      <c r="BH10" s="120">
        <f ca="1">IF(IFERROR(MATCH(_xlfn.CONCAT($B10,",",BH$4),'25 SpcFunc &amp; VentSpcFunc combos'!$Q$8:$Q$354,0),0)&gt;0,1,0)</f>
        <v>0</v>
      </c>
      <c r="BI10" s="120">
        <f ca="1">IF(IFERROR(MATCH(_xlfn.CONCAT($B10,",",BI$4),'25 SpcFunc &amp; VentSpcFunc combos'!$Q$8:$Q$354,0),0)&gt;0,1,0)</f>
        <v>0</v>
      </c>
      <c r="BJ10" s="120">
        <f ca="1">IF(IFERROR(MATCH(_xlfn.CONCAT($B10,",",BJ$4),'25 SpcFunc &amp; VentSpcFunc combos'!$Q$8:$Q$354,0),0)&gt;0,1,0)</f>
        <v>0</v>
      </c>
      <c r="BK10" s="120">
        <f ca="1">IF(IFERROR(MATCH(_xlfn.CONCAT($B10,",",BK$4),'25 SpcFunc &amp; VentSpcFunc combos'!$Q$8:$Q$354,0),0)&gt;0,1,0)</f>
        <v>0</v>
      </c>
      <c r="BL10" s="120">
        <f ca="1">IF(IFERROR(MATCH(_xlfn.CONCAT($B10,",",BL$4),'25 SpcFunc &amp; VentSpcFunc combos'!$Q$8:$Q$354,0),0)&gt;0,1,0)</f>
        <v>0</v>
      </c>
      <c r="BM10" s="120">
        <f ca="1">IF(IFERROR(MATCH(_xlfn.CONCAT($B10,",",BM$4),'25 SpcFunc &amp; VentSpcFunc combos'!$Q$8:$Q$354,0),0)&gt;0,1,0)</f>
        <v>0</v>
      </c>
      <c r="BN10" s="120">
        <f ca="1">IF(IFERROR(MATCH(_xlfn.CONCAT($B10,",",BN$4),'25 SpcFunc &amp; VentSpcFunc combos'!$Q$8:$Q$354,0),0)&gt;0,1,0)</f>
        <v>0</v>
      </c>
      <c r="BO10" s="120">
        <f ca="1">IF(IFERROR(MATCH(_xlfn.CONCAT($B10,",",BO$4),'25 SpcFunc &amp; VentSpcFunc combos'!$Q$8:$Q$354,0),0)&gt;0,1,0)</f>
        <v>0</v>
      </c>
      <c r="BP10" s="120">
        <f ca="1">IF(IFERROR(MATCH(_xlfn.CONCAT($B10,",",BP$4),'25 SpcFunc &amp; VentSpcFunc combos'!$Q$8:$Q$354,0),0)&gt;0,1,0)</f>
        <v>0</v>
      </c>
      <c r="BQ10" s="120">
        <f ca="1">IF(IFERROR(MATCH(_xlfn.CONCAT($B10,",",BQ$4),'25 SpcFunc &amp; VentSpcFunc combos'!$Q$8:$Q$354,0),0)&gt;0,1,0)</f>
        <v>0</v>
      </c>
      <c r="BR10" s="120">
        <f ca="1">IF(IFERROR(MATCH(_xlfn.CONCAT($B10,",",BR$4),'25 SpcFunc &amp; VentSpcFunc combos'!$Q$8:$Q$354,0),0)&gt;0,1,0)</f>
        <v>0</v>
      </c>
      <c r="BS10" s="120">
        <f ca="1">IF(IFERROR(MATCH(_xlfn.CONCAT($B10,",",BS$4),'25 SpcFunc &amp; VentSpcFunc combos'!$Q$8:$Q$354,0),0)&gt;0,1,0)</f>
        <v>0</v>
      </c>
      <c r="BT10" s="120">
        <f ca="1">IF(IFERROR(MATCH(_xlfn.CONCAT($B10,",",BT$4),'25 SpcFunc &amp; VentSpcFunc combos'!$Q$8:$Q$354,0),0)&gt;0,1,0)</f>
        <v>0</v>
      </c>
      <c r="BU10" s="120">
        <f ca="1">IF(IFERROR(MATCH(_xlfn.CONCAT($B10,",",BU$4),'25 SpcFunc &amp; VentSpcFunc combos'!$Q$8:$Q$354,0),0)&gt;0,1,0)</f>
        <v>0</v>
      </c>
      <c r="BV10" s="120">
        <f ca="1">IF(IFERROR(MATCH(_xlfn.CONCAT($B10,",",BV$4),'25 SpcFunc &amp; VentSpcFunc combos'!$Q$8:$Q$354,0),0)&gt;0,1,0)</f>
        <v>0</v>
      </c>
      <c r="BW10" s="120">
        <f ca="1">IF(IFERROR(MATCH(_xlfn.CONCAT($B10,",",BW$4),'25 SpcFunc &amp; VentSpcFunc combos'!$Q$8:$Q$354,0),0)&gt;0,1,0)</f>
        <v>0</v>
      </c>
      <c r="BX10" s="120">
        <f ca="1">IF(IFERROR(MATCH(_xlfn.CONCAT($B10,",",BX$4),'25 SpcFunc &amp; VentSpcFunc combos'!$Q$8:$Q$354,0),0)&gt;0,1,0)</f>
        <v>0</v>
      </c>
      <c r="BY10" s="120">
        <f ca="1">IF(IFERROR(MATCH(_xlfn.CONCAT($B10,",",BY$4),'25 SpcFunc &amp; VentSpcFunc combos'!$Q$8:$Q$354,0),0)&gt;0,1,0)</f>
        <v>0</v>
      </c>
      <c r="BZ10" s="120">
        <f ca="1">IF(IFERROR(MATCH(_xlfn.CONCAT($B10,",",BZ$4),'25 SpcFunc &amp; VentSpcFunc combos'!$Q$8:$Q$354,0),0)&gt;0,1,0)</f>
        <v>0</v>
      </c>
      <c r="CA10" s="120">
        <f ca="1">IF(IFERROR(MATCH(_xlfn.CONCAT($B10,",",CA$4),'25 SpcFunc &amp; VentSpcFunc combos'!$Q$8:$Q$354,0),0)&gt;0,1,0)</f>
        <v>0</v>
      </c>
      <c r="CB10" s="120">
        <f ca="1">IF(IFERROR(MATCH(_xlfn.CONCAT($B10,",",CB$4),'25 SpcFunc &amp; VentSpcFunc combos'!$Q$8:$Q$354,0),0)&gt;0,1,0)</f>
        <v>0</v>
      </c>
      <c r="CC10" s="120">
        <f ca="1">IF(IFERROR(MATCH(_xlfn.CONCAT($B10,",",CC$4),'25 SpcFunc &amp; VentSpcFunc combos'!$Q$8:$Q$354,0),0)&gt;0,1,0)</f>
        <v>0</v>
      </c>
      <c r="CD10" s="120">
        <f ca="1">IF(IFERROR(MATCH(_xlfn.CONCAT($B10,",",CD$4),'25 SpcFunc &amp; VentSpcFunc combos'!$Q$8:$Q$354,0),0)&gt;0,1,0)</f>
        <v>0</v>
      </c>
      <c r="CE10" s="120">
        <f ca="1">IF(IFERROR(MATCH(_xlfn.CONCAT($B10,",",CE$4),'25 SpcFunc &amp; VentSpcFunc combos'!$Q$8:$Q$354,0),0)&gt;0,1,0)</f>
        <v>0</v>
      </c>
      <c r="CF10" s="120">
        <f ca="1">IF(IFERROR(MATCH(_xlfn.CONCAT($B10,",",CF$4),'25 SpcFunc &amp; VentSpcFunc combos'!$Q$8:$Q$354,0),0)&gt;0,1,0)</f>
        <v>0</v>
      </c>
      <c r="CG10" s="120">
        <f ca="1">IF(IFERROR(MATCH(_xlfn.CONCAT($B10,",",CG$4),'25 SpcFunc &amp; VentSpcFunc combos'!$Q$8:$Q$354,0),0)&gt;0,1,0)</f>
        <v>0</v>
      </c>
      <c r="CH10" s="120">
        <f ca="1">IF(IFERROR(MATCH(_xlfn.CONCAT($B10,",",CH$4),'25 SpcFunc &amp; VentSpcFunc combos'!$Q$8:$Q$354,0),0)&gt;0,1,0)</f>
        <v>0</v>
      </c>
      <c r="CI10" s="120">
        <f ca="1">IF(IFERROR(MATCH(_xlfn.CONCAT($B10,",",CI$4),'25 SpcFunc &amp; VentSpcFunc combos'!$Q$8:$Q$354,0),0)&gt;0,1,0)</f>
        <v>0</v>
      </c>
      <c r="CJ10" s="120">
        <f ca="1">IF(IFERROR(MATCH(_xlfn.CONCAT($B10,",",CJ$4),'25 SpcFunc &amp; VentSpcFunc combos'!$Q$8:$Q$354,0),0)&gt;0,1,0)</f>
        <v>0</v>
      </c>
      <c r="CK10" s="120">
        <f ca="1">IF(IFERROR(MATCH(_xlfn.CONCAT($B10,",",CK$4),'25 SpcFunc &amp; VentSpcFunc combos'!$Q$8:$Q$354,0),0)&gt;0,1,0)</f>
        <v>0</v>
      </c>
      <c r="CL10" s="120">
        <f ca="1">IF(IFERROR(MATCH(_xlfn.CONCAT($B10,",",CL$4),'25 SpcFunc &amp; VentSpcFunc combos'!$Q$8:$Q$354,0),0)&gt;0,1,0)</f>
        <v>0</v>
      </c>
      <c r="CM10" s="120">
        <f ca="1">IF(IFERROR(MATCH(_xlfn.CONCAT($B10,",",CM$4),'25 SpcFunc &amp; VentSpcFunc combos'!$Q$8:$Q$354,0),0)&gt;0,1,0)</f>
        <v>0</v>
      </c>
      <c r="CN10" s="120">
        <f ca="1">IF(IFERROR(MATCH(_xlfn.CONCAT($B10,",",CN$4),'25 SpcFunc &amp; VentSpcFunc combos'!$Q$8:$Q$354,0),0)&gt;0,1,0)</f>
        <v>0</v>
      </c>
      <c r="CO10" s="120">
        <f ca="1">IF(IFERROR(MATCH(_xlfn.CONCAT($B10,",",CO$4),'25 SpcFunc &amp; VentSpcFunc combos'!$Q$8:$Q$354,0),0)&gt;0,1,0)</f>
        <v>0</v>
      </c>
      <c r="CP10" s="120">
        <f ca="1">IF(IFERROR(MATCH(_xlfn.CONCAT($B10,",",CP$4),'25 SpcFunc &amp; VentSpcFunc combos'!$Q$8:$Q$354,0),0)&gt;0,1,0)</f>
        <v>0</v>
      </c>
      <c r="CQ10" s="120">
        <f ca="1">IF(IFERROR(MATCH(_xlfn.CONCAT($B10,",",CQ$4),'25 SpcFunc &amp; VentSpcFunc combos'!$Q$8:$Q$354,0),0)&gt;0,1,0)</f>
        <v>0</v>
      </c>
      <c r="CR10" s="120">
        <f ca="1">IF(IFERROR(MATCH(_xlfn.CONCAT($B10,",",CR$4),'25 SpcFunc &amp; VentSpcFunc combos'!$Q$8:$Q$354,0),0)&gt;0,1,0)</f>
        <v>0</v>
      </c>
      <c r="CS10" s="120">
        <f ca="1">IF(IFERROR(MATCH(_xlfn.CONCAT($B10,",",CS$4),'25 SpcFunc &amp; VentSpcFunc combos'!$Q$8:$Q$354,0),0)&gt;0,1,0)</f>
        <v>0</v>
      </c>
      <c r="CT10" s="120">
        <f ca="1">IF(IFERROR(MATCH(_xlfn.CONCAT($B10,",",CT$4),'25 SpcFunc &amp; VentSpcFunc combos'!$Q$8:$Q$354,0),0)&gt;0,1,0)</f>
        <v>0</v>
      </c>
      <c r="CU10" s="99" t="s">
        <v>938</v>
      </c>
      <c r="CV10">
        <f t="shared" ca="1" si="4"/>
        <v>1</v>
      </c>
    </row>
    <row r="11" spans="1:100" x14ac:dyDescent="0.25">
      <c r="B11" t="str">
        <f>'For CSV - 2025 SpcFuncData'!B11</f>
        <v>Aging Eye/Low-vision (Restroom)</v>
      </c>
      <c r="C11" s="120">
        <f ca="1">IF(IFERROR(MATCH(_xlfn.CONCAT($B11,",",C$4),'25 SpcFunc &amp; VentSpcFunc combos'!$Q$8:$Q$354,0),0)&gt;0,1,0)</f>
        <v>0</v>
      </c>
      <c r="D11" s="120">
        <f ca="1">IF(IFERROR(MATCH(_xlfn.CONCAT($B11,",",D$4),'25 SpcFunc &amp; VentSpcFunc combos'!$Q$8:$Q$354,0),0)&gt;0,1,0)</f>
        <v>0</v>
      </c>
      <c r="E11" s="120">
        <f ca="1">IF(IFERROR(MATCH(_xlfn.CONCAT($B11,",",E$4),'25 SpcFunc &amp; VentSpcFunc combos'!$Q$8:$Q$354,0),0)&gt;0,1,0)</f>
        <v>0</v>
      </c>
      <c r="F11" s="120">
        <f ca="1">IF(IFERROR(MATCH(_xlfn.CONCAT($B11,",",F$4),'25 SpcFunc &amp; VentSpcFunc combos'!$Q$8:$Q$354,0),0)&gt;0,1,0)</f>
        <v>0</v>
      </c>
      <c r="G11" s="120">
        <f ca="1">IF(IFERROR(MATCH(_xlfn.CONCAT($B11,",",G$4),'25 SpcFunc &amp; VentSpcFunc combos'!$Q$8:$Q$354,0),0)&gt;0,1,0)</f>
        <v>0</v>
      </c>
      <c r="H11" s="120">
        <f ca="1">IF(IFERROR(MATCH(_xlfn.CONCAT($B11,",",H$4),'25 SpcFunc &amp; VentSpcFunc combos'!$Q$8:$Q$354,0),0)&gt;0,1,0)</f>
        <v>0</v>
      </c>
      <c r="I11" s="120">
        <f ca="1">IF(IFERROR(MATCH(_xlfn.CONCAT($B11,",",I$4),'25 SpcFunc &amp; VentSpcFunc combos'!$Q$8:$Q$354,0),0)&gt;0,1,0)</f>
        <v>0</v>
      </c>
      <c r="J11" s="120">
        <f ca="1">IF(IFERROR(MATCH(_xlfn.CONCAT($B11,",",J$4),'25 SpcFunc &amp; VentSpcFunc combos'!$Q$8:$Q$354,0),0)&gt;0,1,0)</f>
        <v>0</v>
      </c>
      <c r="K11" s="120">
        <f ca="1">IF(IFERROR(MATCH(_xlfn.CONCAT($B11,",",K$4),'25 SpcFunc &amp; VentSpcFunc combos'!$Q$8:$Q$354,0),0)&gt;0,1,0)</f>
        <v>0</v>
      </c>
      <c r="L11" s="120">
        <f ca="1">IF(IFERROR(MATCH(_xlfn.CONCAT($B11,",",L$4),'25 SpcFunc &amp; VentSpcFunc combos'!$Q$8:$Q$354,0),0)&gt;0,1,0)</f>
        <v>0</v>
      </c>
      <c r="M11" s="120">
        <f ca="1">IF(IFERROR(MATCH(_xlfn.CONCAT($B11,",",M$4),'25 SpcFunc &amp; VentSpcFunc combos'!$Q$8:$Q$354,0),0)&gt;0,1,0)</f>
        <v>0</v>
      </c>
      <c r="N11" s="120">
        <f ca="1">IF(IFERROR(MATCH(_xlfn.CONCAT($B11,",",N$4),'25 SpcFunc &amp; VentSpcFunc combos'!$Q$8:$Q$354,0),0)&gt;0,1,0)</f>
        <v>0</v>
      </c>
      <c r="O11" s="120">
        <f ca="1">IF(IFERROR(MATCH(_xlfn.CONCAT($B11,",",O$4),'25 SpcFunc &amp; VentSpcFunc combos'!$Q$8:$Q$354,0),0)&gt;0,1,0)</f>
        <v>0</v>
      </c>
      <c r="P11" s="120">
        <f ca="1">IF(IFERROR(MATCH(_xlfn.CONCAT($B11,",",P$4),'25 SpcFunc &amp; VentSpcFunc combos'!$Q$8:$Q$354,0),0)&gt;0,1,0)</f>
        <v>0</v>
      </c>
      <c r="Q11" s="120">
        <f ca="1">IF(IFERROR(MATCH(_xlfn.CONCAT($B11,",",Q$4),'25 SpcFunc &amp; VentSpcFunc combos'!$Q$8:$Q$354,0),0)&gt;0,1,0)</f>
        <v>0</v>
      </c>
      <c r="R11" s="120">
        <f ca="1">IF(IFERROR(MATCH(_xlfn.CONCAT($B11,",",R$4),'25 SpcFunc &amp; VentSpcFunc combos'!$Q$8:$Q$354,0),0)&gt;0,1,0)</f>
        <v>0</v>
      </c>
      <c r="S11" s="120">
        <f ca="1">IF(IFERROR(MATCH(_xlfn.CONCAT($B11,",",S$4),'25 SpcFunc &amp; VentSpcFunc combos'!$Q$8:$Q$354,0),0)&gt;0,1,0)</f>
        <v>0</v>
      </c>
      <c r="T11" s="120">
        <f ca="1">IF(IFERROR(MATCH(_xlfn.CONCAT($B11,",",T$4),'25 SpcFunc &amp; VentSpcFunc combos'!$Q$8:$Q$354,0),0)&gt;0,1,0)</f>
        <v>0</v>
      </c>
      <c r="U11" s="120">
        <f ca="1">IF(IFERROR(MATCH(_xlfn.CONCAT($B11,",",U$4),'25 SpcFunc &amp; VentSpcFunc combos'!$Q$8:$Q$354,0),0)&gt;0,1,0)</f>
        <v>0</v>
      </c>
      <c r="V11" s="120">
        <f ca="1">IF(IFERROR(MATCH(_xlfn.CONCAT($B11,",",V$4),'25 SpcFunc &amp; VentSpcFunc combos'!$Q$8:$Q$354,0),0)&gt;0,1,0)</f>
        <v>0</v>
      </c>
      <c r="W11" s="120">
        <f ca="1">IF(IFERROR(MATCH(_xlfn.CONCAT($B11,",",W$4),'25 SpcFunc &amp; VentSpcFunc combos'!$Q$8:$Q$354,0),0)&gt;0,1,0)</f>
        <v>0</v>
      </c>
      <c r="X11" s="120">
        <f ca="1">IF(IFERROR(MATCH(_xlfn.CONCAT($B11,",",X$4),'25 SpcFunc &amp; VentSpcFunc combos'!$Q$8:$Q$354,0),0)&gt;0,1,0)</f>
        <v>0</v>
      </c>
      <c r="Y11" s="120">
        <f ca="1">IF(IFERROR(MATCH(_xlfn.CONCAT($B11,",",Y$4),'25 SpcFunc &amp; VentSpcFunc combos'!$Q$8:$Q$354,0),0)&gt;0,1,0)</f>
        <v>0</v>
      </c>
      <c r="Z11" s="120">
        <f ca="1">IF(IFERROR(MATCH(_xlfn.CONCAT($B11,",",Z$4),'25 SpcFunc &amp; VentSpcFunc combos'!$Q$8:$Q$354,0),0)&gt;0,1,0)</f>
        <v>0</v>
      </c>
      <c r="AA11" s="120">
        <f ca="1">IF(IFERROR(MATCH(_xlfn.CONCAT($B11,",",AA$4),'25 SpcFunc &amp; VentSpcFunc combos'!$Q$8:$Q$354,0),0)&gt;0,1,0)</f>
        <v>0</v>
      </c>
      <c r="AB11" s="120">
        <f ca="1">IF(IFERROR(MATCH(_xlfn.CONCAT($B11,",",AB$4),'25 SpcFunc &amp; VentSpcFunc combos'!$Q$8:$Q$354,0),0)&gt;0,1,0)</f>
        <v>0</v>
      </c>
      <c r="AC11" s="120">
        <f ca="1">IF(IFERROR(MATCH(_xlfn.CONCAT($B11,",",AC$4),'25 SpcFunc &amp; VentSpcFunc combos'!$Q$8:$Q$354,0),0)&gt;0,1,0)</f>
        <v>0</v>
      </c>
      <c r="AD11" s="120">
        <f ca="1">IF(IFERROR(MATCH(_xlfn.CONCAT($B11,",",AD$4),'25 SpcFunc &amp; VentSpcFunc combos'!$Q$8:$Q$354,0),0)&gt;0,1,0)</f>
        <v>0</v>
      </c>
      <c r="AE11" s="120">
        <f ca="1">IF(IFERROR(MATCH(_xlfn.CONCAT($B11,",",AE$4),'25 SpcFunc &amp; VentSpcFunc combos'!$Q$8:$Q$354,0),0)&gt;0,1,0)</f>
        <v>0</v>
      </c>
      <c r="AF11" s="120">
        <f ca="1">IF(IFERROR(MATCH(_xlfn.CONCAT($B11,",",AF$4),'25 SpcFunc &amp; VentSpcFunc combos'!$Q$8:$Q$354,0),0)&gt;0,1,0)</f>
        <v>0</v>
      </c>
      <c r="AG11" s="120">
        <f ca="1">IF(IFERROR(MATCH(_xlfn.CONCAT($B11,",",AG$4),'25 SpcFunc &amp; VentSpcFunc combos'!$Q$8:$Q$354,0),0)&gt;0,1,0)</f>
        <v>0</v>
      </c>
      <c r="AH11" s="120">
        <f ca="1">IF(IFERROR(MATCH(_xlfn.CONCAT($B11,",",AH$4),'25 SpcFunc &amp; VentSpcFunc combos'!$Q$8:$Q$354,0),0)&gt;0,1,0)</f>
        <v>0</v>
      </c>
      <c r="AI11" s="120">
        <f ca="1">IF(IFERROR(MATCH(_xlfn.CONCAT($B11,",",AI$4),'25 SpcFunc &amp; VentSpcFunc combos'!$Q$8:$Q$354,0),0)&gt;0,1,0)</f>
        <v>0</v>
      </c>
      <c r="AJ11" s="120">
        <f ca="1">IF(IFERROR(MATCH(_xlfn.CONCAT($B11,",",AJ$4),'25 SpcFunc &amp; VentSpcFunc combos'!$Q$8:$Q$354,0),0)&gt;0,1,0)</f>
        <v>0</v>
      </c>
      <c r="AK11" s="120">
        <f ca="1">IF(IFERROR(MATCH(_xlfn.CONCAT($B11,",",AK$4),'25 SpcFunc &amp; VentSpcFunc combos'!$Q$8:$Q$354,0),0)&gt;0,1,0)</f>
        <v>0</v>
      </c>
      <c r="AL11" s="120">
        <f ca="1">IF(IFERROR(MATCH(_xlfn.CONCAT($B11,",",AL$4),'25 SpcFunc &amp; VentSpcFunc combos'!$Q$8:$Q$354,0),0)&gt;0,1,0)</f>
        <v>0</v>
      </c>
      <c r="AM11" s="120">
        <f ca="1">IF(IFERROR(MATCH(_xlfn.CONCAT($B11,",",AM$4),'25 SpcFunc &amp; VentSpcFunc combos'!$Q$8:$Q$354,0),0)&gt;0,1,0)</f>
        <v>0</v>
      </c>
      <c r="AN11" s="120">
        <f ca="1">IF(IFERROR(MATCH(_xlfn.CONCAT($B11,",",AN$4),'25 SpcFunc &amp; VentSpcFunc combos'!$Q$8:$Q$354,0),0)&gt;0,1,0)</f>
        <v>0</v>
      </c>
      <c r="AO11" s="120">
        <f ca="1">IF(IFERROR(MATCH(_xlfn.CONCAT($B11,",",AO$4),'25 SpcFunc &amp; VentSpcFunc combos'!$Q$8:$Q$354,0),0)&gt;0,1,0)</f>
        <v>0</v>
      </c>
      <c r="AP11" s="120">
        <f ca="1">IF(IFERROR(MATCH(_xlfn.CONCAT($B11,",",AP$4),'25 SpcFunc &amp; VentSpcFunc combos'!$Q$8:$Q$354,0),0)&gt;0,1,0)</f>
        <v>0</v>
      </c>
      <c r="AQ11" s="120">
        <f ca="1">IF(IFERROR(MATCH(_xlfn.CONCAT($B11,",",AQ$4),'25 SpcFunc &amp; VentSpcFunc combos'!$Q$8:$Q$354,0),0)&gt;0,1,0)</f>
        <v>0</v>
      </c>
      <c r="AR11" s="120">
        <f ca="1">IF(IFERROR(MATCH(_xlfn.CONCAT($B11,",",AR$4),'25 SpcFunc &amp; VentSpcFunc combos'!$Q$8:$Q$354,0),0)&gt;0,1,0)</f>
        <v>0</v>
      </c>
      <c r="AS11" s="120">
        <f ca="1">IF(IFERROR(MATCH(_xlfn.CONCAT($B11,",",AS$4),'25 SpcFunc &amp; VentSpcFunc combos'!$Q$8:$Q$354,0),0)&gt;0,1,0)</f>
        <v>0</v>
      </c>
      <c r="AT11" s="120">
        <f ca="1">IF(IFERROR(MATCH(_xlfn.CONCAT($B11,",",AT$4),'25 SpcFunc &amp; VentSpcFunc combos'!$Q$8:$Q$354,0),0)&gt;0,1,0)</f>
        <v>0</v>
      </c>
      <c r="AU11" s="120">
        <f ca="1">IF(IFERROR(MATCH(_xlfn.CONCAT($B11,",",AU$4),'25 SpcFunc &amp; VentSpcFunc combos'!$Q$8:$Q$354,0),0)&gt;0,1,0)</f>
        <v>0</v>
      </c>
      <c r="AV11" s="120">
        <f ca="1">IF(IFERROR(MATCH(_xlfn.CONCAT($B11,",",AV$4),'25 SpcFunc &amp; VentSpcFunc combos'!$Q$8:$Q$354,0),0)&gt;0,1,0)</f>
        <v>0</v>
      </c>
      <c r="AW11" s="120">
        <f ca="1">IF(IFERROR(MATCH(_xlfn.CONCAT($B11,",",AW$4),'25 SpcFunc &amp; VentSpcFunc combos'!$Q$8:$Q$354,0),0)&gt;0,1,0)</f>
        <v>0</v>
      </c>
      <c r="AX11" s="120">
        <f ca="1">IF(IFERROR(MATCH(_xlfn.CONCAT($B11,",",AX$4),'25 SpcFunc &amp; VentSpcFunc combos'!$Q$8:$Q$354,0),0)&gt;0,1,0)</f>
        <v>0</v>
      </c>
      <c r="AY11" s="120">
        <f ca="1">IF(IFERROR(MATCH(_xlfn.CONCAT($B11,",",AY$4),'25 SpcFunc &amp; VentSpcFunc combos'!$Q$8:$Q$354,0),0)&gt;0,1,0)</f>
        <v>0</v>
      </c>
      <c r="AZ11" s="120">
        <f ca="1">IF(IFERROR(MATCH(_xlfn.CONCAT($B11,",",AZ$4),'25 SpcFunc &amp; VentSpcFunc combos'!$Q$8:$Q$354,0),0)&gt;0,1,0)</f>
        <v>1</v>
      </c>
      <c r="BA11" s="120">
        <f ca="1">IF(IFERROR(MATCH(_xlfn.CONCAT($B11,",",BA$4),'25 SpcFunc &amp; VentSpcFunc combos'!$Q$8:$Q$354,0),0)&gt;0,1,0)</f>
        <v>0</v>
      </c>
      <c r="BB11" s="120">
        <f ca="1">IF(IFERROR(MATCH(_xlfn.CONCAT($B11,",",BB$4),'25 SpcFunc &amp; VentSpcFunc combos'!$Q$8:$Q$354,0),0)&gt;0,1,0)</f>
        <v>0</v>
      </c>
      <c r="BC11" s="120">
        <f ca="1">IF(IFERROR(MATCH(_xlfn.CONCAT($B11,",",BC$4),'25 SpcFunc &amp; VentSpcFunc combos'!$Q$8:$Q$354,0),0)&gt;0,1,0)</f>
        <v>0</v>
      </c>
      <c r="BD11" s="120">
        <f ca="1">IF(IFERROR(MATCH(_xlfn.CONCAT($B11,",",BD$4),'25 SpcFunc &amp; VentSpcFunc combos'!$Q$8:$Q$354,0),0)&gt;0,1,0)</f>
        <v>0</v>
      </c>
      <c r="BE11" s="120">
        <f ca="1">IF(IFERROR(MATCH(_xlfn.CONCAT($B11,",",BE$4),'25 SpcFunc &amp; VentSpcFunc combos'!$Q$8:$Q$354,0),0)&gt;0,1,0)</f>
        <v>0</v>
      </c>
      <c r="BF11" s="120">
        <f ca="1">IF(IFERROR(MATCH(_xlfn.CONCAT($B11,",",BF$4),'25 SpcFunc &amp; VentSpcFunc combos'!$Q$8:$Q$354,0),0)&gt;0,1,0)</f>
        <v>0</v>
      </c>
      <c r="BG11" s="120">
        <f ca="1">IF(IFERROR(MATCH(_xlfn.CONCAT($B11,",",BG$4),'25 SpcFunc &amp; VentSpcFunc combos'!$Q$8:$Q$354,0),0)&gt;0,1,0)</f>
        <v>0</v>
      </c>
      <c r="BH11" s="120">
        <f ca="1">IF(IFERROR(MATCH(_xlfn.CONCAT($B11,",",BH$4),'25 SpcFunc &amp; VentSpcFunc combos'!$Q$8:$Q$354,0),0)&gt;0,1,0)</f>
        <v>0</v>
      </c>
      <c r="BI11" s="120">
        <f ca="1">IF(IFERROR(MATCH(_xlfn.CONCAT($B11,",",BI$4),'25 SpcFunc &amp; VentSpcFunc combos'!$Q$8:$Q$354,0),0)&gt;0,1,0)</f>
        <v>0</v>
      </c>
      <c r="BJ11" s="120">
        <f ca="1">IF(IFERROR(MATCH(_xlfn.CONCAT($B11,",",BJ$4),'25 SpcFunc &amp; VentSpcFunc combos'!$Q$8:$Q$354,0),0)&gt;0,1,0)</f>
        <v>0</v>
      </c>
      <c r="BK11" s="120">
        <f ca="1">IF(IFERROR(MATCH(_xlfn.CONCAT($B11,",",BK$4),'25 SpcFunc &amp; VentSpcFunc combos'!$Q$8:$Q$354,0),0)&gt;0,1,0)</f>
        <v>0</v>
      </c>
      <c r="BL11" s="120">
        <f ca="1">IF(IFERROR(MATCH(_xlfn.CONCAT($B11,",",BL$4),'25 SpcFunc &amp; VentSpcFunc combos'!$Q$8:$Q$354,0),0)&gt;0,1,0)</f>
        <v>0</v>
      </c>
      <c r="BM11" s="120">
        <f ca="1">IF(IFERROR(MATCH(_xlfn.CONCAT($B11,",",BM$4),'25 SpcFunc &amp; VentSpcFunc combos'!$Q$8:$Q$354,0),0)&gt;0,1,0)</f>
        <v>0</v>
      </c>
      <c r="BN11" s="120">
        <f ca="1">IF(IFERROR(MATCH(_xlfn.CONCAT($B11,",",BN$4),'25 SpcFunc &amp; VentSpcFunc combos'!$Q$8:$Q$354,0),0)&gt;0,1,0)</f>
        <v>0</v>
      </c>
      <c r="BO11" s="120">
        <f ca="1">IF(IFERROR(MATCH(_xlfn.CONCAT($B11,",",BO$4),'25 SpcFunc &amp; VentSpcFunc combos'!$Q$8:$Q$354,0),0)&gt;0,1,0)</f>
        <v>0</v>
      </c>
      <c r="BP11" s="120">
        <f ca="1">IF(IFERROR(MATCH(_xlfn.CONCAT($B11,",",BP$4),'25 SpcFunc &amp; VentSpcFunc combos'!$Q$8:$Q$354,0),0)&gt;0,1,0)</f>
        <v>0</v>
      </c>
      <c r="BQ11" s="120">
        <f ca="1">IF(IFERROR(MATCH(_xlfn.CONCAT($B11,",",BQ$4),'25 SpcFunc &amp; VentSpcFunc combos'!$Q$8:$Q$354,0),0)&gt;0,1,0)</f>
        <v>0</v>
      </c>
      <c r="BR11" s="120">
        <f ca="1">IF(IFERROR(MATCH(_xlfn.CONCAT($B11,",",BR$4),'25 SpcFunc &amp; VentSpcFunc combos'!$Q$8:$Q$354,0),0)&gt;0,1,0)</f>
        <v>0</v>
      </c>
      <c r="BS11" s="120">
        <f ca="1">IF(IFERROR(MATCH(_xlfn.CONCAT($B11,",",BS$4),'25 SpcFunc &amp; VentSpcFunc combos'!$Q$8:$Q$354,0),0)&gt;0,1,0)</f>
        <v>0</v>
      </c>
      <c r="BT11" s="120">
        <f ca="1">IF(IFERROR(MATCH(_xlfn.CONCAT($B11,",",BT$4),'25 SpcFunc &amp; VentSpcFunc combos'!$Q$8:$Q$354,0),0)&gt;0,1,0)</f>
        <v>0</v>
      </c>
      <c r="BU11" s="120">
        <f ca="1">IF(IFERROR(MATCH(_xlfn.CONCAT($B11,",",BU$4),'25 SpcFunc &amp; VentSpcFunc combos'!$Q$8:$Q$354,0),0)&gt;0,1,0)</f>
        <v>0</v>
      </c>
      <c r="BV11" s="120">
        <f ca="1">IF(IFERROR(MATCH(_xlfn.CONCAT($B11,",",BV$4),'25 SpcFunc &amp; VentSpcFunc combos'!$Q$8:$Q$354,0),0)&gt;0,1,0)</f>
        <v>0</v>
      </c>
      <c r="BW11" s="120">
        <f ca="1">IF(IFERROR(MATCH(_xlfn.CONCAT($B11,",",BW$4),'25 SpcFunc &amp; VentSpcFunc combos'!$Q$8:$Q$354,0),0)&gt;0,1,0)</f>
        <v>0</v>
      </c>
      <c r="BX11" s="120">
        <f ca="1">IF(IFERROR(MATCH(_xlfn.CONCAT($B11,",",BX$4),'25 SpcFunc &amp; VentSpcFunc combos'!$Q$8:$Q$354,0),0)&gt;0,1,0)</f>
        <v>0</v>
      </c>
      <c r="BY11" s="120">
        <f ca="1">IF(IFERROR(MATCH(_xlfn.CONCAT($B11,",",BY$4),'25 SpcFunc &amp; VentSpcFunc combos'!$Q$8:$Q$354,0),0)&gt;0,1,0)</f>
        <v>0</v>
      </c>
      <c r="BZ11" s="120">
        <f ca="1">IF(IFERROR(MATCH(_xlfn.CONCAT($B11,",",BZ$4),'25 SpcFunc &amp; VentSpcFunc combos'!$Q$8:$Q$354,0),0)&gt;0,1,0)</f>
        <v>0</v>
      </c>
      <c r="CA11" s="120">
        <f ca="1">IF(IFERROR(MATCH(_xlfn.CONCAT($B11,",",CA$4),'25 SpcFunc &amp; VentSpcFunc combos'!$Q$8:$Q$354,0),0)&gt;0,1,0)</f>
        <v>0</v>
      </c>
      <c r="CB11" s="120">
        <f ca="1">IF(IFERROR(MATCH(_xlfn.CONCAT($B11,",",CB$4),'25 SpcFunc &amp; VentSpcFunc combos'!$Q$8:$Q$354,0),0)&gt;0,1,0)</f>
        <v>0</v>
      </c>
      <c r="CC11" s="120">
        <f ca="1">IF(IFERROR(MATCH(_xlfn.CONCAT($B11,",",CC$4),'25 SpcFunc &amp; VentSpcFunc combos'!$Q$8:$Q$354,0),0)&gt;0,1,0)</f>
        <v>0</v>
      </c>
      <c r="CD11" s="120">
        <f ca="1">IF(IFERROR(MATCH(_xlfn.CONCAT($B11,",",CD$4),'25 SpcFunc &amp; VentSpcFunc combos'!$Q$8:$Q$354,0),0)&gt;0,1,0)</f>
        <v>0</v>
      </c>
      <c r="CE11" s="120">
        <f ca="1">IF(IFERROR(MATCH(_xlfn.CONCAT($B11,",",CE$4),'25 SpcFunc &amp; VentSpcFunc combos'!$Q$8:$Q$354,0),0)&gt;0,1,0)</f>
        <v>0</v>
      </c>
      <c r="CF11" s="120">
        <f ca="1">IF(IFERROR(MATCH(_xlfn.CONCAT($B11,",",CF$4),'25 SpcFunc &amp; VentSpcFunc combos'!$Q$8:$Q$354,0),0)&gt;0,1,0)</f>
        <v>0</v>
      </c>
      <c r="CG11" s="120">
        <f ca="1">IF(IFERROR(MATCH(_xlfn.CONCAT($B11,",",CG$4),'25 SpcFunc &amp; VentSpcFunc combos'!$Q$8:$Q$354,0),0)&gt;0,1,0)</f>
        <v>0</v>
      </c>
      <c r="CH11" s="120">
        <f ca="1">IF(IFERROR(MATCH(_xlfn.CONCAT($B11,",",CH$4),'25 SpcFunc &amp; VentSpcFunc combos'!$Q$8:$Q$354,0),0)&gt;0,1,0)</f>
        <v>0</v>
      </c>
      <c r="CI11" s="120">
        <f ca="1">IF(IFERROR(MATCH(_xlfn.CONCAT($B11,",",CI$4),'25 SpcFunc &amp; VentSpcFunc combos'!$Q$8:$Q$354,0),0)&gt;0,1,0)</f>
        <v>0</v>
      </c>
      <c r="CJ11" s="120">
        <f ca="1">IF(IFERROR(MATCH(_xlfn.CONCAT($B11,",",CJ$4),'25 SpcFunc &amp; VentSpcFunc combos'!$Q$8:$Q$354,0),0)&gt;0,1,0)</f>
        <v>0</v>
      </c>
      <c r="CK11" s="120">
        <f ca="1">IF(IFERROR(MATCH(_xlfn.CONCAT($B11,",",CK$4),'25 SpcFunc &amp; VentSpcFunc combos'!$Q$8:$Q$354,0),0)&gt;0,1,0)</f>
        <v>0</v>
      </c>
      <c r="CL11" s="120">
        <f ca="1">IF(IFERROR(MATCH(_xlfn.CONCAT($B11,",",CL$4),'25 SpcFunc &amp; VentSpcFunc combos'!$Q$8:$Q$354,0),0)&gt;0,1,0)</f>
        <v>0</v>
      </c>
      <c r="CM11" s="120">
        <f ca="1">IF(IFERROR(MATCH(_xlfn.CONCAT($B11,",",CM$4),'25 SpcFunc &amp; VentSpcFunc combos'!$Q$8:$Q$354,0),0)&gt;0,1,0)</f>
        <v>0</v>
      </c>
      <c r="CN11" s="120">
        <f ca="1">IF(IFERROR(MATCH(_xlfn.CONCAT($B11,",",CN$4),'25 SpcFunc &amp; VentSpcFunc combos'!$Q$8:$Q$354,0),0)&gt;0,1,0)</f>
        <v>0</v>
      </c>
      <c r="CO11" s="120">
        <f ca="1">IF(IFERROR(MATCH(_xlfn.CONCAT($B11,",",CO$4),'25 SpcFunc &amp; VentSpcFunc combos'!$Q$8:$Q$354,0),0)&gt;0,1,0)</f>
        <v>0</v>
      </c>
      <c r="CP11" s="120">
        <f ca="1">IF(IFERROR(MATCH(_xlfn.CONCAT($B11,",",CP$4),'25 SpcFunc &amp; VentSpcFunc combos'!$Q$8:$Q$354,0),0)&gt;0,1,0)</f>
        <v>0</v>
      </c>
      <c r="CQ11" s="120">
        <f ca="1">IF(IFERROR(MATCH(_xlfn.CONCAT($B11,",",CQ$4),'25 SpcFunc &amp; VentSpcFunc combos'!$Q$8:$Q$354,0),0)&gt;0,1,0)</f>
        <v>0</v>
      </c>
      <c r="CR11" s="120">
        <f ca="1">IF(IFERROR(MATCH(_xlfn.CONCAT($B11,",",CR$4),'25 SpcFunc &amp; VentSpcFunc combos'!$Q$8:$Q$354,0),0)&gt;0,1,0)</f>
        <v>0</v>
      </c>
      <c r="CS11" s="120">
        <f ca="1">IF(IFERROR(MATCH(_xlfn.CONCAT($B11,",",CS$4),'25 SpcFunc &amp; VentSpcFunc combos'!$Q$8:$Q$354,0),0)&gt;0,1,0)</f>
        <v>0</v>
      </c>
      <c r="CT11" s="120">
        <f ca="1">IF(IFERROR(MATCH(_xlfn.CONCAT($B11,",",CT$4),'25 SpcFunc &amp; VentSpcFunc combos'!$Q$8:$Q$354,0),0)&gt;0,1,0)</f>
        <v>0</v>
      </c>
      <c r="CU11" s="99" t="s">
        <v>938</v>
      </c>
      <c r="CV11">
        <f t="shared" ca="1" si="4"/>
        <v>1</v>
      </c>
    </row>
    <row r="12" spans="1:100" x14ac:dyDescent="0.25">
      <c r="B12" t="str">
        <f>'For CSV - 2025 SpcFuncData'!B12</f>
        <v>Aging Eye/Low-vision (Stairwell)</v>
      </c>
      <c r="C12" s="120">
        <f ca="1">IF(IFERROR(MATCH(_xlfn.CONCAT($B12,",",C$4),'25 SpcFunc &amp; VentSpcFunc combos'!$Q$8:$Q$354,0),0)&gt;0,1,0)</f>
        <v>0</v>
      </c>
      <c r="D12" s="120">
        <f ca="1">IF(IFERROR(MATCH(_xlfn.CONCAT($B12,",",D$4),'25 SpcFunc &amp; VentSpcFunc combos'!$Q$8:$Q$354,0),0)&gt;0,1,0)</f>
        <v>0</v>
      </c>
      <c r="E12" s="120">
        <f ca="1">IF(IFERROR(MATCH(_xlfn.CONCAT($B12,",",E$4),'25 SpcFunc &amp; VentSpcFunc combos'!$Q$8:$Q$354,0),0)&gt;0,1,0)</f>
        <v>0</v>
      </c>
      <c r="F12" s="120">
        <f ca="1">IF(IFERROR(MATCH(_xlfn.CONCAT($B12,",",F$4),'25 SpcFunc &amp; VentSpcFunc combos'!$Q$8:$Q$354,0),0)&gt;0,1,0)</f>
        <v>0</v>
      </c>
      <c r="G12" s="120">
        <f ca="1">IF(IFERROR(MATCH(_xlfn.CONCAT($B12,",",G$4),'25 SpcFunc &amp; VentSpcFunc combos'!$Q$8:$Q$354,0),0)&gt;0,1,0)</f>
        <v>0</v>
      </c>
      <c r="H12" s="120">
        <f ca="1">IF(IFERROR(MATCH(_xlfn.CONCAT($B12,",",H$4),'25 SpcFunc &amp; VentSpcFunc combos'!$Q$8:$Q$354,0),0)&gt;0,1,0)</f>
        <v>0</v>
      </c>
      <c r="I12" s="120">
        <f ca="1">IF(IFERROR(MATCH(_xlfn.CONCAT($B12,",",I$4),'25 SpcFunc &amp; VentSpcFunc combos'!$Q$8:$Q$354,0),0)&gt;0,1,0)</f>
        <v>0</v>
      </c>
      <c r="J12" s="120">
        <f ca="1">IF(IFERROR(MATCH(_xlfn.CONCAT($B12,",",J$4),'25 SpcFunc &amp; VentSpcFunc combos'!$Q$8:$Q$354,0),0)&gt;0,1,0)</f>
        <v>0</v>
      </c>
      <c r="K12" s="120">
        <f ca="1">IF(IFERROR(MATCH(_xlfn.CONCAT($B12,",",K$4),'25 SpcFunc &amp; VentSpcFunc combos'!$Q$8:$Q$354,0),0)&gt;0,1,0)</f>
        <v>0</v>
      </c>
      <c r="L12" s="120">
        <f ca="1">IF(IFERROR(MATCH(_xlfn.CONCAT($B12,",",L$4),'25 SpcFunc &amp; VentSpcFunc combos'!$Q$8:$Q$354,0),0)&gt;0,1,0)</f>
        <v>0</v>
      </c>
      <c r="M12" s="120">
        <f ca="1">IF(IFERROR(MATCH(_xlfn.CONCAT($B12,",",M$4),'25 SpcFunc &amp; VentSpcFunc combos'!$Q$8:$Q$354,0),0)&gt;0,1,0)</f>
        <v>0</v>
      </c>
      <c r="N12" s="120">
        <f ca="1">IF(IFERROR(MATCH(_xlfn.CONCAT($B12,",",N$4),'25 SpcFunc &amp; VentSpcFunc combos'!$Q$8:$Q$354,0),0)&gt;0,1,0)</f>
        <v>0</v>
      </c>
      <c r="O12" s="120">
        <f ca="1">IF(IFERROR(MATCH(_xlfn.CONCAT($B12,",",O$4),'25 SpcFunc &amp; VentSpcFunc combos'!$Q$8:$Q$354,0),0)&gt;0,1,0)</f>
        <v>0</v>
      </c>
      <c r="P12" s="120">
        <f ca="1">IF(IFERROR(MATCH(_xlfn.CONCAT($B12,",",P$4),'25 SpcFunc &amp; VentSpcFunc combos'!$Q$8:$Q$354,0),0)&gt;0,1,0)</f>
        <v>0</v>
      </c>
      <c r="Q12" s="120">
        <f ca="1">IF(IFERROR(MATCH(_xlfn.CONCAT($B12,",",Q$4),'25 SpcFunc &amp; VentSpcFunc combos'!$Q$8:$Q$354,0),0)&gt;0,1,0)</f>
        <v>0</v>
      </c>
      <c r="R12" s="120">
        <f ca="1">IF(IFERROR(MATCH(_xlfn.CONCAT($B12,",",R$4),'25 SpcFunc &amp; VentSpcFunc combos'!$Q$8:$Q$354,0),0)&gt;0,1,0)</f>
        <v>0</v>
      </c>
      <c r="S12" s="120">
        <f ca="1">IF(IFERROR(MATCH(_xlfn.CONCAT($B12,",",S$4),'25 SpcFunc &amp; VentSpcFunc combos'!$Q$8:$Q$354,0),0)&gt;0,1,0)</f>
        <v>0</v>
      </c>
      <c r="T12" s="120">
        <f ca="1">IF(IFERROR(MATCH(_xlfn.CONCAT($B12,",",T$4),'25 SpcFunc &amp; VentSpcFunc combos'!$Q$8:$Q$354,0),0)&gt;0,1,0)</f>
        <v>0</v>
      </c>
      <c r="U12" s="120">
        <f ca="1">IF(IFERROR(MATCH(_xlfn.CONCAT($B12,",",U$4),'25 SpcFunc &amp; VentSpcFunc combos'!$Q$8:$Q$354,0),0)&gt;0,1,0)</f>
        <v>0</v>
      </c>
      <c r="V12" s="120">
        <f ca="1">IF(IFERROR(MATCH(_xlfn.CONCAT($B12,",",V$4),'25 SpcFunc &amp; VentSpcFunc combos'!$Q$8:$Q$354,0),0)&gt;0,1,0)</f>
        <v>0</v>
      </c>
      <c r="W12" s="120">
        <f ca="1">IF(IFERROR(MATCH(_xlfn.CONCAT($B12,",",W$4),'25 SpcFunc &amp; VentSpcFunc combos'!$Q$8:$Q$354,0),0)&gt;0,1,0)</f>
        <v>0</v>
      </c>
      <c r="X12" s="120">
        <f ca="1">IF(IFERROR(MATCH(_xlfn.CONCAT($B12,",",X$4),'25 SpcFunc &amp; VentSpcFunc combos'!$Q$8:$Q$354,0),0)&gt;0,1,0)</f>
        <v>0</v>
      </c>
      <c r="Y12" s="120">
        <f ca="1">IF(IFERROR(MATCH(_xlfn.CONCAT($B12,",",Y$4),'25 SpcFunc &amp; VentSpcFunc combos'!$Q$8:$Q$354,0),0)&gt;0,1,0)</f>
        <v>0</v>
      </c>
      <c r="Z12" s="120">
        <f ca="1">IF(IFERROR(MATCH(_xlfn.CONCAT($B12,",",Z$4),'25 SpcFunc &amp; VentSpcFunc combos'!$Q$8:$Q$354,0),0)&gt;0,1,0)</f>
        <v>0</v>
      </c>
      <c r="AA12" s="120">
        <f ca="1">IF(IFERROR(MATCH(_xlfn.CONCAT($B12,",",AA$4),'25 SpcFunc &amp; VentSpcFunc combos'!$Q$8:$Q$354,0),0)&gt;0,1,0)</f>
        <v>0</v>
      </c>
      <c r="AB12" s="120">
        <f ca="1">IF(IFERROR(MATCH(_xlfn.CONCAT($B12,",",AB$4),'25 SpcFunc &amp; VentSpcFunc combos'!$Q$8:$Q$354,0),0)&gt;0,1,0)</f>
        <v>0</v>
      </c>
      <c r="AC12" s="120">
        <f ca="1">IF(IFERROR(MATCH(_xlfn.CONCAT($B12,",",AC$4),'25 SpcFunc &amp; VentSpcFunc combos'!$Q$8:$Q$354,0),0)&gt;0,1,0)</f>
        <v>0</v>
      </c>
      <c r="AD12" s="120">
        <f ca="1">IF(IFERROR(MATCH(_xlfn.CONCAT($B12,",",AD$4),'25 SpcFunc &amp; VentSpcFunc combos'!$Q$8:$Q$354,0),0)&gt;0,1,0)</f>
        <v>0</v>
      </c>
      <c r="AE12" s="120">
        <f ca="1">IF(IFERROR(MATCH(_xlfn.CONCAT($B12,",",AE$4),'25 SpcFunc &amp; VentSpcFunc combos'!$Q$8:$Q$354,0),0)&gt;0,1,0)</f>
        <v>0</v>
      </c>
      <c r="AF12" s="120">
        <f ca="1">IF(IFERROR(MATCH(_xlfn.CONCAT($B12,",",AF$4),'25 SpcFunc &amp; VentSpcFunc combos'!$Q$8:$Q$354,0),0)&gt;0,1,0)</f>
        <v>0</v>
      </c>
      <c r="AG12" s="120">
        <f ca="1">IF(IFERROR(MATCH(_xlfn.CONCAT($B12,",",AG$4),'25 SpcFunc &amp; VentSpcFunc combos'!$Q$8:$Q$354,0),0)&gt;0,1,0)</f>
        <v>0</v>
      </c>
      <c r="AH12" s="120">
        <f ca="1">IF(IFERROR(MATCH(_xlfn.CONCAT($B12,",",AH$4),'25 SpcFunc &amp; VentSpcFunc combos'!$Q$8:$Q$354,0),0)&gt;0,1,0)</f>
        <v>0</v>
      </c>
      <c r="AI12" s="120">
        <f ca="1">IF(IFERROR(MATCH(_xlfn.CONCAT($B12,",",AI$4),'25 SpcFunc &amp; VentSpcFunc combos'!$Q$8:$Q$354,0),0)&gt;0,1,0)</f>
        <v>0</v>
      </c>
      <c r="AJ12" s="120">
        <f ca="1">IF(IFERROR(MATCH(_xlfn.CONCAT($B12,",",AJ$4),'25 SpcFunc &amp; VentSpcFunc combos'!$Q$8:$Q$354,0),0)&gt;0,1,0)</f>
        <v>0</v>
      </c>
      <c r="AK12" s="120">
        <f ca="1">IF(IFERROR(MATCH(_xlfn.CONCAT($B12,",",AK$4),'25 SpcFunc &amp; VentSpcFunc combos'!$Q$8:$Q$354,0),0)&gt;0,1,0)</f>
        <v>0</v>
      </c>
      <c r="AL12" s="120">
        <f ca="1">IF(IFERROR(MATCH(_xlfn.CONCAT($B12,",",AL$4),'25 SpcFunc &amp; VentSpcFunc combos'!$Q$8:$Q$354,0),0)&gt;0,1,0)</f>
        <v>0</v>
      </c>
      <c r="AM12" s="120">
        <f ca="1">IF(IFERROR(MATCH(_xlfn.CONCAT($B12,",",AM$4),'25 SpcFunc &amp; VentSpcFunc combos'!$Q$8:$Q$354,0),0)&gt;0,1,0)</f>
        <v>0</v>
      </c>
      <c r="AN12" s="120">
        <f ca="1">IF(IFERROR(MATCH(_xlfn.CONCAT($B12,",",AN$4),'25 SpcFunc &amp; VentSpcFunc combos'!$Q$8:$Q$354,0),0)&gt;0,1,0)</f>
        <v>0</v>
      </c>
      <c r="AO12" s="120">
        <f ca="1">IF(IFERROR(MATCH(_xlfn.CONCAT($B12,",",AO$4),'25 SpcFunc &amp; VentSpcFunc combos'!$Q$8:$Q$354,0),0)&gt;0,1,0)</f>
        <v>0</v>
      </c>
      <c r="AP12" s="120">
        <f ca="1">IF(IFERROR(MATCH(_xlfn.CONCAT($B12,",",AP$4),'25 SpcFunc &amp; VentSpcFunc combos'!$Q$8:$Q$354,0),0)&gt;0,1,0)</f>
        <v>0</v>
      </c>
      <c r="AQ12" s="120">
        <f ca="1">IF(IFERROR(MATCH(_xlfn.CONCAT($B12,",",AQ$4),'25 SpcFunc &amp; VentSpcFunc combos'!$Q$8:$Q$354,0),0)&gt;0,1,0)</f>
        <v>0</v>
      </c>
      <c r="AR12" s="120">
        <f ca="1">IF(IFERROR(MATCH(_xlfn.CONCAT($B12,",",AR$4),'25 SpcFunc &amp; VentSpcFunc combos'!$Q$8:$Q$354,0),0)&gt;0,1,0)</f>
        <v>0</v>
      </c>
      <c r="AS12" s="120">
        <f ca="1">IF(IFERROR(MATCH(_xlfn.CONCAT($B12,",",AS$4),'25 SpcFunc &amp; VentSpcFunc combos'!$Q$8:$Q$354,0),0)&gt;0,1,0)</f>
        <v>0</v>
      </c>
      <c r="AT12" s="120">
        <f ca="1">IF(IFERROR(MATCH(_xlfn.CONCAT($B12,",",AT$4),'25 SpcFunc &amp; VentSpcFunc combos'!$Q$8:$Q$354,0),0)&gt;0,1,0)</f>
        <v>0</v>
      </c>
      <c r="AU12" s="120">
        <f ca="1">IF(IFERROR(MATCH(_xlfn.CONCAT($B12,",",AU$4),'25 SpcFunc &amp; VentSpcFunc combos'!$Q$8:$Q$354,0),0)&gt;0,1,0)</f>
        <v>0</v>
      </c>
      <c r="AV12" s="120">
        <f ca="1">IF(IFERROR(MATCH(_xlfn.CONCAT($B12,",",AV$4),'25 SpcFunc &amp; VentSpcFunc combos'!$Q$8:$Q$354,0),0)&gt;0,1,0)</f>
        <v>0</v>
      </c>
      <c r="AW12" s="120">
        <f ca="1">IF(IFERROR(MATCH(_xlfn.CONCAT($B12,",",AW$4),'25 SpcFunc &amp; VentSpcFunc combos'!$Q$8:$Q$354,0),0)&gt;0,1,0)</f>
        <v>0</v>
      </c>
      <c r="AX12" s="120">
        <f ca="1">IF(IFERROR(MATCH(_xlfn.CONCAT($B12,",",AX$4),'25 SpcFunc &amp; VentSpcFunc combos'!$Q$8:$Q$354,0),0)&gt;0,1,0)</f>
        <v>0</v>
      </c>
      <c r="AY12" s="120">
        <f ca="1">IF(IFERROR(MATCH(_xlfn.CONCAT($B12,",",AY$4),'25 SpcFunc &amp; VentSpcFunc combos'!$Q$8:$Q$354,0),0)&gt;0,1,0)</f>
        <v>0</v>
      </c>
      <c r="AZ12" s="120">
        <f ca="1">IF(IFERROR(MATCH(_xlfn.CONCAT($B12,",",AZ$4),'25 SpcFunc &amp; VentSpcFunc combos'!$Q$8:$Q$354,0),0)&gt;0,1,0)</f>
        <v>0</v>
      </c>
      <c r="BA12" s="120">
        <f ca="1">IF(IFERROR(MATCH(_xlfn.CONCAT($B12,",",BA$4),'25 SpcFunc &amp; VentSpcFunc combos'!$Q$8:$Q$354,0),0)&gt;0,1,0)</f>
        <v>0</v>
      </c>
      <c r="BB12" s="120">
        <f ca="1">IF(IFERROR(MATCH(_xlfn.CONCAT($B12,",",BB$4),'25 SpcFunc &amp; VentSpcFunc combos'!$Q$8:$Q$354,0),0)&gt;0,1,0)</f>
        <v>0</v>
      </c>
      <c r="BC12" s="120">
        <f ca="1">IF(IFERROR(MATCH(_xlfn.CONCAT($B12,",",BC$4),'25 SpcFunc &amp; VentSpcFunc combos'!$Q$8:$Q$354,0),0)&gt;0,1,0)</f>
        <v>0</v>
      </c>
      <c r="BD12" s="120">
        <f ca="1">IF(IFERROR(MATCH(_xlfn.CONCAT($B12,",",BD$4),'25 SpcFunc &amp; VentSpcFunc combos'!$Q$8:$Q$354,0),0)&gt;0,1,0)</f>
        <v>0</v>
      </c>
      <c r="BE12" s="120">
        <f ca="1">IF(IFERROR(MATCH(_xlfn.CONCAT($B12,",",BE$4),'25 SpcFunc &amp; VentSpcFunc combos'!$Q$8:$Q$354,0),0)&gt;0,1,0)</f>
        <v>0</v>
      </c>
      <c r="BF12" s="120">
        <f ca="1">IF(IFERROR(MATCH(_xlfn.CONCAT($B12,",",BF$4),'25 SpcFunc &amp; VentSpcFunc combos'!$Q$8:$Q$354,0),0)&gt;0,1,0)</f>
        <v>0</v>
      </c>
      <c r="BG12" s="120">
        <f ca="1">IF(IFERROR(MATCH(_xlfn.CONCAT($B12,",",BG$4),'25 SpcFunc &amp; VentSpcFunc combos'!$Q$8:$Q$354,0),0)&gt;0,1,0)</f>
        <v>0</v>
      </c>
      <c r="BH12" s="120">
        <f ca="1">IF(IFERROR(MATCH(_xlfn.CONCAT($B12,",",BH$4),'25 SpcFunc &amp; VentSpcFunc combos'!$Q$8:$Q$354,0),0)&gt;0,1,0)</f>
        <v>0</v>
      </c>
      <c r="BI12" s="120">
        <f ca="1">IF(IFERROR(MATCH(_xlfn.CONCAT($B12,",",BI$4),'25 SpcFunc &amp; VentSpcFunc combos'!$Q$8:$Q$354,0),0)&gt;0,1,0)</f>
        <v>1</v>
      </c>
      <c r="BJ12" s="120">
        <f ca="1">IF(IFERROR(MATCH(_xlfn.CONCAT($B12,",",BJ$4),'25 SpcFunc &amp; VentSpcFunc combos'!$Q$8:$Q$354,0),0)&gt;0,1,0)</f>
        <v>0</v>
      </c>
      <c r="BK12" s="120">
        <f ca="1">IF(IFERROR(MATCH(_xlfn.CONCAT($B12,",",BK$4),'25 SpcFunc &amp; VentSpcFunc combos'!$Q$8:$Q$354,0),0)&gt;0,1,0)</f>
        <v>0</v>
      </c>
      <c r="BL12" s="120">
        <f ca="1">IF(IFERROR(MATCH(_xlfn.CONCAT($B12,",",BL$4),'25 SpcFunc &amp; VentSpcFunc combos'!$Q$8:$Q$354,0),0)&gt;0,1,0)</f>
        <v>0</v>
      </c>
      <c r="BM12" s="120">
        <f ca="1">IF(IFERROR(MATCH(_xlfn.CONCAT($B12,",",BM$4),'25 SpcFunc &amp; VentSpcFunc combos'!$Q$8:$Q$354,0),0)&gt;0,1,0)</f>
        <v>0</v>
      </c>
      <c r="BN12" s="120">
        <f ca="1">IF(IFERROR(MATCH(_xlfn.CONCAT($B12,",",BN$4),'25 SpcFunc &amp; VentSpcFunc combos'!$Q$8:$Q$354,0),0)&gt;0,1,0)</f>
        <v>0</v>
      </c>
      <c r="BO12" s="120">
        <f ca="1">IF(IFERROR(MATCH(_xlfn.CONCAT($B12,",",BO$4),'25 SpcFunc &amp; VentSpcFunc combos'!$Q$8:$Q$354,0),0)&gt;0,1,0)</f>
        <v>0</v>
      </c>
      <c r="BP12" s="120">
        <f ca="1">IF(IFERROR(MATCH(_xlfn.CONCAT($B12,",",BP$4),'25 SpcFunc &amp; VentSpcFunc combos'!$Q$8:$Q$354,0),0)&gt;0,1,0)</f>
        <v>0</v>
      </c>
      <c r="BQ12" s="120">
        <f ca="1">IF(IFERROR(MATCH(_xlfn.CONCAT($B12,",",BQ$4),'25 SpcFunc &amp; VentSpcFunc combos'!$Q$8:$Q$354,0),0)&gt;0,1,0)</f>
        <v>0</v>
      </c>
      <c r="BR12" s="120">
        <f ca="1">IF(IFERROR(MATCH(_xlfn.CONCAT($B12,",",BR$4),'25 SpcFunc &amp; VentSpcFunc combos'!$Q$8:$Q$354,0),0)&gt;0,1,0)</f>
        <v>0</v>
      </c>
      <c r="BS12" s="120">
        <f ca="1">IF(IFERROR(MATCH(_xlfn.CONCAT($B12,",",BS$4),'25 SpcFunc &amp; VentSpcFunc combos'!$Q$8:$Q$354,0),0)&gt;0,1,0)</f>
        <v>0</v>
      </c>
      <c r="BT12" s="120">
        <f ca="1">IF(IFERROR(MATCH(_xlfn.CONCAT($B12,",",BT$4),'25 SpcFunc &amp; VentSpcFunc combos'!$Q$8:$Q$354,0),0)&gt;0,1,0)</f>
        <v>0</v>
      </c>
      <c r="BU12" s="120">
        <f ca="1">IF(IFERROR(MATCH(_xlfn.CONCAT($B12,",",BU$4),'25 SpcFunc &amp; VentSpcFunc combos'!$Q$8:$Q$354,0),0)&gt;0,1,0)</f>
        <v>0</v>
      </c>
      <c r="BV12" s="120">
        <f ca="1">IF(IFERROR(MATCH(_xlfn.CONCAT($B12,",",BV$4),'25 SpcFunc &amp; VentSpcFunc combos'!$Q$8:$Q$354,0),0)&gt;0,1,0)</f>
        <v>0</v>
      </c>
      <c r="BW12" s="120">
        <f ca="1">IF(IFERROR(MATCH(_xlfn.CONCAT($B12,",",BW$4),'25 SpcFunc &amp; VentSpcFunc combos'!$Q$8:$Q$354,0),0)&gt;0,1,0)</f>
        <v>0</v>
      </c>
      <c r="BX12" s="120">
        <f ca="1">IF(IFERROR(MATCH(_xlfn.CONCAT($B12,",",BX$4),'25 SpcFunc &amp; VentSpcFunc combos'!$Q$8:$Q$354,0),0)&gt;0,1,0)</f>
        <v>0</v>
      </c>
      <c r="BY12" s="120">
        <f ca="1">IF(IFERROR(MATCH(_xlfn.CONCAT($B12,",",BY$4),'25 SpcFunc &amp; VentSpcFunc combos'!$Q$8:$Q$354,0),0)&gt;0,1,0)</f>
        <v>0</v>
      </c>
      <c r="BZ12" s="120">
        <f ca="1">IF(IFERROR(MATCH(_xlfn.CONCAT($B12,",",BZ$4),'25 SpcFunc &amp; VentSpcFunc combos'!$Q$8:$Q$354,0),0)&gt;0,1,0)</f>
        <v>0</v>
      </c>
      <c r="CA12" s="120">
        <f ca="1">IF(IFERROR(MATCH(_xlfn.CONCAT($B12,",",CA$4),'25 SpcFunc &amp; VentSpcFunc combos'!$Q$8:$Q$354,0),0)&gt;0,1,0)</f>
        <v>0</v>
      </c>
      <c r="CB12" s="120">
        <f ca="1">IF(IFERROR(MATCH(_xlfn.CONCAT($B12,",",CB$4),'25 SpcFunc &amp; VentSpcFunc combos'!$Q$8:$Q$354,0),0)&gt;0,1,0)</f>
        <v>0</v>
      </c>
      <c r="CC12" s="120">
        <f ca="1">IF(IFERROR(MATCH(_xlfn.CONCAT($B12,",",CC$4),'25 SpcFunc &amp; VentSpcFunc combos'!$Q$8:$Q$354,0),0)&gt;0,1,0)</f>
        <v>0</v>
      </c>
      <c r="CD12" s="120">
        <f ca="1">IF(IFERROR(MATCH(_xlfn.CONCAT($B12,",",CD$4),'25 SpcFunc &amp; VentSpcFunc combos'!$Q$8:$Q$354,0),0)&gt;0,1,0)</f>
        <v>0</v>
      </c>
      <c r="CE12" s="120">
        <f ca="1">IF(IFERROR(MATCH(_xlfn.CONCAT($B12,",",CE$4),'25 SpcFunc &amp; VentSpcFunc combos'!$Q$8:$Q$354,0),0)&gt;0,1,0)</f>
        <v>0</v>
      </c>
      <c r="CF12" s="120">
        <f ca="1">IF(IFERROR(MATCH(_xlfn.CONCAT($B12,",",CF$4),'25 SpcFunc &amp; VentSpcFunc combos'!$Q$8:$Q$354,0),0)&gt;0,1,0)</f>
        <v>0</v>
      </c>
      <c r="CG12" s="120">
        <f ca="1">IF(IFERROR(MATCH(_xlfn.CONCAT($B12,",",CG$4),'25 SpcFunc &amp; VentSpcFunc combos'!$Q$8:$Q$354,0),0)&gt;0,1,0)</f>
        <v>0</v>
      </c>
      <c r="CH12" s="120">
        <f ca="1">IF(IFERROR(MATCH(_xlfn.CONCAT($B12,",",CH$4),'25 SpcFunc &amp; VentSpcFunc combos'!$Q$8:$Q$354,0),0)&gt;0,1,0)</f>
        <v>0</v>
      </c>
      <c r="CI12" s="120">
        <f ca="1">IF(IFERROR(MATCH(_xlfn.CONCAT($B12,",",CI$4),'25 SpcFunc &amp; VentSpcFunc combos'!$Q$8:$Q$354,0),0)&gt;0,1,0)</f>
        <v>0</v>
      </c>
      <c r="CJ12" s="120">
        <f ca="1">IF(IFERROR(MATCH(_xlfn.CONCAT($B12,",",CJ$4),'25 SpcFunc &amp; VentSpcFunc combos'!$Q$8:$Q$354,0),0)&gt;0,1,0)</f>
        <v>0</v>
      </c>
      <c r="CK12" s="120">
        <f ca="1">IF(IFERROR(MATCH(_xlfn.CONCAT($B12,",",CK$4),'25 SpcFunc &amp; VentSpcFunc combos'!$Q$8:$Q$354,0),0)&gt;0,1,0)</f>
        <v>0</v>
      </c>
      <c r="CL12" s="120">
        <f ca="1">IF(IFERROR(MATCH(_xlfn.CONCAT($B12,",",CL$4),'25 SpcFunc &amp; VentSpcFunc combos'!$Q$8:$Q$354,0),0)&gt;0,1,0)</f>
        <v>0</v>
      </c>
      <c r="CM12" s="120">
        <f ca="1">IF(IFERROR(MATCH(_xlfn.CONCAT($B12,",",CM$4),'25 SpcFunc &amp; VentSpcFunc combos'!$Q$8:$Q$354,0),0)&gt;0,1,0)</f>
        <v>0</v>
      </c>
      <c r="CN12" s="120">
        <f ca="1">IF(IFERROR(MATCH(_xlfn.CONCAT($B12,",",CN$4),'25 SpcFunc &amp; VentSpcFunc combos'!$Q$8:$Q$354,0),0)&gt;0,1,0)</f>
        <v>0</v>
      </c>
      <c r="CO12" s="120">
        <f ca="1">IF(IFERROR(MATCH(_xlfn.CONCAT($B12,",",CO$4),'25 SpcFunc &amp; VentSpcFunc combos'!$Q$8:$Q$354,0),0)&gt;0,1,0)</f>
        <v>0</v>
      </c>
      <c r="CP12" s="120">
        <f ca="1">IF(IFERROR(MATCH(_xlfn.CONCAT($B12,",",CP$4),'25 SpcFunc &amp; VentSpcFunc combos'!$Q$8:$Q$354,0),0)&gt;0,1,0)</f>
        <v>0</v>
      </c>
      <c r="CQ12" s="120">
        <f ca="1">IF(IFERROR(MATCH(_xlfn.CONCAT($B12,",",CQ$4),'25 SpcFunc &amp; VentSpcFunc combos'!$Q$8:$Q$354,0),0)&gt;0,1,0)</f>
        <v>0</v>
      </c>
      <c r="CR12" s="120">
        <f ca="1">IF(IFERROR(MATCH(_xlfn.CONCAT($B12,",",CR$4),'25 SpcFunc &amp; VentSpcFunc combos'!$Q$8:$Q$354,0),0)&gt;0,1,0)</f>
        <v>0</v>
      </c>
      <c r="CS12" s="120">
        <f ca="1">IF(IFERROR(MATCH(_xlfn.CONCAT($B12,",",CS$4),'25 SpcFunc &amp; VentSpcFunc combos'!$Q$8:$Q$354,0),0)&gt;0,1,0)</f>
        <v>0</v>
      </c>
      <c r="CT12" s="120">
        <f ca="1">IF(IFERROR(MATCH(_xlfn.CONCAT($B12,",",CT$4),'25 SpcFunc &amp; VentSpcFunc combos'!$Q$8:$Q$354,0),0)&gt;0,1,0)</f>
        <v>0</v>
      </c>
      <c r="CU12" s="99" t="s">
        <v>938</v>
      </c>
      <c r="CV12">
        <f t="shared" ca="1" si="4"/>
        <v>1</v>
      </c>
    </row>
    <row r="13" spans="1:100" x14ac:dyDescent="0.25">
      <c r="B13" t="str">
        <f>'For CSV - 2025 SpcFuncData'!B13</f>
        <v>Audience Seating Area</v>
      </c>
      <c r="C13" s="120">
        <f ca="1">IF(IFERROR(MATCH(_xlfn.CONCAT($B13,",",C$4),'25 SpcFunc &amp; VentSpcFunc combos'!$Q$8:$Q$354,0),0)&gt;0,1,0)</f>
        <v>1</v>
      </c>
      <c r="D13" s="120">
        <f ca="1">IF(IFERROR(MATCH(_xlfn.CONCAT($B13,",",D$4),'25 SpcFunc &amp; VentSpcFunc combos'!$Q$8:$Q$354,0),0)&gt;0,1,0)</f>
        <v>1</v>
      </c>
      <c r="E13" s="120">
        <f ca="1">IF(IFERROR(MATCH(_xlfn.CONCAT($B13,",",E$4),'25 SpcFunc &amp; VentSpcFunc combos'!$Q$8:$Q$354,0),0)&gt;0,1,0)</f>
        <v>1</v>
      </c>
      <c r="F13" s="120">
        <f ca="1">IF(IFERROR(MATCH(_xlfn.CONCAT($B13,",",F$4),'25 SpcFunc &amp; VentSpcFunc combos'!$Q$8:$Q$354,0),0)&gt;0,1,0)</f>
        <v>0</v>
      </c>
      <c r="G13" s="120">
        <f ca="1">IF(IFERROR(MATCH(_xlfn.CONCAT($B13,",",G$4),'25 SpcFunc &amp; VentSpcFunc combos'!$Q$8:$Q$354,0),0)&gt;0,1,0)</f>
        <v>0</v>
      </c>
      <c r="H13" s="120">
        <f ca="1">IF(IFERROR(MATCH(_xlfn.CONCAT($B13,",",H$4),'25 SpcFunc &amp; VentSpcFunc combos'!$Q$8:$Q$354,0),0)&gt;0,1,0)</f>
        <v>0</v>
      </c>
      <c r="I13" s="120">
        <f ca="1">IF(IFERROR(MATCH(_xlfn.CONCAT($B13,",",I$4),'25 SpcFunc &amp; VentSpcFunc combos'!$Q$8:$Q$354,0),0)&gt;0,1,0)</f>
        <v>0</v>
      </c>
      <c r="J13" s="120">
        <f ca="1">IF(IFERROR(MATCH(_xlfn.CONCAT($B13,",",J$4),'25 SpcFunc &amp; VentSpcFunc combos'!$Q$8:$Q$354,0),0)&gt;0,1,0)</f>
        <v>0</v>
      </c>
      <c r="K13" s="120">
        <f ca="1">IF(IFERROR(MATCH(_xlfn.CONCAT($B13,",",K$4),'25 SpcFunc &amp; VentSpcFunc combos'!$Q$8:$Q$354,0),0)&gt;0,1,0)</f>
        <v>0</v>
      </c>
      <c r="L13" s="120">
        <f ca="1">IF(IFERROR(MATCH(_xlfn.CONCAT($B13,",",L$4),'25 SpcFunc &amp; VentSpcFunc combos'!$Q$8:$Q$354,0),0)&gt;0,1,0)</f>
        <v>0</v>
      </c>
      <c r="M13" s="120">
        <f ca="1">IF(IFERROR(MATCH(_xlfn.CONCAT($B13,",",M$4),'25 SpcFunc &amp; VentSpcFunc combos'!$Q$8:$Q$354,0),0)&gt;0,1,0)</f>
        <v>0</v>
      </c>
      <c r="N13" s="120">
        <f ca="1">IF(IFERROR(MATCH(_xlfn.CONCAT($B13,",",N$4),'25 SpcFunc &amp; VentSpcFunc combos'!$Q$8:$Q$354,0),0)&gt;0,1,0)</f>
        <v>0</v>
      </c>
      <c r="O13" s="120">
        <f ca="1">IF(IFERROR(MATCH(_xlfn.CONCAT($B13,",",O$4),'25 SpcFunc &amp; VentSpcFunc combos'!$Q$8:$Q$354,0),0)&gt;0,1,0)</f>
        <v>0</v>
      </c>
      <c r="P13" s="120">
        <f ca="1">IF(IFERROR(MATCH(_xlfn.CONCAT($B13,",",P$4),'25 SpcFunc &amp; VentSpcFunc combos'!$Q$8:$Q$354,0),0)&gt;0,1,0)</f>
        <v>0</v>
      </c>
      <c r="Q13" s="120">
        <f ca="1">IF(IFERROR(MATCH(_xlfn.CONCAT($B13,",",Q$4),'25 SpcFunc &amp; VentSpcFunc combos'!$Q$8:$Q$354,0),0)&gt;0,1,0)</f>
        <v>0</v>
      </c>
      <c r="R13" s="120">
        <f ca="1">IF(IFERROR(MATCH(_xlfn.CONCAT($B13,",",R$4),'25 SpcFunc &amp; VentSpcFunc combos'!$Q$8:$Q$354,0),0)&gt;0,1,0)</f>
        <v>0</v>
      </c>
      <c r="S13" s="120">
        <f ca="1">IF(IFERROR(MATCH(_xlfn.CONCAT($B13,",",S$4),'25 SpcFunc &amp; VentSpcFunc combos'!$Q$8:$Q$354,0),0)&gt;0,1,0)</f>
        <v>0</v>
      </c>
      <c r="T13" s="120">
        <f ca="1">IF(IFERROR(MATCH(_xlfn.CONCAT($B13,",",T$4),'25 SpcFunc &amp; VentSpcFunc combos'!$Q$8:$Q$354,0),0)&gt;0,1,0)</f>
        <v>0</v>
      </c>
      <c r="U13" s="120">
        <f ca="1">IF(IFERROR(MATCH(_xlfn.CONCAT($B13,",",U$4),'25 SpcFunc &amp; VentSpcFunc combos'!$Q$8:$Q$354,0),0)&gt;0,1,0)</f>
        <v>0</v>
      </c>
      <c r="V13" s="120">
        <f ca="1">IF(IFERROR(MATCH(_xlfn.CONCAT($B13,",",V$4),'25 SpcFunc &amp; VentSpcFunc combos'!$Q$8:$Q$354,0),0)&gt;0,1,0)</f>
        <v>0</v>
      </c>
      <c r="W13" s="120">
        <f ca="1">IF(IFERROR(MATCH(_xlfn.CONCAT($B13,",",W$4),'25 SpcFunc &amp; VentSpcFunc combos'!$Q$8:$Q$354,0),0)&gt;0,1,0)</f>
        <v>0</v>
      </c>
      <c r="X13" s="120">
        <f ca="1">IF(IFERROR(MATCH(_xlfn.CONCAT($B13,",",X$4),'25 SpcFunc &amp; VentSpcFunc combos'!$Q$8:$Q$354,0),0)&gt;0,1,0)</f>
        <v>0</v>
      </c>
      <c r="Y13" s="120">
        <f ca="1">IF(IFERROR(MATCH(_xlfn.CONCAT($B13,",",Y$4),'25 SpcFunc &amp; VentSpcFunc combos'!$Q$8:$Q$354,0),0)&gt;0,1,0)</f>
        <v>0</v>
      </c>
      <c r="Z13" s="120">
        <f ca="1">IF(IFERROR(MATCH(_xlfn.CONCAT($B13,",",Z$4),'25 SpcFunc &amp; VentSpcFunc combos'!$Q$8:$Q$354,0),0)&gt;0,1,0)</f>
        <v>0</v>
      </c>
      <c r="AA13" s="120">
        <f ca="1">IF(IFERROR(MATCH(_xlfn.CONCAT($B13,",",AA$4),'25 SpcFunc &amp; VentSpcFunc combos'!$Q$8:$Q$354,0),0)&gt;0,1,0)</f>
        <v>0</v>
      </c>
      <c r="AB13" s="120">
        <f ca="1">IF(IFERROR(MATCH(_xlfn.CONCAT($B13,",",AB$4),'25 SpcFunc &amp; VentSpcFunc combos'!$Q$8:$Q$354,0),0)&gt;0,1,0)</f>
        <v>0</v>
      </c>
      <c r="AC13" s="120">
        <f ca="1">IF(IFERROR(MATCH(_xlfn.CONCAT($B13,",",AC$4),'25 SpcFunc &amp; VentSpcFunc combos'!$Q$8:$Q$354,0),0)&gt;0,1,0)</f>
        <v>0</v>
      </c>
      <c r="AD13" s="120">
        <f ca="1">IF(IFERROR(MATCH(_xlfn.CONCAT($B13,",",AD$4),'25 SpcFunc &amp; VentSpcFunc combos'!$Q$8:$Q$354,0),0)&gt;0,1,0)</f>
        <v>0</v>
      </c>
      <c r="AE13" s="120">
        <f ca="1">IF(IFERROR(MATCH(_xlfn.CONCAT($B13,",",AE$4),'25 SpcFunc &amp; VentSpcFunc combos'!$Q$8:$Q$354,0),0)&gt;0,1,0)</f>
        <v>0</v>
      </c>
      <c r="AF13" s="120">
        <f ca="1">IF(IFERROR(MATCH(_xlfn.CONCAT($B13,",",AF$4),'25 SpcFunc &amp; VentSpcFunc combos'!$Q$8:$Q$354,0),0)&gt;0,1,0)</f>
        <v>0</v>
      </c>
      <c r="AG13" s="120">
        <f ca="1">IF(IFERROR(MATCH(_xlfn.CONCAT($B13,",",AG$4),'25 SpcFunc &amp; VentSpcFunc combos'!$Q$8:$Q$354,0),0)&gt;0,1,0)</f>
        <v>0</v>
      </c>
      <c r="AH13" s="120">
        <f ca="1">IF(IFERROR(MATCH(_xlfn.CONCAT($B13,",",AH$4),'25 SpcFunc &amp; VentSpcFunc combos'!$Q$8:$Q$354,0),0)&gt;0,1,0)</f>
        <v>1</v>
      </c>
      <c r="AI13" s="120">
        <f ca="1">IF(IFERROR(MATCH(_xlfn.CONCAT($B13,",",AI$4),'25 SpcFunc &amp; VentSpcFunc combos'!$Q$8:$Q$354,0),0)&gt;0,1,0)</f>
        <v>0</v>
      </c>
      <c r="AJ13" s="120">
        <f ca="1">IF(IFERROR(MATCH(_xlfn.CONCAT($B13,",",AJ$4),'25 SpcFunc &amp; VentSpcFunc combos'!$Q$8:$Q$354,0),0)&gt;0,1,0)</f>
        <v>0</v>
      </c>
      <c r="AK13" s="120">
        <f ca="1">IF(IFERROR(MATCH(_xlfn.CONCAT($B13,",",AK$4),'25 SpcFunc &amp; VentSpcFunc combos'!$Q$8:$Q$354,0),0)&gt;0,1,0)</f>
        <v>0</v>
      </c>
      <c r="AL13" s="120">
        <f ca="1">IF(IFERROR(MATCH(_xlfn.CONCAT($B13,",",AL$4),'25 SpcFunc &amp; VentSpcFunc combos'!$Q$8:$Q$354,0),0)&gt;0,1,0)</f>
        <v>0</v>
      </c>
      <c r="AM13" s="120">
        <f ca="1">IF(IFERROR(MATCH(_xlfn.CONCAT($B13,",",AM$4),'25 SpcFunc &amp; VentSpcFunc combos'!$Q$8:$Q$354,0),0)&gt;0,1,0)</f>
        <v>0</v>
      </c>
      <c r="AN13" s="120">
        <f ca="1">IF(IFERROR(MATCH(_xlfn.CONCAT($B13,",",AN$4),'25 SpcFunc &amp; VentSpcFunc combos'!$Q$8:$Q$354,0),0)&gt;0,1,0)</f>
        <v>0</v>
      </c>
      <c r="AO13" s="120">
        <f ca="1">IF(IFERROR(MATCH(_xlfn.CONCAT($B13,",",AO$4),'25 SpcFunc &amp; VentSpcFunc combos'!$Q$8:$Q$354,0),0)&gt;0,1,0)</f>
        <v>0</v>
      </c>
      <c r="AP13" s="120">
        <f ca="1">IF(IFERROR(MATCH(_xlfn.CONCAT($B13,",",AP$4),'25 SpcFunc &amp; VentSpcFunc combos'!$Q$8:$Q$354,0),0)&gt;0,1,0)</f>
        <v>0</v>
      </c>
      <c r="AQ13" s="120">
        <f ca="1">IF(IFERROR(MATCH(_xlfn.CONCAT($B13,",",AQ$4),'25 SpcFunc &amp; VentSpcFunc combos'!$Q$8:$Q$354,0),0)&gt;0,1,0)</f>
        <v>0</v>
      </c>
      <c r="AR13" s="120">
        <f ca="1">IF(IFERROR(MATCH(_xlfn.CONCAT($B13,",",AR$4),'25 SpcFunc &amp; VentSpcFunc combos'!$Q$8:$Q$354,0),0)&gt;0,1,0)</f>
        <v>0</v>
      </c>
      <c r="AS13" s="120">
        <f ca="1">IF(IFERROR(MATCH(_xlfn.CONCAT($B13,",",AS$4),'25 SpcFunc &amp; VentSpcFunc combos'!$Q$8:$Q$354,0),0)&gt;0,1,0)</f>
        <v>0</v>
      </c>
      <c r="AT13" s="120">
        <f ca="1">IF(IFERROR(MATCH(_xlfn.CONCAT($B13,",",AT$4),'25 SpcFunc &amp; VentSpcFunc combos'!$Q$8:$Q$354,0),0)&gt;0,1,0)</f>
        <v>0</v>
      </c>
      <c r="AU13" s="120">
        <f ca="1">IF(IFERROR(MATCH(_xlfn.CONCAT($B13,",",AU$4),'25 SpcFunc &amp; VentSpcFunc combos'!$Q$8:$Q$354,0),0)&gt;0,1,0)</f>
        <v>0</v>
      </c>
      <c r="AV13" s="120">
        <f ca="1">IF(IFERROR(MATCH(_xlfn.CONCAT($B13,",",AV$4),'25 SpcFunc &amp; VentSpcFunc combos'!$Q$8:$Q$354,0),0)&gt;0,1,0)</f>
        <v>0</v>
      </c>
      <c r="AW13" s="120">
        <f ca="1">IF(IFERROR(MATCH(_xlfn.CONCAT($B13,",",AW$4),'25 SpcFunc &amp; VentSpcFunc combos'!$Q$8:$Q$354,0),0)&gt;0,1,0)</f>
        <v>0</v>
      </c>
      <c r="AX13" s="120">
        <f ca="1">IF(IFERROR(MATCH(_xlfn.CONCAT($B13,",",AX$4),'25 SpcFunc &amp; VentSpcFunc combos'!$Q$8:$Q$354,0),0)&gt;0,1,0)</f>
        <v>0</v>
      </c>
      <c r="AY13" s="120">
        <f ca="1">IF(IFERROR(MATCH(_xlfn.CONCAT($B13,",",AY$4),'25 SpcFunc &amp; VentSpcFunc combos'!$Q$8:$Q$354,0),0)&gt;0,1,0)</f>
        <v>0</v>
      </c>
      <c r="AZ13" s="120">
        <f ca="1">IF(IFERROR(MATCH(_xlfn.CONCAT($B13,",",AZ$4),'25 SpcFunc &amp; VentSpcFunc combos'!$Q$8:$Q$354,0),0)&gt;0,1,0)</f>
        <v>0</v>
      </c>
      <c r="BA13" s="120">
        <f ca="1">IF(IFERROR(MATCH(_xlfn.CONCAT($B13,",",BA$4),'25 SpcFunc &amp; VentSpcFunc combos'!$Q$8:$Q$354,0),0)&gt;0,1,0)</f>
        <v>0</v>
      </c>
      <c r="BB13" s="120">
        <f ca="1">IF(IFERROR(MATCH(_xlfn.CONCAT($B13,",",BB$4),'25 SpcFunc &amp; VentSpcFunc combos'!$Q$8:$Q$354,0),0)&gt;0,1,0)</f>
        <v>0</v>
      </c>
      <c r="BC13" s="120">
        <f ca="1">IF(IFERROR(MATCH(_xlfn.CONCAT($B13,",",BC$4),'25 SpcFunc &amp; VentSpcFunc combos'!$Q$8:$Q$354,0),0)&gt;0,1,0)</f>
        <v>0</v>
      </c>
      <c r="BD13" s="120">
        <f ca="1">IF(IFERROR(MATCH(_xlfn.CONCAT($B13,",",BD$4),'25 SpcFunc &amp; VentSpcFunc combos'!$Q$8:$Q$354,0),0)&gt;0,1,0)</f>
        <v>0</v>
      </c>
      <c r="BE13" s="120">
        <f ca="1">IF(IFERROR(MATCH(_xlfn.CONCAT($B13,",",BE$4),'25 SpcFunc &amp; VentSpcFunc combos'!$Q$8:$Q$354,0),0)&gt;0,1,0)</f>
        <v>0</v>
      </c>
      <c r="BF13" s="120">
        <f ca="1">IF(IFERROR(MATCH(_xlfn.CONCAT($B13,",",BF$4),'25 SpcFunc &amp; VentSpcFunc combos'!$Q$8:$Q$354,0),0)&gt;0,1,0)</f>
        <v>0</v>
      </c>
      <c r="BG13" s="120">
        <f ca="1">IF(IFERROR(MATCH(_xlfn.CONCAT($B13,",",BG$4),'25 SpcFunc &amp; VentSpcFunc combos'!$Q$8:$Q$354,0),0)&gt;0,1,0)</f>
        <v>0</v>
      </c>
      <c r="BH13" s="120">
        <f ca="1">IF(IFERROR(MATCH(_xlfn.CONCAT($B13,",",BH$4),'25 SpcFunc &amp; VentSpcFunc combos'!$Q$8:$Q$354,0),0)&gt;0,1,0)</f>
        <v>0</v>
      </c>
      <c r="BI13" s="120">
        <f ca="1">IF(IFERROR(MATCH(_xlfn.CONCAT($B13,",",BI$4),'25 SpcFunc &amp; VentSpcFunc combos'!$Q$8:$Q$354,0),0)&gt;0,1,0)</f>
        <v>0</v>
      </c>
      <c r="BJ13" s="120">
        <f ca="1">IF(IFERROR(MATCH(_xlfn.CONCAT($B13,",",BJ$4),'25 SpcFunc &amp; VentSpcFunc combos'!$Q$8:$Q$354,0),0)&gt;0,1,0)</f>
        <v>0</v>
      </c>
      <c r="BK13" s="120">
        <f ca="1">IF(IFERROR(MATCH(_xlfn.CONCAT($B13,",",BK$4),'25 SpcFunc &amp; VentSpcFunc combos'!$Q$8:$Q$354,0),0)&gt;0,1,0)</f>
        <v>0</v>
      </c>
      <c r="BL13" s="120">
        <f ca="1">IF(IFERROR(MATCH(_xlfn.CONCAT($B13,",",BL$4),'25 SpcFunc &amp; VentSpcFunc combos'!$Q$8:$Q$354,0),0)&gt;0,1,0)</f>
        <v>0</v>
      </c>
      <c r="BM13" s="120">
        <f ca="1">IF(IFERROR(MATCH(_xlfn.CONCAT($B13,",",BM$4),'25 SpcFunc &amp; VentSpcFunc combos'!$Q$8:$Q$354,0),0)&gt;0,1,0)</f>
        <v>0</v>
      </c>
      <c r="BN13" s="120">
        <f ca="1">IF(IFERROR(MATCH(_xlfn.CONCAT($B13,",",BN$4),'25 SpcFunc &amp; VentSpcFunc combos'!$Q$8:$Q$354,0),0)&gt;0,1,0)</f>
        <v>0</v>
      </c>
      <c r="BO13" s="120">
        <f ca="1">IF(IFERROR(MATCH(_xlfn.CONCAT($B13,",",BO$4),'25 SpcFunc &amp; VentSpcFunc combos'!$Q$8:$Q$354,0),0)&gt;0,1,0)</f>
        <v>0</v>
      </c>
      <c r="BP13" s="120">
        <f ca="1">IF(IFERROR(MATCH(_xlfn.CONCAT($B13,",",BP$4),'25 SpcFunc &amp; VentSpcFunc combos'!$Q$8:$Q$354,0),0)&gt;0,1,0)</f>
        <v>0</v>
      </c>
      <c r="BQ13" s="120">
        <f ca="1">IF(IFERROR(MATCH(_xlfn.CONCAT($B13,",",BQ$4),'25 SpcFunc &amp; VentSpcFunc combos'!$Q$8:$Q$354,0),0)&gt;0,1,0)</f>
        <v>0</v>
      </c>
      <c r="BR13" s="120">
        <f ca="1">IF(IFERROR(MATCH(_xlfn.CONCAT($B13,",",BR$4),'25 SpcFunc &amp; VentSpcFunc combos'!$Q$8:$Q$354,0),0)&gt;0,1,0)</f>
        <v>1</v>
      </c>
      <c r="BS13" s="120">
        <f ca="1">IF(IFERROR(MATCH(_xlfn.CONCAT($B13,",",BS$4),'25 SpcFunc &amp; VentSpcFunc combos'!$Q$8:$Q$354,0),0)&gt;0,1,0)</f>
        <v>0</v>
      </c>
      <c r="BT13" s="120">
        <f ca="1">IF(IFERROR(MATCH(_xlfn.CONCAT($B13,",",BT$4),'25 SpcFunc &amp; VentSpcFunc combos'!$Q$8:$Q$354,0),0)&gt;0,1,0)</f>
        <v>0</v>
      </c>
      <c r="BU13" s="120">
        <f ca="1">IF(IFERROR(MATCH(_xlfn.CONCAT($B13,",",BU$4),'25 SpcFunc &amp; VentSpcFunc combos'!$Q$8:$Q$354,0),0)&gt;0,1,0)</f>
        <v>0</v>
      </c>
      <c r="BV13" s="120">
        <f ca="1">IF(IFERROR(MATCH(_xlfn.CONCAT($B13,",",BV$4),'25 SpcFunc &amp; VentSpcFunc combos'!$Q$8:$Q$354,0),0)&gt;0,1,0)</f>
        <v>0</v>
      </c>
      <c r="BW13" s="120">
        <f ca="1">IF(IFERROR(MATCH(_xlfn.CONCAT($B13,",",BW$4),'25 SpcFunc &amp; VentSpcFunc combos'!$Q$8:$Q$354,0),0)&gt;0,1,0)</f>
        <v>0</v>
      </c>
      <c r="BX13" s="120">
        <f ca="1">IF(IFERROR(MATCH(_xlfn.CONCAT($B13,",",BX$4),'25 SpcFunc &amp; VentSpcFunc combos'!$Q$8:$Q$354,0),0)&gt;0,1,0)</f>
        <v>0</v>
      </c>
      <c r="BY13" s="120">
        <f ca="1">IF(IFERROR(MATCH(_xlfn.CONCAT($B13,",",BY$4),'25 SpcFunc &amp; VentSpcFunc combos'!$Q$8:$Q$354,0),0)&gt;0,1,0)</f>
        <v>0</v>
      </c>
      <c r="BZ13" s="120">
        <f ca="1">IF(IFERROR(MATCH(_xlfn.CONCAT($B13,",",BZ$4),'25 SpcFunc &amp; VentSpcFunc combos'!$Q$8:$Q$354,0),0)&gt;0,1,0)</f>
        <v>0</v>
      </c>
      <c r="CA13" s="120">
        <f ca="1">IF(IFERROR(MATCH(_xlfn.CONCAT($B13,",",CA$4),'25 SpcFunc &amp; VentSpcFunc combos'!$Q$8:$Q$354,0),0)&gt;0,1,0)</f>
        <v>0</v>
      </c>
      <c r="CB13" s="120">
        <f ca="1">IF(IFERROR(MATCH(_xlfn.CONCAT($B13,",",CB$4),'25 SpcFunc &amp; VentSpcFunc combos'!$Q$8:$Q$354,0),0)&gt;0,1,0)</f>
        <v>0</v>
      </c>
      <c r="CC13" s="120">
        <f ca="1">IF(IFERROR(MATCH(_xlfn.CONCAT($B13,",",CC$4),'25 SpcFunc &amp; VentSpcFunc combos'!$Q$8:$Q$354,0),0)&gt;0,1,0)</f>
        <v>0</v>
      </c>
      <c r="CD13" s="120">
        <f ca="1">IF(IFERROR(MATCH(_xlfn.CONCAT($B13,",",CD$4),'25 SpcFunc &amp; VentSpcFunc combos'!$Q$8:$Q$354,0),0)&gt;0,1,0)</f>
        <v>0</v>
      </c>
      <c r="CE13" s="120">
        <f ca="1">IF(IFERROR(MATCH(_xlfn.CONCAT($B13,",",CE$4),'25 SpcFunc &amp; VentSpcFunc combos'!$Q$8:$Q$354,0),0)&gt;0,1,0)</f>
        <v>0</v>
      </c>
      <c r="CF13" s="120">
        <f ca="1">IF(IFERROR(MATCH(_xlfn.CONCAT($B13,",",CF$4),'25 SpcFunc &amp; VentSpcFunc combos'!$Q$8:$Q$354,0),0)&gt;0,1,0)</f>
        <v>0</v>
      </c>
      <c r="CG13" s="120">
        <f ca="1">IF(IFERROR(MATCH(_xlfn.CONCAT($B13,",",CG$4),'25 SpcFunc &amp; VentSpcFunc combos'!$Q$8:$Q$354,0),0)&gt;0,1,0)</f>
        <v>0</v>
      </c>
      <c r="CH13" s="120">
        <f ca="1">IF(IFERROR(MATCH(_xlfn.CONCAT($B13,",",CH$4),'25 SpcFunc &amp; VentSpcFunc combos'!$Q$8:$Q$354,0),0)&gt;0,1,0)</f>
        <v>0</v>
      </c>
      <c r="CI13" s="120">
        <f ca="1">IF(IFERROR(MATCH(_xlfn.CONCAT($B13,",",CI$4),'25 SpcFunc &amp; VentSpcFunc combos'!$Q$8:$Q$354,0),0)&gt;0,1,0)</f>
        <v>0</v>
      </c>
      <c r="CJ13" s="120">
        <f ca="1">IF(IFERROR(MATCH(_xlfn.CONCAT($B13,",",CJ$4),'25 SpcFunc &amp; VentSpcFunc combos'!$Q$8:$Q$354,0),0)&gt;0,1,0)</f>
        <v>0</v>
      </c>
      <c r="CK13" s="120">
        <f ca="1">IF(IFERROR(MATCH(_xlfn.CONCAT($B13,",",CK$4),'25 SpcFunc &amp; VentSpcFunc combos'!$Q$8:$Q$354,0),0)&gt;0,1,0)</f>
        <v>0</v>
      </c>
      <c r="CL13" s="120">
        <f ca="1">IF(IFERROR(MATCH(_xlfn.CONCAT($B13,",",CL$4),'25 SpcFunc &amp; VentSpcFunc combos'!$Q$8:$Q$354,0),0)&gt;0,1,0)</f>
        <v>0</v>
      </c>
      <c r="CM13" s="120">
        <f ca="1">IF(IFERROR(MATCH(_xlfn.CONCAT($B13,",",CM$4),'25 SpcFunc &amp; VentSpcFunc combos'!$Q$8:$Q$354,0),0)&gt;0,1,0)</f>
        <v>0</v>
      </c>
      <c r="CN13" s="120">
        <f ca="1">IF(IFERROR(MATCH(_xlfn.CONCAT($B13,",",CN$4),'25 SpcFunc &amp; VentSpcFunc combos'!$Q$8:$Q$354,0),0)&gt;0,1,0)</f>
        <v>0</v>
      </c>
      <c r="CO13" s="120">
        <f ca="1">IF(IFERROR(MATCH(_xlfn.CONCAT($B13,",",CO$4),'25 SpcFunc &amp; VentSpcFunc combos'!$Q$8:$Q$354,0),0)&gt;0,1,0)</f>
        <v>0</v>
      </c>
      <c r="CP13" s="120">
        <f ca="1">IF(IFERROR(MATCH(_xlfn.CONCAT($B13,",",CP$4),'25 SpcFunc &amp; VentSpcFunc combos'!$Q$8:$Q$354,0),0)&gt;0,1,0)</f>
        <v>0</v>
      </c>
      <c r="CQ13" s="120">
        <f ca="1">IF(IFERROR(MATCH(_xlfn.CONCAT($B13,",",CQ$4),'25 SpcFunc &amp; VentSpcFunc combos'!$Q$8:$Q$354,0),0)&gt;0,1,0)</f>
        <v>0</v>
      </c>
      <c r="CR13" s="120">
        <f ca="1">IF(IFERROR(MATCH(_xlfn.CONCAT($B13,",",CR$4),'25 SpcFunc &amp; VentSpcFunc combos'!$Q$8:$Q$354,0),0)&gt;0,1,0)</f>
        <v>0</v>
      </c>
      <c r="CS13" s="120">
        <f ca="1">IF(IFERROR(MATCH(_xlfn.CONCAT($B13,",",CS$4),'25 SpcFunc &amp; VentSpcFunc combos'!$Q$8:$Q$354,0),0)&gt;0,1,0)</f>
        <v>1</v>
      </c>
      <c r="CT13" s="120">
        <f ca="1">IF(IFERROR(MATCH(_xlfn.CONCAT($B13,",",CT$4),'25 SpcFunc &amp; VentSpcFunc combos'!$Q$8:$Q$354,0),0)&gt;0,1,0)</f>
        <v>0</v>
      </c>
      <c r="CU13" s="99" t="s">
        <v>938</v>
      </c>
      <c r="CV13">
        <f t="shared" ca="1" si="4"/>
        <v>6</v>
      </c>
    </row>
    <row r="14" spans="1:100" x14ac:dyDescent="0.25">
      <c r="B14" t="str">
        <f>'For CSV - 2025 SpcFuncData'!B14</f>
        <v>Auditorium Area</v>
      </c>
      <c r="C14" s="120">
        <f ca="1">IF(IFERROR(MATCH(_xlfn.CONCAT($B14,",",C$4),'25 SpcFunc &amp; VentSpcFunc combos'!$Q$8:$Q$354,0),0)&gt;0,1,0)</f>
        <v>1</v>
      </c>
      <c r="D14" s="120">
        <f ca="1">IF(IFERROR(MATCH(_xlfn.CONCAT($B14,",",D$4),'25 SpcFunc &amp; VentSpcFunc combos'!$Q$8:$Q$354,0),0)&gt;0,1,0)</f>
        <v>1</v>
      </c>
      <c r="E14" s="120">
        <f ca="1">IF(IFERROR(MATCH(_xlfn.CONCAT($B14,",",E$4),'25 SpcFunc &amp; VentSpcFunc combos'!$Q$8:$Q$354,0),0)&gt;0,1,0)</f>
        <v>1</v>
      </c>
      <c r="F14" s="120">
        <f ca="1">IF(IFERROR(MATCH(_xlfn.CONCAT($B14,",",F$4),'25 SpcFunc &amp; VentSpcFunc combos'!$Q$8:$Q$354,0),0)&gt;0,1,0)</f>
        <v>0</v>
      </c>
      <c r="G14" s="120">
        <f ca="1">IF(IFERROR(MATCH(_xlfn.CONCAT($B14,",",G$4),'25 SpcFunc &amp; VentSpcFunc combos'!$Q$8:$Q$354,0),0)&gt;0,1,0)</f>
        <v>0</v>
      </c>
      <c r="H14" s="120">
        <f ca="1">IF(IFERROR(MATCH(_xlfn.CONCAT($B14,",",H$4),'25 SpcFunc &amp; VentSpcFunc combos'!$Q$8:$Q$354,0),0)&gt;0,1,0)</f>
        <v>0</v>
      </c>
      <c r="I14" s="120">
        <f ca="1">IF(IFERROR(MATCH(_xlfn.CONCAT($B14,",",I$4),'25 SpcFunc &amp; VentSpcFunc combos'!$Q$8:$Q$354,0),0)&gt;0,1,0)</f>
        <v>0</v>
      </c>
      <c r="J14" s="120">
        <f ca="1">IF(IFERROR(MATCH(_xlfn.CONCAT($B14,",",J$4),'25 SpcFunc &amp; VentSpcFunc combos'!$Q$8:$Q$354,0),0)&gt;0,1,0)</f>
        <v>0</v>
      </c>
      <c r="K14" s="120">
        <f ca="1">IF(IFERROR(MATCH(_xlfn.CONCAT($B14,",",K$4),'25 SpcFunc &amp; VentSpcFunc combos'!$Q$8:$Q$354,0),0)&gt;0,1,0)</f>
        <v>0</v>
      </c>
      <c r="L14" s="120">
        <f ca="1">IF(IFERROR(MATCH(_xlfn.CONCAT($B14,",",L$4),'25 SpcFunc &amp; VentSpcFunc combos'!$Q$8:$Q$354,0),0)&gt;0,1,0)</f>
        <v>0</v>
      </c>
      <c r="M14" s="120">
        <f ca="1">IF(IFERROR(MATCH(_xlfn.CONCAT($B14,",",M$4),'25 SpcFunc &amp; VentSpcFunc combos'!$Q$8:$Q$354,0),0)&gt;0,1,0)</f>
        <v>0</v>
      </c>
      <c r="N14" s="120">
        <f ca="1">IF(IFERROR(MATCH(_xlfn.CONCAT($B14,",",N$4),'25 SpcFunc &amp; VentSpcFunc combos'!$Q$8:$Q$354,0),0)&gt;0,1,0)</f>
        <v>0</v>
      </c>
      <c r="O14" s="120">
        <f ca="1">IF(IFERROR(MATCH(_xlfn.CONCAT($B14,",",O$4),'25 SpcFunc &amp; VentSpcFunc combos'!$Q$8:$Q$354,0),0)&gt;0,1,0)</f>
        <v>0</v>
      </c>
      <c r="P14" s="120">
        <f ca="1">IF(IFERROR(MATCH(_xlfn.CONCAT($B14,",",P$4),'25 SpcFunc &amp; VentSpcFunc combos'!$Q$8:$Q$354,0),0)&gt;0,1,0)</f>
        <v>0</v>
      </c>
      <c r="Q14" s="120">
        <f ca="1">IF(IFERROR(MATCH(_xlfn.CONCAT($B14,",",Q$4),'25 SpcFunc &amp; VentSpcFunc combos'!$Q$8:$Q$354,0),0)&gt;0,1,0)</f>
        <v>0</v>
      </c>
      <c r="R14" s="120">
        <f ca="1">IF(IFERROR(MATCH(_xlfn.CONCAT($B14,",",R$4),'25 SpcFunc &amp; VentSpcFunc combos'!$Q$8:$Q$354,0),0)&gt;0,1,0)</f>
        <v>0</v>
      </c>
      <c r="S14" s="120">
        <f ca="1">IF(IFERROR(MATCH(_xlfn.CONCAT($B14,",",S$4),'25 SpcFunc &amp; VentSpcFunc combos'!$Q$8:$Q$354,0),0)&gt;0,1,0)</f>
        <v>0</v>
      </c>
      <c r="T14" s="120">
        <f ca="1">IF(IFERROR(MATCH(_xlfn.CONCAT($B14,",",T$4),'25 SpcFunc &amp; VentSpcFunc combos'!$Q$8:$Q$354,0),0)&gt;0,1,0)</f>
        <v>0</v>
      </c>
      <c r="U14" s="120">
        <f ca="1">IF(IFERROR(MATCH(_xlfn.CONCAT($B14,",",U$4),'25 SpcFunc &amp; VentSpcFunc combos'!$Q$8:$Q$354,0),0)&gt;0,1,0)</f>
        <v>0</v>
      </c>
      <c r="V14" s="120">
        <f ca="1">IF(IFERROR(MATCH(_xlfn.CONCAT($B14,",",V$4),'25 SpcFunc &amp; VentSpcFunc combos'!$Q$8:$Q$354,0),0)&gt;0,1,0)</f>
        <v>0</v>
      </c>
      <c r="W14" s="120">
        <f ca="1">IF(IFERROR(MATCH(_xlfn.CONCAT($B14,",",W$4),'25 SpcFunc &amp; VentSpcFunc combos'!$Q$8:$Q$354,0),0)&gt;0,1,0)</f>
        <v>0</v>
      </c>
      <c r="X14" s="120">
        <f ca="1">IF(IFERROR(MATCH(_xlfn.CONCAT($B14,",",X$4),'25 SpcFunc &amp; VentSpcFunc combos'!$Q$8:$Q$354,0),0)&gt;0,1,0)</f>
        <v>0</v>
      </c>
      <c r="Y14" s="120">
        <f ca="1">IF(IFERROR(MATCH(_xlfn.CONCAT($B14,",",Y$4),'25 SpcFunc &amp; VentSpcFunc combos'!$Q$8:$Q$354,0),0)&gt;0,1,0)</f>
        <v>0</v>
      </c>
      <c r="Z14" s="120">
        <f ca="1">IF(IFERROR(MATCH(_xlfn.CONCAT($B14,",",Z$4),'25 SpcFunc &amp; VentSpcFunc combos'!$Q$8:$Q$354,0),0)&gt;0,1,0)</f>
        <v>0</v>
      </c>
      <c r="AA14" s="120">
        <f ca="1">IF(IFERROR(MATCH(_xlfn.CONCAT($B14,",",AA$4),'25 SpcFunc &amp; VentSpcFunc combos'!$Q$8:$Q$354,0),0)&gt;0,1,0)</f>
        <v>0</v>
      </c>
      <c r="AB14" s="120">
        <f ca="1">IF(IFERROR(MATCH(_xlfn.CONCAT($B14,",",AB$4),'25 SpcFunc &amp; VentSpcFunc combos'!$Q$8:$Q$354,0),0)&gt;0,1,0)</f>
        <v>0</v>
      </c>
      <c r="AC14" s="120">
        <f ca="1">IF(IFERROR(MATCH(_xlfn.CONCAT($B14,",",AC$4),'25 SpcFunc &amp; VentSpcFunc combos'!$Q$8:$Q$354,0),0)&gt;0,1,0)</f>
        <v>0</v>
      </c>
      <c r="AD14" s="120">
        <f ca="1">IF(IFERROR(MATCH(_xlfn.CONCAT($B14,",",AD$4),'25 SpcFunc &amp; VentSpcFunc combos'!$Q$8:$Q$354,0),0)&gt;0,1,0)</f>
        <v>0</v>
      </c>
      <c r="AE14" s="120">
        <f ca="1">IF(IFERROR(MATCH(_xlfn.CONCAT($B14,",",AE$4),'25 SpcFunc &amp; VentSpcFunc combos'!$Q$8:$Q$354,0),0)&gt;0,1,0)</f>
        <v>0</v>
      </c>
      <c r="AF14" s="120">
        <f ca="1">IF(IFERROR(MATCH(_xlfn.CONCAT($B14,",",AF$4),'25 SpcFunc &amp; VentSpcFunc combos'!$Q$8:$Q$354,0),0)&gt;0,1,0)</f>
        <v>0</v>
      </c>
      <c r="AG14" s="120">
        <f ca="1">IF(IFERROR(MATCH(_xlfn.CONCAT($B14,",",AG$4),'25 SpcFunc &amp; VentSpcFunc combos'!$Q$8:$Q$354,0),0)&gt;0,1,0)</f>
        <v>0</v>
      </c>
      <c r="AH14" s="120">
        <f ca="1">IF(IFERROR(MATCH(_xlfn.CONCAT($B14,",",AH$4),'25 SpcFunc &amp; VentSpcFunc combos'!$Q$8:$Q$354,0),0)&gt;0,1,0)</f>
        <v>1</v>
      </c>
      <c r="AI14" s="120">
        <f ca="1">IF(IFERROR(MATCH(_xlfn.CONCAT($B14,",",AI$4),'25 SpcFunc &amp; VentSpcFunc combos'!$Q$8:$Q$354,0),0)&gt;0,1,0)</f>
        <v>0</v>
      </c>
      <c r="AJ14" s="120">
        <f ca="1">IF(IFERROR(MATCH(_xlfn.CONCAT($B14,",",AJ$4),'25 SpcFunc &amp; VentSpcFunc combos'!$Q$8:$Q$354,0),0)&gt;0,1,0)</f>
        <v>0</v>
      </c>
      <c r="AK14" s="120">
        <f ca="1">IF(IFERROR(MATCH(_xlfn.CONCAT($B14,",",AK$4),'25 SpcFunc &amp; VentSpcFunc combos'!$Q$8:$Q$354,0),0)&gt;0,1,0)</f>
        <v>0</v>
      </c>
      <c r="AL14" s="120">
        <f ca="1">IF(IFERROR(MATCH(_xlfn.CONCAT($B14,",",AL$4),'25 SpcFunc &amp; VentSpcFunc combos'!$Q$8:$Q$354,0),0)&gt;0,1,0)</f>
        <v>0</v>
      </c>
      <c r="AM14" s="120">
        <f ca="1">IF(IFERROR(MATCH(_xlfn.CONCAT($B14,",",AM$4),'25 SpcFunc &amp; VentSpcFunc combos'!$Q$8:$Q$354,0),0)&gt;0,1,0)</f>
        <v>0</v>
      </c>
      <c r="AN14" s="120">
        <f ca="1">IF(IFERROR(MATCH(_xlfn.CONCAT($B14,",",AN$4),'25 SpcFunc &amp; VentSpcFunc combos'!$Q$8:$Q$354,0),0)&gt;0,1,0)</f>
        <v>0</v>
      </c>
      <c r="AO14" s="120">
        <f ca="1">IF(IFERROR(MATCH(_xlfn.CONCAT($B14,",",AO$4),'25 SpcFunc &amp; VentSpcFunc combos'!$Q$8:$Q$354,0),0)&gt;0,1,0)</f>
        <v>0</v>
      </c>
      <c r="AP14" s="120">
        <f ca="1">IF(IFERROR(MATCH(_xlfn.CONCAT($B14,",",AP$4),'25 SpcFunc &amp; VentSpcFunc combos'!$Q$8:$Q$354,0),0)&gt;0,1,0)</f>
        <v>0</v>
      </c>
      <c r="AQ14" s="120">
        <f ca="1">IF(IFERROR(MATCH(_xlfn.CONCAT($B14,",",AQ$4),'25 SpcFunc &amp; VentSpcFunc combos'!$Q$8:$Q$354,0),0)&gt;0,1,0)</f>
        <v>0</v>
      </c>
      <c r="AR14" s="120">
        <f ca="1">IF(IFERROR(MATCH(_xlfn.CONCAT($B14,",",AR$4),'25 SpcFunc &amp; VentSpcFunc combos'!$Q$8:$Q$354,0),0)&gt;0,1,0)</f>
        <v>0</v>
      </c>
      <c r="AS14" s="120">
        <f ca="1">IF(IFERROR(MATCH(_xlfn.CONCAT($B14,",",AS$4),'25 SpcFunc &amp; VentSpcFunc combos'!$Q$8:$Q$354,0),0)&gt;0,1,0)</f>
        <v>0</v>
      </c>
      <c r="AT14" s="120">
        <f ca="1">IF(IFERROR(MATCH(_xlfn.CONCAT($B14,",",AT$4),'25 SpcFunc &amp; VentSpcFunc combos'!$Q$8:$Q$354,0),0)&gt;0,1,0)</f>
        <v>0</v>
      </c>
      <c r="AU14" s="120">
        <f ca="1">IF(IFERROR(MATCH(_xlfn.CONCAT($B14,",",AU$4),'25 SpcFunc &amp; VentSpcFunc combos'!$Q$8:$Q$354,0),0)&gt;0,1,0)</f>
        <v>0</v>
      </c>
      <c r="AV14" s="120">
        <f ca="1">IF(IFERROR(MATCH(_xlfn.CONCAT($B14,",",AV$4),'25 SpcFunc &amp; VentSpcFunc combos'!$Q$8:$Q$354,0),0)&gt;0,1,0)</f>
        <v>0</v>
      </c>
      <c r="AW14" s="120">
        <f ca="1">IF(IFERROR(MATCH(_xlfn.CONCAT($B14,",",AW$4),'25 SpcFunc &amp; VentSpcFunc combos'!$Q$8:$Q$354,0),0)&gt;0,1,0)</f>
        <v>0</v>
      </c>
      <c r="AX14" s="120">
        <f ca="1">IF(IFERROR(MATCH(_xlfn.CONCAT($B14,",",AX$4),'25 SpcFunc &amp; VentSpcFunc combos'!$Q$8:$Q$354,0),0)&gt;0,1,0)</f>
        <v>0</v>
      </c>
      <c r="AY14" s="120">
        <f ca="1">IF(IFERROR(MATCH(_xlfn.CONCAT($B14,",",AY$4),'25 SpcFunc &amp; VentSpcFunc combos'!$Q$8:$Q$354,0),0)&gt;0,1,0)</f>
        <v>0</v>
      </c>
      <c r="AZ14" s="120">
        <f ca="1">IF(IFERROR(MATCH(_xlfn.CONCAT($B14,",",AZ$4),'25 SpcFunc &amp; VentSpcFunc combos'!$Q$8:$Q$354,0),0)&gt;0,1,0)</f>
        <v>0</v>
      </c>
      <c r="BA14" s="120">
        <f ca="1">IF(IFERROR(MATCH(_xlfn.CONCAT($B14,",",BA$4),'25 SpcFunc &amp; VentSpcFunc combos'!$Q$8:$Q$354,0),0)&gt;0,1,0)</f>
        <v>0</v>
      </c>
      <c r="BB14" s="120">
        <f ca="1">IF(IFERROR(MATCH(_xlfn.CONCAT($B14,",",BB$4),'25 SpcFunc &amp; VentSpcFunc combos'!$Q$8:$Q$354,0),0)&gt;0,1,0)</f>
        <v>0</v>
      </c>
      <c r="BC14" s="120">
        <f ca="1">IF(IFERROR(MATCH(_xlfn.CONCAT($B14,",",BC$4),'25 SpcFunc &amp; VentSpcFunc combos'!$Q$8:$Q$354,0),0)&gt;0,1,0)</f>
        <v>0</v>
      </c>
      <c r="BD14" s="120">
        <f ca="1">IF(IFERROR(MATCH(_xlfn.CONCAT($B14,",",BD$4),'25 SpcFunc &amp; VentSpcFunc combos'!$Q$8:$Q$354,0),0)&gt;0,1,0)</f>
        <v>0</v>
      </c>
      <c r="BE14" s="120">
        <f ca="1">IF(IFERROR(MATCH(_xlfn.CONCAT($B14,",",BE$4),'25 SpcFunc &amp; VentSpcFunc combos'!$Q$8:$Q$354,0),0)&gt;0,1,0)</f>
        <v>0</v>
      </c>
      <c r="BF14" s="120">
        <f ca="1">IF(IFERROR(MATCH(_xlfn.CONCAT($B14,",",BF$4),'25 SpcFunc &amp; VentSpcFunc combos'!$Q$8:$Q$354,0),0)&gt;0,1,0)</f>
        <v>0</v>
      </c>
      <c r="BG14" s="120">
        <f ca="1">IF(IFERROR(MATCH(_xlfn.CONCAT($B14,",",BG$4),'25 SpcFunc &amp; VentSpcFunc combos'!$Q$8:$Q$354,0),0)&gt;0,1,0)</f>
        <v>0</v>
      </c>
      <c r="BH14" s="120">
        <f ca="1">IF(IFERROR(MATCH(_xlfn.CONCAT($B14,",",BH$4),'25 SpcFunc &amp; VentSpcFunc combos'!$Q$8:$Q$354,0),0)&gt;0,1,0)</f>
        <v>0</v>
      </c>
      <c r="BI14" s="120">
        <f ca="1">IF(IFERROR(MATCH(_xlfn.CONCAT($B14,",",BI$4),'25 SpcFunc &amp; VentSpcFunc combos'!$Q$8:$Q$354,0),0)&gt;0,1,0)</f>
        <v>0</v>
      </c>
      <c r="BJ14" s="120">
        <f ca="1">IF(IFERROR(MATCH(_xlfn.CONCAT($B14,",",BJ$4),'25 SpcFunc &amp; VentSpcFunc combos'!$Q$8:$Q$354,0),0)&gt;0,1,0)</f>
        <v>0</v>
      </c>
      <c r="BK14" s="120">
        <f ca="1">IF(IFERROR(MATCH(_xlfn.CONCAT($B14,",",BK$4),'25 SpcFunc &amp; VentSpcFunc combos'!$Q$8:$Q$354,0),0)&gt;0,1,0)</f>
        <v>0</v>
      </c>
      <c r="BL14" s="120">
        <f ca="1">IF(IFERROR(MATCH(_xlfn.CONCAT($B14,",",BL$4),'25 SpcFunc &amp; VentSpcFunc combos'!$Q$8:$Q$354,0),0)&gt;0,1,0)</f>
        <v>0</v>
      </c>
      <c r="BM14" s="120">
        <f ca="1">IF(IFERROR(MATCH(_xlfn.CONCAT($B14,",",BM$4),'25 SpcFunc &amp; VentSpcFunc combos'!$Q$8:$Q$354,0),0)&gt;0,1,0)</f>
        <v>0</v>
      </c>
      <c r="BN14" s="120">
        <f ca="1">IF(IFERROR(MATCH(_xlfn.CONCAT($B14,",",BN$4),'25 SpcFunc &amp; VentSpcFunc combos'!$Q$8:$Q$354,0),0)&gt;0,1,0)</f>
        <v>0</v>
      </c>
      <c r="BO14" s="120">
        <f ca="1">IF(IFERROR(MATCH(_xlfn.CONCAT($B14,",",BO$4),'25 SpcFunc &amp; VentSpcFunc combos'!$Q$8:$Q$354,0),0)&gt;0,1,0)</f>
        <v>0</v>
      </c>
      <c r="BP14" s="120">
        <f ca="1">IF(IFERROR(MATCH(_xlfn.CONCAT($B14,",",BP$4),'25 SpcFunc &amp; VentSpcFunc combos'!$Q$8:$Q$354,0),0)&gt;0,1,0)</f>
        <v>0</v>
      </c>
      <c r="BQ14" s="120">
        <f ca="1">IF(IFERROR(MATCH(_xlfn.CONCAT($B14,",",BQ$4),'25 SpcFunc &amp; VentSpcFunc combos'!$Q$8:$Q$354,0),0)&gt;0,1,0)</f>
        <v>0</v>
      </c>
      <c r="BR14" s="120">
        <f ca="1">IF(IFERROR(MATCH(_xlfn.CONCAT($B14,",",BR$4),'25 SpcFunc &amp; VentSpcFunc combos'!$Q$8:$Q$354,0),0)&gt;0,1,0)</f>
        <v>1</v>
      </c>
      <c r="BS14" s="120">
        <f ca="1">IF(IFERROR(MATCH(_xlfn.CONCAT($B14,",",BS$4),'25 SpcFunc &amp; VentSpcFunc combos'!$Q$8:$Q$354,0),0)&gt;0,1,0)</f>
        <v>0</v>
      </c>
      <c r="BT14" s="120">
        <f ca="1">IF(IFERROR(MATCH(_xlfn.CONCAT($B14,",",BT$4),'25 SpcFunc &amp; VentSpcFunc combos'!$Q$8:$Q$354,0),0)&gt;0,1,0)</f>
        <v>0</v>
      </c>
      <c r="BU14" s="120">
        <f ca="1">IF(IFERROR(MATCH(_xlfn.CONCAT($B14,",",BU$4),'25 SpcFunc &amp; VentSpcFunc combos'!$Q$8:$Q$354,0),0)&gt;0,1,0)</f>
        <v>0</v>
      </c>
      <c r="BV14" s="120">
        <f ca="1">IF(IFERROR(MATCH(_xlfn.CONCAT($B14,",",BV$4),'25 SpcFunc &amp; VentSpcFunc combos'!$Q$8:$Q$354,0),0)&gt;0,1,0)</f>
        <v>0</v>
      </c>
      <c r="BW14" s="120">
        <f ca="1">IF(IFERROR(MATCH(_xlfn.CONCAT($B14,",",BW$4),'25 SpcFunc &amp; VentSpcFunc combos'!$Q$8:$Q$354,0),0)&gt;0,1,0)</f>
        <v>0</v>
      </c>
      <c r="BX14" s="120">
        <f ca="1">IF(IFERROR(MATCH(_xlfn.CONCAT($B14,",",BX$4),'25 SpcFunc &amp; VentSpcFunc combos'!$Q$8:$Q$354,0),0)&gt;0,1,0)</f>
        <v>0</v>
      </c>
      <c r="BY14" s="120">
        <f ca="1">IF(IFERROR(MATCH(_xlfn.CONCAT($B14,",",BY$4),'25 SpcFunc &amp; VentSpcFunc combos'!$Q$8:$Q$354,0),0)&gt;0,1,0)</f>
        <v>0</v>
      </c>
      <c r="BZ14" s="120">
        <f ca="1">IF(IFERROR(MATCH(_xlfn.CONCAT($B14,",",BZ$4),'25 SpcFunc &amp; VentSpcFunc combos'!$Q$8:$Q$354,0),0)&gt;0,1,0)</f>
        <v>0</v>
      </c>
      <c r="CA14" s="120">
        <f ca="1">IF(IFERROR(MATCH(_xlfn.CONCAT($B14,",",CA$4),'25 SpcFunc &amp; VentSpcFunc combos'!$Q$8:$Q$354,0),0)&gt;0,1,0)</f>
        <v>0</v>
      </c>
      <c r="CB14" s="120">
        <f ca="1">IF(IFERROR(MATCH(_xlfn.CONCAT($B14,",",CB$4),'25 SpcFunc &amp; VentSpcFunc combos'!$Q$8:$Q$354,0),0)&gt;0,1,0)</f>
        <v>0</v>
      </c>
      <c r="CC14" s="120">
        <f ca="1">IF(IFERROR(MATCH(_xlfn.CONCAT($B14,",",CC$4),'25 SpcFunc &amp; VentSpcFunc combos'!$Q$8:$Q$354,0),0)&gt;0,1,0)</f>
        <v>0</v>
      </c>
      <c r="CD14" s="120">
        <f ca="1">IF(IFERROR(MATCH(_xlfn.CONCAT($B14,",",CD$4),'25 SpcFunc &amp; VentSpcFunc combos'!$Q$8:$Q$354,0),0)&gt;0,1,0)</f>
        <v>0</v>
      </c>
      <c r="CE14" s="120">
        <f ca="1">IF(IFERROR(MATCH(_xlfn.CONCAT($B14,",",CE$4),'25 SpcFunc &amp; VentSpcFunc combos'!$Q$8:$Q$354,0),0)&gt;0,1,0)</f>
        <v>0</v>
      </c>
      <c r="CF14" s="120">
        <f ca="1">IF(IFERROR(MATCH(_xlfn.CONCAT($B14,",",CF$4),'25 SpcFunc &amp; VentSpcFunc combos'!$Q$8:$Q$354,0),0)&gt;0,1,0)</f>
        <v>0</v>
      </c>
      <c r="CG14" s="120">
        <f ca="1">IF(IFERROR(MATCH(_xlfn.CONCAT($B14,",",CG$4),'25 SpcFunc &amp; VentSpcFunc combos'!$Q$8:$Q$354,0),0)&gt;0,1,0)</f>
        <v>0</v>
      </c>
      <c r="CH14" s="120">
        <f ca="1">IF(IFERROR(MATCH(_xlfn.CONCAT($B14,",",CH$4),'25 SpcFunc &amp; VentSpcFunc combos'!$Q$8:$Q$354,0),0)&gt;0,1,0)</f>
        <v>0</v>
      </c>
      <c r="CI14" s="120">
        <f ca="1">IF(IFERROR(MATCH(_xlfn.CONCAT($B14,",",CI$4),'25 SpcFunc &amp; VentSpcFunc combos'!$Q$8:$Q$354,0),0)&gt;0,1,0)</f>
        <v>0</v>
      </c>
      <c r="CJ14" s="120">
        <f ca="1">IF(IFERROR(MATCH(_xlfn.CONCAT($B14,",",CJ$4),'25 SpcFunc &amp; VentSpcFunc combos'!$Q$8:$Q$354,0),0)&gt;0,1,0)</f>
        <v>0</v>
      </c>
      <c r="CK14" s="120">
        <f ca="1">IF(IFERROR(MATCH(_xlfn.CONCAT($B14,",",CK$4),'25 SpcFunc &amp; VentSpcFunc combos'!$Q$8:$Q$354,0),0)&gt;0,1,0)</f>
        <v>0</v>
      </c>
      <c r="CL14" s="120">
        <f ca="1">IF(IFERROR(MATCH(_xlfn.CONCAT($B14,",",CL$4),'25 SpcFunc &amp; VentSpcFunc combos'!$Q$8:$Q$354,0),0)&gt;0,1,0)</f>
        <v>0</v>
      </c>
      <c r="CM14" s="120">
        <f ca="1">IF(IFERROR(MATCH(_xlfn.CONCAT($B14,",",CM$4),'25 SpcFunc &amp; VentSpcFunc combos'!$Q$8:$Q$354,0),0)&gt;0,1,0)</f>
        <v>0</v>
      </c>
      <c r="CN14" s="120">
        <f ca="1">IF(IFERROR(MATCH(_xlfn.CONCAT($B14,",",CN$4),'25 SpcFunc &amp; VentSpcFunc combos'!$Q$8:$Q$354,0),0)&gt;0,1,0)</f>
        <v>0</v>
      </c>
      <c r="CO14" s="120">
        <f ca="1">IF(IFERROR(MATCH(_xlfn.CONCAT($B14,",",CO$4),'25 SpcFunc &amp; VentSpcFunc combos'!$Q$8:$Q$354,0),0)&gt;0,1,0)</f>
        <v>0</v>
      </c>
      <c r="CP14" s="120">
        <f ca="1">IF(IFERROR(MATCH(_xlfn.CONCAT($B14,",",CP$4),'25 SpcFunc &amp; VentSpcFunc combos'!$Q$8:$Q$354,0),0)&gt;0,1,0)</f>
        <v>0</v>
      </c>
      <c r="CQ14" s="120">
        <f ca="1">IF(IFERROR(MATCH(_xlfn.CONCAT($B14,",",CQ$4),'25 SpcFunc &amp; VentSpcFunc combos'!$Q$8:$Q$354,0),0)&gt;0,1,0)</f>
        <v>0</v>
      </c>
      <c r="CR14" s="120">
        <f ca="1">IF(IFERROR(MATCH(_xlfn.CONCAT($B14,",",CR$4),'25 SpcFunc &amp; VentSpcFunc combos'!$Q$8:$Q$354,0),0)&gt;0,1,0)</f>
        <v>0</v>
      </c>
      <c r="CS14" s="120">
        <f ca="1">IF(IFERROR(MATCH(_xlfn.CONCAT($B14,",",CS$4),'25 SpcFunc &amp; VentSpcFunc combos'!$Q$8:$Q$354,0),0)&gt;0,1,0)</f>
        <v>0</v>
      </c>
      <c r="CT14" s="120">
        <f ca="1">IF(IFERROR(MATCH(_xlfn.CONCAT($B14,",",CT$4),'25 SpcFunc &amp; VentSpcFunc combos'!$Q$8:$Q$354,0),0)&gt;0,1,0)</f>
        <v>0</v>
      </c>
      <c r="CU14" s="99" t="s">
        <v>938</v>
      </c>
      <c r="CV14">
        <f t="shared" ca="1" si="4"/>
        <v>5</v>
      </c>
    </row>
    <row r="15" spans="1:100" x14ac:dyDescent="0.25">
      <c r="B15" t="str">
        <f>'For CSV - 2025 SpcFuncData'!B15</f>
        <v>Auto Repair / Maintenance Area</v>
      </c>
      <c r="C15" s="120">
        <f ca="1">IF(IFERROR(MATCH(_xlfn.CONCAT($B15,",",C$4),'25 SpcFunc &amp; VentSpcFunc combos'!$Q$8:$Q$354,0),0)&gt;0,1,0)</f>
        <v>0</v>
      </c>
      <c r="D15" s="120">
        <f ca="1">IF(IFERROR(MATCH(_xlfn.CONCAT($B15,",",D$4),'25 SpcFunc &amp; VentSpcFunc combos'!$Q$8:$Q$354,0),0)&gt;0,1,0)</f>
        <v>0</v>
      </c>
      <c r="E15" s="120">
        <f ca="1">IF(IFERROR(MATCH(_xlfn.CONCAT($B15,",",E$4),'25 SpcFunc &amp; VentSpcFunc combos'!$Q$8:$Q$354,0),0)&gt;0,1,0)</f>
        <v>0</v>
      </c>
      <c r="F15" s="120">
        <f ca="1">IF(IFERROR(MATCH(_xlfn.CONCAT($B15,",",F$4),'25 SpcFunc &amp; VentSpcFunc combos'!$Q$8:$Q$354,0),0)&gt;0,1,0)</f>
        <v>0</v>
      </c>
      <c r="G15" s="120">
        <f ca="1">IF(IFERROR(MATCH(_xlfn.CONCAT($B15,",",G$4),'25 SpcFunc &amp; VentSpcFunc combos'!$Q$8:$Q$354,0),0)&gt;0,1,0)</f>
        <v>0</v>
      </c>
      <c r="H15" s="120">
        <f ca="1">IF(IFERROR(MATCH(_xlfn.CONCAT($B15,",",H$4),'25 SpcFunc &amp; VentSpcFunc combos'!$Q$8:$Q$354,0),0)&gt;0,1,0)</f>
        <v>0</v>
      </c>
      <c r="I15" s="120">
        <f ca="1">IF(IFERROR(MATCH(_xlfn.CONCAT($B15,",",I$4),'25 SpcFunc &amp; VentSpcFunc combos'!$Q$8:$Q$354,0),0)&gt;0,1,0)</f>
        <v>0</v>
      </c>
      <c r="J15" s="120">
        <f ca="1">IF(IFERROR(MATCH(_xlfn.CONCAT($B15,",",J$4),'25 SpcFunc &amp; VentSpcFunc combos'!$Q$8:$Q$354,0),0)&gt;0,1,0)</f>
        <v>0</v>
      </c>
      <c r="K15" s="120">
        <f ca="1">IF(IFERROR(MATCH(_xlfn.CONCAT($B15,",",K$4),'25 SpcFunc &amp; VentSpcFunc combos'!$Q$8:$Q$354,0),0)&gt;0,1,0)</f>
        <v>0</v>
      </c>
      <c r="L15" s="120">
        <f ca="1">IF(IFERROR(MATCH(_xlfn.CONCAT($B15,",",L$4),'25 SpcFunc &amp; VentSpcFunc combos'!$Q$8:$Q$354,0),0)&gt;0,1,0)</f>
        <v>0</v>
      </c>
      <c r="M15" s="120">
        <f ca="1">IF(IFERROR(MATCH(_xlfn.CONCAT($B15,",",M$4),'25 SpcFunc &amp; VentSpcFunc combos'!$Q$8:$Q$354,0),0)&gt;0,1,0)</f>
        <v>0</v>
      </c>
      <c r="N15" s="120">
        <f ca="1">IF(IFERROR(MATCH(_xlfn.CONCAT($B15,",",N$4),'25 SpcFunc &amp; VentSpcFunc combos'!$Q$8:$Q$354,0),0)&gt;0,1,0)</f>
        <v>0</v>
      </c>
      <c r="O15" s="120">
        <f ca="1">IF(IFERROR(MATCH(_xlfn.CONCAT($B15,",",O$4),'25 SpcFunc &amp; VentSpcFunc combos'!$Q$8:$Q$354,0),0)&gt;0,1,0)</f>
        <v>0</v>
      </c>
      <c r="P15" s="120">
        <f ca="1">IF(IFERROR(MATCH(_xlfn.CONCAT($B15,",",P$4),'25 SpcFunc &amp; VentSpcFunc combos'!$Q$8:$Q$354,0),0)&gt;0,1,0)</f>
        <v>0</v>
      </c>
      <c r="Q15" s="120">
        <f ca="1">IF(IFERROR(MATCH(_xlfn.CONCAT($B15,",",Q$4),'25 SpcFunc &amp; VentSpcFunc combos'!$Q$8:$Q$354,0),0)&gt;0,1,0)</f>
        <v>0</v>
      </c>
      <c r="R15" s="120">
        <f ca="1">IF(IFERROR(MATCH(_xlfn.CONCAT($B15,",",R$4),'25 SpcFunc &amp; VentSpcFunc combos'!$Q$8:$Q$354,0),0)&gt;0,1,0)</f>
        <v>0</v>
      </c>
      <c r="S15" s="120">
        <f ca="1">IF(IFERROR(MATCH(_xlfn.CONCAT($B15,",",S$4),'25 SpcFunc &amp; VentSpcFunc combos'!$Q$8:$Q$354,0),0)&gt;0,1,0)</f>
        <v>0</v>
      </c>
      <c r="T15" s="120">
        <f ca="1">IF(IFERROR(MATCH(_xlfn.CONCAT($B15,",",T$4),'25 SpcFunc &amp; VentSpcFunc combos'!$Q$8:$Q$354,0),0)&gt;0,1,0)</f>
        <v>0</v>
      </c>
      <c r="U15" s="120">
        <f ca="1">IF(IFERROR(MATCH(_xlfn.CONCAT($B15,",",U$4),'25 SpcFunc &amp; VentSpcFunc combos'!$Q$8:$Q$354,0),0)&gt;0,1,0)</f>
        <v>0</v>
      </c>
      <c r="V15" s="120">
        <f ca="1">IF(IFERROR(MATCH(_xlfn.CONCAT($B15,",",V$4),'25 SpcFunc &amp; VentSpcFunc combos'!$Q$8:$Q$354,0),0)&gt;0,1,0)</f>
        <v>0</v>
      </c>
      <c r="W15" s="120">
        <f ca="1">IF(IFERROR(MATCH(_xlfn.CONCAT($B15,",",W$4),'25 SpcFunc &amp; VentSpcFunc combos'!$Q$8:$Q$354,0),0)&gt;0,1,0)</f>
        <v>0</v>
      </c>
      <c r="X15" s="120">
        <f ca="1">IF(IFERROR(MATCH(_xlfn.CONCAT($B15,",",X$4),'25 SpcFunc &amp; VentSpcFunc combos'!$Q$8:$Q$354,0),0)&gt;0,1,0)</f>
        <v>0</v>
      </c>
      <c r="Y15" s="120">
        <f ca="1">IF(IFERROR(MATCH(_xlfn.CONCAT($B15,",",Y$4),'25 SpcFunc &amp; VentSpcFunc combos'!$Q$8:$Q$354,0),0)&gt;0,1,0)</f>
        <v>0</v>
      </c>
      <c r="Z15" s="120">
        <f ca="1">IF(IFERROR(MATCH(_xlfn.CONCAT($B15,",",Z$4),'25 SpcFunc &amp; VentSpcFunc combos'!$Q$8:$Q$354,0),0)&gt;0,1,0)</f>
        <v>0</v>
      </c>
      <c r="AA15" s="120">
        <f ca="1">IF(IFERROR(MATCH(_xlfn.CONCAT($B15,",",AA$4),'25 SpcFunc &amp; VentSpcFunc combos'!$Q$8:$Q$354,0),0)&gt;0,1,0)</f>
        <v>0</v>
      </c>
      <c r="AB15" s="120">
        <f ca="1">IF(IFERROR(MATCH(_xlfn.CONCAT($B15,",",AB$4),'25 SpcFunc &amp; VentSpcFunc combos'!$Q$8:$Q$354,0),0)&gt;0,1,0)</f>
        <v>0</v>
      </c>
      <c r="AC15" s="120">
        <f ca="1">IF(IFERROR(MATCH(_xlfn.CONCAT($B15,",",AC$4),'25 SpcFunc &amp; VentSpcFunc combos'!$Q$8:$Q$354,0),0)&gt;0,1,0)</f>
        <v>0</v>
      </c>
      <c r="AD15" s="120">
        <f ca="1">IF(IFERROR(MATCH(_xlfn.CONCAT($B15,",",AD$4),'25 SpcFunc &amp; VentSpcFunc combos'!$Q$8:$Q$354,0),0)&gt;0,1,0)</f>
        <v>0</v>
      </c>
      <c r="AE15" s="120">
        <f ca="1">IF(IFERROR(MATCH(_xlfn.CONCAT($B15,",",AE$4),'25 SpcFunc &amp; VentSpcFunc combos'!$Q$8:$Q$354,0),0)&gt;0,1,0)</f>
        <v>0</v>
      </c>
      <c r="AF15" s="120">
        <f ca="1">IF(IFERROR(MATCH(_xlfn.CONCAT($B15,",",AF$4),'25 SpcFunc &amp; VentSpcFunc combos'!$Q$8:$Q$354,0),0)&gt;0,1,0)</f>
        <v>0</v>
      </c>
      <c r="AG15" s="120">
        <f ca="1">IF(IFERROR(MATCH(_xlfn.CONCAT($B15,",",AG$4),'25 SpcFunc &amp; VentSpcFunc combos'!$Q$8:$Q$354,0),0)&gt;0,1,0)</f>
        <v>0</v>
      </c>
      <c r="AH15" s="120">
        <f ca="1">IF(IFERROR(MATCH(_xlfn.CONCAT($B15,",",AH$4),'25 SpcFunc &amp; VentSpcFunc combos'!$Q$8:$Q$354,0),0)&gt;0,1,0)</f>
        <v>0</v>
      </c>
      <c r="AI15" s="120">
        <f ca="1">IF(IFERROR(MATCH(_xlfn.CONCAT($B15,",",AI$4),'25 SpcFunc &amp; VentSpcFunc combos'!$Q$8:$Q$354,0),0)&gt;0,1,0)</f>
        <v>1</v>
      </c>
      <c r="AJ15" s="120">
        <f ca="1">IF(IFERROR(MATCH(_xlfn.CONCAT($B15,",",AJ$4),'25 SpcFunc &amp; VentSpcFunc combos'!$Q$8:$Q$354,0),0)&gt;0,1,0)</f>
        <v>0</v>
      </c>
      <c r="AK15" s="120">
        <f ca="1">IF(IFERROR(MATCH(_xlfn.CONCAT($B15,",",AK$4),'25 SpcFunc &amp; VentSpcFunc combos'!$Q$8:$Q$354,0),0)&gt;0,1,0)</f>
        <v>0</v>
      </c>
      <c r="AL15" s="120">
        <f ca="1">IF(IFERROR(MATCH(_xlfn.CONCAT($B15,",",AL$4),'25 SpcFunc &amp; VentSpcFunc combos'!$Q$8:$Q$354,0),0)&gt;0,1,0)</f>
        <v>0</v>
      </c>
      <c r="AM15" s="120">
        <f ca="1">IF(IFERROR(MATCH(_xlfn.CONCAT($B15,",",AM$4),'25 SpcFunc &amp; VentSpcFunc combos'!$Q$8:$Q$354,0),0)&gt;0,1,0)</f>
        <v>0</v>
      </c>
      <c r="AN15" s="120">
        <f ca="1">IF(IFERROR(MATCH(_xlfn.CONCAT($B15,",",AN$4),'25 SpcFunc &amp; VentSpcFunc combos'!$Q$8:$Q$354,0),0)&gt;0,1,0)</f>
        <v>0</v>
      </c>
      <c r="AO15" s="120">
        <f ca="1">IF(IFERROR(MATCH(_xlfn.CONCAT($B15,",",AO$4),'25 SpcFunc &amp; VentSpcFunc combos'!$Q$8:$Q$354,0),0)&gt;0,1,0)</f>
        <v>0</v>
      </c>
      <c r="AP15" s="120">
        <f ca="1">IF(IFERROR(MATCH(_xlfn.CONCAT($B15,",",AP$4),'25 SpcFunc &amp; VentSpcFunc combos'!$Q$8:$Q$354,0),0)&gt;0,1,0)</f>
        <v>0</v>
      </c>
      <c r="AQ15" s="120">
        <f ca="1">IF(IFERROR(MATCH(_xlfn.CONCAT($B15,",",AQ$4),'25 SpcFunc &amp; VentSpcFunc combos'!$Q$8:$Q$354,0),0)&gt;0,1,0)</f>
        <v>0</v>
      </c>
      <c r="AR15" s="120">
        <f ca="1">IF(IFERROR(MATCH(_xlfn.CONCAT($B15,",",AR$4),'25 SpcFunc &amp; VentSpcFunc combos'!$Q$8:$Q$354,0),0)&gt;0,1,0)</f>
        <v>0</v>
      </c>
      <c r="AS15" s="120">
        <f ca="1">IF(IFERROR(MATCH(_xlfn.CONCAT($B15,",",AS$4),'25 SpcFunc &amp; VentSpcFunc combos'!$Q$8:$Q$354,0),0)&gt;0,1,0)</f>
        <v>0</v>
      </c>
      <c r="AT15" s="120">
        <f ca="1">IF(IFERROR(MATCH(_xlfn.CONCAT($B15,",",AT$4),'25 SpcFunc &amp; VentSpcFunc combos'!$Q$8:$Q$354,0),0)&gt;0,1,0)</f>
        <v>0</v>
      </c>
      <c r="AU15" s="120">
        <f ca="1">IF(IFERROR(MATCH(_xlfn.CONCAT($B15,",",AU$4),'25 SpcFunc &amp; VentSpcFunc combos'!$Q$8:$Q$354,0),0)&gt;0,1,0)</f>
        <v>0</v>
      </c>
      <c r="AV15" s="120">
        <f ca="1">IF(IFERROR(MATCH(_xlfn.CONCAT($B15,",",AV$4),'25 SpcFunc &amp; VentSpcFunc combos'!$Q$8:$Q$354,0),0)&gt;0,1,0)</f>
        <v>0</v>
      </c>
      <c r="AW15" s="120">
        <f ca="1">IF(IFERROR(MATCH(_xlfn.CONCAT($B15,",",AW$4),'25 SpcFunc &amp; VentSpcFunc combos'!$Q$8:$Q$354,0),0)&gt;0,1,0)</f>
        <v>0</v>
      </c>
      <c r="AX15" s="120">
        <f ca="1">IF(IFERROR(MATCH(_xlfn.CONCAT($B15,",",AX$4),'25 SpcFunc &amp; VentSpcFunc combos'!$Q$8:$Q$354,0),0)&gt;0,1,0)</f>
        <v>0</v>
      </c>
      <c r="AY15" s="120">
        <f ca="1">IF(IFERROR(MATCH(_xlfn.CONCAT($B15,",",AY$4),'25 SpcFunc &amp; VentSpcFunc combos'!$Q$8:$Q$354,0),0)&gt;0,1,0)</f>
        <v>0</v>
      </c>
      <c r="AZ15" s="120">
        <f ca="1">IF(IFERROR(MATCH(_xlfn.CONCAT($B15,",",AZ$4),'25 SpcFunc &amp; VentSpcFunc combos'!$Q$8:$Q$354,0),0)&gt;0,1,0)</f>
        <v>0</v>
      </c>
      <c r="BA15" s="120">
        <f ca="1">IF(IFERROR(MATCH(_xlfn.CONCAT($B15,",",BA$4),'25 SpcFunc &amp; VentSpcFunc combos'!$Q$8:$Q$354,0),0)&gt;0,1,0)</f>
        <v>0</v>
      </c>
      <c r="BB15" s="120">
        <f ca="1">IF(IFERROR(MATCH(_xlfn.CONCAT($B15,",",BB$4),'25 SpcFunc &amp; VentSpcFunc combos'!$Q$8:$Q$354,0),0)&gt;0,1,0)</f>
        <v>0</v>
      </c>
      <c r="BC15" s="120">
        <f ca="1">IF(IFERROR(MATCH(_xlfn.CONCAT($B15,",",BC$4),'25 SpcFunc &amp; VentSpcFunc combos'!$Q$8:$Q$354,0),0)&gt;0,1,0)</f>
        <v>0</v>
      </c>
      <c r="BD15" s="120">
        <f ca="1">IF(IFERROR(MATCH(_xlfn.CONCAT($B15,",",BD$4),'25 SpcFunc &amp; VentSpcFunc combos'!$Q$8:$Q$354,0),0)&gt;0,1,0)</f>
        <v>0</v>
      </c>
      <c r="BE15" s="120">
        <f ca="1">IF(IFERROR(MATCH(_xlfn.CONCAT($B15,",",BE$4),'25 SpcFunc &amp; VentSpcFunc combos'!$Q$8:$Q$354,0),0)&gt;0,1,0)</f>
        <v>0</v>
      </c>
      <c r="BF15" s="120">
        <f ca="1">IF(IFERROR(MATCH(_xlfn.CONCAT($B15,",",BF$4),'25 SpcFunc &amp; VentSpcFunc combos'!$Q$8:$Q$354,0),0)&gt;0,1,0)</f>
        <v>0</v>
      </c>
      <c r="BG15" s="120">
        <f ca="1">IF(IFERROR(MATCH(_xlfn.CONCAT($B15,",",BG$4),'25 SpcFunc &amp; VentSpcFunc combos'!$Q$8:$Q$354,0),0)&gt;0,1,0)</f>
        <v>0</v>
      </c>
      <c r="BH15" s="120">
        <f ca="1">IF(IFERROR(MATCH(_xlfn.CONCAT($B15,",",BH$4),'25 SpcFunc &amp; VentSpcFunc combos'!$Q$8:$Q$354,0),0)&gt;0,1,0)</f>
        <v>0</v>
      </c>
      <c r="BI15" s="120">
        <f ca="1">IF(IFERROR(MATCH(_xlfn.CONCAT($B15,",",BI$4),'25 SpcFunc &amp; VentSpcFunc combos'!$Q$8:$Q$354,0),0)&gt;0,1,0)</f>
        <v>0</v>
      </c>
      <c r="BJ15" s="120">
        <f ca="1">IF(IFERROR(MATCH(_xlfn.CONCAT($B15,",",BJ$4),'25 SpcFunc &amp; VentSpcFunc combos'!$Q$8:$Q$354,0),0)&gt;0,1,0)</f>
        <v>0</v>
      </c>
      <c r="BK15" s="120">
        <f ca="1">IF(IFERROR(MATCH(_xlfn.CONCAT($B15,",",BK$4),'25 SpcFunc &amp; VentSpcFunc combos'!$Q$8:$Q$354,0),0)&gt;0,1,0)</f>
        <v>0</v>
      </c>
      <c r="BL15" s="120">
        <f ca="1">IF(IFERROR(MATCH(_xlfn.CONCAT($B15,",",BL$4),'25 SpcFunc &amp; VentSpcFunc combos'!$Q$8:$Q$354,0),0)&gt;0,1,0)</f>
        <v>0</v>
      </c>
      <c r="BM15" s="120">
        <f ca="1">IF(IFERROR(MATCH(_xlfn.CONCAT($B15,",",BM$4),'25 SpcFunc &amp; VentSpcFunc combos'!$Q$8:$Q$354,0),0)&gt;0,1,0)</f>
        <v>0</v>
      </c>
      <c r="BN15" s="120">
        <f ca="1">IF(IFERROR(MATCH(_xlfn.CONCAT($B15,",",BN$4),'25 SpcFunc &amp; VentSpcFunc combos'!$Q$8:$Q$354,0),0)&gt;0,1,0)</f>
        <v>0</v>
      </c>
      <c r="BO15" s="120">
        <f ca="1">IF(IFERROR(MATCH(_xlfn.CONCAT($B15,",",BO$4),'25 SpcFunc &amp; VentSpcFunc combos'!$Q$8:$Q$354,0),0)&gt;0,1,0)</f>
        <v>0</v>
      </c>
      <c r="BP15" s="120">
        <f ca="1">IF(IFERROR(MATCH(_xlfn.CONCAT($B15,",",BP$4),'25 SpcFunc &amp; VentSpcFunc combos'!$Q$8:$Q$354,0),0)&gt;0,1,0)</f>
        <v>0</v>
      </c>
      <c r="BQ15" s="120">
        <f ca="1">IF(IFERROR(MATCH(_xlfn.CONCAT($B15,",",BQ$4),'25 SpcFunc &amp; VentSpcFunc combos'!$Q$8:$Q$354,0),0)&gt;0,1,0)</f>
        <v>0</v>
      </c>
      <c r="BR15" s="120">
        <f ca="1">IF(IFERROR(MATCH(_xlfn.CONCAT($B15,",",BR$4),'25 SpcFunc &amp; VentSpcFunc combos'!$Q$8:$Q$354,0),0)&gt;0,1,0)</f>
        <v>0</v>
      </c>
      <c r="BS15" s="120">
        <f ca="1">IF(IFERROR(MATCH(_xlfn.CONCAT($B15,",",BS$4),'25 SpcFunc &amp; VentSpcFunc combos'!$Q$8:$Q$354,0),0)&gt;0,1,0)</f>
        <v>0</v>
      </c>
      <c r="BT15" s="120">
        <f ca="1">IF(IFERROR(MATCH(_xlfn.CONCAT($B15,",",BT$4),'25 SpcFunc &amp; VentSpcFunc combos'!$Q$8:$Q$354,0),0)&gt;0,1,0)</f>
        <v>0</v>
      </c>
      <c r="BU15" s="120">
        <f ca="1">IF(IFERROR(MATCH(_xlfn.CONCAT($B15,",",BU$4),'25 SpcFunc &amp; VentSpcFunc combos'!$Q$8:$Q$354,0),0)&gt;0,1,0)</f>
        <v>0</v>
      </c>
      <c r="BV15" s="120">
        <f ca="1">IF(IFERROR(MATCH(_xlfn.CONCAT($B15,",",BV$4),'25 SpcFunc &amp; VentSpcFunc combos'!$Q$8:$Q$354,0),0)&gt;0,1,0)</f>
        <v>0</v>
      </c>
      <c r="BW15" s="120">
        <f ca="1">IF(IFERROR(MATCH(_xlfn.CONCAT($B15,",",BW$4),'25 SpcFunc &amp; VentSpcFunc combos'!$Q$8:$Q$354,0),0)&gt;0,1,0)</f>
        <v>0</v>
      </c>
      <c r="BX15" s="120">
        <f ca="1">IF(IFERROR(MATCH(_xlfn.CONCAT($B15,",",BX$4),'25 SpcFunc &amp; VentSpcFunc combos'!$Q$8:$Q$354,0),0)&gt;0,1,0)</f>
        <v>0</v>
      </c>
      <c r="BY15" s="120">
        <f ca="1">IF(IFERROR(MATCH(_xlfn.CONCAT($B15,",",BY$4),'25 SpcFunc &amp; VentSpcFunc combos'!$Q$8:$Q$354,0),0)&gt;0,1,0)</f>
        <v>0</v>
      </c>
      <c r="BZ15" s="120">
        <f ca="1">IF(IFERROR(MATCH(_xlfn.CONCAT($B15,",",BZ$4),'25 SpcFunc &amp; VentSpcFunc combos'!$Q$8:$Q$354,0),0)&gt;0,1,0)</f>
        <v>0</v>
      </c>
      <c r="CA15" s="120">
        <f ca="1">IF(IFERROR(MATCH(_xlfn.CONCAT($B15,",",CA$4),'25 SpcFunc &amp; VentSpcFunc combos'!$Q$8:$Q$354,0),0)&gt;0,1,0)</f>
        <v>0</v>
      </c>
      <c r="CB15" s="120">
        <f ca="1">IF(IFERROR(MATCH(_xlfn.CONCAT($B15,",",CB$4),'25 SpcFunc &amp; VentSpcFunc combos'!$Q$8:$Q$354,0),0)&gt;0,1,0)</f>
        <v>0</v>
      </c>
      <c r="CC15" s="120">
        <f ca="1">IF(IFERROR(MATCH(_xlfn.CONCAT($B15,",",CC$4),'25 SpcFunc &amp; VentSpcFunc combos'!$Q$8:$Q$354,0),0)&gt;0,1,0)</f>
        <v>0</v>
      </c>
      <c r="CD15" s="120">
        <f ca="1">IF(IFERROR(MATCH(_xlfn.CONCAT($B15,",",CD$4),'25 SpcFunc &amp; VentSpcFunc combos'!$Q$8:$Q$354,0),0)&gt;0,1,0)</f>
        <v>0</v>
      </c>
      <c r="CE15" s="120">
        <f ca="1">IF(IFERROR(MATCH(_xlfn.CONCAT($B15,",",CE$4),'25 SpcFunc &amp; VentSpcFunc combos'!$Q$8:$Q$354,0),0)&gt;0,1,0)</f>
        <v>0</v>
      </c>
      <c r="CF15" s="120">
        <f ca="1">IF(IFERROR(MATCH(_xlfn.CONCAT($B15,",",CF$4),'25 SpcFunc &amp; VentSpcFunc combos'!$Q$8:$Q$354,0),0)&gt;0,1,0)</f>
        <v>0</v>
      </c>
      <c r="CG15" s="120">
        <f ca="1">IF(IFERROR(MATCH(_xlfn.CONCAT($B15,",",CG$4),'25 SpcFunc &amp; VentSpcFunc combos'!$Q$8:$Q$354,0),0)&gt;0,1,0)</f>
        <v>0</v>
      </c>
      <c r="CH15" s="120">
        <f ca="1">IF(IFERROR(MATCH(_xlfn.CONCAT($B15,",",CH$4),'25 SpcFunc &amp; VentSpcFunc combos'!$Q$8:$Q$354,0),0)&gt;0,1,0)</f>
        <v>0</v>
      </c>
      <c r="CI15" s="120">
        <f ca="1">IF(IFERROR(MATCH(_xlfn.CONCAT($B15,",",CI$4),'25 SpcFunc &amp; VentSpcFunc combos'!$Q$8:$Q$354,0),0)&gt;0,1,0)</f>
        <v>0</v>
      </c>
      <c r="CJ15" s="120">
        <f ca="1">IF(IFERROR(MATCH(_xlfn.CONCAT($B15,",",CJ$4),'25 SpcFunc &amp; VentSpcFunc combos'!$Q$8:$Q$354,0),0)&gt;0,1,0)</f>
        <v>0</v>
      </c>
      <c r="CK15" s="120">
        <f ca="1">IF(IFERROR(MATCH(_xlfn.CONCAT($B15,",",CK$4),'25 SpcFunc &amp; VentSpcFunc combos'!$Q$8:$Q$354,0),0)&gt;0,1,0)</f>
        <v>0</v>
      </c>
      <c r="CL15" s="120">
        <f ca="1">IF(IFERROR(MATCH(_xlfn.CONCAT($B15,",",CL$4),'25 SpcFunc &amp; VentSpcFunc combos'!$Q$8:$Q$354,0),0)&gt;0,1,0)</f>
        <v>0</v>
      </c>
      <c r="CM15" s="120">
        <f ca="1">IF(IFERROR(MATCH(_xlfn.CONCAT($B15,",",CM$4),'25 SpcFunc &amp; VentSpcFunc combos'!$Q$8:$Q$354,0),0)&gt;0,1,0)</f>
        <v>0</v>
      </c>
      <c r="CN15" s="120">
        <f ca="1">IF(IFERROR(MATCH(_xlfn.CONCAT($B15,",",CN$4),'25 SpcFunc &amp; VentSpcFunc combos'!$Q$8:$Q$354,0),0)&gt;0,1,0)</f>
        <v>0</v>
      </c>
      <c r="CO15" s="120">
        <f ca="1">IF(IFERROR(MATCH(_xlfn.CONCAT($B15,",",CO$4),'25 SpcFunc &amp; VentSpcFunc combos'!$Q$8:$Q$354,0),0)&gt;0,1,0)</f>
        <v>0</v>
      </c>
      <c r="CP15" s="120">
        <f ca="1">IF(IFERROR(MATCH(_xlfn.CONCAT($B15,",",CP$4),'25 SpcFunc &amp; VentSpcFunc combos'!$Q$8:$Q$354,0),0)&gt;0,1,0)</f>
        <v>0</v>
      </c>
      <c r="CQ15" s="120">
        <f ca="1">IF(IFERROR(MATCH(_xlfn.CONCAT($B15,",",CQ$4),'25 SpcFunc &amp; VentSpcFunc combos'!$Q$8:$Q$354,0),0)&gt;0,1,0)</f>
        <v>0</v>
      </c>
      <c r="CR15" s="120">
        <f ca="1">IF(IFERROR(MATCH(_xlfn.CONCAT($B15,",",CR$4),'25 SpcFunc &amp; VentSpcFunc combos'!$Q$8:$Q$354,0),0)&gt;0,1,0)</f>
        <v>0</v>
      </c>
      <c r="CS15" s="120">
        <f ca="1">IF(IFERROR(MATCH(_xlfn.CONCAT($B15,",",CS$4),'25 SpcFunc &amp; VentSpcFunc combos'!$Q$8:$Q$354,0),0)&gt;0,1,0)</f>
        <v>0</v>
      </c>
      <c r="CT15" s="120">
        <f ca="1">IF(IFERROR(MATCH(_xlfn.CONCAT($B15,",",CT$4),'25 SpcFunc &amp; VentSpcFunc combos'!$Q$8:$Q$354,0),0)&gt;0,1,0)</f>
        <v>0</v>
      </c>
      <c r="CU15" s="99" t="s">
        <v>938</v>
      </c>
      <c r="CV15">
        <f t="shared" ca="1" si="4"/>
        <v>1</v>
      </c>
    </row>
    <row r="16" spans="1:100" x14ac:dyDescent="0.25">
      <c r="B16" t="str">
        <f>'For CSV - 2025 SpcFuncData'!B16</f>
        <v>Barber, Beauty Salon, Spa Area</v>
      </c>
      <c r="C16" s="120">
        <f ca="1">IF(IFERROR(MATCH(_xlfn.CONCAT($B16,",",C$4),'25 SpcFunc &amp; VentSpcFunc combos'!$Q$8:$Q$354,0),0)&gt;0,1,0)</f>
        <v>0</v>
      </c>
      <c r="D16" s="120">
        <f ca="1">IF(IFERROR(MATCH(_xlfn.CONCAT($B16,",",D$4),'25 SpcFunc &amp; VentSpcFunc combos'!$Q$8:$Q$354,0),0)&gt;0,1,0)</f>
        <v>0</v>
      </c>
      <c r="E16" s="120">
        <f ca="1">IF(IFERROR(MATCH(_xlfn.CONCAT($B16,",",E$4),'25 SpcFunc &amp; VentSpcFunc combos'!$Q$8:$Q$354,0),0)&gt;0,1,0)</f>
        <v>0</v>
      </c>
      <c r="F16" s="120">
        <f ca="1">IF(IFERROR(MATCH(_xlfn.CONCAT($B16,",",F$4),'25 SpcFunc &amp; VentSpcFunc combos'!$Q$8:$Q$354,0),0)&gt;0,1,0)</f>
        <v>0</v>
      </c>
      <c r="G16" s="120">
        <f ca="1">IF(IFERROR(MATCH(_xlfn.CONCAT($B16,",",G$4),'25 SpcFunc &amp; VentSpcFunc combos'!$Q$8:$Q$354,0),0)&gt;0,1,0)</f>
        <v>0</v>
      </c>
      <c r="H16" s="120">
        <f ca="1">IF(IFERROR(MATCH(_xlfn.CONCAT($B16,",",H$4),'25 SpcFunc &amp; VentSpcFunc combos'!$Q$8:$Q$354,0),0)&gt;0,1,0)</f>
        <v>0</v>
      </c>
      <c r="I16" s="120">
        <f ca="1">IF(IFERROR(MATCH(_xlfn.CONCAT($B16,",",I$4),'25 SpcFunc &amp; VentSpcFunc combos'!$Q$8:$Q$354,0),0)&gt;0,1,0)</f>
        <v>0</v>
      </c>
      <c r="J16" s="120">
        <f ca="1">IF(IFERROR(MATCH(_xlfn.CONCAT($B16,",",J$4),'25 SpcFunc &amp; VentSpcFunc combos'!$Q$8:$Q$354,0),0)&gt;0,1,0)</f>
        <v>0</v>
      </c>
      <c r="K16" s="120">
        <f ca="1">IF(IFERROR(MATCH(_xlfn.CONCAT($B16,",",K$4),'25 SpcFunc &amp; VentSpcFunc combos'!$Q$8:$Q$354,0),0)&gt;0,1,0)</f>
        <v>0</v>
      </c>
      <c r="L16" s="120">
        <f ca="1">IF(IFERROR(MATCH(_xlfn.CONCAT($B16,",",L$4),'25 SpcFunc &amp; VentSpcFunc combos'!$Q$8:$Q$354,0),0)&gt;0,1,0)</f>
        <v>0</v>
      </c>
      <c r="M16" s="120">
        <f ca="1">IF(IFERROR(MATCH(_xlfn.CONCAT($B16,",",M$4),'25 SpcFunc &amp; VentSpcFunc combos'!$Q$8:$Q$354,0),0)&gt;0,1,0)</f>
        <v>0</v>
      </c>
      <c r="N16" s="120">
        <f ca="1">IF(IFERROR(MATCH(_xlfn.CONCAT($B16,",",N$4),'25 SpcFunc &amp; VentSpcFunc combos'!$Q$8:$Q$354,0),0)&gt;0,1,0)</f>
        <v>0</v>
      </c>
      <c r="O16" s="120">
        <f ca="1">IF(IFERROR(MATCH(_xlfn.CONCAT($B16,",",O$4),'25 SpcFunc &amp; VentSpcFunc combos'!$Q$8:$Q$354,0),0)&gt;0,1,0)</f>
        <v>0</v>
      </c>
      <c r="P16" s="120">
        <f ca="1">IF(IFERROR(MATCH(_xlfn.CONCAT($B16,",",P$4),'25 SpcFunc &amp; VentSpcFunc combos'!$Q$8:$Q$354,0),0)&gt;0,1,0)</f>
        <v>0</v>
      </c>
      <c r="Q16" s="120">
        <f ca="1">IF(IFERROR(MATCH(_xlfn.CONCAT($B16,",",Q$4),'25 SpcFunc &amp; VentSpcFunc combos'!$Q$8:$Q$354,0),0)&gt;0,1,0)</f>
        <v>0</v>
      </c>
      <c r="R16" s="120">
        <f ca="1">IF(IFERROR(MATCH(_xlfn.CONCAT($B16,",",R$4),'25 SpcFunc &amp; VentSpcFunc combos'!$Q$8:$Q$354,0),0)&gt;0,1,0)</f>
        <v>0</v>
      </c>
      <c r="S16" s="120">
        <f ca="1">IF(IFERROR(MATCH(_xlfn.CONCAT($B16,",",S$4),'25 SpcFunc &amp; VentSpcFunc combos'!$Q$8:$Q$354,0),0)&gt;0,1,0)</f>
        <v>0</v>
      </c>
      <c r="T16" s="120">
        <f ca="1">IF(IFERROR(MATCH(_xlfn.CONCAT($B16,",",T$4),'25 SpcFunc &amp; VentSpcFunc combos'!$Q$8:$Q$354,0),0)&gt;0,1,0)</f>
        <v>0</v>
      </c>
      <c r="U16" s="120">
        <f ca="1">IF(IFERROR(MATCH(_xlfn.CONCAT($B16,",",U$4),'25 SpcFunc &amp; VentSpcFunc combos'!$Q$8:$Q$354,0),0)&gt;0,1,0)</f>
        <v>0</v>
      </c>
      <c r="V16" s="120">
        <f ca="1">IF(IFERROR(MATCH(_xlfn.CONCAT($B16,",",V$4),'25 SpcFunc &amp; VentSpcFunc combos'!$Q$8:$Q$354,0),0)&gt;0,1,0)</f>
        <v>0</v>
      </c>
      <c r="W16" s="120">
        <f ca="1">IF(IFERROR(MATCH(_xlfn.CONCAT($B16,",",W$4),'25 SpcFunc &amp; VentSpcFunc combos'!$Q$8:$Q$354,0),0)&gt;0,1,0)</f>
        <v>0</v>
      </c>
      <c r="X16" s="120">
        <f ca="1">IF(IFERROR(MATCH(_xlfn.CONCAT($B16,",",X$4),'25 SpcFunc &amp; VentSpcFunc combos'!$Q$8:$Q$354,0),0)&gt;0,1,0)</f>
        <v>0</v>
      </c>
      <c r="Y16" s="120">
        <f ca="1">IF(IFERROR(MATCH(_xlfn.CONCAT($B16,",",Y$4),'25 SpcFunc &amp; VentSpcFunc combos'!$Q$8:$Q$354,0),0)&gt;0,1,0)</f>
        <v>0</v>
      </c>
      <c r="Z16" s="120">
        <f ca="1">IF(IFERROR(MATCH(_xlfn.CONCAT($B16,",",Z$4),'25 SpcFunc &amp; VentSpcFunc combos'!$Q$8:$Q$354,0),0)&gt;0,1,0)</f>
        <v>0</v>
      </c>
      <c r="AA16" s="120">
        <f ca="1">IF(IFERROR(MATCH(_xlfn.CONCAT($B16,",",AA$4),'25 SpcFunc &amp; VentSpcFunc combos'!$Q$8:$Q$354,0),0)&gt;0,1,0)</f>
        <v>0</v>
      </c>
      <c r="AB16" s="120">
        <f ca="1">IF(IFERROR(MATCH(_xlfn.CONCAT($B16,",",AB$4),'25 SpcFunc &amp; VentSpcFunc combos'!$Q$8:$Q$354,0),0)&gt;0,1,0)</f>
        <v>0</v>
      </c>
      <c r="AC16" s="120">
        <f ca="1">IF(IFERROR(MATCH(_xlfn.CONCAT($B16,",",AC$4),'25 SpcFunc &amp; VentSpcFunc combos'!$Q$8:$Q$354,0),0)&gt;0,1,0)</f>
        <v>0</v>
      </c>
      <c r="AD16" s="120">
        <f ca="1">IF(IFERROR(MATCH(_xlfn.CONCAT($B16,",",AD$4),'25 SpcFunc &amp; VentSpcFunc combos'!$Q$8:$Q$354,0),0)&gt;0,1,0)</f>
        <v>0</v>
      </c>
      <c r="AE16" s="120">
        <f ca="1">IF(IFERROR(MATCH(_xlfn.CONCAT($B16,",",AE$4),'25 SpcFunc &amp; VentSpcFunc combos'!$Q$8:$Q$354,0),0)&gt;0,1,0)</f>
        <v>0</v>
      </c>
      <c r="AF16" s="120">
        <f ca="1">IF(IFERROR(MATCH(_xlfn.CONCAT($B16,",",AF$4),'25 SpcFunc &amp; VentSpcFunc combos'!$Q$8:$Q$354,0),0)&gt;0,1,0)</f>
        <v>0</v>
      </c>
      <c r="AG16" s="120">
        <f ca="1">IF(IFERROR(MATCH(_xlfn.CONCAT($B16,",",AG$4),'25 SpcFunc &amp; VentSpcFunc combos'!$Q$8:$Q$354,0),0)&gt;0,1,0)</f>
        <v>0</v>
      </c>
      <c r="AH16" s="120">
        <f ca="1">IF(IFERROR(MATCH(_xlfn.CONCAT($B16,",",AH$4),'25 SpcFunc &amp; VentSpcFunc combos'!$Q$8:$Q$354,0),0)&gt;0,1,0)</f>
        <v>0</v>
      </c>
      <c r="AI16" s="120">
        <f ca="1">IF(IFERROR(MATCH(_xlfn.CONCAT($B16,",",AI$4),'25 SpcFunc &amp; VentSpcFunc combos'!$Q$8:$Q$354,0),0)&gt;0,1,0)</f>
        <v>0</v>
      </c>
      <c r="AJ16" s="120">
        <f ca="1">IF(IFERROR(MATCH(_xlfn.CONCAT($B16,",",AJ$4),'25 SpcFunc &amp; VentSpcFunc combos'!$Q$8:$Q$354,0),0)&gt;0,1,0)</f>
        <v>0</v>
      </c>
      <c r="AK16" s="120">
        <f ca="1">IF(IFERROR(MATCH(_xlfn.CONCAT($B16,",",AK$4),'25 SpcFunc &amp; VentSpcFunc combos'!$Q$8:$Q$354,0),0)&gt;0,1,0)</f>
        <v>0</v>
      </c>
      <c r="AL16" s="120">
        <f ca="1">IF(IFERROR(MATCH(_xlfn.CONCAT($B16,",",AL$4),'25 SpcFunc &amp; VentSpcFunc combos'!$Q$8:$Q$354,0),0)&gt;0,1,0)</f>
        <v>0</v>
      </c>
      <c r="AM16" s="120">
        <f ca="1">IF(IFERROR(MATCH(_xlfn.CONCAT($B16,",",AM$4),'25 SpcFunc &amp; VentSpcFunc combos'!$Q$8:$Q$354,0),0)&gt;0,1,0)</f>
        <v>0</v>
      </c>
      <c r="AN16" s="120">
        <f ca="1">IF(IFERROR(MATCH(_xlfn.CONCAT($B16,",",AN$4),'25 SpcFunc &amp; VentSpcFunc combos'!$Q$8:$Q$354,0),0)&gt;0,1,0)</f>
        <v>0</v>
      </c>
      <c r="AO16" s="120">
        <f ca="1">IF(IFERROR(MATCH(_xlfn.CONCAT($B16,",",AO$4),'25 SpcFunc &amp; VentSpcFunc combos'!$Q$8:$Q$354,0),0)&gt;0,1,0)</f>
        <v>0</v>
      </c>
      <c r="AP16" s="120">
        <f ca="1">IF(IFERROR(MATCH(_xlfn.CONCAT($B16,",",AP$4),'25 SpcFunc &amp; VentSpcFunc combos'!$Q$8:$Q$354,0),0)&gt;0,1,0)</f>
        <v>0</v>
      </c>
      <c r="AQ16" s="120">
        <f ca="1">IF(IFERROR(MATCH(_xlfn.CONCAT($B16,",",AQ$4),'25 SpcFunc &amp; VentSpcFunc combos'!$Q$8:$Q$354,0),0)&gt;0,1,0)</f>
        <v>0</v>
      </c>
      <c r="AR16" s="120">
        <f ca="1">IF(IFERROR(MATCH(_xlfn.CONCAT($B16,",",AR$4),'25 SpcFunc &amp; VentSpcFunc combos'!$Q$8:$Q$354,0),0)&gt;0,1,0)</f>
        <v>0</v>
      </c>
      <c r="AS16" s="120">
        <f ca="1">IF(IFERROR(MATCH(_xlfn.CONCAT($B16,",",AS$4),'25 SpcFunc &amp; VentSpcFunc combos'!$Q$8:$Q$354,0),0)&gt;0,1,0)</f>
        <v>0</v>
      </c>
      <c r="AT16" s="120">
        <f ca="1">IF(IFERROR(MATCH(_xlfn.CONCAT($B16,",",AT$4),'25 SpcFunc &amp; VentSpcFunc combos'!$Q$8:$Q$354,0),0)&gt;0,1,0)</f>
        <v>0</v>
      </c>
      <c r="AU16" s="120">
        <f ca="1">IF(IFERROR(MATCH(_xlfn.CONCAT($B16,",",AU$4),'25 SpcFunc &amp; VentSpcFunc combos'!$Q$8:$Q$354,0),0)&gt;0,1,0)</f>
        <v>0</v>
      </c>
      <c r="AV16" s="120">
        <f ca="1">IF(IFERROR(MATCH(_xlfn.CONCAT($B16,",",AV$4),'25 SpcFunc &amp; VentSpcFunc combos'!$Q$8:$Q$354,0),0)&gt;0,1,0)</f>
        <v>0</v>
      </c>
      <c r="AW16" s="120">
        <f ca="1">IF(IFERROR(MATCH(_xlfn.CONCAT($B16,",",AW$4),'25 SpcFunc &amp; VentSpcFunc combos'!$Q$8:$Q$354,0),0)&gt;0,1,0)</f>
        <v>0</v>
      </c>
      <c r="AX16" s="120">
        <f ca="1">IF(IFERROR(MATCH(_xlfn.CONCAT($B16,",",AX$4),'25 SpcFunc &amp; VentSpcFunc combos'!$Q$8:$Q$354,0),0)&gt;0,1,0)</f>
        <v>0</v>
      </c>
      <c r="AY16" s="120">
        <f ca="1">IF(IFERROR(MATCH(_xlfn.CONCAT($B16,",",AY$4),'25 SpcFunc &amp; VentSpcFunc combos'!$Q$8:$Q$354,0),0)&gt;0,1,0)</f>
        <v>0</v>
      </c>
      <c r="AZ16" s="120">
        <f ca="1">IF(IFERROR(MATCH(_xlfn.CONCAT($B16,",",AZ$4),'25 SpcFunc &amp; VentSpcFunc combos'!$Q$8:$Q$354,0),0)&gt;0,1,0)</f>
        <v>0</v>
      </c>
      <c r="BA16" s="120">
        <f ca="1">IF(IFERROR(MATCH(_xlfn.CONCAT($B16,",",BA$4),'25 SpcFunc &amp; VentSpcFunc combos'!$Q$8:$Q$354,0),0)&gt;0,1,0)</f>
        <v>0</v>
      </c>
      <c r="BB16" s="120">
        <f ca="1">IF(IFERROR(MATCH(_xlfn.CONCAT($B16,",",BB$4),'25 SpcFunc &amp; VentSpcFunc combos'!$Q$8:$Q$354,0),0)&gt;0,1,0)</f>
        <v>0</v>
      </c>
      <c r="BC16" s="120">
        <f ca="1">IF(IFERROR(MATCH(_xlfn.CONCAT($B16,",",BC$4),'25 SpcFunc &amp; VentSpcFunc combos'!$Q$8:$Q$354,0),0)&gt;0,1,0)</f>
        <v>0</v>
      </c>
      <c r="BD16" s="120">
        <f ca="1">IF(IFERROR(MATCH(_xlfn.CONCAT($B16,",",BD$4),'25 SpcFunc &amp; VentSpcFunc combos'!$Q$8:$Q$354,0),0)&gt;0,1,0)</f>
        <v>0</v>
      </c>
      <c r="BE16" s="120">
        <f ca="1">IF(IFERROR(MATCH(_xlfn.CONCAT($B16,",",BE$4),'25 SpcFunc &amp; VentSpcFunc combos'!$Q$8:$Q$354,0),0)&gt;0,1,0)</f>
        <v>0</v>
      </c>
      <c r="BF16" s="120">
        <f ca="1">IF(IFERROR(MATCH(_xlfn.CONCAT($B16,",",BF$4),'25 SpcFunc &amp; VentSpcFunc combos'!$Q$8:$Q$354,0),0)&gt;0,1,0)</f>
        <v>0</v>
      </c>
      <c r="BG16" s="120">
        <f ca="1">IF(IFERROR(MATCH(_xlfn.CONCAT($B16,",",BG$4),'25 SpcFunc &amp; VentSpcFunc combos'!$Q$8:$Q$354,0),0)&gt;0,1,0)</f>
        <v>0</v>
      </c>
      <c r="BH16" s="120">
        <f ca="1">IF(IFERROR(MATCH(_xlfn.CONCAT($B16,",",BH$4),'25 SpcFunc &amp; VentSpcFunc combos'!$Q$8:$Q$354,0),0)&gt;0,1,0)</f>
        <v>0</v>
      </c>
      <c r="BI16" s="120">
        <f ca="1">IF(IFERROR(MATCH(_xlfn.CONCAT($B16,",",BI$4),'25 SpcFunc &amp; VentSpcFunc combos'!$Q$8:$Q$354,0),0)&gt;0,1,0)</f>
        <v>0</v>
      </c>
      <c r="BJ16" s="120">
        <f ca="1">IF(IFERROR(MATCH(_xlfn.CONCAT($B16,",",BJ$4),'25 SpcFunc &amp; VentSpcFunc combos'!$Q$8:$Q$354,0),0)&gt;0,1,0)</f>
        <v>0</v>
      </c>
      <c r="BK16" s="120">
        <f ca="1">IF(IFERROR(MATCH(_xlfn.CONCAT($B16,",",BK$4),'25 SpcFunc &amp; VentSpcFunc combos'!$Q$8:$Q$354,0),0)&gt;0,1,0)</f>
        <v>0</v>
      </c>
      <c r="BL16" s="120">
        <f ca="1">IF(IFERROR(MATCH(_xlfn.CONCAT($B16,",",BL$4),'25 SpcFunc &amp; VentSpcFunc combos'!$Q$8:$Q$354,0),0)&gt;0,1,0)</f>
        <v>0</v>
      </c>
      <c r="BM16" s="120">
        <f ca="1">IF(IFERROR(MATCH(_xlfn.CONCAT($B16,",",BM$4),'25 SpcFunc &amp; VentSpcFunc combos'!$Q$8:$Q$354,0),0)&gt;0,1,0)</f>
        <v>0</v>
      </c>
      <c r="BN16" s="120">
        <f ca="1">IF(IFERROR(MATCH(_xlfn.CONCAT($B16,",",BN$4),'25 SpcFunc &amp; VentSpcFunc combos'!$Q$8:$Q$354,0),0)&gt;0,1,0)</f>
        <v>0</v>
      </c>
      <c r="BO16" s="120">
        <f ca="1">IF(IFERROR(MATCH(_xlfn.CONCAT($B16,",",BO$4),'25 SpcFunc &amp; VentSpcFunc combos'!$Q$8:$Q$354,0),0)&gt;0,1,0)</f>
        <v>0</v>
      </c>
      <c r="BP16" s="120">
        <f ca="1">IF(IFERROR(MATCH(_xlfn.CONCAT($B16,",",BP$4),'25 SpcFunc &amp; VentSpcFunc combos'!$Q$8:$Q$354,0),0)&gt;0,1,0)</f>
        <v>0</v>
      </c>
      <c r="BQ16" s="120">
        <f ca="1">IF(IFERROR(MATCH(_xlfn.CONCAT($B16,",",BQ$4),'25 SpcFunc &amp; VentSpcFunc combos'!$Q$8:$Q$354,0),0)&gt;0,1,0)</f>
        <v>0</v>
      </c>
      <c r="BR16" s="120">
        <f ca="1">IF(IFERROR(MATCH(_xlfn.CONCAT($B16,",",BR$4),'25 SpcFunc &amp; VentSpcFunc combos'!$Q$8:$Q$354,0),0)&gt;0,1,0)</f>
        <v>0</v>
      </c>
      <c r="BS16" s="120">
        <f ca="1">IF(IFERROR(MATCH(_xlfn.CONCAT($B16,",",BS$4),'25 SpcFunc &amp; VentSpcFunc combos'!$Q$8:$Q$354,0),0)&gt;0,1,0)</f>
        <v>0</v>
      </c>
      <c r="BT16" s="120">
        <f ca="1">IF(IFERROR(MATCH(_xlfn.CONCAT($B16,",",BT$4),'25 SpcFunc &amp; VentSpcFunc combos'!$Q$8:$Q$354,0),0)&gt;0,1,0)</f>
        <v>0</v>
      </c>
      <c r="BU16" s="120">
        <f ca="1">IF(IFERROR(MATCH(_xlfn.CONCAT($B16,",",BU$4),'25 SpcFunc &amp; VentSpcFunc combos'!$Q$8:$Q$354,0),0)&gt;0,1,0)</f>
        <v>0</v>
      </c>
      <c r="BV16" s="120">
        <f ca="1">IF(IFERROR(MATCH(_xlfn.CONCAT($B16,",",BV$4),'25 SpcFunc &amp; VentSpcFunc combos'!$Q$8:$Q$354,0),0)&gt;0,1,0)</f>
        <v>0</v>
      </c>
      <c r="BW16" s="120">
        <f ca="1">IF(IFERROR(MATCH(_xlfn.CONCAT($B16,",",BW$4),'25 SpcFunc &amp; VentSpcFunc combos'!$Q$8:$Q$354,0),0)&gt;0,1,0)</f>
        <v>0</v>
      </c>
      <c r="BX16" s="120">
        <f ca="1">IF(IFERROR(MATCH(_xlfn.CONCAT($B16,",",BX$4),'25 SpcFunc &amp; VentSpcFunc combos'!$Q$8:$Q$354,0),0)&gt;0,1,0)</f>
        <v>0</v>
      </c>
      <c r="BY16" s="120">
        <f ca="1">IF(IFERROR(MATCH(_xlfn.CONCAT($B16,",",BY$4),'25 SpcFunc &amp; VentSpcFunc combos'!$Q$8:$Q$354,0),0)&gt;0,1,0)</f>
        <v>0</v>
      </c>
      <c r="BZ16" s="120">
        <f ca="1">IF(IFERROR(MATCH(_xlfn.CONCAT($B16,",",BZ$4),'25 SpcFunc &amp; VentSpcFunc combos'!$Q$8:$Q$354,0),0)&gt;0,1,0)</f>
        <v>0</v>
      </c>
      <c r="CA16" s="120">
        <f ca="1">IF(IFERROR(MATCH(_xlfn.CONCAT($B16,",",CA$4),'25 SpcFunc &amp; VentSpcFunc combos'!$Q$8:$Q$354,0),0)&gt;0,1,0)</f>
        <v>0</v>
      </c>
      <c r="CB16" s="120">
        <f ca="1">IF(IFERROR(MATCH(_xlfn.CONCAT($B16,",",CB$4),'25 SpcFunc &amp; VentSpcFunc combos'!$Q$8:$Q$354,0),0)&gt;0,1,0)</f>
        <v>0</v>
      </c>
      <c r="CC16" s="120">
        <f ca="1">IF(IFERROR(MATCH(_xlfn.CONCAT($B16,",",CC$4),'25 SpcFunc &amp; VentSpcFunc combos'!$Q$8:$Q$354,0),0)&gt;0,1,0)</f>
        <v>0</v>
      </c>
      <c r="CD16" s="120">
        <f ca="1">IF(IFERROR(MATCH(_xlfn.CONCAT($B16,",",CD$4),'25 SpcFunc &amp; VentSpcFunc combos'!$Q$8:$Q$354,0),0)&gt;0,1,0)</f>
        <v>0</v>
      </c>
      <c r="CE16" s="120">
        <f ca="1">IF(IFERROR(MATCH(_xlfn.CONCAT($B16,",",CE$4),'25 SpcFunc &amp; VentSpcFunc combos'!$Q$8:$Q$354,0),0)&gt;0,1,0)</f>
        <v>0</v>
      </c>
      <c r="CF16" s="120">
        <f ca="1">IF(IFERROR(MATCH(_xlfn.CONCAT($B16,",",CF$4),'25 SpcFunc &amp; VentSpcFunc combos'!$Q$8:$Q$354,0),0)&gt;0,1,0)</f>
        <v>0</v>
      </c>
      <c r="CG16" s="120">
        <f ca="1">IF(IFERROR(MATCH(_xlfn.CONCAT($B16,",",CG$4),'25 SpcFunc &amp; VentSpcFunc combos'!$Q$8:$Q$354,0),0)&gt;0,1,0)</f>
        <v>0</v>
      </c>
      <c r="CH16" s="120">
        <f ca="1">IF(IFERROR(MATCH(_xlfn.CONCAT($B16,",",CH$4),'25 SpcFunc &amp; VentSpcFunc combos'!$Q$8:$Q$354,0),0)&gt;0,1,0)</f>
        <v>0</v>
      </c>
      <c r="CI16" s="120">
        <f ca="1">IF(IFERROR(MATCH(_xlfn.CONCAT($B16,",",CI$4),'25 SpcFunc &amp; VentSpcFunc combos'!$Q$8:$Q$354,0),0)&gt;0,1,0)</f>
        <v>0</v>
      </c>
      <c r="CJ16" s="120">
        <f ca="1">IF(IFERROR(MATCH(_xlfn.CONCAT($B16,",",CJ$4),'25 SpcFunc &amp; VentSpcFunc combos'!$Q$8:$Q$354,0),0)&gt;0,1,0)</f>
        <v>0</v>
      </c>
      <c r="CK16" s="120">
        <f ca="1">IF(IFERROR(MATCH(_xlfn.CONCAT($B16,",",CK$4),'25 SpcFunc &amp; VentSpcFunc combos'!$Q$8:$Q$354,0),0)&gt;0,1,0)</f>
        <v>0</v>
      </c>
      <c r="CL16" s="120">
        <f ca="1">IF(IFERROR(MATCH(_xlfn.CONCAT($B16,",",CL$4),'25 SpcFunc &amp; VentSpcFunc combos'!$Q$8:$Q$354,0),0)&gt;0,1,0)</f>
        <v>1</v>
      </c>
      <c r="CM16" s="120">
        <f ca="1">IF(IFERROR(MATCH(_xlfn.CONCAT($B16,",",CM$4),'25 SpcFunc &amp; VentSpcFunc combos'!$Q$8:$Q$354,0),0)&gt;0,1,0)</f>
        <v>1</v>
      </c>
      <c r="CN16" s="120">
        <f ca="1">IF(IFERROR(MATCH(_xlfn.CONCAT($B16,",",CN$4),'25 SpcFunc &amp; VentSpcFunc combos'!$Q$8:$Q$354,0),0)&gt;0,1,0)</f>
        <v>0</v>
      </c>
      <c r="CO16" s="120">
        <f ca="1">IF(IFERROR(MATCH(_xlfn.CONCAT($B16,",",CO$4),'25 SpcFunc &amp; VentSpcFunc combos'!$Q$8:$Q$354,0),0)&gt;0,1,0)</f>
        <v>0</v>
      </c>
      <c r="CP16" s="120">
        <f ca="1">IF(IFERROR(MATCH(_xlfn.CONCAT($B16,",",CP$4),'25 SpcFunc &amp; VentSpcFunc combos'!$Q$8:$Q$354,0),0)&gt;0,1,0)</f>
        <v>0</v>
      </c>
      <c r="CQ16" s="120">
        <f ca="1">IF(IFERROR(MATCH(_xlfn.CONCAT($B16,",",CQ$4),'25 SpcFunc &amp; VentSpcFunc combos'!$Q$8:$Q$354,0),0)&gt;0,1,0)</f>
        <v>0</v>
      </c>
      <c r="CR16" s="120">
        <f ca="1">IF(IFERROR(MATCH(_xlfn.CONCAT($B16,",",CR$4),'25 SpcFunc &amp; VentSpcFunc combos'!$Q$8:$Q$354,0),0)&gt;0,1,0)</f>
        <v>0</v>
      </c>
      <c r="CS16" s="120">
        <f ca="1">IF(IFERROR(MATCH(_xlfn.CONCAT($B16,",",CS$4),'25 SpcFunc &amp; VentSpcFunc combos'!$Q$8:$Q$354,0),0)&gt;0,1,0)</f>
        <v>0</v>
      </c>
      <c r="CT16" s="120">
        <f ca="1">IF(IFERROR(MATCH(_xlfn.CONCAT($B16,",",CT$4),'25 SpcFunc &amp; VentSpcFunc combos'!$Q$8:$Q$354,0),0)&gt;0,1,0)</f>
        <v>0</v>
      </c>
      <c r="CU16" s="99" t="s">
        <v>938</v>
      </c>
      <c r="CV16">
        <f t="shared" ca="1" si="4"/>
        <v>2</v>
      </c>
    </row>
    <row r="17" spans="2:100" x14ac:dyDescent="0.25">
      <c r="B17" t="str">
        <f>'For CSV - 2025 SpcFuncData'!B17</f>
        <v>Civic Meeting Place Area</v>
      </c>
      <c r="C17" s="120">
        <f ca="1">IF(IFERROR(MATCH(_xlfn.CONCAT($B17,",",C$4),'25 SpcFunc &amp; VentSpcFunc combos'!$Q$8:$Q$354,0),0)&gt;0,1,0)</f>
        <v>1</v>
      </c>
      <c r="D17" s="120">
        <f ca="1">IF(IFERROR(MATCH(_xlfn.CONCAT($B17,",",D$4),'25 SpcFunc &amp; VentSpcFunc combos'!$Q$8:$Q$354,0),0)&gt;0,1,0)</f>
        <v>1</v>
      </c>
      <c r="E17" s="120">
        <f ca="1">IF(IFERROR(MATCH(_xlfn.CONCAT($B17,",",E$4),'25 SpcFunc &amp; VentSpcFunc combos'!$Q$8:$Q$354,0),0)&gt;0,1,0)</f>
        <v>1</v>
      </c>
      <c r="F17" s="120">
        <f ca="1">IF(IFERROR(MATCH(_xlfn.CONCAT($B17,",",F$4),'25 SpcFunc &amp; VentSpcFunc combos'!$Q$8:$Q$354,0),0)&gt;0,1,0)</f>
        <v>0</v>
      </c>
      <c r="G17" s="120">
        <f ca="1">IF(IFERROR(MATCH(_xlfn.CONCAT($B17,",",G$4),'25 SpcFunc &amp; VentSpcFunc combos'!$Q$8:$Q$354,0),0)&gt;0,1,0)</f>
        <v>0</v>
      </c>
      <c r="H17" s="120">
        <f ca="1">IF(IFERROR(MATCH(_xlfn.CONCAT($B17,",",H$4),'25 SpcFunc &amp; VentSpcFunc combos'!$Q$8:$Q$354,0),0)&gt;0,1,0)</f>
        <v>0</v>
      </c>
      <c r="I17" s="120">
        <f ca="1">IF(IFERROR(MATCH(_xlfn.CONCAT($B17,",",I$4),'25 SpcFunc &amp; VentSpcFunc combos'!$Q$8:$Q$354,0),0)&gt;0,1,0)</f>
        <v>0</v>
      </c>
      <c r="J17" s="120">
        <f ca="1">IF(IFERROR(MATCH(_xlfn.CONCAT($B17,",",J$4),'25 SpcFunc &amp; VentSpcFunc combos'!$Q$8:$Q$354,0),0)&gt;0,1,0)</f>
        <v>0</v>
      </c>
      <c r="K17" s="120">
        <f ca="1">IF(IFERROR(MATCH(_xlfn.CONCAT($B17,",",K$4),'25 SpcFunc &amp; VentSpcFunc combos'!$Q$8:$Q$354,0),0)&gt;0,1,0)</f>
        <v>0</v>
      </c>
      <c r="L17" s="120">
        <f ca="1">IF(IFERROR(MATCH(_xlfn.CONCAT($B17,",",L$4),'25 SpcFunc &amp; VentSpcFunc combos'!$Q$8:$Q$354,0),0)&gt;0,1,0)</f>
        <v>0</v>
      </c>
      <c r="M17" s="120">
        <f ca="1">IF(IFERROR(MATCH(_xlfn.CONCAT($B17,",",M$4),'25 SpcFunc &amp; VentSpcFunc combos'!$Q$8:$Q$354,0),0)&gt;0,1,0)</f>
        <v>0</v>
      </c>
      <c r="N17" s="120">
        <f ca="1">IF(IFERROR(MATCH(_xlfn.CONCAT($B17,",",N$4),'25 SpcFunc &amp; VentSpcFunc combos'!$Q$8:$Q$354,0),0)&gt;0,1,0)</f>
        <v>0</v>
      </c>
      <c r="O17" s="120">
        <f ca="1">IF(IFERROR(MATCH(_xlfn.CONCAT($B17,",",O$4),'25 SpcFunc &amp; VentSpcFunc combos'!$Q$8:$Q$354,0),0)&gt;0,1,0)</f>
        <v>0</v>
      </c>
      <c r="P17" s="120">
        <f ca="1">IF(IFERROR(MATCH(_xlfn.CONCAT($B17,",",P$4),'25 SpcFunc &amp; VentSpcFunc combos'!$Q$8:$Q$354,0),0)&gt;0,1,0)</f>
        <v>0</v>
      </c>
      <c r="Q17" s="120">
        <f ca="1">IF(IFERROR(MATCH(_xlfn.CONCAT($B17,",",Q$4),'25 SpcFunc &amp; VentSpcFunc combos'!$Q$8:$Q$354,0),0)&gt;0,1,0)</f>
        <v>0</v>
      </c>
      <c r="R17" s="120">
        <f ca="1">IF(IFERROR(MATCH(_xlfn.CONCAT($B17,",",R$4),'25 SpcFunc &amp; VentSpcFunc combos'!$Q$8:$Q$354,0),0)&gt;0,1,0)</f>
        <v>0</v>
      </c>
      <c r="S17" s="120">
        <f ca="1">IF(IFERROR(MATCH(_xlfn.CONCAT($B17,",",S$4),'25 SpcFunc &amp; VentSpcFunc combos'!$Q$8:$Q$354,0),0)&gt;0,1,0)</f>
        <v>0</v>
      </c>
      <c r="T17" s="120">
        <f ca="1">IF(IFERROR(MATCH(_xlfn.CONCAT($B17,",",T$4),'25 SpcFunc &amp; VentSpcFunc combos'!$Q$8:$Q$354,0),0)&gt;0,1,0)</f>
        <v>0</v>
      </c>
      <c r="U17" s="120">
        <f ca="1">IF(IFERROR(MATCH(_xlfn.CONCAT($B17,",",U$4),'25 SpcFunc &amp; VentSpcFunc combos'!$Q$8:$Q$354,0),0)&gt;0,1,0)</f>
        <v>0</v>
      </c>
      <c r="V17" s="120">
        <f ca="1">IF(IFERROR(MATCH(_xlfn.CONCAT($B17,",",V$4),'25 SpcFunc &amp; VentSpcFunc combos'!$Q$8:$Q$354,0),0)&gt;0,1,0)</f>
        <v>0</v>
      </c>
      <c r="W17" s="120">
        <f ca="1">IF(IFERROR(MATCH(_xlfn.CONCAT($B17,",",W$4),'25 SpcFunc &amp; VentSpcFunc combos'!$Q$8:$Q$354,0),0)&gt;0,1,0)</f>
        <v>0</v>
      </c>
      <c r="X17" s="120">
        <f ca="1">IF(IFERROR(MATCH(_xlfn.CONCAT($B17,",",X$4),'25 SpcFunc &amp; VentSpcFunc combos'!$Q$8:$Q$354,0),0)&gt;0,1,0)</f>
        <v>0</v>
      </c>
      <c r="Y17" s="120">
        <f ca="1">IF(IFERROR(MATCH(_xlfn.CONCAT($B17,",",Y$4),'25 SpcFunc &amp; VentSpcFunc combos'!$Q$8:$Q$354,0),0)&gt;0,1,0)</f>
        <v>0</v>
      </c>
      <c r="Z17" s="120">
        <f ca="1">IF(IFERROR(MATCH(_xlfn.CONCAT($B17,",",Z$4),'25 SpcFunc &amp; VentSpcFunc combos'!$Q$8:$Q$354,0),0)&gt;0,1,0)</f>
        <v>0</v>
      </c>
      <c r="AA17" s="120">
        <f ca="1">IF(IFERROR(MATCH(_xlfn.CONCAT($B17,",",AA$4),'25 SpcFunc &amp; VentSpcFunc combos'!$Q$8:$Q$354,0),0)&gt;0,1,0)</f>
        <v>0</v>
      </c>
      <c r="AB17" s="120">
        <f ca="1">IF(IFERROR(MATCH(_xlfn.CONCAT($B17,",",AB$4),'25 SpcFunc &amp; VentSpcFunc combos'!$Q$8:$Q$354,0),0)&gt;0,1,0)</f>
        <v>0</v>
      </c>
      <c r="AC17" s="120">
        <f ca="1">IF(IFERROR(MATCH(_xlfn.CONCAT($B17,",",AC$4),'25 SpcFunc &amp; VentSpcFunc combos'!$Q$8:$Q$354,0),0)&gt;0,1,0)</f>
        <v>0</v>
      </c>
      <c r="AD17" s="120">
        <f ca="1">IF(IFERROR(MATCH(_xlfn.CONCAT($B17,",",AD$4),'25 SpcFunc &amp; VentSpcFunc combos'!$Q$8:$Q$354,0),0)&gt;0,1,0)</f>
        <v>0</v>
      </c>
      <c r="AE17" s="120">
        <f ca="1">IF(IFERROR(MATCH(_xlfn.CONCAT($B17,",",AE$4),'25 SpcFunc &amp; VentSpcFunc combos'!$Q$8:$Q$354,0),0)&gt;0,1,0)</f>
        <v>0</v>
      </c>
      <c r="AF17" s="120">
        <f ca="1">IF(IFERROR(MATCH(_xlfn.CONCAT($B17,",",AF$4),'25 SpcFunc &amp; VentSpcFunc combos'!$Q$8:$Q$354,0),0)&gt;0,1,0)</f>
        <v>0</v>
      </c>
      <c r="AG17" s="120">
        <f ca="1">IF(IFERROR(MATCH(_xlfn.CONCAT($B17,",",AG$4),'25 SpcFunc &amp; VentSpcFunc combos'!$Q$8:$Q$354,0),0)&gt;0,1,0)</f>
        <v>0</v>
      </c>
      <c r="AH17" s="120">
        <f ca="1">IF(IFERROR(MATCH(_xlfn.CONCAT($B17,",",AH$4),'25 SpcFunc &amp; VentSpcFunc combos'!$Q$8:$Q$354,0),0)&gt;0,1,0)</f>
        <v>0</v>
      </c>
      <c r="AI17" s="120">
        <f ca="1">IF(IFERROR(MATCH(_xlfn.CONCAT($B17,",",AI$4),'25 SpcFunc &amp; VentSpcFunc combos'!$Q$8:$Q$354,0),0)&gt;0,1,0)</f>
        <v>0</v>
      </c>
      <c r="AJ17" s="120">
        <f ca="1">IF(IFERROR(MATCH(_xlfn.CONCAT($B17,",",AJ$4),'25 SpcFunc &amp; VentSpcFunc combos'!$Q$8:$Q$354,0),0)&gt;0,1,0)</f>
        <v>0</v>
      </c>
      <c r="AK17" s="120">
        <f ca="1">IF(IFERROR(MATCH(_xlfn.CONCAT($B17,",",AK$4),'25 SpcFunc &amp; VentSpcFunc combos'!$Q$8:$Q$354,0),0)&gt;0,1,0)</f>
        <v>0</v>
      </c>
      <c r="AL17" s="120">
        <f ca="1">IF(IFERROR(MATCH(_xlfn.CONCAT($B17,",",AL$4),'25 SpcFunc &amp; VentSpcFunc combos'!$Q$8:$Q$354,0),0)&gt;0,1,0)</f>
        <v>0</v>
      </c>
      <c r="AM17" s="120">
        <f ca="1">IF(IFERROR(MATCH(_xlfn.CONCAT($B17,",",AM$4),'25 SpcFunc &amp; VentSpcFunc combos'!$Q$8:$Q$354,0),0)&gt;0,1,0)</f>
        <v>0</v>
      </c>
      <c r="AN17" s="120">
        <f ca="1">IF(IFERROR(MATCH(_xlfn.CONCAT($B17,",",AN$4),'25 SpcFunc &amp; VentSpcFunc combos'!$Q$8:$Q$354,0),0)&gt;0,1,0)</f>
        <v>0</v>
      </c>
      <c r="AO17" s="120">
        <f ca="1">IF(IFERROR(MATCH(_xlfn.CONCAT($B17,",",AO$4),'25 SpcFunc &amp; VentSpcFunc combos'!$Q$8:$Q$354,0),0)&gt;0,1,0)</f>
        <v>0</v>
      </c>
      <c r="AP17" s="120">
        <f ca="1">IF(IFERROR(MATCH(_xlfn.CONCAT($B17,",",AP$4),'25 SpcFunc &amp; VentSpcFunc combos'!$Q$8:$Q$354,0),0)&gt;0,1,0)</f>
        <v>0</v>
      </c>
      <c r="AQ17" s="120">
        <f ca="1">IF(IFERROR(MATCH(_xlfn.CONCAT($B17,",",AQ$4),'25 SpcFunc &amp; VentSpcFunc combos'!$Q$8:$Q$354,0),0)&gt;0,1,0)</f>
        <v>0</v>
      </c>
      <c r="AR17" s="120">
        <f ca="1">IF(IFERROR(MATCH(_xlfn.CONCAT($B17,",",AR$4),'25 SpcFunc &amp; VentSpcFunc combos'!$Q$8:$Q$354,0),0)&gt;0,1,0)</f>
        <v>0</v>
      </c>
      <c r="AS17" s="120">
        <f ca="1">IF(IFERROR(MATCH(_xlfn.CONCAT($B17,",",AS$4),'25 SpcFunc &amp; VentSpcFunc combos'!$Q$8:$Q$354,0),0)&gt;0,1,0)</f>
        <v>0</v>
      </c>
      <c r="AT17" s="120">
        <f ca="1">IF(IFERROR(MATCH(_xlfn.CONCAT($B17,",",AT$4),'25 SpcFunc &amp; VentSpcFunc combos'!$Q$8:$Q$354,0),0)&gt;0,1,0)</f>
        <v>0</v>
      </c>
      <c r="AU17" s="120">
        <f ca="1">IF(IFERROR(MATCH(_xlfn.CONCAT($B17,",",AU$4),'25 SpcFunc &amp; VentSpcFunc combos'!$Q$8:$Q$354,0),0)&gt;0,1,0)</f>
        <v>0</v>
      </c>
      <c r="AV17" s="120">
        <f ca="1">IF(IFERROR(MATCH(_xlfn.CONCAT($B17,",",AV$4),'25 SpcFunc &amp; VentSpcFunc combos'!$Q$8:$Q$354,0),0)&gt;0,1,0)</f>
        <v>0</v>
      </c>
      <c r="AW17" s="120">
        <f ca="1">IF(IFERROR(MATCH(_xlfn.CONCAT($B17,",",AW$4),'25 SpcFunc &amp; VentSpcFunc combos'!$Q$8:$Q$354,0),0)&gt;0,1,0)</f>
        <v>0</v>
      </c>
      <c r="AX17" s="120">
        <f ca="1">IF(IFERROR(MATCH(_xlfn.CONCAT($B17,",",AX$4),'25 SpcFunc &amp; VentSpcFunc combos'!$Q$8:$Q$354,0),0)&gt;0,1,0)</f>
        <v>0</v>
      </c>
      <c r="AY17" s="120">
        <f ca="1">IF(IFERROR(MATCH(_xlfn.CONCAT($B17,",",AY$4),'25 SpcFunc &amp; VentSpcFunc combos'!$Q$8:$Q$354,0),0)&gt;0,1,0)</f>
        <v>0</v>
      </c>
      <c r="AZ17" s="120">
        <f ca="1">IF(IFERROR(MATCH(_xlfn.CONCAT($B17,",",AZ$4),'25 SpcFunc &amp; VentSpcFunc combos'!$Q$8:$Q$354,0),0)&gt;0,1,0)</f>
        <v>0</v>
      </c>
      <c r="BA17" s="120">
        <f ca="1">IF(IFERROR(MATCH(_xlfn.CONCAT($B17,",",BA$4),'25 SpcFunc &amp; VentSpcFunc combos'!$Q$8:$Q$354,0),0)&gt;0,1,0)</f>
        <v>0</v>
      </c>
      <c r="BB17" s="120">
        <f ca="1">IF(IFERROR(MATCH(_xlfn.CONCAT($B17,",",BB$4),'25 SpcFunc &amp; VentSpcFunc combos'!$Q$8:$Q$354,0),0)&gt;0,1,0)</f>
        <v>0</v>
      </c>
      <c r="BC17" s="120">
        <f ca="1">IF(IFERROR(MATCH(_xlfn.CONCAT($B17,",",BC$4),'25 SpcFunc &amp; VentSpcFunc combos'!$Q$8:$Q$354,0),0)&gt;0,1,0)</f>
        <v>0</v>
      </c>
      <c r="BD17" s="120">
        <f ca="1">IF(IFERROR(MATCH(_xlfn.CONCAT($B17,",",BD$4),'25 SpcFunc &amp; VentSpcFunc combos'!$Q$8:$Q$354,0),0)&gt;0,1,0)</f>
        <v>0</v>
      </c>
      <c r="BE17" s="120">
        <f ca="1">IF(IFERROR(MATCH(_xlfn.CONCAT($B17,",",BE$4),'25 SpcFunc &amp; VentSpcFunc combos'!$Q$8:$Q$354,0),0)&gt;0,1,0)</f>
        <v>0</v>
      </c>
      <c r="BF17" s="120">
        <f ca="1">IF(IFERROR(MATCH(_xlfn.CONCAT($B17,",",BF$4),'25 SpcFunc &amp; VentSpcFunc combos'!$Q$8:$Q$354,0),0)&gt;0,1,0)</f>
        <v>0</v>
      </c>
      <c r="BG17" s="120">
        <f ca="1">IF(IFERROR(MATCH(_xlfn.CONCAT($B17,",",BG$4),'25 SpcFunc &amp; VentSpcFunc combos'!$Q$8:$Q$354,0),0)&gt;0,1,0)</f>
        <v>0</v>
      </c>
      <c r="BH17" s="120">
        <f ca="1">IF(IFERROR(MATCH(_xlfn.CONCAT($B17,",",BH$4),'25 SpcFunc &amp; VentSpcFunc combos'!$Q$8:$Q$354,0),0)&gt;0,1,0)</f>
        <v>1</v>
      </c>
      <c r="BI17" s="120">
        <f ca="1">IF(IFERROR(MATCH(_xlfn.CONCAT($B17,",",BI$4),'25 SpcFunc &amp; VentSpcFunc combos'!$Q$8:$Q$354,0),0)&gt;0,1,0)</f>
        <v>0</v>
      </c>
      <c r="BJ17" s="120">
        <f ca="1">IF(IFERROR(MATCH(_xlfn.CONCAT($B17,",",BJ$4),'25 SpcFunc &amp; VentSpcFunc combos'!$Q$8:$Q$354,0),0)&gt;0,1,0)</f>
        <v>0</v>
      </c>
      <c r="BK17" s="120">
        <f ca="1">IF(IFERROR(MATCH(_xlfn.CONCAT($B17,",",BK$4),'25 SpcFunc &amp; VentSpcFunc combos'!$Q$8:$Q$354,0),0)&gt;0,1,0)</f>
        <v>0</v>
      </c>
      <c r="BL17" s="120">
        <f ca="1">IF(IFERROR(MATCH(_xlfn.CONCAT($B17,",",BL$4),'25 SpcFunc &amp; VentSpcFunc combos'!$Q$8:$Q$354,0),0)&gt;0,1,0)</f>
        <v>0</v>
      </c>
      <c r="BM17" s="120">
        <f ca="1">IF(IFERROR(MATCH(_xlfn.CONCAT($B17,",",BM$4),'25 SpcFunc &amp; VentSpcFunc combos'!$Q$8:$Q$354,0),0)&gt;0,1,0)</f>
        <v>0</v>
      </c>
      <c r="BN17" s="120">
        <f ca="1">IF(IFERROR(MATCH(_xlfn.CONCAT($B17,",",BN$4),'25 SpcFunc &amp; VentSpcFunc combos'!$Q$8:$Q$354,0),0)&gt;0,1,0)</f>
        <v>0</v>
      </c>
      <c r="BO17" s="120">
        <f ca="1">IF(IFERROR(MATCH(_xlfn.CONCAT($B17,",",BO$4),'25 SpcFunc &amp; VentSpcFunc combos'!$Q$8:$Q$354,0),0)&gt;0,1,0)</f>
        <v>0</v>
      </c>
      <c r="BP17" s="120">
        <f ca="1">IF(IFERROR(MATCH(_xlfn.CONCAT($B17,",",BP$4),'25 SpcFunc &amp; VentSpcFunc combos'!$Q$8:$Q$354,0),0)&gt;0,1,0)</f>
        <v>0</v>
      </c>
      <c r="BQ17" s="120">
        <f ca="1">IF(IFERROR(MATCH(_xlfn.CONCAT($B17,",",BQ$4),'25 SpcFunc &amp; VentSpcFunc combos'!$Q$8:$Q$354,0),0)&gt;0,1,0)</f>
        <v>0</v>
      </c>
      <c r="BR17" s="120">
        <f ca="1">IF(IFERROR(MATCH(_xlfn.CONCAT($B17,",",BR$4),'25 SpcFunc &amp; VentSpcFunc combos'!$Q$8:$Q$354,0),0)&gt;0,1,0)</f>
        <v>1</v>
      </c>
      <c r="BS17" s="120">
        <f ca="1">IF(IFERROR(MATCH(_xlfn.CONCAT($B17,",",BS$4),'25 SpcFunc &amp; VentSpcFunc combos'!$Q$8:$Q$354,0),0)&gt;0,1,0)</f>
        <v>0</v>
      </c>
      <c r="BT17" s="120">
        <f ca="1">IF(IFERROR(MATCH(_xlfn.CONCAT($B17,",",BT$4),'25 SpcFunc &amp; VentSpcFunc combos'!$Q$8:$Q$354,0),0)&gt;0,1,0)</f>
        <v>0</v>
      </c>
      <c r="BU17" s="120">
        <f ca="1">IF(IFERROR(MATCH(_xlfn.CONCAT($B17,",",BU$4),'25 SpcFunc &amp; VentSpcFunc combos'!$Q$8:$Q$354,0),0)&gt;0,1,0)</f>
        <v>0</v>
      </c>
      <c r="BV17" s="120">
        <f ca="1">IF(IFERROR(MATCH(_xlfn.CONCAT($B17,",",BV$4),'25 SpcFunc &amp; VentSpcFunc combos'!$Q$8:$Q$354,0),0)&gt;0,1,0)</f>
        <v>0</v>
      </c>
      <c r="BW17" s="120">
        <f ca="1">IF(IFERROR(MATCH(_xlfn.CONCAT($B17,",",BW$4),'25 SpcFunc &amp; VentSpcFunc combos'!$Q$8:$Q$354,0),0)&gt;0,1,0)</f>
        <v>0</v>
      </c>
      <c r="BX17" s="120">
        <f ca="1">IF(IFERROR(MATCH(_xlfn.CONCAT($B17,",",BX$4),'25 SpcFunc &amp; VentSpcFunc combos'!$Q$8:$Q$354,0),0)&gt;0,1,0)</f>
        <v>0</v>
      </c>
      <c r="BY17" s="120">
        <f ca="1">IF(IFERROR(MATCH(_xlfn.CONCAT($B17,",",BY$4),'25 SpcFunc &amp; VentSpcFunc combos'!$Q$8:$Q$354,0),0)&gt;0,1,0)</f>
        <v>0</v>
      </c>
      <c r="BZ17" s="120">
        <f ca="1">IF(IFERROR(MATCH(_xlfn.CONCAT($B17,",",BZ$4),'25 SpcFunc &amp; VentSpcFunc combos'!$Q$8:$Q$354,0),0)&gt;0,1,0)</f>
        <v>0</v>
      </c>
      <c r="CA17" s="120">
        <f ca="1">IF(IFERROR(MATCH(_xlfn.CONCAT($B17,",",CA$4),'25 SpcFunc &amp; VentSpcFunc combos'!$Q$8:$Q$354,0),0)&gt;0,1,0)</f>
        <v>0</v>
      </c>
      <c r="CB17" s="120">
        <f ca="1">IF(IFERROR(MATCH(_xlfn.CONCAT($B17,",",CB$4),'25 SpcFunc &amp; VentSpcFunc combos'!$Q$8:$Q$354,0),0)&gt;0,1,0)</f>
        <v>0</v>
      </c>
      <c r="CC17" s="120">
        <f ca="1">IF(IFERROR(MATCH(_xlfn.CONCAT($B17,",",CC$4),'25 SpcFunc &amp; VentSpcFunc combos'!$Q$8:$Q$354,0),0)&gt;0,1,0)</f>
        <v>0</v>
      </c>
      <c r="CD17" s="120">
        <f ca="1">IF(IFERROR(MATCH(_xlfn.CONCAT($B17,",",CD$4),'25 SpcFunc &amp; VentSpcFunc combos'!$Q$8:$Q$354,0),0)&gt;0,1,0)</f>
        <v>0</v>
      </c>
      <c r="CE17" s="120">
        <f ca="1">IF(IFERROR(MATCH(_xlfn.CONCAT($B17,",",CE$4),'25 SpcFunc &amp; VentSpcFunc combos'!$Q$8:$Q$354,0),0)&gt;0,1,0)</f>
        <v>0</v>
      </c>
      <c r="CF17" s="120">
        <f ca="1">IF(IFERROR(MATCH(_xlfn.CONCAT($B17,",",CF$4),'25 SpcFunc &amp; VentSpcFunc combos'!$Q$8:$Q$354,0),0)&gt;0,1,0)</f>
        <v>0</v>
      </c>
      <c r="CG17" s="120">
        <f ca="1">IF(IFERROR(MATCH(_xlfn.CONCAT($B17,",",CG$4),'25 SpcFunc &amp; VentSpcFunc combos'!$Q$8:$Q$354,0),0)&gt;0,1,0)</f>
        <v>0</v>
      </c>
      <c r="CH17" s="120">
        <f ca="1">IF(IFERROR(MATCH(_xlfn.CONCAT($B17,",",CH$4),'25 SpcFunc &amp; VentSpcFunc combos'!$Q$8:$Q$354,0),0)&gt;0,1,0)</f>
        <v>0</v>
      </c>
      <c r="CI17" s="120">
        <f ca="1">IF(IFERROR(MATCH(_xlfn.CONCAT($B17,",",CI$4),'25 SpcFunc &amp; VentSpcFunc combos'!$Q$8:$Q$354,0),0)&gt;0,1,0)</f>
        <v>0</v>
      </c>
      <c r="CJ17" s="120">
        <f ca="1">IF(IFERROR(MATCH(_xlfn.CONCAT($B17,",",CJ$4),'25 SpcFunc &amp; VentSpcFunc combos'!$Q$8:$Q$354,0),0)&gt;0,1,0)</f>
        <v>0</v>
      </c>
      <c r="CK17" s="120">
        <f ca="1">IF(IFERROR(MATCH(_xlfn.CONCAT($B17,",",CK$4),'25 SpcFunc &amp; VentSpcFunc combos'!$Q$8:$Q$354,0),0)&gt;0,1,0)</f>
        <v>0</v>
      </c>
      <c r="CL17" s="120">
        <f ca="1">IF(IFERROR(MATCH(_xlfn.CONCAT($B17,",",CL$4),'25 SpcFunc &amp; VentSpcFunc combos'!$Q$8:$Q$354,0),0)&gt;0,1,0)</f>
        <v>0</v>
      </c>
      <c r="CM17" s="120">
        <f ca="1">IF(IFERROR(MATCH(_xlfn.CONCAT($B17,",",CM$4),'25 SpcFunc &amp; VentSpcFunc combos'!$Q$8:$Q$354,0),0)&gt;0,1,0)</f>
        <v>0</v>
      </c>
      <c r="CN17" s="120">
        <f ca="1">IF(IFERROR(MATCH(_xlfn.CONCAT($B17,",",CN$4),'25 SpcFunc &amp; VentSpcFunc combos'!$Q$8:$Q$354,0),0)&gt;0,1,0)</f>
        <v>0</v>
      </c>
      <c r="CO17" s="120">
        <f ca="1">IF(IFERROR(MATCH(_xlfn.CONCAT($B17,",",CO$4),'25 SpcFunc &amp; VentSpcFunc combos'!$Q$8:$Q$354,0),0)&gt;0,1,0)</f>
        <v>0</v>
      </c>
      <c r="CP17" s="120">
        <f ca="1">IF(IFERROR(MATCH(_xlfn.CONCAT($B17,",",CP$4),'25 SpcFunc &amp; VentSpcFunc combos'!$Q$8:$Q$354,0),0)&gt;0,1,0)</f>
        <v>0</v>
      </c>
      <c r="CQ17" s="120">
        <f ca="1">IF(IFERROR(MATCH(_xlfn.CONCAT($B17,",",CQ$4),'25 SpcFunc &amp; VentSpcFunc combos'!$Q$8:$Q$354,0),0)&gt;0,1,0)</f>
        <v>0</v>
      </c>
      <c r="CR17" s="120">
        <f ca="1">IF(IFERROR(MATCH(_xlfn.CONCAT($B17,",",CR$4),'25 SpcFunc &amp; VentSpcFunc combos'!$Q$8:$Q$354,0),0)&gt;0,1,0)</f>
        <v>0</v>
      </c>
      <c r="CS17" s="120">
        <f ca="1">IF(IFERROR(MATCH(_xlfn.CONCAT($B17,",",CS$4),'25 SpcFunc &amp; VentSpcFunc combos'!$Q$8:$Q$354,0),0)&gt;0,1,0)</f>
        <v>0</v>
      </c>
      <c r="CT17" s="120">
        <f ca="1">IF(IFERROR(MATCH(_xlfn.CONCAT($B17,",",CT$4),'25 SpcFunc &amp; VentSpcFunc combos'!$Q$8:$Q$354,0),0)&gt;0,1,0)</f>
        <v>0</v>
      </c>
      <c r="CU17" s="99" t="s">
        <v>938</v>
      </c>
      <c r="CV17">
        <f t="shared" ca="1" si="4"/>
        <v>5</v>
      </c>
    </row>
    <row r="18" spans="2:100" x14ac:dyDescent="0.25">
      <c r="B18" t="str">
        <f>'For CSV - 2025 SpcFuncData'!B18</f>
        <v>Classroom, Lecture, Training, Vocational Areas</v>
      </c>
      <c r="C18" s="120">
        <f ca="1">IF(IFERROR(MATCH(_xlfn.CONCAT($B18,",",C$4),'25 SpcFunc &amp; VentSpcFunc combos'!$Q$8:$Q$354,0),0)&gt;0,1,0)</f>
        <v>0</v>
      </c>
      <c r="D18" s="120">
        <f ca="1">IF(IFERROR(MATCH(_xlfn.CONCAT($B18,",",D$4),'25 SpcFunc &amp; VentSpcFunc combos'!$Q$8:$Q$354,0),0)&gt;0,1,0)</f>
        <v>0</v>
      </c>
      <c r="E18" s="120">
        <f ca="1">IF(IFERROR(MATCH(_xlfn.CONCAT($B18,",",E$4),'25 SpcFunc &amp; VentSpcFunc combos'!$Q$8:$Q$354,0),0)&gt;0,1,0)</f>
        <v>0</v>
      </c>
      <c r="F18" s="120">
        <f ca="1">IF(IFERROR(MATCH(_xlfn.CONCAT($B18,",",F$4),'25 SpcFunc &amp; VentSpcFunc combos'!$Q$8:$Q$354,0),0)&gt;0,1,0)</f>
        <v>0</v>
      </c>
      <c r="G18" s="120">
        <f ca="1">IF(IFERROR(MATCH(_xlfn.CONCAT($B18,",",G$4),'25 SpcFunc &amp; VentSpcFunc combos'!$Q$8:$Q$354,0),0)&gt;0,1,0)</f>
        <v>0</v>
      </c>
      <c r="H18" s="120">
        <f ca="1">IF(IFERROR(MATCH(_xlfn.CONCAT($B18,",",H$4),'25 SpcFunc &amp; VentSpcFunc combos'!$Q$8:$Q$354,0),0)&gt;0,1,0)</f>
        <v>0</v>
      </c>
      <c r="I18" s="120">
        <f ca="1">IF(IFERROR(MATCH(_xlfn.CONCAT($B18,",",I$4),'25 SpcFunc &amp; VentSpcFunc combos'!$Q$8:$Q$354,0),0)&gt;0,1,0)</f>
        <v>0</v>
      </c>
      <c r="J18" s="120">
        <f ca="1">IF(IFERROR(MATCH(_xlfn.CONCAT($B18,",",J$4),'25 SpcFunc &amp; VentSpcFunc combos'!$Q$8:$Q$354,0),0)&gt;0,1,0)</f>
        <v>0</v>
      </c>
      <c r="K18" s="120">
        <f ca="1">IF(IFERROR(MATCH(_xlfn.CONCAT($B18,",",K$4),'25 SpcFunc &amp; VentSpcFunc combos'!$Q$8:$Q$354,0),0)&gt;0,1,0)</f>
        <v>1</v>
      </c>
      <c r="L18" s="120">
        <f ca="1">IF(IFERROR(MATCH(_xlfn.CONCAT($B18,",",L$4),'25 SpcFunc &amp; VentSpcFunc combos'!$Q$8:$Q$354,0),0)&gt;0,1,0)</f>
        <v>1</v>
      </c>
      <c r="M18" s="120">
        <f ca="1">IF(IFERROR(MATCH(_xlfn.CONCAT($B18,",",M$4),'25 SpcFunc &amp; VentSpcFunc combos'!$Q$8:$Q$354,0),0)&gt;0,1,0)</f>
        <v>1</v>
      </c>
      <c r="N18" s="120">
        <f ca="1">IF(IFERROR(MATCH(_xlfn.CONCAT($B18,",",N$4),'25 SpcFunc &amp; VentSpcFunc combos'!$Q$8:$Q$354,0),0)&gt;0,1,0)</f>
        <v>1</v>
      </c>
      <c r="O18" s="120">
        <f ca="1">IF(IFERROR(MATCH(_xlfn.CONCAT($B18,",",O$4),'25 SpcFunc &amp; VentSpcFunc combos'!$Q$8:$Q$354,0),0)&gt;0,1,0)</f>
        <v>1</v>
      </c>
      <c r="P18" s="120">
        <f ca="1">IF(IFERROR(MATCH(_xlfn.CONCAT($B18,",",P$4),'25 SpcFunc &amp; VentSpcFunc combos'!$Q$8:$Q$354,0),0)&gt;0,1,0)</f>
        <v>1</v>
      </c>
      <c r="Q18" s="120">
        <f ca="1">IF(IFERROR(MATCH(_xlfn.CONCAT($B18,",",Q$4),'25 SpcFunc &amp; VentSpcFunc combos'!$Q$8:$Q$354,0),0)&gt;0,1,0)</f>
        <v>1</v>
      </c>
      <c r="R18" s="120">
        <f ca="1">IF(IFERROR(MATCH(_xlfn.CONCAT($B18,",",R$4),'25 SpcFunc &amp; VentSpcFunc combos'!$Q$8:$Q$354,0),0)&gt;0,1,0)</f>
        <v>1</v>
      </c>
      <c r="S18" s="120">
        <f ca="1">IF(IFERROR(MATCH(_xlfn.CONCAT($B18,",",S$4),'25 SpcFunc &amp; VentSpcFunc combos'!$Q$8:$Q$354,0),0)&gt;0,1,0)</f>
        <v>1</v>
      </c>
      <c r="T18" s="120">
        <f ca="1">IF(IFERROR(MATCH(_xlfn.CONCAT($B18,",",T$4),'25 SpcFunc &amp; VentSpcFunc combos'!$Q$8:$Q$354,0),0)&gt;0,1,0)</f>
        <v>1</v>
      </c>
      <c r="U18" s="120">
        <f ca="1">IF(IFERROR(MATCH(_xlfn.CONCAT($B18,",",U$4),'25 SpcFunc &amp; VentSpcFunc combos'!$Q$8:$Q$354,0),0)&gt;0,1,0)</f>
        <v>1</v>
      </c>
      <c r="V18" s="120">
        <f ca="1">IF(IFERROR(MATCH(_xlfn.CONCAT($B18,",",V$4),'25 SpcFunc &amp; VentSpcFunc combos'!$Q$8:$Q$354,0),0)&gt;0,1,0)</f>
        <v>1</v>
      </c>
      <c r="W18" s="120">
        <f ca="1">IF(IFERROR(MATCH(_xlfn.CONCAT($B18,",",W$4),'25 SpcFunc &amp; VentSpcFunc combos'!$Q$8:$Q$354,0),0)&gt;0,1,0)</f>
        <v>1</v>
      </c>
      <c r="X18" s="120">
        <f ca="1">IF(IFERROR(MATCH(_xlfn.CONCAT($B18,",",X$4),'25 SpcFunc &amp; VentSpcFunc combos'!$Q$8:$Q$354,0),0)&gt;0,1,0)</f>
        <v>1</v>
      </c>
      <c r="Y18" s="120">
        <f ca="1">IF(IFERROR(MATCH(_xlfn.CONCAT($B18,",",Y$4),'25 SpcFunc &amp; VentSpcFunc combos'!$Q$8:$Q$354,0),0)&gt;0,1,0)</f>
        <v>1</v>
      </c>
      <c r="Z18" s="120">
        <f ca="1">IF(IFERROR(MATCH(_xlfn.CONCAT($B18,",",Z$4),'25 SpcFunc &amp; VentSpcFunc combos'!$Q$8:$Q$354,0),0)&gt;0,1,0)</f>
        <v>0</v>
      </c>
      <c r="AA18" s="120">
        <f ca="1">IF(IFERROR(MATCH(_xlfn.CONCAT($B18,",",AA$4),'25 SpcFunc &amp; VentSpcFunc combos'!$Q$8:$Q$354,0),0)&gt;0,1,0)</f>
        <v>0</v>
      </c>
      <c r="AB18" s="120">
        <f ca="1">IF(IFERROR(MATCH(_xlfn.CONCAT($B18,",",AB$4),'25 SpcFunc &amp; VentSpcFunc combos'!$Q$8:$Q$354,0),0)&gt;0,1,0)</f>
        <v>0</v>
      </c>
      <c r="AC18" s="120">
        <f ca="1">IF(IFERROR(MATCH(_xlfn.CONCAT($B18,",",AC$4),'25 SpcFunc &amp; VentSpcFunc combos'!$Q$8:$Q$354,0),0)&gt;0,1,0)</f>
        <v>0</v>
      </c>
      <c r="AD18" s="120">
        <f ca="1">IF(IFERROR(MATCH(_xlfn.CONCAT($B18,",",AD$4),'25 SpcFunc &amp; VentSpcFunc combos'!$Q$8:$Q$354,0),0)&gt;0,1,0)</f>
        <v>0</v>
      </c>
      <c r="AE18" s="120">
        <f ca="1">IF(IFERROR(MATCH(_xlfn.CONCAT($B18,",",AE$4),'25 SpcFunc &amp; VentSpcFunc combos'!$Q$8:$Q$354,0),0)&gt;0,1,0)</f>
        <v>0</v>
      </c>
      <c r="AF18" s="120">
        <f ca="1">IF(IFERROR(MATCH(_xlfn.CONCAT($B18,",",AF$4),'25 SpcFunc &amp; VentSpcFunc combos'!$Q$8:$Q$354,0),0)&gt;0,1,0)</f>
        <v>0</v>
      </c>
      <c r="AG18" s="120">
        <f ca="1">IF(IFERROR(MATCH(_xlfn.CONCAT($B18,",",AG$4),'25 SpcFunc &amp; VentSpcFunc combos'!$Q$8:$Q$354,0),0)&gt;0,1,0)</f>
        <v>0</v>
      </c>
      <c r="AH18" s="120">
        <f ca="1">IF(IFERROR(MATCH(_xlfn.CONCAT($B18,",",AH$4),'25 SpcFunc &amp; VentSpcFunc combos'!$Q$8:$Q$354,0),0)&gt;0,1,0)</f>
        <v>0</v>
      </c>
      <c r="AI18" s="120">
        <f ca="1">IF(IFERROR(MATCH(_xlfn.CONCAT($B18,",",AI$4),'25 SpcFunc &amp; VentSpcFunc combos'!$Q$8:$Q$354,0),0)&gt;0,1,0)</f>
        <v>1</v>
      </c>
      <c r="AJ18" s="120">
        <f ca="1">IF(IFERROR(MATCH(_xlfn.CONCAT($B18,",",AJ$4),'25 SpcFunc &amp; VentSpcFunc combos'!$Q$8:$Q$354,0),0)&gt;0,1,0)</f>
        <v>0</v>
      </c>
      <c r="AK18" s="120">
        <f ca="1">IF(IFERROR(MATCH(_xlfn.CONCAT($B18,",",AK$4),'25 SpcFunc &amp; VentSpcFunc combos'!$Q$8:$Q$354,0),0)&gt;0,1,0)</f>
        <v>0</v>
      </c>
      <c r="AL18" s="120">
        <f ca="1">IF(IFERROR(MATCH(_xlfn.CONCAT($B18,",",AL$4),'25 SpcFunc &amp; VentSpcFunc combos'!$Q$8:$Q$354,0),0)&gt;0,1,0)</f>
        <v>0</v>
      </c>
      <c r="AM18" s="120">
        <f ca="1">IF(IFERROR(MATCH(_xlfn.CONCAT($B18,",",AM$4),'25 SpcFunc &amp; VentSpcFunc combos'!$Q$8:$Q$354,0),0)&gt;0,1,0)</f>
        <v>0</v>
      </c>
      <c r="AN18" s="120">
        <f ca="1">IF(IFERROR(MATCH(_xlfn.CONCAT($B18,",",AN$4),'25 SpcFunc &amp; VentSpcFunc combos'!$Q$8:$Q$354,0),0)&gt;0,1,0)</f>
        <v>0</v>
      </c>
      <c r="AO18" s="120">
        <f ca="1">IF(IFERROR(MATCH(_xlfn.CONCAT($B18,",",AO$4),'25 SpcFunc &amp; VentSpcFunc combos'!$Q$8:$Q$354,0),0)&gt;0,1,0)</f>
        <v>0</v>
      </c>
      <c r="AP18" s="120">
        <f ca="1">IF(IFERROR(MATCH(_xlfn.CONCAT($B18,",",AP$4),'25 SpcFunc &amp; VentSpcFunc combos'!$Q$8:$Q$354,0),0)&gt;0,1,0)</f>
        <v>0</v>
      </c>
      <c r="AQ18" s="120">
        <f ca="1">IF(IFERROR(MATCH(_xlfn.CONCAT($B18,",",AQ$4),'25 SpcFunc &amp; VentSpcFunc combos'!$Q$8:$Q$354,0),0)&gt;0,1,0)</f>
        <v>0</v>
      </c>
      <c r="AR18" s="120">
        <f ca="1">IF(IFERROR(MATCH(_xlfn.CONCAT($B18,",",AR$4),'25 SpcFunc &amp; VentSpcFunc combos'!$Q$8:$Q$354,0),0)&gt;0,1,0)</f>
        <v>0</v>
      </c>
      <c r="AS18" s="120">
        <f ca="1">IF(IFERROR(MATCH(_xlfn.CONCAT($B18,",",AS$4),'25 SpcFunc &amp; VentSpcFunc combos'!$Q$8:$Q$354,0),0)&gt;0,1,0)</f>
        <v>0</v>
      </c>
      <c r="AT18" s="120">
        <f ca="1">IF(IFERROR(MATCH(_xlfn.CONCAT($B18,",",AT$4),'25 SpcFunc &amp; VentSpcFunc combos'!$Q$8:$Q$354,0),0)&gt;0,1,0)</f>
        <v>0</v>
      </c>
      <c r="AU18" s="120">
        <f ca="1">IF(IFERROR(MATCH(_xlfn.CONCAT($B18,",",AU$4),'25 SpcFunc &amp; VentSpcFunc combos'!$Q$8:$Q$354,0),0)&gt;0,1,0)</f>
        <v>0</v>
      </c>
      <c r="AV18" s="120">
        <f ca="1">IF(IFERROR(MATCH(_xlfn.CONCAT($B18,",",AV$4),'25 SpcFunc &amp; VentSpcFunc combos'!$Q$8:$Q$354,0),0)&gt;0,1,0)</f>
        <v>0</v>
      </c>
      <c r="AW18" s="120">
        <f ca="1">IF(IFERROR(MATCH(_xlfn.CONCAT($B18,",",AW$4),'25 SpcFunc &amp; VentSpcFunc combos'!$Q$8:$Q$354,0),0)&gt;0,1,0)</f>
        <v>0</v>
      </c>
      <c r="AX18" s="120">
        <f ca="1">IF(IFERROR(MATCH(_xlfn.CONCAT($B18,",",AX$4),'25 SpcFunc &amp; VentSpcFunc combos'!$Q$8:$Q$354,0),0)&gt;0,1,0)</f>
        <v>0</v>
      </c>
      <c r="AY18" s="120">
        <f ca="1">IF(IFERROR(MATCH(_xlfn.CONCAT($B18,",",AY$4),'25 SpcFunc &amp; VentSpcFunc combos'!$Q$8:$Q$354,0),0)&gt;0,1,0)</f>
        <v>0</v>
      </c>
      <c r="AZ18" s="120">
        <f ca="1">IF(IFERROR(MATCH(_xlfn.CONCAT($B18,",",AZ$4),'25 SpcFunc &amp; VentSpcFunc combos'!$Q$8:$Q$354,0),0)&gt;0,1,0)</f>
        <v>0</v>
      </c>
      <c r="BA18" s="120">
        <f ca="1">IF(IFERROR(MATCH(_xlfn.CONCAT($B18,",",BA$4),'25 SpcFunc &amp; VentSpcFunc combos'!$Q$8:$Q$354,0),0)&gt;0,1,0)</f>
        <v>1</v>
      </c>
      <c r="BB18" s="120">
        <f ca="1">IF(IFERROR(MATCH(_xlfn.CONCAT($B18,",",BB$4),'25 SpcFunc &amp; VentSpcFunc combos'!$Q$8:$Q$354,0),0)&gt;0,1,0)</f>
        <v>0</v>
      </c>
      <c r="BC18" s="120">
        <f ca="1">IF(IFERROR(MATCH(_xlfn.CONCAT($B18,",",BC$4),'25 SpcFunc &amp; VentSpcFunc combos'!$Q$8:$Q$354,0),0)&gt;0,1,0)</f>
        <v>0</v>
      </c>
      <c r="BD18" s="120">
        <f ca="1">IF(IFERROR(MATCH(_xlfn.CONCAT($B18,",",BD$4),'25 SpcFunc &amp; VentSpcFunc combos'!$Q$8:$Q$354,0),0)&gt;0,1,0)</f>
        <v>1</v>
      </c>
      <c r="BE18" s="120">
        <f ca="1">IF(IFERROR(MATCH(_xlfn.CONCAT($B18,",",BE$4),'25 SpcFunc &amp; VentSpcFunc combos'!$Q$8:$Q$354,0),0)&gt;0,1,0)</f>
        <v>0</v>
      </c>
      <c r="BF18" s="120">
        <f ca="1">IF(IFERROR(MATCH(_xlfn.CONCAT($B18,",",BF$4),'25 SpcFunc &amp; VentSpcFunc combos'!$Q$8:$Q$354,0),0)&gt;0,1,0)</f>
        <v>0</v>
      </c>
      <c r="BG18" s="120">
        <f ca="1">IF(IFERROR(MATCH(_xlfn.CONCAT($B18,",",BG$4),'25 SpcFunc &amp; VentSpcFunc combos'!$Q$8:$Q$354,0),0)&gt;0,1,0)</f>
        <v>0</v>
      </c>
      <c r="BH18" s="120">
        <f ca="1">IF(IFERROR(MATCH(_xlfn.CONCAT($B18,",",BH$4),'25 SpcFunc &amp; VentSpcFunc combos'!$Q$8:$Q$354,0),0)&gt;0,1,0)</f>
        <v>0</v>
      </c>
      <c r="BI18" s="120">
        <f ca="1">IF(IFERROR(MATCH(_xlfn.CONCAT($B18,",",BI$4),'25 SpcFunc &amp; VentSpcFunc combos'!$Q$8:$Q$354,0),0)&gt;0,1,0)</f>
        <v>0</v>
      </c>
      <c r="BJ18" s="120">
        <f ca="1">IF(IFERROR(MATCH(_xlfn.CONCAT($B18,",",BJ$4),'25 SpcFunc &amp; VentSpcFunc combos'!$Q$8:$Q$354,0),0)&gt;0,1,0)</f>
        <v>0</v>
      </c>
      <c r="BK18" s="120">
        <f ca="1">IF(IFERROR(MATCH(_xlfn.CONCAT($B18,",",BK$4),'25 SpcFunc &amp; VentSpcFunc combos'!$Q$8:$Q$354,0),0)&gt;0,1,0)</f>
        <v>0</v>
      </c>
      <c r="BL18" s="120">
        <f ca="1">IF(IFERROR(MATCH(_xlfn.CONCAT($B18,",",BL$4),'25 SpcFunc &amp; VentSpcFunc combos'!$Q$8:$Q$354,0),0)&gt;0,1,0)</f>
        <v>0</v>
      </c>
      <c r="BM18" s="120">
        <f ca="1">IF(IFERROR(MATCH(_xlfn.CONCAT($B18,",",BM$4),'25 SpcFunc &amp; VentSpcFunc combos'!$Q$8:$Q$354,0),0)&gt;0,1,0)</f>
        <v>0</v>
      </c>
      <c r="BN18" s="120">
        <f ca="1">IF(IFERROR(MATCH(_xlfn.CONCAT($B18,",",BN$4),'25 SpcFunc &amp; VentSpcFunc combos'!$Q$8:$Q$354,0),0)&gt;0,1,0)</f>
        <v>0</v>
      </c>
      <c r="BO18" s="120">
        <f ca="1">IF(IFERROR(MATCH(_xlfn.CONCAT($B18,",",BO$4),'25 SpcFunc &amp; VentSpcFunc combos'!$Q$8:$Q$354,0),0)&gt;0,1,0)</f>
        <v>0</v>
      </c>
      <c r="BP18" s="120">
        <f ca="1">IF(IFERROR(MATCH(_xlfn.CONCAT($B18,",",BP$4),'25 SpcFunc &amp; VentSpcFunc combos'!$Q$8:$Q$354,0),0)&gt;0,1,0)</f>
        <v>0</v>
      </c>
      <c r="BQ18" s="120">
        <f ca="1">IF(IFERROR(MATCH(_xlfn.CONCAT($B18,",",BQ$4),'25 SpcFunc &amp; VentSpcFunc combos'!$Q$8:$Q$354,0),0)&gt;0,1,0)</f>
        <v>0</v>
      </c>
      <c r="BR18" s="120">
        <f ca="1">IF(IFERROR(MATCH(_xlfn.CONCAT($B18,",",BR$4),'25 SpcFunc &amp; VentSpcFunc combos'!$Q$8:$Q$354,0),0)&gt;0,1,0)</f>
        <v>1</v>
      </c>
      <c r="BS18" s="120">
        <f ca="1">IF(IFERROR(MATCH(_xlfn.CONCAT($B18,",",BS$4),'25 SpcFunc &amp; VentSpcFunc combos'!$Q$8:$Q$354,0),0)&gt;0,1,0)</f>
        <v>0</v>
      </c>
      <c r="BT18" s="120">
        <f ca="1">IF(IFERROR(MATCH(_xlfn.CONCAT($B18,",",BT$4),'25 SpcFunc &amp; VentSpcFunc combos'!$Q$8:$Q$354,0),0)&gt;0,1,0)</f>
        <v>0</v>
      </c>
      <c r="BU18" s="120">
        <f ca="1">IF(IFERROR(MATCH(_xlfn.CONCAT($B18,",",BU$4),'25 SpcFunc &amp; VentSpcFunc combos'!$Q$8:$Q$354,0),0)&gt;0,1,0)</f>
        <v>0</v>
      </c>
      <c r="BV18" s="120">
        <f ca="1">IF(IFERROR(MATCH(_xlfn.CONCAT($B18,",",BV$4),'25 SpcFunc &amp; VentSpcFunc combos'!$Q$8:$Q$354,0),0)&gt;0,1,0)</f>
        <v>0</v>
      </c>
      <c r="BW18" s="120">
        <f ca="1">IF(IFERROR(MATCH(_xlfn.CONCAT($B18,",",BW$4),'25 SpcFunc &amp; VentSpcFunc combos'!$Q$8:$Q$354,0),0)&gt;0,1,0)</f>
        <v>0</v>
      </c>
      <c r="BX18" s="120">
        <f ca="1">IF(IFERROR(MATCH(_xlfn.CONCAT($B18,",",BX$4),'25 SpcFunc &amp; VentSpcFunc combos'!$Q$8:$Q$354,0),0)&gt;0,1,0)</f>
        <v>0</v>
      </c>
      <c r="BY18" s="120">
        <f ca="1">IF(IFERROR(MATCH(_xlfn.CONCAT($B18,",",BY$4),'25 SpcFunc &amp; VentSpcFunc combos'!$Q$8:$Q$354,0),0)&gt;0,1,0)</f>
        <v>0</v>
      </c>
      <c r="BZ18" s="120">
        <f ca="1">IF(IFERROR(MATCH(_xlfn.CONCAT($B18,",",BZ$4),'25 SpcFunc &amp; VentSpcFunc combos'!$Q$8:$Q$354,0),0)&gt;0,1,0)</f>
        <v>0</v>
      </c>
      <c r="CA18" s="120">
        <f ca="1">IF(IFERROR(MATCH(_xlfn.CONCAT($B18,",",CA$4),'25 SpcFunc &amp; VentSpcFunc combos'!$Q$8:$Q$354,0),0)&gt;0,1,0)</f>
        <v>0</v>
      </c>
      <c r="CB18" s="120">
        <f ca="1">IF(IFERROR(MATCH(_xlfn.CONCAT($B18,",",CB$4),'25 SpcFunc &amp; VentSpcFunc combos'!$Q$8:$Q$354,0),0)&gt;0,1,0)</f>
        <v>0</v>
      </c>
      <c r="CC18" s="120">
        <f ca="1">IF(IFERROR(MATCH(_xlfn.CONCAT($B18,",",CC$4),'25 SpcFunc &amp; VentSpcFunc combos'!$Q$8:$Q$354,0),0)&gt;0,1,0)</f>
        <v>0</v>
      </c>
      <c r="CD18" s="120">
        <f ca="1">IF(IFERROR(MATCH(_xlfn.CONCAT($B18,",",CD$4),'25 SpcFunc &amp; VentSpcFunc combos'!$Q$8:$Q$354,0),0)&gt;0,1,0)</f>
        <v>0</v>
      </c>
      <c r="CE18" s="120">
        <f ca="1">IF(IFERROR(MATCH(_xlfn.CONCAT($B18,",",CE$4),'25 SpcFunc &amp; VentSpcFunc combos'!$Q$8:$Q$354,0),0)&gt;0,1,0)</f>
        <v>0</v>
      </c>
      <c r="CF18" s="120">
        <f ca="1">IF(IFERROR(MATCH(_xlfn.CONCAT($B18,",",CF$4),'25 SpcFunc &amp; VentSpcFunc combos'!$Q$8:$Q$354,0),0)&gt;0,1,0)</f>
        <v>0</v>
      </c>
      <c r="CG18" s="120">
        <f ca="1">IF(IFERROR(MATCH(_xlfn.CONCAT($B18,",",CG$4),'25 SpcFunc &amp; VentSpcFunc combos'!$Q$8:$Q$354,0),0)&gt;0,1,0)</f>
        <v>0</v>
      </c>
      <c r="CH18" s="120">
        <f ca="1">IF(IFERROR(MATCH(_xlfn.CONCAT($B18,",",CH$4),'25 SpcFunc &amp; VentSpcFunc combos'!$Q$8:$Q$354,0),0)&gt;0,1,0)</f>
        <v>0</v>
      </c>
      <c r="CI18" s="120">
        <f ca="1">IF(IFERROR(MATCH(_xlfn.CONCAT($B18,",",CI$4),'25 SpcFunc &amp; VentSpcFunc combos'!$Q$8:$Q$354,0),0)&gt;0,1,0)</f>
        <v>0</v>
      </c>
      <c r="CJ18" s="120">
        <f ca="1">IF(IFERROR(MATCH(_xlfn.CONCAT($B18,",",CJ$4),'25 SpcFunc &amp; VentSpcFunc combos'!$Q$8:$Q$354,0),0)&gt;0,1,0)</f>
        <v>0</v>
      </c>
      <c r="CK18" s="120">
        <f ca="1">IF(IFERROR(MATCH(_xlfn.CONCAT($B18,",",CK$4),'25 SpcFunc &amp; VentSpcFunc combos'!$Q$8:$Q$354,0),0)&gt;0,1,0)</f>
        <v>0</v>
      </c>
      <c r="CL18" s="120">
        <f ca="1">IF(IFERROR(MATCH(_xlfn.CONCAT($B18,",",CL$4),'25 SpcFunc &amp; VentSpcFunc combos'!$Q$8:$Q$354,0),0)&gt;0,1,0)</f>
        <v>1</v>
      </c>
      <c r="CM18" s="120">
        <f ca="1">IF(IFERROR(MATCH(_xlfn.CONCAT($B18,",",CM$4),'25 SpcFunc &amp; VentSpcFunc combos'!$Q$8:$Q$354,0),0)&gt;0,1,0)</f>
        <v>1</v>
      </c>
      <c r="CN18" s="120">
        <f ca="1">IF(IFERROR(MATCH(_xlfn.CONCAT($B18,",",CN$4),'25 SpcFunc &amp; VentSpcFunc combos'!$Q$8:$Q$354,0),0)&gt;0,1,0)</f>
        <v>0</v>
      </c>
      <c r="CO18" s="120">
        <f ca="1">IF(IFERROR(MATCH(_xlfn.CONCAT($B18,",",CO$4),'25 SpcFunc &amp; VentSpcFunc combos'!$Q$8:$Q$354,0),0)&gt;0,1,0)</f>
        <v>0</v>
      </c>
      <c r="CP18" s="120">
        <f ca="1">IF(IFERROR(MATCH(_xlfn.CONCAT($B18,",",CP$4),'25 SpcFunc &amp; VentSpcFunc combos'!$Q$8:$Q$354,0),0)&gt;0,1,0)</f>
        <v>0</v>
      </c>
      <c r="CQ18" s="120">
        <f ca="1">IF(IFERROR(MATCH(_xlfn.CONCAT($B18,",",CQ$4),'25 SpcFunc &amp; VentSpcFunc combos'!$Q$8:$Q$354,0),0)&gt;0,1,0)</f>
        <v>0</v>
      </c>
      <c r="CR18" s="120">
        <f ca="1">IF(IFERROR(MATCH(_xlfn.CONCAT($B18,",",CR$4),'25 SpcFunc &amp; VentSpcFunc combos'!$Q$8:$Q$354,0),0)&gt;0,1,0)</f>
        <v>0</v>
      </c>
      <c r="CS18" s="120">
        <f ca="1">IF(IFERROR(MATCH(_xlfn.CONCAT($B18,",",CS$4),'25 SpcFunc &amp; VentSpcFunc combos'!$Q$8:$Q$354,0),0)&gt;0,1,0)</f>
        <v>0</v>
      </c>
      <c r="CT18" s="120">
        <f ca="1">IF(IFERROR(MATCH(_xlfn.CONCAT($B18,",",CT$4),'25 SpcFunc &amp; VentSpcFunc combos'!$Q$8:$Q$354,0),0)&gt;0,1,0)</f>
        <v>0</v>
      </c>
      <c r="CU18" s="99" t="s">
        <v>938</v>
      </c>
      <c r="CV18">
        <f t="shared" ca="1" si="4"/>
        <v>21</v>
      </c>
    </row>
    <row r="19" spans="2:100" x14ac:dyDescent="0.25">
      <c r="B19" t="str">
        <f>'For CSV - 2025 SpcFuncData'!B19</f>
        <v>Computer Room</v>
      </c>
      <c r="C19" s="120">
        <f ca="1">IF(IFERROR(MATCH(_xlfn.CONCAT($B19,",",C$4),'25 SpcFunc &amp; VentSpcFunc combos'!$Q$8:$Q$354,0),0)&gt;0,1,0)</f>
        <v>0</v>
      </c>
      <c r="D19" s="120">
        <f ca="1">IF(IFERROR(MATCH(_xlfn.CONCAT($B19,",",D$4),'25 SpcFunc &amp; VentSpcFunc combos'!$Q$8:$Q$354,0),0)&gt;0,1,0)</f>
        <v>0</v>
      </c>
      <c r="E19" s="120">
        <f ca="1">IF(IFERROR(MATCH(_xlfn.CONCAT($B19,",",E$4),'25 SpcFunc &amp; VentSpcFunc combos'!$Q$8:$Q$354,0),0)&gt;0,1,0)</f>
        <v>0</v>
      </c>
      <c r="F19" s="120">
        <f ca="1">IF(IFERROR(MATCH(_xlfn.CONCAT($B19,",",F$4),'25 SpcFunc &amp; VentSpcFunc combos'!$Q$8:$Q$354,0),0)&gt;0,1,0)</f>
        <v>0</v>
      </c>
      <c r="G19" s="120">
        <f ca="1">IF(IFERROR(MATCH(_xlfn.CONCAT($B19,",",G$4),'25 SpcFunc &amp; VentSpcFunc combos'!$Q$8:$Q$354,0),0)&gt;0,1,0)</f>
        <v>0</v>
      </c>
      <c r="H19" s="120">
        <f ca="1">IF(IFERROR(MATCH(_xlfn.CONCAT($B19,",",H$4),'25 SpcFunc &amp; VentSpcFunc combos'!$Q$8:$Q$354,0),0)&gt;0,1,0)</f>
        <v>0</v>
      </c>
      <c r="I19" s="120">
        <f ca="1">IF(IFERROR(MATCH(_xlfn.CONCAT($B19,",",I$4),'25 SpcFunc &amp; VentSpcFunc combos'!$Q$8:$Q$354,0),0)&gt;0,1,0)</f>
        <v>0</v>
      </c>
      <c r="J19" s="120">
        <f ca="1">IF(IFERROR(MATCH(_xlfn.CONCAT($B19,",",J$4),'25 SpcFunc &amp; VentSpcFunc combos'!$Q$8:$Q$354,0),0)&gt;0,1,0)</f>
        <v>0</v>
      </c>
      <c r="K19" s="120">
        <f ca="1">IF(IFERROR(MATCH(_xlfn.CONCAT($B19,",",K$4),'25 SpcFunc &amp; VentSpcFunc combos'!$Q$8:$Q$354,0),0)&gt;0,1,0)</f>
        <v>0</v>
      </c>
      <c r="L19" s="120">
        <f ca="1">IF(IFERROR(MATCH(_xlfn.CONCAT($B19,",",L$4),'25 SpcFunc &amp; VentSpcFunc combos'!$Q$8:$Q$354,0),0)&gt;0,1,0)</f>
        <v>0</v>
      </c>
      <c r="M19" s="120">
        <f ca="1">IF(IFERROR(MATCH(_xlfn.CONCAT($B19,",",M$4),'25 SpcFunc &amp; VentSpcFunc combos'!$Q$8:$Q$354,0),0)&gt;0,1,0)</f>
        <v>0</v>
      </c>
      <c r="N19" s="120">
        <f ca="1">IF(IFERROR(MATCH(_xlfn.CONCAT($B19,",",N$4),'25 SpcFunc &amp; VentSpcFunc combos'!$Q$8:$Q$354,0),0)&gt;0,1,0)</f>
        <v>1</v>
      </c>
      <c r="O19" s="120">
        <f ca="1">IF(IFERROR(MATCH(_xlfn.CONCAT($B19,",",O$4),'25 SpcFunc &amp; VentSpcFunc combos'!$Q$8:$Q$354,0),0)&gt;0,1,0)</f>
        <v>0</v>
      </c>
      <c r="P19" s="120">
        <f ca="1">IF(IFERROR(MATCH(_xlfn.CONCAT($B19,",",P$4),'25 SpcFunc &amp; VentSpcFunc combos'!$Q$8:$Q$354,0),0)&gt;0,1,0)</f>
        <v>0</v>
      </c>
      <c r="Q19" s="120">
        <f ca="1">IF(IFERROR(MATCH(_xlfn.CONCAT($B19,",",Q$4),'25 SpcFunc &amp; VentSpcFunc combos'!$Q$8:$Q$354,0),0)&gt;0,1,0)</f>
        <v>0</v>
      </c>
      <c r="R19" s="120">
        <f ca="1">IF(IFERROR(MATCH(_xlfn.CONCAT($B19,",",R$4),'25 SpcFunc &amp; VentSpcFunc combos'!$Q$8:$Q$354,0),0)&gt;0,1,0)</f>
        <v>0</v>
      </c>
      <c r="S19" s="120">
        <f ca="1">IF(IFERROR(MATCH(_xlfn.CONCAT($B19,",",S$4),'25 SpcFunc &amp; VentSpcFunc combos'!$Q$8:$Q$354,0),0)&gt;0,1,0)</f>
        <v>1</v>
      </c>
      <c r="T19" s="120">
        <f ca="1">IF(IFERROR(MATCH(_xlfn.CONCAT($B19,",",T$4),'25 SpcFunc &amp; VentSpcFunc combos'!$Q$8:$Q$354,0),0)&gt;0,1,0)</f>
        <v>0</v>
      </c>
      <c r="U19" s="120">
        <f ca="1">IF(IFERROR(MATCH(_xlfn.CONCAT($B19,",",U$4),'25 SpcFunc &amp; VentSpcFunc combos'!$Q$8:$Q$354,0),0)&gt;0,1,0)</f>
        <v>0</v>
      </c>
      <c r="V19" s="120">
        <f ca="1">IF(IFERROR(MATCH(_xlfn.CONCAT($B19,",",V$4),'25 SpcFunc &amp; VentSpcFunc combos'!$Q$8:$Q$354,0),0)&gt;0,1,0)</f>
        <v>0</v>
      </c>
      <c r="W19" s="120">
        <f ca="1">IF(IFERROR(MATCH(_xlfn.CONCAT($B19,",",W$4),'25 SpcFunc &amp; VentSpcFunc combos'!$Q$8:$Q$354,0),0)&gt;0,1,0)</f>
        <v>0</v>
      </c>
      <c r="X19" s="120">
        <f ca="1">IF(IFERROR(MATCH(_xlfn.CONCAT($B19,",",X$4),'25 SpcFunc &amp; VentSpcFunc combos'!$Q$8:$Q$354,0),0)&gt;0,1,0)</f>
        <v>0</v>
      </c>
      <c r="Y19" s="120">
        <f ca="1">IF(IFERROR(MATCH(_xlfn.CONCAT($B19,",",Y$4),'25 SpcFunc &amp; VentSpcFunc combos'!$Q$8:$Q$354,0),0)&gt;0,1,0)</f>
        <v>0</v>
      </c>
      <c r="Z19" s="120">
        <f ca="1">IF(IFERROR(MATCH(_xlfn.CONCAT($B19,",",Z$4),'25 SpcFunc &amp; VentSpcFunc combos'!$Q$8:$Q$354,0),0)&gt;0,1,0)</f>
        <v>0</v>
      </c>
      <c r="AA19" s="120">
        <f ca="1">IF(IFERROR(MATCH(_xlfn.CONCAT($B19,",",AA$4),'25 SpcFunc &amp; VentSpcFunc combos'!$Q$8:$Q$354,0),0)&gt;0,1,0)</f>
        <v>0</v>
      </c>
      <c r="AB19" s="120">
        <f ca="1">IF(IFERROR(MATCH(_xlfn.CONCAT($B19,",",AB$4),'25 SpcFunc &amp; VentSpcFunc combos'!$Q$8:$Q$354,0),0)&gt;0,1,0)</f>
        <v>0</v>
      </c>
      <c r="AC19" s="120">
        <f ca="1">IF(IFERROR(MATCH(_xlfn.CONCAT($B19,",",AC$4),'25 SpcFunc &amp; VentSpcFunc combos'!$Q$8:$Q$354,0),0)&gt;0,1,0)</f>
        <v>0</v>
      </c>
      <c r="AD19" s="120">
        <f ca="1">IF(IFERROR(MATCH(_xlfn.CONCAT($B19,",",AD$4),'25 SpcFunc &amp; VentSpcFunc combos'!$Q$8:$Q$354,0),0)&gt;0,1,0)</f>
        <v>0</v>
      </c>
      <c r="AE19" s="120">
        <f ca="1">IF(IFERROR(MATCH(_xlfn.CONCAT($B19,",",AE$4),'25 SpcFunc &amp; VentSpcFunc combos'!$Q$8:$Q$354,0),0)&gt;0,1,0)</f>
        <v>0</v>
      </c>
      <c r="AF19" s="120">
        <f ca="1">IF(IFERROR(MATCH(_xlfn.CONCAT($B19,",",AF$4),'25 SpcFunc &amp; VentSpcFunc combos'!$Q$8:$Q$354,0),0)&gt;0,1,0)</f>
        <v>0</v>
      </c>
      <c r="AG19" s="120">
        <f ca="1">IF(IFERROR(MATCH(_xlfn.CONCAT($B19,",",AG$4),'25 SpcFunc &amp; VentSpcFunc combos'!$Q$8:$Q$354,0),0)&gt;0,1,0)</f>
        <v>0</v>
      </c>
      <c r="AH19" s="120">
        <f ca="1">IF(IFERROR(MATCH(_xlfn.CONCAT($B19,",",AH$4),'25 SpcFunc &amp; VentSpcFunc combos'!$Q$8:$Q$354,0),0)&gt;0,1,0)</f>
        <v>0</v>
      </c>
      <c r="AI19" s="120">
        <f ca="1">IF(IFERROR(MATCH(_xlfn.CONCAT($B19,",",AI$4),'25 SpcFunc &amp; VentSpcFunc combos'!$Q$8:$Q$354,0),0)&gt;0,1,0)</f>
        <v>0</v>
      </c>
      <c r="AJ19" s="120">
        <f ca="1">IF(IFERROR(MATCH(_xlfn.CONCAT($B19,",",AJ$4),'25 SpcFunc &amp; VentSpcFunc combos'!$Q$8:$Q$354,0),0)&gt;0,1,0)</f>
        <v>0</v>
      </c>
      <c r="AK19" s="120">
        <f ca="1">IF(IFERROR(MATCH(_xlfn.CONCAT($B19,",",AK$4),'25 SpcFunc &amp; VentSpcFunc combos'!$Q$8:$Q$354,0),0)&gt;0,1,0)</f>
        <v>0</v>
      </c>
      <c r="AL19" s="120">
        <f ca="1">IF(IFERROR(MATCH(_xlfn.CONCAT($B19,",",AL$4),'25 SpcFunc &amp; VentSpcFunc combos'!$Q$8:$Q$354,0),0)&gt;0,1,0)</f>
        <v>0</v>
      </c>
      <c r="AM19" s="120">
        <f ca="1">IF(IFERROR(MATCH(_xlfn.CONCAT($B19,",",AM$4),'25 SpcFunc &amp; VentSpcFunc combos'!$Q$8:$Q$354,0),0)&gt;0,1,0)</f>
        <v>0</v>
      </c>
      <c r="AN19" s="120">
        <f ca="1">IF(IFERROR(MATCH(_xlfn.CONCAT($B19,",",AN$4),'25 SpcFunc &amp; VentSpcFunc combos'!$Q$8:$Q$354,0),0)&gt;0,1,0)</f>
        <v>0</v>
      </c>
      <c r="AO19" s="120">
        <f ca="1">IF(IFERROR(MATCH(_xlfn.CONCAT($B19,",",AO$4),'25 SpcFunc &amp; VentSpcFunc combos'!$Q$8:$Q$354,0),0)&gt;0,1,0)</f>
        <v>0</v>
      </c>
      <c r="AP19" s="120">
        <f ca="1">IF(IFERROR(MATCH(_xlfn.CONCAT($B19,",",AP$4),'25 SpcFunc &amp; VentSpcFunc combos'!$Q$8:$Q$354,0),0)&gt;0,1,0)</f>
        <v>0</v>
      </c>
      <c r="AQ19" s="120">
        <f ca="1">IF(IFERROR(MATCH(_xlfn.CONCAT($B19,",",AQ$4),'25 SpcFunc &amp; VentSpcFunc combos'!$Q$8:$Q$354,0),0)&gt;0,1,0)</f>
        <v>0</v>
      </c>
      <c r="AR19" s="120">
        <f ca="1">IF(IFERROR(MATCH(_xlfn.CONCAT($B19,",",AR$4),'25 SpcFunc &amp; VentSpcFunc combos'!$Q$8:$Q$354,0),0)&gt;0,1,0)</f>
        <v>0</v>
      </c>
      <c r="AS19" s="120">
        <f ca="1">IF(IFERROR(MATCH(_xlfn.CONCAT($B19,",",AS$4),'25 SpcFunc &amp; VentSpcFunc combos'!$Q$8:$Q$354,0),0)&gt;0,1,0)</f>
        <v>0</v>
      </c>
      <c r="AT19" s="120">
        <f ca="1">IF(IFERROR(MATCH(_xlfn.CONCAT($B19,",",AT$4),'25 SpcFunc &amp; VentSpcFunc combos'!$Q$8:$Q$354,0),0)&gt;0,1,0)</f>
        <v>0</v>
      </c>
      <c r="AU19" s="120">
        <f ca="1">IF(IFERROR(MATCH(_xlfn.CONCAT($B19,",",AU$4),'25 SpcFunc &amp; VentSpcFunc combos'!$Q$8:$Q$354,0),0)&gt;0,1,0)</f>
        <v>0</v>
      </c>
      <c r="AV19" s="120">
        <f ca="1">IF(IFERROR(MATCH(_xlfn.CONCAT($B19,",",AV$4),'25 SpcFunc &amp; VentSpcFunc combos'!$Q$8:$Q$354,0),0)&gt;0,1,0)</f>
        <v>0</v>
      </c>
      <c r="AW19" s="120">
        <f ca="1">IF(IFERROR(MATCH(_xlfn.CONCAT($B19,",",AW$4),'25 SpcFunc &amp; VentSpcFunc combos'!$Q$8:$Q$354,0),0)&gt;0,1,0)</f>
        <v>0</v>
      </c>
      <c r="AX19" s="120">
        <f ca="1">IF(IFERROR(MATCH(_xlfn.CONCAT($B19,",",AX$4),'25 SpcFunc &amp; VentSpcFunc combos'!$Q$8:$Q$354,0),0)&gt;0,1,0)</f>
        <v>0</v>
      </c>
      <c r="AY19" s="120">
        <f ca="1">IF(IFERROR(MATCH(_xlfn.CONCAT($B19,",",AY$4),'25 SpcFunc &amp; VentSpcFunc combos'!$Q$8:$Q$354,0),0)&gt;0,1,0)</f>
        <v>0</v>
      </c>
      <c r="AZ19" s="120">
        <f ca="1">IF(IFERROR(MATCH(_xlfn.CONCAT($B19,",",AZ$4),'25 SpcFunc &amp; VentSpcFunc combos'!$Q$8:$Q$354,0),0)&gt;0,1,0)</f>
        <v>0</v>
      </c>
      <c r="BA19" s="120">
        <f ca="1">IF(IFERROR(MATCH(_xlfn.CONCAT($B19,",",BA$4),'25 SpcFunc &amp; VentSpcFunc combos'!$Q$8:$Q$354,0),0)&gt;0,1,0)</f>
        <v>0</v>
      </c>
      <c r="BB19" s="120">
        <f ca="1">IF(IFERROR(MATCH(_xlfn.CONCAT($B19,",",BB$4),'25 SpcFunc &amp; VentSpcFunc combos'!$Q$8:$Q$354,0),0)&gt;0,1,0)</f>
        <v>0</v>
      </c>
      <c r="BC19" s="120">
        <f ca="1">IF(IFERROR(MATCH(_xlfn.CONCAT($B19,",",BC$4),'25 SpcFunc &amp; VentSpcFunc combos'!$Q$8:$Q$354,0),0)&gt;0,1,0)</f>
        <v>0</v>
      </c>
      <c r="BD19" s="120">
        <f ca="1">IF(IFERROR(MATCH(_xlfn.CONCAT($B19,",",BD$4),'25 SpcFunc &amp; VentSpcFunc combos'!$Q$8:$Q$354,0),0)&gt;0,1,0)</f>
        <v>0</v>
      </c>
      <c r="BE19" s="120">
        <f ca="1">IF(IFERROR(MATCH(_xlfn.CONCAT($B19,",",BE$4),'25 SpcFunc &amp; VentSpcFunc combos'!$Q$8:$Q$354,0),0)&gt;0,1,0)</f>
        <v>0</v>
      </c>
      <c r="BF19" s="120">
        <f ca="1">IF(IFERROR(MATCH(_xlfn.CONCAT($B19,",",BF$4),'25 SpcFunc &amp; VentSpcFunc combos'!$Q$8:$Q$354,0),0)&gt;0,1,0)</f>
        <v>0</v>
      </c>
      <c r="BG19" s="120">
        <f ca="1">IF(IFERROR(MATCH(_xlfn.CONCAT($B19,",",BG$4),'25 SpcFunc &amp; VentSpcFunc combos'!$Q$8:$Q$354,0),0)&gt;0,1,0)</f>
        <v>0</v>
      </c>
      <c r="BH19" s="120">
        <f ca="1">IF(IFERROR(MATCH(_xlfn.CONCAT($B19,",",BH$4),'25 SpcFunc &amp; VentSpcFunc combos'!$Q$8:$Q$354,0),0)&gt;0,1,0)</f>
        <v>0</v>
      </c>
      <c r="BI19" s="120">
        <f ca="1">IF(IFERROR(MATCH(_xlfn.CONCAT($B19,",",BI$4),'25 SpcFunc &amp; VentSpcFunc combos'!$Q$8:$Q$354,0),0)&gt;0,1,0)</f>
        <v>0</v>
      </c>
      <c r="BJ19" s="120">
        <f ca="1">IF(IFERROR(MATCH(_xlfn.CONCAT($B19,",",BJ$4),'25 SpcFunc &amp; VentSpcFunc combos'!$Q$8:$Q$354,0),0)&gt;0,1,0)</f>
        <v>0</v>
      </c>
      <c r="BK19" s="120">
        <f ca="1">IF(IFERROR(MATCH(_xlfn.CONCAT($B19,",",BK$4),'25 SpcFunc &amp; VentSpcFunc combos'!$Q$8:$Q$354,0),0)&gt;0,1,0)</f>
        <v>0</v>
      </c>
      <c r="BL19" s="120">
        <f ca="1">IF(IFERROR(MATCH(_xlfn.CONCAT($B19,",",BL$4),'25 SpcFunc &amp; VentSpcFunc combos'!$Q$8:$Q$354,0),0)&gt;0,1,0)</f>
        <v>0</v>
      </c>
      <c r="BM19" s="120">
        <f ca="1">IF(IFERROR(MATCH(_xlfn.CONCAT($B19,",",BM$4),'25 SpcFunc &amp; VentSpcFunc combos'!$Q$8:$Q$354,0),0)&gt;0,1,0)</f>
        <v>0</v>
      </c>
      <c r="BN19" s="120">
        <f ca="1">IF(IFERROR(MATCH(_xlfn.CONCAT($B19,",",BN$4),'25 SpcFunc &amp; VentSpcFunc combos'!$Q$8:$Q$354,0),0)&gt;0,1,0)</f>
        <v>0</v>
      </c>
      <c r="BO19" s="120">
        <f ca="1">IF(IFERROR(MATCH(_xlfn.CONCAT($B19,",",BO$4),'25 SpcFunc &amp; VentSpcFunc combos'!$Q$8:$Q$354,0),0)&gt;0,1,0)</f>
        <v>0</v>
      </c>
      <c r="BP19" s="120">
        <f ca="1">IF(IFERROR(MATCH(_xlfn.CONCAT($B19,",",BP$4),'25 SpcFunc &amp; VentSpcFunc combos'!$Q$8:$Q$354,0),0)&gt;0,1,0)</f>
        <v>0</v>
      </c>
      <c r="BQ19" s="120">
        <f ca="1">IF(IFERROR(MATCH(_xlfn.CONCAT($B19,",",BQ$4),'25 SpcFunc &amp; VentSpcFunc combos'!$Q$8:$Q$354,0),0)&gt;0,1,0)</f>
        <v>0</v>
      </c>
      <c r="BR19" s="120">
        <f ca="1">IF(IFERROR(MATCH(_xlfn.CONCAT($B19,",",BR$4),'25 SpcFunc &amp; VentSpcFunc combos'!$Q$8:$Q$354,0),0)&gt;0,1,0)</f>
        <v>1</v>
      </c>
      <c r="BS19" s="120">
        <f ca="1">IF(IFERROR(MATCH(_xlfn.CONCAT($B19,",",BS$4),'25 SpcFunc &amp; VentSpcFunc combos'!$Q$8:$Q$354,0),0)&gt;0,1,0)</f>
        <v>0</v>
      </c>
      <c r="BT19" s="120">
        <f ca="1">IF(IFERROR(MATCH(_xlfn.CONCAT($B19,",",BT$4),'25 SpcFunc &amp; VentSpcFunc combos'!$Q$8:$Q$354,0),0)&gt;0,1,0)</f>
        <v>0</v>
      </c>
      <c r="BU19" s="120">
        <f ca="1">IF(IFERROR(MATCH(_xlfn.CONCAT($B19,",",BU$4),'25 SpcFunc &amp; VentSpcFunc combos'!$Q$8:$Q$354,0),0)&gt;0,1,0)</f>
        <v>1</v>
      </c>
      <c r="BV19" s="120">
        <f ca="1">IF(IFERROR(MATCH(_xlfn.CONCAT($B19,",",BV$4),'25 SpcFunc &amp; VentSpcFunc combos'!$Q$8:$Q$354,0),0)&gt;0,1,0)</f>
        <v>0</v>
      </c>
      <c r="BW19" s="120">
        <f ca="1">IF(IFERROR(MATCH(_xlfn.CONCAT($B19,",",BW$4),'25 SpcFunc &amp; VentSpcFunc combos'!$Q$8:$Q$354,0),0)&gt;0,1,0)</f>
        <v>0</v>
      </c>
      <c r="BX19" s="120">
        <f ca="1">IF(IFERROR(MATCH(_xlfn.CONCAT($B19,",",BX$4),'25 SpcFunc &amp; VentSpcFunc combos'!$Q$8:$Q$354,0),0)&gt;0,1,0)</f>
        <v>0</v>
      </c>
      <c r="BY19" s="120">
        <f ca="1">IF(IFERROR(MATCH(_xlfn.CONCAT($B19,",",BY$4),'25 SpcFunc &amp; VentSpcFunc combos'!$Q$8:$Q$354,0),0)&gt;0,1,0)</f>
        <v>0</v>
      </c>
      <c r="BZ19" s="120">
        <f ca="1">IF(IFERROR(MATCH(_xlfn.CONCAT($B19,",",BZ$4),'25 SpcFunc &amp; VentSpcFunc combos'!$Q$8:$Q$354,0),0)&gt;0,1,0)</f>
        <v>0</v>
      </c>
      <c r="CA19" s="120">
        <f ca="1">IF(IFERROR(MATCH(_xlfn.CONCAT($B19,",",CA$4),'25 SpcFunc &amp; VentSpcFunc combos'!$Q$8:$Q$354,0),0)&gt;0,1,0)</f>
        <v>0</v>
      </c>
      <c r="CB19" s="120">
        <f ca="1">IF(IFERROR(MATCH(_xlfn.CONCAT($B19,",",CB$4),'25 SpcFunc &amp; VentSpcFunc combos'!$Q$8:$Q$354,0),0)&gt;0,1,0)</f>
        <v>0</v>
      </c>
      <c r="CC19" s="120">
        <f ca="1">IF(IFERROR(MATCH(_xlfn.CONCAT($B19,",",CC$4),'25 SpcFunc &amp; VentSpcFunc combos'!$Q$8:$Q$354,0),0)&gt;0,1,0)</f>
        <v>0</v>
      </c>
      <c r="CD19" s="120">
        <f ca="1">IF(IFERROR(MATCH(_xlfn.CONCAT($B19,",",CD$4),'25 SpcFunc &amp; VentSpcFunc combos'!$Q$8:$Q$354,0),0)&gt;0,1,0)</f>
        <v>0</v>
      </c>
      <c r="CE19" s="120">
        <f ca="1">IF(IFERROR(MATCH(_xlfn.CONCAT($B19,",",CE$4),'25 SpcFunc &amp; VentSpcFunc combos'!$Q$8:$Q$354,0),0)&gt;0,1,0)</f>
        <v>0</v>
      </c>
      <c r="CF19" s="120">
        <f ca="1">IF(IFERROR(MATCH(_xlfn.CONCAT($B19,",",CF$4),'25 SpcFunc &amp; VentSpcFunc combos'!$Q$8:$Q$354,0),0)&gt;0,1,0)</f>
        <v>0</v>
      </c>
      <c r="CG19" s="120">
        <f ca="1">IF(IFERROR(MATCH(_xlfn.CONCAT($B19,",",CG$4),'25 SpcFunc &amp; VentSpcFunc combos'!$Q$8:$Q$354,0),0)&gt;0,1,0)</f>
        <v>0</v>
      </c>
      <c r="CH19" s="120">
        <f ca="1">IF(IFERROR(MATCH(_xlfn.CONCAT($B19,",",CH$4),'25 SpcFunc &amp; VentSpcFunc combos'!$Q$8:$Q$354,0),0)&gt;0,1,0)</f>
        <v>0</v>
      </c>
      <c r="CI19" s="120">
        <f ca="1">IF(IFERROR(MATCH(_xlfn.CONCAT($B19,",",CI$4),'25 SpcFunc &amp; VentSpcFunc combos'!$Q$8:$Q$354,0),0)&gt;0,1,0)</f>
        <v>0</v>
      </c>
      <c r="CJ19" s="120">
        <f ca="1">IF(IFERROR(MATCH(_xlfn.CONCAT($B19,",",CJ$4),'25 SpcFunc &amp; VentSpcFunc combos'!$Q$8:$Q$354,0),0)&gt;0,1,0)</f>
        <v>1</v>
      </c>
      <c r="CK19" s="120">
        <f ca="1">IF(IFERROR(MATCH(_xlfn.CONCAT($B19,",",CK$4),'25 SpcFunc &amp; VentSpcFunc combos'!$Q$8:$Q$354,0),0)&gt;0,1,0)</f>
        <v>0</v>
      </c>
      <c r="CL19" s="120">
        <f ca="1">IF(IFERROR(MATCH(_xlfn.CONCAT($B19,",",CL$4),'25 SpcFunc &amp; VentSpcFunc combos'!$Q$8:$Q$354,0),0)&gt;0,1,0)</f>
        <v>0</v>
      </c>
      <c r="CM19" s="120">
        <f ca="1">IF(IFERROR(MATCH(_xlfn.CONCAT($B19,",",CM$4),'25 SpcFunc &amp; VentSpcFunc combos'!$Q$8:$Q$354,0),0)&gt;0,1,0)</f>
        <v>0</v>
      </c>
      <c r="CN19" s="120">
        <f ca="1">IF(IFERROR(MATCH(_xlfn.CONCAT($B19,",",CN$4),'25 SpcFunc &amp; VentSpcFunc combos'!$Q$8:$Q$354,0),0)&gt;0,1,0)</f>
        <v>0</v>
      </c>
      <c r="CO19" s="120">
        <f ca="1">IF(IFERROR(MATCH(_xlfn.CONCAT($B19,",",CO$4),'25 SpcFunc &amp; VentSpcFunc combos'!$Q$8:$Q$354,0),0)&gt;0,1,0)</f>
        <v>0</v>
      </c>
      <c r="CP19" s="120">
        <f ca="1">IF(IFERROR(MATCH(_xlfn.CONCAT($B19,",",CP$4),'25 SpcFunc &amp; VentSpcFunc combos'!$Q$8:$Q$354,0),0)&gt;0,1,0)</f>
        <v>0</v>
      </c>
      <c r="CQ19" s="120">
        <f ca="1">IF(IFERROR(MATCH(_xlfn.CONCAT($B19,",",CQ$4),'25 SpcFunc &amp; VentSpcFunc combos'!$Q$8:$Q$354,0),0)&gt;0,1,0)</f>
        <v>0</v>
      </c>
      <c r="CR19" s="120">
        <f ca="1">IF(IFERROR(MATCH(_xlfn.CONCAT($B19,",",CR$4),'25 SpcFunc &amp; VentSpcFunc combos'!$Q$8:$Q$354,0),0)&gt;0,1,0)</f>
        <v>0</v>
      </c>
      <c r="CS19" s="120">
        <f ca="1">IF(IFERROR(MATCH(_xlfn.CONCAT($B19,",",CS$4),'25 SpcFunc &amp; VentSpcFunc combos'!$Q$8:$Q$354,0),0)&gt;0,1,0)</f>
        <v>0</v>
      </c>
      <c r="CT19" s="120">
        <f ca="1">IF(IFERROR(MATCH(_xlfn.CONCAT($B19,",",CT$4),'25 SpcFunc &amp; VentSpcFunc combos'!$Q$8:$Q$354,0),0)&gt;0,1,0)</f>
        <v>0</v>
      </c>
      <c r="CU19" s="99" t="s">
        <v>938</v>
      </c>
      <c r="CV19">
        <f t="shared" ca="1" si="4"/>
        <v>5</v>
      </c>
    </row>
    <row r="20" spans="2:100" x14ac:dyDescent="0.25">
      <c r="B20" t="str">
        <f>'For CSV - 2025 SpcFuncData'!B20</f>
        <v>Concourse and Atria Area</v>
      </c>
      <c r="C20" s="120">
        <f ca="1">IF(IFERROR(MATCH(_xlfn.CONCAT($B20,",",C$4),'25 SpcFunc &amp; VentSpcFunc combos'!$Q$8:$Q$354,0),0)&gt;0,1,0)</f>
        <v>0</v>
      </c>
      <c r="D20" s="120">
        <f ca="1">IF(IFERROR(MATCH(_xlfn.CONCAT($B20,",",D$4),'25 SpcFunc &amp; VentSpcFunc combos'!$Q$8:$Q$354,0),0)&gt;0,1,0)</f>
        <v>0</v>
      </c>
      <c r="E20" s="120">
        <f ca="1">IF(IFERROR(MATCH(_xlfn.CONCAT($B20,",",E$4),'25 SpcFunc &amp; VentSpcFunc combos'!$Q$8:$Q$354,0),0)&gt;0,1,0)</f>
        <v>0</v>
      </c>
      <c r="F20" s="120">
        <f ca="1">IF(IFERROR(MATCH(_xlfn.CONCAT($B20,",",F$4),'25 SpcFunc &amp; VentSpcFunc combos'!$Q$8:$Q$354,0),0)&gt;0,1,0)</f>
        <v>0</v>
      </c>
      <c r="G20" s="120">
        <f ca="1">IF(IFERROR(MATCH(_xlfn.CONCAT($B20,",",G$4),'25 SpcFunc &amp; VentSpcFunc combos'!$Q$8:$Q$354,0),0)&gt;0,1,0)</f>
        <v>1</v>
      </c>
      <c r="H20" s="120">
        <f ca="1">IF(IFERROR(MATCH(_xlfn.CONCAT($B20,",",H$4),'25 SpcFunc &amp; VentSpcFunc combos'!$Q$8:$Q$354,0),0)&gt;0,1,0)</f>
        <v>0</v>
      </c>
      <c r="I20" s="120">
        <f ca="1">IF(IFERROR(MATCH(_xlfn.CONCAT($B20,",",I$4),'25 SpcFunc &amp; VentSpcFunc combos'!$Q$8:$Q$354,0),0)&gt;0,1,0)</f>
        <v>0</v>
      </c>
      <c r="J20" s="120">
        <f ca="1">IF(IFERROR(MATCH(_xlfn.CONCAT($B20,",",J$4),'25 SpcFunc &amp; VentSpcFunc combos'!$Q$8:$Q$354,0),0)&gt;0,1,0)</f>
        <v>0</v>
      </c>
      <c r="K20" s="120">
        <f ca="1">IF(IFERROR(MATCH(_xlfn.CONCAT($B20,",",K$4),'25 SpcFunc &amp; VentSpcFunc combos'!$Q$8:$Q$354,0),0)&gt;0,1,0)</f>
        <v>0</v>
      </c>
      <c r="L20" s="120">
        <f ca="1">IF(IFERROR(MATCH(_xlfn.CONCAT($B20,",",L$4),'25 SpcFunc &amp; VentSpcFunc combos'!$Q$8:$Q$354,0),0)&gt;0,1,0)</f>
        <v>0</v>
      </c>
      <c r="M20" s="120">
        <f ca="1">IF(IFERROR(MATCH(_xlfn.CONCAT($B20,",",M$4),'25 SpcFunc &amp; VentSpcFunc combos'!$Q$8:$Q$354,0),0)&gt;0,1,0)</f>
        <v>0</v>
      </c>
      <c r="N20" s="120">
        <f ca="1">IF(IFERROR(MATCH(_xlfn.CONCAT($B20,",",N$4),'25 SpcFunc &amp; VentSpcFunc combos'!$Q$8:$Q$354,0),0)&gt;0,1,0)</f>
        <v>0</v>
      </c>
      <c r="O20" s="120">
        <f ca="1">IF(IFERROR(MATCH(_xlfn.CONCAT($B20,",",O$4),'25 SpcFunc &amp; VentSpcFunc combos'!$Q$8:$Q$354,0),0)&gt;0,1,0)</f>
        <v>0</v>
      </c>
      <c r="P20" s="120">
        <f ca="1">IF(IFERROR(MATCH(_xlfn.CONCAT($B20,",",P$4),'25 SpcFunc &amp; VentSpcFunc combos'!$Q$8:$Q$354,0),0)&gt;0,1,0)</f>
        <v>0</v>
      </c>
      <c r="Q20" s="120">
        <f ca="1">IF(IFERROR(MATCH(_xlfn.CONCAT($B20,",",Q$4),'25 SpcFunc &amp; VentSpcFunc combos'!$Q$8:$Q$354,0),0)&gt;0,1,0)</f>
        <v>0</v>
      </c>
      <c r="R20" s="120">
        <f ca="1">IF(IFERROR(MATCH(_xlfn.CONCAT($B20,",",R$4),'25 SpcFunc &amp; VentSpcFunc combos'!$Q$8:$Q$354,0),0)&gt;0,1,0)</f>
        <v>0</v>
      </c>
      <c r="S20" s="120">
        <f ca="1">IF(IFERROR(MATCH(_xlfn.CONCAT($B20,",",S$4),'25 SpcFunc &amp; VentSpcFunc combos'!$Q$8:$Q$354,0),0)&gt;0,1,0)</f>
        <v>0</v>
      </c>
      <c r="T20" s="120">
        <f ca="1">IF(IFERROR(MATCH(_xlfn.CONCAT($B20,",",T$4),'25 SpcFunc &amp; VentSpcFunc combos'!$Q$8:$Q$354,0),0)&gt;0,1,0)</f>
        <v>0</v>
      </c>
      <c r="U20" s="120">
        <f ca="1">IF(IFERROR(MATCH(_xlfn.CONCAT($B20,",",U$4),'25 SpcFunc &amp; VentSpcFunc combos'!$Q$8:$Q$354,0),0)&gt;0,1,0)</f>
        <v>0</v>
      </c>
      <c r="V20" s="120">
        <f ca="1">IF(IFERROR(MATCH(_xlfn.CONCAT($B20,",",V$4),'25 SpcFunc &amp; VentSpcFunc combos'!$Q$8:$Q$354,0),0)&gt;0,1,0)</f>
        <v>0</v>
      </c>
      <c r="W20" s="120">
        <f ca="1">IF(IFERROR(MATCH(_xlfn.CONCAT($B20,",",W$4),'25 SpcFunc &amp; VentSpcFunc combos'!$Q$8:$Q$354,0),0)&gt;0,1,0)</f>
        <v>0</v>
      </c>
      <c r="X20" s="120">
        <f ca="1">IF(IFERROR(MATCH(_xlfn.CONCAT($B20,",",X$4),'25 SpcFunc &amp; VentSpcFunc combos'!$Q$8:$Q$354,0),0)&gt;0,1,0)</f>
        <v>0</v>
      </c>
      <c r="Y20" s="120">
        <f ca="1">IF(IFERROR(MATCH(_xlfn.CONCAT($B20,",",Y$4),'25 SpcFunc &amp; VentSpcFunc combos'!$Q$8:$Q$354,0),0)&gt;0,1,0)</f>
        <v>0</v>
      </c>
      <c r="Z20" s="120">
        <f ca="1">IF(IFERROR(MATCH(_xlfn.CONCAT($B20,",",Z$4),'25 SpcFunc &amp; VentSpcFunc combos'!$Q$8:$Q$354,0),0)&gt;0,1,0)</f>
        <v>0</v>
      </c>
      <c r="AA20" s="120">
        <f ca="1">IF(IFERROR(MATCH(_xlfn.CONCAT($B20,",",AA$4),'25 SpcFunc &amp; VentSpcFunc combos'!$Q$8:$Q$354,0),0)&gt;0,1,0)</f>
        <v>0</v>
      </c>
      <c r="AB20" s="120">
        <f ca="1">IF(IFERROR(MATCH(_xlfn.CONCAT($B20,",",AB$4),'25 SpcFunc &amp; VentSpcFunc combos'!$Q$8:$Q$354,0),0)&gt;0,1,0)</f>
        <v>0</v>
      </c>
      <c r="AC20" s="120">
        <f ca="1">IF(IFERROR(MATCH(_xlfn.CONCAT($B20,",",AC$4),'25 SpcFunc &amp; VentSpcFunc combos'!$Q$8:$Q$354,0),0)&gt;0,1,0)</f>
        <v>0</v>
      </c>
      <c r="AD20" s="120">
        <f ca="1">IF(IFERROR(MATCH(_xlfn.CONCAT($B20,",",AD$4),'25 SpcFunc &amp; VentSpcFunc combos'!$Q$8:$Q$354,0),0)&gt;0,1,0)</f>
        <v>0</v>
      </c>
      <c r="AE20" s="120">
        <f ca="1">IF(IFERROR(MATCH(_xlfn.CONCAT($B20,",",AE$4),'25 SpcFunc &amp; VentSpcFunc combos'!$Q$8:$Q$354,0),0)&gt;0,1,0)</f>
        <v>0</v>
      </c>
      <c r="AF20" s="120">
        <f ca="1">IF(IFERROR(MATCH(_xlfn.CONCAT($B20,",",AF$4),'25 SpcFunc &amp; VentSpcFunc combos'!$Q$8:$Q$354,0),0)&gt;0,1,0)</f>
        <v>0</v>
      </c>
      <c r="AG20" s="120">
        <f ca="1">IF(IFERROR(MATCH(_xlfn.CONCAT($B20,",",AG$4),'25 SpcFunc &amp; VentSpcFunc combos'!$Q$8:$Q$354,0),0)&gt;0,1,0)</f>
        <v>0</v>
      </c>
      <c r="AH20" s="120">
        <f ca="1">IF(IFERROR(MATCH(_xlfn.CONCAT($B20,",",AH$4),'25 SpcFunc &amp; VentSpcFunc combos'!$Q$8:$Q$354,0),0)&gt;0,1,0)</f>
        <v>0</v>
      </c>
      <c r="AI20" s="120">
        <f ca="1">IF(IFERROR(MATCH(_xlfn.CONCAT($B20,",",AI$4),'25 SpcFunc &amp; VentSpcFunc combos'!$Q$8:$Q$354,0),0)&gt;0,1,0)</f>
        <v>0</v>
      </c>
      <c r="AJ20" s="120">
        <f ca="1">IF(IFERROR(MATCH(_xlfn.CONCAT($B20,",",AJ$4),'25 SpcFunc &amp; VentSpcFunc combos'!$Q$8:$Q$354,0),0)&gt;0,1,0)</f>
        <v>0</v>
      </c>
      <c r="AK20" s="120">
        <f ca="1">IF(IFERROR(MATCH(_xlfn.CONCAT($B20,",",AK$4),'25 SpcFunc &amp; VentSpcFunc combos'!$Q$8:$Q$354,0),0)&gt;0,1,0)</f>
        <v>0</v>
      </c>
      <c r="AL20" s="120">
        <f ca="1">IF(IFERROR(MATCH(_xlfn.CONCAT($B20,",",AL$4),'25 SpcFunc &amp; VentSpcFunc combos'!$Q$8:$Q$354,0),0)&gt;0,1,0)</f>
        <v>0</v>
      </c>
      <c r="AM20" s="120">
        <f ca="1">IF(IFERROR(MATCH(_xlfn.CONCAT($B20,",",AM$4),'25 SpcFunc &amp; VentSpcFunc combos'!$Q$8:$Q$354,0),0)&gt;0,1,0)</f>
        <v>0</v>
      </c>
      <c r="AN20" s="120">
        <f ca="1">IF(IFERROR(MATCH(_xlfn.CONCAT($B20,",",AN$4),'25 SpcFunc &amp; VentSpcFunc combos'!$Q$8:$Q$354,0),0)&gt;0,1,0)</f>
        <v>0</v>
      </c>
      <c r="AO20" s="120">
        <f ca="1">IF(IFERROR(MATCH(_xlfn.CONCAT($B20,",",AO$4),'25 SpcFunc &amp; VentSpcFunc combos'!$Q$8:$Q$354,0),0)&gt;0,1,0)</f>
        <v>0</v>
      </c>
      <c r="AP20" s="120">
        <f ca="1">IF(IFERROR(MATCH(_xlfn.CONCAT($B20,",",AP$4),'25 SpcFunc &amp; VentSpcFunc combos'!$Q$8:$Q$354,0),0)&gt;0,1,0)</f>
        <v>0</v>
      </c>
      <c r="AQ20" s="120">
        <f ca="1">IF(IFERROR(MATCH(_xlfn.CONCAT($B20,",",AQ$4),'25 SpcFunc &amp; VentSpcFunc combos'!$Q$8:$Q$354,0),0)&gt;0,1,0)</f>
        <v>0</v>
      </c>
      <c r="AR20" s="120">
        <f ca="1">IF(IFERROR(MATCH(_xlfn.CONCAT($B20,",",AR$4),'25 SpcFunc &amp; VentSpcFunc combos'!$Q$8:$Q$354,0),0)&gt;0,1,0)</f>
        <v>0</v>
      </c>
      <c r="AS20" s="120">
        <f ca="1">IF(IFERROR(MATCH(_xlfn.CONCAT($B20,",",AS$4),'25 SpcFunc &amp; VentSpcFunc combos'!$Q$8:$Q$354,0),0)&gt;0,1,0)</f>
        <v>0</v>
      </c>
      <c r="AT20" s="120">
        <f ca="1">IF(IFERROR(MATCH(_xlfn.CONCAT($B20,",",AT$4),'25 SpcFunc &amp; VentSpcFunc combos'!$Q$8:$Q$354,0),0)&gt;0,1,0)</f>
        <v>0</v>
      </c>
      <c r="AU20" s="120">
        <f ca="1">IF(IFERROR(MATCH(_xlfn.CONCAT($B20,",",AU$4),'25 SpcFunc &amp; VentSpcFunc combos'!$Q$8:$Q$354,0),0)&gt;0,1,0)</f>
        <v>0</v>
      </c>
      <c r="AV20" s="120">
        <f ca="1">IF(IFERROR(MATCH(_xlfn.CONCAT($B20,",",AV$4),'25 SpcFunc &amp; VentSpcFunc combos'!$Q$8:$Q$354,0),0)&gt;0,1,0)</f>
        <v>0</v>
      </c>
      <c r="AW20" s="120">
        <f ca="1">IF(IFERROR(MATCH(_xlfn.CONCAT($B20,",",AW$4),'25 SpcFunc &amp; VentSpcFunc combos'!$Q$8:$Q$354,0),0)&gt;0,1,0)</f>
        <v>0</v>
      </c>
      <c r="AX20" s="120">
        <f ca="1">IF(IFERROR(MATCH(_xlfn.CONCAT($B20,",",AX$4),'25 SpcFunc &amp; VentSpcFunc combos'!$Q$8:$Q$354,0),0)&gt;0,1,0)</f>
        <v>0</v>
      </c>
      <c r="AY20" s="120">
        <f ca="1">IF(IFERROR(MATCH(_xlfn.CONCAT($B20,",",AY$4),'25 SpcFunc &amp; VentSpcFunc combos'!$Q$8:$Q$354,0),0)&gt;0,1,0)</f>
        <v>0</v>
      </c>
      <c r="AZ20" s="120">
        <f ca="1">IF(IFERROR(MATCH(_xlfn.CONCAT($B20,",",AZ$4),'25 SpcFunc &amp; VentSpcFunc combos'!$Q$8:$Q$354,0),0)&gt;0,1,0)</f>
        <v>0</v>
      </c>
      <c r="BA20" s="120">
        <f ca="1">IF(IFERROR(MATCH(_xlfn.CONCAT($B20,",",BA$4),'25 SpcFunc &amp; VentSpcFunc combos'!$Q$8:$Q$354,0),0)&gt;0,1,0)</f>
        <v>0</v>
      </c>
      <c r="BB20" s="120">
        <f ca="1">IF(IFERROR(MATCH(_xlfn.CONCAT($B20,",",BB$4),'25 SpcFunc &amp; VentSpcFunc combos'!$Q$8:$Q$354,0),0)&gt;0,1,0)</f>
        <v>0</v>
      </c>
      <c r="BC20" s="120">
        <f ca="1">IF(IFERROR(MATCH(_xlfn.CONCAT($B20,",",BC$4),'25 SpcFunc &amp; VentSpcFunc combos'!$Q$8:$Q$354,0),0)&gt;0,1,0)</f>
        <v>0</v>
      </c>
      <c r="BD20" s="120">
        <f ca="1">IF(IFERROR(MATCH(_xlfn.CONCAT($B20,",",BD$4),'25 SpcFunc &amp; VentSpcFunc combos'!$Q$8:$Q$354,0),0)&gt;0,1,0)</f>
        <v>0</v>
      </c>
      <c r="BE20" s="120">
        <f ca="1">IF(IFERROR(MATCH(_xlfn.CONCAT($B20,",",BE$4),'25 SpcFunc &amp; VentSpcFunc combos'!$Q$8:$Q$354,0),0)&gt;0,1,0)</f>
        <v>0</v>
      </c>
      <c r="BF20" s="120">
        <f ca="1">IF(IFERROR(MATCH(_xlfn.CONCAT($B20,",",BF$4),'25 SpcFunc &amp; VentSpcFunc combos'!$Q$8:$Q$354,0),0)&gt;0,1,0)</f>
        <v>0</v>
      </c>
      <c r="BG20" s="120">
        <f ca="1">IF(IFERROR(MATCH(_xlfn.CONCAT($B20,",",BG$4),'25 SpcFunc &amp; VentSpcFunc combos'!$Q$8:$Q$354,0),0)&gt;0,1,0)</f>
        <v>0</v>
      </c>
      <c r="BH20" s="120">
        <f ca="1">IF(IFERROR(MATCH(_xlfn.CONCAT($B20,",",BH$4),'25 SpcFunc &amp; VentSpcFunc combos'!$Q$8:$Q$354,0),0)&gt;0,1,0)</f>
        <v>0</v>
      </c>
      <c r="BI20" s="120">
        <f ca="1">IF(IFERROR(MATCH(_xlfn.CONCAT($B20,",",BI$4),'25 SpcFunc &amp; VentSpcFunc combos'!$Q$8:$Q$354,0),0)&gt;0,1,0)</f>
        <v>1</v>
      </c>
      <c r="BJ20" s="120">
        <f ca="1">IF(IFERROR(MATCH(_xlfn.CONCAT($B20,",",BJ$4),'25 SpcFunc &amp; VentSpcFunc combos'!$Q$8:$Q$354,0),0)&gt;0,1,0)</f>
        <v>0</v>
      </c>
      <c r="BK20" s="120">
        <f ca="1">IF(IFERROR(MATCH(_xlfn.CONCAT($B20,",",BK$4),'25 SpcFunc &amp; VentSpcFunc combos'!$Q$8:$Q$354,0),0)&gt;0,1,0)</f>
        <v>0</v>
      </c>
      <c r="BL20" s="120">
        <f ca="1">IF(IFERROR(MATCH(_xlfn.CONCAT($B20,",",BL$4),'25 SpcFunc &amp; VentSpcFunc combos'!$Q$8:$Q$354,0),0)&gt;0,1,0)</f>
        <v>0</v>
      </c>
      <c r="BM20" s="120">
        <f ca="1">IF(IFERROR(MATCH(_xlfn.CONCAT($B20,",",BM$4),'25 SpcFunc &amp; VentSpcFunc combos'!$Q$8:$Q$354,0),0)&gt;0,1,0)</f>
        <v>0</v>
      </c>
      <c r="BN20" s="120">
        <f ca="1">IF(IFERROR(MATCH(_xlfn.CONCAT($B20,",",BN$4),'25 SpcFunc &amp; VentSpcFunc combos'!$Q$8:$Q$354,0),0)&gt;0,1,0)</f>
        <v>0</v>
      </c>
      <c r="BO20" s="120">
        <f ca="1">IF(IFERROR(MATCH(_xlfn.CONCAT($B20,",",BO$4),'25 SpcFunc &amp; VentSpcFunc combos'!$Q$8:$Q$354,0),0)&gt;0,1,0)</f>
        <v>0</v>
      </c>
      <c r="BP20" s="120">
        <f ca="1">IF(IFERROR(MATCH(_xlfn.CONCAT($B20,",",BP$4),'25 SpcFunc &amp; VentSpcFunc combos'!$Q$8:$Q$354,0),0)&gt;0,1,0)</f>
        <v>1</v>
      </c>
      <c r="BQ20" s="120">
        <f ca="1">IF(IFERROR(MATCH(_xlfn.CONCAT($B20,",",BQ$4),'25 SpcFunc &amp; VentSpcFunc combos'!$Q$8:$Q$354,0),0)&gt;0,1,0)</f>
        <v>0</v>
      </c>
      <c r="BR20" s="120">
        <f ca="1">IF(IFERROR(MATCH(_xlfn.CONCAT($B20,",",BR$4),'25 SpcFunc &amp; VentSpcFunc combos'!$Q$8:$Q$354,0),0)&gt;0,1,0)</f>
        <v>1</v>
      </c>
      <c r="BS20" s="120">
        <f ca="1">IF(IFERROR(MATCH(_xlfn.CONCAT($B20,",",BS$4),'25 SpcFunc &amp; VentSpcFunc combos'!$Q$8:$Q$354,0),0)&gt;0,1,0)</f>
        <v>0</v>
      </c>
      <c r="BT20" s="120">
        <f ca="1">IF(IFERROR(MATCH(_xlfn.CONCAT($B20,",",BT$4),'25 SpcFunc &amp; VentSpcFunc combos'!$Q$8:$Q$354,0),0)&gt;0,1,0)</f>
        <v>0</v>
      </c>
      <c r="BU20" s="120">
        <f ca="1">IF(IFERROR(MATCH(_xlfn.CONCAT($B20,",",BU$4),'25 SpcFunc &amp; VentSpcFunc combos'!$Q$8:$Q$354,0),0)&gt;0,1,0)</f>
        <v>0</v>
      </c>
      <c r="BV20" s="120">
        <f ca="1">IF(IFERROR(MATCH(_xlfn.CONCAT($B20,",",BV$4),'25 SpcFunc &amp; VentSpcFunc combos'!$Q$8:$Q$354,0),0)&gt;0,1,0)</f>
        <v>0</v>
      </c>
      <c r="BW20" s="120">
        <f ca="1">IF(IFERROR(MATCH(_xlfn.CONCAT($B20,",",BW$4),'25 SpcFunc &amp; VentSpcFunc combos'!$Q$8:$Q$354,0),0)&gt;0,1,0)</f>
        <v>0</v>
      </c>
      <c r="BX20" s="120">
        <f ca="1">IF(IFERROR(MATCH(_xlfn.CONCAT($B20,",",BX$4),'25 SpcFunc &amp; VentSpcFunc combos'!$Q$8:$Q$354,0),0)&gt;0,1,0)</f>
        <v>0</v>
      </c>
      <c r="BY20" s="120">
        <f ca="1">IF(IFERROR(MATCH(_xlfn.CONCAT($B20,",",BY$4),'25 SpcFunc &amp; VentSpcFunc combos'!$Q$8:$Q$354,0),0)&gt;0,1,0)</f>
        <v>0</v>
      </c>
      <c r="BZ20" s="120">
        <f ca="1">IF(IFERROR(MATCH(_xlfn.CONCAT($B20,",",BZ$4),'25 SpcFunc &amp; VentSpcFunc combos'!$Q$8:$Q$354,0),0)&gt;0,1,0)</f>
        <v>0</v>
      </c>
      <c r="CA20" s="120">
        <f ca="1">IF(IFERROR(MATCH(_xlfn.CONCAT($B20,",",CA$4),'25 SpcFunc &amp; VentSpcFunc combos'!$Q$8:$Q$354,0),0)&gt;0,1,0)</f>
        <v>0</v>
      </c>
      <c r="CB20" s="120">
        <f ca="1">IF(IFERROR(MATCH(_xlfn.CONCAT($B20,",",CB$4),'25 SpcFunc &amp; VentSpcFunc combos'!$Q$8:$Q$354,0),0)&gt;0,1,0)</f>
        <v>0</v>
      </c>
      <c r="CC20" s="120">
        <f ca="1">IF(IFERROR(MATCH(_xlfn.CONCAT($B20,",",CC$4),'25 SpcFunc &amp; VentSpcFunc combos'!$Q$8:$Q$354,0),0)&gt;0,1,0)</f>
        <v>1</v>
      </c>
      <c r="CD20" s="120">
        <f ca="1">IF(IFERROR(MATCH(_xlfn.CONCAT($B20,",",CD$4),'25 SpcFunc &amp; VentSpcFunc combos'!$Q$8:$Q$354,0),0)&gt;0,1,0)</f>
        <v>0</v>
      </c>
      <c r="CE20" s="120">
        <f ca="1">IF(IFERROR(MATCH(_xlfn.CONCAT($B20,",",CE$4),'25 SpcFunc &amp; VentSpcFunc combos'!$Q$8:$Q$354,0),0)&gt;0,1,0)</f>
        <v>0</v>
      </c>
      <c r="CF20" s="120">
        <f ca="1">IF(IFERROR(MATCH(_xlfn.CONCAT($B20,",",CF$4),'25 SpcFunc &amp; VentSpcFunc combos'!$Q$8:$Q$354,0),0)&gt;0,1,0)</f>
        <v>1</v>
      </c>
      <c r="CG20" s="120">
        <f ca="1">IF(IFERROR(MATCH(_xlfn.CONCAT($B20,",",CG$4),'25 SpcFunc &amp; VentSpcFunc combos'!$Q$8:$Q$354,0),0)&gt;0,1,0)</f>
        <v>0</v>
      </c>
      <c r="CH20" s="120">
        <f ca="1">IF(IFERROR(MATCH(_xlfn.CONCAT($B20,",",CH$4),'25 SpcFunc &amp; VentSpcFunc combos'!$Q$8:$Q$354,0),0)&gt;0,1,0)</f>
        <v>0</v>
      </c>
      <c r="CI20" s="120">
        <f ca="1">IF(IFERROR(MATCH(_xlfn.CONCAT($B20,",",CI$4),'25 SpcFunc &amp; VentSpcFunc combos'!$Q$8:$Q$354,0),0)&gt;0,1,0)</f>
        <v>0</v>
      </c>
      <c r="CJ20" s="120">
        <f ca="1">IF(IFERROR(MATCH(_xlfn.CONCAT($B20,",",CJ$4),'25 SpcFunc &amp; VentSpcFunc combos'!$Q$8:$Q$354,0),0)&gt;0,1,0)</f>
        <v>0</v>
      </c>
      <c r="CK20" s="120">
        <f ca="1">IF(IFERROR(MATCH(_xlfn.CONCAT($B20,",",CK$4),'25 SpcFunc &amp; VentSpcFunc combos'!$Q$8:$Q$354,0),0)&gt;0,1,0)</f>
        <v>0</v>
      </c>
      <c r="CL20" s="120">
        <f ca="1">IF(IFERROR(MATCH(_xlfn.CONCAT($B20,",",CL$4),'25 SpcFunc &amp; VentSpcFunc combos'!$Q$8:$Q$354,0),0)&gt;0,1,0)</f>
        <v>0</v>
      </c>
      <c r="CM20" s="120">
        <f ca="1">IF(IFERROR(MATCH(_xlfn.CONCAT($B20,",",CM$4),'25 SpcFunc &amp; VentSpcFunc combos'!$Q$8:$Q$354,0),0)&gt;0,1,0)</f>
        <v>0</v>
      </c>
      <c r="CN20" s="120">
        <f ca="1">IF(IFERROR(MATCH(_xlfn.CONCAT($B20,",",CN$4),'25 SpcFunc &amp; VentSpcFunc combos'!$Q$8:$Q$354,0),0)&gt;0,1,0)</f>
        <v>0</v>
      </c>
      <c r="CO20" s="120">
        <f ca="1">IF(IFERROR(MATCH(_xlfn.CONCAT($B20,",",CO$4),'25 SpcFunc &amp; VentSpcFunc combos'!$Q$8:$Q$354,0),0)&gt;0,1,0)</f>
        <v>1</v>
      </c>
      <c r="CP20" s="120">
        <f ca="1">IF(IFERROR(MATCH(_xlfn.CONCAT($B20,",",CP$4),'25 SpcFunc &amp; VentSpcFunc combos'!$Q$8:$Q$354,0),0)&gt;0,1,0)</f>
        <v>0</v>
      </c>
      <c r="CQ20" s="120">
        <f ca="1">IF(IFERROR(MATCH(_xlfn.CONCAT($B20,",",CQ$4),'25 SpcFunc &amp; VentSpcFunc combos'!$Q$8:$Q$354,0),0)&gt;0,1,0)</f>
        <v>0</v>
      </c>
      <c r="CR20" s="120">
        <f ca="1">IF(IFERROR(MATCH(_xlfn.CONCAT($B20,",",CR$4),'25 SpcFunc &amp; VentSpcFunc combos'!$Q$8:$Q$354,0),0)&gt;0,1,0)</f>
        <v>0</v>
      </c>
      <c r="CS20" s="120">
        <f ca="1">IF(IFERROR(MATCH(_xlfn.CONCAT($B20,",",CS$4),'25 SpcFunc &amp; VentSpcFunc combos'!$Q$8:$Q$354,0),0)&gt;0,1,0)</f>
        <v>0</v>
      </c>
      <c r="CT20" s="120">
        <f ca="1">IF(IFERROR(MATCH(_xlfn.CONCAT($B20,",",CT$4),'25 SpcFunc &amp; VentSpcFunc combos'!$Q$8:$Q$354,0),0)&gt;0,1,0)</f>
        <v>0</v>
      </c>
      <c r="CU20" s="99" t="s">
        <v>938</v>
      </c>
      <c r="CV20">
        <f t="shared" ca="1" si="4"/>
        <v>7</v>
      </c>
    </row>
    <row r="21" spans="2:100" x14ac:dyDescent="0.25">
      <c r="B21" t="str">
        <f>'For CSV - 2025 SpcFuncData'!B21</f>
        <v>Convention, Conference, Multipurpose and Meeting Area</v>
      </c>
      <c r="C21" s="120">
        <f ca="1">IF(IFERROR(MATCH(_xlfn.CONCAT($B21,",",C$4),'25 SpcFunc &amp; VentSpcFunc combos'!$Q$8:$Q$354,0),0)&gt;0,1,0)</f>
        <v>0</v>
      </c>
      <c r="D21" s="120">
        <f ca="1">IF(IFERROR(MATCH(_xlfn.CONCAT($B21,",",D$4),'25 SpcFunc &amp; VentSpcFunc combos'!$Q$8:$Q$354,0),0)&gt;0,1,0)</f>
        <v>1</v>
      </c>
      <c r="E21" s="120">
        <f ca="1">IF(IFERROR(MATCH(_xlfn.CONCAT($B21,",",E$4),'25 SpcFunc &amp; VentSpcFunc combos'!$Q$8:$Q$354,0),0)&gt;0,1,0)</f>
        <v>1</v>
      </c>
      <c r="F21" s="120">
        <f ca="1">IF(IFERROR(MATCH(_xlfn.CONCAT($B21,",",F$4),'25 SpcFunc &amp; VentSpcFunc combos'!$Q$8:$Q$354,0),0)&gt;0,1,0)</f>
        <v>0</v>
      </c>
      <c r="G21" s="120">
        <f ca="1">IF(IFERROR(MATCH(_xlfn.CONCAT($B21,",",G$4),'25 SpcFunc &amp; VentSpcFunc combos'!$Q$8:$Q$354,0),0)&gt;0,1,0)</f>
        <v>0</v>
      </c>
      <c r="H21" s="120">
        <f ca="1">IF(IFERROR(MATCH(_xlfn.CONCAT($B21,",",H$4),'25 SpcFunc &amp; VentSpcFunc combos'!$Q$8:$Q$354,0),0)&gt;0,1,0)</f>
        <v>0</v>
      </c>
      <c r="I21" s="120">
        <f ca="1">IF(IFERROR(MATCH(_xlfn.CONCAT($B21,",",I$4),'25 SpcFunc &amp; VentSpcFunc combos'!$Q$8:$Q$354,0),0)&gt;0,1,0)</f>
        <v>0</v>
      </c>
      <c r="J21" s="120">
        <f ca="1">IF(IFERROR(MATCH(_xlfn.CONCAT($B21,",",J$4),'25 SpcFunc &amp; VentSpcFunc combos'!$Q$8:$Q$354,0),0)&gt;0,1,0)</f>
        <v>1</v>
      </c>
      <c r="K21" s="120">
        <f ca="1">IF(IFERROR(MATCH(_xlfn.CONCAT($B21,",",K$4),'25 SpcFunc &amp; VentSpcFunc combos'!$Q$8:$Q$354,0),0)&gt;0,1,0)</f>
        <v>0</v>
      </c>
      <c r="L21" s="120">
        <f ca="1">IF(IFERROR(MATCH(_xlfn.CONCAT($B21,",",L$4),'25 SpcFunc &amp; VentSpcFunc combos'!$Q$8:$Q$354,0),0)&gt;0,1,0)</f>
        <v>0</v>
      </c>
      <c r="M21" s="120">
        <f ca="1">IF(IFERROR(MATCH(_xlfn.CONCAT($B21,",",M$4),'25 SpcFunc &amp; VentSpcFunc combos'!$Q$8:$Q$354,0),0)&gt;0,1,0)</f>
        <v>0</v>
      </c>
      <c r="N21" s="120">
        <f ca="1">IF(IFERROR(MATCH(_xlfn.CONCAT($B21,",",N$4),'25 SpcFunc &amp; VentSpcFunc combos'!$Q$8:$Q$354,0),0)&gt;0,1,0)</f>
        <v>0</v>
      </c>
      <c r="O21" s="120">
        <f ca="1">IF(IFERROR(MATCH(_xlfn.CONCAT($B21,",",O$4),'25 SpcFunc &amp; VentSpcFunc combos'!$Q$8:$Q$354,0),0)&gt;0,1,0)</f>
        <v>0</v>
      </c>
      <c r="P21" s="120">
        <f ca="1">IF(IFERROR(MATCH(_xlfn.CONCAT($B21,",",P$4),'25 SpcFunc &amp; VentSpcFunc combos'!$Q$8:$Q$354,0),0)&gt;0,1,0)</f>
        <v>0</v>
      </c>
      <c r="Q21" s="120">
        <f ca="1">IF(IFERROR(MATCH(_xlfn.CONCAT($B21,",",Q$4),'25 SpcFunc &amp; VentSpcFunc combos'!$Q$8:$Q$354,0),0)&gt;0,1,0)</f>
        <v>1</v>
      </c>
      <c r="R21" s="120">
        <f ca="1">IF(IFERROR(MATCH(_xlfn.CONCAT($B21,",",R$4),'25 SpcFunc &amp; VentSpcFunc combos'!$Q$8:$Q$354,0),0)&gt;0,1,0)</f>
        <v>0</v>
      </c>
      <c r="S21" s="120">
        <f ca="1">IF(IFERROR(MATCH(_xlfn.CONCAT($B21,",",S$4),'25 SpcFunc &amp; VentSpcFunc combos'!$Q$8:$Q$354,0),0)&gt;0,1,0)</f>
        <v>0</v>
      </c>
      <c r="T21" s="120">
        <f ca="1">IF(IFERROR(MATCH(_xlfn.CONCAT($B21,",",T$4),'25 SpcFunc &amp; VentSpcFunc combos'!$Q$8:$Q$354,0),0)&gt;0,1,0)</f>
        <v>0</v>
      </c>
      <c r="U21" s="120">
        <f ca="1">IF(IFERROR(MATCH(_xlfn.CONCAT($B21,",",U$4),'25 SpcFunc &amp; VentSpcFunc combos'!$Q$8:$Q$354,0),0)&gt;0,1,0)</f>
        <v>1</v>
      </c>
      <c r="V21" s="120">
        <f ca="1">IF(IFERROR(MATCH(_xlfn.CONCAT($B21,",",V$4),'25 SpcFunc &amp; VentSpcFunc combos'!$Q$8:$Q$354,0),0)&gt;0,1,0)</f>
        <v>0</v>
      </c>
      <c r="W21" s="120">
        <f ca="1">IF(IFERROR(MATCH(_xlfn.CONCAT($B21,",",W$4),'25 SpcFunc &amp; VentSpcFunc combos'!$Q$8:$Q$354,0),0)&gt;0,1,0)</f>
        <v>0</v>
      </c>
      <c r="X21" s="120">
        <f ca="1">IF(IFERROR(MATCH(_xlfn.CONCAT($B21,",",X$4),'25 SpcFunc &amp; VentSpcFunc combos'!$Q$8:$Q$354,0),0)&gt;0,1,0)</f>
        <v>0</v>
      </c>
      <c r="Y21" s="120">
        <f ca="1">IF(IFERROR(MATCH(_xlfn.CONCAT($B21,",",Y$4),'25 SpcFunc &amp; VentSpcFunc combos'!$Q$8:$Q$354,0),0)&gt;0,1,0)</f>
        <v>0</v>
      </c>
      <c r="Z21" s="120">
        <f ca="1">IF(IFERROR(MATCH(_xlfn.CONCAT($B21,",",Z$4),'25 SpcFunc &amp; VentSpcFunc combos'!$Q$8:$Q$354,0),0)&gt;0,1,0)</f>
        <v>0</v>
      </c>
      <c r="AA21" s="120">
        <f ca="1">IF(IFERROR(MATCH(_xlfn.CONCAT($B21,",",AA$4),'25 SpcFunc &amp; VentSpcFunc combos'!$Q$8:$Q$354,0),0)&gt;0,1,0)</f>
        <v>0</v>
      </c>
      <c r="AB21" s="120">
        <f ca="1">IF(IFERROR(MATCH(_xlfn.CONCAT($B21,",",AB$4),'25 SpcFunc &amp; VentSpcFunc combos'!$Q$8:$Q$354,0),0)&gt;0,1,0)</f>
        <v>0</v>
      </c>
      <c r="AC21" s="120">
        <f ca="1">IF(IFERROR(MATCH(_xlfn.CONCAT($B21,",",AC$4),'25 SpcFunc &amp; VentSpcFunc combos'!$Q$8:$Q$354,0),0)&gt;0,1,0)</f>
        <v>0</v>
      </c>
      <c r="AD21" s="120">
        <f ca="1">IF(IFERROR(MATCH(_xlfn.CONCAT($B21,",",AD$4),'25 SpcFunc &amp; VentSpcFunc combos'!$Q$8:$Q$354,0),0)&gt;0,1,0)</f>
        <v>0</v>
      </c>
      <c r="AE21" s="120">
        <f ca="1">IF(IFERROR(MATCH(_xlfn.CONCAT($B21,",",AE$4),'25 SpcFunc &amp; VentSpcFunc combos'!$Q$8:$Q$354,0),0)&gt;0,1,0)</f>
        <v>0</v>
      </c>
      <c r="AF21" s="120">
        <f ca="1">IF(IFERROR(MATCH(_xlfn.CONCAT($B21,",",AF$4),'25 SpcFunc &amp; VentSpcFunc combos'!$Q$8:$Q$354,0),0)&gt;0,1,0)</f>
        <v>0</v>
      </c>
      <c r="AG21" s="120">
        <f ca="1">IF(IFERROR(MATCH(_xlfn.CONCAT($B21,",",AG$4),'25 SpcFunc &amp; VentSpcFunc combos'!$Q$8:$Q$354,0),0)&gt;0,1,0)</f>
        <v>0</v>
      </c>
      <c r="AH21" s="120">
        <f ca="1">IF(IFERROR(MATCH(_xlfn.CONCAT($B21,",",AH$4),'25 SpcFunc &amp; VentSpcFunc combos'!$Q$8:$Q$354,0),0)&gt;0,1,0)</f>
        <v>0</v>
      </c>
      <c r="AI21" s="120">
        <f ca="1">IF(IFERROR(MATCH(_xlfn.CONCAT($B21,",",AI$4),'25 SpcFunc &amp; VentSpcFunc combos'!$Q$8:$Q$354,0),0)&gt;0,1,0)</f>
        <v>0</v>
      </c>
      <c r="AJ21" s="120">
        <f ca="1">IF(IFERROR(MATCH(_xlfn.CONCAT($B21,",",AJ$4),'25 SpcFunc &amp; VentSpcFunc combos'!$Q$8:$Q$354,0),0)&gt;0,1,0)</f>
        <v>0</v>
      </c>
      <c r="AK21" s="120">
        <f ca="1">IF(IFERROR(MATCH(_xlfn.CONCAT($B21,",",AK$4),'25 SpcFunc &amp; VentSpcFunc combos'!$Q$8:$Q$354,0),0)&gt;0,1,0)</f>
        <v>0</v>
      </c>
      <c r="AL21" s="120">
        <f ca="1">IF(IFERROR(MATCH(_xlfn.CONCAT($B21,",",AL$4),'25 SpcFunc &amp; VentSpcFunc combos'!$Q$8:$Q$354,0),0)&gt;0,1,0)</f>
        <v>0</v>
      </c>
      <c r="AM21" s="120">
        <f ca="1">IF(IFERROR(MATCH(_xlfn.CONCAT($B21,",",AM$4),'25 SpcFunc &amp; VentSpcFunc combos'!$Q$8:$Q$354,0),0)&gt;0,1,0)</f>
        <v>0</v>
      </c>
      <c r="AN21" s="120">
        <f ca="1">IF(IFERROR(MATCH(_xlfn.CONCAT($B21,",",AN$4),'25 SpcFunc &amp; VentSpcFunc combos'!$Q$8:$Q$354,0),0)&gt;0,1,0)</f>
        <v>0</v>
      </c>
      <c r="AO21" s="120">
        <f ca="1">IF(IFERROR(MATCH(_xlfn.CONCAT($B21,",",AO$4),'25 SpcFunc &amp; VentSpcFunc combos'!$Q$8:$Q$354,0),0)&gt;0,1,0)</f>
        <v>0</v>
      </c>
      <c r="AP21" s="120">
        <f ca="1">IF(IFERROR(MATCH(_xlfn.CONCAT($B21,",",AP$4),'25 SpcFunc &amp; VentSpcFunc combos'!$Q$8:$Q$354,0),0)&gt;0,1,0)</f>
        <v>0</v>
      </c>
      <c r="AQ21" s="120">
        <f ca="1">IF(IFERROR(MATCH(_xlfn.CONCAT($B21,",",AQ$4),'25 SpcFunc &amp; VentSpcFunc combos'!$Q$8:$Q$354,0),0)&gt;0,1,0)</f>
        <v>0</v>
      </c>
      <c r="AR21" s="120">
        <f ca="1">IF(IFERROR(MATCH(_xlfn.CONCAT($B21,",",AR$4),'25 SpcFunc &amp; VentSpcFunc combos'!$Q$8:$Q$354,0),0)&gt;0,1,0)</f>
        <v>0</v>
      </c>
      <c r="AS21" s="120">
        <f ca="1">IF(IFERROR(MATCH(_xlfn.CONCAT($B21,",",AS$4),'25 SpcFunc &amp; VentSpcFunc combos'!$Q$8:$Q$354,0),0)&gt;0,1,0)</f>
        <v>0</v>
      </c>
      <c r="AT21" s="120">
        <f ca="1">IF(IFERROR(MATCH(_xlfn.CONCAT($B21,",",AT$4),'25 SpcFunc &amp; VentSpcFunc combos'!$Q$8:$Q$354,0),0)&gt;0,1,0)</f>
        <v>0</v>
      </c>
      <c r="AU21" s="120">
        <f ca="1">IF(IFERROR(MATCH(_xlfn.CONCAT($B21,",",AU$4),'25 SpcFunc &amp; VentSpcFunc combos'!$Q$8:$Q$354,0),0)&gt;0,1,0)</f>
        <v>0</v>
      </c>
      <c r="AV21" s="120">
        <f ca="1">IF(IFERROR(MATCH(_xlfn.CONCAT($B21,",",AV$4),'25 SpcFunc &amp; VentSpcFunc combos'!$Q$8:$Q$354,0),0)&gt;0,1,0)</f>
        <v>0</v>
      </c>
      <c r="AW21" s="120">
        <f ca="1">IF(IFERROR(MATCH(_xlfn.CONCAT($B21,",",AW$4),'25 SpcFunc &amp; VentSpcFunc combos'!$Q$8:$Q$354,0),0)&gt;0,1,0)</f>
        <v>0</v>
      </c>
      <c r="AX21" s="120">
        <f ca="1">IF(IFERROR(MATCH(_xlfn.CONCAT($B21,",",AX$4),'25 SpcFunc &amp; VentSpcFunc combos'!$Q$8:$Q$354,0),0)&gt;0,1,0)</f>
        <v>0</v>
      </c>
      <c r="AY21" s="120">
        <f ca="1">IF(IFERROR(MATCH(_xlfn.CONCAT($B21,",",AY$4),'25 SpcFunc &amp; VentSpcFunc combos'!$Q$8:$Q$354,0),0)&gt;0,1,0)</f>
        <v>0</v>
      </c>
      <c r="AZ21" s="120">
        <f ca="1">IF(IFERROR(MATCH(_xlfn.CONCAT($B21,",",AZ$4),'25 SpcFunc &amp; VentSpcFunc combos'!$Q$8:$Q$354,0),0)&gt;0,1,0)</f>
        <v>0</v>
      </c>
      <c r="BA21" s="120">
        <f ca="1">IF(IFERROR(MATCH(_xlfn.CONCAT($B21,",",BA$4),'25 SpcFunc &amp; VentSpcFunc combos'!$Q$8:$Q$354,0),0)&gt;0,1,0)</f>
        <v>0</v>
      </c>
      <c r="BB21" s="120">
        <f ca="1">IF(IFERROR(MATCH(_xlfn.CONCAT($B21,",",BB$4),'25 SpcFunc &amp; VentSpcFunc combos'!$Q$8:$Q$354,0),0)&gt;0,1,0)</f>
        <v>0</v>
      </c>
      <c r="BC21" s="120">
        <f ca="1">IF(IFERROR(MATCH(_xlfn.CONCAT($B21,",",BC$4),'25 SpcFunc &amp; VentSpcFunc combos'!$Q$8:$Q$354,0),0)&gt;0,1,0)</f>
        <v>0</v>
      </c>
      <c r="BD21" s="120">
        <f ca="1">IF(IFERROR(MATCH(_xlfn.CONCAT($B21,",",BD$4),'25 SpcFunc &amp; VentSpcFunc combos'!$Q$8:$Q$354,0),0)&gt;0,1,0)</f>
        <v>0</v>
      </c>
      <c r="BE21" s="120">
        <f ca="1">IF(IFERROR(MATCH(_xlfn.CONCAT($B21,",",BE$4),'25 SpcFunc &amp; VentSpcFunc combos'!$Q$8:$Q$354,0),0)&gt;0,1,0)</f>
        <v>0</v>
      </c>
      <c r="BF21" s="120">
        <f ca="1">IF(IFERROR(MATCH(_xlfn.CONCAT($B21,",",BF$4),'25 SpcFunc &amp; VentSpcFunc combos'!$Q$8:$Q$354,0),0)&gt;0,1,0)</f>
        <v>0</v>
      </c>
      <c r="BG21" s="120">
        <f ca="1">IF(IFERROR(MATCH(_xlfn.CONCAT($B21,",",BG$4),'25 SpcFunc &amp; VentSpcFunc combos'!$Q$8:$Q$354,0),0)&gt;0,1,0)</f>
        <v>0</v>
      </c>
      <c r="BH21" s="120">
        <f ca="1">IF(IFERROR(MATCH(_xlfn.CONCAT($B21,",",BH$4),'25 SpcFunc &amp; VentSpcFunc combos'!$Q$8:$Q$354,0),0)&gt;0,1,0)</f>
        <v>1</v>
      </c>
      <c r="BI21" s="120">
        <f ca="1">IF(IFERROR(MATCH(_xlfn.CONCAT($B21,",",BI$4),'25 SpcFunc &amp; VentSpcFunc combos'!$Q$8:$Q$354,0),0)&gt;0,1,0)</f>
        <v>0</v>
      </c>
      <c r="BJ21" s="120">
        <f ca="1">IF(IFERROR(MATCH(_xlfn.CONCAT($B21,",",BJ$4),'25 SpcFunc &amp; VentSpcFunc combos'!$Q$8:$Q$354,0),0)&gt;0,1,0)</f>
        <v>0</v>
      </c>
      <c r="BK21" s="120">
        <f ca="1">IF(IFERROR(MATCH(_xlfn.CONCAT($B21,",",BK$4),'25 SpcFunc &amp; VentSpcFunc combos'!$Q$8:$Q$354,0),0)&gt;0,1,0)</f>
        <v>0</v>
      </c>
      <c r="BL21" s="120">
        <f ca="1">IF(IFERROR(MATCH(_xlfn.CONCAT($B21,",",BL$4),'25 SpcFunc &amp; VentSpcFunc combos'!$Q$8:$Q$354,0),0)&gt;0,1,0)</f>
        <v>0</v>
      </c>
      <c r="BM21" s="120">
        <f ca="1">IF(IFERROR(MATCH(_xlfn.CONCAT($B21,",",BM$4),'25 SpcFunc &amp; VentSpcFunc combos'!$Q$8:$Q$354,0),0)&gt;0,1,0)</f>
        <v>0</v>
      </c>
      <c r="BN21" s="120">
        <f ca="1">IF(IFERROR(MATCH(_xlfn.CONCAT($B21,",",BN$4),'25 SpcFunc &amp; VentSpcFunc combos'!$Q$8:$Q$354,0),0)&gt;0,1,0)</f>
        <v>0</v>
      </c>
      <c r="BO21" s="120">
        <f ca="1">IF(IFERROR(MATCH(_xlfn.CONCAT($B21,",",BO$4),'25 SpcFunc &amp; VentSpcFunc combos'!$Q$8:$Q$354,0),0)&gt;0,1,0)</f>
        <v>0</v>
      </c>
      <c r="BP21" s="120">
        <f ca="1">IF(IFERROR(MATCH(_xlfn.CONCAT($B21,",",BP$4),'25 SpcFunc &amp; VentSpcFunc combos'!$Q$8:$Q$354,0),0)&gt;0,1,0)</f>
        <v>0</v>
      </c>
      <c r="BQ21" s="120">
        <f ca="1">IF(IFERROR(MATCH(_xlfn.CONCAT($B21,",",BQ$4),'25 SpcFunc &amp; VentSpcFunc combos'!$Q$8:$Q$354,0),0)&gt;0,1,0)</f>
        <v>1</v>
      </c>
      <c r="BR21" s="120">
        <f ca="1">IF(IFERROR(MATCH(_xlfn.CONCAT($B21,",",BR$4),'25 SpcFunc &amp; VentSpcFunc combos'!$Q$8:$Q$354,0),0)&gt;0,1,0)</f>
        <v>1</v>
      </c>
      <c r="BS21" s="120">
        <f ca="1">IF(IFERROR(MATCH(_xlfn.CONCAT($B21,",",BS$4),'25 SpcFunc &amp; VentSpcFunc combos'!$Q$8:$Q$354,0),0)&gt;0,1,0)</f>
        <v>0</v>
      </c>
      <c r="BT21" s="120">
        <f ca="1">IF(IFERROR(MATCH(_xlfn.CONCAT($B21,",",BT$4),'25 SpcFunc &amp; VentSpcFunc combos'!$Q$8:$Q$354,0),0)&gt;0,1,0)</f>
        <v>0</v>
      </c>
      <c r="BU21" s="120">
        <f ca="1">IF(IFERROR(MATCH(_xlfn.CONCAT($B21,",",BU$4),'25 SpcFunc &amp; VentSpcFunc combos'!$Q$8:$Q$354,0),0)&gt;0,1,0)</f>
        <v>0</v>
      </c>
      <c r="BV21" s="120">
        <f ca="1">IF(IFERROR(MATCH(_xlfn.CONCAT($B21,",",BV$4),'25 SpcFunc &amp; VentSpcFunc combos'!$Q$8:$Q$354,0),0)&gt;0,1,0)</f>
        <v>0</v>
      </c>
      <c r="BW21" s="120">
        <f ca="1">IF(IFERROR(MATCH(_xlfn.CONCAT($B21,",",BW$4),'25 SpcFunc &amp; VentSpcFunc combos'!$Q$8:$Q$354,0),0)&gt;0,1,0)</f>
        <v>0</v>
      </c>
      <c r="BX21" s="120">
        <f ca="1">IF(IFERROR(MATCH(_xlfn.CONCAT($B21,",",BX$4),'25 SpcFunc &amp; VentSpcFunc combos'!$Q$8:$Q$354,0),0)&gt;0,1,0)</f>
        <v>0</v>
      </c>
      <c r="BY21" s="120">
        <f ca="1">IF(IFERROR(MATCH(_xlfn.CONCAT($B21,",",BY$4),'25 SpcFunc &amp; VentSpcFunc combos'!$Q$8:$Q$354,0),0)&gt;0,1,0)</f>
        <v>0</v>
      </c>
      <c r="BZ21" s="120">
        <f ca="1">IF(IFERROR(MATCH(_xlfn.CONCAT($B21,",",BZ$4),'25 SpcFunc &amp; VentSpcFunc combos'!$Q$8:$Q$354,0),0)&gt;0,1,0)</f>
        <v>0</v>
      </c>
      <c r="CA21" s="120">
        <f ca="1">IF(IFERROR(MATCH(_xlfn.CONCAT($B21,",",CA$4),'25 SpcFunc &amp; VentSpcFunc combos'!$Q$8:$Q$354,0),0)&gt;0,1,0)</f>
        <v>0</v>
      </c>
      <c r="CB21" s="120">
        <f ca="1">IF(IFERROR(MATCH(_xlfn.CONCAT($B21,",",CB$4),'25 SpcFunc &amp; VentSpcFunc combos'!$Q$8:$Q$354,0),0)&gt;0,1,0)</f>
        <v>0</v>
      </c>
      <c r="CC21" s="120">
        <f ca="1">IF(IFERROR(MATCH(_xlfn.CONCAT($B21,",",CC$4),'25 SpcFunc &amp; VentSpcFunc combos'!$Q$8:$Q$354,0),0)&gt;0,1,0)</f>
        <v>0</v>
      </c>
      <c r="CD21" s="120">
        <f ca="1">IF(IFERROR(MATCH(_xlfn.CONCAT($B21,",",CD$4),'25 SpcFunc &amp; VentSpcFunc combos'!$Q$8:$Q$354,0),0)&gt;0,1,0)</f>
        <v>0</v>
      </c>
      <c r="CE21" s="120">
        <f ca="1">IF(IFERROR(MATCH(_xlfn.CONCAT($B21,",",CE$4),'25 SpcFunc &amp; VentSpcFunc combos'!$Q$8:$Q$354,0),0)&gt;0,1,0)</f>
        <v>0</v>
      </c>
      <c r="CF21" s="120">
        <f ca="1">IF(IFERROR(MATCH(_xlfn.CONCAT($B21,",",CF$4),'25 SpcFunc &amp; VentSpcFunc combos'!$Q$8:$Q$354,0),0)&gt;0,1,0)</f>
        <v>0</v>
      </c>
      <c r="CG21" s="120">
        <f ca="1">IF(IFERROR(MATCH(_xlfn.CONCAT($B21,",",CG$4),'25 SpcFunc &amp; VentSpcFunc combos'!$Q$8:$Q$354,0),0)&gt;0,1,0)</f>
        <v>0</v>
      </c>
      <c r="CH21" s="120">
        <f ca="1">IF(IFERROR(MATCH(_xlfn.CONCAT($B21,",",CH$4),'25 SpcFunc &amp; VentSpcFunc combos'!$Q$8:$Q$354,0),0)&gt;0,1,0)</f>
        <v>0</v>
      </c>
      <c r="CI21" s="120">
        <f ca="1">IF(IFERROR(MATCH(_xlfn.CONCAT($B21,",",CI$4),'25 SpcFunc &amp; VentSpcFunc combos'!$Q$8:$Q$354,0),0)&gt;0,1,0)</f>
        <v>0</v>
      </c>
      <c r="CJ21" s="120">
        <f ca="1">IF(IFERROR(MATCH(_xlfn.CONCAT($B21,",",CJ$4),'25 SpcFunc &amp; VentSpcFunc combos'!$Q$8:$Q$354,0),0)&gt;0,1,0)</f>
        <v>0</v>
      </c>
      <c r="CK21" s="120">
        <f ca="1">IF(IFERROR(MATCH(_xlfn.CONCAT($B21,",",CK$4),'25 SpcFunc &amp; VentSpcFunc combos'!$Q$8:$Q$354,0),0)&gt;0,1,0)</f>
        <v>0</v>
      </c>
      <c r="CL21" s="120">
        <f ca="1">IF(IFERROR(MATCH(_xlfn.CONCAT($B21,",",CL$4),'25 SpcFunc &amp; VentSpcFunc combos'!$Q$8:$Q$354,0),0)&gt;0,1,0)</f>
        <v>0</v>
      </c>
      <c r="CM21" s="120">
        <f ca="1">IF(IFERROR(MATCH(_xlfn.CONCAT($B21,",",CM$4),'25 SpcFunc &amp; VentSpcFunc combos'!$Q$8:$Q$354,0),0)&gt;0,1,0)</f>
        <v>0</v>
      </c>
      <c r="CN21" s="120">
        <f ca="1">IF(IFERROR(MATCH(_xlfn.CONCAT($B21,",",CN$4),'25 SpcFunc &amp; VentSpcFunc combos'!$Q$8:$Q$354,0),0)&gt;0,1,0)</f>
        <v>0</v>
      </c>
      <c r="CO21" s="120">
        <f ca="1">IF(IFERROR(MATCH(_xlfn.CONCAT($B21,",",CO$4),'25 SpcFunc &amp; VentSpcFunc combos'!$Q$8:$Q$354,0),0)&gt;0,1,0)</f>
        <v>0</v>
      </c>
      <c r="CP21" s="120">
        <f ca="1">IF(IFERROR(MATCH(_xlfn.CONCAT($B21,",",CP$4),'25 SpcFunc &amp; VentSpcFunc combos'!$Q$8:$Q$354,0),0)&gt;0,1,0)</f>
        <v>0</v>
      </c>
      <c r="CQ21" s="120">
        <f ca="1">IF(IFERROR(MATCH(_xlfn.CONCAT($B21,",",CQ$4),'25 SpcFunc &amp; VentSpcFunc combos'!$Q$8:$Q$354,0),0)&gt;0,1,0)</f>
        <v>0</v>
      </c>
      <c r="CR21" s="120">
        <f ca="1">IF(IFERROR(MATCH(_xlfn.CONCAT($B21,",",CR$4),'25 SpcFunc &amp; VentSpcFunc combos'!$Q$8:$Q$354,0),0)&gt;0,1,0)</f>
        <v>0</v>
      </c>
      <c r="CS21" s="120">
        <f ca="1">IF(IFERROR(MATCH(_xlfn.CONCAT($B21,",",CS$4),'25 SpcFunc &amp; VentSpcFunc combos'!$Q$8:$Q$354,0),0)&gt;0,1,0)</f>
        <v>0</v>
      </c>
      <c r="CT21" s="120">
        <f ca="1">IF(IFERROR(MATCH(_xlfn.CONCAT($B21,",",CT$4),'25 SpcFunc &amp; VentSpcFunc combos'!$Q$8:$Q$354,0),0)&gt;0,1,0)</f>
        <v>0</v>
      </c>
      <c r="CU21" s="99" t="s">
        <v>938</v>
      </c>
      <c r="CV21">
        <f t="shared" ca="1" si="4"/>
        <v>8</v>
      </c>
    </row>
    <row r="22" spans="2:100" x14ac:dyDescent="0.25">
      <c r="B22" t="str">
        <f>'For CSV - 2025 SpcFuncData'!B22</f>
        <v>Copy Room</v>
      </c>
      <c r="C22" s="120">
        <f ca="1">IF(IFERROR(MATCH(_xlfn.CONCAT($B22,",",C$4),'25 SpcFunc &amp; VentSpcFunc combos'!$Q$8:$Q$354,0),0)&gt;0,1,0)</f>
        <v>0</v>
      </c>
      <c r="D22" s="120">
        <f ca="1">IF(IFERROR(MATCH(_xlfn.CONCAT($B22,",",D$4),'25 SpcFunc &amp; VentSpcFunc combos'!$Q$8:$Q$354,0),0)&gt;0,1,0)</f>
        <v>0</v>
      </c>
      <c r="E22" s="120">
        <f ca="1">IF(IFERROR(MATCH(_xlfn.CONCAT($B22,",",E$4),'25 SpcFunc &amp; VentSpcFunc combos'!$Q$8:$Q$354,0),0)&gt;0,1,0)</f>
        <v>0</v>
      </c>
      <c r="F22" s="120">
        <f ca="1">IF(IFERROR(MATCH(_xlfn.CONCAT($B22,",",F$4),'25 SpcFunc &amp; VentSpcFunc combos'!$Q$8:$Q$354,0),0)&gt;0,1,0)</f>
        <v>0</v>
      </c>
      <c r="G22" s="120">
        <f ca="1">IF(IFERROR(MATCH(_xlfn.CONCAT($B22,",",G$4),'25 SpcFunc &amp; VentSpcFunc combos'!$Q$8:$Q$354,0),0)&gt;0,1,0)</f>
        <v>0</v>
      </c>
      <c r="H22" s="120">
        <f ca="1">IF(IFERROR(MATCH(_xlfn.CONCAT($B22,",",H$4),'25 SpcFunc &amp; VentSpcFunc combos'!$Q$8:$Q$354,0),0)&gt;0,1,0)</f>
        <v>0</v>
      </c>
      <c r="I22" s="120">
        <f ca="1">IF(IFERROR(MATCH(_xlfn.CONCAT($B22,",",I$4),'25 SpcFunc &amp; VentSpcFunc combos'!$Q$8:$Q$354,0),0)&gt;0,1,0)</f>
        <v>0</v>
      </c>
      <c r="J22" s="120">
        <f ca="1">IF(IFERROR(MATCH(_xlfn.CONCAT($B22,",",J$4),'25 SpcFunc &amp; VentSpcFunc combos'!$Q$8:$Q$354,0),0)&gt;0,1,0)</f>
        <v>0</v>
      </c>
      <c r="K22" s="120">
        <f ca="1">IF(IFERROR(MATCH(_xlfn.CONCAT($B22,",",K$4),'25 SpcFunc &amp; VentSpcFunc combos'!$Q$8:$Q$354,0),0)&gt;0,1,0)</f>
        <v>0</v>
      </c>
      <c r="L22" s="120">
        <f ca="1">IF(IFERROR(MATCH(_xlfn.CONCAT($B22,",",L$4),'25 SpcFunc &amp; VentSpcFunc combos'!$Q$8:$Q$354,0),0)&gt;0,1,0)</f>
        <v>0</v>
      </c>
      <c r="M22" s="120">
        <f ca="1">IF(IFERROR(MATCH(_xlfn.CONCAT($B22,",",M$4),'25 SpcFunc &amp; VentSpcFunc combos'!$Q$8:$Q$354,0),0)&gt;0,1,0)</f>
        <v>0</v>
      </c>
      <c r="N22" s="120">
        <f ca="1">IF(IFERROR(MATCH(_xlfn.CONCAT($B22,",",N$4),'25 SpcFunc &amp; VentSpcFunc combos'!$Q$8:$Q$354,0),0)&gt;0,1,0)</f>
        <v>0</v>
      </c>
      <c r="O22" s="120">
        <f ca="1">IF(IFERROR(MATCH(_xlfn.CONCAT($B22,",",O$4),'25 SpcFunc &amp; VentSpcFunc combos'!$Q$8:$Q$354,0),0)&gt;0,1,0)</f>
        <v>0</v>
      </c>
      <c r="P22" s="120">
        <f ca="1">IF(IFERROR(MATCH(_xlfn.CONCAT($B22,",",P$4),'25 SpcFunc &amp; VentSpcFunc combos'!$Q$8:$Q$354,0),0)&gt;0,1,0)</f>
        <v>0</v>
      </c>
      <c r="Q22" s="120">
        <f ca="1">IF(IFERROR(MATCH(_xlfn.CONCAT($B22,",",Q$4),'25 SpcFunc &amp; VentSpcFunc combos'!$Q$8:$Q$354,0),0)&gt;0,1,0)</f>
        <v>0</v>
      </c>
      <c r="R22" s="120">
        <f ca="1">IF(IFERROR(MATCH(_xlfn.CONCAT($B22,",",R$4),'25 SpcFunc &amp; VentSpcFunc combos'!$Q$8:$Q$354,0),0)&gt;0,1,0)</f>
        <v>0</v>
      </c>
      <c r="S22" s="120">
        <f ca="1">IF(IFERROR(MATCH(_xlfn.CONCAT($B22,",",S$4),'25 SpcFunc &amp; VentSpcFunc combos'!$Q$8:$Q$354,0),0)&gt;0,1,0)</f>
        <v>0</v>
      </c>
      <c r="T22" s="120">
        <f ca="1">IF(IFERROR(MATCH(_xlfn.CONCAT($B22,",",T$4),'25 SpcFunc &amp; VentSpcFunc combos'!$Q$8:$Q$354,0),0)&gt;0,1,0)</f>
        <v>0</v>
      </c>
      <c r="U22" s="120">
        <f ca="1">IF(IFERROR(MATCH(_xlfn.CONCAT($B22,",",U$4),'25 SpcFunc &amp; VentSpcFunc combos'!$Q$8:$Q$354,0),0)&gt;0,1,0)</f>
        <v>0</v>
      </c>
      <c r="V22" s="120">
        <f ca="1">IF(IFERROR(MATCH(_xlfn.CONCAT($B22,",",V$4),'25 SpcFunc &amp; VentSpcFunc combos'!$Q$8:$Q$354,0),0)&gt;0,1,0)</f>
        <v>0</v>
      </c>
      <c r="W22" s="120">
        <f ca="1">IF(IFERROR(MATCH(_xlfn.CONCAT($B22,",",W$4),'25 SpcFunc &amp; VentSpcFunc combos'!$Q$8:$Q$354,0),0)&gt;0,1,0)</f>
        <v>0</v>
      </c>
      <c r="X22" s="120">
        <f ca="1">IF(IFERROR(MATCH(_xlfn.CONCAT($B22,",",X$4),'25 SpcFunc &amp; VentSpcFunc combos'!$Q$8:$Q$354,0),0)&gt;0,1,0)</f>
        <v>0</v>
      </c>
      <c r="Y22" s="120">
        <f ca="1">IF(IFERROR(MATCH(_xlfn.CONCAT($B22,",",Y$4),'25 SpcFunc &amp; VentSpcFunc combos'!$Q$8:$Q$354,0),0)&gt;0,1,0)</f>
        <v>0</v>
      </c>
      <c r="Z22" s="120">
        <f ca="1">IF(IFERROR(MATCH(_xlfn.CONCAT($B22,",",Z$4),'25 SpcFunc &amp; VentSpcFunc combos'!$Q$8:$Q$354,0),0)&gt;0,1,0)</f>
        <v>0</v>
      </c>
      <c r="AA22" s="120">
        <f ca="1">IF(IFERROR(MATCH(_xlfn.CONCAT($B22,",",AA$4),'25 SpcFunc &amp; VentSpcFunc combos'!$Q$8:$Q$354,0),0)&gt;0,1,0)</f>
        <v>0</v>
      </c>
      <c r="AB22" s="120">
        <f ca="1">IF(IFERROR(MATCH(_xlfn.CONCAT($B22,",",AB$4),'25 SpcFunc &amp; VentSpcFunc combos'!$Q$8:$Q$354,0),0)&gt;0,1,0)</f>
        <v>0</v>
      </c>
      <c r="AC22" s="120">
        <f ca="1">IF(IFERROR(MATCH(_xlfn.CONCAT($B22,",",AC$4),'25 SpcFunc &amp; VentSpcFunc combos'!$Q$8:$Q$354,0),0)&gt;0,1,0)</f>
        <v>0</v>
      </c>
      <c r="AD22" s="120">
        <f ca="1">IF(IFERROR(MATCH(_xlfn.CONCAT($B22,",",AD$4),'25 SpcFunc &amp; VentSpcFunc combos'!$Q$8:$Q$354,0),0)&gt;0,1,0)</f>
        <v>0</v>
      </c>
      <c r="AE22" s="120">
        <f ca="1">IF(IFERROR(MATCH(_xlfn.CONCAT($B22,",",AE$4),'25 SpcFunc &amp; VentSpcFunc combos'!$Q$8:$Q$354,0),0)&gt;0,1,0)</f>
        <v>0</v>
      </c>
      <c r="AF22" s="120">
        <f ca="1">IF(IFERROR(MATCH(_xlfn.CONCAT($B22,",",AF$4),'25 SpcFunc &amp; VentSpcFunc combos'!$Q$8:$Q$354,0),0)&gt;0,1,0)</f>
        <v>0</v>
      </c>
      <c r="AG22" s="120">
        <f ca="1">IF(IFERROR(MATCH(_xlfn.CONCAT($B22,",",AG$4),'25 SpcFunc &amp; VentSpcFunc combos'!$Q$8:$Q$354,0),0)&gt;0,1,0)</f>
        <v>0</v>
      </c>
      <c r="AH22" s="120">
        <f ca="1">IF(IFERROR(MATCH(_xlfn.CONCAT($B22,",",AH$4),'25 SpcFunc &amp; VentSpcFunc combos'!$Q$8:$Q$354,0),0)&gt;0,1,0)</f>
        <v>0</v>
      </c>
      <c r="AI22" s="120">
        <f ca="1">IF(IFERROR(MATCH(_xlfn.CONCAT($B22,",",AI$4),'25 SpcFunc &amp; VentSpcFunc combos'!$Q$8:$Q$354,0),0)&gt;0,1,0)</f>
        <v>0</v>
      </c>
      <c r="AJ22" s="120">
        <f ca="1">IF(IFERROR(MATCH(_xlfn.CONCAT($B22,",",AJ$4),'25 SpcFunc &amp; VentSpcFunc combos'!$Q$8:$Q$354,0),0)&gt;0,1,0)</f>
        <v>0</v>
      </c>
      <c r="AK22" s="120">
        <f ca="1">IF(IFERROR(MATCH(_xlfn.CONCAT($B22,",",AK$4),'25 SpcFunc &amp; VentSpcFunc combos'!$Q$8:$Q$354,0),0)&gt;0,1,0)</f>
        <v>1</v>
      </c>
      <c r="AL22" s="120">
        <f ca="1">IF(IFERROR(MATCH(_xlfn.CONCAT($B22,",",AL$4),'25 SpcFunc &amp; VentSpcFunc combos'!$Q$8:$Q$354,0),0)&gt;0,1,0)</f>
        <v>0</v>
      </c>
      <c r="AM22" s="120">
        <f ca="1">IF(IFERROR(MATCH(_xlfn.CONCAT($B22,",",AM$4),'25 SpcFunc &amp; VentSpcFunc combos'!$Q$8:$Q$354,0),0)&gt;0,1,0)</f>
        <v>0</v>
      </c>
      <c r="AN22" s="120">
        <f ca="1">IF(IFERROR(MATCH(_xlfn.CONCAT($B22,",",AN$4),'25 SpcFunc &amp; VentSpcFunc combos'!$Q$8:$Q$354,0),0)&gt;0,1,0)</f>
        <v>0</v>
      </c>
      <c r="AO22" s="120">
        <f ca="1">IF(IFERROR(MATCH(_xlfn.CONCAT($B22,",",AO$4),'25 SpcFunc &amp; VentSpcFunc combos'!$Q$8:$Q$354,0),0)&gt;0,1,0)</f>
        <v>0</v>
      </c>
      <c r="AP22" s="120">
        <f ca="1">IF(IFERROR(MATCH(_xlfn.CONCAT($B22,",",AP$4),'25 SpcFunc &amp; VentSpcFunc combos'!$Q$8:$Q$354,0),0)&gt;0,1,0)</f>
        <v>0</v>
      </c>
      <c r="AQ22" s="120">
        <f ca="1">IF(IFERROR(MATCH(_xlfn.CONCAT($B22,",",AQ$4),'25 SpcFunc &amp; VentSpcFunc combos'!$Q$8:$Q$354,0),0)&gt;0,1,0)</f>
        <v>0</v>
      </c>
      <c r="AR22" s="120">
        <f ca="1">IF(IFERROR(MATCH(_xlfn.CONCAT($B22,",",AR$4),'25 SpcFunc &amp; VentSpcFunc combos'!$Q$8:$Q$354,0),0)&gt;0,1,0)</f>
        <v>0</v>
      </c>
      <c r="AS22" s="120">
        <f ca="1">IF(IFERROR(MATCH(_xlfn.CONCAT($B22,",",AS$4),'25 SpcFunc &amp; VentSpcFunc combos'!$Q$8:$Q$354,0),0)&gt;0,1,0)</f>
        <v>0</v>
      </c>
      <c r="AT22" s="120">
        <f ca="1">IF(IFERROR(MATCH(_xlfn.CONCAT($B22,",",AT$4),'25 SpcFunc &amp; VentSpcFunc combos'!$Q$8:$Q$354,0),0)&gt;0,1,0)</f>
        <v>0</v>
      </c>
      <c r="AU22" s="120">
        <f ca="1">IF(IFERROR(MATCH(_xlfn.CONCAT($B22,",",AU$4),'25 SpcFunc &amp; VentSpcFunc combos'!$Q$8:$Q$354,0),0)&gt;0,1,0)</f>
        <v>0</v>
      </c>
      <c r="AV22" s="120">
        <f ca="1">IF(IFERROR(MATCH(_xlfn.CONCAT($B22,",",AV$4),'25 SpcFunc &amp; VentSpcFunc combos'!$Q$8:$Q$354,0),0)&gt;0,1,0)</f>
        <v>0</v>
      </c>
      <c r="AW22" s="120">
        <f ca="1">IF(IFERROR(MATCH(_xlfn.CONCAT($B22,",",AW$4),'25 SpcFunc &amp; VentSpcFunc combos'!$Q$8:$Q$354,0),0)&gt;0,1,0)</f>
        <v>0</v>
      </c>
      <c r="AX22" s="120">
        <f ca="1">IF(IFERROR(MATCH(_xlfn.CONCAT($B22,",",AX$4),'25 SpcFunc &amp; VentSpcFunc combos'!$Q$8:$Q$354,0),0)&gt;0,1,0)</f>
        <v>0</v>
      </c>
      <c r="AY22" s="120">
        <f ca="1">IF(IFERROR(MATCH(_xlfn.CONCAT($B22,",",AY$4),'25 SpcFunc &amp; VentSpcFunc combos'!$Q$8:$Q$354,0),0)&gt;0,1,0)</f>
        <v>0</v>
      </c>
      <c r="AZ22" s="120">
        <f ca="1">IF(IFERROR(MATCH(_xlfn.CONCAT($B22,",",AZ$4),'25 SpcFunc &amp; VentSpcFunc combos'!$Q$8:$Q$354,0),0)&gt;0,1,0)</f>
        <v>0</v>
      </c>
      <c r="BA22" s="120">
        <f ca="1">IF(IFERROR(MATCH(_xlfn.CONCAT($B22,",",BA$4),'25 SpcFunc &amp; VentSpcFunc combos'!$Q$8:$Q$354,0),0)&gt;0,1,0)</f>
        <v>0</v>
      </c>
      <c r="BB22" s="120">
        <f ca="1">IF(IFERROR(MATCH(_xlfn.CONCAT($B22,",",BB$4),'25 SpcFunc &amp; VentSpcFunc combos'!$Q$8:$Q$354,0),0)&gt;0,1,0)</f>
        <v>0</v>
      </c>
      <c r="BC22" s="120">
        <f ca="1">IF(IFERROR(MATCH(_xlfn.CONCAT($B22,",",BC$4),'25 SpcFunc &amp; VentSpcFunc combos'!$Q$8:$Q$354,0),0)&gt;0,1,0)</f>
        <v>0</v>
      </c>
      <c r="BD22" s="120">
        <f ca="1">IF(IFERROR(MATCH(_xlfn.CONCAT($B22,",",BD$4),'25 SpcFunc &amp; VentSpcFunc combos'!$Q$8:$Q$354,0),0)&gt;0,1,0)</f>
        <v>0</v>
      </c>
      <c r="BE22" s="120">
        <f ca="1">IF(IFERROR(MATCH(_xlfn.CONCAT($B22,",",BE$4),'25 SpcFunc &amp; VentSpcFunc combos'!$Q$8:$Q$354,0),0)&gt;0,1,0)</f>
        <v>0</v>
      </c>
      <c r="BF22" s="120">
        <f ca="1">IF(IFERROR(MATCH(_xlfn.CONCAT($B22,",",BF$4),'25 SpcFunc &amp; VentSpcFunc combos'!$Q$8:$Q$354,0),0)&gt;0,1,0)</f>
        <v>0</v>
      </c>
      <c r="BG22" s="120">
        <f ca="1">IF(IFERROR(MATCH(_xlfn.CONCAT($B22,",",BG$4),'25 SpcFunc &amp; VentSpcFunc combos'!$Q$8:$Q$354,0),0)&gt;0,1,0)</f>
        <v>0</v>
      </c>
      <c r="BH22" s="120">
        <f ca="1">IF(IFERROR(MATCH(_xlfn.CONCAT($B22,",",BH$4),'25 SpcFunc &amp; VentSpcFunc combos'!$Q$8:$Q$354,0),0)&gt;0,1,0)</f>
        <v>0</v>
      </c>
      <c r="BI22" s="120">
        <f ca="1">IF(IFERROR(MATCH(_xlfn.CONCAT($B22,",",BI$4),'25 SpcFunc &amp; VentSpcFunc combos'!$Q$8:$Q$354,0),0)&gt;0,1,0)</f>
        <v>0</v>
      </c>
      <c r="BJ22" s="120">
        <f ca="1">IF(IFERROR(MATCH(_xlfn.CONCAT($B22,",",BJ$4),'25 SpcFunc &amp; VentSpcFunc combos'!$Q$8:$Q$354,0),0)&gt;0,1,0)</f>
        <v>0</v>
      </c>
      <c r="BK22" s="120">
        <f ca="1">IF(IFERROR(MATCH(_xlfn.CONCAT($B22,",",BK$4),'25 SpcFunc &amp; VentSpcFunc combos'!$Q$8:$Q$354,0),0)&gt;0,1,0)</f>
        <v>0</v>
      </c>
      <c r="BL22" s="120">
        <f ca="1">IF(IFERROR(MATCH(_xlfn.CONCAT($B22,",",BL$4),'25 SpcFunc &amp; VentSpcFunc combos'!$Q$8:$Q$354,0),0)&gt;0,1,0)</f>
        <v>0</v>
      </c>
      <c r="BM22" s="120">
        <f ca="1">IF(IFERROR(MATCH(_xlfn.CONCAT($B22,",",BM$4),'25 SpcFunc &amp; VentSpcFunc combos'!$Q$8:$Q$354,0),0)&gt;0,1,0)</f>
        <v>0</v>
      </c>
      <c r="BN22" s="120">
        <f ca="1">IF(IFERROR(MATCH(_xlfn.CONCAT($B22,",",BN$4),'25 SpcFunc &amp; VentSpcFunc combos'!$Q$8:$Q$354,0),0)&gt;0,1,0)</f>
        <v>0</v>
      </c>
      <c r="BO22" s="120">
        <f ca="1">IF(IFERROR(MATCH(_xlfn.CONCAT($B22,",",BO$4),'25 SpcFunc &amp; VentSpcFunc combos'!$Q$8:$Q$354,0),0)&gt;0,1,0)</f>
        <v>0</v>
      </c>
      <c r="BP22" s="120">
        <f ca="1">IF(IFERROR(MATCH(_xlfn.CONCAT($B22,",",BP$4),'25 SpcFunc &amp; VentSpcFunc combos'!$Q$8:$Q$354,0),0)&gt;0,1,0)</f>
        <v>0</v>
      </c>
      <c r="BQ22" s="120">
        <f ca="1">IF(IFERROR(MATCH(_xlfn.CONCAT($B22,",",BQ$4),'25 SpcFunc &amp; VentSpcFunc combos'!$Q$8:$Q$354,0),0)&gt;0,1,0)</f>
        <v>0</v>
      </c>
      <c r="BR22" s="120">
        <f ca="1">IF(IFERROR(MATCH(_xlfn.CONCAT($B22,",",BR$4),'25 SpcFunc &amp; VentSpcFunc combos'!$Q$8:$Q$354,0),0)&gt;0,1,0)</f>
        <v>0</v>
      </c>
      <c r="BS22" s="120">
        <f ca="1">IF(IFERROR(MATCH(_xlfn.CONCAT($B22,",",BS$4),'25 SpcFunc &amp; VentSpcFunc combos'!$Q$8:$Q$354,0),0)&gt;0,1,0)</f>
        <v>0</v>
      </c>
      <c r="BT22" s="120">
        <f ca="1">IF(IFERROR(MATCH(_xlfn.CONCAT($B22,",",BT$4),'25 SpcFunc &amp; VentSpcFunc combos'!$Q$8:$Q$354,0),0)&gt;0,1,0)</f>
        <v>0</v>
      </c>
      <c r="BU22" s="120">
        <f ca="1">IF(IFERROR(MATCH(_xlfn.CONCAT($B22,",",BU$4),'25 SpcFunc &amp; VentSpcFunc combos'!$Q$8:$Q$354,0),0)&gt;0,1,0)</f>
        <v>0</v>
      </c>
      <c r="BV22" s="120">
        <f ca="1">IF(IFERROR(MATCH(_xlfn.CONCAT($B22,",",BV$4),'25 SpcFunc &amp; VentSpcFunc combos'!$Q$8:$Q$354,0),0)&gt;0,1,0)</f>
        <v>0</v>
      </c>
      <c r="BW22" s="120">
        <f ca="1">IF(IFERROR(MATCH(_xlfn.CONCAT($B22,",",BW$4),'25 SpcFunc &amp; VentSpcFunc combos'!$Q$8:$Q$354,0),0)&gt;0,1,0)</f>
        <v>0</v>
      </c>
      <c r="BX22" s="120">
        <f ca="1">IF(IFERROR(MATCH(_xlfn.CONCAT($B22,",",BX$4),'25 SpcFunc &amp; VentSpcFunc combos'!$Q$8:$Q$354,0),0)&gt;0,1,0)</f>
        <v>0</v>
      </c>
      <c r="BY22" s="120">
        <f ca="1">IF(IFERROR(MATCH(_xlfn.CONCAT($B22,",",BY$4),'25 SpcFunc &amp; VentSpcFunc combos'!$Q$8:$Q$354,0),0)&gt;0,1,0)</f>
        <v>0</v>
      </c>
      <c r="BZ22" s="120">
        <f ca="1">IF(IFERROR(MATCH(_xlfn.CONCAT($B22,",",BZ$4),'25 SpcFunc &amp; VentSpcFunc combos'!$Q$8:$Q$354,0),0)&gt;0,1,0)</f>
        <v>0</v>
      </c>
      <c r="CA22" s="120">
        <f ca="1">IF(IFERROR(MATCH(_xlfn.CONCAT($B22,",",CA$4),'25 SpcFunc &amp; VentSpcFunc combos'!$Q$8:$Q$354,0),0)&gt;0,1,0)</f>
        <v>0</v>
      </c>
      <c r="CB22" s="120">
        <f ca="1">IF(IFERROR(MATCH(_xlfn.CONCAT($B22,",",CB$4),'25 SpcFunc &amp; VentSpcFunc combos'!$Q$8:$Q$354,0),0)&gt;0,1,0)</f>
        <v>0</v>
      </c>
      <c r="CC22" s="120">
        <f ca="1">IF(IFERROR(MATCH(_xlfn.CONCAT($B22,",",CC$4),'25 SpcFunc &amp; VentSpcFunc combos'!$Q$8:$Q$354,0),0)&gt;0,1,0)</f>
        <v>0</v>
      </c>
      <c r="CD22" s="120">
        <f ca="1">IF(IFERROR(MATCH(_xlfn.CONCAT($B22,",",CD$4),'25 SpcFunc &amp; VentSpcFunc combos'!$Q$8:$Q$354,0),0)&gt;0,1,0)</f>
        <v>0</v>
      </c>
      <c r="CE22" s="120">
        <f ca="1">IF(IFERROR(MATCH(_xlfn.CONCAT($B22,",",CE$4),'25 SpcFunc &amp; VentSpcFunc combos'!$Q$8:$Q$354,0),0)&gt;0,1,0)</f>
        <v>0</v>
      </c>
      <c r="CF22" s="120">
        <f ca="1">IF(IFERROR(MATCH(_xlfn.CONCAT($B22,",",CF$4),'25 SpcFunc &amp; VentSpcFunc combos'!$Q$8:$Q$354,0),0)&gt;0,1,0)</f>
        <v>0</v>
      </c>
      <c r="CG22" s="120">
        <f ca="1">IF(IFERROR(MATCH(_xlfn.CONCAT($B22,",",CG$4),'25 SpcFunc &amp; VentSpcFunc combos'!$Q$8:$Q$354,0),0)&gt;0,1,0)</f>
        <v>0</v>
      </c>
      <c r="CH22" s="120">
        <f ca="1">IF(IFERROR(MATCH(_xlfn.CONCAT($B22,",",CH$4),'25 SpcFunc &amp; VentSpcFunc combos'!$Q$8:$Q$354,0),0)&gt;0,1,0)</f>
        <v>0</v>
      </c>
      <c r="CI22" s="120">
        <f ca="1">IF(IFERROR(MATCH(_xlfn.CONCAT($B22,",",CI$4),'25 SpcFunc &amp; VentSpcFunc combos'!$Q$8:$Q$354,0),0)&gt;0,1,0)</f>
        <v>0</v>
      </c>
      <c r="CJ22" s="120">
        <f ca="1">IF(IFERROR(MATCH(_xlfn.CONCAT($B22,",",CJ$4),'25 SpcFunc &amp; VentSpcFunc combos'!$Q$8:$Q$354,0),0)&gt;0,1,0)</f>
        <v>0</v>
      </c>
      <c r="CK22" s="120">
        <f ca="1">IF(IFERROR(MATCH(_xlfn.CONCAT($B22,",",CK$4),'25 SpcFunc &amp; VentSpcFunc combos'!$Q$8:$Q$354,0),0)&gt;0,1,0)</f>
        <v>0</v>
      </c>
      <c r="CL22" s="120">
        <f ca="1">IF(IFERROR(MATCH(_xlfn.CONCAT($B22,",",CL$4),'25 SpcFunc &amp; VentSpcFunc combos'!$Q$8:$Q$354,0),0)&gt;0,1,0)</f>
        <v>0</v>
      </c>
      <c r="CM22" s="120">
        <f ca="1">IF(IFERROR(MATCH(_xlfn.CONCAT($B22,",",CM$4),'25 SpcFunc &amp; VentSpcFunc combos'!$Q$8:$Q$354,0),0)&gt;0,1,0)</f>
        <v>0</v>
      </c>
      <c r="CN22" s="120">
        <f ca="1">IF(IFERROR(MATCH(_xlfn.CONCAT($B22,",",CN$4),'25 SpcFunc &amp; VentSpcFunc combos'!$Q$8:$Q$354,0),0)&gt;0,1,0)</f>
        <v>0</v>
      </c>
      <c r="CO22" s="120">
        <f ca="1">IF(IFERROR(MATCH(_xlfn.CONCAT($B22,",",CO$4),'25 SpcFunc &amp; VentSpcFunc combos'!$Q$8:$Q$354,0),0)&gt;0,1,0)</f>
        <v>0</v>
      </c>
      <c r="CP22" s="120">
        <f ca="1">IF(IFERROR(MATCH(_xlfn.CONCAT($B22,",",CP$4),'25 SpcFunc &amp; VentSpcFunc combos'!$Q$8:$Q$354,0),0)&gt;0,1,0)</f>
        <v>0</v>
      </c>
      <c r="CQ22" s="120">
        <f ca="1">IF(IFERROR(MATCH(_xlfn.CONCAT($B22,",",CQ$4),'25 SpcFunc &amp; VentSpcFunc combos'!$Q$8:$Q$354,0),0)&gt;0,1,0)</f>
        <v>0</v>
      </c>
      <c r="CR22" s="120">
        <f ca="1">IF(IFERROR(MATCH(_xlfn.CONCAT($B22,",",CR$4),'25 SpcFunc &amp; VentSpcFunc combos'!$Q$8:$Q$354,0),0)&gt;0,1,0)</f>
        <v>0</v>
      </c>
      <c r="CS22" s="120">
        <f ca="1">IF(IFERROR(MATCH(_xlfn.CONCAT($B22,",",CS$4),'25 SpcFunc &amp; VentSpcFunc combos'!$Q$8:$Q$354,0),0)&gt;0,1,0)</f>
        <v>0</v>
      </c>
      <c r="CT22" s="120">
        <f ca="1">IF(IFERROR(MATCH(_xlfn.CONCAT($B22,",",CT$4),'25 SpcFunc &amp; VentSpcFunc combos'!$Q$8:$Q$354,0),0)&gt;0,1,0)</f>
        <v>0</v>
      </c>
      <c r="CU22" s="99" t="s">
        <v>938</v>
      </c>
      <c r="CV22">
        <f t="shared" ca="1" si="4"/>
        <v>1</v>
      </c>
    </row>
    <row r="23" spans="2:100" x14ac:dyDescent="0.25">
      <c r="B23" t="str">
        <f>'For CSV - 2025 SpcFuncData'!B23</f>
        <v>Corridor Area</v>
      </c>
      <c r="C23" s="120">
        <f ca="1">IF(IFERROR(MATCH(_xlfn.CONCAT($B23,",",C$4),'25 SpcFunc &amp; VentSpcFunc combos'!$Q$8:$Q$354,0),0)&gt;0,1,0)</f>
        <v>0</v>
      </c>
      <c r="D23" s="120">
        <f ca="1">IF(IFERROR(MATCH(_xlfn.CONCAT($B23,",",D$4),'25 SpcFunc &amp; VentSpcFunc combos'!$Q$8:$Q$354,0),0)&gt;0,1,0)</f>
        <v>0</v>
      </c>
      <c r="E23" s="120">
        <f ca="1">IF(IFERROR(MATCH(_xlfn.CONCAT($B23,",",E$4),'25 SpcFunc &amp; VentSpcFunc combos'!$Q$8:$Q$354,0),0)&gt;0,1,0)</f>
        <v>0</v>
      </c>
      <c r="F23" s="120">
        <f ca="1">IF(IFERROR(MATCH(_xlfn.CONCAT($B23,",",F$4),'25 SpcFunc &amp; VentSpcFunc combos'!$Q$8:$Q$354,0),0)&gt;0,1,0)</f>
        <v>0</v>
      </c>
      <c r="G23" s="120">
        <f ca="1">IF(IFERROR(MATCH(_xlfn.CONCAT($B23,",",G$4),'25 SpcFunc &amp; VentSpcFunc combos'!$Q$8:$Q$354,0),0)&gt;0,1,0)</f>
        <v>0</v>
      </c>
      <c r="H23" s="120">
        <f ca="1">IF(IFERROR(MATCH(_xlfn.CONCAT($B23,",",H$4),'25 SpcFunc &amp; VentSpcFunc combos'!$Q$8:$Q$354,0),0)&gt;0,1,0)</f>
        <v>0</v>
      </c>
      <c r="I23" s="120">
        <f ca="1">IF(IFERROR(MATCH(_xlfn.CONCAT($B23,",",I$4),'25 SpcFunc &amp; VentSpcFunc combos'!$Q$8:$Q$354,0),0)&gt;0,1,0)</f>
        <v>0</v>
      </c>
      <c r="J23" s="120">
        <f ca="1">IF(IFERROR(MATCH(_xlfn.CONCAT($B23,",",J$4),'25 SpcFunc &amp; VentSpcFunc combos'!$Q$8:$Q$354,0),0)&gt;0,1,0)</f>
        <v>0</v>
      </c>
      <c r="K23" s="120">
        <f ca="1">IF(IFERROR(MATCH(_xlfn.CONCAT($B23,",",K$4),'25 SpcFunc &amp; VentSpcFunc combos'!$Q$8:$Q$354,0),0)&gt;0,1,0)</f>
        <v>0</v>
      </c>
      <c r="L23" s="120">
        <f ca="1">IF(IFERROR(MATCH(_xlfn.CONCAT($B23,",",L$4),'25 SpcFunc &amp; VentSpcFunc combos'!$Q$8:$Q$354,0),0)&gt;0,1,0)</f>
        <v>0</v>
      </c>
      <c r="M23" s="120">
        <f ca="1">IF(IFERROR(MATCH(_xlfn.CONCAT($B23,",",M$4),'25 SpcFunc &amp; VentSpcFunc combos'!$Q$8:$Q$354,0),0)&gt;0,1,0)</f>
        <v>0</v>
      </c>
      <c r="N23" s="120">
        <f ca="1">IF(IFERROR(MATCH(_xlfn.CONCAT($B23,",",N$4),'25 SpcFunc &amp; VentSpcFunc combos'!$Q$8:$Q$354,0),0)&gt;0,1,0)</f>
        <v>0</v>
      </c>
      <c r="O23" s="120">
        <f ca="1">IF(IFERROR(MATCH(_xlfn.CONCAT($B23,",",O$4),'25 SpcFunc &amp; VentSpcFunc combos'!$Q$8:$Q$354,0),0)&gt;0,1,0)</f>
        <v>0</v>
      </c>
      <c r="P23" s="120">
        <f ca="1">IF(IFERROR(MATCH(_xlfn.CONCAT($B23,",",P$4),'25 SpcFunc &amp; VentSpcFunc combos'!$Q$8:$Q$354,0),0)&gt;0,1,0)</f>
        <v>0</v>
      </c>
      <c r="Q23" s="120">
        <f ca="1">IF(IFERROR(MATCH(_xlfn.CONCAT($B23,",",Q$4),'25 SpcFunc &amp; VentSpcFunc combos'!$Q$8:$Q$354,0),0)&gt;0,1,0)</f>
        <v>0</v>
      </c>
      <c r="R23" s="120">
        <f ca="1">IF(IFERROR(MATCH(_xlfn.CONCAT($B23,",",R$4),'25 SpcFunc &amp; VentSpcFunc combos'!$Q$8:$Q$354,0),0)&gt;0,1,0)</f>
        <v>0</v>
      </c>
      <c r="S23" s="120">
        <f ca="1">IF(IFERROR(MATCH(_xlfn.CONCAT($B23,",",S$4),'25 SpcFunc &amp; VentSpcFunc combos'!$Q$8:$Q$354,0),0)&gt;0,1,0)</f>
        <v>0</v>
      </c>
      <c r="T23" s="120">
        <f ca="1">IF(IFERROR(MATCH(_xlfn.CONCAT($B23,",",T$4),'25 SpcFunc &amp; VentSpcFunc combos'!$Q$8:$Q$354,0),0)&gt;0,1,0)</f>
        <v>0</v>
      </c>
      <c r="U23" s="120">
        <f ca="1">IF(IFERROR(MATCH(_xlfn.CONCAT($B23,",",U$4),'25 SpcFunc &amp; VentSpcFunc combos'!$Q$8:$Q$354,0),0)&gt;0,1,0)</f>
        <v>0</v>
      </c>
      <c r="V23" s="120">
        <f ca="1">IF(IFERROR(MATCH(_xlfn.CONCAT($B23,",",V$4),'25 SpcFunc &amp; VentSpcFunc combos'!$Q$8:$Q$354,0),0)&gt;0,1,0)</f>
        <v>0</v>
      </c>
      <c r="W23" s="120">
        <f ca="1">IF(IFERROR(MATCH(_xlfn.CONCAT($B23,",",W$4),'25 SpcFunc &amp; VentSpcFunc combos'!$Q$8:$Q$354,0),0)&gt;0,1,0)</f>
        <v>0</v>
      </c>
      <c r="X23" s="120">
        <f ca="1">IF(IFERROR(MATCH(_xlfn.CONCAT($B23,",",X$4),'25 SpcFunc &amp; VentSpcFunc combos'!$Q$8:$Q$354,0),0)&gt;0,1,0)</f>
        <v>0</v>
      </c>
      <c r="Y23" s="120">
        <f ca="1">IF(IFERROR(MATCH(_xlfn.CONCAT($B23,",",Y$4),'25 SpcFunc &amp; VentSpcFunc combos'!$Q$8:$Q$354,0),0)&gt;0,1,0)</f>
        <v>0</v>
      </c>
      <c r="Z23" s="120">
        <f ca="1">IF(IFERROR(MATCH(_xlfn.CONCAT($B23,",",Z$4),'25 SpcFunc &amp; VentSpcFunc combos'!$Q$8:$Q$354,0),0)&gt;0,1,0)</f>
        <v>0</v>
      </c>
      <c r="AA23" s="120">
        <f ca="1">IF(IFERROR(MATCH(_xlfn.CONCAT($B23,",",AA$4),'25 SpcFunc &amp; VentSpcFunc combos'!$Q$8:$Q$354,0),0)&gt;0,1,0)</f>
        <v>0</v>
      </c>
      <c r="AB23" s="120">
        <f ca="1">IF(IFERROR(MATCH(_xlfn.CONCAT($B23,",",AB$4),'25 SpcFunc &amp; VentSpcFunc combos'!$Q$8:$Q$354,0),0)&gt;0,1,0)</f>
        <v>0</v>
      </c>
      <c r="AC23" s="120">
        <f ca="1">IF(IFERROR(MATCH(_xlfn.CONCAT($B23,",",AC$4),'25 SpcFunc &amp; VentSpcFunc combos'!$Q$8:$Q$354,0),0)&gt;0,1,0)</f>
        <v>0</v>
      </c>
      <c r="AD23" s="120">
        <f ca="1">IF(IFERROR(MATCH(_xlfn.CONCAT($B23,",",AD$4),'25 SpcFunc &amp; VentSpcFunc combos'!$Q$8:$Q$354,0),0)&gt;0,1,0)</f>
        <v>0</v>
      </c>
      <c r="AE23" s="120">
        <f ca="1">IF(IFERROR(MATCH(_xlfn.CONCAT($B23,",",AE$4),'25 SpcFunc &amp; VentSpcFunc combos'!$Q$8:$Q$354,0),0)&gt;0,1,0)</f>
        <v>0</v>
      </c>
      <c r="AF23" s="120">
        <f ca="1">IF(IFERROR(MATCH(_xlfn.CONCAT($B23,",",AF$4),'25 SpcFunc &amp; VentSpcFunc combos'!$Q$8:$Q$354,0),0)&gt;0,1,0)</f>
        <v>0</v>
      </c>
      <c r="AG23" s="120">
        <f ca="1">IF(IFERROR(MATCH(_xlfn.CONCAT($B23,",",AG$4),'25 SpcFunc &amp; VentSpcFunc combos'!$Q$8:$Q$354,0),0)&gt;0,1,0)</f>
        <v>0</v>
      </c>
      <c r="AH23" s="120">
        <f ca="1">IF(IFERROR(MATCH(_xlfn.CONCAT($B23,",",AH$4),'25 SpcFunc &amp; VentSpcFunc combos'!$Q$8:$Q$354,0),0)&gt;0,1,0)</f>
        <v>0</v>
      </c>
      <c r="AI23" s="120">
        <f ca="1">IF(IFERROR(MATCH(_xlfn.CONCAT($B23,",",AI$4),'25 SpcFunc &amp; VentSpcFunc combos'!$Q$8:$Q$354,0),0)&gt;0,1,0)</f>
        <v>0</v>
      </c>
      <c r="AJ23" s="120">
        <f ca="1">IF(IFERROR(MATCH(_xlfn.CONCAT($B23,",",AJ$4),'25 SpcFunc &amp; VentSpcFunc combos'!$Q$8:$Q$354,0),0)&gt;0,1,0)</f>
        <v>0</v>
      </c>
      <c r="AK23" s="120">
        <f ca="1">IF(IFERROR(MATCH(_xlfn.CONCAT($B23,",",AK$4),'25 SpcFunc &amp; VentSpcFunc combos'!$Q$8:$Q$354,0),0)&gt;0,1,0)</f>
        <v>0</v>
      </c>
      <c r="AL23" s="120">
        <f ca="1">IF(IFERROR(MATCH(_xlfn.CONCAT($B23,",",AL$4),'25 SpcFunc &amp; VentSpcFunc combos'!$Q$8:$Q$354,0),0)&gt;0,1,0)</f>
        <v>0</v>
      </c>
      <c r="AM23" s="120">
        <f ca="1">IF(IFERROR(MATCH(_xlfn.CONCAT($B23,",",AM$4),'25 SpcFunc &amp; VentSpcFunc combos'!$Q$8:$Q$354,0),0)&gt;0,1,0)</f>
        <v>0</v>
      </c>
      <c r="AN23" s="120">
        <f ca="1">IF(IFERROR(MATCH(_xlfn.CONCAT($B23,",",AN$4),'25 SpcFunc &amp; VentSpcFunc combos'!$Q$8:$Q$354,0),0)&gt;0,1,0)</f>
        <v>0</v>
      </c>
      <c r="AO23" s="120">
        <f ca="1">IF(IFERROR(MATCH(_xlfn.CONCAT($B23,",",AO$4),'25 SpcFunc &amp; VentSpcFunc combos'!$Q$8:$Q$354,0),0)&gt;0,1,0)</f>
        <v>0</v>
      </c>
      <c r="AP23" s="120">
        <f ca="1">IF(IFERROR(MATCH(_xlfn.CONCAT($B23,",",AP$4),'25 SpcFunc &amp; VentSpcFunc combos'!$Q$8:$Q$354,0),0)&gt;0,1,0)</f>
        <v>0</v>
      </c>
      <c r="AQ23" s="120">
        <f ca="1">IF(IFERROR(MATCH(_xlfn.CONCAT($B23,",",AQ$4),'25 SpcFunc &amp; VentSpcFunc combos'!$Q$8:$Q$354,0),0)&gt;0,1,0)</f>
        <v>0</v>
      </c>
      <c r="AR23" s="120">
        <f ca="1">IF(IFERROR(MATCH(_xlfn.CONCAT($B23,",",AR$4),'25 SpcFunc &amp; VentSpcFunc combos'!$Q$8:$Q$354,0),0)&gt;0,1,0)</f>
        <v>0</v>
      </c>
      <c r="AS23" s="120">
        <f ca="1">IF(IFERROR(MATCH(_xlfn.CONCAT($B23,",",AS$4),'25 SpcFunc &amp; VentSpcFunc combos'!$Q$8:$Q$354,0),0)&gt;0,1,0)</f>
        <v>0</v>
      </c>
      <c r="AT23" s="120">
        <f ca="1">IF(IFERROR(MATCH(_xlfn.CONCAT($B23,",",AT$4),'25 SpcFunc &amp; VentSpcFunc combos'!$Q$8:$Q$354,0),0)&gt;0,1,0)</f>
        <v>0</v>
      </c>
      <c r="AU23" s="120">
        <f ca="1">IF(IFERROR(MATCH(_xlfn.CONCAT($B23,",",AU$4),'25 SpcFunc &amp; VentSpcFunc combos'!$Q$8:$Q$354,0),0)&gt;0,1,0)</f>
        <v>0</v>
      </c>
      <c r="AV23" s="120">
        <f ca="1">IF(IFERROR(MATCH(_xlfn.CONCAT($B23,",",AV$4),'25 SpcFunc &amp; VentSpcFunc combos'!$Q$8:$Q$354,0),0)&gt;0,1,0)</f>
        <v>0</v>
      </c>
      <c r="AW23" s="120">
        <f ca="1">IF(IFERROR(MATCH(_xlfn.CONCAT($B23,",",AW$4),'25 SpcFunc &amp; VentSpcFunc combos'!$Q$8:$Q$354,0),0)&gt;0,1,0)</f>
        <v>0</v>
      </c>
      <c r="AX23" s="120">
        <f ca="1">IF(IFERROR(MATCH(_xlfn.CONCAT($B23,",",AX$4),'25 SpcFunc &amp; VentSpcFunc combos'!$Q$8:$Q$354,0),0)&gt;0,1,0)</f>
        <v>0</v>
      </c>
      <c r="AY23" s="120">
        <f ca="1">IF(IFERROR(MATCH(_xlfn.CONCAT($B23,",",AY$4),'25 SpcFunc &amp; VentSpcFunc combos'!$Q$8:$Q$354,0),0)&gt;0,1,0)</f>
        <v>0</v>
      </c>
      <c r="AZ23" s="120">
        <f ca="1">IF(IFERROR(MATCH(_xlfn.CONCAT($B23,",",AZ$4),'25 SpcFunc &amp; VentSpcFunc combos'!$Q$8:$Q$354,0),0)&gt;0,1,0)</f>
        <v>0</v>
      </c>
      <c r="BA23" s="120">
        <f ca="1">IF(IFERROR(MATCH(_xlfn.CONCAT($B23,",",BA$4),'25 SpcFunc &amp; VentSpcFunc combos'!$Q$8:$Q$354,0),0)&gt;0,1,0)</f>
        <v>0</v>
      </c>
      <c r="BB23" s="120">
        <f ca="1">IF(IFERROR(MATCH(_xlfn.CONCAT($B23,",",BB$4),'25 SpcFunc &amp; VentSpcFunc combos'!$Q$8:$Q$354,0),0)&gt;0,1,0)</f>
        <v>0</v>
      </c>
      <c r="BC23" s="120">
        <f ca="1">IF(IFERROR(MATCH(_xlfn.CONCAT($B23,",",BC$4),'25 SpcFunc &amp; VentSpcFunc combos'!$Q$8:$Q$354,0),0)&gt;0,1,0)</f>
        <v>0</v>
      </c>
      <c r="BD23" s="120">
        <f ca="1">IF(IFERROR(MATCH(_xlfn.CONCAT($B23,",",BD$4),'25 SpcFunc &amp; VentSpcFunc combos'!$Q$8:$Q$354,0),0)&gt;0,1,0)</f>
        <v>0</v>
      </c>
      <c r="BE23" s="120">
        <f ca="1">IF(IFERROR(MATCH(_xlfn.CONCAT($B23,",",BE$4),'25 SpcFunc &amp; VentSpcFunc combos'!$Q$8:$Q$354,0),0)&gt;0,1,0)</f>
        <v>0</v>
      </c>
      <c r="BF23" s="120">
        <f ca="1">IF(IFERROR(MATCH(_xlfn.CONCAT($B23,",",BF$4),'25 SpcFunc &amp; VentSpcFunc combos'!$Q$8:$Q$354,0),0)&gt;0,1,0)</f>
        <v>0</v>
      </c>
      <c r="BG23" s="120">
        <f ca="1">IF(IFERROR(MATCH(_xlfn.CONCAT($B23,",",BG$4),'25 SpcFunc &amp; VentSpcFunc combos'!$Q$8:$Q$354,0),0)&gt;0,1,0)</f>
        <v>0</v>
      </c>
      <c r="BH23" s="120">
        <f ca="1">IF(IFERROR(MATCH(_xlfn.CONCAT($B23,",",BH$4),'25 SpcFunc &amp; VentSpcFunc combos'!$Q$8:$Q$354,0),0)&gt;0,1,0)</f>
        <v>0</v>
      </c>
      <c r="BI23" s="120">
        <f ca="1">IF(IFERROR(MATCH(_xlfn.CONCAT($B23,",",BI$4),'25 SpcFunc &amp; VentSpcFunc combos'!$Q$8:$Q$354,0),0)&gt;0,1,0)</f>
        <v>1</v>
      </c>
      <c r="BJ23" s="120">
        <f ca="1">IF(IFERROR(MATCH(_xlfn.CONCAT($B23,",",BJ$4),'25 SpcFunc &amp; VentSpcFunc combos'!$Q$8:$Q$354,0),0)&gt;0,1,0)</f>
        <v>0</v>
      </c>
      <c r="BK23" s="120">
        <f ca="1">IF(IFERROR(MATCH(_xlfn.CONCAT($B23,",",BK$4),'25 SpcFunc &amp; VentSpcFunc combos'!$Q$8:$Q$354,0),0)&gt;0,1,0)</f>
        <v>0</v>
      </c>
      <c r="BL23" s="120">
        <f ca="1">IF(IFERROR(MATCH(_xlfn.CONCAT($B23,",",BL$4),'25 SpcFunc &amp; VentSpcFunc combos'!$Q$8:$Q$354,0),0)&gt;0,1,0)</f>
        <v>0</v>
      </c>
      <c r="BM23" s="120">
        <f ca="1">IF(IFERROR(MATCH(_xlfn.CONCAT($B23,",",BM$4),'25 SpcFunc &amp; VentSpcFunc combos'!$Q$8:$Q$354,0),0)&gt;0,1,0)</f>
        <v>0</v>
      </c>
      <c r="BN23" s="120">
        <f ca="1">IF(IFERROR(MATCH(_xlfn.CONCAT($B23,",",BN$4),'25 SpcFunc &amp; VentSpcFunc combos'!$Q$8:$Q$354,0),0)&gt;0,1,0)</f>
        <v>0</v>
      </c>
      <c r="BO23" s="120">
        <f ca="1">IF(IFERROR(MATCH(_xlfn.CONCAT($B23,",",BO$4),'25 SpcFunc &amp; VentSpcFunc combos'!$Q$8:$Q$354,0),0)&gt;0,1,0)</f>
        <v>0</v>
      </c>
      <c r="BP23" s="120">
        <f ca="1">IF(IFERROR(MATCH(_xlfn.CONCAT($B23,",",BP$4),'25 SpcFunc &amp; VentSpcFunc combos'!$Q$8:$Q$354,0),0)&gt;0,1,0)</f>
        <v>1</v>
      </c>
      <c r="BQ23" s="120">
        <f ca="1">IF(IFERROR(MATCH(_xlfn.CONCAT($B23,",",BQ$4),'25 SpcFunc &amp; VentSpcFunc combos'!$Q$8:$Q$354,0),0)&gt;0,1,0)</f>
        <v>0</v>
      </c>
      <c r="BR23" s="120">
        <f ca="1">IF(IFERROR(MATCH(_xlfn.CONCAT($B23,",",BR$4),'25 SpcFunc &amp; VentSpcFunc combos'!$Q$8:$Q$354,0),0)&gt;0,1,0)</f>
        <v>0</v>
      </c>
      <c r="BS23" s="120">
        <f ca="1">IF(IFERROR(MATCH(_xlfn.CONCAT($B23,",",BS$4),'25 SpcFunc &amp; VentSpcFunc combos'!$Q$8:$Q$354,0),0)&gt;0,1,0)</f>
        <v>0</v>
      </c>
      <c r="BT23" s="120">
        <f ca="1">IF(IFERROR(MATCH(_xlfn.CONCAT($B23,",",BT$4),'25 SpcFunc &amp; VentSpcFunc combos'!$Q$8:$Q$354,0),0)&gt;0,1,0)</f>
        <v>0</v>
      </c>
      <c r="BU23" s="120">
        <f ca="1">IF(IFERROR(MATCH(_xlfn.CONCAT($B23,",",BU$4),'25 SpcFunc &amp; VentSpcFunc combos'!$Q$8:$Q$354,0),0)&gt;0,1,0)</f>
        <v>0</v>
      </c>
      <c r="BV23" s="120">
        <f ca="1">IF(IFERROR(MATCH(_xlfn.CONCAT($B23,",",BV$4),'25 SpcFunc &amp; VentSpcFunc combos'!$Q$8:$Q$354,0),0)&gt;0,1,0)</f>
        <v>0</v>
      </c>
      <c r="BW23" s="120">
        <f ca="1">IF(IFERROR(MATCH(_xlfn.CONCAT($B23,",",BW$4),'25 SpcFunc &amp; VentSpcFunc combos'!$Q$8:$Q$354,0),0)&gt;0,1,0)</f>
        <v>0</v>
      </c>
      <c r="BX23" s="120">
        <f ca="1">IF(IFERROR(MATCH(_xlfn.CONCAT($B23,",",BX$4),'25 SpcFunc &amp; VentSpcFunc combos'!$Q$8:$Q$354,0),0)&gt;0,1,0)</f>
        <v>0</v>
      </c>
      <c r="BY23" s="120">
        <f ca="1">IF(IFERROR(MATCH(_xlfn.CONCAT($B23,",",BY$4),'25 SpcFunc &amp; VentSpcFunc combos'!$Q$8:$Q$354,0),0)&gt;0,1,0)</f>
        <v>0</v>
      </c>
      <c r="BZ23" s="120">
        <f ca="1">IF(IFERROR(MATCH(_xlfn.CONCAT($B23,",",BZ$4),'25 SpcFunc &amp; VentSpcFunc combos'!$Q$8:$Q$354,0),0)&gt;0,1,0)</f>
        <v>0</v>
      </c>
      <c r="CA23" s="120">
        <f ca="1">IF(IFERROR(MATCH(_xlfn.CONCAT($B23,",",CA$4),'25 SpcFunc &amp; VentSpcFunc combos'!$Q$8:$Q$354,0),0)&gt;0,1,0)</f>
        <v>0</v>
      </c>
      <c r="CB23" s="120">
        <f ca="1">IF(IFERROR(MATCH(_xlfn.CONCAT($B23,",",CB$4),'25 SpcFunc &amp; VentSpcFunc combos'!$Q$8:$Q$354,0),0)&gt;0,1,0)</f>
        <v>0</v>
      </c>
      <c r="CC23" s="120">
        <f ca="1">IF(IFERROR(MATCH(_xlfn.CONCAT($B23,",",CC$4),'25 SpcFunc &amp; VentSpcFunc combos'!$Q$8:$Q$354,0),0)&gt;0,1,0)</f>
        <v>1</v>
      </c>
      <c r="CD23" s="120">
        <f ca="1">IF(IFERROR(MATCH(_xlfn.CONCAT($B23,",",CD$4),'25 SpcFunc &amp; VentSpcFunc combos'!$Q$8:$Q$354,0),0)&gt;0,1,0)</f>
        <v>0</v>
      </c>
      <c r="CE23" s="120">
        <f ca="1">IF(IFERROR(MATCH(_xlfn.CONCAT($B23,",",CE$4),'25 SpcFunc &amp; VentSpcFunc combos'!$Q$8:$Q$354,0),0)&gt;0,1,0)</f>
        <v>0</v>
      </c>
      <c r="CF23" s="120">
        <f ca="1">IF(IFERROR(MATCH(_xlfn.CONCAT($B23,",",CF$4),'25 SpcFunc &amp; VentSpcFunc combos'!$Q$8:$Q$354,0),0)&gt;0,1,0)</f>
        <v>0</v>
      </c>
      <c r="CG23" s="120">
        <f ca="1">IF(IFERROR(MATCH(_xlfn.CONCAT($B23,",",CG$4),'25 SpcFunc &amp; VentSpcFunc combos'!$Q$8:$Q$354,0),0)&gt;0,1,0)</f>
        <v>0</v>
      </c>
      <c r="CH23" s="120">
        <f ca="1">IF(IFERROR(MATCH(_xlfn.CONCAT($B23,",",CH$4),'25 SpcFunc &amp; VentSpcFunc combos'!$Q$8:$Q$354,0),0)&gt;0,1,0)</f>
        <v>0</v>
      </c>
      <c r="CI23" s="120">
        <f ca="1">IF(IFERROR(MATCH(_xlfn.CONCAT($B23,",",CI$4),'25 SpcFunc &amp; VentSpcFunc combos'!$Q$8:$Q$354,0),0)&gt;0,1,0)</f>
        <v>0</v>
      </c>
      <c r="CJ23" s="120">
        <f ca="1">IF(IFERROR(MATCH(_xlfn.CONCAT($B23,",",CJ$4),'25 SpcFunc &amp; VentSpcFunc combos'!$Q$8:$Q$354,0),0)&gt;0,1,0)</f>
        <v>0</v>
      </c>
      <c r="CK23" s="120">
        <f ca="1">IF(IFERROR(MATCH(_xlfn.CONCAT($B23,",",CK$4),'25 SpcFunc &amp; VentSpcFunc combos'!$Q$8:$Q$354,0),0)&gt;0,1,0)</f>
        <v>1</v>
      </c>
      <c r="CL23" s="120">
        <f ca="1">IF(IFERROR(MATCH(_xlfn.CONCAT($B23,",",CL$4),'25 SpcFunc &amp; VentSpcFunc combos'!$Q$8:$Q$354,0),0)&gt;0,1,0)</f>
        <v>0</v>
      </c>
      <c r="CM23" s="120">
        <f ca="1">IF(IFERROR(MATCH(_xlfn.CONCAT($B23,",",CM$4),'25 SpcFunc &amp; VentSpcFunc combos'!$Q$8:$Q$354,0),0)&gt;0,1,0)</f>
        <v>0</v>
      </c>
      <c r="CN23" s="120">
        <f ca="1">IF(IFERROR(MATCH(_xlfn.CONCAT($B23,",",CN$4),'25 SpcFunc &amp; VentSpcFunc combos'!$Q$8:$Q$354,0),0)&gt;0,1,0)</f>
        <v>0</v>
      </c>
      <c r="CO23" s="120">
        <f ca="1">IF(IFERROR(MATCH(_xlfn.CONCAT($B23,",",CO$4),'25 SpcFunc &amp; VentSpcFunc combos'!$Q$8:$Q$354,0),0)&gt;0,1,0)</f>
        <v>1</v>
      </c>
      <c r="CP23" s="120">
        <f ca="1">IF(IFERROR(MATCH(_xlfn.CONCAT($B23,",",CP$4),'25 SpcFunc &amp; VentSpcFunc combos'!$Q$8:$Q$354,0),0)&gt;0,1,0)</f>
        <v>0</v>
      </c>
      <c r="CQ23" s="120">
        <f ca="1">IF(IFERROR(MATCH(_xlfn.CONCAT($B23,",",CQ$4),'25 SpcFunc &amp; VentSpcFunc combos'!$Q$8:$Q$354,0),0)&gt;0,1,0)</f>
        <v>0</v>
      </c>
      <c r="CR23" s="120">
        <f ca="1">IF(IFERROR(MATCH(_xlfn.CONCAT($B23,",",CR$4),'25 SpcFunc &amp; VentSpcFunc combos'!$Q$8:$Q$354,0),0)&gt;0,1,0)</f>
        <v>0</v>
      </c>
      <c r="CS23" s="120">
        <f ca="1">IF(IFERROR(MATCH(_xlfn.CONCAT($B23,",",CS$4),'25 SpcFunc &amp; VentSpcFunc combos'!$Q$8:$Q$354,0),0)&gt;0,1,0)</f>
        <v>0</v>
      </c>
      <c r="CT23" s="120">
        <f ca="1">IF(IFERROR(MATCH(_xlfn.CONCAT($B23,",",CT$4),'25 SpcFunc &amp; VentSpcFunc combos'!$Q$8:$Q$354,0),0)&gt;0,1,0)</f>
        <v>0</v>
      </c>
      <c r="CU23" s="99" t="s">
        <v>938</v>
      </c>
      <c r="CV23">
        <f t="shared" ca="1" si="4"/>
        <v>5</v>
      </c>
    </row>
    <row r="24" spans="2:100" x14ac:dyDescent="0.25">
      <c r="B24" t="str">
        <f>'For CSV - 2025 SpcFuncData'!B24</f>
        <v>Dining Area (Bar/Lounge and Fine Dining)</v>
      </c>
      <c r="C24" s="120">
        <f ca="1">IF(IFERROR(MATCH(_xlfn.CONCAT($B24,",",C$4),'25 SpcFunc &amp; VentSpcFunc combos'!$Q$8:$Q$354,0),0)&gt;0,1,0)</f>
        <v>0</v>
      </c>
      <c r="D24" s="120">
        <f ca="1">IF(IFERROR(MATCH(_xlfn.CONCAT($B24,",",D$4),'25 SpcFunc &amp; VentSpcFunc combos'!$Q$8:$Q$354,0),0)&gt;0,1,0)</f>
        <v>0</v>
      </c>
      <c r="E24" s="120">
        <f ca="1">IF(IFERROR(MATCH(_xlfn.CONCAT($B24,",",E$4),'25 SpcFunc &amp; VentSpcFunc combos'!$Q$8:$Q$354,0),0)&gt;0,1,0)</f>
        <v>0</v>
      </c>
      <c r="F24" s="120">
        <f ca="1">IF(IFERROR(MATCH(_xlfn.CONCAT($B24,",",F$4),'25 SpcFunc &amp; VentSpcFunc combos'!$Q$8:$Q$354,0),0)&gt;0,1,0)</f>
        <v>0</v>
      </c>
      <c r="G24" s="120">
        <f ca="1">IF(IFERROR(MATCH(_xlfn.CONCAT($B24,",",G$4),'25 SpcFunc &amp; VentSpcFunc combos'!$Q$8:$Q$354,0),0)&gt;0,1,0)</f>
        <v>0</v>
      </c>
      <c r="H24" s="120">
        <f ca="1">IF(IFERROR(MATCH(_xlfn.CONCAT($B24,",",H$4),'25 SpcFunc &amp; VentSpcFunc combos'!$Q$8:$Q$354,0),0)&gt;0,1,0)</f>
        <v>0</v>
      </c>
      <c r="I24" s="120">
        <f ca="1">IF(IFERROR(MATCH(_xlfn.CONCAT($B24,",",I$4),'25 SpcFunc &amp; VentSpcFunc combos'!$Q$8:$Q$354,0),0)&gt;0,1,0)</f>
        <v>0</v>
      </c>
      <c r="J24" s="120">
        <f ca="1">IF(IFERROR(MATCH(_xlfn.CONCAT($B24,",",J$4),'25 SpcFunc &amp; VentSpcFunc combos'!$Q$8:$Q$354,0),0)&gt;0,1,0)</f>
        <v>0</v>
      </c>
      <c r="K24" s="120">
        <f ca="1">IF(IFERROR(MATCH(_xlfn.CONCAT($B24,",",K$4),'25 SpcFunc &amp; VentSpcFunc combos'!$Q$8:$Q$354,0),0)&gt;0,1,0)</f>
        <v>0</v>
      </c>
      <c r="L24" s="120">
        <f ca="1">IF(IFERROR(MATCH(_xlfn.CONCAT($B24,",",L$4),'25 SpcFunc &amp; VentSpcFunc combos'!$Q$8:$Q$354,0),0)&gt;0,1,0)</f>
        <v>0</v>
      </c>
      <c r="M24" s="120">
        <f ca="1">IF(IFERROR(MATCH(_xlfn.CONCAT($B24,",",M$4),'25 SpcFunc &amp; VentSpcFunc combos'!$Q$8:$Q$354,0),0)&gt;0,1,0)</f>
        <v>0</v>
      </c>
      <c r="N24" s="120">
        <f ca="1">IF(IFERROR(MATCH(_xlfn.CONCAT($B24,",",N$4),'25 SpcFunc &amp; VentSpcFunc combos'!$Q$8:$Q$354,0),0)&gt;0,1,0)</f>
        <v>0</v>
      </c>
      <c r="O24" s="120">
        <f ca="1">IF(IFERROR(MATCH(_xlfn.CONCAT($B24,",",O$4),'25 SpcFunc &amp; VentSpcFunc combos'!$Q$8:$Q$354,0),0)&gt;0,1,0)</f>
        <v>0</v>
      </c>
      <c r="P24" s="120">
        <f ca="1">IF(IFERROR(MATCH(_xlfn.CONCAT($B24,",",P$4),'25 SpcFunc &amp; VentSpcFunc combos'!$Q$8:$Q$354,0),0)&gt;0,1,0)</f>
        <v>0</v>
      </c>
      <c r="Q24" s="120">
        <f ca="1">IF(IFERROR(MATCH(_xlfn.CONCAT($B24,",",Q$4),'25 SpcFunc &amp; VentSpcFunc combos'!$Q$8:$Q$354,0),0)&gt;0,1,0)</f>
        <v>0</v>
      </c>
      <c r="R24" s="120">
        <f ca="1">IF(IFERROR(MATCH(_xlfn.CONCAT($B24,",",R$4),'25 SpcFunc &amp; VentSpcFunc combos'!$Q$8:$Q$354,0),0)&gt;0,1,0)</f>
        <v>0</v>
      </c>
      <c r="S24" s="120">
        <f ca="1">IF(IFERROR(MATCH(_xlfn.CONCAT($B24,",",S$4),'25 SpcFunc &amp; VentSpcFunc combos'!$Q$8:$Q$354,0),0)&gt;0,1,0)</f>
        <v>0</v>
      </c>
      <c r="T24" s="120">
        <f ca="1">IF(IFERROR(MATCH(_xlfn.CONCAT($B24,",",T$4),'25 SpcFunc &amp; VentSpcFunc combos'!$Q$8:$Q$354,0),0)&gt;0,1,0)</f>
        <v>0</v>
      </c>
      <c r="U24" s="120">
        <f ca="1">IF(IFERROR(MATCH(_xlfn.CONCAT($B24,",",U$4),'25 SpcFunc &amp; VentSpcFunc combos'!$Q$8:$Q$354,0),0)&gt;0,1,0)</f>
        <v>0</v>
      </c>
      <c r="V24" s="120">
        <f ca="1">IF(IFERROR(MATCH(_xlfn.CONCAT($B24,",",V$4),'25 SpcFunc &amp; VentSpcFunc combos'!$Q$8:$Q$354,0),0)&gt;0,1,0)</f>
        <v>0</v>
      </c>
      <c r="W24" s="120">
        <f ca="1">IF(IFERROR(MATCH(_xlfn.CONCAT($B24,",",W$4),'25 SpcFunc &amp; VentSpcFunc combos'!$Q$8:$Q$354,0),0)&gt;0,1,0)</f>
        <v>0</v>
      </c>
      <c r="X24" s="120">
        <f ca="1">IF(IFERROR(MATCH(_xlfn.CONCAT($B24,",",X$4),'25 SpcFunc &amp; VentSpcFunc combos'!$Q$8:$Q$354,0),0)&gt;0,1,0)</f>
        <v>0</v>
      </c>
      <c r="Y24" s="120">
        <f ca="1">IF(IFERROR(MATCH(_xlfn.CONCAT($B24,",",Y$4),'25 SpcFunc &amp; VentSpcFunc combos'!$Q$8:$Q$354,0),0)&gt;0,1,0)</f>
        <v>0</v>
      </c>
      <c r="Z24" s="120">
        <f ca="1">IF(IFERROR(MATCH(_xlfn.CONCAT($B24,",",Z$4),'25 SpcFunc &amp; VentSpcFunc combos'!$Q$8:$Q$354,0),0)&gt;0,1,0)</f>
        <v>0</v>
      </c>
      <c r="AA24" s="120">
        <f ca="1">IF(IFERROR(MATCH(_xlfn.CONCAT($B24,",",AA$4),'25 SpcFunc &amp; VentSpcFunc combos'!$Q$8:$Q$354,0),0)&gt;0,1,0)</f>
        <v>0</v>
      </c>
      <c r="AB24" s="120">
        <f ca="1">IF(IFERROR(MATCH(_xlfn.CONCAT($B24,",",AB$4),'25 SpcFunc &amp; VentSpcFunc combos'!$Q$8:$Q$354,0),0)&gt;0,1,0)</f>
        <v>0</v>
      </c>
      <c r="AC24" s="120">
        <f ca="1">IF(IFERROR(MATCH(_xlfn.CONCAT($B24,",",AC$4),'25 SpcFunc &amp; VentSpcFunc combos'!$Q$8:$Q$354,0),0)&gt;0,1,0)</f>
        <v>0</v>
      </c>
      <c r="AD24" s="120">
        <f ca="1">IF(IFERROR(MATCH(_xlfn.CONCAT($B24,",",AD$4),'25 SpcFunc &amp; VentSpcFunc combos'!$Q$8:$Q$354,0),0)&gt;0,1,0)</f>
        <v>0</v>
      </c>
      <c r="AE24" s="120">
        <f ca="1">IF(IFERROR(MATCH(_xlfn.CONCAT($B24,",",AE$4),'25 SpcFunc &amp; VentSpcFunc combos'!$Q$8:$Q$354,0),0)&gt;0,1,0)</f>
        <v>0</v>
      </c>
      <c r="AF24" s="120">
        <f ca="1">IF(IFERROR(MATCH(_xlfn.CONCAT($B24,",",AF$4),'25 SpcFunc &amp; VentSpcFunc combos'!$Q$8:$Q$354,0),0)&gt;0,1,0)</f>
        <v>0</v>
      </c>
      <c r="AG24" s="120">
        <f ca="1">IF(IFERROR(MATCH(_xlfn.CONCAT($B24,",",AG$4),'25 SpcFunc &amp; VentSpcFunc combos'!$Q$8:$Q$354,0),0)&gt;0,1,0)</f>
        <v>0</v>
      </c>
      <c r="AH24" s="120">
        <f ca="1">IF(IFERROR(MATCH(_xlfn.CONCAT($B24,",",AH$4),'25 SpcFunc &amp; VentSpcFunc combos'!$Q$8:$Q$354,0),0)&gt;0,1,0)</f>
        <v>0</v>
      </c>
      <c r="AI24" s="120">
        <f ca="1">IF(IFERROR(MATCH(_xlfn.CONCAT($B24,",",AI$4),'25 SpcFunc &amp; VentSpcFunc combos'!$Q$8:$Q$354,0),0)&gt;0,1,0)</f>
        <v>0</v>
      </c>
      <c r="AJ24" s="120">
        <f ca="1">IF(IFERROR(MATCH(_xlfn.CONCAT($B24,",",AJ$4),'25 SpcFunc &amp; VentSpcFunc combos'!$Q$8:$Q$354,0),0)&gt;0,1,0)</f>
        <v>0</v>
      </c>
      <c r="AK24" s="120">
        <f ca="1">IF(IFERROR(MATCH(_xlfn.CONCAT($B24,",",AK$4),'25 SpcFunc &amp; VentSpcFunc combos'!$Q$8:$Q$354,0),0)&gt;0,1,0)</f>
        <v>0</v>
      </c>
      <c r="AL24" s="120">
        <f ca="1">IF(IFERROR(MATCH(_xlfn.CONCAT($B24,",",AL$4),'25 SpcFunc &amp; VentSpcFunc combos'!$Q$8:$Q$354,0),0)&gt;0,1,0)</f>
        <v>0</v>
      </c>
      <c r="AM24" s="120">
        <f ca="1">IF(IFERROR(MATCH(_xlfn.CONCAT($B24,",",AM$4),'25 SpcFunc &amp; VentSpcFunc combos'!$Q$8:$Q$354,0),0)&gt;0,1,0)</f>
        <v>0</v>
      </c>
      <c r="AN24" s="120">
        <f ca="1">IF(IFERROR(MATCH(_xlfn.CONCAT($B24,",",AN$4),'25 SpcFunc &amp; VentSpcFunc combos'!$Q$8:$Q$354,0),0)&gt;0,1,0)</f>
        <v>0</v>
      </c>
      <c r="AO24" s="120">
        <f ca="1">IF(IFERROR(MATCH(_xlfn.CONCAT($B24,",",AO$4),'25 SpcFunc &amp; VentSpcFunc combos'!$Q$8:$Q$354,0),0)&gt;0,1,0)</f>
        <v>0</v>
      </c>
      <c r="AP24" s="120">
        <f ca="1">IF(IFERROR(MATCH(_xlfn.CONCAT($B24,",",AP$4),'25 SpcFunc &amp; VentSpcFunc combos'!$Q$8:$Q$354,0),0)&gt;0,1,0)</f>
        <v>0</v>
      </c>
      <c r="AQ24" s="120">
        <f ca="1">IF(IFERROR(MATCH(_xlfn.CONCAT($B24,",",AQ$4),'25 SpcFunc &amp; VentSpcFunc combos'!$Q$8:$Q$354,0),0)&gt;0,1,0)</f>
        <v>0</v>
      </c>
      <c r="AR24" s="120">
        <f ca="1">IF(IFERROR(MATCH(_xlfn.CONCAT($B24,",",AR$4),'25 SpcFunc &amp; VentSpcFunc combos'!$Q$8:$Q$354,0),0)&gt;0,1,0)</f>
        <v>0</v>
      </c>
      <c r="AS24" s="120">
        <f ca="1">IF(IFERROR(MATCH(_xlfn.CONCAT($B24,",",AS$4),'25 SpcFunc &amp; VentSpcFunc combos'!$Q$8:$Q$354,0),0)&gt;0,1,0)</f>
        <v>0</v>
      </c>
      <c r="AT24" s="120">
        <f ca="1">IF(IFERROR(MATCH(_xlfn.CONCAT($B24,",",AT$4),'25 SpcFunc &amp; VentSpcFunc combos'!$Q$8:$Q$354,0),0)&gt;0,1,0)</f>
        <v>0</v>
      </c>
      <c r="AU24" s="120">
        <f ca="1">IF(IFERROR(MATCH(_xlfn.CONCAT($B24,",",AU$4),'25 SpcFunc &amp; VentSpcFunc combos'!$Q$8:$Q$354,0),0)&gt;0,1,0)</f>
        <v>0</v>
      </c>
      <c r="AV24" s="120">
        <f ca="1">IF(IFERROR(MATCH(_xlfn.CONCAT($B24,",",AV$4),'25 SpcFunc &amp; VentSpcFunc combos'!$Q$8:$Q$354,0),0)&gt;0,1,0)</f>
        <v>0</v>
      </c>
      <c r="AW24" s="120">
        <f ca="1">IF(IFERROR(MATCH(_xlfn.CONCAT($B24,",",AW$4),'25 SpcFunc &amp; VentSpcFunc combos'!$Q$8:$Q$354,0),0)&gt;0,1,0)</f>
        <v>0</v>
      </c>
      <c r="AX24" s="120">
        <f ca="1">IF(IFERROR(MATCH(_xlfn.CONCAT($B24,",",AX$4),'25 SpcFunc &amp; VentSpcFunc combos'!$Q$8:$Q$354,0),0)&gt;0,1,0)</f>
        <v>0</v>
      </c>
      <c r="AY24" s="120">
        <f ca="1">IF(IFERROR(MATCH(_xlfn.CONCAT($B24,",",AY$4),'25 SpcFunc &amp; VentSpcFunc combos'!$Q$8:$Q$354,0),0)&gt;0,1,0)</f>
        <v>0</v>
      </c>
      <c r="AZ24" s="120">
        <f ca="1">IF(IFERROR(MATCH(_xlfn.CONCAT($B24,",",AZ$4),'25 SpcFunc &amp; VentSpcFunc combos'!$Q$8:$Q$354,0),0)&gt;0,1,0)</f>
        <v>0</v>
      </c>
      <c r="BA24" s="120">
        <f ca="1">IF(IFERROR(MATCH(_xlfn.CONCAT($B24,",",BA$4),'25 SpcFunc &amp; VentSpcFunc combos'!$Q$8:$Q$354,0),0)&gt;0,1,0)</f>
        <v>0</v>
      </c>
      <c r="BB24" s="120">
        <f ca="1">IF(IFERROR(MATCH(_xlfn.CONCAT($B24,",",BB$4),'25 SpcFunc &amp; VentSpcFunc combos'!$Q$8:$Q$354,0),0)&gt;0,1,0)</f>
        <v>1</v>
      </c>
      <c r="BC24" s="120">
        <f ca="1">IF(IFERROR(MATCH(_xlfn.CONCAT($B24,",",BC$4),'25 SpcFunc &amp; VentSpcFunc combos'!$Q$8:$Q$354,0),0)&gt;0,1,0)</f>
        <v>0</v>
      </c>
      <c r="BD24" s="120">
        <f ca="1">IF(IFERROR(MATCH(_xlfn.CONCAT($B24,",",BD$4),'25 SpcFunc &amp; VentSpcFunc combos'!$Q$8:$Q$354,0),0)&gt;0,1,0)</f>
        <v>0</v>
      </c>
      <c r="BE24" s="120">
        <f ca="1">IF(IFERROR(MATCH(_xlfn.CONCAT($B24,",",BE$4),'25 SpcFunc &amp; VentSpcFunc combos'!$Q$8:$Q$354,0),0)&gt;0,1,0)</f>
        <v>1</v>
      </c>
      <c r="BF24" s="120">
        <f ca="1">IF(IFERROR(MATCH(_xlfn.CONCAT($B24,",",BF$4),'25 SpcFunc &amp; VentSpcFunc combos'!$Q$8:$Q$354,0),0)&gt;0,1,0)</f>
        <v>0</v>
      </c>
      <c r="BG24" s="120">
        <f ca="1">IF(IFERROR(MATCH(_xlfn.CONCAT($B24,",",BG$4),'25 SpcFunc &amp; VentSpcFunc combos'!$Q$8:$Q$354,0),0)&gt;0,1,0)</f>
        <v>0</v>
      </c>
      <c r="BH24" s="120">
        <f ca="1">IF(IFERROR(MATCH(_xlfn.CONCAT($B24,",",BH$4),'25 SpcFunc &amp; VentSpcFunc combos'!$Q$8:$Q$354,0),0)&gt;0,1,0)</f>
        <v>0</v>
      </c>
      <c r="BI24" s="120">
        <f ca="1">IF(IFERROR(MATCH(_xlfn.CONCAT($B24,",",BI$4),'25 SpcFunc &amp; VentSpcFunc combos'!$Q$8:$Q$354,0),0)&gt;0,1,0)</f>
        <v>0</v>
      </c>
      <c r="BJ24" s="120">
        <f ca="1">IF(IFERROR(MATCH(_xlfn.CONCAT($B24,",",BJ$4),'25 SpcFunc &amp; VentSpcFunc combos'!$Q$8:$Q$354,0),0)&gt;0,1,0)</f>
        <v>0</v>
      </c>
      <c r="BK24" s="120">
        <f ca="1">IF(IFERROR(MATCH(_xlfn.CONCAT($B24,",",BK$4),'25 SpcFunc &amp; VentSpcFunc combos'!$Q$8:$Q$354,0),0)&gt;0,1,0)</f>
        <v>0</v>
      </c>
      <c r="BL24" s="120">
        <f ca="1">IF(IFERROR(MATCH(_xlfn.CONCAT($B24,",",BL$4),'25 SpcFunc &amp; VentSpcFunc combos'!$Q$8:$Q$354,0),0)&gt;0,1,0)</f>
        <v>0</v>
      </c>
      <c r="BM24" s="120">
        <f ca="1">IF(IFERROR(MATCH(_xlfn.CONCAT($B24,",",BM$4),'25 SpcFunc &amp; VentSpcFunc combos'!$Q$8:$Q$354,0),0)&gt;0,1,0)</f>
        <v>0</v>
      </c>
      <c r="BN24" s="120">
        <f ca="1">IF(IFERROR(MATCH(_xlfn.CONCAT($B24,",",BN$4),'25 SpcFunc &amp; VentSpcFunc combos'!$Q$8:$Q$354,0),0)&gt;0,1,0)</f>
        <v>0</v>
      </c>
      <c r="BO24" s="120">
        <f ca="1">IF(IFERROR(MATCH(_xlfn.CONCAT($B24,",",BO$4),'25 SpcFunc &amp; VentSpcFunc combos'!$Q$8:$Q$354,0),0)&gt;0,1,0)</f>
        <v>0</v>
      </c>
      <c r="BP24" s="120">
        <f ca="1">IF(IFERROR(MATCH(_xlfn.CONCAT($B24,",",BP$4),'25 SpcFunc &amp; VentSpcFunc combos'!$Q$8:$Q$354,0),0)&gt;0,1,0)</f>
        <v>0</v>
      </c>
      <c r="BQ24" s="120">
        <f ca="1">IF(IFERROR(MATCH(_xlfn.CONCAT($B24,",",BQ$4),'25 SpcFunc &amp; VentSpcFunc combos'!$Q$8:$Q$354,0),0)&gt;0,1,0)</f>
        <v>0</v>
      </c>
      <c r="BR24" s="120">
        <f ca="1">IF(IFERROR(MATCH(_xlfn.CONCAT($B24,",",BR$4),'25 SpcFunc &amp; VentSpcFunc combos'!$Q$8:$Q$354,0),0)&gt;0,1,0)</f>
        <v>0</v>
      </c>
      <c r="BS24" s="120">
        <f ca="1">IF(IFERROR(MATCH(_xlfn.CONCAT($B24,",",BS$4),'25 SpcFunc &amp; VentSpcFunc combos'!$Q$8:$Q$354,0),0)&gt;0,1,0)</f>
        <v>0</v>
      </c>
      <c r="BT24" s="120">
        <f ca="1">IF(IFERROR(MATCH(_xlfn.CONCAT($B24,",",BT$4),'25 SpcFunc &amp; VentSpcFunc combos'!$Q$8:$Q$354,0),0)&gt;0,1,0)</f>
        <v>0</v>
      </c>
      <c r="BU24" s="120">
        <f ca="1">IF(IFERROR(MATCH(_xlfn.CONCAT($B24,",",BU$4),'25 SpcFunc &amp; VentSpcFunc combos'!$Q$8:$Q$354,0),0)&gt;0,1,0)</f>
        <v>0</v>
      </c>
      <c r="BV24" s="120">
        <f ca="1">IF(IFERROR(MATCH(_xlfn.CONCAT($B24,",",BV$4),'25 SpcFunc &amp; VentSpcFunc combos'!$Q$8:$Q$354,0),0)&gt;0,1,0)</f>
        <v>0</v>
      </c>
      <c r="BW24" s="120">
        <f ca="1">IF(IFERROR(MATCH(_xlfn.CONCAT($B24,",",BW$4),'25 SpcFunc &amp; VentSpcFunc combos'!$Q$8:$Q$354,0),0)&gt;0,1,0)</f>
        <v>0</v>
      </c>
      <c r="BX24" s="120">
        <f ca="1">IF(IFERROR(MATCH(_xlfn.CONCAT($B24,",",BX$4),'25 SpcFunc &amp; VentSpcFunc combos'!$Q$8:$Q$354,0),0)&gt;0,1,0)</f>
        <v>0</v>
      </c>
      <c r="BY24" s="120">
        <f ca="1">IF(IFERROR(MATCH(_xlfn.CONCAT($B24,",",BY$4),'25 SpcFunc &amp; VentSpcFunc combos'!$Q$8:$Q$354,0),0)&gt;0,1,0)</f>
        <v>0</v>
      </c>
      <c r="BZ24" s="120">
        <f ca="1">IF(IFERROR(MATCH(_xlfn.CONCAT($B24,",",BZ$4),'25 SpcFunc &amp; VentSpcFunc combos'!$Q$8:$Q$354,0),0)&gt;0,1,0)</f>
        <v>0</v>
      </c>
      <c r="CA24" s="120">
        <f ca="1">IF(IFERROR(MATCH(_xlfn.CONCAT($B24,",",CA$4),'25 SpcFunc &amp; VentSpcFunc combos'!$Q$8:$Q$354,0),0)&gt;0,1,0)</f>
        <v>0</v>
      </c>
      <c r="CB24" s="120">
        <f ca="1">IF(IFERROR(MATCH(_xlfn.CONCAT($B24,",",CB$4),'25 SpcFunc &amp; VentSpcFunc combos'!$Q$8:$Q$354,0),0)&gt;0,1,0)</f>
        <v>0</v>
      </c>
      <c r="CC24" s="120">
        <f ca="1">IF(IFERROR(MATCH(_xlfn.CONCAT($B24,",",CC$4),'25 SpcFunc &amp; VentSpcFunc combos'!$Q$8:$Q$354,0),0)&gt;0,1,0)</f>
        <v>0</v>
      </c>
      <c r="CD24" s="120">
        <f ca="1">IF(IFERROR(MATCH(_xlfn.CONCAT($B24,",",CD$4),'25 SpcFunc &amp; VentSpcFunc combos'!$Q$8:$Q$354,0),0)&gt;0,1,0)</f>
        <v>0</v>
      </c>
      <c r="CE24" s="120">
        <f ca="1">IF(IFERROR(MATCH(_xlfn.CONCAT($B24,",",CE$4),'25 SpcFunc &amp; VentSpcFunc combos'!$Q$8:$Q$354,0),0)&gt;0,1,0)</f>
        <v>0</v>
      </c>
      <c r="CF24" s="120">
        <f ca="1">IF(IFERROR(MATCH(_xlfn.CONCAT($B24,",",CF$4),'25 SpcFunc &amp; VentSpcFunc combos'!$Q$8:$Q$354,0),0)&gt;0,1,0)</f>
        <v>0</v>
      </c>
      <c r="CG24" s="120">
        <f ca="1">IF(IFERROR(MATCH(_xlfn.CONCAT($B24,",",CG$4),'25 SpcFunc &amp; VentSpcFunc combos'!$Q$8:$Q$354,0),0)&gt;0,1,0)</f>
        <v>0</v>
      </c>
      <c r="CH24" s="120">
        <f ca="1">IF(IFERROR(MATCH(_xlfn.CONCAT($B24,",",CH$4),'25 SpcFunc &amp; VentSpcFunc combos'!$Q$8:$Q$354,0),0)&gt;0,1,0)</f>
        <v>0</v>
      </c>
      <c r="CI24" s="120">
        <f ca="1">IF(IFERROR(MATCH(_xlfn.CONCAT($B24,",",CI$4),'25 SpcFunc &amp; VentSpcFunc combos'!$Q$8:$Q$354,0),0)&gt;0,1,0)</f>
        <v>0</v>
      </c>
      <c r="CJ24" s="120">
        <f ca="1">IF(IFERROR(MATCH(_xlfn.CONCAT($B24,",",CJ$4),'25 SpcFunc &amp; VentSpcFunc combos'!$Q$8:$Q$354,0),0)&gt;0,1,0)</f>
        <v>0</v>
      </c>
      <c r="CK24" s="120">
        <f ca="1">IF(IFERROR(MATCH(_xlfn.CONCAT($B24,",",CK$4),'25 SpcFunc &amp; VentSpcFunc combos'!$Q$8:$Q$354,0),0)&gt;0,1,0)</f>
        <v>0</v>
      </c>
      <c r="CL24" s="120">
        <f ca="1">IF(IFERROR(MATCH(_xlfn.CONCAT($B24,",",CL$4),'25 SpcFunc &amp; VentSpcFunc combos'!$Q$8:$Q$354,0),0)&gt;0,1,0)</f>
        <v>0</v>
      </c>
      <c r="CM24" s="120">
        <f ca="1">IF(IFERROR(MATCH(_xlfn.CONCAT($B24,",",CM$4),'25 SpcFunc &amp; VentSpcFunc combos'!$Q$8:$Q$354,0),0)&gt;0,1,0)</f>
        <v>0</v>
      </c>
      <c r="CN24" s="120">
        <f ca="1">IF(IFERROR(MATCH(_xlfn.CONCAT($B24,",",CN$4),'25 SpcFunc &amp; VentSpcFunc combos'!$Q$8:$Q$354,0),0)&gt;0,1,0)</f>
        <v>0</v>
      </c>
      <c r="CO24" s="120">
        <f ca="1">IF(IFERROR(MATCH(_xlfn.CONCAT($B24,",",CO$4),'25 SpcFunc &amp; VentSpcFunc combos'!$Q$8:$Q$354,0),0)&gt;0,1,0)</f>
        <v>0</v>
      </c>
      <c r="CP24" s="120">
        <f ca="1">IF(IFERROR(MATCH(_xlfn.CONCAT($B24,",",CP$4),'25 SpcFunc &amp; VentSpcFunc combos'!$Q$8:$Q$354,0),0)&gt;0,1,0)</f>
        <v>0</v>
      </c>
      <c r="CQ24" s="120">
        <f ca="1">IF(IFERROR(MATCH(_xlfn.CONCAT($B24,",",CQ$4),'25 SpcFunc &amp; VentSpcFunc combos'!$Q$8:$Q$354,0),0)&gt;0,1,0)</f>
        <v>0</v>
      </c>
      <c r="CR24" s="120">
        <f ca="1">IF(IFERROR(MATCH(_xlfn.CONCAT($B24,",",CR$4),'25 SpcFunc &amp; VentSpcFunc combos'!$Q$8:$Q$354,0),0)&gt;0,1,0)</f>
        <v>0</v>
      </c>
      <c r="CS24" s="120">
        <f ca="1">IF(IFERROR(MATCH(_xlfn.CONCAT($B24,",",CS$4),'25 SpcFunc &amp; VentSpcFunc combos'!$Q$8:$Q$354,0),0)&gt;0,1,0)</f>
        <v>0</v>
      </c>
      <c r="CT24" s="120">
        <f ca="1">IF(IFERROR(MATCH(_xlfn.CONCAT($B24,",",CT$4),'25 SpcFunc &amp; VentSpcFunc combos'!$Q$8:$Q$354,0),0)&gt;0,1,0)</f>
        <v>0</v>
      </c>
      <c r="CU24" s="99" t="s">
        <v>938</v>
      </c>
      <c r="CV24">
        <f t="shared" ca="1" si="4"/>
        <v>2</v>
      </c>
    </row>
    <row r="25" spans="2:100" x14ac:dyDescent="0.25">
      <c r="B25" t="str">
        <f>'For CSV - 2025 SpcFuncData'!B25</f>
        <v>Dining Area (Cafeteria/Fast Food)</v>
      </c>
      <c r="C25" s="120">
        <f ca="1">IF(IFERROR(MATCH(_xlfn.CONCAT($B25,",",C$4),'25 SpcFunc &amp; VentSpcFunc combos'!$Q$8:$Q$354,0),0)&gt;0,1,0)</f>
        <v>0</v>
      </c>
      <c r="D25" s="120">
        <f ca="1">IF(IFERROR(MATCH(_xlfn.CONCAT($B25,",",D$4),'25 SpcFunc &amp; VentSpcFunc combos'!$Q$8:$Q$354,0),0)&gt;0,1,0)</f>
        <v>0</v>
      </c>
      <c r="E25" s="120">
        <f ca="1">IF(IFERROR(MATCH(_xlfn.CONCAT($B25,",",E$4),'25 SpcFunc &amp; VentSpcFunc combos'!$Q$8:$Q$354,0),0)&gt;0,1,0)</f>
        <v>0</v>
      </c>
      <c r="F25" s="120">
        <f ca="1">IF(IFERROR(MATCH(_xlfn.CONCAT($B25,",",F$4),'25 SpcFunc &amp; VentSpcFunc combos'!$Q$8:$Q$354,0),0)&gt;0,1,0)</f>
        <v>0</v>
      </c>
      <c r="G25" s="120">
        <f ca="1">IF(IFERROR(MATCH(_xlfn.CONCAT($B25,",",G$4),'25 SpcFunc &amp; VentSpcFunc combos'!$Q$8:$Q$354,0),0)&gt;0,1,0)</f>
        <v>0</v>
      </c>
      <c r="H25" s="120">
        <f ca="1">IF(IFERROR(MATCH(_xlfn.CONCAT($B25,",",H$4),'25 SpcFunc &amp; VentSpcFunc combos'!$Q$8:$Q$354,0),0)&gt;0,1,0)</f>
        <v>0</v>
      </c>
      <c r="I25" s="120">
        <f ca="1">IF(IFERROR(MATCH(_xlfn.CONCAT($B25,",",I$4),'25 SpcFunc &amp; VentSpcFunc combos'!$Q$8:$Q$354,0),0)&gt;0,1,0)</f>
        <v>0</v>
      </c>
      <c r="J25" s="120">
        <f ca="1">IF(IFERROR(MATCH(_xlfn.CONCAT($B25,",",J$4),'25 SpcFunc &amp; VentSpcFunc combos'!$Q$8:$Q$354,0),0)&gt;0,1,0)</f>
        <v>0</v>
      </c>
      <c r="K25" s="120">
        <f ca="1">IF(IFERROR(MATCH(_xlfn.CONCAT($B25,",",K$4),'25 SpcFunc &amp; VentSpcFunc combos'!$Q$8:$Q$354,0),0)&gt;0,1,0)</f>
        <v>0</v>
      </c>
      <c r="L25" s="120">
        <f ca="1">IF(IFERROR(MATCH(_xlfn.CONCAT($B25,",",L$4),'25 SpcFunc &amp; VentSpcFunc combos'!$Q$8:$Q$354,0),0)&gt;0,1,0)</f>
        <v>0</v>
      </c>
      <c r="M25" s="120">
        <f ca="1">IF(IFERROR(MATCH(_xlfn.CONCAT($B25,",",M$4),'25 SpcFunc &amp; VentSpcFunc combos'!$Q$8:$Q$354,0),0)&gt;0,1,0)</f>
        <v>0</v>
      </c>
      <c r="N25" s="120">
        <f ca="1">IF(IFERROR(MATCH(_xlfn.CONCAT($B25,",",N$4),'25 SpcFunc &amp; VentSpcFunc combos'!$Q$8:$Q$354,0),0)&gt;0,1,0)</f>
        <v>0</v>
      </c>
      <c r="O25" s="120">
        <f ca="1">IF(IFERROR(MATCH(_xlfn.CONCAT($B25,",",O$4),'25 SpcFunc &amp; VentSpcFunc combos'!$Q$8:$Q$354,0),0)&gt;0,1,0)</f>
        <v>0</v>
      </c>
      <c r="P25" s="120">
        <f ca="1">IF(IFERROR(MATCH(_xlfn.CONCAT($B25,",",P$4),'25 SpcFunc &amp; VentSpcFunc combos'!$Q$8:$Q$354,0),0)&gt;0,1,0)</f>
        <v>0</v>
      </c>
      <c r="Q25" s="120">
        <f ca="1">IF(IFERROR(MATCH(_xlfn.CONCAT($B25,",",Q$4),'25 SpcFunc &amp; VentSpcFunc combos'!$Q$8:$Q$354,0),0)&gt;0,1,0)</f>
        <v>0</v>
      </c>
      <c r="R25" s="120">
        <f ca="1">IF(IFERROR(MATCH(_xlfn.CONCAT($B25,",",R$4),'25 SpcFunc &amp; VentSpcFunc combos'!$Q$8:$Q$354,0),0)&gt;0,1,0)</f>
        <v>0</v>
      </c>
      <c r="S25" s="120">
        <f ca="1">IF(IFERROR(MATCH(_xlfn.CONCAT($B25,",",S$4),'25 SpcFunc &amp; VentSpcFunc combos'!$Q$8:$Q$354,0),0)&gt;0,1,0)</f>
        <v>0</v>
      </c>
      <c r="T25" s="120">
        <f ca="1">IF(IFERROR(MATCH(_xlfn.CONCAT($B25,",",T$4),'25 SpcFunc &amp; VentSpcFunc combos'!$Q$8:$Q$354,0),0)&gt;0,1,0)</f>
        <v>0</v>
      </c>
      <c r="U25" s="120">
        <f ca="1">IF(IFERROR(MATCH(_xlfn.CONCAT($B25,",",U$4),'25 SpcFunc &amp; VentSpcFunc combos'!$Q$8:$Q$354,0),0)&gt;0,1,0)</f>
        <v>0</v>
      </c>
      <c r="V25" s="120">
        <f ca="1">IF(IFERROR(MATCH(_xlfn.CONCAT($B25,",",V$4),'25 SpcFunc &amp; VentSpcFunc combos'!$Q$8:$Q$354,0),0)&gt;0,1,0)</f>
        <v>0</v>
      </c>
      <c r="W25" s="120">
        <f ca="1">IF(IFERROR(MATCH(_xlfn.CONCAT($B25,",",W$4),'25 SpcFunc &amp; VentSpcFunc combos'!$Q$8:$Q$354,0),0)&gt;0,1,0)</f>
        <v>0</v>
      </c>
      <c r="X25" s="120">
        <f ca="1">IF(IFERROR(MATCH(_xlfn.CONCAT($B25,",",X$4),'25 SpcFunc &amp; VentSpcFunc combos'!$Q$8:$Q$354,0),0)&gt;0,1,0)</f>
        <v>0</v>
      </c>
      <c r="Y25" s="120">
        <f ca="1">IF(IFERROR(MATCH(_xlfn.CONCAT($B25,",",Y$4),'25 SpcFunc &amp; VentSpcFunc combos'!$Q$8:$Q$354,0),0)&gt;0,1,0)</f>
        <v>0</v>
      </c>
      <c r="Z25" s="120">
        <f ca="1">IF(IFERROR(MATCH(_xlfn.CONCAT($B25,",",Z$4),'25 SpcFunc &amp; VentSpcFunc combos'!$Q$8:$Q$354,0),0)&gt;0,1,0)</f>
        <v>0</v>
      </c>
      <c r="AA25" s="120">
        <f ca="1">IF(IFERROR(MATCH(_xlfn.CONCAT($B25,",",AA$4),'25 SpcFunc &amp; VentSpcFunc combos'!$Q$8:$Q$354,0),0)&gt;0,1,0)</f>
        <v>0</v>
      </c>
      <c r="AB25" s="120">
        <f ca="1">IF(IFERROR(MATCH(_xlfn.CONCAT($B25,",",AB$4),'25 SpcFunc &amp; VentSpcFunc combos'!$Q$8:$Q$354,0),0)&gt;0,1,0)</f>
        <v>0</v>
      </c>
      <c r="AC25" s="120">
        <f ca="1">IF(IFERROR(MATCH(_xlfn.CONCAT($B25,",",AC$4),'25 SpcFunc &amp; VentSpcFunc combos'!$Q$8:$Q$354,0),0)&gt;0,1,0)</f>
        <v>0</v>
      </c>
      <c r="AD25" s="120">
        <f ca="1">IF(IFERROR(MATCH(_xlfn.CONCAT($B25,",",AD$4),'25 SpcFunc &amp; VentSpcFunc combos'!$Q$8:$Q$354,0),0)&gt;0,1,0)</f>
        <v>0</v>
      </c>
      <c r="AE25" s="120">
        <f ca="1">IF(IFERROR(MATCH(_xlfn.CONCAT($B25,",",AE$4),'25 SpcFunc &amp; VentSpcFunc combos'!$Q$8:$Q$354,0),0)&gt;0,1,0)</f>
        <v>0</v>
      </c>
      <c r="AF25" s="120">
        <f ca="1">IF(IFERROR(MATCH(_xlfn.CONCAT($B25,",",AF$4),'25 SpcFunc &amp; VentSpcFunc combos'!$Q$8:$Q$354,0),0)&gt;0,1,0)</f>
        <v>0</v>
      </c>
      <c r="AG25" s="120">
        <f ca="1">IF(IFERROR(MATCH(_xlfn.CONCAT($B25,",",AG$4),'25 SpcFunc &amp; VentSpcFunc combos'!$Q$8:$Q$354,0),0)&gt;0,1,0)</f>
        <v>0</v>
      </c>
      <c r="AH25" s="120">
        <f ca="1">IF(IFERROR(MATCH(_xlfn.CONCAT($B25,",",AH$4),'25 SpcFunc &amp; VentSpcFunc combos'!$Q$8:$Q$354,0),0)&gt;0,1,0)</f>
        <v>0</v>
      </c>
      <c r="AI25" s="120">
        <f ca="1">IF(IFERROR(MATCH(_xlfn.CONCAT($B25,",",AI$4),'25 SpcFunc &amp; VentSpcFunc combos'!$Q$8:$Q$354,0),0)&gt;0,1,0)</f>
        <v>0</v>
      </c>
      <c r="AJ25" s="120">
        <f ca="1">IF(IFERROR(MATCH(_xlfn.CONCAT($B25,",",AJ$4),'25 SpcFunc &amp; VentSpcFunc combos'!$Q$8:$Q$354,0),0)&gt;0,1,0)</f>
        <v>0</v>
      </c>
      <c r="AK25" s="120">
        <f ca="1">IF(IFERROR(MATCH(_xlfn.CONCAT($B25,",",AK$4),'25 SpcFunc &amp; VentSpcFunc combos'!$Q$8:$Q$354,0),0)&gt;0,1,0)</f>
        <v>0</v>
      </c>
      <c r="AL25" s="120">
        <f ca="1">IF(IFERROR(MATCH(_xlfn.CONCAT($B25,",",AL$4),'25 SpcFunc &amp; VentSpcFunc combos'!$Q$8:$Q$354,0),0)&gt;0,1,0)</f>
        <v>0</v>
      </c>
      <c r="AM25" s="120">
        <f ca="1">IF(IFERROR(MATCH(_xlfn.CONCAT($B25,",",AM$4),'25 SpcFunc &amp; VentSpcFunc combos'!$Q$8:$Q$354,0),0)&gt;0,1,0)</f>
        <v>0</v>
      </c>
      <c r="AN25" s="120">
        <f ca="1">IF(IFERROR(MATCH(_xlfn.CONCAT($B25,",",AN$4),'25 SpcFunc &amp; VentSpcFunc combos'!$Q$8:$Q$354,0),0)&gt;0,1,0)</f>
        <v>0</v>
      </c>
      <c r="AO25" s="120">
        <f ca="1">IF(IFERROR(MATCH(_xlfn.CONCAT($B25,",",AO$4),'25 SpcFunc &amp; VentSpcFunc combos'!$Q$8:$Q$354,0),0)&gt;0,1,0)</f>
        <v>0</v>
      </c>
      <c r="AP25" s="120">
        <f ca="1">IF(IFERROR(MATCH(_xlfn.CONCAT($B25,",",AP$4),'25 SpcFunc &amp; VentSpcFunc combos'!$Q$8:$Q$354,0),0)&gt;0,1,0)</f>
        <v>0</v>
      </c>
      <c r="AQ25" s="120">
        <f ca="1">IF(IFERROR(MATCH(_xlfn.CONCAT($B25,",",AQ$4),'25 SpcFunc &amp; VentSpcFunc combos'!$Q$8:$Q$354,0),0)&gt;0,1,0)</f>
        <v>0</v>
      </c>
      <c r="AR25" s="120">
        <f ca="1">IF(IFERROR(MATCH(_xlfn.CONCAT($B25,",",AR$4),'25 SpcFunc &amp; VentSpcFunc combos'!$Q$8:$Q$354,0),0)&gt;0,1,0)</f>
        <v>0</v>
      </c>
      <c r="AS25" s="120">
        <f ca="1">IF(IFERROR(MATCH(_xlfn.CONCAT($B25,",",AS$4),'25 SpcFunc &amp; VentSpcFunc combos'!$Q$8:$Q$354,0),0)&gt;0,1,0)</f>
        <v>0</v>
      </c>
      <c r="AT25" s="120">
        <f ca="1">IF(IFERROR(MATCH(_xlfn.CONCAT($B25,",",AT$4),'25 SpcFunc &amp; VentSpcFunc combos'!$Q$8:$Q$354,0),0)&gt;0,1,0)</f>
        <v>0</v>
      </c>
      <c r="AU25" s="120">
        <f ca="1">IF(IFERROR(MATCH(_xlfn.CONCAT($B25,",",AU$4),'25 SpcFunc &amp; VentSpcFunc combos'!$Q$8:$Q$354,0),0)&gt;0,1,0)</f>
        <v>0</v>
      </c>
      <c r="AV25" s="120">
        <f ca="1">IF(IFERROR(MATCH(_xlfn.CONCAT($B25,",",AV$4),'25 SpcFunc &amp; VentSpcFunc combos'!$Q$8:$Q$354,0),0)&gt;0,1,0)</f>
        <v>0</v>
      </c>
      <c r="AW25" s="120">
        <f ca="1">IF(IFERROR(MATCH(_xlfn.CONCAT($B25,",",AW$4),'25 SpcFunc &amp; VentSpcFunc combos'!$Q$8:$Q$354,0),0)&gt;0,1,0)</f>
        <v>0</v>
      </c>
      <c r="AX25" s="120">
        <f ca="1">IF(IFERROR(MATCH(_xlfn.CONCAT($B25,",",AX$4),'25 SpcFunc &amp; VentSpcFunc combos'!$Q$8:$Q$354,0),0)&gt;0,1,0)</f>
        <v>0</v>
      </c>
      <c r="AY25" s="120">
        <f ca="1">IF(IFERROR(MATCH(_xlfn.CONCAT($B25,",",AY$4),'25 SpcFunc &amp; VentSpcFunc combos'!$Q$8:$Q$354,0),0)&gt;0,1,0)</f>
        <v>0</v>
      </c>
      <c r="AZ25" s="120">
        <f ca="1">IF(IFERROR(MATCH(_xlfn.CONCAT($B25,",",AZ$4),'25 SpcFunc &amp; VentSpcFunc combos'!$Q$8:$Q$354,0),0)&gt;0,1,0)</f>
        <v>0</v>
      </c>
      <c r="BA25" s="120">
        <f ca="1">IF(IFERROR(MATCH(_xlfn.CONCAT($B25,",",BA$4),'25 SpcFunc &amp; VentSpcFunc combos'!$Q$8:$Q$354,0),0)&gt;0,1,0)</f>
        <v>0</v>
      </c>
      <c r="BB25" s="120">
        <f ca="1">IF(IFERROR(MATCH(_xlfn.CONCAT($B25,",",BB$4),'25 SpcFunc &amp; VentSpcFunc combos'!$Q$8:$Q$354,0),0)&gt;0,1,0)</f>
        <v>0</v>
      </c>
      <c r="BC25" s="120">
        <f ca="1">IF(IFERROR(MATCH(_xlfn.CONCAT($B25,",",BC$4),'25 SpcFunc &amp; VentSpcFunc combos'!$Q$8:$Q$354,0),0)&gt;0,1,0)</f>
        <v>1</v>
      </c>
      <c r="BD25" s="120">
        <f ca="1">IF(IFERROR(MATCH(_xlfn.CONCAT($B25,",",BD$4),'25 SpcFunc &amp; VentSpcFunc combos'!$Q$8:$Q$354,0),0)&gt;0,1,0)</f>
        <v>0</v>
      </c>
      <c r="BE25" s="120">
        <f ca="1">IF(IFERROR(MATCH(_xlfn.CONCAT($B25,",",BE$4),'25 SpcFunc &amp; VentSpcFunc combos'!$Q$8:$Q$354,0),0)&gt;0,1,0)</f>
        <v>0</v>
      </c>
      <c r="BF25" s="120">
        <f ca="1">IF(IFERROR(MATCH(_xlfn.CONCAT($B25,",",BF$4),'25 SpcFunc &amp; VentSpcFunc combos'!$Q$8:$Q$354,0),0)&gt;0,1,0)</f>
        <v>0</v>
      </c>
      <c r="BG25" s="120">
        <f ca="1">IF(IFERROR(MATCH(_xlfn.CONCAT($B25,",",BG$4),'25 SpcFunc &amp; VentSpcFunc combos'!$Q$8:$Q$354,0),0)&gt;0,1,0)</f>
        <v>0</v>
      </c>
      <c r="BH25" s="120">
        <f ca="1">IF(IFERROR(MATCH(_xlfn.CONCAT($B25,",",BH$4),'25 SpcFunc &amp; VentSpcFunc combos'!$Q$8:$Q$354,0),0)&gt;0,1,0)</f>
        <v>0</v>
      </c>
      <c r="BI25" s="120">
        <f ca="1">IF(IFERROR(MATCH(_xlfn.CONCAT($B25,",",BI$4),'25 SpcFunc &amp; VentSpcFunc combos'!$Q$8:$Q$354,0),0)&gt;0,1,0)</f>
        <v>0</v>
      </c>
      <c r="BJ25" s="120">
        <f ca="1">IF(IFERROR(MATCH(_xlfn.CONCAT($B25,",",BJ$4),'25 SpcFunc &amp; VentSpcFunc combos'!$Q$8:$Q$354,0),0)&gt;0,1,0)</f>
        <v>0</v>
      </c>
      <c r="BK25" s="120">
        <f ca="1">IF(IFERROR(MATCH(_xlfn.CONCAT($B25,",",BK$4),'25 SpcFunc &amp; VentSpcFunc combos'!$Q$8:$Q$354,0),0)&gt;0,1,0)</f>
        <v>0</v>
      </c>
      <c r="BL25" s="120">
        <f ca="1">IF(IFERROR(MATCH(_xlfn.CONCAT($B25,",",BL$4),'25 SpcFunc &amp; VentSpcFunc combos'!$Q$8:$Q$354,0),0)&gt;0,1,0)</f>
        <v>0</v>
      </c>
      <c r="BM25" s="120">
        <f ca="1">IF(IFERROR(MATCH(_xlfn.CONCAT($B25,",",BM$4),'25 SpcFunc &amp; VentSpcFunc combos'!$Q$8:$Q$354,0),0)&gt;0,1,0)</f>
        <v>0</v>
      </c>
      <c r="BN25" s="120">
        <f ca="1">IF(IFERROR(MATCH(_xlfn.CONCAT($B25,",",BN$4),'25 SpcFunc &amp; VentSpcFunc combos'!$Q$8:$Q$354,0),0)&gt;0,1,0)</f>
        <v>0</v>
      </c>
      <c r="BO25" s="120">
        <f ca="1">IF(IFERROR(MATCH(_xlfn.CONCAT($B25,",",BO$4),'25 SpcFunc &amp; VentSpcFunc combos'!$Q$8:$Q$354,0),0)&gt;0,1,0)</f>
        <v>0</v>
      </c>
      <c r="BP25" s="120">
        <f ca="1">IF(IFERROR(MATCH(_xlfn.CONCAT($B25,",",BP$4),'25 SpcFunc &amp; VentSpcFunc combos'!$Q$8:$Q$354,0),0)&gt;0,1,0)</f>
        <v>0</v>
      </c>
      <c r="BQ25" s="120">
        <f ca="1">IF(IFERROR(MATCH(_xlfn.CONCAT($B25,",",BQ$4),'25 SpcFunc &amp; VentSpcFunc combos'!$Q$8:$Q$354,0),0)&gt;0,1,0)</f>
        <v>0</v>
      </c>
      <c r="BR25" s="120">
        <f ca="1">IF(IFERROR(MATCH(_xlfn.CONCAT($B25,",",BR$4),'25 SpcFunc &amp; VentSpcFunc combos'!$Q$8:$Q$354,0),0)&gt;0,1,0)</f>
        <v>0</v>
      </c>
      <c r="BS25" s="120">
        <f ca="1">IF(IFERROR(MATCH(_xlfn.CONCAT($B25,",",BS$4),'25 SpcFunc &amp; VentSpcFunc combos'!$Q$8:$Q$354,0),0)&gt;0,1,0)</f>
        <v>0</v>
      </c>
      <c r="BT25" s="120">
        <f ca="1">IF(IFERROR(MATCH(_xlfn.CONCAT($B25,",",BT$4),'25 SpcFunc &amp; VentSpcFunc combos'!$Q$8:$Q$354,0),0)&gt;0,1,0)</f>
        <v>0</v>
      </c>
      <c r="BU25" s="120">
        <f ca="1">IF(IFERROR(MATCH(_xlfn.CONCAT($B25,",",BU$4),'25 SpcFunc &amp; VentSpcFunc combos'!$Q$8:$Q$354,0),0)&gt;0,1,0)</f>
        <v>0</v>
      </c>
      <c r="BV25" s="120">
        <f ca="1">IF(IFERROR(MATCH(_xlfn.CONCAT($B25,",",BV$4),'25 SpcFunc &amp; VentSpcFunc combos'!$Q$8:$Q$354,0),0)&gt;0,1,0)</f>
        <v>0</v>
      </c>
      <c r="BW25" s="120">
        <f ca="1">IF(IFERROR(MATCH(_xlfn.CONCAT($B25,",",BW$4),'25 SpcFunc &amp; VentSpcFunc combos'!$Q$8:$Q$354,0),0)&gt;0,1,0)</f>
        <v>0</v>
      </c>
      <c r="BX25" s="120">
        <f ca="1">IF(IFERROR(MATCH(_xlfn.CONCAT($B25,",",BX$4),'25 SpcFunc &amp; VentSpcFunc combos'!$Q$8:$Q$354,0),0)&gt;0,1,0)</f>
        <v>0</v>
      </c>
      <c r="BY25" s="120">
        <f ca="1">IF(IFERROR(MATCH(_xlfn.CONCAT($B25,",",BY$4),'25 SpcFunc &amp; VentSpcFunc combos'!$Q$8:$Q$354,0),0)&gt;0,1,0)</f>
        <v>0</v>
      </c>
      <c r="BZ25" s="120">
        <f ca="1">IF(IFERROR(MATCH(_xlfn.CONCAT($B25,",",BZ$4),'25 SpcFunc &amp; VentSpcFunc combos'!$Q$8:$Q$354,0),0)&gt;0,1,0)</f>
        <v>0</v>
      </c>
      <c r="CA25" s="120">
        <f ca="1">IF(IFERROR(MATCH(_xlfn.CONCAT($B25,",",CA$4),'25 SpcFunc &amp; VentSpcFunc combos'!$Q$8:$Q$354,0),0)&gt;0,1,0)</f>
        <v>0</v>
      </c>
      <c r="CB25" s="120">
        <f ca="1">IF(IFERROR(MATCH(_xlfn.CONCAT($B25,",",CB$4),'25 SpcFunc &amp; VentSpcFunc combos'!$Q$8:$Q$354,0),0)&gt;0,1,0)</f>
        <v>0</v>
      </c>
      <c r="CC25" s="120">
        <f ca="1">IF(IFERROR(MATCH(_xlfn.CONCAT($B25,",",CC$4),'25 SpcFunc &amp; VentSpcFunc combos'!$Q$8:$Q$354,0),0)&gt;0,1,0)</f>
        <v>0</v>
      </c>
      <c r="CD25" s="120">
        <f ca="1">IF(IFERROR(MATCH(_xlfn.CONCAT($B25,",",CD$4),'25 SpcFunc &amp; VentSpcFunc combos'!$Q$8:$Q$354,0),0)&gt;0,1,0)</f>
        <v>0</v>
      </c>
      <c r="CE25" s="120">
        <f ca="1">IF(IFERROR(MATCH(_xlfn.CONCAT($B25,",",CE$4),'25 SpcFunc &amp; VentSpcFunc combos'!$Q$8:$Q$354,0),0)&gt;0,1,0)</f>
        <v>0</v>
      </c>
      <c r="CF25" s="120">
        <f ca="1">IF(IFERROR(MATCH(_xlfn.CONCAT($B25,",",CF$4),'25 SpcFunc &amp; VentSpcFunc combos'!$Q$8:$Q$354,0),0)&gt;0,1,0)</f>
        <v>0</v>
      </c>
      <c r="CG25" s="120">
        <f ca="1">IF(IFERROR(MATCH(_xlfn.CONCAT($B25,",",CG$4),'25 SpcFunc &amp; VentSpcFunc combos'!$Q$8:$Q$354,0),0)&gt;0,1,0)</f>
        <v>0</v>
      </c>
      <c r="CH25" s="120">
        <f ca="1">IF(IFERROR(MATCH(_xlfn.CONCAT($B25,",",CH$4),'25 SpcFunc &amp; VentSpcFunc combos'!$Q$8:$Q$354,0),0)&gt;0,1,0)</f>
        <v>0</v>
      </c>
      <c r="CI25" s="120">
        <f ca="1">IF(IFERROR(MATCH(_xlfn.CONCAT($B25,",",CI$4),'25 SpcFunc &amp; VentSpcFunc combos'!$Q$8:$Q$354,0),0)&gt;0,1,0)</f>
        <v>0</v>
      </c>
      <c r="CJ25" s="120">
        <f ca="1">IF(IFERROR(MATCH(_xlfn.CONCAT($B25,",",CJ$4),'25 SpcFunc &amp; VentSpcFunc combos'!$Q$8:$Q$354,0),0)&gt;0,1,0)</f>
        <v>0</v>
      </c>
      <c r="CK25" s="120">
        <f ca="1">IF(IFERROR(MATCH(_xlfn.CONCAT($B25,",",CK$4),'25 SpcFunc &amp; VentSpcFunc combos'!$Q$8:$Q$354,0),0)&gt;0,1,0)</f>
        <v>0</v>
      </c>
      <c r="CL25" s="120">
        <f ca="1">IF(IFERROR(MATCH(_xlfn.CONCAT($B25,",",CL$4),'25 SpcFunc &amp; VentSpcFunc combos'!$Q$8:$Q$354,0),0)&gt;0,1,0)</f>
        <v>0</v>
      </c>
      <c r="CM25" s="120">
        <f ca="1">IF(IFERROR(MATCH(_xlfn.CONCAT($B25,",",CM$4),'25 SpcFunc &amp; VentSpcFunc combos'!$Q$8:$Q$354,0),0)&gt;0,1,0)</f>
        <v>0</v>
      </c>
      <c r="CN25" s="120">
        <f ca="1">IF(IFERROR(MATCH(_xlfn.CONCAT($B25,",",CN$4),'25 SpcFunc &amp; VentSpcFunc combos'!$Q$8:$Q$354,0),0)&gt;0,1,0)</f>
        <v>0</v>
      </c>
      <c r="CO25" s="120">
        <f ca="1">IF(IFERROR(MATCH(_xlfn.CONCAT($B25,",",CO$4),'25 SpcFunc &amp; VentSpcFunc combos'!$Q$8:$Q$354,0),0)&gt;0,1,0)</f>
        <v>0</v>
      </c>
      <c r="CP25" s="120">
        <f ca="1">IF(IFERROR(MATCH(_xlfn.CONCAT($B25,",",CP$4),'25 SpcFunc &amp; VentSpcFunc combos'!$Q$8:$Q$354,0),0)&gt;0,1,0)</f>
        <v>0</v>
      </c>
      <c r="CQ25" s="120">
        <f ca="1">IF(IFERROR(MATCH(_xlfn.CONCAT($B25,",",CQ$4),'25 SpcFunc &amp; VentSpcFunc combos'!$Q$8:$Q$354,0),0)&gt;0,1,0)</f>
        <v>0</v>
      </c>
      <c r="CR25" s="120">
        <f ca="1">IF(IFERROR(MATCH(_xlfn.CONCAT($B25,",",CR$4),'25 SpcFunc &amp; VentSpcFunc combos'!$Q$8:$Q$354,0),0)&gt;0,1,0)</f>
        <v>0</v>
      </c>
      <c r="CS25" s="120">
        <f ca="1">IF(IFERROR(MATCH(_xlfn.CONCAT($B25,",",CS$4),'25 SpcFunc &amp; VentSpcFunc combos'!$Q$8:$Q$354,0),0)&gt;0,1,0)</f>
        <v>0</v>
      </c>
      <c r="CT25" s="120">
        <f ca="1">IF(IFERROR(MATCH(_xlfn.CONCAT($B25,",",CT$4),'25 SpcFunc &amp; VentSpcFunc combos'!$Q$8:$Q$354,0),0)&gt;0,1,0)</f>
        <v>0</v>
      </c>
      <c r="CU25" s="99" t="s">
        <v>938</v>
      </c>
      <c r="CV25">
        <f t="shared" ca="1" si="4"/>
        <v>1</v>
      </c>
    </row>
    <row r="26" spans="2:100" x14ac:dyDescent="0.25">
      <c r="B26" t="str">
        <f>'For CSV - 2025 SpcFuncData'!B26</f>
        <v>Dining Area (Family and Leisure)</v>
      </c>
      <c r="C26" s="120">
        <f ca="1">IF(IFERROR(MATCH(_xlfn.CONCAT($B26,",",C$4),'25 SpcFunc &amp; VentSpcFunc combos'!$Q$8:$Q$354,0),0)&gt;0,1,0)</f>
        <v>0</v>
      </c>
      <c r="D26" s="120">
        <f ca="1">IF(IFERROR(MATCH(_xlfn.CONCAT($B26,",",D$4),'25 SpcFunc &amp; VentSpcFunc combos'!$Q$8:$Q$354,0),0)&gt;0,1,0)</f>
        <v>0</v>
      </c>
      <c r="E26" s="120">
        <f ca="1">IF(IFERROR(MATCH(_xlfn.CONCAT($B26,",",E$4),'25 SpcFunc &amp; VentSpcFunc combos'!$Q$8:$Q$354,0),0)&gt;0,1,0)</f>
        <v>0</v>
      </c>
      <c r="F26" s="120">
        <f ca="1">IF(IFERROR(MATCH(_xlfn.CONCAT($B26,",",F$4),'25 SpcFunc &amp; VentSpcFunc combos'!$Q$8:$Q$354,0),0)&gt;0,1,0)</f>
        <v>0</v>
      </c>
      <c r="G26" s="120">
        <f ca="1">IF(IFERROR(MATCH(_xlfn.CONCAT($B26,",",G$4),'25 SpcFunc &amp; VentSpcFunc combos'!$Q$8:$Q$354,0),0)&gt;0,1,0)</f>
        <v>0</v>
      </c>
      <c r="H26" s="120">
        <f ca="1">IF(IFERROR(MATCH(_xlfn.CONCAT($B26,",",H$4),'25 SpcFunc &amp; VentSpcFunc combos'!$Q$8:$Q$354,0),0)&gt;0,1,0)</f>
        <v>0</v>
      </c>
      <c r="I26" s="120">
        <f ca="1">IF(IFERROR(MATCH(_xlfn.CONCAT($B26,",",I$4),'25 SpcFunc &amp; VentSpcFunc combos'!$Q$8:$Q$354,0),0)&gt;0,1,0)</f>
        <v>0</v>
      </c>
      <c r="J26" s="120">
        <f ca="1">IF(IFERROR(MATCH(_xlfn.CONCAT($B26,",",J$4),'25 SpcFunc &amp; VentSpcFunc combos'!$Q$8:$Q$354,0),0)&gt;0,1,0)</f>
        <v>0</v>
      </c>
      <c r="K26" s="120">
        <f ca="1">IF(IFERROR(MATCH(_xlfn.CONCAT($B26,",",K$4),'25 SpcFunc &amp; VentSpcFunc combos'!$Q$8:$Q$354,0),0)&gt;0,1,0)</f>
        <v>0</v>
      </c>
      <c r="L26" s="120">
        <f ca="1">IF(IFERROR(MATCH(_xlfn.CONCAT($B26,",",L$4),'25 SpcFunc &amp; VentSpcFunc combos'!$Q$8:$Q$354,0),0)&gt;0,1,0)</f>
        <v>0</v>
      </c>
      <c r="M26" s="120">
        <f ca="1">IF(IFERROR(MATCH(_xlfn.CONCAT($B26,",",M$4),'25 SpcFunc &amp; VentSpcFunc combos'!$Q$8:$Q$354,0),0)&gt;0,1,0)</f>
        <v>0</v>
      </c>
      <c r="N26" s="120">
        <f ca="1">IF(IFERROR(MATCH(_xlfn.CONCAT($B26,",",N$4),'25 SpcFunc &amp; VentSpcFunc combos'!$Q$8:$Q$354,0),0)&gt;0,1,0)</f>
        <v>0</v>
      </c>
      <c r="O26" s="120">
        <f ca="1">IF(IFERROR(MATCH(_xlfn.CONCAT($B26,",",O$4),'25 SpcFunc &amp; VentSpcFunc combos'!$Q$8:$Q$354,0),0)&gt;0,1,0)</f>
        <v>0</v>
      </c>
      <c r="P26" s="120">
        <f ca="1">IF(IFERROR(MATCH(_xlfn.CONCAT($B26,",",P$4),'25 SpcFunc &amp; VentSpcFunc combos'!$Q$8:$Q$354,0),0)&gt;0,1,0)</f>
        <v>0</v>
      </c>
      <c r="Q26" s="120">
        <f ca="1">IF(IFERROR(MATCH(_xlfn.CONCAT($B26,",",Q$4),'25 SpcFunc &amp; VentSpcFunc combos'!$Q$8:$Q$354,0),0)&gt;0,1,0)</f>
        <v>0</v>
      </c>
      <c r="R26" s="120">
        <f ca="1">IF(IFERROR(MATCH(_xlfn.CONCAT($B26,",",R$4),'25 SpcFunc &amp; VentSpcFunc combos'!$Q$8:$Q$354,0),0)&gt;0,1,0)</f>
        <v>0</v>
      </c>
      <c r="S26" s="120">
        <f ca="1">IF(IFERROR(MATCH(_xlfn.CONCAT($B26,",",S$4),'25 SpcFunc &amp; VentSpcFunc combos'!$Q$8:$Q$354,0),0)&gt;0,1,0)</f>
        <v>0</v>
      </c>
      <c r="T26" s="120">
        <f ca="1">IF(IFERROR(MATCH(_xlfn.CONCAT($B26,",",T$4),'25 SpcFunc &amp; VentSpcFunc combos'!$Q$8:$Q$354,0),0)&gt;0,1,0)</f>
        <v>0</v>
      </c>
      <c r="U26" s="120">
        <f ca="1">IF(IFERROR(MATCH(_xlfn.CONCAT($B26,",",U$4),'25 SpcFunc &amp; VentSpcFunc combos'!$Q$8:$Q$354,0),0)&gt;0,1,0)</f>
        <v>0</v>
      </c>
      <c r="V26" s="120">
        <f ca="1">IF(IFERROR(MATCH(_xlfn.CONCAT($B26,",",V$4),'25 SpcFunc &amp; VentSpcFunc combos'!$Q$8:$Q$354,0),0)&gt;0,1,0)</f>
        <v>0</v>
      </c>
      <c r="W26" s="120">
        <f ca="1">IF(IFERROR(MATCH(_xlfn.CONCAT($B26,",",W$4),'25 SpcFunc &amp; VentSpcFunc combos'!$Q$8:$Q$354,0),0)&gt;0,1,0)</f>
        <v>0</v>
      </c>
      <c r="X26" s="120">
        <f ca="1">IF(IFERROR(MATCH(_xlfn.CONCAT($B26,",",X$4),'25 SpcFunc &amp; VentSpcFunc combos'!$Q$8:$Q$354,0),0)&gt;0,1,0)</f>
        <v>0</v>
      </c>
      <c r="Y26" s="120">
        <f ca="1">IF(IFERROR(MATCH(_xlfn.CONCAT($B26,",",Y$4),'25 SpcFunc &amp; VentSpcFunc combos'!$Q$8:$Q$354,0),0)&gt;0,1,0)</f>
        <v>0</v>
      </c>
      <c r="Z26" s="120">
        <f ca="1">IF(IFERROR(MATCH(_xlfn.CONCAT($B26,",",Z$4),'25 SpcFunc &amp; VentSpcFunc combos'!$Q$8:$Q$354,0),0)&gt;0,1,0)</f>
        <v>0</v>
      </c>
      <c r="AA26" s="120">
        <f ca="1">IF(IFERROR(MATCH(_xlfn.CONCAT($B26,",",AA$4),'25 SpcFunc &amp; VentSpcFunc combos'!$Q$8:$Q$354,0),0)&gt;0,1,0)</f>
        <v>0</v>
      </c>
      <c r="AB26" s="120">
        <f ca="1">IF(IFERROR(MATCH(_xlfn.CONCAT($B26,",",AB$4),'25 SpcFunc &amp; VentSpcFunc combos'!$Q$8:$Q$354,0),0)&gt;0,1,0)</f>
        <v>0</v>
      </c>
      <c r="AC26" s="120">
        <f ca="1">IF(IFERROR(MATCH(_xlfn.CONCAT($B26,",",AC$4),'25 SpcFunc &amp; VentSpcFunc combos'!$Q$8:$Q$354,0),0)&gt;0,1,0)</f>
        <v>0</v>
      </c>
      <c r="AD26" s="120">
        <f ca="1">IF(IFERROR(MATCH(_xlfn.CONCAT($B26,",",AD$4),'25 SpcFunc &amp; VentSpcFunc combos'!$Q$8:$Q$354,0),0)&gt;0,1,0)</f>
        <v>0</v>
      </c>
      <c r="AE26" s="120">
        <f ca="1">IF(IFERROR(MATCH(_xlfn.CONCAT($B26,",",AE$4),'25 SpcFunc &amp; VentSpcFunc combos'!$Q$8:$Q$354,0),0)&gt;0,1,0)</f>
        <v>0</v>
      </c>
      <c r="AF26" s="120">
        <f ca="1">IF(IFERROR(MATCH(_xlfn.CONCAT($B26,",",AF$4),'25 SpcFunc &amp; VentSpcFunc combos'!$Q$8:$Q$354,0),0)&gt;0,1,0)</f>
        <v>0</v>
      </c>
      <c r="AG26" s="120">
        <f ca="1">IF(IFERROR(MATCH(_xlfn.CONCAT($B26,",",AG$4),'25 SpcFunc &amp; VentSpcFunc combos'!$Q$8:$Q$354,0),0)&gt;0,1,0)</f>
        <v>0</v>
      </c>
      <c r="AH26" s="120">
        <f ca="1">IF(IFERROR(MATCH(_xlfn.CONCAT($B26,",",AH$4),'25 SpcFunc &amp; VentSpcFunc combos'!$Q$8:$Q$354,0),0)&gt;0,1,0)</f>
        <v>0</v>
      </c>
      <c r="AI26" s="120">
        <f ca="1">IF(IFERROR(MATCH(_xlfn.CONCAT($B26,",",AI$4),'25 SpcFunc &amp; VentSpcFunc combos'!$Q$8:$Q$354,0),0)&gt;0,1,0)</f>
        <v>0</v>
      </c>
      <c r="AJ26" s="120">
        <f ca="1">IF(IFERROR(MATCH(_xlfn.CONCAT($B26,",",AJ$4),'25 SpcFunc &amp; VentSpcFunc combos'!$Q$8:$Q$354,0),0)&gt;0,1,0)</f>
        <v>0</v>
      </c>
      <c r="AK26" s="120">
        <f ca="1">IF(IFERROR(MATCH(_xlfn.CONCAT($B26,",",AK$4),'25 SpcFunc &amp; VentSpcFunc combos'!$Q$8:$Q$354,0),0)&gt;0,1,0)</f>
        <v>0</v>
      </c>
      <c r="AL26" s="120">
        <f ca="1">IF(IFERROR(MATCH(_xlfn.CONCAT($B26,",",AL$4),'25 SpcFunc &amp; VentSpcFunc combos'!$Q$8:$Q$354,0),0)&gt;0,1,0)</f>
        <v>0</v>
      </c>
      <c r="AM26" s="120">
        <f ca="1">IF(IFERROR(MATCH(_xlfn.CONCAT($B26,",",AM$4),'25 SpcFunc &amp; VentSpcFunc combos'!$Q$8:$Q$354,0),0)&gt;0,1,0)</f>
        <v>0</v>
      </c>
      <c r="AN26" s="120">
        <f ca="1">IF(IFERROR(MATCH(_xlfn.CONCAT($B26,",",AN$4),'25 SpcFunc &amp; VentSpcFunc combos'!$Q$8:$Q$354,0),0)&gt;0,1,0)</f>
        <v>0</v>
      </c>
      <c r="AO26" s="120">
        <f ca="1">IF(IFERROR(MATCH(_xlfn.CONCAT($B26,",",AO$4),'25 SpcFunc &amp; VentSpcFunc combos'!$Q$8:$Q$354,0),0)&gt;0,1,0)</f>
        <v>0</v>
      </c>
      <c r="AP26" s="120">
        <f ca="1">IF(IFERROR(MATCH(_xlfn.CONCAT($B26,",",AP$4),'25 SpcFunc &amp; VentSpcFunc combos'!$Q$8:$Q$354,0),0)&gt;0,1,0)</f>
        <v>0</v>
      </c>
      <c r="AQ26" s="120">
        <f ca="1">IF(IFERROR(MATCH(_xlfn.CONCAT($B26,",",AQ$4),'25 SpcFunc &amp; VentSpcFunc combos'!$Q$8:$Q$354,0),0)&gt;0,1,0)</f>
        <v>0</v>
      </c>
      <c r="AR26" s="120">
        <f ca="1">IF(IFERROR(MATCH(_xlfn.CONCAT($B26,",",AR$4),'25 SpcFunc &amp; VentSpcFunc combos'!$Q$8:$Q$354,0),0)&gt;0,1,0)</f>
        <v>0</v>
      </c>
      <c r="AS26" s="120">
        <f ca="1">IF(IFERROR(MATCH(_xlfn.CONCAT($B26,",",AS$4),'25 SpcFunc &amp; VentSpcFunc combos'!$Q$8:$Q$354,0),0)&gt;0,1,0)</f>
        <v>0</v>
      </c>
      <c r="AT26" s="120">
        <f ca="1">IF(IFERROR(MATCH(_xlfn.CONCAT($B26,",",AT$4),'25 SpcFunc &amp; VentSpcFunc combos'!$Q$8:$Q$354,0),0)&gt;0,1,0)</f>
        <v>0</v>
      </c>
      <c r="AU26" s="120">
        <f ca="1">IF(IFERROR(MATCH(_xlfn.CONCAT($B26,",",AU$4),'25 SpcFunc &amp; VentSpcFunc combos'!$Q$8:$Q$354,0),0)&gt;0,1,0)</f>
        <v>0</v>
      </c>
      <c r="AV26" s="120">
        <f ca="1">IF(IFERROR(MATCH(_xlfn.CONCAT($B26,",",AV$4),'25 SpcFunc &amp; VentSpcFunc combos'!$Q$8:$Q$354,0),0)&gt;0,1,0)</f>
        <v>0</v>
      </c>
      <c r="AW26" s="120">
        <f ca="1">IF(IFERROR(MATCH(_xlfn.CONCAT($B26,",",AW$4),'25 SpcFunc &amp; VentSpcFunc combos'!$Q$8:$Q$354,0),0)&gt;0,1,0)</f>
        <v>0</v>
      </c>
      <c r="AX26" s="120">
        <f ca="1">IF(IFERROR(MATCH(_xlfn.CONCAT($B26,",",AX$4),'25 SpcFunc &amp; VentSpcFunc combos'!$Q$8:$Q$354,0),0)&gt;0,1,0)</f>
        <v>0</v>
      </c>
      <c r="AY26" s="120">
        <f ca="1">IF(IFERROR(MATCH(_xlfn.CONCAT($B26,",",AY$4),'25 SpcFunc &amp; VentSpcFunc combos'!$Q$8:$Q$354,0),0)&gt;0,1,0)</f>
        <v>0</v>
      </c>
      <c r="AZ26" s="120">
        <f ca="1">IF(IFERROR(MATCH(_xlfn.CONCAT($B26,",",AZ$4),'25 SpcFunc &amp; VentSpcFunc combos'!$Q$8:$Q$354,0),0)&gt;0,1,0)</f>
        <v>0</v>
      </c>
      <c r="BA26" s="120">
        <f ca="1">IF(IFERROR(MATCH(_xlfn.CONCAT($B26,",",BA$4),'25 SpcFunc &amp; VentSpcFunc combos'!$Q$8:$Q$354,0),0)&gt;0,1,0)</f>
        <v>0</v>
      </c>
      <c r="BB26" s="120">
        <f ca="1">IF(IFERROR(MATCH(_xlfn.CONCAT($B26,",",BB$4),'25 SpcFunc &amp; VentSpcFunc combos'!$Q$8:$Q$354,0),0)&gt;0,1,0)</f>
        <v>1</v>
      </c>
      <c r="BC26" s="120">
        <f ca="1">IF(IFERROR(MATCH(_xlfn.CONCAT($B26,",",BC$4),'25 SpcFunc &amp; VentSpcFunc combos'!$Q$8:$Q$354,0),0)&gt;0,1,0)</f>
        <v>1</v>
      </c>
      <c r="BD26" s="120">
        <f ca="1">IF(IFERROR(MATCH(_xlfn.CONCAT($B26,",",BD$4),'25 SpcFunc &amp; VentSpcFunc combos'!$Q$8:$Q$354,0),0)&gt;0,1,0)</f>
        <v>0</v>
      </c>
      <c r="BE26" s="120">
        <f ca="1">IF(IFERROR(MATCH(_xlfn.CONCAT($B26,",",BE$4),'25 SpcFunc &amp; VentSpcFunc combos'!$Q$8:$Q$354,0),0)&gt;0,1,0)</f>
        <v>1</v>
      </c>
      <c r="BF26" s="120">
        <f ca="1">IF(IFERROR(MATCH(_xlfn.CONCAT($B26,",",BF$4),'25 SpcFunc &amp; VentSpcFunc combos'!$Q$8:$Q$354,0),0)&gt;0,1,0)</f>
        <v>0</v>
      </c>
      <c r="BG26" s="120">
        <f ca="1">IF(IFERROR(MATCH(_xlfn.CONCAT($B26,",",BG$4),'25 SpcFunc &amp; VentSpcFunc combos'!$Q$8:$Q$354,0),0)&gt;0,1,0)</f>
        <v>0</v>
      </c>
      <c r="BH26" s="120">
        <f ca="1">IF(IFERROR(MATCH(_xlfn.CONCAT($B26,",",BH$4),'25 SpcFunc &amp; VentSpcFunc combos'!$Q$8:$Q$354,0),0)&gt;0,1,0)</f>
        <v>0</v>
      </c>
      <c r="BI26" s="120">
        <f ca="1">IF(IFERROR(MATCH(_xlfn.CONCAT($B26,",",BI$4),'25 SpcFunc &amp; VentSpcFunc combos'!$Q$8:$Q$354,0),0)&gt;0,1,0)</f>
        <v>0</v>
      </c>
      <c r="BJ26" s="120">
        <f ca="1">IF(IFERROR(MATCH(_xlfn.CONCAT($B26,",",BJ$4),'25 SpcFunc &amp; VentSpcFunc combos'!$Q$8:$Q$354,0),0)&gt;0,1,0)</f>
        <v>0</v>
      </c>
      <c r="BK26" s="120">
        <f ca="1">IF(IFERROR(MATCH(_xlfn.CONCAT($B26,",",BK$4),'25 SpcFunc &amp; VentSpcFunc combos'!$Q$8:$Q$354,0),0)&gt;0,1,0)</f>
        <v>0</v>
      </c>
      <c r="BL26" s="120">
        <f ca="1">IF(IFERROR(MATCH(_xlfn.CONCAT($B26,",",BL$4),'25 SpcFunc &amp; VentSpcFunc combos'!$Q$8:$Q$354,0),0)&gt;0,1,0)</f>
        <v>0</v>
      </c>
      <c r="BM26" s="120">
        <f ca="1">IF(IFERROR(MATCH(_xlfn.CONCAT($B26,",",BM$4),'25 SpcFunc &amp; VentSpcFunc combos'!$Q$8:$Q$354,0),0)&gt;0,1,0)</f>
        <v>0</v>
      </c>
      <c r="BN26" s="120">
        <f ca="1">IF(IFERROR(MATCH(_xlfn.CONCAT($B26,",",BN$4),'25 SpcFunc &amp; VentSpcFunc combos'!$Q$8:$Q$354,0),0)&gt;0,1,0)</f>
        <v>0</v>
      </c>
      <c r="BO26" s="120">
        <f ca="1">IF(IFERROR(MATCH(_xlfn.CONCAT($B26,",",BO$4),'25 SpcFunc &amp; VentSpcFunc combos'!$Q$8:$Q$354,0),0)&gt;0,1,0)</f>
        <v>0</v>
      </c>
      <c r="BP26" s="120">
        <f ca="1">IF(IFERROR(MATCH(_xlfn.CONCAT($B26,",",BP$4),'25 SpcFunc &amp; VentSpcFunc combos'!$Q$8:$Q$354,0),0)&gt;0,1,0)</f>
        <v>0</v>
      </c>
      <c r="BQ26" s="120">
        <f ca="1">IF(IFERROR(MATCH(_xlfn.CONCAT($B26,",",BQ$4),'25 SpcFunc &amp; VentSpcFunc combos'!$Q$8:$Q$354,0),0)&gt;0,1,0)</f>
        <v>0</v>
      </c>
      <c r="BR26" s="120">
        <f ca="1">IF(IFERROR(MATCH(_xlfn.CONCAT($B26,",",BR$4),'25 SpcFunc &amp; VentSpcFunc combos'!$Q$8:$Q$354,0),0)&gt;0,1,0)</f>
        <v>0</v>
      </c>
      <c r="BS26" s="120">
        <f ca="1">IF(IFERROR(MATCH(_xlfn.CONCAT($B26,",",BS$4),'25 SpcFunc &amp; VentSpcFunc combos'!$Q$8:$Q$354,0),0)&gt;0,1,0)</f>
        <v>0</v>
      </c>
      <c r="BT26" s="120">
        <f ca="1">IF(IFERROR(MATCH(_xlfn.CONCAT($B26,",",BT$4),'25 SpcFunc &amp; VentSpcFunc combos'!$Q$8:$Q$354,0),0)&gt;0,1,0)</f>
        <v>0</v>
      </c>
      <c r="BU26" s="120">
        <f ca="1">IF(IFERROR(MATCH(_xlfn.CONCAT($B26,",",BU$4),'25 SpcFunc &amp; VentSpcFunc combos'!$Q$8:$Q$354,0),0)&gt;0,1,0)</f>
        <v>0</v>
      </c>
      <c r="BV26" s="120">
        <f ca="1">IF(IFERROR(MATCH(_xlfn.CONCAT($B26,",",BV$4),'25 SpcFunc &amp; VentSpcFunc combos'!$Q$8:$Q$354,0),0)&gt;0,1,0)</f>
        <v>0</v>
      </c>
      <c r="BW26" s="120">
        <f ca="1">IF(IFERROR(MATCH(_xlfn.CONCAT($B26,",",BW$4),'25 SpcFunc &amp; VentSpcFunc combos'!$Q$8:$Q$354,0),0)&gt;0,1,0)</f>
        <v>0</v>
      </c>
      <c r="BX26" s="120">
        <f ca="1">IF(IFERROR(MATCH(_xlfn.CONCAT($B26,",",BX$4),'25 SpcFunc &amp; VentSpcFunc combos'!$Q$8:$Q$354,0),0)&gt;0,1,0)</f>
        <v>0</v>
      </c>
      <c r="BY26" s="120">
        <f ca="1">IF(IFERROR(MATCH(_xlfn.CONCAT($B26,",",BY$4),'25 SpcFunc &amp; VentSpcFunc combos'!$Q$8:$Q$354,0),0)&gt;0,1,0)</f>
        <v>0</v>
      </c>
      <c r="BZ26" s="120">
        <f ca="1">IF(IFERROR(MATCH(_xlfn.CONCAT($B26,",",BZ$4),'25 SpcFunc &amp; VentSpcFunc combos'!$Q$8:$Q$354,0),0)&gt;0,1,0)</f>
        <v>0</v>
      </c>
      <c r="CA26" s="120">
        <f ca="1">IF(IFERROR(MATCH(_xlfn.CONCAT($B26,",",CA$4),'25 SpcFunc &amp; VentSpcFunc combos'!$Q$8:$Q$354,0),0)&gt;0,1,0)</f>
        <v>0</v>
      </c>
      <c r="CB26" s="120">
        <f ca="1">IF(IFERROR(MATCH(_xlfn.CONCAT($B26,",",CB$4),'25 SpcFunc &amp; VentSpcFunc combos'!$Q$8:$Q$354,0),0)&gt;0,1,0)</f>
        <v>0</v>
      </c>
      <c r="CC26" s="120">
        <f ca="1">IF(IFERROR(MATCH(_xlfn.CONCAT($B26,",",CC$4),'25 SpcFunc &amp; VentSpcFunc combos'!$Q$8:$Q$354,0),0)&gt;0,1,0)</f>
        <v>0</v>
      </c>
      <c r="CD26" s="120">
        <f ca="1">IF(IFERROR(MATCH(_xlfn.CONCAT($B26,",",CD$4),'25 SpcFunc &amp; VentSpcFunc combos'!$Q$8:$Q$354,0),0)&gt;0,1,0)</f>
        <v>0</v>
      </c>
      <c r="CE26" s="120">
        <f ca="1">IF(IFERROR(MATCH(_xlfn.CONCAT($B26,",",CE$4),'25 SpcFunc &amp; VentSpcFunc combos'!$Q$8:$Q$354,0),0)&gt;0,1,0)</f>
        <v>0</v>
      </c>
      <c r="CF26" s="120">
        <f ca="1">IF(IFERROR(MATCH(_xlfn.CONCAT($B26,",",CF$4),'25 SpcFunc &amp; VentSpcFunc combos'!$Q$8:$Q$354,0),0)&gt;0,1,0)</f>
        <v>0</v>
      </c>
      <c r="CG26" s="120">
        <f ca="1">IF(IFERROR(MATCH(_xlfn.CONCAT($B26,",",CG$4),'25 SpcFunc &amp; VentSpcFunc combos'!$Q$8:$Q$354,0),0)&gt;0,1,0)</f>
        <v>0</v>
      </c>
      <c r="CH26" s="120">
        <f ca="1">IF(IFERROR(MATCH(_xlfn.CONCAT($B26,",",CH$4),'25 SpcFunc &amp; VentSpcFunc combos'!$Q$8:$Q$354,0),0)&gt;0,1,0)</f>
        <v>0</v>
      </c>
      <c r="CI26" s="120">
        <f ca="1">IF(IFERROR(MATCH(_xlfn.CONCAT($B26,",",CI$4),'25 SpcFunc &amp; VentSpcFunc combos'!$Q$8:$Q$354,0),0)&gt;0,1,0)</f>
        <v>0</v>
      </c>
      <c r="CJ26" s="120">
        <f ca="1">IF(IFERROR(MATCH(_xlfn.CONCAT($B26,",",CJ$4),'25 SpcFunc &amp; VentSpcFunc combos'!$Q$8:$Q$354,0),0)&gt;0,1,0)</f>
        <v>0</v>
      </c>
      <c r="CK26" s="120">
        <f ca="1">IF(IFERROR(MATCH(_xlfn.CONCAT($B26,",",CK$4),'25 SpcFunc &amp; VentSpcFunc combos'!$Q$8:$Q$354,0),0)&gt;0,1,0)</f>
        <v>0</v>
      </c>
      <c r="CL26" s="120">
        <f ca="1">IF(IFERROR(MATCH(_xlfn.CONCAT($B26,",",CL$4),'25 SpcFunc &amp; VentSpcFunc combos'!$Q$8:$Q$354,0),0)&gt;0,1,0)</f>
        <v>0</v>
      </c>
      <c r="CM26" s="120">
        <f ca="1">IF(IFERROR(MATCH(_xlfn.CONCAT($B26,",",CM$4),'25 SpcFunc &amp; VentSpcFunc combos'!$Q$8:$Q$354,0),0)&gt;0,1,0)</f>
        <v>0</v>
      </c>
      <c r="CN26" s="120">
        <f ca="1">IF(IFERROR(MATCH(_xlfn.CONCAT($B26,",",CN$4),'25 SpcFunc &amp; VentSpcFunc combos'!$Q$8:$Q$354,0),0)&gt;0,1,0)</f>
        <v>0</v>
      </c>
      <c r="CO26" s="120">
        <f ca="1">IF(IFERROR(MATCH(_xlfn.CONCAT($B26,",",CO$4),'25 SpcFunc &amp; VentSpcFunc combos'!$Q$8:$Q$354,0),0)&gt;0,1,0)</f>
        <v>0</v>
      </c>
      <c r="CP26" s="120">
        <f ca="1">IF(IFERROR(MATCH(_xlfn.CONCAT($B26,",",CP$4),'25 SpcFunc &amp; VentSpcFunc combos'!$Q$8:$Q$354,0),0)&gt;0,1,0)</f>
        <v>0</v>
      </c>
      <c r="CQ26" s="120">
        <f ca="1">IF(IFERROR(MATCH(_xlfn.CONCAT($B26,",",CQ$4),'25 SpcFunc &amp; VentSpcFunc combos'!$Q$8:$Q$354,0),0)&gt;0,1,0)</f>
        <v>0</v>
      </c>
      <c r="CR26" s="120">
        <f ca="1">IF(IFERROR(MATCH(_xlfn.CONCAT($B26,",",CR$4),'25 SpcFunc &amp; VentSpcFunc combos'!$Q$8:$Q$354,0),0)&gt;0,1,0)</f>
        <v>0</v>
      </c>
      <c r="CS26" s="120">
        <f ca="1">IF(IFERROR(MATCH(_xlfn.CONCAT($B26,",",CS$4),'25 SpcFunc &amp; VentSpcFunc combos'!$Q$8:$Q$354,0),0)&gt;0,1,0)</f>
        <v>0</v>
      </c>
      <c r="CT26" s="120">
        <f ca="1">IF(IFERROR(MATCH(_xlfn.CONCAT($B26,",",CT$4),'25 SpcFunc &amp; VentSpcFunc combos'!$Q$8:$Q$354,0),0)&gt;0,1,0)</f>
        <v>0</v>
      </c>
      <c r="CU26" s="99" t="s">
        <v>938</v>
      </c>
      <c r="CV26">
        <f t="shared" ca="1" si="4"/>
        <v>3</v>
      </c>
    </row>
    <row r="27" spans="2:100" x14ac:dyDescent="0.25">
      <c r="B27" t="str">
        <f>'For CSV - 2025 SpcFuncData'!B27</f>
        <v>Electrical, Mechanical, Telephone Rooms</v>
      </c>
      <c r="C27" s="120">
        <f ca="1">IF(IFERROR(MATCH(_xlfn.CONCAT($B27,",",C$4),'25 SpcFunc &amp; VentSpcFunc combos'!$Q$8:$Q$354,0),0)&gt;0,1,0)</f>
        <v>0</v>
      </c>
      <c r="D27" s="120">
        <f ca="1">IF(IFERROR(MATCH(_xlfn.CONCAT($B27,",",D$4),'25 SpcFunc &amp; VentSpcFunc combos'!$Q$8:$Q$354,0),0)&gt;0,1,0)</f>
        <v>0</v>
      </c>
      <c r="E27" s="120">
        <f ca="1">IF(IFERROR(MATCH(_xlfn.CONCAT($B27,",",E$4),'25 SpcFunc &amp; VentSpcFunc combos'!$Q$8:$Q$354,0),0)&gt;0,1,0)</f>
        <v>0</v>
      </c>
      <c r="F27" s="120">
        <f ca="1">IF(IFERROR(MATCH(_xlfn.CONCAT($B27,",",F$4),'25 SpcFunc &amp; VentSpcFunc combos'!$Q$8:$Q$354,0),0)&gt;0,1,0)</f>
        <v>0</v>
      </c>
      <c r="G27" s="120">
        <f ca="1">IF(IFERROR(MATCH(_xlfn.CONCAT($B27,",",G$4),'25 SpcFunc &amp; VentSpcFunc combos'!$Q$8:$Q$354,0),0)&gt;0,1,0)</f>
        <v>0</v>
      </c>
      <c r="H27" s="120">
        <f ca="1">IF(IFERROR(MATCH(_xlfn.CONCAT($B27,",",H$4),'25 SpcFunc &amp; VentSpcFunc combos'!$Q$8:$Q$354,0),0)&gt;0,1,0)</f>
        <v>0</v>
      </c>
      <c r="I27" s="120">
        <f ca="1">IF(IFERROR(MATCH(_xlfn.CONCAT($B27,",",I$4),'25 SpcFunc &amp; VentSpcFunc combos'!$Q$8:$Q$354,0),0)&gt;0,1,0)</f>
        <v>0</v>
      </c>
      <c r="J27" s="120">
        <f ca="1">IF(IFERROR(MATCH(_xlfn.CONCAT($B27,",",J$4),'25 SpcFunc &amp; VentSpcFunc combos'!$Q$8:$Q$354,0),0)&gt;0,1,0)</f>
        <v>0</v>
      </c>
      <c r="K27" s="120">
        <f ca="1">IF(IFERROR(MATCH(_xlfn.CONCAT($B27,",",K$4),'25 SpcFunc &amp; VentSpcFunc combos'!$Q$8:$Q$354,0),0)&gt;0,1,0)</f>
        <v>0</v>
      </c>
      <c r="L27" s="120">
        <f ca="1">IF(IFERROR(MATCH(_xlfn.CONCAT($B27,",",L$4),'25 SpcFunc &amp; VentSpcFunc combos'!$Q$8:$Q$354,0),0)&gt;0,1,0)</f>
        <v>0</v>
      </c>
      <c r="M27" s="120">
        <f ca="1">IF(IFERROR(MATCH(_xlfn.CONCAT($B27,",",M$4),'25 SpcFunc &amp; VentSpcFunc combos'!$Q$8:$Q$354,0),0)&gt;0,1,0)</f>
        <v>0</v>
      </c>
      <c r="N27" s="120">
        <f ca="1">IF(IFERROR(MATCH(_xlfn.CONCAT($B27,",",N$4),'25 SpcFunc &amp; VentSpcFunc combos'!$Q$8:$Q$354,0),0)&gt;0,1,0)</f>
        <v>0</v>
      </c>
      <c r="O27" s="120">
        <f ca="1">IF(IFERROR(MATCH(_xlfn.CONCAT($B27,",",O$4),'25 SpcFunc &amp; VentSpcFunc combos'!$Q$8:$Q$354,0),0)&gt;0,1,0)</f>
        <v>0</v>
      </c>
      <c r="P27" s="120">
        <f ca="1">IF(IFERROR(MATCH(_xlfn.CONCAT($B27,",",P$4),'25 SpcFunc &amp; VentSpcFunc combos'!$Q$8:$Q$354,0),0)&gt;0,1,0)</f>
        <v>0</v>
      </c>
      <c r="Q27" s="120">
        <f ca="1">IF(IFERROR(MATCH(_xlfn.CONCAT($B27,",",Q$4),'25 SpcFunc &amp; VentSpcFunc combos'!$Q$8:$Q$354,0),0)&gt;0,1,0)</f>
        <v>0</v>
      </c>
      <c r="R27" s="120">
        <f ca="1">IF(IFERROR(MATCH(_xlfn.CONCAT($B27,",",R$4),'25 SpcFunc &amp; VentSpcFunc combos'!$Q$8:$Q$354,0),0)&gt;0,1,0)</f>
        <v>0</v>
      </c>
      <c r="S27" s="120">
        <f ca="1">IF(IFERROR(MATCH(_xlfn.CONCAT($B27,",",S$4),'25 SpcFunc &amp; VentSpcFunc combos'!$Q$8:$Q$354,0),0)&gt;0,1,0)</f>
        <v>0</v>
      </c>
      <c r="T27" s="120">
        <f ca="1">IF(IFERROR(MATCH(_xlfn.CONCAT($B27,",",T$4),'25 SpcFunc &amp; VentSpcFunc combos'!$Q$8:$Q$354,0),0)&gt;0,1,0)</f>
        <v>0</v>
      </c>
      <c r="U27" s="120">
        <f ca="1">IF(IFERROR(MATCH(_xlfn.CONCAT($B27,",",U$4),'25 SpcFunc &amp; VentSpcFunc combos'!$Q$8:$Q$354,0),0)&gt;0,1,0)</f>
        <v>0</v>
      </c>
      <c r="V27" s="120">
        <f ca="1">IF(IFERROR(MATCH(_xlfn.CONCAT($B27,",",V$4),'25 SpcFunc &amp; VentSpcFunc combos'!$Q$8:$Q$354,0),0)&gt;0,1,0)</f>
        <v>0</v>
      </c>
      <c r="W27" s="120">
        <f ca="1">IF(IFERROR(MATCH(_xlfn.CONCAT($B27,",",W$4),'25 SpcFunc &amp; VentSpcFunc combos'!$Q$8:$Q$354,0),0)&gt;0,1,0)</f>
        <v>0</v>
      </c>
      <c r="X27" s="120">
        <f ca="1">IF(IFERROR(MATCH(_xlfn.CONCAT($B27,",",X$4),'25 SpcFunc &amp; VentSpcFunc combos'!$Q$8:$Q$354,0),0)&gt;0,1,0)</f>
        <v>0</v>
      </c>
      <c r="Y27" s="120">
        <f ca="1">IF(IFERROR(MATCH(_xlfn.CONCAT($B27,",",Y$4),'25 SpcFunc &amp; VentSpcFunc combos'!$Q$8:$Q$354,0),0)&gt;0,1,0)</f>
        <v>0</v>
      </c>
      <c r="Z27" s="120">
        <f ca="1">IF(IFERROR(MATCH(_xlfn.CONCAT($B27,",",Z$4),'25 SpcFunc &amp; VentSpcFunc combos'!$Q$8:$Q$354,0),0)&gt;0,1,0)</f>
        <v>0</v>
      </c>
      <c r="AA27" s="120">
        <f ca="1">IF(IFERROR(MATCH(_xlfn.CONCAT($B27,",",AA$4),'25 SpcFunc &amp; VentSpcFunc combos'!$Q$8:$Q$354,0),0)&gt;0,1,0)</f>
        <v>0</v>
      </c>
      <c r="AB27" s="120">
        <f ca="1">IF(IFERROR(MATCH(_xlfn.CONCAT($B27,",",AB$4),'25 SpcFunc &amp; VentSpcFunc combos'!$Q$8:$Q$354,0),0)&gt;0,1,0)</f>
        <v>0</v>
      </c>
      <c r="AC27" s="120">
        <f ca="1">IF(IFERROR(MATCH(_xlfn.CONCAT($B27,",",AC$4),'25 SpcFunc &amp; VentSpcFunc combos'!$Q$8:$Q$354,0),0)&gt;0,1,0)</f>
        <v>0</v>
      </c>
      <c r="AD27" s="120">
        <f ca="1">IF(IFERROR(MATCH(_xlfn.CONCAT($B27,",",AD$4),'25 SpcFunc &amp; VentSpcFunc combos'!$Q$8:$Q$354,0),0)&gt;0,1,0)</f>
        <v>0</v>
      </c>
      <c r="AE27" s="120">
        <f ca="1">IF(IFERROR(MATCH(_xlfn.CONCAT($B27,",",AE$4),'25 SpcFunc &amp; VentSpcFunc combos'!$Q$8:$Q$354,0),0)&gt;0,1,0)</f>
        <v>0</v>
      </c>
      <c r="AF27" s="120">
        <f ca="1">IF(IFERROR(MATCH(_xlfn.CONCAT($B27,",",AF$4),'25 SpcFunc &amp; VentSpcFunc combos'!$Q$8:$Q$354,0),0)&gt;0,1,0)</f>
        <v>0</v>
      </c>
      <c r="AG27" s="120">
        <f ca="1">IF(IFERROR(MATCH(_xlfn.CONCAT($B27,",",AG$4),'25 SpcFunc &amp; VentSpcFunc combos'!$Q$8:$Q$354,0),0)&gt;0,1,0)</f>
        <v>0</v>
      </c>
      <c r="AH27" s="120">
        <f ca="1">IF(IFERROR(MATCH(_xlfn.CONCAT($B27,",",AH$4),'25 SpcFunc &amp; VentSpcFunc combos'!$Q$8:$Q$354,0),0)&gt;0,1,0)</f>
        <v>0</v>
      </c>
      <c r="AI27" s="120">
        <f ca="1">IF(IFERROR(MATCH(_xlfn.CONCAT($B27,",",AI$4),'25 SpcFunc &amp; VentSpcFunc combos'!$Q$8:$Q$354,0),0)&gt;0,1,0)</f>
        <v>0</v>
      </c>
      <c r="AJ27" s="120">
        <f ca="1">IF(IFERROR(MATCH(_xlfn.CONCAT($B27,",",AJ$4),'25 SpcFunc &amp; VentSpcFunc combos'!$Q$8:$Q$354,0),0)&gt;0,1,0)</f>
        <v>0</v>
      </c>
      <c r="AK27" s="120">
        <f ca="1">IF(IFERROR(MATCH(_xlfn.CONCAT($B27,",",AK$4),'25 SpcFunc &amp; VentSpcFunc combos'!$Q$8:$Q$354,0),0)&gt;0,1,0)</f>
        <v>0</v>
      </c>
      <c r="AL27" s="120">
        <f ca="1">IF(IFERROR(MATCH(_xlfn.CONCAT($B27,",",AL$4),'25 SpcFunc &amp; VentSpcFunc combos'!$Q$8:$Q$354,0),0)&gt;0,1,0)</f>
        <v>0</v>
      </c>
      <c r="AM27" s="120">
        <f ca="1">IF(IFERROR(MATCH(_xlfn.CONCAT($B27,",",AM$4),'25 SpcFunc &amp; VentSpcFunc combos'!$Q$8:$Q$354,0),0)&gt;0,1,0)</f>
        <v>0</v>
      </c>
      <c r="AN27" s="120">
        <f ca="1">IF(IFERROR(MATCH(_xlfn.CONCAT($B27,",",AN$4),'25 SpcFunc &amp; VentSpcFunc combos'!$Q$8:$Q$354,0),0)&gt;0,1,0)</f>
        <v>0</v>
      </c>
      <c r="AO27" s="120">
        <f ca="1">IF(IFERROR(MATCH(_xlfn.CONCAT($B27,",",AO$4),'25 SpcFunc &amp; VentSpcFunc combos'!$Q$8:$Q$354,0),0)&gt;0,1,0)</f>
        <v>0</v>
      </c>
      <c r="AP27" s="120">
        <f ca="1">IF(IFERROR(MATCH(_xlfn.CONCAT($B27,",",AP$4),'25 SpcFunc &amp; VentSpcFunc combos'!$Q$8:$Q$354,0),0)&gt;0,1,0)</f>
        <v>0</v>
      </c>
      <c r="AQ27" s="120">
        <f ca="1">IF(IFERROR(MATCH(_xlfn.CONCAT($B27,",",AQ$4),'25 SpcFunc &amp; VentSpcFunc combos'!$Q$8:$Q$354,0),0)&gt;0,1,0)</f>
        <v>0</v>
      </c>
      <c r="AR27" s="120">
        <f ca="1">IF(IFERROR(MATCH(_xlfn.CONCAT($B27,",",AR$4),'25 SpcFunc &amp; VentSpcFunc combos'!$Q$8:$Q$354,0),0)&gt;0,1,0)</f>
        <v>0</v>
      </c>
      <c r="AS27" s="120">
        <f ca="1">IF(IFERROR(MATCH(_xlfn.CONCAT($B27,",",AS$4),'25 SpcFunc &amp; VentSpcFunc combos'!$Q$8:$Q$354,0),0)&gt;0,1,0)</f>
        <v>1</v>
      </c>
      <c r="AT27" s="120">
        <f ca="1">IF(IFERROR(MATCH(_xlfn.CONCAT($B27,",",AT$4),'25 SpcFunc &amp; VentSpcFunc combos'!$Q$8:$Q$354,0),0)&gt;0,1,0)</f>
        <v>0</v>
      </c>
      <c r="AU27" s="120">
        <f ca="1">IF(IFERROR(MATCH(_xlfn.CONCAT($B27,",",AU$4),'25 SpcFunc &amp; VentSpcFunc combos'!$Q$8:$Q$354,0),0)&gt;0,1,0)</f>
        <v>0</v>
      </c>
      <c r="AV27" s="120">
        <f ca="1">IF(IFERROR(MATCH(_xlfn.CONCAT($B27,",",AV$4),'25 SpcFunc &amp; VentSpcFunc combos'!$Q$8:$Q$354,0),0)&gt;0,1,0)</f>
        <v>0</v>
      </c>
      <c r="AW27" s="120">
        <f ca="1">IF(IFERROR(MATCH(_xlfn.CONCAT($B27,",",AW$4),'25 SpcFunc &amp; VentSpcFunc combos'!$Q$8:$Q$354,0),0)&gt;0,1,0)</f>
        <v>0</v>
      </c>
      <c r="AX27" s="120">
        <f ca="1">IF(IFERROR(MATCH(_xlfn.CONCAT($B27,",",AX$4),'25 SpcFunc &amp; VentSpcFunc combos'!$Q$8:$Q$354,0),0)&gt;0,1,0)</f>
        <v>0</v>
      </c>
      <c r="AY27" s="120">
        <f ca="1">IF(IFERROR(MATCH(_xlfn.CONCAT($B27,",",AY$4),'25 SpcFunc &amp; VentSpcFunc combos'!$Q$8:$Q$354,0),0)&gt;0,1,0)</f>
        <v>0</v>
      </c>
      <c r="AZ27" s="120">
        <f ca="1">IF(IFERROR(MATCH(_xlfn.CONCAT($B27,",",AZ$4),'25 SpcFunc &amp; VentSpcFunc combos'!$Q$8:$Q$354,0),0)&gt;0,1,0)</f>
        <v>0</v>
      </c>
      <c r="BA27" s="120">
        <f ca="1">IF(IFERROR(MATCH(_xlfn.CONCAT($B27,",",BA$4),'25 SpcFunc &amp; VentSpcFunc combos'!$Q$8:$Q$354,0),0)&gt;0,1,0)</f>
        <v>0</v>
      </c>
      <c r="BB27" s="120">
        <f ca="1">IF(IFERROR(MATCH(_xlfn.CONCAT($B27,",",BB$4),'25 SpcFunc &amp; VentSpcFunc combos'!$Q$8:$Q$354,0),0)&gt;0,1,0)</f>
        <v>0</v>
      </c>
      <c r="BC27" s="120">
        <f ca="1">IF(IFERROR(MATCH(_xlfn.CONCAT($B27,",",BC$4),'25 SpcFunc &amp; VentSpcFunc combos'!$Q$8:$Q$354,0),0)&gt;0,1,0)</f>
        <v>0</v>
      </c>
      <c r="BD27" s="120">
        <f ca="1">IF(IFERROR(MATCH(_xlfn.CONCAT($B27,",",BD$4),'25 SpcFunc &amp; VentSpcFunc combos'!$Q$8:$Q$354,0),0)&gt;0,1,0)</f>
        <v>0</v>
      </c>
      <c r="BE27" s="120">
        <f ca="1">IF(IFERROR(MATCH(_xlfn.CONCAT($B27,",",BE$4),'25 SpcFunc &amp; VentSpcFunc combos'!$Q$8:$Q$354,0),0)&gt;0,1,0)</f>
        <v>0</v>
      </c>
      <c r="BF27" s="120">
        <f ca="1">IF(IFERROR(MATCH(_xlfn.CONCAT($B27,",",BF$4),'25 SpcFunc &amp; VentSpcFunc combos'!$Q$8:$Q$354,0),0)&gt;0,1,0)</f>
        <v>0</v>
      </c>
      <c r="BG27" s="120">
        <f ca="1">IF(IFERROR(MATCH(_xlfn.CONCAT($B27,",",BG$4),'25 SpcFunc &amp; VentSpcFunc combos'!$Q$8:$Q$354,0),0)&gt;0,1,0)</f>
        <v>0</v>
      </c>
      <c r="BH27" s="120">
        <f ca="1">IF(IFERROR(MATCH(_xlfn.CONCAT($B27,",",BH$4),'25 SpcFunc &amp; VentSpcFunc combos'!$Q$8:$Q$354,0),0)&gt;0,1,0)</f>
        <v>0</v>
      </c>
      <c r="BI27" s="120">
        <f ca="1">IF(IFERROR(MATCH(_xlfn.CONCAT($B27,",",BI$4),'25 SpcFunc &amp; VentSpcFunc combos'!$Q$8:$Q$354,0),0)&gt;0,1,0)</f>
        <v>0</v>
      </c>
      <c r="BJ27" s="120">
        <f ca="1">IF(IFERROR(MATCH(_xlfn.CONCAT($B27,",",BJ$4),'25 SpcFunc &amp; VentSpcFunc combos'!$Q$8:$Q$354,0),0)&gt;0,1,0)</f>
        <v>0</v>
      </c>
      <c r="BK27" s="120">
        <f ca="1">IF(IFERROR(MATCH(_xlfn.CONCAT($B27,",",BK$4),'25 SpcFunc &amp; VentSpcFunc combos'!$Q$8:$Q$354,0),0)&gt;0,1,0)</f>
        <v>1</v>
      </c>
      <c r="BL27" s="120">
        <f ca="1">IF(IFERROR(MATCH(_xlfn.CONCAT($B27,",",BL$4),'25 SpcFunc &amp; VentSpcFunc combos'!$Q$8:$Q$354,0),0)&gt;0,1,0)</f>
        <v>0</v>
      </c>
      <c r="BM27" s="120">
        <f ca="1">IF(IFERROR(MATCH(_xlfn.CONCAT($B27,",",BM$4),'25 SpcFunc &amp; VentSpcFunc combos'!$Q$8:$Q$354,0),0)&gt;0,1,0)</f>
        <v>0</v>
      </c>
      <c r="BN27" s="120">
        <f ca="1">IF(IFERROR(MATCH(_xlfn.CONCAT($B27,",",BN$4),'25 SpcFunc &amp; VentSpcFunc combos'!$Q$8:$Q$354,0),0)&gt;0,1,0)</f>
        <v>0</v>
      </c>
      <c r="BO27" s="120">
        <f ca="1">IF(IFERROR(MATCH(_xlfn.CONCAT($B27,",",BO$4),'25 SpcFunc &amp; VentSpcFunc combos'!$Q$8:$Q$354,0),0)&gt;0,1,0)</f>
        <v>0</v>
      </c>
      <c r="BP27" s="120">
        <f ca="1">IF(IFERROR(MATCH(_xlfn.CONCAT($B27,",",BP$4),'25 SpcFunc &amp; VentSpcFunc combos'!$Q$8:$Q$354,0),0)&gt;0,1,0)</f>
        <v>0</v>
      </c>
      <c r="BQ27" s="120">
        <f ca="1">IF(IFERROR(MATCH(_xlfn.CONCAT($B27,",",BQ$4),'25 SpcFunc &amp; VentSpcFunc combos'!$Q$8:$Q$354,0),0)&gt;0,1,0)</f>
        <v>0</v>
      </c>
      <c r="BR27" s="120">
        <f ca="1">IF(IFERROR(MATCH(_xlfn.CONCAT($B27,",",BR$4),'25 SpcFunc &amp; VentSpcFunc combos'!$Q$8:$Q$354,0),0)&gt;0,1,0)</f>
        <v>1</v>
      </c>
      <c r="BS27" s="120">
        <f ca="1">IF(IFERROR(MATCH(_xlfn.CONCAT($B27,",",BS$4),'25 SpcFunc &amp; VentSpcFunc combos'!$Q$8:$Q$354,0),0)&gt;0,1,0)</f>
        <v>0</v>
      </c>
      <c r="BT27" s="120">
        <f ca="1">IF(IFERROR(MATCH(_xlfn.CONCAT($B27,",",BT$4),'25 SpcFunc &amp; VentSpcFunc combos'!$Q$8:$Q$354,0),0)&gt;0,1,0)</f>
        <v>0</v>
      </c>
      <c r="BU27" s="120">
        <f ca="1">IF(IFERROR(MATCH(_xlfn.CONCAT($B27,",",BU$4),'25 SpcFunc &amp; VentSpcFunc combos'!$Q$8:$Q$354,0),0)&gt;0,1,0)</f>
        <v>0</v>
      </c>
      <c r="BV27" s="120">
        <f ca="1">IF(IFERROR(MATCH(_xlfn.CONCAT($B27,",",BV$4),'25 SpcFunc &amp; VentSpcFunc combos'!$Q$8:$Q$354,0),0)&gt;0,1,0)</f>
        <v>0</v>
      </c>
      <c r="BW27" s="120">
        <f ca="1">IF(IFERROR(MATCH(_xlfn.CONCAT($B27,",",BW$4),'25 SpcFunc &amp; VentSpcFunc combos'!$Q$8:$Q$354,0),0)&gt;0,1,0)</f>
        <v>0</v>
      </c>
      <c r="BX27" s="120">
        <f ca="1">IF(IFERROR(MATCH(_xlfn.CONCAT($B27,",",BX$4),'25 SpcFunc &amp; VentSpcFunc combos'!$Q$8:$Q$354,0),0)&gt;0,1,0)</f>
        <v>0</v>
      </c>
      <c r="BY27" s="120">
        <f ca="1">IF(IFERROR(MATCH(_xlfn.CONCAT($B27,",",BY$4),'25 SpcFunc &amp; VentSpcFunc combos'!$Q$8:$Q$354,0),0)&gt;0,1,0)</f>
        <v>0</v>
      </c>
      <c r="BZ27" s="120">
        <f ca="1">IF(IFERROR(MATCH(_xlfn.CONCAT($B27,",",BZ$4),'25 SpcFunc &amp; VentSpcFunc combos'!$Q$8:$Q$354,0),0)&gt;0,1,0)</f>
        <v>0</v>
      </c>
      <c r="CA27" s="120">
        <f ca="1">IF(IFERROR(MATCH(_xlfn.CONCAT($B27,",",CA$4),'25 SpcFunc &amp; VentSpcFunc combos'!$Q$8:$Q$354,0),0)&gt;0,1,0)</f>
        <v>0</v>
      </c>
      <c r="CB27" s="120">
        <f ca="1">IF(IFERROR(MATCH(_xlfn.CONCAT($B27,",",CB$4),'25 SpcFunc &amp; VentSpcFunc combos'!$Q$8:$Q$354,0),0)&gt;0,1,0)</f>
        <v>1</v>
      </c>
      <c r="CC27" s="120">
        <f ca="1">IF(IFERROR(MATCH(_xlfn.CONCAT($B27,",",CC$4),'25 SpcFunc &amp; VentSpcFunc combos'!$Q$8:$Q$354,0),0)&gt;0,1,0)</f>
        <v>0</v>
      </c>
      <c r="CD27" s="120">
        <f ca="1">IF(IFERROR(MATCH(_xlfn.CONCAT($B27,",",CD$4),'25 SpcFunc &amp; VentSpcFunc combos'!$Q$8:$Q$354,0),0)&gt;0,1,0)</f>
        <v>0</v>
      </c>
      <c r="CE27" s="120">
        <f ca="1">IF(IFERROR(MATCH(_xlfn.CONCAT($B27,",",CE$4),'25 SpcFunc &amp; VentSpcFunc combos'!$Q$8:$Q$354,0),0)&gt;0,1,0)</f>
        <v>0</v>
      </c>
      <c r="CF27" s="120">
        <f ca="1">IF(IFERROR(MATCH(_xlfn.CONCAT($B27,",",CF$4),'25 SpcFunc &amp; VentSpcFunc combos'!$Q$8:$Q$354,0),0)&gt;0,1,0)</f>
        <v>0</v>
      </c>
      <c r="CG27" s="120">
        <f ca="1">IF(IFERROR(MATCH(_xlfn.CONCAT($B27,",",CG$4),'25 SpcFunc &amp; VentSpcFunc combos'!$Q$8:$Q$354,0),0)&gt;0,1,0)</f>
        <v>0</v>
      </c>
      <c r="CH27" s="120">
        <f ca="1">IF(IFERROR(MATCH(_xlfn.CONCAT($B27,",",CH$4),'25 SpcFunc &amp; VentSpcFunc combos'!$Q$8:$Q$354,0),0)&gt;0,1,0)</f>
        <v>0</v>
      </c>
      <c r="CI27" s="120">
        <f ca="1">IF(IFERROR(MATCH(_xlfn.CONCAT($B27,",",CI$4),'25 SpcFunc &amp; VentSpcFunc combos'!$Q$8:$Q$354,0),0)&gt;0,1,0)</f>
        <v>0</v>
      </c>
      <c r="CJ27" s="120">
        <f ca="1">IF(IFERROR(MATCH(_xlfn.CONCAT($B27,",",CJ$4),'25 SpcFunc &amp; VentSpcFunc combos'!$Q$8:$Q$354,0),0)&gt;0,1,0)</f>
        <v>0</v>
      </c>
      <c r="CK27" s="120">
        <f ca="1">IF(IFERROR(MATCH(_xlfn.CONCAT($B27,",",CK$4),'25 SpcFunc &amp; VentSpcFunc combos'!$Q$8:$Q$354,0),0)&gt;0,1,0)</f>
        <v>0</v>
      </c>
      <c r="CL27" s="120">
        <f ca="1">IF(IFERROR(MATCH(_xlfn.CONCAT($B27,",",CL$4),'25 SpcFunc &amp; VentSpcFunc combos'!$Q$8:$Q$354,0),0)&gt;0,1,0)</f>
        <v>0</v>
      </c>
      <c r="CM27" s="120">
        <f ca="1">IF(IFERROR(MATCH(_xlfn.CONCAT($B27,",",CM$4),'25 SpcFunc &amp; VentSpcFunc combos'!$Q$8:$Q$354,0),0)&gt;0,1,0)</f>
        <v>0</v>
      </c>
      <c r="CN27" s="120">
        <f ca="1">IF(IFERROR(MATCH(_xlfn.CONCAT($B27,",",CN$4),'25 SpcFunc &amp; VentSpcFunc combos'!$Q$8:$Q$354,0),0)&gt;0,1,0)</f>
        <v>0</v>
      </c>
      <c r="CO27" s="120">
        <f ca="1">IF(IFERROR(MATCH(_xlfn.CONCAT($B27,",",CO$4),'25 SpcFunc &amp; VentSpcFunc combos'!$Q$8:$Q$354,0),0)&gt;0,1,0)</f>
        <v>0</v>
      </c>
      <c r="CP27" s="120">
        <f ca="1">IF(IFERROR(MATCH(_xlfn.CONCAT($B27,",",CP$4),'25 SpcFunc &amp; VentSpcFunc combos'!$Q$8:$Q$354,0),0)&gt;0,1,0)</f>
        <v>0</v>
      </c>
      <c r="CQ27" s="120">
        <f ca="1">IF(IFERROR(MATCH(_xlfn.CONCAT($B27,",",CQ$4),'25 SpcFunc &amp; VentSpcFunc combos'!$Q$8:$Q$354,0),0)&gt;0,1,0)</f>
        <v>0</v>
      </c>
      <c r="CR27" s="120">
        <f ca="1">IF(IFERROR(MATCH(_xlfn.CONCAT($B27,",",CR$4),'25 SpcFunc &amp; VentSpcFunc combos'!$Q$8:$Q$354,0),0)&gt;0,1,0)</f>
        <v>0</v>
      </c>
      <c r="CS27" s="120">
        <f ca="1">IF(IFERROR(MATCH(_xlfn.CONCAT($B27,",",CS$4),'25 SpcFunc &amp; VentSpcFunc combos'!$Q$8:$Q$354,0),0)&gt;0,1,0)</f>
        <v>0</v>
      </c>
      <c r="CT27" s="120">
        <f ca="1">IF(IFERROR(MATCH(_xlfn.CONCAT($B27,",",CT$4),'25 SpcFunc &amp; VentSpcFunc combos'!$Q$8:$Q$354,0),0)&gt;0,1,0)</f>
        <v>0</v>
      </c>
      <c r="CU27" s="99" t="s">
        <v>938</v>
      </c>
      <c r="CV27">
        <f t="shared" ca="1" si="4"/>
        <v>4</v>
      </c>
    </row>
    <row r="28" spans="2:100" x14ac:dyDescent="0.25">
      <c r="B28" t="str">
        <f>'For CSV - 2025 SpcFuncData'!B28</f>
        <v>Exercise/Fitness Center and Gymnasium Areas</v>
      </c>
      <c r="C28" s="120">
        <f ca="1">IF(IFERROR(MATCH(_xlfn.CONCAT($B28,",",C$4),'25 SpcFunc &amp; VentSpcFunc combos'!$Q$8:$Q$354,0),0)&gt;0,1,0)</f>
        <v>0</v>
      </c>
      <c r="D28" s="120">
        <f ca="1">IF(IFERROR(MATCH(_xlfn.CONCAT($B28,",",D$4),'25 SpcFunc &amp; VentSpcFunc combos'!$Q$8:$Q$354,0),0)&gt;0,1,0)</f>
        <v>0</v>
      </c>
      <c r="E28" s="120">
        <f ca="1">IF(IFERROR(MATCH(_xlfn.CONCAT($B28,",",E$4),'25 SpcFunc &amp; VentSpcFunc combos'!$Q$8:$Q$354,0),0)&gt;0,1,0)</f>
        <v>0</v>
      </c>
      <c r="F28" s="120">
        <f ca="1">IF(IFERROR(MATCH(_xlfn.CONCAT($B28,",",F$4),'25 SpcFunc &amp; VentSpcFunc combos'!$Q$8:$Q$354,0),0)&gt;0,1,0)</f>
        <v>0</v>
      </c>
      <c r="G28" s="120">
        <f ca="1">IF(IFERROR(MATCH(_xlfn.CONCAT($B28,",",G$4),'25 SpcFunc &amp; VentSpcFunc combos'!$Q$8:$Q$354,0),0)&gt;0,1,0)</f>
        <v>0</v>
      </c>
      <c r="H28" s="120">
        <f ca="1">IF(IFERROR(MATCH(_xlfn.CONCAT($B28,",",H$4),'25 SpcFunc &amp; VentSpcFunc combos'!$Q$8:$Q$354,0),0)&gt;0,1,0)</f>
        <v>0</v>
      </c>
      <c r="I28" s="120">
        <f ca="1">IF(IFERROR(MATCH(_xlfn.CONCAT($B28,",",I$4),'25 SpcFunc &amp; VentSpcFunc combos'!$Q$8:$Q$354,0),0)&gt;0,1,0)</f>
        <v>0</v>
      </c>
      <c r="J28" s="120">
        <f ca="1">IF(IFERROR(MATCH(_xlfn.CONCAT($B28,",",J$4),'25 SpcFunc &amp; VentSpcFunc combos'!$Q$8:$Q$354,0),0)&gt;0,1,0)</f>
        <v>0</v>
      </c>
      <c r="K28" s="120">
        <f ca="1">IF(IFERROR(MATCH(_xlfn.CONCAT($B28,",",K$4),'25 SpcFunc &amp; VentSpcFunc combos'!$Q$8:$Q$354,0),0)&gt;0,1,0)</f>
        <v>0</v>
      </c>
      <c r="L28" s="120">
        <f ca="1">IF(IFERROR(MATCH(_xlfn.CONCAT($B28,",",L$4),'25 SpcFunc &amp; VentSpcFunc combos'!$Q$8:$Q$354,0),0)&gt;0,1,0)</f>
        <v>0</v>
      </c>
      <c r="M28" s="120">
        <f ca="1">IF(IFERROR(MATCH(_xlfn.CONCAT($B28,",",M$4),'25 SpcFunc &amp; VentSpcFunc combos'!$Q$8:$Q$354,0),0)&gt;0,1,0)</f>
        <v>0</v>
      </c>
      <c r="N28" s="120">
        <f ca="1">IF(IFERROR(MATCH(_xlfn.CONCAT($B28,",",N$4),'25 SpcFunc &amp; VentSpcFunc combos'!$Q$8:$Q$354,0),0)&gt;0,1,0)</f>
        <v>0</v>
      </c>
      <c r="O28" s="120">
        <f ca="1">IF(IFERROR(MATCH(_xlfn.CONCAT($B28,",",O$4),'25 SpcFunc &amp; VentSpcFunc combos'!$Q$8:$Q$354,0),0)&gt;0,1,0)</f>
        <v>0</v>
      </c>
      <c r="P28" s="120">
        <f ca="1">IF(IFERROR(MATCH(_xlfn.CONCAT($B28,",",P$4),'25 SpcFunc &amp; VentSpcFunc combos'!$Q$8:$Q$354,0),0)&gt;0,1,0)</f>
        <v>0</v>
      </c>
      <c r="Q28" s="120">
        <f ca="1">IF(IFERROR(MATCH(_xlfn.CONCAT($B28,",",Q$4),'25 SpcFunc &amp; VentSpcFunc combos'!$Q$8:$Q$354,0),0)&gt;0,1,0)</f>
        <v>0</v>
      </c>
      <c r="R28" s="120">
        <f ca="1">IF(IFERROR(MATCH(_xlfn.CONCAT($B28,",",R$4),'25 SpcFunc &amp; VentSpcFunc combos'!$Q$8:$Q$354,0),0)&gt;0,1,0)</f>
        <v>0</v>
      </c>
      <c r="S28" s="120">
        <f ca="1">IF(IFERROR(MATCH(_xlfn.CONCAT($B28,",",S$4),'25 SpcFunc &amp; VentSpcFunc combos'!$Q$8:$Q$354,0),0)&gt;0,1,0)</f>
        <v>0</v>
      </c>
      <c r="T28" s="120">
        <f ca="1">IF(IFERROR(MATCH(_xlfn.CONCAT($B28,",",T$4),'25 SpcFunc &amp; VentSpcFunc combos'!$Q$8:$Q$354,0),0)&gt;0,1,0)</f>
        <v>0</v>
      </c>
      <c r="U28" s="120">
        <f ca="1">IF(IFERROR(MATCH(_xlfn.CONCAT($B28,",",U$4),'25 SpcFunc &amp; VentSpcFunc combos'!$Q$8:$Q$354,0),0)&gt;0,1,0)</f>
        <v>1</v>
      </c>
      <c r="V28" s="120">
        <f ca="1">IF(IFERROR(MATCH(_xlfn.CONCAT($B28,",",V$4),'25 SpcFunc &amp; VentSpcFunc combos'!$Q$8:$Q$354,0),0)&gt;0,1,0)</f>
        <v>1</v>
      </c>
      <c r="W28" s="120">
        <f ca="1">IF(IFERROR(MATCH(_xlfn.CONCAT($B28,",",W$4),'25 SpcFunc &amp; VentSpcFunc combos'!$Q$8:$Q$354,0),0)&gt;0,1,0)</f>
        <v>0</v>
      </c>
      <c r="X28" s="120">
        <f ca="1">IF(IFERROR(MATCH(_xlfn.CONCAT($B28,",",X$4),'25 SpcFunc &amp; VentSpcFunc combos'!$Q$8:$Q$354,0),0)&gt;0,1,0)</f>
        <v>0</v>
      </c>
      <c r="Y28" s="120">
        <f ca="1">IF(IFERROR(MATCH(_xlfn.CONCAT($B28,",",Y$4),'25 SpcFunc &amp; VentSpcFunc combos'!$Q$8:$Q$354,0),0)&gt;0,1,0)</f>
        <v>0</v>
      </c>
      <c r="Z28" s="120">
        <f ca="1">IF(IFERROR(MATCH(_xlfn.CONCAT($B28,",",Z$4),'25 SpcFunc &amp; VentSpcFunc combos'!$Q$8:$Q$354,0),0)&gt;0,1,0)</f>
        <v>0</v>
      </c>
      <c r="AA28" s="120">
        <f ca="1">IF(IFERROR(MATCH(_xlfn.CONCAT($B28,",",AA$4),'25 SpcFunc &amp; VentSpcFunc combos'!$Q$8:$Q$354,0),0)&gt;0,1,0)</f>
        <v>0</v>
      </c>
      <c r="AB28" s="120">
        <f ca="1">IF(IFERROR(MATCH(_xlfn.CONCAT($B28,",",AB$4),'25 SpcFunc &amp; VentSpcFunc combos'!$Q$8:$Q$354,0),0)&gt;0,1,0)</f>
        <v>0</v>
      </c>
      <c r="AC28" s="120">
        <f ca="1">IF(IFERROR(MATCH(_xlfn.CONCAT($B28,",",AC$4),'25 SpcFunc &amp; VentSpcFunc combos'!$Q$8:$Q$354,0),0)&gt;0,1,0)</f>
        <v>0</v>
      </c>
      <c r="AD28" s="120">
        <f ca="1">IF(IFERROR(MATCH(_xlfn.CONCAT($B28,",",AD$4),'25 SpcFunc &amp; VentSpcFunc combos'!$Q$8:$Q$354,0),0)&gt;0,1,0)</f>
        <v>0</v>
      </c>
      <c r="AE28" s="120">
        <f ca="1">IF(IFERROR(MATCH(_xlfn.CONCAT($B28,",",AE$4),'25 SpcFunc &amp; VentSpcFunc combos'!$Q$8:$Q$354,0),0)&gt;0,1,0)</f>
        <v>0</v>
      </c>
      <c r="AF28" s="120">
        <f ca="1">IF(IFERROR(MATCH(_xlfn.CONCAT($B28,",",AF$4),'25 SpcFunc &amp; VentSpcFunc combos'!$Q$8:$Q$354,0),0)&gt;0,1,0)</f>
        <v>0</v>
      </c>
      <c r="AG28" s="120">
        <f ca="1">IF(IFERROR(MATCH(_xlfn.CONCAT($B28,",",AG$4),'25 SpcFunc &amp; VentSpcFunc combos'!$Q$8:$Q$354,0),0)&gt;0,1,0)</f>
        <v>0</v>
      </c>
      <c r="AH28" s="120">
        <f ca="1">IF(IFERROR(MATCH(_xlfn.CONCAT($B28,",",AH$4),'25 SpcFunc &amp; VentSpcFunc combos'!$Q$8:$Q$354,0),0)&gt;0,1,0)</f>
        <v>0</v>
      </c>
      <c r="AI28" s="120">
        <f ca="1">IF(IFERROR(MATCH(_xlfn.CONCAT($B28,",",AI$4),'25 SpcFunc &amp; VentSpcFunc combos'!$Q$8:$Q$354,0),0)&gt;0,1,0)</f>
        <v>0</v>
      </c>
      <c r="AJ28" s="120">
        <f ca="1">IF(IFERROR(MATCH(_xlfn.CONCAT($B28,",",AJ$4),'25 SpcFunc &amp; VentSpcFunc combos'!$Q$8:$Q$354,0),0)&gt;0,1,0)</f>
        <v>0</v>
      </c>
      <c r="AK28" s="120">
        <f ca="1">IF(IFERROR(MATCH(_xlfn.CONCAT($B28,",",AK$4),'25 SpcFunc &amp; VentSpcFunc combos'!$Q$8:$Q$354,0),0)&gt;0,1,0)</f>
        <v>0</v>
      </c>
      <c r="AL28" s="120">
        <f ca="1">IF(IFERROR(MATCH(_xlfn.CONCAT($B28,",",AL$4),'25 SpcFunc &amp; VentSpcFunc combos'!$Q$8:$Q$354,0),0)&gt;0,1,0)</f>
        <v>0</v>
      </c>
      <c r="AM28" s="120">
        <f ca="1">IF(IFERROR(MATCH(_xlfn.CONCAT($B28,",",AM$4),'25 SpcFunc &amp; VentSpcFunc combos'!$Q$8:$Q$354,0),0)&gt;0,1,0)</f>
        <v>0</v>
      </c>
      <c r="AN28" s="120">
        <f ca="1">IF(IFERROR(MATCH(_xlfn.CONCAT($B28,",",AN$4),'25 SpcFunc &amp; VentSpcFunc combos'!$Q$8:$Q$354,0),0)&gt;0,1,0)</f>
        <v>0</v>
      </c>
      <c r="AO28" s="120">
        <f ca="1">IF(IFERROR(MATCH(_xlfn.CONCAT($B28,",",AO$4),'25 SpcFunc &amp; VentSpcFunc combos'!$Q$8:$Q$354,0),0)&gt;0,1,0)</f>
        <v>0</v>
      </c>
      <c r="AP28" s="120">
        <f ca="1">IF(IFERROR(MATCH(_xlfn.CONCAT($B28,",",AP$4),'25 SpcFunc &amp; VentSpcFunc combos'!$Q$8:$Q$354,0),0)&gt;0,1,0)</f>
        <v>0</v>
      </c>
      <c r="AQ28" s="120">
        <f ca="1">IF(IFERROR(MATCH(_xlfn.CONCAT($B28,",",AQ$4),'25 SpcFunc &amp; VentSpcFunc combos'!$Q$8:$Q$354,0),0)&gt;0,1,0)</f>
        <v>0</v>
      </c>
      <c r="AR28" s="120">
        <f ca="1">IF(IFERROR(MATCH(_xlfn.CONCAT($B28,",",AR$4),'25 SpcFunc &amp; VentSpcFunc combos'!$Q$8:$Q$354,0),0)&gt;0,1,0)</f>
        <v>0</v>
      </c>
      <c r="AS28" s="120">
        <f ca="1">IF(IFERROR(MATCH(_xlfn.CONCAT($B28,",",AS$4),'25 SpcFunc &amp; VentSpcFunc combos'!$Q$8:$Q$354,0),0)&gt;0,1,0)</f>
        <v>0</v>
      </c>
      <c r="AT28" s="120">
        <f ca="1">IF(IFERROR(MATCH(_xlfn.CONCAT($B28,",",AT$4),'25 SpcFunc &amp; VentSpcFunc combos'!$Q$8:$Q$354,0),0)&gt;0,1,0)</f>
        <v>0</v>
      </c>
      <c r="AU28" s="120">
        <f ca="1">IF(IFERROR(MATCH(_xlfn.CONCAT($B28,",",AU$4),'25 SpcFunc &amp; VentSpcFunc combos'!$Q$8:$Q$354,0),0)&gt;0,1,0)</f>
        <v>0</v>
      </c>
      <c r="AV28" s="120">
        <f ca="1">IF(IFERROR(MATCH(_xlfn.CONCAT($B28,",",AV$4),'25 SpcFunc &amp; VentSpcFunc combos'!$Q$8:$Q$354,0),0)&gt;0,1,0)</f>
        <v>0</v>
      </c>
      <c r="AW28" s="120">
        <f ca="1">IF(IFERROR(MATCH(_xlfn.CONCAT($B28,",",AW$4),'25 SpcFunc &amp; VentSpcFunc combos'!$Q$8:$Q$354,0),0)&gt;0,1,0)</f>
        <v>0</v>
      </c>
      <c r="AX28" s="120">
        <f ca="1">IF(IFERROR(MATCH(_xlfn.CONCAT($B28,",",AX$4),'25 SpcFunc &amp; VentSpcFunc combos'!$Q$8:$Q$354,0),0)&gt;0,1,0)</f>
        <v>0</v>
      </c>
      <c r="AY28" s="120">
        <f ca="1">IF(IFERROR(MATCH(_xlfn.CONCAT($B28,",",AY$4),'25 SpcFunc &amp; VentSpcFunc combos'!$Q$8:$Q$354,0),0)&gt;0,1,0)</f>
        <v>0</v>
      </c>
      <c r="AZ28" s="120">
        <f ca="1">IF(IFERROR(MATCH(_xlfn.CONCAT($B28,",",AZ$4),'25 SpcFunc &amp; VentSpcFunc combos'!$Q$8:$Q$354,0),0)&gt;0,1,0)</f>
        <v>0</v>
      </c>
      <c r="BA28" s="120">
        <f ca="1">IF(IFERROR(MATCH(_xlfn.CONCAT($B28,",",BA$4),'25 SpcFunc &amp; VentSpcFunc combos'!$Q$8:$Q$354,0),0)&gt;0,1,0)</f>
        <v>0</v>
      </c>
      <c r="BB28" s="120">
        <f ca="1">IF(IFERROR(MATCH(_xlfn.CONCAT($B28,",",BB$4),'25 SpcFunc &amp; VentSpcFunc combos'!$Q$8:$Q$354,0),0)&gt;0,1,0)</f>
        <v>0</v>
      </c>
      <c r="BC28" s="120">
        <f ca="1">IF(IFERROR(MATCH(_xlfn.CONCAT($B28,",",BC$4),'25 SpcFunc &amp; VentSpcFunc combos'!$Q$8:$Q$354,0),0)&gt;0,1,0)</f>
        <v>0</v>
      </c>
      <c r="BD28" s="120">
        <f ca="1">IF(IFERROR(MATCH(_xlfn.CONCAT($B28,",",BD$4),'25 SpcFunc &amp; VentSpcFunc combos'!$Q$8:$Q$354,0),0)&gt;0,1,0)</f>
        <v>0</v>
      </c>
      <c r="BE28" s="120">
        <f ca="1">IF(IFERROR(MATCH(_xlfn.CONCAT($B28,",",BE$4),'25 SpcFunc &amp; VentSpcFunc combos'!$Q$8:$Q$354,0),0)&gt;0,1,0)</f>
        <v>0</v>
      </c>
      <c r="BF28" s="120">
        <f ca="1">IF(IFERROR(MATCH(_xlfn.CONCAT($B28,",",BF$4),'25 SpcFunc &amp; VentSpcFunc combos'!$Q$8:$Q$354,0),0)&gt;0,1,0)</f>
        <v>0</v>
      </c>
      <c r="BG28" s="120">
        <f ca="1">IF(IFERROR(MATCH(_xlfn.CONCAT($B28,",",BG$4),'25 SpcFunc &amp; VentSpcFunc combos'!$Q$8:$Q$354,0),0)&gt;0,1,0)</f>
        <v>0</v>
      </c>
      <c r="BH28" s="120">
        <f ca="1">IF(IFERROR(MATCH(_xlfn.CONCAT($B28,",",BH$4),'25 SpcFunc &amp; VentSpcFunc combos'!$Q$8:$Q$354,0),0)&gt;0,1,0)</f>
        <v>0</v>
      </c>
      <c r="BI28" s="120">
        <f ca="1">IF(IFERROR(MATCH(_xlfn.CONCAT($B28,",",BI$4),'25 SpcFunc &amp; VentSpcFunc combos'!$Q$8:$Q$354,0),0)&gt;0,1,0)</f>
        <v>0</v>
      </c>
      <c r="BJ28" s="120">
        <f ca="1">IF(IFERROR(MATCH(_xlfn.CONCAT($B28,",",BJ$4),'25 SpcFunc &amp; VentSpcFunc combos'!$Q$8:$Q$354,0),0)&gt;0,1,0)</f>
        <v>0</v>
      </c>
      <c r="BK28" s="120">
        <f ca="1">IF(IFERROR(MATCH(_xlfn.CONCAT($B28,",",BK$4),'25 SpcFunc &amp; VentSpcFunc combos'!$Q$8:$Q$354,0),0)&gt;0,1,0)</f>
        <v>0</v>
      </c>
      <c r="BL28" s="120">
        <f ca="1">IF(IFERROR(MATCH(_xlfn.CONCAT($B28,",",BL$4),'25 SpcFunc &amp; VentSpcFunc combos'!$Q$8:$Q$354,0),0)&gt;0,1,0)</f>
        <v>0</v>
      </c>
      <c r="BM28" s="120">
        <f ca="1">IF(IFERROR(MATCH(_xlfn.CONCAT($B28,",",BM$4),'25 SpcFunc &amp; VentSpcFunc combos'!$Q$8:$Q$354,0),0)&gt;0,1,0)</f>
        <v>0</v>
      </c>
      <c r="BN28" s="120">
        <f ca="1">IF(IFERROR(MATCH(_xlfn.CONCAT($B28,",",BN$4),'25 SpcFunc &amp; VentSpcFunc combos'!$Q$8:$Q$354,0),0)&gt;0,1,0)</f>
        <v>0</v>
      </c>
      <c r="BO28" s="120">
        <f ca="1">IF(IFERROR(MATCH(_xlfn.CONCAT($B28,",",BO$4),'25 SpcFunc &amp; VentSpcFunc combos'!$Q$8:$Q$354,0),0)&gt;0,1,0)</f>
        <v>0</v>
      </c>
      <c r="BP28" s="120">
        <f ca="1">IF(IFERROR(MATCH(_xlfn.CONCAT($B28,",",BP$4),'25 SpcFunc &amp; VentSpcFunc combos'!$Q$8:$Q$354,0),0)&gt;0,1,0)</f>
        <v>0</v>
      </c>
      <c r="BQ28" s="120">
        <f ca="1">IF(IFERROR(MATCH(_xlfn.CONCAT($B28,",",BQ$4),'25 SpcFunc &amp; VentSpcFunc combos'!$Q$8:$Q$354,0),0)&gt;0,1,0)</f>
        <v>0</v>
      </c>
      <c r="BR28" s="120">
        <f ca="1">IF(IFERROR(MATCH(_xlfn.CONCAT($B28,",",BR$4),'25 SpcFunc &amp; VentSpcFunc combos'!$Q$8:$Q$354,0),0)&gt;0,1,0)</f>
        <v>0</v>
      </c>
      <c r="BS28" s="120">
        <f ca="1">IF(IFERROR(MATCH(_xlfn.CONCAT($B28,",",BS$4),'25 SpcFunc &amp; VentSpcFunc combos'!$Q$8:$Q$354,0),0)&gt;0,1,0)</f>
        <v>0</v>
      </c>
      <c r="BT28" s="120">
        <f ca="1">IF(IFERROR(MATCH(_xlfn.CONCAT($B28,",",BT$4),'25 SpcFunc &amp; VentSpcFunc combos'!$Q$8:$Q$354,0),0)&gt;0,1,0)</f>
        <v>0</v>
      </c>
      <c r="BU28" s="120">
        <f ca="1">IF(IFERROR(MATCH(_xlfn.CONCAT($B28,",",BU$4),'25 SpcFunc &amp; VentSpcFunc combos'!$Q$8:$Q$354,0),0)&gt;0,1,0)</f>
        <v>0</v>
      </c>
      <c r="BV28" s="120">
        <f ca="1">IF(IFERROR(MATCH(_xlfn.CONCAT($B28,",",BV$4),'25 SpcFunc &amp; VentSpcFunc combos'!$Q$8:$Q$354,0),0)&gt;0,1,0)</f>
        <v>0</v>
      </c>
      <c r="BW28" s="120">
        <f ca="1">IF(IFERROR(MATCH(_xlfn.CONCAT($B28,",",BW$4),'25 SpcFunc &amp; VentSpcFunc combos'!$Q$8:$Q$354,0),0)&gt;0,1,0)</f>
        <v>0</v>
      </c>
      <c r="BX28" s="120">
        <f ca="1">IF(IFERROR(MATCH(_xlfn.CONCAT($B28,",",BX$4),'25 SpcFunc &amp; VentSpcFunc combos'!$Q$8:$Q$354,0),0)&gt;0,1,0)</f>
        <v>0</v>
      </c>
      <c r="BY28" s="120">
        <f ca="1">IF(IFERROR(MATCH(_xlfn.CONCAT($B28,",",BY$4),'25 SpcFunc &amp; VentSpcFunc combos'!$Q$8:$Q$354,0),0)&gt;0,1,0)</f>
        <v>0</v>
      </c>
      <c r="BZ28" s="120">
        <f ca="1">IF(IFERROR(MATCH(_xlfn.CONCAT($B28,",",BZ$4),'25 SpcFunc &amp; VentSpcFunc combos'!$Q$8:$Q$354,0),0)&gt;0,1,0)</f>
        <v>0</v>
      </c>
      <c r="CA28" s="120">
        <f ca="1">IF(IFERROR(MATCH(_xlfn.CONCAT($B28,",",CA$4),'25 SpcFunc &amp; VentSpcFunc combos'!$Q$8:$Q$354,0),0)&gt;0,1,0)</f>
        <v>0</v>
      </c>
      <c r="CB28" s="120">
        <f ca="1">IF(IFERROR(MATCH(_xlfn.CONCAT($B28,",",CB$4),'25 SpcFunc &amp; VentSpcFunc combos'!$Q$8:$Q$354,0),0)&gt;0,1,0)</f>
        <v>0</v>
      </c>
      <c r="CC28" s="120">
        <f ca="1">IF(IFERROR(MATCH(_xlfn.CONCAT($B28,",",CC$4),'25 SpcFunc &amp; VentSpcFunc combos'!$Q$8:$Q$354,0),0)&gt;0,1,0)</f>
        <v>0</v>
      </c>
      <c r="CD28" s="120">
        <f ca="1">IF(IFERROR(MATCH(_xlfn.CONCAT($B28,",",CD$4),'25 SpcFunc &amp; VentSpcFunc combos'!$Q$8:$Q$354,0),0)&gt;0,1,0)</f>
        <v>0</v>
      </c>
      <c r="CE28" s="120">
        <f ca="1">IF(IFERROR(MATCH(_xlfn.CONCAT($B28,",",CE$4),'25 SpcFunc &amp; VentSpcFunc combos'!$Q$8:$Q$354,0),0)&gt;0,1,0)</f>
        <v>0</v>
      </c>
      <c r="CF28" s="120">
        <f ca="1">IF(IFERROR(MATCH(_xlfn.CONCAT($B28,",",CF$4),'25 SpcFunc &amp; VentSpcFunc combos'!$Q$8:$Q$354,0),0)&gt;0,1,0)</f>
        <v>0</v>
      </c>
      <c r="CG28" s="120">
        <f ca="1">IF(IFERROR(MATCH(_xlfn.CONCAT($B28,",",CG$4),'25 SpcFunc &amp; VentSpcFunc combos'!$Q$8:$Q$354,0),0)&gt;0,1,0)</f>
        <v>0</v>
      </c>
      <c r="CH28" s="120">
        <f ca="1">IF(IFERROR(MATCH(_xlfn.CONCAT($B28,",",CH$4),'25 SpcFunc &amp; VentSpcFunc combos'!$Q$8:$Q$354,0),0)&gt;0,1,0)</f>
        <v>0</v>
      </c>
      <c r="CI28" s="120">
        <f ca="1">IF(IFERROR(MATCH(_xlfn.CONCAT($B28,",",CI$4),'25 SpcFunc &amp; VentSpcFunc combos'!$Q$8:$Q$354,0),0)&gt;0,1,0)</f>
        <v>0</v>
      </c>
      <c r="CJ28" s="120">
        <f ca="1">IF(IFERROR(MATCH(_xlfn.CONCAT($B28,",",CJ$4),'25 SpcFunc &amp; VentSpcFunc combos'!$Q$8:$Q$354,0),0)&gt;0,1,0)</f>
        <v>0</v>
      </c>
      <c r="CK28" s="120">
        <f ca="1">IF(IFERROR(MATCH(_xlfn.CONCAT($B28,",",CK$4),'25 SpcFunc &amp; VentSpcFunc combos'!$Q$8:$Q$354,0),0)&gt;0,1,0)</f>
        <v>0</v>
      </c>
      <c r="CL28" s="120">
        <f ca="1">IF(IFERROR(MATCH(_xlfn.CONCAT($B28,",",CL$4),'25 SpcFunc &amp; VentSpcFunc combos'!$Q$8:$Q$354,0),0)&gt;0,1,0)</f>
        <v>0</v>
      </c>
      <c r="CM28" s="120">
        <f ca="1">IF(IFERROR(MATCH(_xlfn.CONCAT($B28,",",CM$4),'25 SpcFunc &amp; VentSpcFunc combos'!$Q$8:$Q$354,0),0)&gt;0,1,0)</f>
        <v>0</v>
      </c>
      <c r="CN28" s="120">
        <f ca="1">IF(IFERROR(MATCH(_xlfn.CONCAT($B28,",",CN$4),'25 SpcFunc &amp; VentSpcFunc combos'!$Q$8:$Q$354,0),0)&gt;0,1,0)</f>
        <v>0</v>
      </c>
      <c r="CO28" s="120">
        <f ca="1">IF(IFERROR(MATCH(_xlfn.CONCAT($B28,",",CO$4),'25 SpcFunc &amp; VentSpcFunc combos'!$Q$8:$Q$354,0),0)&gt;0,1,0)</f>
        <v>0</v>
      </c>
      <c r="CP28" s="120">
        <f ca="1">IF(IFERROR(MATCH(_xlfn.CONCAT($B28,",",CP$4),'25 SpcFunc &amp; VentSpcFunc combos'!$Q$8:$Q$354,0),0)&gt;0,1,0)</f>
        <v>0</v>
      </c>
      <c r="CQ28" s="120">
        <f ca="1">IF(IFERROR(MATCH(_xlfn.CONCAT($B28,",",CQ$4),'25 SpcFunc &amp; VentSpcFunc combos'!$Q$8:$Q$354,0),0)&gt;0,1,0)</f>
        <v>0</v>
      </c>
      <c r="CR28" s="120">
        <f ca="1">IF(IFERROR(MATCH(_xlfn.CONCAT($B28,",",CR$4),'25 SpcFunc &amp; VentSpcFunc combos'!$Q$8:$Q$354,0),0)&gt;0,1,0)</f>
        <v>0</v>
      </c>
      <c r="CS28" s="120">
        <f ca="1">IF(IFERROR(MATCH(_xlfn.CONCAT($B28,",",CS$4),'25 SpcFunc &amp; VentSpcFunc combos'!$Q$8:$Q$354,0),0)&gt;0,1,0)</f>
        <v>0</v>
      </c>
      <c r="CT28" s="120">
        <f ca="1">IF(IFERROR(MATCH(_xlfn.CONCAT($B28,",",CT$4),'25 SpcFunc &amp; VentSpcFunc combos'!$Q$8:$Q$354,0),0)&gt;0,1,0)</f>
        <v>1</v>
      </c>
      <c r="CU28" s="99" t="s">
        <v>938</v>
      </c>
      <c r="CV28">
        <f t="shared" ca="1" si="4"/>
        <v>3</v>
      </c>
    </row>
    <row r="29" spans="2:100" x14ac:dyDescent="0.25">
      <c r="B29" t="str">
        <f>'For CSV - 2025 SpcFuncData'!B29</f>
        <v>Financial Transaction Area</v>
      </c>
      <c r="C29" s="120">
        <f ca="1">IF(IFERROR(MATCH(_xlfn.CONCAT($B29,",",C$4),'25 SpcFunc &amp; VentSpcFunc combos'!$Q$8:$Q$354,0),0)&gt;0,1,0)</f>
        <v>0</v>
      </c>
      <c r="D29" s="120">
        <f ca="1">IF(IFERROR(MATCH(_xlfn.CONCAT($B29,",",D$4),'25 SpcFunc &amp; VentSpcFunc combos'!$Q$8:$Q$354,0),0)&gt;0,1,0)</f>
        <v>0</v>
      </c>
      <c r="E29" s="120">
        <f ca="1">IF(IFERROR(MATCH(_xlfn.CONCAT($B29,",",E$4),'25 SpcFunc &amp; VentSpcFunc combos'!$Q$8:$Q$354,0),0)&gt;0,1,0)</f>
        <v>0</v>
      </c>
      <c r="F29" s="120">
        <f ca="1">IF(IFERROR(MATCH(_xlfn.CONCAT($B29,",",F$4),'25 SpcFunc &amp; VentSpcFunc combos'!$Q$8:$Q$354,0),0)&gt;0,1,0)</f>
        <v>0</v>
      </c>
      <c r="G29" s="120">
        <f ca="1">IF(IFERROR(MATCH(_xlfn.CONCAT($B29,",",G$4),'25 SpcFunc &amp; VentSpcFunc combos'!$Q$8:$Q$354,0),0)&gt;0,1,0)</f>
        <v>0</v>
      </c>
      <c r="H29" s="120">
        <f ca="1">IF(IFERROR(MATCH(_xlfn.CONCAT($B29,",",H$4),'25 SpcFunc &amp; VentSpcFunc combos'!$Q$8:$Q$354,0),0)&gt;0,1,0)</f>
        <v>0</v>
      </c>
      <c r="I29" s="120">
        <f ca="1">IF(IFERROR(MATCH(_xlfn.CONCAT($B29,",",I$4),'25 SpcFunc &amp; VentSpcFunc combos'!$Q$8:$Q$354,0),0)&gt;0,1,0)</f>
        <v>0</v>
      </c>
      <c r="J29" s="120">
        <f ca="1">IF(IFERROR(MATCH(_xlfn.CONCAT($B29,",",J$4),'25 SpcFunc &amp; VentSpcFunc combos'!$Q$8:$Q$354,0),0)&gt;0,1,0)</f>
        <v>0</v>
      </c>
      <c r="K29" s="120">
        <f ca="1">IF(IFERROR(MATCH(_xlfn.CONCAT($B29,",",K$4),'25 SpcFunc &amp; VentSpcFunc combos'!$Q$8:$Q$354,0),0)&gt;0,1,0)</f>
        <v>0</v>
      </c>
      <c r="L29" s="120">
        <f ca="1">IF(IFERROR(MATCH(_xlfn.CONCAT($B29,",",L$4),'25 SpcFunc &amp; VentSpcFunc combos'!$Q$8:$Q$354,0),0)&gt;0,1,0)</f>
        <v>0</v>
      </c>
      <c r="M29" s="120">
        <f ca="1">IF(IFERROR(MATCH(_xlfn.CONCAT($B29,",",M$4),'25 SpcFunc &amp; VentSpcFunc combos'!$Q$8:$Q$354,0),0)&gt;0,1,0)</f>
        <v>0</v>
      </c>
      <c r="N29" s="120">
        <f ca="1">IF(IFERROR(MATCH(_xlfn.CONCAT($B29,",",N$4),'25 SpcFunc &amp; VentSpcFunc combos'!$Q$8:$Q$354,0),0)&gt;0,1,0)</f>
        <v>0</v>
      </c>
      <c r="O29" s="120">
        <f ca="1">IF(IFERROR(MATCH(_xlfn.CONCAT($B29,",",O$4),'25 SpcFunc &amp; VentSpcFunc combos'!$Q$8:$Q$354,0),0)&gt;0,1,0)</f>
        <v>0</v>
      </c>
      <c r="P29" s="120">
        <f ca="1">IF(IFERROR(MATCH(_xlfn.CONCAT($B29,",",P$4),'25 SpcFunc &amp; VentSpcFunc combos'!$Q$8:$Q$354,0),0)&gt;0,1,0)</f>
        <v>0</v>
      </c>
      <c r="Q29" s="120">
        <f ca="1">IF(IFERROR(MATCH(_xlfn.CONCAT($B29,",",Q$4),'25 SpcFunc &amp; VentSpcFunc combos'!$Q$8:$Q$354,0),0)&gt;0,1,0)</f>
        <v>0</v>
      </c>
      <c r="R29" s="120">
        <f ca="1">IF(IFERROR(MATCH(_xlfn.CONCAT($B29,",",R$4),'25 SpcFunc &amp; VentSpcFunc combos'!$Q$8:$Q$354,0),0)&gt;0,1,0)</f>
        <v>0</v>
      </c>
      <c r="S29" s="120">
        <f ca="1">IF(IFERROR(MATCH(_xlfn.CONCAT($B29,",",S$4),'25 SpcFunc &amp; VentSpcFunc combos'!$Q$8:$Q$354,0),0)&gt;0,1,0)</f>
        <v>0</v>
      </c>
      <c r="T29" s="120">
        <f ca="1">IF(IFERROR(MATCH(_xlfn.CONCAT($B29,",",T$4),'25 SpcFunc &amp; VentSpcFunc combos'!$Q$8:$Q$354,0),0)&gt;0,1,0)</f>
        <v>0</v>
      </c>
      <c r="U29" s="120">
        <f ca="1">IF(IFERROR(MATCH(_xlfn.CONCAT($B29,",",U$4),'25 SpcFunc &amp; VentSpcFunc combos'!$Q$8:$Q$354,0),0)&gt;0,1,0)</f>
        <v>0</v>
      </c>
      <c r="V29" s="120">
        <f ca="1">IF(IFERROR(MATCH(_xlfn.CONCAT($B29,",",V$4),'25 SpcFunc &amp; VentSpcFunc combos'!$Q$8:$Q$354,0),0)&gt;0,1,0)</f>
        <v>0</v>
      </c>
      <c r="W29" s="120">
        <f ca="1">IF(IFERROR(MATCH(_xlfn.CONCAT($B29,",",W$4),'25 SpcFunc &amp; VentSpcFunc combos'!$Q$8:$Q$354,0),0)&gt;0,1,0)</f>
        <v>0</v>
      </c>
      <c r="X29" s="120">
        <f ca="1">IF(IFERROR(MATCH(_xlfn.CONCAT($B29,",",X$4),'25 SpcFunc &amp; VentSpcFunc combos'!$Q$8:$Q$354,0),0)&gt;0,1,0)</f>
        <v>0</v>
      </c>
      <c r="Y29" s="120">
        <f ca="1">IF(IFERROR(MATCH(_xlfn.CONCAT($B29,",",Y$4),'25 SpcFunc &amp; VentSpcFunc combos'!$Q$8:$Q$354,0),0)&gt;0,1,0)</f>
        <v>0</v>
      </c>
      <c r="Z29" s="120">
        <f ca="1">IF(IFERROR(MATCH(_xlfn.CONCAT($B29,",",Z$4),'25 SpcFunc &amp; VentSpcFunc combos'!$Q$8:$Q$354,0),0)&gt;0,1,0)</f>
        <v>0</v>
      </c>
      <c r="AA29" s="120">
        <f ca="1">IF(IFERROR(MATCH(_xlfn.CONCAT($B29,",",AA$4),'25 SpcFunc &amp; VentSpcFunc combos'!$Q$8:$Q$354,0),0)&gt;0,1,0)</f>
        <v>0</v>
      </c>
      <c r="AB29" s="120">
        <f ca="1">IF(IFERROR(MATCH(_xlfn.CONCAT($B29,",",AB$4),'25 SpcFunc &amp; VentSpcFunc combos'!$Q$8:$Q$354,0),0)&gt;0,1,0)</f>
        <v>0</v>
      </c>
      <c r="AC29" s="120">
        <f ca="1">IF(IFERROR(MATCH(_xlfn.CONCAT($B29,",",AC$4),'25 SpcFunc &amp; VentSpcFunc combos'!$Q$8:$Q$354,0),0)&gt;0,1,0)</f>
        <v>0</v>
      </c>
      <c r="AD29" s="120">
        <f ca="1">IF(IFERROR(MATCH(_xlfn.CONCAT($B29,",",AD$4),'25 SpcFunc &amp; VentSpcFunc combos'!$Q$8:$Q$354,0),0)&gt;0,1,0)</f>
        <v>0</v>
      </c>
      <c r="AE29" s="120">
        <f ca="1">IF(IFERROR(MATCH(_xlfn.CONCAT($B29,",",AE$4),'25 SpcFunc &amp; VentSpcFunc combos'!$Q$8:$Q$354,0),0)&gt;0,1,0)</f>
        <v>0</v>
      </c>
      <c r="AF29" s="120">
        <f ca="1">IF(IFERROR(MATCH(_xlfn.CONCAT($B29,",",AF$4),'25 SpcFunc &amp; VentSpcFunc combos'!$Q$8:$Q$354,0),0)&gt;0,1,0)</f>
        <v>0</v>
      </c>
      <c r="AG29" s="120">
        <f ca="1">IF(IFERROR(MATCH(_xlfn.CONCAT($B29,",",AG$4),'25 SpcFunc &amp; VentSpcFunc combos'!$Q$8:$Q$354,0),0)&gt;0,1,0)</f>
        <v>0</v>
      </c>
      <c r="AH29" s="120">
        <f ca="1">IF(IFERROR(MATCH(_xlfn.CONCAT($B29,",",AH$4),'25 SpcFunc &amp; VentSpcFunc combos'!$Q$8:$Q$354,0),0)&gt;0,1,0)</f>
        <v>0</v>
      </c>
      <c r="AI29" s="120">
        <f ca="1">IF(IFERROR(MATCH(_xlfn.CONCAT($B29,",",AI$4),'25 SpcFunc &amp; VentSpcFunc combos'!$Q$8:$Q$354,0),0)&gt;0,1,0)</f>
        <v>0</v>
      </c>
      <c r="AJ29" s="120">
        <f ca="1">IF(IFERROR(MATCH(_xlfn.CONCAT($B29,",",AJ$4),'25 SpcFunc &amp; VentSpcFunc combos'!$Q$8:$Q$354,0),0)&gt;0,1,0)</f>
        <v>0</v>
      </c>
      <c r="AK29" s="120">
        <f ca="1">IF(IFERROR(MATCH(_xlfn.CONCAT($B29,",",AK$4),'25 SpcFunc &amp; VentSpcFunc combos'!$Q$8:$Q$354,0),0)&gt;0,1,0)</f>
        <v>0</v>
      </c>
      <c r="AL29" s="120">
        <f ca="1">IF(IFERROR(MATCH(_xlfn.CONCAT($B29,",",AL$4),'25 SpcFunc &amp; VentSpcFunc combos'!$Q$8:$Q$354,0),0)&gt;0,1,0)</f>
        <v>0</v>
      </c>
      <c r="AM29" s="120">
        <f ca="1">IF(IFERROR(MATCH(_xlfn.CONCAT($B29,",",AM$4),'25 SpcFunc &amp; VentSpcFunc combos'!$Q$8:$Q$354,0),0)&gt;0,1,0)</f>
        <v>0</v>
      </c>
      <c r="AN29" s="120">
        <f ca="1">IF(IFERROR(MATCH(_xlfn.CONCAT($B29,",",AN$4),'25 SpcFunc &amp; VentSpcFunc combos'!$Q$8:$Q$354,0),0)&gt;0,1,0)</f>
        <v>0</v>
      </c>
      <c r="AO29" s="120">
        <f ca="1">IF(IFERROR(MATCH(_xlfn.CONCAT($B29,",",AO$4),'25 SpcFunc &amp; VentSpcFunc combos'!$Q$8:$Q$354,0),0)&gt;0,1,0)</f>
        <v>0</v>
      </c>
      <c r="AP29" s="120">
        <f ca="1">IF(IFERROR(MATCH(_xlfn.CONCAT($B29,",",AP$4),'25 SpcFunc &amp; VentSpcFunc combos'!$Q$8:$Q$354,0),0)&gt;0,1,0)</f>
        <v>0</v>
      </c>
      <c r="AQ29" s="120">
        <f ca="1">IF(IFERROR(MATCH(_xlfn.CONCAT($B29,",",AQ$4),'25 SpcFunc &amp; VentSpcFunc combos'!$Q$8:$Q$354,0),0)&gt;0,1,0)</f>
        <v>0</v>
      </c>
      <c r="AR29" s="120">
        <f ca="1">IF(IFERROR(MATCH(_xlfn.CONCAT($B29,",",AR$4),'25 SpcFunc &amp; VentSpcFunc combos'!$Q$8:$Q$354,0),0)&gt;0,1,0)</f>
        <v>0</v>
      </c>
      <c r="AS29" s="120">
        <f ca="1">IF(IFERROR(MATCH(_xlfn.CONCAT($B29,",",AS$4),'25 SpcFunc &amp; VentSpcFunc combos'!$Q$8:$Q$354,0),0)&gt;0,1,0)</f>
        <v>0</v>
      </c>
      <c r="AT29" s="120">
        <f ca="1">IF(IFERROR(MATCH(_xlfn.CONCAT($B29,",",AT$4),'25 SpcFunc &amp; VentSpcFunc combos'!$Q$8:$Q$354,0),0)&gt;0,1,0)</f>
        <v>0</v>
      </c>
      <c r="AU29" s="120">
        <f ca="1">IF(IFERROR(MATCH(_xlfn.CONCAT($B29,",",AU$4),'25 SpcFunc &amp; VentSpcFunc combos'!$Q$8:$Q$354,0),0)&gt;0,1,0)</f>
        <v>0</v>
      </c>
      <c r="AV29" s="120">
        <f ca="1">IF(IFERROR(MATCH(_xlfn.CONCAT($B29,",",AV$4),'25 SpcFunc &amp; VentSpcFunc combos'!$Q$8:$Q$354,0),0)&gt;0,1,0)</f>
        <v>0</v>
      </c>
      <c r="AW29" s="120">
        <f ca="1">IF(IFERROR(MATCH(_xlfn.CONCAT($B29,",",AW$4),'25 SpcFunc &amp; VentSpcFunc combos'!$Q$8:$Q$354,0),0)&gt;0,1,0)</f>
        <v>0</v>
      </c>
      <c r="AX29" s="120">
        <f ca="1">IF(IFERROR(MATCH(_xlfn.CONCAT($B29,",",AX$4),'25 SpcFunc &amp; VentSpcFunc combos'!$Q$8:$Q$354,0),0)&gt;0,1,0)</f>
        <v>0</v>
      </c>
      <c r="AY29" s="120">
        <f ca="1">IF(IFERROR(MATCH(_xlfn.CONCAT($B29,",",AY$4),'25 SpcFunc &amp; VentSpcFunc combos'!$Q$8:$Q$354,0),0)&gt;0,1,0)</f>
        <v>0</v>
      </c>
      <c r="AZ29" s="120">
        <f ca="1">IF(IFERROR(MATCH(_xlfn.CONCAT($B29,",",AZ$4),'25 SpcFunc &amp; VentSpcFunc combos'!$Q$8:$Q$354,0),0)&gt;0,1,0)</f>
        <v>0</v>
      </c>
      <c r="BA29" s="120">
        <f ca="1">IF(IFERROR(MATCH(_xlfn.CONCAT($B29,",",BA$4),'25 SpcFunc &amp; VentSpcFunc combos'!$Q$8:$Q$354,0),0)&gt;0,1,0)</f>
        <v>0</v>
      </c>
      <c r="BB29" s="120">
        <f ca="1">IF(IFERROR(MATCH(_xlfn.CONCAT($B29,",",BB$4),'25 SpcFunc &amp; VentSpcFunc combos'!$Q$8:$Q$354,0),0)&gt;0,1,0)</f>
        <v>0</v>
      </c>
      <c r="BC29" s="120">
        <f ca="1">IF(IFERROR(MATCH(_xlfn.CONCAT($B29,",",BC$4),'25 SpcFunc &amp; VentSpcFunc combos'!$Q$8:$Q$354,0),0)&gt;0,1,0)</f>
        <v>0</v>
      </c>
      <c r="BD29" s="120">
        <f ca="1">IF(IFERROR(MATCH(_xlfn.CONCAT($B29,",",BD$4),'25 SpcFunc &amp; VentSpcFunc combos'!$Q$8:$Q$354,0),0)&gt;0,1,0)</f>
        <v>0</v>
      </c>
      <c r="BE29" s="120">
        <f ca="1">IF(IFERROR(MATCH(_xlfn.CONCAT($B29,",",BE$4),'25 SpcFunc &amp; VentSpcFunc combos'!$Q$8:$Q$354,0),0)&gt;0,1,0)</f>
        <v>0</v>
      </c>
      <c r="BF29" s="120">
        <f ca="1">IF(IFERROR(MATCH(_xlfn.CONCAT($B29,",",BF$4),'25 SpcFunc &amp; VentSpcFunc combos'!$Q$8:$Q$354,0),0)&gt;0,1,0)</f>
        <v>0</v>
      </c>
      <c r="BG29" s="120">
        <f ca="1">IF(IFERROR(MATCH(_xlfn.CONCAT($B29,",",BG$4),'25 SpcFunc &amp; VentSpcFunc combos'!$Q$8:$Q$354,0),0)&gt;0,1,0)</f>
        <v>0</v>
      </c>
      <c r="BH29" s="120">
        <f ca="1">IF(IFERROR(MATCH(_xlfn.CONCAT($B29,",",BH$4),'25 SpcFunc &amp; VentSpcFunc combos'!$Q$8:$Q$354,0),0)&gt;0,1,0)</f>
        <v>0</v>
      </c>
      <c r="BI29" s="120">
        <f ca="1">IF(IFERROR(MATCH(_xlfn.CONCAT($B29,",",BI$4),'25 SpcFunc &amp; VentSpcFunc combos'!$Q$8:$Q$354,0),0)&gt;0,1,0)</f>
        <v>0</v>
      </c>
      <c r="BJ29" s="120">
        <f ca="1">IF(IFERROR(MATCH(_xlfn.CONCAT($B29,",",BJ$4),'25 SpcFunc &amp; VentSpcFunc combos'!$Q$8:$Q$354,0),0)&gt;0,1,0)</f>
        <v>0</v>
      </c>
      <c r="BK29" s="120">
        <f ca="1">IF(IFERROR(MATCH(_xlfn.CONCAT($B29,",",BK$4),'25 SpcFunc &amp; VentSpcFunc combos'!$Q$8:$Q$354,0),0)&gt;0,1,0)</f>
        <v>0</v>
      </c>
      <c r="BL29" s="120">
        <f ca="1">IF(IFERROR(MATCH(_xlfn.CONCAT($B29,",",BL$4),'25 SpcFunc &amp; VentSpcFunc combos'!$Q$8:$Q$354,0),0)&gt;0,1,0)</f>
        <v>0</v>
      </c>
      <c r="BM29" s="120">
        <f ca="1">IF(IFERROR(MATCH(_xlfn.CONCAT($B29,",",BM$4),'25 SpcFunc &amp; VentSpcFunc combos'!$Q$8:$Q$354,0),0)&gt;0,1,0)</f>
        <v>0</v>
      </c>
      <c r="BN29" s="120">
        <f ca="1">IF(IFERROR(MATCH(_xlfn.CONCAT($B29,",",BN$4),'25 SpcFunc &amp; VentSpcFunc combos'!$Q$8:$Q$354,0),0)&gt;0,1,0)</f>
        <v>0</v>
      </c>
      <c r="BO29" s="120">
        <f ca="1">IF(IFERROR(MATCH(_xlfn.CONCAT($B29,",",BO$4),'25 SpcFunc &amp; VentSpcFunc combos'!$Q$8:$Q$354,0),0)&gt;0,1,0)</f>
        <v>0</v>
      </c>
      <c r="BP29" s="120">
        <f ca="1">IF(IFERROR(MATCH(_xlfn.CONCAT($B29,",",BP$4),'25 SpcFunc &amp; VentSpcFunc combos'!$Q$8:$Q$354,0),0)&gt;0,1,0)</f>
        <v>0</v>
      </c>
      <c r="BQ29" s="120">
        <f ca="1">IF(IFERROR(MATCH(_xlfn.CONCAT($B29,",",BQ$4),'25 SpcFunc &amp; VentSpcFunc combos'!$Q$8:$Q$354,0),0)&gt;0,1,0)</f>
        <v>0</v>
      </c>
      <c r="BR29" s="120">
        <f ca="1">IF(IFERROR(MATCH(_xlfn.CONCAT($B29,",",BR$4),'25 SpcFunc &amp; VentSpcFunc combos'!$Q$8:$Q$354,0),0)&gt;0,1,0)</f>
        <v>0</v>
      </c>
      <c r="BS29" s="120">
        <f ca="1">IF(IFERROR(MATCH(_xlfn.CONCAT($B29,",",BS$4),'25 SpcFunc &amp; VentSpcFunc combos'!$Q$8:$Q$354,0),0)&gt;0,1,0)</f>
        <v>1</v>
      </c>
      <c r="BT29" s="120">
        <f ca="1">IF(IFERROR(MATCH(_xlfn.CONCAT($B29,",",BT$4),'25 SpcFunc &amp; VentSpcFunc combos'!$Q$8:$Q$354,0),0)&gt;0,1,0)</f>
        <v>1</v>
      </c>
      <c r="BU29" s="120">
        <f ca="1">IF(IFERROR(MATCH(_xlfn.CONCAT($B29,",",BU$4),'25 SpcFunc &amp; VentSpcFunc combos'!$Q$8:$Q$354,0),0)&gt;0,1,0)</f>
        <v>0</v>
      </c>
      <c r="BV29" s="120">
        <f ca="1">IF(IFERROR(MATCH(_xlfn.CONCAT($B29,",",BV$4),'25 SpcFunc &amp; VentSpcFunc combos'!$Q$8:$Q$354,0),0)&gt;0,1,0)</f>
        <v>0</v>
      </c>
      <c r="BW29" s="120">
        <f ca="1">IF(IFERROR(MATCH(_xlfn.CONCAT($B29,",",BW$4),'25 SpcFunc &amp; VentSpcFunc combos'!$Q$8:$Q$354,0),0)&gt;0,1,0)</f>
        <v>0</v>
      </c>
      <c r="BX29" s="120">
        <f ca="1">IF(IFERROR(MATCH(_xlfn.CONCAT($B29,",",BX$4),'25 SpcFunc &amp; VentSpcFunc combos'!$Q$8:$Q$354,0),0)&gt;0,1,0)</f>
        <v>0</v>
      </c>
      <c r="BY29" s="120">
        <f ca="1">IF(IFERROR(MATCH(_xlfn.CONCAT($B29,",",BY$4),'25 SpcFunc &amp; VentSpcFunc combos'!$Q$8:$Q$354,0),0)&gt;0,1,0)</f>
        <v>0</v>
      </c>
      <c r="BZ29" s="120">
        <f ca="1">IF(IFERROR(MATCH(_xlfn.CONCAT($B29,",",BZ$4),'25 SpcFunc &amp; VentSpcFunc combos'!$Q$8:$Q$354,0),0)&gt;0,1,0)</f>
        <v>0</v>
      </c>
      <c r="CA29" s="120">
        <f ca="1">IF(IFERROR(MATCH(_xlfn.CONCAT($B29,",",CA$4),'25 SpcFunc &amp; VentSpcFunc combos'!$Q$8:$Q$354,0),0)&gt;0,1,0)</f>
        <v>0</v>
      </c>
      <c r="CB29" s="120">
        <f ca="1">IF(IFERROR(MATCH(_xlfn.CONCAT($B29,",",CB$4),'25 SpcFunc &amp; VentSpcFunc combos'!$Q$8:$Q$354,0),0)&gt;0,1,0)</f>
        <v>0</v>
      </c>
      <c r="CC29" s="120">
        <f ca="1">IF(IFERROR(MATCH(_xlfn.CONCAT($B29,",",CC$4),'25 SpcFunc &amp; VentSpcFunc combos'!$Q$8:$Q$354,0),0)&gt;0,1,0)</f>
        <v>0</v>
      </c>
      <c r="CD29" s="120">
        <f ca="1">IF(IFERROR(MATCH(_xlfn.CONCAT($B29,",",CD$4),'25 SpcFunc &amp; VentSpcFunc combos'!$Q$8:$Q$354,0),0)&gt;0,1,0)</f>
        <v>0</v>
      </c>
      <c r="CE29" s="120">
        <f ca="1">IF(IFERROR(MATCH(_xlfn.CONCAT($B29,",",CE$4),'25 SpcFunc &amp; VentSpcFunc combos'!$Q$8:$Q$354,0),0)&gt;0,1,0)</f>
        <v>0</v>
      </c>
      <c r="CF29" s="120">
        <f ca="1">IF(IFERROR(MATCH(_xlfn.CONCAT($B29,",",CF$4),'25 SpcFunc &amp; VentSpcFunc combos'!$Q$8:$Q$354,0),0)&gt;0,1,0)</f>
        <v>0</v>
      </c>
      <c r="CG29" s="120">
        <f ca="1">IF(IFERROR(MATCH(_xlfn.CONCAT($B29,",",CG$4),'25 SpcFunc &amp; VentSpcFunc combos'!$Q$8:$Q$354,0),0)&gt;0,1,0)</f>
        <v>0</v>
      </c>
      <c r="CH29" s="120">
        <f ca="1">IF(IFERROR(MATCH(_xlfn.CONCAT($B29,",",CH$4),'25 SpcFunc &amp; VentSpcFunc combos'!$Q$8:$Q$354,0),0)&gt;0,1,0)</f>
        <v>1</v>
      </c>
      <c r="CI29" s="120">
        <f ca="1">IF(IFERROR(MATCH(_xlfn.CONCAT($B29,",",CI$4),'25 SpcFunc &amp; VentSpcFunc combos'!$Q$8:$Q$354,0),0)&gt;0,1,0)</f>
        <v>0</v>
      </c>
      <c r="CJ29" s="120">
        <f ca="1">IF(IFERROR(MATCH(_xlfn.CONCAT($B29,",",CJ$4),'25 SpcFunc &amp; VentSpcFunc combos'!$Q$8:$Q$354,0),0)&gt;0,1,0)</f>
        <v>0</v>
      </c>
      <c r="CK29" s="120">
        <f ca="1">IF(IFERROR(MATCH(_xlfn.CONCAT($B29,",",CK$4),'25 SpcFunc &amp; VentSpcFunc combos'!$Q$8:$Q$354,0),0)&gt;0,1,0)</f>
        <v>0</v>
      </c>
      <c r="CL29" s="120">
        <f ca="1">IF(IFERROR(MATCH(_xlfn.CONCAT($B29,",",CL$4),'25 SpcFunc &amp; VentSpcFunc combos'!$Q$8:$Q$354,0),0)&gt;0,1,0)</f>
        <v>0</v>
      </c>
      <c r="CM29" s="120">
        <f ca="1">IF(IFERROR(MATCH(_xlfn.CONCAT($B29,",",CM$4),'25 SpcFunc &amp; VentSpcFunc combos'!$Q$8:$Q$354,0),0)&gt;0,1,0)</f>
        <v>0</v>
      </c>
      <c r="CN29" s="120">
        <f ca="1">IF(IFERROR(MATCH(_xlfn.CONCAT($B29,",",CN$4),'25 SpcFunc &amp; VentSpcFunc combos'!$Q$8:$Q$354,0),0)&gt;0,1,0)</f>
        <v>0</v>
      </c>
      <c r="CO29" s="120">
        <f ca="1">IF(IFERROR(MATCH(_xlfn.CONCAT($B29,",",CO$4),'25 SpcFunc &amp; VentSpcFunc combos'!$Q$8:$Q$354,0),0)&gt;0,1,0)</f>
        <v>0</v>
      </c>
      <c r="CP29" s="120">
        <f ca="1">IF(IFERROR(MATCH(_xlfn.CONCAT($B29,",",CP$4),'25 SpcFunc &amp; VentSpcFunc combos'!$Q$8:$Q$354,0),0)&gt;0,1,0)</f>
        <v>0</v>
      </c>
      <c r="CQ29" s="120">
        <f ca="1">IF(IFERROR(MATCH(_xlfn.CONCAT($B29,",",CQ$4),'25 SpcFunc &amp; VentSpcFunc combos'!$Q$8:$Q$354,0),0)&gt;0,1,0)</f>
        <v>0</v>
      </c>
      <c r="CR29" s="120">
        <f ca="1">IF(IFERROR(MATCH(_xlfn.CONCAT($B29,",",CR$4),'25 SpcFunc &amp; VentSpcFunc combos'!$Q$8:$Q$354,0),0)&gt;0,1,0)</f>
        <v>0</v>
      </c>
      <c r="CS29" s="120">
        <f ca="1">IF(IFERROR(MATCH(_xlfn.CONCAT($B29,",",CS$4),'25 SpcFunc &amp; VentSpcFunc combos'!$Q$8:$Q$354,0),0)&gt;0,1,0)</f>
        <v>0</v>
      </c>
      <c r="CT29" s="120">
        <f ca="1">IF(IFERROR(MATCH(_xlfn.CONCAT($B29,",",CT$4),'25 SpcFunc &amp; VentSpcFunc combos'!$Q$8:$Q$354,0),0)&gt;0,1,0)</f>
        <v>0</v>
      </c>
      <c r="CU29" s="99" t="s">
        <v>938</v>
      </c>
      <c r="CV29">
        <f t="shared" ca="1" si="4"/>
        <v>3</v>
      </c>
    </row>
    <row r="30" spans="2:100" x14ac:dyDescent="0.25">
      <c r="B30" t="str">
        <f>'For CSV - 2025 SpcFuncData'!B30</f>
        <v>Healthcare Facility and Hospitals (Exam/Treatment Room)</v>
      </c>
      <c r="C30" s="120">
        <f ca="1">IF(IFERROR(MATCH(_xlfn.CONCAT($B30,",",C$4),'25 SpcFunc &amp; VentSpcFunc combos'!$Q$8:$Q$354,0),0)&gt;0,1,0)</f>
        <v>0</v>
      </c>
      <c r="D30" s="120">
        <f ca="1">IF(IFERROR(MATCH(_xlfn.CONCAT($B30,",",D$4),'25 SpcFunc &amp; VentSpcFunc combos'!$Q$8:$Q$354,0),0)&gt;0,1,0)</f>
        <v>0</v>
      </c>
      <c r="E30" s="120">
        <f ca="1">IF(IFERROR(MATCH(_xlfn.CONCAT($B30,",",E$4),'25 SpcFunc &amp; VentSpcFunc combos'!$Q$8:$Q$354,0),0)&gt;0,1,0)</f>
        <v>0</v>
      </c>
      <c r="F30" s="120">
        <f ca="1">IF(IFERROR(MATCH(_xlfn.CONCAT($B30,",",F$4),'25 SpcFunc &amp; VentSpcFunc combos'!$Q$8:$Q$354,0),0)&gt;0,1,0)</f>
        <v>0</v>
      </c>
      <c r="G30" s="120">
        <f ca="1">IF(IFERROR(MATCH(_xlfn.CONCAT($B30,",",G$4),'25 SpcFunc &amp; VentSpcFunc combos'!$Q$8:$Q$354,0),0)&gt;0,1,0)</f>
        <v>0</v>
      </c>
      <c r="H30" s="120">
        <f ca="1">IF(IFERROR(MATCH(_xlfn.CONCAT($B30,",",H$4),'25 SpcFunc &amp; VentSpcFunc combos'!$Q$8:$Q$354,0),0)&gt;0,1,0)</f>
        <v>0</v>
      </c>
      <c r="I30" s="120">
        <f ca="1">IF(IFERROR(MATCH(_xlfn.CONCAT($B30,",",I$4),'25 SpcFunc &amp; VentSpcFunc combos'!$Q$8:$Q$354,0),0)&gt;0,1,0)</f>
        <v>0</v>
      </c>
      <c r="J30" s="120">
        <f ca="1">IF(IFERROR(MATCH(_xlfn.CONCAT($B30,",",J$4),'25 SpcFunc &amp; VentSpcFunc combos'!$Q$8:$Q$354,0),0)&gt;0,1,0)</f>
        <v>0</v>
      </c>
      <c r="K30" s="120">
        <f ca="1">IF(IFERROR(MATCH(_xlfn.CONCAT($B30,",",K$4),'25 SpcFunc &amp; VentSpcFunc combos'!$Q$8:$Q$354,0),0)&gt;0,1,0)</f>
        <v>0</v>
      </c>
      <c r="L30" s="120">
        <f ca="1">IF(IFERROR(MATCH(_xlfn.CONCAT($B30,",",L$4),'25 SpcFunc &amp; VentSpcFunc combos'!$Q$8:$Q$354,0),0)&gt;0,1,0)</f>
        <v>0</v>
      </c>
      <c r="M30" s="120">
        <f ca="1">IF(IFERROR(MATCH(_xlfn.CONCAT($B30,",",M$4),'25 SpcFunc &amp; VentSpcFunc combos'!$Q$8:$Q$354,0),0)&gt;0,1,0)</f>
        <v>0</v>
      </c>
      <c r="N30" s="120">
        <f ca="1">IF(IFERROR(MATCH(_xlfn.CONCAT($B30,",",N$4),'25 SpcFunc &amp; VentSpcFunc combos'!$Q$8:$Q$354,0),0)&gt;0,1,0)</f>
        <v>0</v>
      </c>
      <c r="O30" s="120">
        <f ca="1">IF(IFERROR(MATCH(_xlfn.CONCAT($B30,",",O$4),'25 SpcFunc &amp; VentSpcFunc combos'!$Q$8:$Q$354,0),0)&gt;0,1,0)</f>
        <v>0</v>
      </c>
      <c r="P30" s="120">
        <f ca="1">IF(IFERROR(MATCH(_xlfn.CONCAT($B30,",",P$4),'25 SpcFunc &amp; VentSpcFunc combos'!$Q$8:$Q$354,0),0)&gt;0,1,0)</f>
        <v>0</v>
      </c>
      <c r="Q30" s="120">
        <f ca="1">IF(IFERROR(MATCH(_xlfn.CONCAT($B30,",",Q$4),'25 SpcFunc &amp; VentSpcFunc combos'!$Q$8:$Q$354,0),0)&gt;0,1,0)</f>
        <v>0</v>
      </c>
      <c r="R30" s="120">
        <f ca="1">IF(IFERROR(MATCH(_xlfn.CONCAT($B30,",",R$4),'25 SpcFunc &amp; VentSpcFunc combos'!$Q$8:$Q$354,0),0)&gt;0,1,0)</f>
        <v>0</v>
      </c>
      <c r="S30" s="120">
        <f ca="1">IF(IFERROR(MATCH(_xlfn.CONCAT($B30,",",S$4),'25 SpcFunc &amp; VentSpcFunc combos'!$Q$8:$Q$354,0),0)&gt;0,1,0)</f>
        <v>0</v>
      </c>
      <c r="T30" s="120">
        <f ca="1">IF(IFERROR(MATCH(_xlfn.CONCAT($B30,",",T$4),'25 SpcFunc &amp; VentSpcFunc combos'!$Q$8:$Q$354,0),0)&gt;0,1,0)</f>
        <v>0</v>
      </c>
      <c r="U30" s="120">
        <f ca="1">IF(IFERROR(MATCH(_xlfn.CONCAT($B30,",",U$4),'25 SpcFunc &amp; VentSpcFunc combos'!$Q$8:$Q$354,0),0)&gt;0,1,0)</f>
        <v>0</v>
      </c>
      <c r="V30" s="120">
        <f ca="1">IF(IFERROR(MATCH(_xlfn.CONCAT($B30,",",V$4),'25 SpcFunc &amp; VentSpcFunc combos'!$Q$8:$Q$354,0),0)&gt;0,1,0)</f>
        <v>0</v>
      </c>
      <c r="W30" s="120">
        <f ca="1">IF(IFERROR(MATCH(_xlfn.CONCAT($B30,",",W$4),'25 SpcFunc &amp; VentSpcFunc combos'!$Q$8:$Q$354,0),0)&gt;0,1,0)</f>
        <v>0</v>
      </c>
      <c r="X30" s="120">
        <f ca="1">IF(IFERROR(MATCH(_xlfn.CONCAT($B30,",",X$4),'25 SpcFunc &amp; VentSpcFunc combos'!$Q$8:$Q$354,0),0)&gt;0,1,0)</f>
        <v>0</v>
      </c>
      <c r="Y30" s="120">
        <f ca="1">IF(IFERROR(MATCH(_xlfn.CONCAT($B30,",",Y$4),'25 SpcFunc &amp; VentSpcFunc combos'!$Q$8:$Q$354,0),0)&gt;0,1,0)</f>
        <v>0</v>
      </c>
      <c r="Z30" s="120">
        <f ca="1">IF(IFERROR(MATCH(_xlfn.CONCAT($B30,",",Z$4),'25 SpcFunc &amp; VentSpcFunc combos'!$Q$8:$Q$354,0),0)&gt;0,1,0)</f>
        <v>0</v>
      </c>
      <c r="AA30" s="120">
        <f ca="1">IF(IFERROR(MATCH(_xlfn.CONCAT($B30,",",AA$4),'25 SpcFunc &amp; VentSpcFunc combos'!$Q$8:$Q$354,0),0)&gt;0,1,0)</f>
        <v>0</v>
      </c>
      <c r="AB30" s="120">
        <f ca="1">IF(IFERROR(MATCH(_xlfn.CONCAT($B30,",",AB$4),'25 SpcFunc &amp; VentSpcFunc combos'!$Q$8:$Q$354,0),0)&gt;0,1,0)</f>
        <v>0</v>
      </c>
      <c r="AC30" s="120">
        <f ca="1">IF(IFERROR(MATCH(_xlfn.CONCAT($B30,",",AC$4),'25 SpcFunc &amp; VentSpcFunc combos'!$Q$8:$Q$354,0),0)&gt;0,1,0)</f>
        <v>0</v>
      </c>
      <c r="AD30" s="120">
        <f ca="1">IF(IFERROR(MATCH(_xlfn.CONCAT($B30,",",AD$4),'25 SpcFunc &amp; VentSpcFunc combos'!$Q$8:$Q$354,0),0)&gt;0,1,0)</f>
        <v>1</v>
      </c>
      <c r="AE30" s="120">
        <f ca="1">IF(IFERROR(MATCH(_xlfn.CONCAT($B30,",",AE$4),'25 SpcFunc &amp; VentSpcFunc combos'!$Q$8:$Q$354,0),0)&gt;0,1,0)</f>
        <v>1</v>
      </c>
      <c r="AF30" s="120">
        <f ca="1">IF(IFERROR(MATCH(_xlfn.CONCAT($B30,",",AF$4),'25 SpcFunc &amp; VentSpcFunc combos'!$Q$8:$Q$354,0),0)&gt;0,1,0)</f>
        <v>0</v>
      </c>
      <c r="AG30" s="120">
        <f ca="1">IF(IFERROR(MATCH(_xlfn.CONCAT($B30,",",AG$4),'25 SpcFunc &amp; VentSpcFunc combos'!$Q$8:$Q$354,0),0)&gt;0,1,0)</f>
        <v>0</v>
      </c>
      <c r="AH30" s="120">
        <f ca="1">IF(IFERROR(MATCH(_xlfn.CONCAT($B30,",",AH$4),'25 SpcFunc &amp; VentSpcFunc combos'!$Q$8:$Q$354,0),0)&gt;0,1,0)</f>
        <v>0</v>
      </c>
      <c r="AI30" s="120">
        <f ca="1">IF(IFERROR(MATCH(_xlfn.CONCAT($B30,",",AI$4),'25 SpcFunc &amp; VentSpcFunc combos'!$Q$8:$Q$354,0),0)&gt;0,1,0)</f>
        <v>0</v>
      </c>
      <c r="AJ30" s="120">
        <f ca="1">IF(IFERROR(MATCH(_xlfn.CONCAT($B30,",",AJ$4),'25 SpcFunc &amp; VentSpcFunc combos'!$Q$8:$Q$354,0),0)&gt;0,1,0)</f>
        <v>0</v>
      </c>
      <c r="AK30" s="120">
        <f ca="1">IF(IFERROR(MATCH(_xlfn.CONCAT($B30,",",AK$4),'25 SpcFunc &amp; VentSpcFunc combos'!$Q$8:$Q$354,0),0)&gt;0,1,0)</f>
        <v>0</v>
      </c>
      <c r="AL30" s="120">
        <f ca="1">IF(IFERROR(MATCH(_xlfn.CONCAT($B30,",",AL$4),'25 SpcFunc &amp; VentSpcFunc combos'!$Q$8:$Q$354,0),0)&gt;0,1,0)</f>
        <v>0</v>
      </c>
      <c r="AM30" s="120">
        <f ca="1">IF(IFERROR(MATCH(_xlfn.CONCAT($B30,",",AM$4),'25 SpcFunc &amp; VentSpcFunc combos'!$Q$8:$Q$354,0),0)&gt;0,1,0)</f>
        <v>0</v>
      </c>
      <c r="AN30" s="120">
        <f ca="1">IF(IFERROR(MATCH(_xlfn.CONCAT($B30,",",AN$4),'25 SpcFunc &amp; VentSpcFunc combos'!$Q$8:$Q$354,0),0)&gt;0,1,0)</f>
        <v>0</v>
      </c>
      <c r="AO30" s="120">
        <f ca="1">IF(IFERROR(MATCH(_xlfn.CONCAT($B30,",",AO$4),'25 SpcFunc &amp; VentSpcFunc combos'!$Q$8:$Q$354,0),0)&gt;0,1,0)</f>
        <v>0</v>
      </c>
      <c r="AP30" s="120">
        <f ca="1">IF(IFERROR(MATCH(_xlfn.CONCAT($B30,",",AP$4),'25 SpcFunc &amp; VentSpcFunc combos'!$Q$8:$Q$354,0),0)&gt;0,1,0)</f>
        <v>0</v>
      </c>
      <c r="AQ30" s="120">
        <f ca="1">IF(IFERROR(MATCH(_xlfn.CONCAT($B30,",",AQ$4),'25 SpcFunc &amp; VentSpcFunc combos'!$Q$8:$Q$354,0),0)&gt;0,1,0)</f>
        <v>0</v>
      </c>
      <c r="AR30" s="120">
        <f ca="1">IF(IFERROR(MATCH(_xlfn.CONCAT($B30,",",AR$4),'25 SpcFunc &amp; VentSpcFunc combos'!$Q$8:$Q$354,0),0)&gt;0,1,0)</f>
        <v>0</v>
      </c>
      <c r="AS30" s="120">
        <f ca="1">IF(IFERROR(MATCH(_xlfn.CONCAT($B30,",",AS$4),'25 SpcFunc &amp; VentSpcFunc combos'!$Q$8:$Q$354,0),0)&gt;0,1,0)</f>
        <v>0</v>
      </c>
      <c r="AT30" s="120">
        <f ca="1">IF(IFERROR(MATCH(_xlfn.CONCAT($B30,",",AT$4),'25 SpcFunc &amp; VentSpcFunc combos'!$Q$8:$Q$354,0),0)&gt;0,1,0)</f>
        <v>0</v>
      </c>
      <c r="AU30" s="120">
        <f ca="1">IF(IFERROR(MATCH(_xlfn.CONCAT($B30,",",AU$4),'25 SpcFunc &amp; VentSpcFunc combos'!$Q$8:$Q$354,0),0)&gt;0,1,0)</f>
        <v>0</v>
      </c>
      <c r="AV30" s="120">
        <f ca="1">IF(IFERROR(MATCH(_xlfn.CONCAT($B30,",",AV$4),'25 SpcFunc &amp; VentSpcFunc combos'!$Q$8:$Q$354,0),0)&gt;0,1,0)</f>
        <v>0</v>
      </c>
      <c r="AW30" s="120">
        <f ca="1">IF(IFERROR(MATCH(_xlfn.CONCAT($B30,",",AW$4),'25 SpcFunc &amp; VentSpcFunc combos'!$Q$8:$Q$354,0),0)&gt;0,1,0)</f>
        <v>0</v>
      </c>
      <c r="AX30" s="120">
        <f ca="1">IF(IFERROR(MATCH(_xlfn.CONCAT($B30,",",AX$4),'25 SpcFunc &amp; VentSpcFunc combos'!$Q$8:$Q$354,0),0)&gt;0,1,0)</f>
        <v>0</v>
      </c>
      <c r="AY30" s="120">
        <f ca="1">IF(IFERROR(MATCH(_xlfn.CONCAT($B30,",",AY$4),'25 SpcFunc &amp; VentSpcFunc combos'!$Q$8:$Q$354,0),0)&gt;0,1,0)</f>
        <v>0</v>
      </c>
      <c r="AZ30" s="120">
        <f ca="1">IF(IFERROR(MATCH(_xlfn.CONCAT($B30,",",AZ$4),'25 SpcFunc &amp; VentSpcFunc combos'!$Q$8:$Q$354,0),0)&gt;0,1,0)</f>
        <v>0</v>
      </c>
      <c r="BA30" s="120">
        <f ca="1">IF(IFERROR(MATCH(_xlfn.CONCAT($B30,",",BA$4),'25 SpcFunc &amp; VentSpcFunc combos'!$Q$8:$Q$354,0),0)&gt;0,1,0)</f>
        <v>0</v>
      </c>
      <c r="BB30" s="120">
        <f ca="1">IF(IFERROR(MATCH(_xlfn.CONCAT($B30,",",BB$4),'25 SpcFunc &amp; VentSpcFunc combos'!$Q$8:$Q$354,0),0)&gt;0,1,0)</f>
        <v>0</v>
      </c>
      <c r="BC30" s="120">
        <f ca="1">IF(IFERROR(MATCH(_xlfn.CONCAT($B30,",",BC$4),'25 SpcFunc &amp; VentSpcFunc combos'!$Q$8:$Q$354,0),0)&gt;0,1,0)</f>
        <v>0</v>
      </c>
      <c r="BD30" s="120">
        <f ca="1">IF(IFERROR(MATCH(_xlfn.CONCAT($B30,",",BD$4),'25 SpcFunc &amp; VentSpcFunc combos'!$Q$8:$Q$354,0),0)&gt;0,1,0)</f>
        <v>0</v>
      </c>
      <c r="BE30" s="120">
        <f ca="1">IF(IFERROR(MATCH(_xlfn.CONCAT($B30,",",BE$4),'25 SpcFunc &amp; VentSpcFunc combos'!$Q$8:$Q$354,0),0)&gt;0,1,0)</f>
        <v>0</v>
      </c>
      <c r="BF30" s="120">
        <f ca="1">IF(IFERROR(MATCH(_xlfn.CONCAT($B30,",",BF$4),'25 SpcFunc &amp; VentSpcFunc combos'!$Q$8:$Q$354,0),0)&gt;0,1,0)</f>
        <v>0</v>
      </c>
      <c r="BG30" s="120">
        <f ca="1">IF(IFERROR(MATCH(_xlfn.CONCAT($B30,",",BG$4),'25 SpcFunc &amp; VentSpcFunc combos'!$Q$8:$Q$354,0),0)&gt;0,1,0)</f>
        <v>0</v>
      </c>
      <c r="BH30" s="120">
        <f ca="1">IF(IFERROR(MATCH(_xlfn.CONCAT($B30,",",BH$4),'25 SpcFunc &amp; VentSpcFunc combos'!$Q$8:$Q$354,0),0)&gt;0,1,0)</f>
        <v>0</v>
      </c>
      <c r="BI30" s="120">
        <f ca="1">IF(IFERROR(MATCH(_xlfn.CONCAT($B30,",",BI$4),'25 SpcFunc &amp; VentSpcFunc combos'!$Q$8:$Q$354,0),0)&gt;0,1,0)</f>
        <v>0</v>
      </c>
      <c r="BJ30" s="120">
        <f ca="1">IF(IFERROR(MATCH(_xlfn.CONCAT($B30,",",BJ$4),'25 SpcFunc &amp; VentSpcFunc combos'!$Q$8:$Q$354,0),0)&gt;0,1,0)</f>
        <v>0</v>
      </c>
      <c r="BK30" s="120">
        <f ca="1">IF(IFERROR(MATCH(_xlfn.CONCAT($B30,",",BK$4),'25 SpcFunc &amp; VentSpcFunc combos'!$Q$8:$Q$354,0),0)&gt;0,1,0)</f>
        <v>0</v>
      </c>
      <c r="BL30" s="120">
        <f ca="1">IF(IFERROR(MATCH(_xlfn.CONCAT($B30,",",BL$4),'25 SpcFunc &amp; VentSpcFunc combos'!$Q$8:$Q$354,0),0)&gt;0,1,0)</f>
        <v>0</v>
      </c>
      <c r="BM30" s="120">
        <f ca="1">IF(IFERROR(MATCH(_xlfn.CONCAT($B30,",",BM$4),'25 SpcFunc &amp; VentSpcFunc combos'!$Q$8:$Q$354,0),0)&gt;0,1,0)</f>
        <v>0</v>
      </c>
      <c r="BN30" s="120">
        <f ca="1">IF(IFERROR(MATCH(_xlfn.CONCAT($B30,",",BN$4),'25 SpcFunc &amp; VentSpcFunc combos'!$Q$8:$Q$354,0),0)&gt;0,1,0)</f>
        <v>0</v>
      </c>
      <c r="BO30" s="120">
        <f ca="1">IF(IFERROR(MATCH(_xlfn.CONCAT($B30,",",BO$4),'25 SpcFunc &amp; VentSpcFunc combos'!$Q$8:$Q$354,0),0)&gt;0,1,0)</f>
        <v>0</v>
      </c>
      <c r="BP30" s="120">
        <f ca="1">IF(IFERROR(MATCH(_xlfn.CONCAT($B30,",",BP$4),'25 SpcFunc &amp; VentSpcFunc combos'!$Q$8:$Q$354,0),0)&gt;0,1,0)</f>
        <v>0</v>
      </c>
      <c r="BQ30" s="120">
        <f ca="1">IF(IFERROR(MATCH(_xlfn.CONCAT($B30,",",BQ$4),'25 SpcFunc &amp; VentSpcFunc combos'!$Q$8:$Q$354,0),0)&gt;0,1,0)</f>
        <v>0</v>
      </c>
      <c r="BR30" s="120">
        <f ca="1">IF(IFERROR(MATCH(_xlfn.CONCAT($B30,",",BR$4),'25 SpcFunc &amp; VentSpcFunc combos'!$Q$8:$Q$354,0),0)&gt;0,1,0)</f>
        <v>1</v>
      </c>
      <c r="BS30" s="120">
        <f ca="1">IF(IFERROR(MATCH(_xlfn.CONCAT($B30,",",BS$4),'25 SpcFunc &amp; VentSpcFunc combos'!$Q$8:$Q$354,0),0)&gt;0,1,0)</f>
        <v>0</v>
      </c>
      <c r="BT30" s="120">
        <f ca="1">IF(IFERROR(MATCH(_xlfn.CONCAT($B30,",",BT$4),'25 SpcFunc &amp; VentSpcFunc combos'!$Q$8:$Q$354,0),0)&gt;0,1,0)</f>
        <v>0</v>
      </c>
      <c r="BU30" s="120">
        <f ca="1">IF(IFERROR(MATCH(_xlfn.CONCAT($B30,",",BU$4),'25 SpcFunc &amp; VentSpcFunc combos'!$Q$8:$Q$354,0),0)&gt;0,1,0)</f>
        <v>0</v>
      </c>
      <c r="BV30" s="120">
        <f ca="1">IF(IFERROR(MATCH(_xlfn.CONCAT($B30,",",BV$4),'25 SpcFunc &amp; VentSpcFunc combos'!$Q$8:$Q$354,0),0)&gt;0,1,0)</f>
        <v>0</v>
      </c>
      <c r="BW30" s="120">
        <f ca="1">IF(IFERROR(MATCH(_xlfn.CONCAT($B30,",",BW$4),'25 SpcFunc &amp; VentSpcFunc combos'!$Q$8:$Q$354,0),0)&gt;0,1,0)</f>
        <v>0</v>
      </c>
      <c r="BX30" s="120">
        <f ca="1">IF(IFERROR(MATCH(_xlfn.CONCAT($B30,",",BX$4),'25 SpcFunc &amp; VentSpcFunc combos'!$Q$8:$Q$354,0),0)&gt;0,1,0)</f>
        <v>0</v>
      </c>
      <c r="BY30" s="120">
        <f ca="1">IF(IFERROR(MATCH(_xlfn.CONCAT($B30,",",BY$4),'25 SpcFunc &amp; VentSpcFunc combos'!$Q$8:$Q$354,0),0)&gt;0,1,0)</f>
        <v>0</v>
      </c>
      <c r="BZ30" s="120">
        <f ca="1">IF(IFERROR(MATCH(_xlfn.CONCAT($B30,",",BZ$4),'25 SpcFunc &amp; VentSpcFunc combos'!$Q$8:$Q$354,0),0)&gt;0,1,0)</f>
        <v>0</v>
      </c>
      <c r="CA30" s="120">
        <f ca="1">IF(IFERROR(MATCH(_xlfn.CONCAT($B30,",",CA$4),'25 SpcFunc &amp; VentSpcFunc combos'!$Q$8:$Q$354,0),0)&gt;0,1,0)</f>
        <v>0</v>
      </c>
      <c r="CB30" s="120">
        <f ca="1">IF(IFERROR(MATCH(_xlfn.CONCAT($B30,",",CB$4),'25 SpcFunc &amp; VentSpcFunc combos'!$Q$8:$Q$354,0),0)&gt;0,1,0)</f>
        <v>0</v>
      </c>
      <c r="CC30" s="120">
        <f ca="1">IF(IFERROR(MATCH(_xlfn.CONCAT($B30,",",CC$4),'25 SpcFunc &amp; VentSpcFunc combos'!$Q$8:$Q$354,0),0)&gt;0,1,0)</f>
        <v>0</v>
      </c>
      <c r="CD30" s="120">
        <f ca="1">IF(IFERROR(MATCH(_xlfn.CONCAT($B30,",",CD$4),'25 SpcFunc &amp; VentSpcFunc combos'!$Q$8:$Q$354,0),0)&gt;0,1,0)</f>
        <v>0</v>
      </c>
      <c r="CE30" s="120">
        <f ca="1">IF(IFERROR(MATCH(_xlfn.CONCAT($B30,",",CE$4),'25 SpcFunc &amp; VentSpcFunc combos'!$Q$8:$Q$354,0),0)&gt;0,1,0)</f>
        <v>0</v>
      </c>
      <c r="CF30" s="120">
        <f ca="1">IF(IFERROR(MATCH(_xlfn.CONCAT($B30,",",CF$4),'25 SpcFunc &amp; VentSpcFunc combos'!$Q$8:$Q$354,0),0)&gt;0,1,0)</f>
        <v>0</v>
      </c>
      <c r="CG30" s="120">
        <f ca="1">IF(IFERROR(MATCH(_xlfn.CONCAT($B30,",",CG$4),'25 SpcFunc &amp; VentSpcFunc combos'!$Q$8:$Q$354,0),0)&gt;0,1,0)</f>
        <v>0</v>
      </c>
      <c r="CH30" s="120">
        <f ca="1">IF(IFERROR(MATCH(_xlfn.CONCAT($B30,",",CH$4),'25 SpcFunc &amp; VentSpcFunc combos'!$Q$8:$Q$354,0),0)&gt;0,1,0)</f>
        <v>0</v>
      </c>
      <c r="CI30" s="120">
        <f ca="1">IF(IFERROR(MATCH(_xlfn.CONCAT($B30,",",CI$4),'25 SpcFunc &amp; VentSpcFunc combos'!$Q$8:$Q$354,0),0)&gt;0,1,0)</f>
        <v>0</v>
      </c>
      <c r="CJ30" s="120">
        <f ca="1">IF(IFERROR(MATCH(_xlfn.CONCAT($B30,",",CJ$4),'25 SpcFunc &amp; VentSpcFunc combos'!$Q$8:$Q$354,0),0)&gt;0,1,0)</f>
        <v>0</v>
      </c>
      <c r="CK30" s="120">
        <f ca="1">IF(IFERROR(MATCH(_xlfn.CONCAT($B30,",",CK$4),'25 SpcFunc &amp; VentSpcFunc combos'!$Q$8:$Q$354,0),0)&gt;0,1,0)</f>
        <v>0</v>
      </c>
      <c r="CL30" s="120">
        <f ca="1">IF(IFERROR(MATCH(_xlfn.CONCAT($B30,",",CL$4),'25 SpcFunc &amp; VentSpcFunc combos'!$Q$8:$Q$354,0),0)&gt;0,1,0)</f>
        <v>0</v>
      </c>
      <c r="CM30" s="120">
        <f ca="1">IF(IFERROR(MATCH(_xlfn.CONCAT($B30,",",CM$4),'25 SpcFunc &amp; VentSpcFunc combos'!$Q$8:$Q$354,0),0)&gt;0,1,0)</f>
        <v>0</v>
      </c>
      <c r="CN30" s="120">
        <f ca="1">IF(IFERROR(MATCH(_xlfn.CONCAT($B30,",",CN$4),'25 SpcFunc &amp; VentSpcFunc combos'!$Q$8:$Q$354,0),0)&gt;0,1,0)</f>
        <v>0</v>
      </c>
      <c r="CO30" s="120">
        <f ca="1">IF(IFERROR(MATCH(_xlfn.CONCAT($B30,",",CO$4),'25 SpcFunc &amp; VentSpcFunc combos'!$Q$8:$Q$354,0),0)&gt;0,1,0)</f>
        <v>0</v>
      </c>
      <c r="CP30" s="120">
        <f ca="1">IF(IFERROR(MATCH(_xlfn.CONCAT($B30,",",CP$4),'25 SpcFunc &amp; VentSpcFunc combos'!$Q$8:$Q$354,0),0)&gt;0,1,0)</f>
        <v>0</v>
      </c>
      <c r="CQ30" s="120">
        <f ca="1">IF(IFERROR(MATCH(_xlfn.CONCAT($B30,",",CQ$4),'25 SpcFunc &amp; VentSpcFunc combos'!$Q$8:$Q$354,0),0)&gt;0,1,0)</f>
        <v>0</v>
      </c>
      <c r="CR30" s="120">
        <f ca="1">IF(IFERROR(MATCH(_xlfn.CONCAT($B30,",",CR$4),'25 SpcFunc &amp; VentSpcFunc combos'!$Q$8:$Q$354,0),0)&gt;0,1,0)</f>
        <v>0</v>
      </c>
      <c r="CS30" s="120">
        <f ca="1">IF(IFERROR(MATCH(_xlfn.CONCAT($B30,",",CS$4),'25 SpcFunc &amp; VentSpcFunc combos'!$Q$8:$Q$354,0),0)&gt;0,1,0)</f>
        <v>0</v>
      </c>
      <c r="CT30" s="120">
        <f ca="1">IF(IFERROR(MATCH(_xlfn.CONCAT($B30,",",CT$4),'25 SpcFunc &amp; VentSpcFunc combos'!$Q$8:$Q$354,0),0)&gt;0,1,0)</f>
        <v>0</v>
      </c>
      <c r="CU30" s="99" t="s">
        <v>938</v>
      </c>
      <c r="CV30">
        <f t="shared" ca="1" si="4"/>
        <v>3</v>
      </c>
    </row>
    <row r="31" spans="2:100" x14ac:dyDescent="0.25">
      <c r="B31" t="str">
        <f>'For CSV - 2025 SpcFuncData'!B31</f>
        <v>Healthcare Facility and Hospitals (Imaging Room)</v>
      </c>
      <c r="C31" s="120">
        <f ca="1">IF(IFERROR(MATCH(_xlfn.CONCAT($B31,",",C$4),'25 SpcFunc &amp; VentSpcFunc combos'!$Q$8:$Q$354,0),0)&gt;0,1,0)</f>
        <v>0</v>
      </c>
      <c r="D31" s="120">
        <f ca="1">IF(IFERROR(MATCH(_xlfn.CONCAT($B31,",",D$4),'25 SpcFunc &amp; VentSpcFunc combos'!$Q$8:$Q$354,0),0)&gt;0,1,0)</f>
        <v>0</v>
      </c>
      <c r="E31" s="120">
        <f ca="1">IF(IFERROR(MATCH(_xlfn.CONCAT($B31,",",E$4),'25 SpcFunc &amp; VentSpcFunc combos'!$Q$8:$Q$354,0),0)&gt;0,1,0)</f>
        <v>0</v>
      </c>
      <c r="F31" s="120">
        <f ca="1">IF(IFERROR(MATCH(_xlfn.CONCAT($B31,",",F$4),'25 SpcFunc &amp; VentSpcFunc combos'!$Q$8:$Q$354,0),0)&gt;0,1,0)</f>
        <v>0</v>
      </c>
      <c r="G31" s="120">
        <f ca="1">IF(IFERROR(MATCH(_xlfn.CONCAT($B31,",",G$4),'25 SpcFunc &amp; VentSpcFunc combos'!$Q$8:$Q$354,0),0)&gt;0,1,0)</f>
        <v>0</v>
      </c>
      <c r="H31" s="120">
        <f ca="1">IF(IFERROR(MATCH(_xlfn.CONCAT($B31,",",H$4),'25 SpcFunc &amp; VentSpcFunc combos'!$Q$8:$Q$354,0),0)&gt;0,1,0)</f>
        <v>0</v>
      </c>
      <c r="I31" s="120">
        <f ca="1">IF(IFERROR(MATCH(_xlfn.CONCAT($B31,",",I$4),'25 SpcFunc &amp; VentSpcFunc combos'!$Q$8:$Q$354,0),0)&gt;0,1,0)</f>
        <v>0</v>
      </c>
      <c r="J31" s="120">
        <f ca="1">IF(IFERROR(MATCH(_xlfn.CONCAT($B31,",",J$4),'25 SpcFunc &amp; VentSpcFunc combos'!$Q$8:$Q$354,0),0)&gt;0,1,0)</f>
        <v>0</v>
      </c>
      <c r="K31" s="120">
        <f ca="1">IF(IFERROR(MATCH(_xlfn.CONCAT($B31,",",K$4),'25 SpcFunc &amp; VentSpcFunc combos'!$Q$8:$Q$354,0),0)&gt;0,1,0)</f>
        <v>0</v>
      </c>
      <c r="L31" s="120">
        <f ca="1">IF(IFERROR(MATCH(_xlfn.CONCAT($B31,",",L$4),'25 SpcFunc &amp; VentSpcFunc combos'!$Q$8:$Q$354,0),0)&gt;0,1,0)</f>
        <v>0</v>
      </c>
      <c r="M31" s="120">
        <f ca="1">IF(IFERROR(MATCH(_xlfn.CONCAT($B31,",",M$4),'25 SpcFunc &amp; VentSpcFunc combos'!$Q$8:$Q$354,0),0)&gt;0,1,0)</f>
        <v>0</v>
      </c>
      <c r="N31" s="120">
        <f ca="1">IF(IFERROR(MATCH(_xlfn.CONCAT($B31,",",N$4),'25 SpcFunc &amp; VentSpcFunc combos'!$Q$8:$Q$354,0),0)&gt;0,1,0)</f>
        <v>0</v>
      </c>
      <c r="O31" s="120">
        <f ca="1">IF(IFERROR(MATCH(_xlfn.CONCAT($B31,",",O$4),'25 SpcFunc &amp; VentSpcFunc combos'!$Q$8:$Q$354,0),0)&gt;0,1,0)</f>
        <v>0</v>
      </c>
      <c r="P31" s="120">
        <f ca="1">IF(IFERROR(MATCH(_xlfn.CONCAT($B31,",",P$4),'25 SpcFunc &amp; VentSpcFunc combos'!$Q$8:$Q$354,0),0)&gt;0,1,0)</f>
        <v>0</v>
      </c>
      <c r="Q31" s="120">
        <f ca="1">IF(IFERROR(MATCH(_xlfn.CONCAT($B31,",",Q$4),'25 SpcFunc &amp; VentSpcFunc combos'!$Q$8:$Q$354,0),0)&gt;0,1,0)</f>
        <v>0</v>
      </c>
      <c r="R31" s="120">
        <f ca="1">IF(IFERROR(MATCH(_xlfn.CONCAT($B31,",",R$4),'25 SpcFunc &amp; VentSpcFunc combos'!$Q$8:$Q$354,0),0)&gt;0,1,0)</f>
        <v>0</v>
      </c>
      <c r="S31" s="120">
        <f ca="1">IF(IFERROR(MATCH(_xlfn.CONCAT($B31,",",S$4),'25 SpcFunc &amp; VentSpcFunc combos'!$Q$8:$Q$354,0),0)&gt;0,1,0)</f>
        <v>0</v>
      </c>
      <c r="T31" s="120">
        <f ca="1">IF(IFERROR(MATCH(_xlfn.CONCAT($B31,",",T$4),'25 SpcFunc &amp; VentSpcFunc combos'!$Q$8:$Q$354,0),0)&gt;0,1,0)</f>
        <v>0</v>
      </c>
      <c r="U31" s="120">
        <f ca="1">IF(IFERROR(MATCH(_xlfn.CONCAT($B31,",",U$4),'25 SpcFunc &amp; VentSpcFunc combos'!$Q$8:$Q$354,0),0)&gt;0,1,0)</f>
        <v>0</v>
      </c>
      <c r="V31" s="120">
        <f ca="1">IF(IFERROR(MATCH(_xlfn.CONCAT($B31,",",V$4),'25 SpcFunc &amp; VentSpcFunc combos'!$Q$8:$Q$354,0),0)&gt;0,1,0)</f>
        <v>0</v>
      </c>
      <c r="W31" s="120">
        <f ca="1">IF(IFERROR(MATCH(_xlfn.CONCAT($B31,",",W$4),'25 SpcFunc &amp; VentSpcFunc combos'!$Q$8:$Q$354,0),0)&gt;0,1,0)</f>
        <v>0</v>
      </c>
      <c r="X31" s="120">
        <f ca="1">IF(IFERROR(MATCH(_xlfn.CONCAT($B31,",",X$4),'25 SpcFunc &amp; VentSpcFunc combos'!$Q$8:$Q$354,0),0)&gt;0,1,0)</f>
        <v>0</v>
      </c>
      <c r="Y31" s="120">
        <f ca="1">IF(IFERROR(MATCH(_xlfn.CONCAT($B31,",",Y$4),'25 SpcFunc &amp; VentSpcFunc combos'!$Q$8:$Q$354,0),0)&gt;0,1,0)</f>
        <v>0</v>
      </c>
      <c r="Z31" s="120">
        <f ca="1">IF(IFERROR(MATCH(_xlfn.CONCAT($B31,",",Z$4),'25 SpcFunc &amp; VentSpcFunc combos'!$Q$8:$Q$354,0),0)&gt;0,1,0)</f>
        <v>0</v>
      </c>
      <c r="AA31" s="120">
        <f ca="1">IF(IFERROR(MATCH(_xlfn.CONCAT($B31,",",AA$4),'25 SpcFunc &amp; VentSpcFunc combos'!$Q$8:$Q$354,0),0)&gt;0,1,0)</f>
        <v>1</v>
      </c>
      <c r="AB31" s="120">
        <f ca="1">IF(IFERROR(MATCH(_xlfn.CONCAT($B31,",",AB$4),'25 SpcFunc &amp; VentSpcFunc combos'!$Q$8:$Q$354,0),0)&gt;0,1,0)</f>
        <v>0</v>
      </c>
      <c r="AC31" s="120">
        <f ca="1">IF(IFERROR(MATCH(_xlfn.CONCAT($B31,",",AC$4),'25 SpcFunc &amp; VentSpcFunc combos'!$Q$8:$Q$354,0),0)&gt;0,1,0)</f>
        <v>0</v>
      </c>
      <c r="AD31" s="120">
        <f ca="1">IF(IFERROR(MATCH(_xlfn.CONCAT($B31,",",AD$4),'25 SpcFunc &amp; VentSpcFunc combos'!$Q$8:$Q$354,0),0)&gt;0,1,0)</f>
        <v>0</v>
      </c>
      <c r="AE31" s="120">
        <f ca="1">IF(IFERROR(MATCH(_xlfn.CONCAT($B31,",",AE$4),'25 SpcFunc &amp; VentSpcFunc combos'!$Q$8:$Q$354,0),0)&gt;0,1,0)</f>
        <v>0</v>
      </c>
      <c r="AF31" s="120">
        <f ca="1">IF(IFERROR(MATCH(_xlfn.CONCAT($B31,",",AF$4),'25 SpcFunc &amp; VentSpcFunc combos'!$Q$8:$Q$354,0),0)&gt;0,1,0)</f>
        <v>0</v>
      </c>
      <c r="AG31" s="120">
        <f ca="1">IF(IFERROR(MATCH(_xlfn.CONCAT($B31,",",AG$4),'25 SpcFunc &amp; VentSpcFunc combos'!$Q$8:$Q$354,0),0)&gt;0,1,0)</f>
        <v>0</v>
      </c>
      <c r="AH31" s="120">
        <f ca="1">IF(IFERROR(MATCH(_xlfn.CONCAT($B31,",",AH$4),'25 SpcFunc &amp; VentSpcFunc combos'!$Q$8:$Q$354,0),0)&gt;0,1,0)</f>
        <v>0</v>
      </c>
      <c r="AI31" s="120">
        <f ca="1">IF(IFERROR(MATCH(_xlfn.CONCAT($B31,",",AI$4),'25 SpcFunc &amp; VentSpcFunc combos'!$Q$8:$Q$354,0),0)&gt;0,1,0)</f>
        <v>0</v>
      </c>
      <c r="AJ31" s="120">
        <f ca="1">IF(IFERROR(MATCH(_xlfn.CONCAT($B31,",",AJ$4),'25 SpcFunc &amp; VentSpcFunc combos'!$Q$8:$Q$354,0),0)&gt;0,1,0)</f>
        <v>0</v>
      </c>
      <c r="AK31" s="120">
        <f ca="1">IF(IFERROR(MATCH(_xlfn.CONCAT($B31,",",AK$4),'25 SpcFunc &amp; VentSpcFunc combos'!$Q$8:$Q$354,0),0)&gt;0,1,0)</f>
        <v>0</v>
      </c>
      <c r="AL31" s="120">
        <f ca="1">IF(IFERROR(MATCH(_xlfn.CONCAT($B31,",",AL$4),'25 SpcFunc &amp; VentSpcFunc combos'!$Q$8:$Q$354,0),0)&gt;0,1,0)</f>
        <v>0</v>
      </c>
      <c r="AM31" s="120">
        <f ca="1">IF(IFERROR(MATCH(_xlfn.CONCAT($B31,",",AM$4),'25 SpcFunc &amp; VentSpcFunc combos'!$Q$8:$Q$354,0),0)&gt;0,1,0)</f>
        <v>0</v>
      </c>
      <c r="AN31" s="120">
        <f ca="1">IF(IFERROR(MATCH(_xlfn.CONCAT($B31,",",AN$4),'25 SpcFunc &amp; VentSpcFunc combos'!$Q$8:$Q$354,0),0)&gt;0,1,0)</f>
        <v>0</v>
      </c>
      <c r="AO31" s="120">
        <f ca="1">IF(IFERROR(MATCH(_xlfn.CONCAT($B31,",",AO$4),'25 SpcFunc &amp; VentSpcFunc combos'!$Q$8:$Q$354,0),0)&gt;0,1,0)</f>
        <v>0</v>
      </c>
      <c r="AP31" s="120">
        <f ca="1">IF(IFERROR(MATCH(_xlfn.CONCAT($B31,",",AP$4),'25 SpcFunc &amp; VentSpcFunc combos'!$Q$8:$Q$354,0),0)&gt;0,1,0)</f>
        <v>0</v>
      </c>
      <c r="AQ31" s="120">
        <f ca="1">IF(IFERROR(MATCH(_xlfn.CONCAT($B31,",",AQ$4),'25 SpcFunc &amp; VentSpcFunc combos'!$Q$8:$Q$354,0),0)&gt;0,1,0)</f>
        <v>0</v>
      </c>
      <c r="AR31" s="120">
        <f ca="1">IF(IFERROR(MATCH(_xlfn.CONCAT($B31,",",AR$4),'25 SpcFunc &amp; VentSpcFunc combos'!$Q$8:$Q$354,0),0)&gt;0,1,0)</f>
        <v>0</v>
      </c>
      <c r="AS31" s="120">
        <f ca="1">IF(IFERROR(MATCH(_xlfn.CONCAT($B31,",",AS$4),'25 SpcFunc &amp; VentSpcFunc combos'!$Q$8:$Q$354,0),0)&gt;0,1,0)</f>
        <v>0</v>
      </c>
      <c r="AT31" s="120">
        <f ca="1">IF(IFERROR(MATCH(_xlfn.CONCAT($B31,",",AT$4),'25 SpcFunc &amp; VentSpcFunc combos'!$Q$8:$Q$354,0),0)&gt;0,1,0)</f>
        <v>0</v>
      </c>
      <c r="AU31" s="120">
        <f ca="1">IF(IFERROR(MATCH(_xlfn.CONCAT($B31,",",AU$4),'25 SpcFunc &amp; VentSpcFunc combos'!$Q$8:$Q$354,0),0)&gt;0,1,0)</f>
        <v>0</v>
      </c>
      <c r="AV31" s="120">
        <f ca="1">IF(IFERROR(MATCH(_xlfn.CONCAT($B31,",",AV$4),'25 SpcFunc &amp; VentSpcFunc combos'!$Q$8:$Q$354,0),0)&gt;0,1,0)</f>
        <v>0</v>
      </c>
      <c r="AW31" s="120">
        <f ca="1">IF(IFERROR(MATCH(_xlfn.CONCAT($B31,",",AW$4),'25 SpcFunc &amp; VentSpcFunc combos'!$Q$8:$Q$354,0),0)&gt;0,1,0)</f>
        <v>0</v>
      </c>
      <c r="AX31" s="120">
        <f ca="1">IF(IFERROR(MATCH(_xlfn.CONCAT($B31,",",AX$4),'25 SpcFunc &amp; VentSpcFunc combos'!$Q$8:$Q$354,0),0)&gt;0,1,0)</f>
        <v>0</v>
      </c>
      <c r="AY31" s="120">
        <f ca="1">IF(IFERROR(MATCH(_xlfn.CONCAT($B31,",",AY$4),'25 SpcFunc &amp; VentSpcFunc combos'!$Q$8:$Q$354,0),0)&gt;0,1,0)</f>
        <v>0</v>
      </c>
      <c r="AZ31" s="120">
        <f ca="1">IF(IFERROR(MATCH(_xlfn.CONCAT($B31,",",AZ$4),'25 SpcFunc &amp; VentSpcFunc combos'!$Q$8:$Q$354,0),0)&gt;0,1,0)</f>
        <v>0</v>
      </c>
      <c r="BA31" s="120">
        <f ca="1">IF(IFERROR(MATCH(_xlfn.CONCAT($B31,",",BA$4),'25 SpcFunc &amp; VentSpcFunc combos'!$Q$8:$Q$354,0),0)&gt;0,1,0)</f>
        <v>0</v>
      </c>
      <c r="BB31" s="120">
        <f ca="1">IF(IFERROR(MATCH(_xlfn.CONCAT($B31,",",BB$4),'25 SpcFunc &amp; VentSpcFunc combos'!$Q$8:$Q$354,0),0)&gt;0,1,0)</f>
        <v>0</v>
      </c>
      <c r="BC31" s="120">
        <f ca="1">IF(IFERROR(MATCH(_xlfn.CONCAT($B31,",",BC$4),'25 SpcFunc &amp; VentSpcFunc combos'!$Q$8:$Q$354,0),0)&gt;0,1,0)</f>
        <v>0</v>
      </c>
      <c r="BD31" s="120">
        <f ca="1">IF(IFERROR(MATCH(_xlfn.CONCAT($B31,",",BD$4),'25 SpcFunc &amp; VentSpcFunc combos'!$Q$8:$Q$354,0),0)&gt;0,1,0)</f>
        <v>0</v>
      </c>
      <c r="BE31" s="120">
        <f ca="1">IF(IFERROR(MATCH(_xlfn.CONCAT($B31,",",BE$4),'25 SpcFunc &amp; VentSpcFunc combos'!$Q$8:$Q$354,0),0)&gt;0,1,0)</f>
        <v>0</v>
      </c>
      <c r="BF31" s="120">
        <f ca="1">IF(IFERROR(MATCH(_xlfn.CONCAT($B31,",",BF$4),'25 SpcFunc &amp; VentSpcFunc combos'!$Q$8:$Q$354,0),0)&gt;0,1,0)</f>
        <v>0</v>
      </c>
      <c r="BG31" s="120">
        <f ca="1">IF(IFERROR(MATCH(_xlfn.CONCAT($B31,",",BG$4),'25 SpcFunc &amp; VentSpcFunc combos'!$Q$8:$Q$354,0),0)&gt;0,1,0)</f>
        <v>0</v>
      </c>
      <c r="BH31" s="120">
        <f ca="1">IF(IFERROR(MATCH(_xlfn.CONCAT($B31,",",BH$4),'25 SpcFunc &amp; VentSpcFunc combos'!$Q$8:$Q$354,0),0)&gt;0,1,0)</f>
        <v>0</v>
      </c>
      <c r="BI31" s="120">
        <f ca="1">IF(IFERROR(MATCH(_xlfn.CONCAT($B31,",",BI$4),'25 SpcFunc &amp; VentSpcFunc combos'!$Q$8:$Q$354,0),0)&gt;0,1,0)</f>
        <v>0</v>
      </c>
      <c r="BJ31" s="120">
        <f ca="1">IF(IFERROR(MATCH(_xlfn.CONCAT($B31,",",BJ$4),'25 SpcFunc &amp; VentSpcFunc combos'!$Q$8:$Q$354,0),0)&gt;0,1,0)</f>
        <v>0</v>
      </c>
      <c r="BK31" s="120">
        <f ca="1">IF(IFERROR(MATCH(_xlfn.CONCAT($B31,",",BK$4),'25 SpcFunc &amp; VentSpcFunc combos'!$Q$8:$Q$354,0),0)&gt;0,1,0)</f>
        <v>0</v>
      </c>
      <c r="BL31" s="120">
        <f ca="1">IF(IFERROR(MATCH(_xlfn.CONCAT($B31,",",BL$4),'25 SpcFunc &amp; VentSpcFunc combos'!$Q$8:$Q$354,0),0)&gt;0,1,0)</f>
        <v>0</v>
      </c>
      <c r="BM31" s="120">
        <f ca="1">IF(IFERROR(MATCH(_xlfn.CONCAT($B31,",",BM$4),'25 SpcFunc &amp; VentSpcFunc combos'!$Q$8:$Q$354,0),0)&gt;0,1,0)</f>
        <v>0</v>
      </c>
      <c r="BN31" s="120">
        <f ca="1">IF(IFERROR(MATCH(_xlfn.CONCAT($B31,",",BN$4),'25 SpcFunc &amp; VentSpcFunc combos'!$Q$8:$Q$354,0),0)&gt;0,1,0)</f>
        <v>0</v>
      </c>
      <c r="BO31" s="120">
        <f ca="1">IF(IFERROR(MATCH(_xlfn.CONCAT($B31,",",BO$4),'25 SpcFunc &amp; VentSpcFunc combos'!$Q$8:$Q$354,0),0)&gt;0,1,0)</f>
        <v>0</v>
      </c>
      <c r="BP31" s="120">
        <f ca="1">IF(IFERROR(MATCH(_xlfn.CONCAT($B31,",",BP$4),'25 SpcFunc &amp; VentSpcFunc combos'!$Q$8:$Q$354,0),0)&gt;0,1,0)</f>
        <v>0</v>
      </c>
      <c r="BQ31" s="120">
        <f ca="1">IF(IFERROR(MATCH(_xlfn.CONCAT($B31,",",BQ$4),'25 SpcFunc &amp; VentSpcFunc combos'!$Q$8:$Q$354,0),0)&gt;0,1,0)</f>
        <v>0</v>
      </c>
      <c r="BR31" s="120">
        <f ca="1">IF(IFERROR(MATCH(_xlfn.CONCAT($B31,",",BR$4),'25 SpcFunc &amp; VentSpcFunc combos'!$Q$8:$Q$354,0),0)&gt;0,1,0)</f>
        <v>1</v>
      </c>
      <c r="BS31" s="120">
        <f ca="1">IF(IFERROR(MATCH(_xlfn.CONCAT($B31,",",BS$4),'25 SpcFunc &amp; VentSpcFunc combos'!$Q$8:$Q$354,0),0)&gt;0,1,0)</f>
        <v>0</v>
      </c>
      <c r="BT31" s="120">
        <f ca="1">IF(IFERROR(MATCH(_xlfn.CONCAT($B31,",",BT$4),'25 SpcFunc &amp; VentSpcFunc combos'!$Q$8:$Q$354,0),0)&gt;0,1,0)</f>
        <v>0</v>
      </c>
      <c r="BU31" s="120">
        <f ca="1">IF(IFERROR(MATCH(_xlfn.CONCAT($B31,",",BU$4),'25 SpcFunc &amp; VentSpcFunc combos'!$Q$8:$Q$354,0),0)&gt;0,1,0)</f>
        <v>0</v>
      </c>
      <c r="BV31" s="120">
        <f ca="1">IF(IFERROR(MATCH(_xlfn.CONCAT($B31,",",BV$4),'25 SpcFunc &amp; VentSpcFunc combos'!$Q$8:$Q$354,0),0)&gt;0,1,0)</f>
        <v>0</v>
      </c>
      <c r="BW31" s="120">
        <f ca="1">IF(IFERROR(MATCH(_xlfn.CONCAT($B31,",",BW$4),'25 SpcFunc &amp; VentSpcFunc combos'!$Q$8:$Q$354,0),0)&gt;0,1,0)</f>
        <v>0</v>
      </c>
      <c r="BX31" s="120">
        <f ca="1">IF(IFERROR(MATCH(_xlfn.CONCAT($B31,",",BX$4),'25 SpcFunc &amp; VentSpcFunc combos'!$Q$8:$Q$354,0),0)&gt;0,1,0)</f>
        <v>0</v>
      </c>
      <c r="BY31" s="120">
        <f ca="1">IF(IFERROR(MATCH(_xlfn.CONCAT($B31,",",BY$4),'25 SpcFunc &amp; VentSpcFunc combos'!$Q$8:$Q$354,0),0)&gt;0,1,0)</f>
        <v>0</v>
      </c>
      <c r="BZ31" s="120">
        <f ca="1">IF(IFERROR(MATCH(_xlfn.CONCAT($B31,",",BZ$4),'25 SpcFunc &amp; VentSpcFunc combos'!$Q$8:$Q$354,0),0)&gt;0,1,0)</f>
        <v>0</v>
      </c>
      <c r="CA31" s="120">
        <f ca="1">IF(IFERROR(MATCH(_xlfn.CONCAT($B31,",",CA$4),'25 SpcFunc &amp; VentSpcFunc combos'!$Q$8:$Q$354,0),0)&gt;0,1,0)</f>
        <v>0</v>
      </c>
      <c r="CB31" s="120">
        <f ca="1">IF(IFERROR(MATCH(_xlfn.CONCAT($B31,",",CB$4),'25 SpcFunc &amp; VentSpcFunc combos'!$Q$8:$Q$354,0),0)&gt;0,1,0)</f>
        <v>0</v>
      </c>
      <c r="CC31" s="120">
        <f ca="1">IF(IFERROR(MATCH(_xlfn.CONCAT($B31,",",CC$4),'25 SpcFunc &amp; VentSpcFunc combos'!$Q$8:$Q$354,0),0)&gt;0,1,0)</f>
        <v>0</v>
      </c>
      <c r="CD31" s="120">
        <f ca="1">IF(IFERROR(MATCH(_xlfn.CONCAT($B31,",",CD$4),'25 SpcFunc &amp; VentSpcFunc combos'!$Q$8:$Q$354,0),0)&gt;0,1,0)</f>
        <v>0</v>
      </c>
      <c r="CE31" s="120">
        <f ca="1">IF(IFERROR(MATCH(_xlfn.CONCAT($B31,",",CE$4),'25 SpcFunc &amp; VentSpcFunc combos'!$Q$8:$Q$354,0),0)&gt;0,1,0)</f>
        <v>0</v>
      </c>
      <c r="CF31" s="120">
        <f ca="1">IF(IFERROR(MATCH(_xlfn.CONCAT($B31,",",CF$4),'25 SpcFunc &amp; VentSpcFunc combos'!$Q$8:$Q$354,0),0)&gt;0,1,0)</f>
        <v>0</v>
      </c>
      <c r="CG31" s="120">
        <f ca="1">IF(IFERROR(MATCH(_xlfn.CONCAT($B31,",",CG$4),'25 SpcFunc &amp; VentSpcFunc combos'!$Q$8:$Q$354,0),0)&gt;0,1,0)</f>
        <v>0</v>
      </c>
      <c r="CH31" s="120">
        <f ca="1">IF(IFERROR(MATCH(_xlfn.CONCAT($B31,",",CH$4),'25 SpcFunc &amp; VentSpcFunc combos'!$Q$8:$Q$354,0),0)&gt;0,1,0)</f>
        <v>0</v>
      </c>
      <c r="CI31" s="120">
        <f ca="1">IF(IFERROR(MATCH(_xlfn.CONCAT($B31,",",CI$4),'25 SpcFunc &amp; VentSpcFunc combos'!$Q$8:$Q$354,0),0)&gt;0,1,0)</f>
        <v>0</v>
      </c>
      <c r="CJ31" s="120">
        <f ca="1">IF(IFERROR(MATCH(_xlfn.CONCAT($B31,",",CJ$4),'25 SpcFunc &amp; VentSpcFunc combos'!$Q$8:$Q$354,0),0)&gt;0,1,0)</f>
        <v>0</v>
      </c>
      <c r="CK31" s="120">
        <f ca="1">IF(IFERROR(MATCH(_xlfn.CONCAT($B31,",",CK$4),'25 SpcFunc &amp; VentSpcFunc combos'!$Q$8:$Q$354,0),0)&gt;0,1,0)</f>
        <v>0</v>
      </c>
      <c r="CL31" s="120">
        <f ca="1">IF(IFERROR(MATCH(_xlfn.CONCAT($B31,",",CL$4),'25 SpcFunc &amp; VentSpcFunc combos'!$Q$8:$Q$354,0),0)&gt;0,1,0)</f>
        <v>0</v>
      </c>
      <c r="CM31" s="120">
        <f ca="1">IF(IFERROR(MATCH(_xlfn.CONCAT($B31,",",CM$4),'25 SpcFunc &amp; VentSpcFunc combos'!$Q$8:$Q$354,0),0)&gt;0,1,0)</f>
        <v>0</v>
      </c>
      <c r="CN31" s="120">
        <f ca="1">IF(IFERROR(MATCH(_xlfn.CONCAT($B31,",",CN$4),'25 SpcFunc &amp; VentSpcFunc combos'!$Q$8:$Q$354,0),0)&gt;0,1,0)</f>
        <v>0</v>
      </c>
      <c r="CO31" s="120">
        <f ca="1">IF(IFERROR(MATCH(_xlfn.CONCAT($B31,",",CO$4),'25 SpcFunc &amp; VentSpcFunc combos'!$Q$8:$Q$354,0),0)&gt;0,1,0)</f>
        <v>0</v>
      </c>
      <c r="CP31" s="120">
        <f ca="1">IF(IFERROR(MATCH(_xlfn.CONCAT($B31,",",CP$4),'25 SpcFunc &amp; VentSpcFunc combos'!$Q$8:$Q$354,0),0)&gt;0,1,0)</f>
        <v>0</v>
      </c>
      <c r="CQ31" s="120">
        <f ca="1">IF(IFERROR(MATCH(_xlfn.CONCAT($B31,",",CQ$4),'25 SpcFunc &amp; VentSpcFunc combos'!$Q$8:$Q$354,0),0)&gt;0,1,0)</f>
        <v>0</v>
      </c>
      <c r="CR31" s="120">
        <f ca="1">IF(IFERROR(MATCH(_xlfn.CONCAT($B31,",",CR$4),'25 SpcFunc &amp; VentSpcFunc combos'!$Q$8:$Q$354,0),0)&gt;0,1,0)</f>
        <v>0</v>
      </c>
      <c r="CS31" s="120">
        <f ca="1">IF(IFERROR(MATCH(_xlfn.CONCAT($B31,",",CS$4),'25 SpcFunc &amp; VentSpcFunc combos'!$Q$8:$Q$354,0),0)&gt;0,1,0)</f>
        <v>0</v>
      </c>
      <c r="CT31" s="120">
        <f ca="1">IF(IFERROR(MATCH(_xlfn.CONCAT($B31,",",CT$4),'25 SpcFunc &amp; VentSpcFunc combos'!$Q$8:$Q$354,0),0)&gt;0,1,0)</f>
        <v>0</v>
      </c>
      <c r="CU31" s="99" t="s">
        <v>938</v>
      </c>
      <c r="CV31">
        <f t="shared" ca="1" si="4"/>
        <v>2</v>
      </c>
    </row>
    <row r="32" spans="2:100" x14ac:dyDescent="0.25">
      <c r="B32" t="str">
        <f>'For CSV - 2025 SpcFuncData'!B32</f>
        <v>Healthcare Facility and Hospitals (Medical Supply Room)</v>
      </c>
      <c r="C32" s="120">
        <f ca="1">IF(IFERROR(MATCH(_xlfn.CONCAT($B32,",",C$4),'25 SpcFunc &amp; VentSpcFunc combos'!$Q$8:$Q$354,0),0)&gt;0,1,0)</f>
        <v>0</v>
      </c>
      <c r="D32" s="120">
        <f ca="1">IF(IFERROR(MATCH(_xlfn.CONCAT($B32,",",D$4),'25 SpcFunc &amp; VentSpcFunc combos'!$Q$8:$Q$354,0),0)&gt;0,1,0)</f>
        <v>0</v>
      </c>
      <c r="E32" s="120">
        <f ca="1">IF(IFERROR(MATCH(_xlfn.CONCAT($B32,",",E$4),'25 SpcFunc &amp; VentSpcFunc combos'!$Q$8:$Q$354,0),0)&gt;0,1,0)</f>
        <v>0</v>
      </c>
      <c r="F32" s="120">
        <f ca="1">IF(IFERROR(MATCH(_xlfn.CONCAT($B32,",",F$4),'25 SpcFunc &amp; VentSpcFunc combos'!$Q$8:$Q$354,0),0)&gt;0,1,0)</f>
        <v>0</v>
      </c>
      <c r="G32" s="120">
        <f ca="1">IF(IFERROR(MATCH(_xlfn.CONCAT($B32,",",G$4),'25 SpcFunc &amp; VentSpcFunc combos'!$Q$8:$Q$354,0),0)&gt;0,1,0)</f>
        <v>0</v>
      </c>
      <c r="H32" s="120">
        <f ca="1">IF(IFERROR(MATCH(_xlfn.CONCAT($B32,",",H$4),'25 SpcFunc &amp; VentSpcFunc combos'!$Q$8:$Q$354,0),0)&gt;0,1,0)</f>
        <v>0</v>
      </c>
      <c r="I32" s="120">
        <f ca="1">IF(IFERROR(MATCH(_xlfn.CONCAT($B32,",",I$4),'25 SpcFunc &amp; VentSpcFunc combos'!$Q$8:$Q$354,0),0)&gt;0,1,0)</f>
        <v>0</v>
      </c>
      <c r="J32" s="120">
        <f ca="1">IF(IFERROR(MATCH(_xlfn.CONCAT($B32,",",J$4),'25 SpcFunc &amp; VentSpcFunc combos'!$Q$8:$Q$354,0),0)&gt;0,1,0)</f>
        <v>0</v>
      </c>
      <c r="K32" s="120">
        <f ca="1">IF(IFERROR(MATCH(_xlfn.CONCAT($B32,",",K$4),'25 SpcFunc &amp; VentSpcFunc combos'!$Q$8:$Q$354,0),0)&gt;0,1,0)</f>
        <v>0</v>
      </c>
      <c r="L32" s="120">
        <f ca="1">IF(IFERROR(MATCH(_xlfn.CONCAT($B32,",",L$4),'25 SpcFunc &amp; VentSpcFunc combos'!$Q$8:$Q$354,0),0)&gt;0,1,0)</f>
        <v>0</v>
      </c>
      <c r="M32" s="120">
        <f ca="1">IF(IFERROR(MATCH(_xlfn.CONCAT($B32,",",M$4),'25 SpcFunc &amp; VentSpcFunc combos'!$Q$8:$Q$354,0),0)&gt;0,1,0)</f>
        <v>0</v>
      </c>
      <c r="N32" s="120">
        <f ca="1">IF(IFERROR(MATCH(_xlfn.CONCAT($B32,",",N$4),'25 SpcFunc &amp; VentSpcFunc combos'!$Q$8:$Q$354,0),0)&gt;0,1,0)</f>
        <v>0</v>
      </c>
      <c r="O32" s="120">
        <f ca="1">IF(IFERROR(MATCH(_xlfn.CONCAT($B32,",",O$4),'25 SpcFunc &amp; VentSpcFunc combos'!$Q$8:$Q$354,0),0)&gt;0,1,0)</f>
        <v>0</v>
      </c>
      <c r="P32" s="120">
        <f ca="1">IF(IFERROR(MATCH(_xlfn.CONCAT($B32,",",P$4),'25 SpcFunc &amp; VentSpcFunc combos'!$Q$8:$Q$354,0),0)&gt;0,1,0)</f>
        <v>0</v>
      </c>
      <c r="Q32" s="120">
        <f ca="1">IF(IFERROR(MATCH(_xlfn.CONCAT($B32,",",Q$4),'25 SpcFunc &amp; VentSpcFunc combos'!$Q$8:$Q$354,0),0)&gt;0,1,0)</f>
        <v>0</v>
      </c>
      <c r="R32" s="120">
        <f ca="1">IF(IFERROR(MATCH(_xlfn.CONCAT($B32,",",R$4),'25 SpcFunc &amp; VentSpcFunc combos'!$Q$8:$Q$354,0),0)&gt;0,1,0)</f>
        <v>0</v>
      </c>
      <c r="S32" s="120">
        <f ca="1">IF(IFERROR(MATCH(_xlfn.CONCAT($B32,",",S$4),'25 SpcFunc &amp; VentSpcFunc combos'!$Q$8:$Q$354,0),0)&gt;0,1,0)</f>
        <v>0</v>
      </c>
      <c r="T32" s="120">
        <f ca="1">IF(IFERROR(MATCH(_xlfn.CONCAT($B32,",",T$4),'25 SpcFunc &amp; VentSpcFunc combos'!$Q$8:$Q$354,0),0)&gt;0,1,0)</f>
        <v>0</v>
      </c>
      <c r="U32" s="120">
        <f ca="1">IF(IFERROR(MATCH(_xlfn.CONCAT($B32,",",U$4),'25 SpcFunc &amp; VentSpcFunc combos'!$Q$8:$Q$354,0),0)&gt;0,1,0)</f>
        <v>0</v>
      </c>
      <c r="V32" s="120">
        <f ca="1">IF(IFERROR(MATCH(_xlfn.CONCAT($B32,",",V$4),'25 SpcFunc &amp; VentSpcFunc combos'!$Q$8:$Q$354,0),0)&gt;0,1,0)</f>
        <v>0</v>
      </c>
      <c r="W32" s="120">
        <f ca="1">IF(IFERROR(MATCH(_xlfn.CONCAT($B32,",",W$4),'25 SpcFunc &amp; VentSpcFunc combos'!$Q$8:$Q$354,0),0)&gt;0,1,0)</f>
        <v>0</v>
      </c>
      <c r="X32" s="120">
        <f ca="1">IF(IFERROR(MATCH(_xlfn.CONCAT($B32,",",X$4),'25 SpcFunc &amp; VentSpcFunc combos'!$Q$8:$Q$354,0),0)&gt;0,1,0)</f>
        <v>0</v>
      </c>
      <c r="Y32" s="120">
        <f ca="1">IF(IFERROR(MATCH(_xlfn.CONCAT($B32,",",Y$4),'25 SpcFunc &amp; VentSpcFunc combos'!$Q$8:$Q$354,0),0)&gt;0,1,0)</f>
        <v>0</v>
      </c>
      <c r="Z32" s="120">
        <f ca="1">IF(IFERROR(MATCH(_xlfn.CONCAT($B32,",",Z$4),'25 SpcFunc &amp; VentSpcFunc combos'!$Q$8:$Q$354,0),0)&gt;0,1,0)</f>
        <v>0</v>
      </c>
      <c r="AA32" s="120">
        <f ca="1">IF(IFERROR(MATCH(_xlfn.CONCAT($B32,",",AA$4),'25 SpcFunc &amp; VentSpcFunc combos'!$Q$8:$Q$354,0),0)&gt;0,1,0)</f>
        <v>0</v>
      </c>
      <c r="AB32" s="120">
        <f ca="1">IF(IFERROR(MATCH(_xlfn.CONCAT($B32,",",AB$4),'25 SpcFunc &amp; VentSpcFunc combos'!$Q$8:$Q$354,0),0)&gt;0,1,0)</f>
        <v>0</v>
      </c>
      <c r="AC32" s="120">
        <f ca="1">IF(IFERROR(MATCH(_xlfn.CONCAT($B32,",",AC$4),'25 SpcFunc &amp; VentSpcFunc combos'!$Q$8:$Q$354,0),0)&gt;0,1,0)</f>
        <v>0</v>
      </c>
      <c r="AD32" s="120">
        <f ca="1">IF(IFERROR(MATCH(_xlfn.CONCAT($B32,",",AD$4),'25 SpcFunc &amp; VentSpcFunc combos'!$Q$8:$Q$354,0),0)&gt;0,1,0)</f>
        <v>0</v>
      </c>
      <c r="AE32" s="120">
        <f ca="1">IF(IFERROR(MATCH(_xlfn.CONCAT($B32,",",AE$4),'25 SpcFunc &amp; VentSpcFunc combos'!$Q$8:$Q$354,0),0)&gt;0,1,0)</f>
        <v>0</v>
      </c>
      <c r="AF32" s="120">
        <f ca="1">IF(IFERROR(MATCH(_xlfn.CONCAT($B32,",",AF$4),'25 SpcFunc &amp; VentSpcFunc combos'!$Q$8:$Q$354,0),0)&gt;0,1,0)</f>
        <v>0</v>
      </c>
      <c r="AG32" s="120">
        <f ca="1">IF(IFERROR(MATCH(_xlfn.CONCAT($B32,",",AG$4),'25 SpcFunc &amp; VentSpcFunc combos'!$Q$8:$Q$354,0),0)&gt;0,1,0)</f>
        <v>0</v>
      </c>
      <c r="AH32" s="120">
        <f ca="1">IF(IFERROR(MATCH(_xlfn.CONCAT($B32,",",AH$4),'25 SpcFunc &amp; VentSpcFunc combos'!$Q$8:$Q$354,0),0)&gt;0,1,0)</f>
        <v>0</v>
      </c>
      <c r="AI32" s="120">
        <f ca="1">IF(IFERROR(MATCH(_xlfn.CONCAT($B32,",",AI$4),'25 SpcFunc &amp; VentSpcFunc combos'!$Q$8:$Q$354,0),0)&gt;0,1,0)</f>
        <v>0</v>
      </c>
      <c r="AJ32" s="120">
        <f ca="1">IF(IFERROR(MATCH(_xlfn.CONCAT($B32,",",AJ$4),'25 SpcFunc &amp; VentSpcFunc combos'!$Q$8:$Q$354,0),0)&gt;0,1,0)</f>
        <v>0</v>
      </c>
      <c r="AK32" s="120">
        <f ca="1">IF(IFERROR(MATCH(_xlfn.CONCAT($B32,",",AK$4),'25 SpcFunc &amp; VentSpcFunc combos'!$Q$8:$Q$354,0),0)&gt;0,1,0)</f>
        <v>0</v>
      </c>
      <c r="AL32" s="120">
        <f ca="1">IF(IFERROR(MATCH(_xlfn.CONCAT($B32,",",AL$4),'25 SpcFunc &amp; VentSpcFunc combos'!$Q$8:$Q$354,0),0)&gt;0,1,0)</f>
        <v>0</v>
      </c>
      <c r="AM32" s="120">
        <f ca="1">IF(IFERROR(MATCH(_xlfn.CONCAT($B32,",",AM$4),'25 SpcFunc &amp; VentSpcFunc combos'!$Q$8:$Q$354,0),0)&gt;0,1,0)</f>
        <v>0</v>
      </c>
      <c r="AN32" s="120">
        <f ca="1">IF(IFERROR(MATCH(_xlfn.CONCAT($B32,",",AN$4),'25 SpcFunc &amp; VentSpcFunc combos'!$Q$8:$Q$354,0),0)&gt;0,1,0)</f>
        <v>0</v>
      </c>
      <c r="AO32" s="120">
        <f ca="1">IF(IFERROR(MATCH(_xlfn.CONCAT($B32,",",AO$4),'25 SpcFunc &amp; VentSpcFunc combos'!$Q$8:$Q$354,0),0)&gt;0,1,0)</f>
        <v>0</v>
      </c>
      <c r="AP32" s="120">
        <f ca="1">IF(IFERROR(MATCH(_xlfn.CONCAT($B32,",",AP$4),'25 SpcFunc &amp; VentSpcFunc combos'!$Q$8:$Q$354,0),0)&gt;0,1,0)</f>
        <v>0</v>
      </c>
      <c r="AQ32" s="120">
        <f ca="1">IF(IFERROR(MATCH(_xlfn.CONCAT($B32,",",AQ$4),'25 SpcFunc &amp; VentSpcFunc combos'!$Q$8:$Q$354,0),0)&gt;0,1,0)</f>
        <v>0</v>
      </c>
      <c r="AR32" s="120">
        <f ca="1">IF(IFERROR(MATCH(_xlfn.CONCAT($B32,",",AR$4),'25 SpcFunc &amp; VentSpcFunc combos'!$Q$8:$Q$354,0),0)&gt;0,1,0)</f>
        <v>0</v>
      </c>
      <c r="AS32" s="120">
        <f ca="1">IF(IFERROR(MATCH(_xlfn.CONCAT($B32,",",AS$4),'25 SpcFunc &amp; VentSpcFunc combos'!$Q$8:$Q$354,0),0)&gt;0,1,0)</f>
        <v>0</v>
      </c>
      <c r="AT32" s="120">
        <f ca="1">IF(IFERROR(MATCH(_xlfn.CONCAT($B32,",",AT$4),'25 SpcFunc &amp; VentSpcFunc combos'!$Q$8:$Q$354,0),0)&gt;0,1,0)</f>
        <v>0</v>
      </c>
      <c r="AU32" s="120">
        <f ca="1">IF(IFERROR(MATCH(_xlfn.CONCAT($B32,",",AU$4),'25 SpcFunc &amp; VentSpcFunc combos'!$Q$8:$Q$354,0),0)&gt;0,1,0)</f>
        <v>0</v>
      </c>
      <c r="AV32" s="120">
        <f ca="1">IF(IFERROR(MATCH(_xlfn.CONCAT($B32,",",AV$4),'25 SpcFunc &amp; VentSpcFunc combos'!$Q$8:$Q$354,0),0)&gt;0,1,0)</f>
        <v>0</v>
      </c>
      <c r="AW32" s="120">
        <f ca="1">IF(IFERROR(MATCH(_xlfn.CONCAT($B32,",",AW$4),'25 SpcFunc &amp; VentSpcFunc combos'!$Q$8:$Q$354,0),0)&gt;0,1,0)</f>
        <v>0</v>
      </c>
      <c r="AX32" s="120">
        <f ca="1">IF(IFERROR(MATCH(_xlfn.CONCAT($B32,",",AX$4),'25 SpcFunc &amp; VentSpcFunc combos'!$Q$8:$Q$354,0),0)&gt;0,1,0)</f>
        <v>0</v>
      </c>
      <c r="AY32" s="120">
        <f ca="1">IF(IFERROR(MATCH(_xlfn.CONCAT($B32,",",AY$4),'25 SpcFunc &amp; VentSpcFunc combos'!$Q$8:$Q$354,0),0)&gt;0,1,0)</f>
        <v>0</v>
      </c>
      <c r="AZ32" s="120">
        <f ca="1">IF(IFERROR(MATCH(_xlfn.CONCAT($B32,",",AZ$4),'25 SpcFunc &amp; VentSpcFunc combos'!$Q$8:$Q$354,0),0)&gt;0,1,0)</f>
        <v>0</v>
      </c>
      <c r="BA32" s="120">
        <f ca="1">IF(IFERROR(MATCH(_xlfn.CONCAT($B32,",",BA$4),'25 SpcFunc &amp; VentSpcFunc combos'!$Q$8:$Q$354,0),0)&gt;0,1,0)</f>
        <v>0</v>
      </c>
      <c r="BB32" s="120">
        <f ca="1">IF(IFERROR(MATCH(_xlfn.CONCAT($B32,",",BB$4),'25 SpcFunc &amp; VentSpcFunc combos'!$Q$8:$Q$354,0),0)&gt;0,1,0)</f>
        <v>0</v>
      </c>
      <c r="BC32" s="120">
        <f ca="1">IF(IFERROR(MATCH(_xlfn.CONCAT($B32,",",BC$4),'25 SpcFunc &amp; VentSpcFunc combos'!$Q$8:$Q$354,0),0)&gt;0,1,0)</f>
        <v>0</v>
      </c>
      <c r="BD32" s="120">
        <f ca="1">IF(IFERROR(MATCH(_xlfn.CONCAT($B32,",",BD$4),'25 SpcFunc &amp; VentSpcFunc combos'!$Q$8:$Q$354,0),0)&gt;0,1,0)</f>
        <v>0</v>
      </c>
      <c r="BE32" s="120">
        <f ca="1">IF(IFERROR(MATCH(_xlfn.CONCAT($B32,",",BE$4),'25 SpcFunc &amp; VentSpcFunc combos'!$Q$8:$Q$354,0),0)&gt;0,1,0)</f>
        <v>0</v>
      </c>
      <c r="BF32" s="120">
        <f ca="1">IF(IFERROR(MATCH(_xlfn.CONCAT($B32,",",BF$4),'25 SpcFunc &amp; VentSpcFunc combos'!$Q$8:$Q$354,0),0)&gt;0,1,0)</f>
        <v>0</v>
      </c>
      <c r="BG32" s="120">
        <f ca="1">IF(IFERROR(MATCH(_xlfn.CONCAT($B32,",",BG$4),'25 SpcFunc &amp; VentSpcFunc combos'!$Q$8:$Q$354,0),0)&gt;0,1,0)</f>
        <v>0</v>
      </c>
      <c r="BH32" s="120">
        <f ca="1">IF(IFERROR(MATCH(_xlfn.CONCAT($B32,",",BH$4),'25 SpcFunc &amp; VentSpcFunc combos'!$Q$8:$Q$354,0),0)&gt;0,1,0)</f>
        <v>0</v>
      </c>
      <c r="BI32" s="120">
        <f ca="1">IF(IFERROR(MATCH(_xlfn.CONCAT($B32,",",BI$4),'25 SpcFunc &amp; VentSpcFunc combos'!$Q$8:$Q$354,0),0)&gt;0,1,0)</f>
        <v>0</v>
      </c>
      <c r="BJ32" s="120">
        <f ca="1">IF(IFERROR(MATCH(_xlfn.CONCAT($B32,",",BJ$4),'25 SpcFunc &amp; VentSpcFunc combos'!$Q$8:$Q$354,0),0)&gt;0,1,0)</f>
        <v>0</v>
      </c>
      <c r="BK32" s="120">
        <f ca="1">IF(IFERROR(MATCH(_xlfn.CONCAT($B32,",",BK$4),'25 SpcFunc &amp; VentSpcFunc combos'!$Q$8:$Q$354,0),0)&gt;0,1,0)</f>
        <v>0</v>
      </c>
      <c r="BL32" s="120">
        <f ca="1">IF(IFERROR(MATCH(_xlfn.CONCAT($B32,",",BL$4),'25 SpcFunc &amp; VentSpcFunc combos'!$Q$8:$Q$354,0),0)&gt;0,1,0)</f>
        <v>0</v>
      </c>
      <c r="BM32" s="120">
        <f ca="1">IF(IFERROR(MATCH(_xlfn.CONCAT($B32,",",BM$4),'25 SpcFunc &amp; VentSpcFunc combos'!$Q$8:$Q$354,0),0)&gt;0,1,0)</f>
        <v>0</v>
      </c>
      <c r="BN32" s="120">
        <f ca="1">IF(IFERROR(MATCH(_xlfn.CONCAT($B32,",",BN$4),'25 SpcFunc &amp; VentSpcFunc combos'!$Q$8:$Q$354,0),0)&gt;0,1,0)</f>
        <v>0</v>
      </c>
      <c r="BO32" s="120">
        <f ca="1">IF(IFERROR(MATCH(_xlfn.CONCAT($B32,",",BO$4),'25 SpcFunc &amp; VentSpcFunc combos'!$Q$8:$Q$354,0),0)&gt;0,1,0)</f>
        <v>0</v>
      </c>
      <c r="BP32" s="120">
        <f ca="1">IF(IFERROR(MATCH(_xlfn.CONCAT($B32,",",BP$4),'25 SpcFunc &amp; VentSpcFunc combos'!$Q$8:$Q$354,0),0)&gt;0,1,0)</f>
        <v>0</v>
      </c>
      <c r="BQ32" s="120">
        <f ca="1">IF(IFERROR(MATCH(_xlfn.CONCAT($B32,",",BQ$4),'25 SpcFunc &amp; VentSpcFunc combos'!$Q$8:$Q$354,0),0)&gt;0,1,0)</f>
        <v>0</v>
      </c>
      <c r="BR32" s="120">
        <f ca="1">IF(IFERROR(MATCH(_xlfn.CONCAT($B32,",",BR$4),'25 SpcFunc &amp; VentSpcFunc combos'!$Q$8:$Q$354,0),0)&gt;0,1,0)</f>
        <v>1</v>
      </c>
      <c r="BS32" s="120">
        <f ca="1">IF(IFERROR(MATCH(_xlfn.CONCAT($B32,",",BS$4),'25 SpcFunc &amp; VentSpcFunc combos'!$Q$8:$Q$354,0),0)&gt;0,1,0)</f>
        <v>0</v>
      </c>
      <c r="BT32" s="120">
        <f ca="1">IF(IFERROR(MATCH(_xlfn.CONCAT($B32,",",BT$4),'25 SpcFunc &amp; VentSpcFunc combos'!$Q$8:$Q$354,0),0)&gt;0,1,0)</f>
        <v>0</v>
      </c>
      <c r="BU32" s="120">
        <f ca="1">IF(IFERROR(MATCH(_xlfn.CONCAT($B32,",",BU$4),'25 SpcFunc &amp; VentSpcFunc combos'!$Q$8:$Q$354,0),0)&gt;0,1,0)</f>
        <v>0</v>
      </c>
      <c r="BV32" s="120">
        <f ca="1">IF(IFERROR(MATCH(_xlfn.CONCAT($B32,",",BV$4),'25 SpcFunc &amp; VentSpcFunc combos'!$Q$8:$Q$354,0),0)&gt;0,1,0)</f>
        <v>0</v>
      </c>
      <c r="BW32" s="120">
        <f ca="1">IF(IFERROR(MATCH(_xlfn.CONCAT($B32,",",BW$4),'25 SpcFunc &amp; VentSpcFunc combos'!$Q$8:$Q$354,0),0)&gt;0,1,0)</f>
        <v>0</v>
      </c>
      <c r="BX32" s="120">
        <f ca="1">IF(IFERROR(MATCH(_xlfn.CONCAT($B32,",",BX$4),'25 SpcFunc &amp; VentSpcFunc combos'!$Q$8:$Q$354,0),0)&gt;0,1,0)</f>
        <v>0</v>
      </c>
      <c r="BY32" s="120">
        <f ca="1">IF(IFERROR(MATCH(_xlfn.CONCAT($B32,",",BY$4),'25 SpcFunc &amp; VentSpcFunc combos'!$Q$8:$Q$354,0),0)&gt;0,1,0)</f>
        <v>0</v>
      </c>
      <c r="BZ32" s="120">
        <f ca="1">IF(IFERROR(MATCH(_xlfn.CONCAT($B32,",",BZ$4),'25 SpcFunc &amp; VentSpcFunc combos'!$Q$8:$Q$354,0),0)&gt;0,1,0)</f>
        <v>0</v>
      </c>
      <c r="CA32" s="120">
        <f ca="1">IF(IFERROR(MATCH(_xlfn.CONCAT($B32,",",CA$4),'25 SpcFunc &amp; VentSpcFunc combos'!$Q$8:$Q$354,0),0)&gt;0,1,0)</f>
        <v>0</v>
      </c>
      <c r="CB32" s="120">
        <f ca="1">IF(IFERROR(MATCH(_xlfn.CONCAT($B32,",",CB$4),'25 SpcFunc &amp; VentSpcFunc combos'!$Q$8:$Q$354,0),0)&gt;0,1,0)</f>
        <v>0</v>
      </c>
      <c r="CC32" s="120">
        <f ca="1">IF(IFERROR(MATCH(_xlfn.CONCAT($B32,",",CC$4),'25 SpcFunc &amp; VentSpcFunc combos'!$Q$8:$Q$354,0),0)&gt;0,1,0)</f>
        <v>0</v>
      </c>
      <c r="CD32" s="120">
        <f ca="1">IF(IFERROR(MATCH(_xlfn.CONCAT($B32,",",CD$4),'25 SpcFunc &amp; VentSpcFunc combos'!$Q$8:$Q$354,0),0)&gt;0,1,0)</f>
        <v>0</v>
      </c>
      <c r="CE32" s="120">
        <f ca="1">IF(IFERROR(MATCH(_xlfn.CONCAT($B32,",",CE$4),'25 SpcFunc &amp; VentSpcFunc combos'!$Q$8:$Q$354,0),0)&gt;0,1,0)</f>
        <v>0</v>
      </c>
      <c r="CF32" s="120">
        <f ca="1">IF(IFERROR(MATCH(_xlfn.CONCAT($B32,",",CF$4),'25 SpcFunc &amp; VentSpcFunc combos'!$Q$8:$Q$354,0),0)&gt;0,1,0)</f>
        <v>0</v>
      </c>
      <c r="CG32" s="120">
        <f ca="1">IF(IFERROR(MATCH(_xlfn.CONCAT($B32,",",CG$4),'25 SpcFunc &amp; VentSpcFunc combos'!$Q$8:$Q$354,0),0)&gt;0,1,0)</f>
        <v>0</v>
      </c>
      <c r="CH32" s="120">
        <f ca="1">IF(IFERROR(MATCH(_xlfn.CONCAT($B32,",",CH$4),'25 SpcFunc &amp; VentSpcFunc combos'!$Q$8:$Q$354,0),0)&gt;0,1,0)</f>
        <v>0</v>
      </c>
      <c r="CI32" s="120">
        <f ca="1">IF(IFERROR(MATCH(_xlfn.CONCAT($B32,",",CI$4),'25 SpcFunc &amp; VentSpcFunc combos'!$Q$8:$Q$354,0),0)&gt;0,1,0)</f>
        <v>0</v>
      </c>
      <c r="CJ32" s="120">
        <f ca="1">IF(IFERROR(MATCH(_xlfn.CONCAT($B32,",",CJ$4),'25 SpcFunc &amp; VentSpcFunc combos'!$Q$8:$Q$354,0),0)&gt;0,1,0)</f>
        <v>0</v>
      </c>
      <c r="CK32" s="120">
        <f ca="1">IF(IFERROR(MATCH(_xlfn.CONCAT($B32,",",CK$4),'25 SpcFunc &amp; VentSpcFunc combos'!$Q$8:$Q$354,0),0)&gt;0,1,0)</f>
        <v>0</v>
      </c>
      <c r="CL32" s="120">
        <f ca="1">IF(IFERROR(MATCH(_xlfn.CONCAT($B32,",",CL$4),'25 SpcFunc &amp; VentSpcFunc combos'!$Q$8:$Q$354,0),0)&gt;0,1,0)</f>
        <v>0</v>
      </c>
      <c r="CM32" s="120">
        <f ca="1">IF(IFERROR(MATCH(_xlfn.CONCAT($B32,",",CM$4),'25 SpcFunc &amp; VentSpcFunc combos'!$Q$8:$Q$354,0),0)&gt;0,1,0)</f>
        <v>0</v>
      </c>
      <c r="CN32" s="120">
        <f ca="1">IF(IFERROR(MATCH(_xlfn.CONCAT($B32,",",CN$4),'25 SpcFunc &amp; VentSpcFunc combos'!$Q$8:$Q$354,0),0)&gt;0,1,0)</f>
        <v>0</v>
      </c>
      <c r="CO32" s="120">
        <f ca="1">IF(IFERROR(MATCH(_xlfn.CONCAT($B32,",",CO$4),'25 SpcFunc &amp; VentSpcFunc combos'!$Q$8:$Q$354,0),0)&gt;0,1,0)</f>
        <v>0</v>
      </c>
      <c r="CP32" s="120">
        <f ca="1">IF(IFERROR(MATCH(_xlfn.CONCAT($B32,",",CP$4),'25 SpcFunc &amp; VentSpcFunc combos'!$Q$8:$Q$354,0),0)&gt;0,1,0)</f>
        <v>0</v>
      </c>
      <c r="CQ32" s="120">
        <f ca="1">IF(IFERROR(MATCH(_xlfn.CONCAT($B32,",",CQ$4),'25 SpcFunc &amp; VentSpcFunc combos'!$Q$8:$Q$354,0),0)&gt;0,1,0)</f>
        <v>0</v>
      </c>
      <c r="CR32" s="120">
        <f ca="1">IF(IFERROR(MATCH(_xlfn.CONCAT($B32,",",CR$4),'25 SpcFunc &amp; VentSpcFunc combos'!$Q$8:$Q$354,0),0)&gt;0,1,0)</f>
        <v>0</v>
      </c>
      <c r="CS32" s="120">
        <f ca="1">IF(IFERROR(MATCH(_xlfn.CONCAT($B32,",",CS$4),'25 SpcFunc &amp; VentSpcFunc combos'!$Q$8:$Q$354,0),0)&gt;0,1,0)</f>
        <v>0</v>
      </c>
      <c r="CT32" s="120">
        <f ca="1">IF(IFERROR(MATCH(_xlfn.CONCAT($B32,",",CT$4),'25 SpcFunc &amp; VentSpcFunc combos'!$Q$8:$Q$354,0),0)&gt;0,1,0)</f>
        <v>0</v>
      </c>
      <c r="CU32" s="99" t="s">
        <v>938</v>
      </c>
      <c r="CV32">
        <f t="shared" ca="1" si="4"/>
        <v>1</v>
      </c>
    </row>
    <row r="33" spans="2:100" x14ac:dyDescent="0.25">
      <c r="B33" t="str">
        <f>'For CSV - 2025 SpcFuncData'!B33</f>
        <v>Healthcare Facility and Hospitals (Nursery)</v>
      </c>
      <c r="C33" s="120">
        <f ca="1">IF(IFERROR(MATCH(_xlfn.CONCAT($B33,",",C$4),'25 SpcFunc &amp; VentSpcFunc combos'!$Q$8:$Q$354,0),0)&gt;0,1,0)</f>
        <v>0</v>
      </c>
      <c r="D33" s="120">
        <f ca="1">IF(IFERROR(MATCH(_xlfn.CONCAT($B33,",",D$4),'25 SpcFunc &amp; VentSpcFunc combos'!$Q$8:$Q$354,0),0)&gt;0,1,0)</f>
        <v>0</v>
      </c>
      <c r="E33" s="120">
        <f ca="1">IF(IFERROR(MATCH(_xlfn.CONCAT($B33,",",E$4),'25 SpcFunc &amp; VentSpcFunc combos'!$Q$8:$Q$354,0),0)&gt;0,1,0)</f>
        <v>0</v>
      </c>
      <c r="F33" s="120">
        <f ca="1">IF(IFERROR(MATCH(_xlfn.CONCAT($B33,",",F$4),'25 SpcFunc &amp; VentSpcFunc combos'!$Q$8:$Q$354,0),0)&gt;0,1,0)</f>
        <v>0</v>
      </c>
      <c r="G33" s="120">
        <f ca="1">IF(IFERROR(MATCH(_xlfn.CONCAT($B33,",",G$4),'25 SpcFunc &amp; VentSpcFunc combos'!$Q$8:$Q$354,0),0)&gt;0,1,0)</f>
        <v>0</v>
      </c>
      <c r="H33" s="120">
        <f ca="1">IF(IFERROR(MATCH(_xlfn.CONCAT($B33,",",H$4),'25 SpcFunc &amp; VentSpcFunc combos'!$Q$8:$Q$354,0),0)&gt;0,1,0)</f>
        <v>0</v>
      </c>
      <c r="I33" s="120">
        <f ca="1">IF(IFERROR(MATCH(_xlfn.CONCAT($B33,",",I$4),'25 SpcFunc &amp; VentSpcFunc combos'!$Q$8:$Q$354,0),0)&gt;0,1,0)</f>
        <v>0</v>
      </c>
      <c r="J33" s="120">
        <f ca="1">IF(IFERROR(MATCH(_xlfn.CONCAT($B33,",",J$4),'25 SpcFunc &amp; VentSpcFunc combos'!$Q$8:$Q$354,0),0)&gt;0,1,0)</f>
        <v>0</v>
      </c>
      <c r="K33" s="120">
        <f ca="1">IF(IFERROR(MATCH(_xlfn.CONCAT($B33,",",K$4),'25 SpcFunc &amp; VentSpcFunc combos'!$Q$8:$Q$354,0),0)&gt;0,1,0)</f>
        <v>0</v>
      </c>
      <c r="L33" s="120">
        <f ca="1">IF(IFERROR(MATCH(_xlfn.CONCAT($B33,",",L$4),'25 SpcFunc &amp; VentSpcFunc combos'!$Q$8:$Q$354,0),0)&gt;0,1,0)</f>
        <v>0</v>
      </c>
      <c r="M33" s="120">
        <f ca="1">IF(IFERROR(MATCH(_xlfn.CONCAT($B33,",",M$4),'25 SpcFunc &amp; VentSpcFunc combos'!$Q$8:$Q$354,0),0)&gt;0,1,0)</f>
        <v>0</v>
      </c>
      <c r="N33" s="120">
        <f ca="1">IF(IFERROR(MATCH(_xlfn.CONCAT($B33,",",N$4),'25 SpcFunc &amp; VentSpcFunc combos'!$Q$8:$Q$354,0),0)&gt;0,1,0)</f>
        <v>0</v>
      </c>
      <c r="O33" s="120">
        <f ca="1">IF(IFERROR(MATCH(_xlfn.CONCAT($B33,",",O$4),'25 SpcFunc &amp; VentSpcFunc combos'!$Q$8:$Q$354,0),0)&gt;0,1,0)</f>
        <v>0</v>
      </c>
      <c r="P33" s="120">
        <f ca="1">IF(IFERROR(MATCH(_xlfn.CONCAT($B33,",",P$4),'25 SpcFunc &amp; VentSpcFunc combos'!$Q$8:$Q$354,0),0)&gt;0,1,0)</f>
        <v>0</v>
      </c>
      <c r="Q33" s="120">
        <f ca="1">IF(IFERROR(MATCH(_xlfn.CONCAT($B33,",",Q$4),'25 SpcFunc &amp; VentSpcFunc combos'!$Q$8:$Q$354,0),0)&gt;0,1,0)</f>
        <v>0</v>
      </c>
      <c r="R33" s="120">
        <f ca="1">IF(IFERROR(MATCH(_xlfn.CONCAT($B33,",",R$4),'25 SpcFunc &amp; VentSpcFunc combos'!$Q$8:$Q$354,0),0)&gt;0,1,0)</f>
        <v>0</v>
      </c>
      <c r="S33" s="120">
        <f ca="1">IF(IFERROR(MATCH(_xlfn.CONCAT($B33,",",S$4),'25 SpcFunc &amp; VentSpcFunc combos'!$Q$8:$Q$354,0),0)&gt;0,1,0)</f>
        <v>0</v>
      </c>
      <c r="T33" s="120">
        <f ca="1">IF(IFERROR(MATCH(_xlfn.CONCAT($B33,",",T$4),'25 SpcFunc &amp; VentSpcFunc combos'!$Q$8:$Q$354,0),0)&gt;0,1,0)</f>
        <v>0</v>
      </c>
      <c r="U33" s="120">
        <f ca="1">IF(IFERROR(MATCH(_xlfn.CONCAT($B33,",",U$4),'25 SpcFunc &amp; VentSpcFunc combos'!$Q$8:$Q$354,0),0)&gt;0,1,0)</f>
        <v>0</v>
      </c>
      <c r="V33" s="120">
        <f ca="1">IF(IFERROR(MATCH(_xlfn.CONCAT($B33,",",V$4),'25 SpcFunc &amp; VentSpcFunc combos'!$Q$8:$Q$354,0),0)&gt;0,1,0)</f>
        <v>0</v>
      </c>
      <c r="W33" s="120">
        <f ca="1">IF(IFERROR(MATCH(_xlfn.CONCAT($B33,",",W$4),'25 SpcFunc &amp; VentSpcFunc combos'!$Q$8:$Q$354,0),0)&gt;0,1,0)</f>
        <v>0</v>
      </c>
      <c r="X33" s="120">
        <f ca="1">IF(IFERROR(MATCH(_xlfn.CONCAT($B33,",",X$4),'25 SpcFunc &amp; VentSpcFunc combos'!$Q$8:$Q$354,0),0)&gt;0,1,0)</f>
        <v>0</v>
      </c>
      <c r="Y33" s="120">
        <f ca="1">IF(IFERROR(MATCH(_xlfn.CONCAT($B33,",",Y$4),'25 SpcFunc &amp; VentSpcFunc combos'!$Q$8:$Q$354,0),0)&gt;0,1,0)</f>
        <v>0</v>
      </c>
      <c r="Z33" s="120">
        <f ca="1">IF(IFERROR(MATCH(_xlfn.CONCAT($B33,",",Z$4),'25 SpcFunc &amp; VentSpcFunc combos'!$Q$8:$Q$354,0),0)&gt;0,1,0)</f>
        <v>0</v>
      </c>
      <c r="AA33" s="120">
        <f ca="1">IF(IFERROR(MATCH(_xlfn.CONCAT($B33,",",AA$4),'25 SpcFunc &amp; VentSpcFunc combos'!$Q$8:$Q$354,0),0)&gt;0,1,0)</f>
        <v>0</v>
      </c>
      <c r="AB33" s="120">
        <f ca="1">IF(IFERROR(MATCH(_xlfn.CONCAT($B33,",",AB$4),'25 SpcFunc &amp; VentSpcFunc combos'!$Q$8:$Q$354,0),0)&gt;0,1,0)</f>
        <v>0</v>
      </c>
      <c r="AC33" s="120">
        <f ca="1">IF(IFERROR(MATCH(_xlfn.CONCAT($B33,",",AC$4),'25 SpcFunc &amp; VentSpcFunc combos'!$Q$8:$Q$354,0),0)&gt;0,1,0)</f>
        <v>0</v>
      </c>
      <c r="AD33" s="120">
        <f ca="1">IF(IFERROR(MATCH(_xlfn.CONCAT($B33,",",AD$4),'25 SpcFunc &amp; VentSpcFunc combos'!$Q$8:$Q$354,0),0)&gt;0,1,0)</f>
        <v>0</v>
      </c>
      <c r="AE33" s="120">
        <f ca="1">IF(IFERROR(MATCH(_xlfn.CONCAT($B33,",",AE$4),'25 SpcFunc &amp; VentSpcFunc combos'!$Q$8:$Q$354,0),0)&gt;0,1,0)</f>
        <v>0</v>
      </c>
      <c r="AF33" s="120">
        <f ca="1">IF(IFERROR(MATCH(_xlfn.CONCAT($B33,",",AF$4),'25 SpcFunc &amp; VentSpcFunc combos'!$Q$8:$Q$354,0),0)&gt;0,1,0)</f>
        <v>0</v>
      </c>
      <c r="AG33" s="120">
        <f ca="1">IF(IFERROR(MATCH(_xlfn.CONCAT($B33,",",AG$4),'25 SpcFunc &amp; VentSpcFunc combos'!$Q$8:$Q$354,0),0)&gt;0,1,0)</f>
        <v>0</v>
      </c>
      <c r="AH33" s="120">
        <f ca="1">IF(IFERROR(MATCH(_xlfn.CONCAT($B33,",",AH$4),'25 SpcFunc &amp; VentSpcFunc combos'!$Q$8:$Q$354,0),0)&gt;0,1,0)</f>
        <v>0</v>
      </c>
      <c r="AI33" s="120">
        <f ca="1">IF(IFERROR(MATCH(_xlfn.CONCAT($B33,",",AI$4),'25 SpcFunc &amp; VentSpcFunc combos'!$Q$8:$Q$354,0),0)&gt;0,1,0)</f>
        <v>0</v>
      </c>
      <c r="AJ33" s="120">
        <f ca="1">IF(IFERROR(MATCH(_xlfn.CONCAT($B33,",",AJ$4),'25 SpcFunc &amp; VentSpcFunc combos'!$Q$8:$Q$354,0),0)&gt;0,1,0)</f>
        <v>0</v>
      </c>
      <c r="AK33" s="120">
        <f ca="1">IF(IFERROR(MATCH(_xlfn.CONCAT($B33,",",AK$4),'25 SpcFunc &amp; VentSpcFunc combos'!$Q$8:$Q$354,0),0)&gt;0,1,0)</f>
        <v>0</v>
      </c>
      <c r="AL33" s="120">
        <f ca="1">IF(IFERROR(MATCH(_xlfn.CONCAT($B33,",",AL$4),'25 SpcFunc &amp; VentSpcFunc combos'!$Q$8:$Q$354,0),0)&gt;0,1,0)</f>
        <v>0</v>
      </c>
      <c r="AM33" s="120">
        <f ca="1">IF(IFERROR(MATCH(_xlfn.CONCAT($B33,",",AM$4),'25 SpcFunc &amp; VentSpcFunc combos'!$Q$8:$Q$354,0),0)&gt;0,1,0)</f>
        <v>0</v>
      </c>
      <c r="AN33" s="120">
        <f ca="1">IF(IFERROR(MATCH(_xlfn.CONCAT($B33,",",AN$4),'25 SpcFunc &amp; VentSpcFunc combos'!$Q$8:$Q$354,0),0)&gt;0,1,0)</f>
        <v>0</v>
      </c>
      <c r="AO33" s="120">
        <f ca="1">IF(IFERROR(MATCH(_xlfn.CONCAT($B33,",",AO$4),'25 SpcFunc &amp; VentSpcFunc combos'!$Q$8:$Q$354,0),0)&gt;0,1,0)</f>
        <v>0</v>
      </c>
      <c r="AP33" s="120">
        <f ca="1">IF(IFERROR(MATCH(_xlfn.CONCAT($B33,",",AP$4),'25 SpcFunc &amp; VentSpcFunc combos'!$Q$8:$Q$354,0),0)&gt;0,1,0)</f>
        <v>0</v>
      </c>
      <c r="AQ33" s="120">
        <f ca="1">IF(IFERROR(MATCH(_xlfn.CONCAT($B33,",",AQ$4),'25 SpcFunc &amp; VentSpcFunc combos'!$Q$8:$Q$354,0),0)&gt;0,1,0)</f>
        <v>0</v>
      </c>
      <c r="AR33" s="120">
        <f ca="1">IF(IFERROR(MATCH(_xlfn.CONCAT($B33,",",AR$4),'25 SpcFunc &amp; VentSpcFunc combos'!$Q$8:$Q$354,0),0)&gt;0,1,0)</f>
        <v>0</v>
      </c>
      <c r="AS33" s="120">
        <f ca="1">IF(IFERROR(MATCH(_xlfn.CONCAT($B33,",",AS$4),'25 SpcFunc &amp; VentSpcFunc combos'!$Q$8:$Q$354,0),0)&gt;0,1,0)</f>
        <v>0</v>
      </c>
      <c r="AT33" s="120">
        <f ca="1">IF(IFERROR(MATCH(_xlfn.CONCAT($B33,",",AT$4),'25 SpcFunc &amp; VentSpcFunc combos'!$Q$8:$Q$354,0),0)&gt;0,1,0)</f>
        <v>0</v>
      </c>
      <c r="AU33" s="120">
        <f ca="1">IF(IFERROR(MATCH(_xlfn.CONCAT($B33,",",AU$4),'25 SpcFunc &amp; VentSpcFunc combos'!$Q$8:$Q$354,0),0)&gt;0,1,0)</f>
        <v>0</v>
      </c>
      <c r="AV33" s="120">
        <f ca="1">IF(IFERROR(MATCH(_xlfn.CONCAT($B33,",",AV$4),'25 SpcFunc &amp; VentSpcFunc combos'!$Q$8:$Q$354,0),0)&gt;0,1,0)</f>
        <v>0</v>
      </c>
      <c r="AW33" s="120">
        <f ca="1">IF(IFERROR(MATCH(_xlfn.CONCAT($B33,",",AW$4),'25 SpcFunc &amp; VentSpcFunc combos'!$Q$8:$Q$354,0),0)&gt;0,1,0)</f>
        <v>0</v>
      </c>
      <c r="AX33" s="120">
        <f ca="1">IF(IFERROR(MATCH(_xlfn.CONCAT($B33,",",AX$4),'25 SpcFunc &amp; VentSpcFunc combos'!$Q$8:$Q$354,0),0)&gt;0,1,0)</f>
        <v>0</v>
      </c>
      <c r="AY33" s="120">
        <f ca="1">IF(IFERROR(MATCH(_xlfn.CONCAT($B33,",",AY$4),'25 SpcFunc &amp; VentSpcFunc combos'!$Q$8:$Q$354,0),0)&gt;0,1,0)</f>
        <v>0</v>
      </c>
      <c r="AZ33" s="120">
        <f ca="1">IF(IFERROR(MATCH(_xlfn.CONCAT($B33,",",AZ$4),'25 SpcFunc &amp; VentSpcFunc combos'!$Q$8:$Q$354,0),0)&gt;0,1,0)</f>
        <v>0</v>
      </c>
      <c r="BA33" s="120">
        <f ca="1">IF(IFERROR(MATCH(_xlfn.CONCAT($B33,",",BA$4),'25 SpcFunc &amp; VentSpcFunc combos'!$Q$8:$Q$354,0),0)&gt;0,1,0)</f>
        <v>0</v>
      </c>
      <c r="BB33" s="120">
        <f ca="1">IF(IFERROR(MATCH(_xlfn.CONCAT($B33,",",BB$4),'25 SpcFunc &amp; VentSpcFunc combos'!$Q$8:$Q$354,0),0)&gt;0,1,0)</f>
        <v>0</v>
      </c>
      <c r="BC33" s="120">
        <f ca="1">IF(IFERROR(MATCH(_xlfn.CONCAT($B33,",",BC$4),'25 SpcFunc &amp; VentSpcFunc combos'!$Q$8:$Q$354,0),0)&gt;0,1,0)</f>
        <v>0</v>
      </c>
      <c r="BD33" s="120">
        <f ca="1">IF(IFERROR(MATCH(_xlfn.CONCAT($B33,",",BD$4),'25 SpcFunc &amp; VentSpcFunc combos'!$Q$8:$Q$354,0),0)&gt;0,1,0)</f>
        <v>0</v>
      </c>
      <c r="BE33" s="120">
        <f ca="1">IF(IFERROR(MATCH(_xlfn.CONCAT($B33,",",BE$4),'25 SpcFunc &amp; VentSpcFunc combos'!$Q$8:$Q$354,0),0)&gt;0,1,0)</f>
        <v>0</v>
      </c>
      <c r="BF33" s="120">
        <f ca="1">IF(IFERROR(MATCH(_xlfn.CONCAT($B33,",",BF$4),'25 SpcFunc &amp; VentSpcFunc combos'!$Q$8:$Q$354,0),0)&gt;0,1,0)</f>
        <v>0</v>
      </c>
      <c r="BG33" s="120">
        <f ca="1">IF(IFERROR(MATCH(_xlfn.CONCAT($B33,",",BG$4),'25 SpcFunc &amp; VentSpcFunc combos'!$Q$8:$Q$354,0),0)&gt;0,1,0)</f>
        <v>0</v>
      </c>
      <c r="BH33" s="120">
        <f ca="1">IF(IFERROR(MATCH(_xlfn.CONCAT($B33,",",BH$4),'25 SpcFunc &amp; VentSpcFunc combos'!$Q$8:$Q$354,0),0)&gt;0,1,0)</f>
        <v>0</v>
      </c>
      <c r="BI33" s="120">
        <f ca="1">IF(IFERROR(MATCH(_xlfn.CONCAT($B33,",",BI$4),'25 SpcFunc &amp; VentSpcFunc combos'!$Q$8:$Q$354,0),0)&gt;0,1,0)</f>
        <v>0</v>
      </c>
      <c r="BJ33" s="120">
        <f ca="1">IF(IFERROR(MATCH(_xlfn.CONCAT($B33,",",BJ$4),'25 SpcFunc &amp; VentSpcFunc combos'!$Q$8:$Q$354,0),0)&gt;0,1,0)</f>
        <v>0</v>
      </c>
      <c r="BK33" s="120">
        <f ca="1">IF(IFERROR(MATCH(_xlfn.CONCAT($B33,",",BK$4),'25 SpcFunc &amp; VentSpcFunc combos'!$Q$8:$Q$354,0),0)&gt;0,1,0)</f>
        <v>0</v>
      </c>
      <c r="BL33" s="120">
        <f ca="1">IF(IFERROR(MATCH(_xlfn.CONCAT($B33,",",BL$4),'25 SpcFunc &amp; VentSpcFunc combos'!$Q$8:$Q$354,0),0)&gt;0,1,0)</f>
        <v>0</v>
      </c>
      <c r="BM33" s="120">
        <f ca="1">IF(IFERROR(MATCH(_xlfn.CONCAT($B33,",",BM$4),'25 SpcFunc &amp; VentSpcFunc combos'!$Q$8:$Q$354,0),0)&gt;0,1,0)</f>
        <v>0</v>
      </c>
      <c r="BN33" s="120">
        <f ca="1">IF(IFERROR(MATCH(_xlfn.CONCAT($B33,",",BN$4),'25 SpcFunc &amp; VentSpcFunc combos'!$Q$8:$Q$354,0),0)&gt;0,1,0)</f>
        <v>0</v>
      </c>
      <c r="BO33" s="120">
        <f ca="1">IF(IFERROR(MATCH(_xlfn.CONCAT($B33,",",BO$4),'25 SpcFunc &amp; VentSpcFunc combos'!$Q$8:$Q$354,0),0)&gt;0,1,0)</f>
        <v>0</v>
      </c>
      <c r="BP33" s="120">
        <f ca="1">IF(IFERROR(MATCH(_xlfn.CONCAT($B33,",",BP$4),'25 SpcFunc &amp; VentSpcFunc combos'!$Q$8:$Q$354,0),0)&gt;0,1,0)</f>
        <v>0</v>
      </c>
      <c r="BQ33" s="120">
        <f ca="1">IF(IFERROR(MATCH(_xlfn.CONCAT($B33,",",BQ$4),'25 SpcFunc &amp; VentSpcFunc combos'!$Q$8:$Q$354,0),0)&gt;0,1,0)</f>
        <v>0</v>
      </c>
      <c r="BR33" s="120">
        <f ca="1">IF(IFERROR(MATCH(_xlfn.CONCAT($B33,",",BR$4),'25 SpcFunc &amp; VentSpcFunc combos'!$Q$8:$Q$354,0),0)&gt;0,1,0)</f>
        <v>1</v>
      </c>
      <c r="BS33" s="120">
        <f ca="1">IF(IFERROR(MATCH(_xlfn.CONCAT($B33,",",BS$4),'25 SpcFunc &amp; VentSpcFunc combos'!$Q$8:$Q$354,0),0)&gt;0,1,0)</f>
        <v>0</v>
      </c>
      <c r="BT33" s="120">
        <f ca="1">IF(IFERROR(MATCH(_xlfn.CONCAT($B33,",",BT$4),'25 SpcFunc &amp; VentSpcFunc combos'!$Q$8:$Q$354,0),0)&gt;0,1,0)</f>
        <v>0</v>
      </c>
      <c r="BU33" s="120">
        <f ca="1">IF(IFERROR(MATCH(_xlfn.CONCAT($B33,",",BU$4),'25 SpcFunc &amp; VentSpcFunc combos'!$Q$8:$Q$354,0),0)&gt;0,1,0)</f>
        <v>0</v>
      </c>
      <c r="BV33" s="120">
        <f ca="1">IF(IFERROR(MATCH(_xlfn.CONCAT($B33,",",BV$4),'25 SpcFunc &amp; VentSpcFunc combos'!$Q$8:$Q$354,0),0)&gt;0,1,0)</f>
        <v>0</v>
      </c>
      <c r="BW33" s="120">
        <f ca="1">IF(IFERROR(MATCH(_xlfn.CONCAT($B33,",",BW$4),'25 SpcFunc &amp; VentSpcFunc combos'!$Q$8:$Q$354,0),0)&gt;0,1,0)</f>
        <v>0</v>
      </c>
      <c r="BX33" s="120">
        <f ca="1">IF(IFERROR(MATCH(_xlfn.CONCAT($B33,",",BX$4),'25 SpcFunc &amp; VentSpcFunc combos'!$Q$8:$Q$354,0),0)&gt;0,1,0)</f>
        <v>0</v>
      </c>
      <c r="BY33" s="120">
        <f ca="1">IF(IFERROR(MATCH(_xlfn.CONCAT($B33,",",BY$4),'25 SpcFunc &amp; VentSpcFunc combos'!$Q$8:$Q$354,0),0)&gt;0,1,0)</f>
        <v>0</v>
      </c>
      <c r="BZ33" s="120">
        <f ca="1">IF(IFERROR(MATCH(_xlfn.CONCAT($B33,",",BZ$4),'25 SpcFunc &amp; VentSpcFunc combos'!$Q$8:$Q$354,0),0)&gt;0,1,0)</f>
        <v>0</v>
      </c>
      <c r="CA33" s="120">
        <f ca="1">IF(IFERROR(MATCH(_xlfn.CONCAT($B33,",",CA$4),'25 SpcFunc &amp; VentSpcFunc combos'!$Q$8:$Q$354,0),0)&gt;0,1,0)</f>
        <v>0</v>
      </c>
      <c r="CB33" s="120">
        <f ca="1">IF(IFERROR(MATCH(_xlfn.CONCAT($B33,",",CB$4),'25 SpcFunc &amp; VentSpcFunc combos'!$Q$8:$Q$354,0),0)&gt;0,1,0)</f>
        <v>0</v>
      </c>
      <c r="CC33" s="120">
        <f ca="1">IF(IFERROR(MATCH(_xlfn.CONCAT($B33,",",CC$4),'25 SpcFunc &amp; VentSpcFunc combos'!$Q$8:$Q$354,0),0)&gt;0,1,0)</f>
        <v>0</v>
      </c>
      <c r="CD33" s="120">
        <f ca="1">IF(IFERROR(MATCH(_xlfn.CONCAT($B33,",",CD$4),'25 SpcFunc &amp; VentSpcFunc combos'!$Q$8:$Q$354,0),0)&gt;0,1,0)</f>
        <v>0</v>
      </c>
      <c r="CE33" s="120">
        <f ca="1">IF(IFERROR(MATCH(_xlfn.CONCAT($B33,",",CE$4),'25 SpcFunc &amp; VentSpcFunc combos'!$Q$8:$Q$354,0),0)&gt;0,1,0)</f>
        <v>0</v>
      </c>
      <c r="CF33" s="120">
        <f ca="1">IF(IFERROR(MATCH(_xlfn.CONCAT($B33,",",CF$4),'25 SpcFunc &amp; VentSpcFunc combos'!$Q$8:$Q$354,0),0)&gt;0,1,0)</f>
        <v>0</v>
      </c>
      <c r="CG33" s="120">
        <f ca="1">IF(IFERROR(MATCH(_xlfn.CONCAT($B33,",",CG$4),'25 SpcFunc &amp; VentSpcFunc combos'!$Q$8:$Q$354,0),0)&gt;0,1,0)</f>
        <v>0</v>
      </c>
      <c r="CH33" s="120">
        <f ca="1">IF(IFERROR(MATCH(_xlfn.CONCAT($B33,",",CH$4),'25 SpcFunc &amp; VentSpcFunc combos'!$Q$8:$Q$354,0),0)&gt;0,1,0)</f>
        <v>0</v>
      </c>
      <c r="CI33" s="120">
        <f ca="1">IF(IFERROR(MATCH(_xlfn.CONCAT($B33,",",CI$4),'25 SpcFunc &amp; VentSpcFunc combos'!$Q$8:$Q$354,0),0)&gt;0,1,0)</f>
        <v>0</v>
      </c>
      <c r="CJ33" s="120">
        <f ca="1">IF(IFERROR(MATCH(_xlfn.CONCAT($B33,",",CJ$4),'25 SpcFunc &amp; VentSpcFunc combos'!$Q$8:$Q$354,0),0)&gt;0,1,0)</f>
        <v>0</v>
      </c>
      <c r="CK33" s="120">
        <f ca="1">IF(IFERROR(MATCH(_xlfn.CONCAT($B33,",",CK$4),'25 SpcFunc &amp; VentSpcFunc combos'!$Q$8:$Q$354,0),0)&gt;0,1,0)</f>
        <v>0</v>
      </c>
      <c r="CL33" s="120">
        <f ca="1">IF(IFERROR(MATCH(_xlfn.CONCAT($B33,",",CL$4),'25 SpcFunc &amp; VentSpcFunc combos'!$Q$8:$Q$354,0),0)&gt;0,1,0)</f>
        <v>0</v>
      </c>
      <c r="CM33" s="120">
        <f ca="1">IF(IFERROR(MATCH(_xlfn.CONCAT($B33,",",CM$4),'25 SpcFunc &amp; VentSpcFunc combos'!$Q$8:$Q$354,0),0)&gt;0,1,0)</f>
        <v>0</v>
      </c>
      <c r="CN33" s="120">
        <f ca="1">IF(IFERROR(MATCH(_xlfn.CONCAT($B33,",",CN$4),'25 SpcFunc &amp; VentSpcFunc combos'!$Q$8:$Q$354,0),0)&gt;0,1,0)</f>
        <v>0</v>
      </c>
      <c r="CO33" s="120">
        <f ca="1">IF(IFERROR(MATCH(_xlfn.CONCAT($B33,",",CO$4),'25 SpcFunc &amp; VentSpcFunc combos'!$Q$8:$Q$354,0),0)&gt;0,1,0)</f>
        <v>0</v>
      </c>
      <c r="CP33" s="120">
        <f ca="1">IF(IFERROR(MATCH(_xlfn.CONCAT($B33,",",CP$4),'25 SpcFunc &amp; VentSpcFunc combos'!$Q$8:$Q$354,0),0)&gt;0,1,0)</f>
        <v>0</v>
      </c>
      <c r="CQ33" s="120">
        <f ca="1">IF(IFERROR(MATCH(_xlfn.CONCAT($B33,",",CQ$4),'25 SpcFunc &amp; VentSpcFunc combos'!$Q$8:$Q$354,0),0)&gt;0,1,0)</f>
        <v>0</v>
      </c>
      <c r="CR33" s="120">
        <f ca="1">IF(IFERROR(MATCH(_xlfn.CONCAT($B33,",",CR$4),'25 SpcFunc &amp; VentSpcFunc combos'!$Q$8:$Q$354,0),0)&gt;0,1,0)</f>
        <v>0</v>
      </c>
      <c r="CS33" s="120">
        <f ca="1">IF(IFERROR(MATCH(_xlfn.CONCAT($B33,",",CS$4),'25 SpcFunc &amp; VentSpcFunc combos'!$Q$8:$Q$354,0),0)&gt;0,1,0)</f>
        <v>0</v>
      </c>
      <c r="CT33" s="120">
        <f ca="1">IF(IFERROR(MATCH(_xlfn.CONCAT($B33,",",CT$4),'25 SpcFunc &amp; VentSpcFunc combos'!$Q$8:$Q$354,0),0)&gt;0,1,0)</f>
        <v>0</v>
      </c>
      <c r="CU33" s="99" t="s">
        <v>938</v>
      </c>
      <c r="CV33">
        <f t="shared" ca="1" si="4"/>
        <v>1</v>
      </c>
    </row>
    <row r="34" spans="2:100" x14ac:dyDescent="0.25">
      <c r="B34" t="str">
        <f>'For CSV - 2025 SpcFuncData'!B34</f>
        <v>Healthcare Facility and Hospitals (Nurse's Station)</v>
      </c>
      <c r="C34" s="120">
        <f ca="1">IF(IFERROR(MATCH(_xlfn.CONCAT($B34,",",C$4),'25 SpcFunc &amp; VentSpcFunc combos'!$Q$8:$Q$354,0),0)&gt;0,1,0)</f>
        <v>0</v>
      </c>
      <c r="D34" s="120">
        <f ca="1">IF(IFERROR(MATCH(_xlfn.CONCAT($B34,",",D$4),'25 SpcFunc &amp; VentSpcFunc combos'!$Q$8:$Q$354,0),0)&gt;0,1,0)</f>
        <v>0</v>
      </c>
      <c r="E34" s="120">
        <f ca="1">IF(IFERROR(MATCH(_xlfn.CONCAT($B34,",",E$4),'25 SpcFunc &amp; VentSpcFunc combos'!$Q$8:$Q$354,0),0)&gt;0,1,0)</f>
        <v>0</v>
      </c>
      <c r="F34" s="120">
        <f ca="1">IF(IFERROR(MATCH(_xlfn.CONCAT($B34,",",F$4),'25 SpcFunc &amp; VentSpcFunc combos'!$Q$8:$Q$354,0),0)&gt;0,1,0)</f>
        <v>0</v>
      </c>
      <c r="G34" s="120">
        <f ca="1">IF(IFERROR(MATCH(_xlfn.CONCAT($B34,",",G$4),'25 SpcFunc &amp; VentSpcFunc combos'!$Q$8:$Q$354,0),0)&gt;0,1,0)</f>
        <v>0</v>
      </c>
      <c r="H34" s="120">
        <f ca="1">IF(IFERROR(MATCH(_xlfn.CONCAT($B34,",",H$4),'25 SpcFunc &amp; VentSpcFunc combos'!$Q$8:$Q$354,0),0)&gt;0,1,0)</f>
        <v>0</v>
      </c>
      <c r="I34" s="120">
        <f ca="1">IF(IFERROR(MATCH(_xlfn.CONCAT($B34,",",I$4),'25 SpcFunc &amp; VentSpcFunc combos'!$Q$8:$Q$354,0),0)&gt;0,1,0)</f>
        <v>0</v>
      </c>
      <c r="J34" s="120">
        <f ca="1">IF(IFERROR(MATCH(_xlfn.CONCAT($B34,",",J$4),'25 SpcFunc &amp; VentSpcFunc combos'!$Q$8:$Q$354,0),0)&gt;0,1,0)</f>
        <v>0</v>
      </c>
      <c r="K34" s="120">
        <f ca="1">IF(IFERROR(MATCH(_xlfn.CONCAT($B34,",",K$4),'25 SpcFunc &amp; VentSpcFunc combos'!$Q$8:$Q$354,0),0)&gt;0,1,0)</f>
        <v>0</v>
      </c>
      <c r="L34" s="120">
        <f ca="1">IF(IFERROR(MATCH(_xlfn.CONCAT($B34,",",L$4),'25 SpcFunc &amp; VentSpcFunc combos'!$Q$8:$Q$354,0),0)&gt;0,1,0)</f>
        <v>0</v>
      </c>
      <c r="M34" s="120">
        <f ca="1">IF(IFERROR(MATCH(_xlfn.CONCAT($B34,",",M$4),'25 SpcFunc &amp; VentSpcFunc combos'!$Q$8:$Q$354,0),0)&gt;0,1,0)</f>
        <v>0</v>
      </c>
      <c r="N34" s="120">
        <f ca="1">IF(IFERROR(MATCH(_xlfn.CONCAT($B34,",",N$4),'25 SpcFunc &amp; VentSpcFunc combos'!$Q$8:$Q$354,0),0)&gt;0,1,0)</f>
        <v>0</v>
      </c>
      <c r="O34" s="120">
        <f ca="1">IF(IFERROR(MATCH(_xlfn.CONCAT($B34,",",O$4),'25 SpcFunc &amp; VentSpcFunc combos'!$Q$8:$Q$354,0),0)&gt;0,1,0)</f>
        <v>0</v>
      </c>
      <c r="P34" s="120">
        <f ca="1">IF(IFERROR(MATCH(_xlfn.CONCAT($B34,",",P$4),'25 SpcFunc &amp; VentSpcFunc combos'!$Q$8:$Q$354,0),0)&gt;0,1,0)</f>
        <v>0</v>
      </c>
      <c r="Q34" s="120">
        <f ca="1">IF(IFERROR(MATCH(_xlfn.CONCAT($B34,",",Q$4),'25 SpcFunc &amp; VentSpcFunc combos'!$Q$8:$Q$354,0),0)&gt;0,1,0)</f>
        <v>0</v>
      </c>
      <c r="R34" s="120">
        <f ca="1">IF(IFERROR(MATCH(_xlfn.CONCAT($B34,",",R$4),'25 SpcFunc &amp; VentSpcFunc combos'!$Q$8:$Q$354,0),0)&gt;0,1,0)</f>
        <v>0</v>
      </c>
      <c r="S34" s="120">
        <f ca="1">IF(IFERROR(MATCH(_xlfn.CONCAT($B34,",",S$4),'25 SpcFunc &amp; VentSpcFunc combos'!$Q$8:$Q$354,0),0)&gt;0,1,0)</f>
        <v>0</v>
      </c>
      <c r="T34" s="120">
        <f ca="1">IF(IFERROR(MATCH(_xlfn.CONCAT($B34,",",T$4),'25 SpcFunc &amp; VentSpcFunc combos'!$Q$8:$Q$354,0),0)&gt;0,1,0)</f>
        <v>0</v>
      </c>
      <c r="U34" s="120">
        <f ca="1">IF(IFERROR(MATCH(_xlfn.CONCAT($B34,",",U$4),'25 SpcFunc &amp; VentSpcFunc combos'!$Q$8:$Q$354,0),0)&gt;0,1,0)</f>
        <v>0</v>
      </c>
      <c r="V34" s="120">
        <f ca="1">IF(IFERROR(MATCH(_xlfn.CONCAT($B34,",",V$4),'25 SpcFunc &amp; VentSpcFunc combos'!$Q$8:$Q$354,0),0)&gt;0,1,0)</f>
        <v>0</v>
      </c>
      <c r="W34" s="120">
        <f ca="1">IF(IFERROR(MATCH(_xlfn.CONCAT($B34,",",W$4),'25 SpcFunc &amp; VentSpcFunc combos'!$Q$8:$Q$354,0),0)&gt;0,1,0)</f>
        <v>0</v>
      </c>
      <c r="X34" s="120">
        <f ca="1">IF(IFERROR(MATCH(_xlfn.CONCAT($B34,",",X$4),'25 SpcFunc &amp; VentSpcFunc combos'!$Q$8:$Q$354,0),0)&gt;0,1,0)</f>
        <v>0</v>
      </c>
      <c r="Y34" s="120">
        <f ca="1">IF(IFERROR(MATCH(_xlfn.CONCAT($B34,",",Y$4),'25 SpcFunc &amp; VentSpcFunc combos'!$Q$8:$Q$354,0),0)&gt;0,1,0)</f>
        <v>0</v>
      </c>
      <c r="Z34" s="120">
        <f ca="1">IF(IFERROR(MATCH(_xlfn.CONCAT($B34,",",Z$4),'25 SpcFunc &amp; VentSpcFunc combos'!$Q$8:$Q$354,0),0)&gt;0,1,0)</f>
        <v>0</v>
      </c>
      <c r="AA34" s="120">
        <f ca="1">IF(IFERROR(MATCH(_xlfn.CONCAT($B34,",",AA$4),'25 SpcFunc &amp; VentSpcFunc combos'!$Q$8:$Q$354,0),0)&gt;0,1,0)</f>
        <v>0</v>
      </c>
      <c r="AB34" s="120">
        <f ca="1">IF(IFERROR(MATCH(_xlfn.CONCAT($B34,",",AB$4),'25 SpcFunc &amp; VentSpcFunc combos'!$Q$8:$Q$354,0),0)&gt;0,1,0)</f>
        <v>0</v>
      </c>
      <c r="AC34" s="120">
        <f ca="1">IF(IFERROR(MATCH(_xlfn.CONCAT($B34,",",AC$4),'25 SpcFunc &amp; VentSpcFunc combos'!$Q$8:$Q$354,0),0)&gt;0,1,0)</f>
        <v>0</v>
      </c>
      <c r="AD34" s="120">
        <f ca="1">IF(IFERROR(MATCH(_xlfn.CONCAT($B34,",",AD$4),'25 SpcFunc &amp; VentSpcFunc combos'!$Q$8:$Q$354,0),0)&gt;0,1,0)</f>
        <v>0</v>
      </c>
      <c r="AE34" s="120">
        <f ca="1">IF(IFERROR(MATCH(_xlfn.CONCAT($B34,",",AE$4),'25 SpcFunc &amp; VentSpcFunc combos'!$Q$8:$Q$354,0),0)&gt;0,1,0)</f>
        <v>0</v>
      </c>
      <c r="AF34" s="120">
        <f ca="1">IF(IFERROR(MATCH(_xlfn.CONCAT($B34,",",AF$4),'25 SpcFunc &amp; VentSpcFunc combos'!$Q$8:$Q$354,0),0)&gt;0,1,0)</f>
        <v>0</v>
      </c>
      <c r="AG34" s="120">
        <f ca="1">IF(IFERROR(MATCH(_xlfn.CONCAT($B34,",",AG$4),'25 SpcFunc &amp; VentSpcFunc combos'!$Q$8:$Q$354,0),0)&gt;0,1,0)</f>
        <v>0</v>
      </c>
      <c r="AH34" s="120">
        <f ca="1">IF(IFERROR(MATCH(_xlfn.CONCAT($B34,",",AH$4),'25 SpcFunc &amp; VentSpcFunc combos'!$Q$8:$Q$354,0),0)&gt;0,1,0)</f>
        <v>0</v>
      </c>
      <c r="AI34" s="120">
        <f ca="1">IF(IFERROR(MATCH(_xlfn.CONCAT($B34,",",AI$4),'25 SpcFunc &amp; VentSpcFunc combos'!$Q$8:$Q$354,0),0)&gt;0,1,0)</f>
        <v>0</v>
      </c>
      <c r="AJ34" s="120">
        <f ca="1">IF(IFERROR(MATCH(_xlfn.CONCAT($B34,",",AJ$4),'25 SpcFunc &amp; VentSpcFunc combos'!$Q$8:$Q$354,0),0)&gt;0,1,0)</f>
        <v>0</v>
      </c>
      <c r="AK34" s="120">
        <f ca="1">IF(IFERROR(MATCH(_xlfn.CONCAT($B34,",",AK$4),'25 SpcFunc &amp; VentSpcFunc combos'!$Q$8:$Q$354,0),0)&gt;0,1,0)</f>
        <v>0</v>
      </c>
      <c r="AL34" s="120">
        <f ca="1">IF(IFERROR(MATCH(_xlfn.CONCAT($B34,",",AL$4),'25 SpcFunc &amp; VentSpcFunc combos'!$Q$8:$Q$354,0),0)&gt;0,1,0)</f>
        <v>0</v>
      </c>
      <c r="AM34" s="120">
        <f ca="1">IF(IFERROR(MATCH(_xlfn.CONCAT($B34,",",AM$4),'25 SpcFunc &amp; VentSpcFunc combos'!$Q$8:$Q$354,0),0)&gt;0,1,0)</f>
        <v>0</v>
      </c>
      <c r="AN34" s="120">
        <f ca="1">IF(IFERROR(MATCH(_xlfn.CONCAT($B34,",",AN$4),'25 SpcFunc &amp; VentSpcFunc combos'!$Q$8:$Q$354,0),0)&gt;0,1,0)</f>
        <v>0</v>
      </c>
      <c r="AO34" s="120">
        <f ca="1">IF(IFERROR(MATCH(_xlfn.CONCAT($B34,",",AO$4),'25 SpcFunc &amp; VentSpcFunc combos'!$Q$8:$Q$354,0),0)&gt;0,1,0)</f>
        <v>0</v>
      </c>
      <c r="AP34" s="120">
        <f ca="1">IF(IFERROR(MATCH(_xlfn.CONCAT($B34,",",AP$4),'25 SpcFunc &amp; VentSpcFunc combos'!$Q$8:$Q$354,0),0)&gt;0,1,0)</f>
        <v>0</v>
      </c>
      <c r="AQ34" s="120">
        <f ca="1">IF(IFERROR(MATCH(_xlfn.CONCAT($B34,",",AQ$4),'25 SpcFunc &amp; VentSpcFunc combos'!$Q$8:$Q$354,0),0)&gt;0,1,0)</f>
        <v>0</v>
      </c>
      <c r="AR34" s="120">
        <f ca="1">IF(IFERROR(MATCH(_xlfn.CONCAT($B34,",",AR$4),'25 SpcFunc &amp; VentSpcFunc combos'!$Q$8:$Q$354,0),0)&gt;0,1,0)</f>
        <v>0</v>
      </c>
      <c r="AS34" s="120">
        <f ca="1">IF(IFERROR(MATCH(_xlfn.CONCAT($B34,",",AS$4),'25 SpcFunc &amp; VentSpcFunc combos'!$Q$8:$Q$354,0),0)&gt;0,1,0)</f>
        <v>0</v>
      </c>
      <c r="AT34" s="120">
        <f ca="1">IF(IFERROR(MATCH(_xlfn.CONCAT($B34,",",AT$4),'25 SpcFunc &amp; VentSpcFunc combos'!$Q$8:$Q$354,0),0)&gt;0,1,0)</f>
        <v>0</v>
      </c>
      <c r="AU34" s="120">
        <f ca="1">IF(IFERROR(MATCH(_xlfn.CONCAT($B34,",",AU$4),'25 SpcFunc &amp; VentSpcFunc combos'!$Q$8:$Q$354,0),0)&gt;0,1,0)</f>
        <v>0</v>
      </c>
      <c r="AV34" s="120">
        <f ca="1">IF(IFERROR(MATCH(_xlfn.CONCAT($B34,",",AV$4),'25 SpcFunc &amp; VentSpcFunc combos'!$Q$8:$Q$354,0),0)&gt;0,1,0)</f>
        <v>0</v>
      </c>
      <c r="AW34" s="120">
        <f ca="1">IF(IFERROR(MATCH(_xlfn.CONCAT($B34,",",AW$4),'25 SpcFunc &amp; VentSpcFunc combos'!$Q$8:$Q$354,0),0)&gt;0,1,0)</f>
        <v>0</v>
      </c>
      <c r="AX34" s="120">
        <f ca="1">IF(IFERROR(MATCH(_xlfn.CONCAT($B34,",",AX$4),'25 SpcFunc &amp; VentSpcFunc combos'!$Q$8:$Q$354,0),0)&gt;0,1,0)</f>
        <v>0</v>
      </c>
      <c r="AY34" s="120">
        <f ca="1">IF(IFERROR(MATCH(_xlfn.CONCAT($B34,",",AY$4),'25 SpcFunc &amp; VentSpcFunc combos'!$Q$8:$Q$354,0),0)&gt;0,1,0)</f>
        <v>0</v>
      </c>
      <c r="AZ34" s="120">
        <f ca="1">IF(IFERROR(MATCH(_xlfn.CONCAT($B34,",",AZ$4),'25 SpcFunc &amp; VentSpcFunc combos'!$Q$8:$Q$354,0),0)&gt;0,1,0)</f>
        <v>0</v>
      </c>
      <c r="BA34" s="120">
        <f ca="1">IF(IFERROR(MATCH(_xlfn.CONCAT($B34,",",BA$4),'25 SpcFunc &amp; VentSpcFunc combos'!$Q$8:$Q$354,0),0)&gt;0,1,0)</f>
        <v>0</v>
      </c>
      <c r="BB34" s="120">
        <f ca="1">IF(IFERROR(MATCH(_xlfn.CONCAT($B34,",",BB$4),'25 SpcFunc &amp; VentSpcFunc combos'!$Q$8:$Q$354,0),0)&gt;0,1,0)</f>
        <v>0</v>
      </c>
      <c r="BC34" s="120">
        <f ca="1">IF(IFERROR(MATCH(_xlfn.CONCAT($B34,",",BC$4),'25 SpcFunc &amp; VentSpcFunc combos'!$Q$8:$Q$354,0),0)&gt;0,1,0)</f>
        <v>0</v>
      </c>
      <c r="BD34" s="120">
        <f ca="1">IF(IFERROR(MATCH(_xlfn.CONCAT($B34,",",BD$4),'25 SpcFunc &amp; VentSpcFunc combos'!$Q$8:$Q$354,0),0)&gt;0,1,0)</f>
        <v>0</v>
      </c>
      <c r="BE34" s="120">
        <f ca="1">IF(IFERROR(MATCH(_xlfn.CONCAT($B34,",",BE$4),'25 SpcFunc &amp; VentSpcFunc combos'!$Q$8:$Q$354,0),0)&gt;0,1,0)</f>
        <v>0</v>
      </c>
      <c r="BF34" s="120">
        <f ca="1">IF(IFERROR(MATCH(_xlfn.CONCAT($B34,",",BF$4),'25 SpcFunc &amp; VentSpcFunc combos'!$Q$8:$Q$354,0),0)&gt;0,1,0)</f>
        <v>0</v>
      </c>
      <c r="BG34" s="120">
        <f ca="1">IF(IFERROR(MATCH(_xlfn.CONCAT($B34,",",BG$4),'25 SpcFunc &amp; VentSpcFunc combos'!$Q$8:$Q$354,0),0)&gt;0,1,0)</f>
        <v>0</v>
      </c>
      <c r="BH34" s="120">
        <f ca="1">IF(IFERROR(MATCH(_xlfn.CONCAT($B34,",",BH$4),'25 SpcFunc &amp; VentSpcFunc combos'!$Q$8:$Q$354,0),0)&gt;0,1,0)</f>
        <v>0</v>
      </c>
      <c r="BI34" s="120">
        <f ca="1">IF(IFERROR(MATCH(_xlfn.CONCAT($B34,",",BI$4),'25 SpcFunc &amp; VentSpcFunc combos'!$Q$8:$Q$354,0),0)&gt;0,1,0)</f>
        <v>0</v>
      </c>
      <c r="BJ34" s="120">
        <f ca="1">IF(IFERROR(MATCH(_xlfn.CONCAT($B34,",",BJ$4),'25 SpcFunc &amp; VentSpcFunc combos'!$Q$8:$Q$354,0),0)&gt;0,1,0)</f>
        <v>0</v>
      </c>
      <c r="BK34" s="120">
        <f ca="1">IF(IFERROR(MATCH(_xlfn.CONCAT($B34,",",BK$4),'25 SpcFunc &amp; VentSpcFunc combos'!$Q$8:$Q$354,0),0)&gt;0,1,0)</f>
        <v>0</v>
      </c>
      <c r="BL34" s="120">
        <f ca="1">IF(IFERROR(MATCH(_xlfn.CONCAT($B34,",",BL$4),'25 SpcFunc &amp; VentSpcFunc combos'!$Q$8:$Q$354,0),0)&gt;0,1,0)</f>
        <v>0</v>
      </c>
      <c r="BM34" s="120">
        <f ca="1">IF(IFERROR(MATCH(_xlfn.CONCAT($B34,",",BM$4),'25 SpcFunc &amp; VentSpcFunc combos'!$Q$8:$Q$354,0),0)&gt;0,1,0)</f>
        <v>0</v>
      </c>
      <c r="BN34" s="120">
        <f ca="1">IF(IFERROR(MATCH(_xlfn.CONCAT($B34,",",BN$4),'25 SpcFunc &amp; VentSpcFunc combos'!$Q$8:$Q$354,0),0)&gt;0,1,0)</f>
        <v>0</v>
      </c>
      <c r="BO34" s="120">
        <f ca="1">IF(IFERROR(MATCH(_xlfn.CONCAT($B34,",",BO$4),'25 SpcFunc &amp; VentSpcFunc combos'!$Q$8:$Q$354,0),0)&gt;0,1,0)</f>
        <v>0</v>
      </c>
      <c r="BP34" s="120">
        <f ca="1">IF(IFERROR(MATCH(_xlfn.CONCAT($B34,",",BP$4),'25 SpcFunc &amp; VentSpcFunc combos'!$Q$8:$Q$354,0),0)&gt;0,1,0)</f>
        <v>0</v>
      </c>
      <c r="BQ34" s="120">
        <f ca="1">IF(IFERROR(MATCH(_xlfn.CONCAT($B34,",",BQ$4),'25 SpcFunc &amp; VentSpcFunc combos'!$Q$8:$Q$354,0),0)&gt;0,1,0)</f>
        <v>0</v>
      </c>
      <c r="BR34" s="120">
        <f ca="1">IF(IFERROR(MATCH(_xlfn.CONCAT($B34,",",BR$4),'25 SpcFunc &amp; VentSpcFunc combos'!$Q$8:$Q$354,0),0)&gt;0,1,0)</f>
        <v>1</v>
      </c>
      <c r="BS34" s="120">
        <f ca="1">IF(IFERROR(MATCH(_xlfn.CONCAT($B34,",",BS$4),'25 SpcFunc &amp; VentSpcFunc combos'!$Q$8:$Q$354,0),0)&gt;0,1,0)</f>
        <v>0</v>
      </c>
      <c r="BT34" s="120">
        <f ca="1">IF(IFERROR(MATCH(_xlfn.CONCAT($B34,",",BT$4),'25 SpcFunc &amp; VentSpcFunc combos'!$Q$8:$Q$354,0),0)&gt;0,1,0)</f>
        <v>0</v>
      </c>
      <c r="BU34" s="120">
        <f ca="1">IF(IFERROR(MATCH(_xlfn.CONCAT($B34,",",BU$4),'25 SpcFunc &amp; VentSpcFunc combos'!$Q$8:$Q$354,0),0)&gt;0,1,0)</f>
        <v>0</v>
      </c>
      <c r="BV34" s="120">
        <f ca="1">IF(IFERROR(MATCH(_xlfn.CONCAT($B34,",",BV$4),'25 SpcFunc &amp; VentSpcFunc combos'!$Q$8:$Q$354,0),0)&gt;0,1,0)</f>
        <v>0</v>
      </c>
      <c r="BW34" s="120">
        <f ca="1">IF(IFERROR(MATCH(_xlfn.CONCAT($B34,",",BW$4),'25 SpcFunc &amp; VentSpcFunc combos'!$Q$8:$Q$354,0),0)&gt;0,1,0)</f>
        <v>0</v>
      </c>
      <c r="BX34" s="120">
        <f ca="1">IF(IFERROR(MATCH(_xlfn.CONCAT($B34,",",BX$4),'25 SpcFunc &amp; VentSpcFunc combos'!$Q$8:$Q$354,0),0)&gt;0,1,0)</f>
        <v>0</v>
      </c>
      <c r="BY34" s="120">
        <f ca="1">IF(IFERROR(MATCH(_xlfn.CONCAT($B34,",",BY$4),'25 SpcFunc &amp; VentSpcFunc combos'!$Q$8:$Q$354,0),0)&gt;0,1,0)</f>
        <v>0</v>
      </c>
      <c r="BZ34" s="120">
        <f ca="1">IF(IFERROR(MATCH(_xlfn.CONCAT($B34,",",BZ$4),'25 SpcFunc &amp; VentSpcFunc combos'!$Q$8:$Q$354,0),0)&gt;0,1,0)</f>
        <v>0</v>
      </c>
      <c r="CA34" s="120">
        <f ca="1">IF(IFERROR(MATCH(_xlfn.CONCAT($B34,",",CA$4),'25 SpcFunc &amp; VentSpcFunc combos'!$Q$8:$Q$354,0),0)&gt;0,1,0)</f>
        <v>0</v>
      </c>
      <c r="CB34" s="120">
        <f ca="1">IF(IFERROR(MATCH(_xlfn.CONCAT($B34,",",CB$4),'25 SpcFunc &amp; VentSpcFunc combos'!$Q$8:$Q$354,0),0)&gt;0,1,0)</f>
        <v>0</v>
      </c>
      <c r="CC34" s="120">
        <f ca="1">IF(IFERROR(MATCH(_xlfn.CONCAT($B34,",",CC$4),'25 SpcFunc &amp; VentSpcFunc combos'!$Q$8:$Q$354,0),0)&gt;0,1,0)</f>
        <v>0</v>
      </c>
      <c r="CD34" s="120">
        <f ca="1">IF(IFERROR(MATCH(_xlfn.CONCAT($B34,",",CD$4),'25 SpcFunc &amp; VentSpcFunc combos'!$Q$8:$Q$354,0),0)&gt;0,1,0)</f>
        <v>0</v>
      </c>
      <c r="CE34" s="120">
        <f ca="1">IF(IFERROR(MATCH(_xlfn.CONCAT($B34,",",CE$4),'25 SpcFunc &amp; VentSpcFunc combos'!$Q$8:$Q$354,0),0)&gt;0,1,0)</f>
        <v>0</v>
      </c>
      <c r="CF34" s="120">
        <f ca="1">IF(IFERROR(MATCH(_xlfn.CONCAT($B34,",",CF$4),'25 SpcFunc &amp; VentSpcFunc combos'!$Q$8:$Q$354,0),0)&gt;0,1,0)</f>
        <v>0</v>
      </c>
      <c r="CG34" s="120">
        <f ca="1">IF(IFERROR(MATCH(_xlfn.CONCAT($B34,",",CG$4),'25 SpcFunc &amp; VentSpcFunc combos'!$Q$8:$Q$354,0),0)&gt;0,1,0)</f>
        <v>0</v>
      </c>
      <c r="CH34" s="120">
        <f ca="1">IF(IFERROR(MATCH(_xlfn.CONCAT($B34,",",CH$4),'25 SpcFunc &amp; VentSpcFunc combos'!$Q$8:$Q$354,0),0)&gt;0,1,0)</f>
        <v>0</v>
      </c>
      <c r="CI34" s="120">
        <f ca="1">IF(IFERROR(MATCH(_xlfn.CONCAT($B34,",",CI$4),'25 SpcFunc &amp; VentSpcFunc combos'!$Q$8:$Q$354,0),0)&gt;0,1,0)</f>
        <v>0</v>
      </c>
      <c r="CJ34" s="120">
        <f ca="1">IF(IFERROR(MATCH(_xlfn.CONCAT($B34,",",CJ$4),'25 SpcFunc &amp; VentSpcFunc combos'!$Q$8:$Q$354,0),0)&gt;0,1,0)</f>
        <v>0</v>
      </c>
      <c r="CK34" s="120">
        <f ca="1">IF(IFERROR(MATCH(_xlfn.CONCAT($B34,",",CK$4),'25 SpcFunc &amp; VentSpcFunc combos'!$Q$8:$Q$354,0),0)&gt;0,1,0)</f>
        <v>0</v>
      </c>
      <c r="CL34" s="120">
        <f ca="1">IF(IFERROR(MATCH(_xlfn.CONCAT($B34,",",CL$4),'25 SpcFunc &amp; VentSpcFunc combos'!$Q$8:$Q$354,0),0)&gt;0,1,0)</f>
        <v>0</v>
      </c>
      <c r="CM34" s="120">
        <f ca="1">IF(IFERROR(MATCH(_xlfn.CONCAT($B34,",",CM$4),'25 SpcFunc &amp; VentSpcFunc combos'!$Q$8:$Q$354,0),0)&gt;0,1,0)</f>
        <v>0</v>
      </c>
      <c r="CN34" s="120">
        <f ca="1">IF(IFERROR(MATCH(_xlfn.CONCAT($B34,",",CN$4),'25 SpcFunc &amp; VentSpcFunc combos'!$Q$8:$Q$354,0),0)&gt;0,1,0)</f>
        <v>0</v>
      </c>
      <c r="CO34" s="120">
        <f ca="1">IF(IFERROR(MATCH(_xlfn.CONCAT($B34,",",CO$4),'25 SpcFunc &amp; VentSpcFunc combos'!$Q$8:$Q$354,0),0)&gt;0,1,0)</f>
        <v>0</v>
      </c>
      <c r="CP34" s="120">
        <f ca="1">IF(IFERROR(MATCH(_xlfn.CONCAT($B34,",",CP$4),'25 SpcFunc &amp; VentSpcFunc combos'!$Q$8:$Q$354,0),0)&gt;0,1,0)</f>
        <v>0</v>
      </c>
      <c r="CQ34" s="120">
        <f ca="1">IF(IFERROR(MATCH(_xlfn.CONCAT($B34,",",CQ$4),'25 SpcFunc &amp; VentSpcFunc combos'!$Q$8:$Q$354,0),0)&gt;0,1,0)</f>
        <v>0</v>
      </c>
      <c r="CR34" s="120">
        <f ca="1">IF(IFERROR(MATCH(_xlfn.CONCAT($B34,",",CR$4),'25 SpcFunc &amp; VentSpcFunc combos'!$Q$8:$Q$354,0),0)&gt;0,1,0)</f>
        <v>0</v>
      </c>
      <c r="CS34" s="120">
        <f ca="1">IF(IFERROR(MATCH(_xlfn.CONCAT($B34,",",CS$4),'25 SpcFunc &amp; VentSpcFunc combos'!$Q$8:$Q$354,0),0)&gt;0,1,0)</f>
        <v>0</v>
      </c>
      <c r="CT34" s="120">
        <f ca="1">IF(IFERROR(MATCH(_xlfn.CONCAT($B34,",",CT$4),'25 SpcFunc &amp; VentSpcFunc combos'!$Q$8:$Q$354,0),0)&gt;0,1,0)</f>
        <v>0</v>
      </c>
      <c r="CU34" s="99" t="s">
        <v>938</v>
      </c>
      <c r="CV34">
        <f t="shared" ca="1" si="4"/>
        <v>1</v>
      </c>
    </row>
    <row r="35" spans="2:100" x14ac:dyDescent="0.25">
      <c r="B35" t="str">
        <f>'For CSV - 2025 SpcFuncData'!B35</f>
        <v>Healthcare Facility and Hospitals (Operating Room)</v>
      </c>
      <c r="C35" s="120">
        <f ca="1">IF(IFERROR(MATCH(_xlfn.CONCAT($B35,",",C$4),'25 SpcFunc &amp; VentSpcFunc combos'!$Q$8:$Q$354,0),0)&gt;0,1,0)</f>
        <v>0</v>
      </c>
      <c r="D35" s="120">
        <f ca="1">IF(IFERROR(MATCH(_xlfn.CONCAT($B35,",",D$4),'25 SpcFunc &amp; VentSpcFunc combos'!$Q$8:$Q$354,0),0)&gt;0,1,0)</f>
        <v>0</v>
      </c>
      <c r="E35" s="120">
        <f ca="1">IF(IFERROR(MATCH(_xlfn.CONCAT($B35,",",E$4),'25 SpcFunc &amp; VentSpcFunc combos'!$Q$8:$Q$354,0),0)&gt;0,1,0)</f>
        <v>0</v>
      </c>
      <c r="F35" s="120">
        <f ca="1">IF(IFERROR(MATCH(_xlfn.CONCAT($B35,",",F$4),'25 SpcFunc &amp; VentSpcFunc combos'!$Q$8:$Q$354,0),0)&gt;0,1,0)</f>
        <v>0</v>
      </c>
      <c r="G35" s="120">
        <f ca="1">IF(IFERROR(MATCH(_xlfn.CONCAT($B35,",",G$4),'25 SpcFunc &amp; VentSpcFunc combos'!$Q$8:$Q$354,0),0)&gt;0,1,0)</f>
        <v>0</v>
      </c>
      <c r="H35" s="120">
        <f ca="1">IF(IFERROR(MATCH(_xlfn.CONCAT($B35,",",H$4),'25 SpcFunc &amp; VentSpcFunc combos'!$Q$8:$Q$354,0),0)&gt;0,1,0)</f>
        <v>0</v>
      </c>
      <c r="I35" s="120">
        <f ca="1">IF(IFERROR(MATCH(_xlfn.CONCAT($B35,",",I$4),'25 SpcFunc &amp; VentSpcFunc combos'!$Q$8:$Q$354,0),0)&gt;0,1,0)</f>
        <v>0</v>
      </c>
      <c r="J35" s="120">
        <f ca="1">IF(IFERROR(MATCH(_xlfn.CONCAT($B35,",",J$4),'25 SpcFunc &amp; VentSpcFunc combos'!$Q$8:$Q$354,0),0)&gt;0,1,0)</f>
        <v>0</v>
      </c>
      <c r="K35" s="120">
        <f ca="1">IF(IFERROR(MATCH(_xlfn.CONCAT($B35,",",K$4),'25 SpcFunc &amp; VentSpcFunc combos'!$Q$8:$Q$354,0),0)&gt;0,1,0)</f>
        <v>0</v>
      </c>
      <c r="L35" s="120">
        <f ca="1">IF(IFERROR(MATCH(_xlfn.CONCAT($B35,",",L$4),'25 SpcFunc &amp; VentSpcFunc combos'!$Q$8:$Q$354,0),0)&gt;0,1,0)</f>
        <v>0</v>
      </c>
      <c r="M35" s="120">
        <f ca="1">IF(IFERROR(MATCH(_xlfn.CONCAT($B35,",",M$4),'25 SpcFunc &amp; VentSpcFunc combos'!$Q$8:$Q$354,0),0)&gt;0,1,0)</f>
        <v>0</v>
      </c>
      <c r="N35" s="120">
        <f ca="1">IF(IFERROR(MATCH(_xlfn.CONCAT($B35,",",N$4),'25 SpcFunc &amp; VentSpcFunc combos'!$Q$8:$Q$354,0),0)&gt;0,1,0)</f>
        <v>0</v>
      </c>
      <c r="O35" s="120">
        <f ca="1">IF(IFERROR(MATCH(_xlfn.CONCAT($B35,",",O$4),'25 SpcFunc &amp; VentSpcFunc combos'!$Q$8:$Q$354,0),0)&gt;0,1,0)</f>
        <v>0</v>
      </c>
      <c r="P35" s="120">
        <f ca="1">IF(IFERROR(MATCH(_xlfn.CONCAT($B35,",",P$4),'25 SpcFunc &amp; VentSpcFunc combos'!$Q$8:$Q$354,0),0)&gt;0,1,0)</f>
        <v>0</v>
      </c>
      <c r="Q35" s="120">
        <f ca="1">IF(IFERROR(MATCH(_xlfn.CONCAT($B35,",",Q$4),'25 SpcFunc &amp; VentSpcFunc combos'!$Q$8:$Q$354,0),0)&gt;0,1,0)</f>
        <v>0</v>
      </c>
      <c r="R35" s="120">
        <f ca="1">IF(IFERROR(MATCH(_xlfn.CONCAT($B35,",",R$4),'25 SpcFunc &amp; VentSpcFunc combos'!$Q$8:$Q$354,0),0)&gt;0,1,0)</f>
        <v>0</v>
      </c>
      <c r="S35" s="120">
        <f ca="1">IF(IFERROR(MATCH(_xlfn.CONCAT($B35,",",S$4),'25 SpcFunc &amp; VentSpcFunc combos'!$Q$8:$Q$354,0),0)&gt;0,1,0)</f>
        <v>0</v>
      </c>
      <c r="T35" s="120">
        <f ca="1">IF(IFERROR(MATCH(_xlfn.CONCAT($B35,",",T$4),'25 SpcFunc &amp; VentSpcFunc combos'!$Q$8:$Q$354,0),0)&gt;0,1,0)</f>
        <v>0</v>
      </c>
      <c r="U35" s="120">
        <f ca="1">IF(IFERROR(MATCH(_xlfn.CONCAT($B35,",",U$4),'25 SpcFunc &amp; VentSpcFunc combos'!$Q$8:$Q$354,0),0)&gt;0,1,0)</f>
        <v>0</v>
      </c>
      <c r="V35" s="120">
        <f ca="1">IF(IFERROR(MATCH(_xlfn.CONCAT($B35,",",V$4),'25 SpcFunc &amp; VentSpcFunc combos'!$Q$8:$Q$354,0),0)&gt;0,1,0)</f>
        <v>0</v>
      </c>
      <c r="W35" s="120">
        <f ca="1">IF(IFERROR(MATCH(_xlfn.CONCAT($B35,",",W$4),'25 SpcFunc &amp; VentSpcFunc combos'!$Q$8:$Q$354,0),0)&gt;0,1,0)</f>
        <v>0</v>
      </c>
      <c r="X35" s="120">
        <f ca="1">IF(IFERROR(MATCH(_xlfn.CONCAT($B35,",",X$4),'25 SpcFunc &amp; VentSpcFunc combos'!$Q$8:$Q$354,0),0)&gt;0,1,0)</f>
        <v>0</v>
      </c>
      <c r="Y35" s="120">
        <f ca="1">IF(IFERROR(MATCH(_xlfn.CONCAT($B35,",",Y$4),'25 SpcFunc &amp; VentSpcFunc combos'!$Q$8:$Q$354,0),0)&gt;0,1,0)</f>
        <v>0</v>
      </c>
      <c r="Z35" s="120">
        <f ca="1">IF(IFERROR(MATCH(_xlfn.CONCAT($B35,",",Z$4),'25 SpcFunc &amp; VentSpcFunc combos'!$Q$8:$Q$354,0),0)&gt;0,1,0)</f>
        <v>0</v>
      </c>
      <c r="AA35" s="120">
        <f ca="1">IF(IFERROR(MATCH(_xlfn.CONCAT($B35,",",AA$4),'25 SpcFunc &amp; VentSpcFunc combos'!$Q$8:$Q$354,0),0)&gt;0,1,0)</f>
        <v>0</v>
      </c>
      <c r="AB35" s="120">
        <f ca="1">IF(IFERROR(MATCH(_xlfn.CONCAT($B35,",",AB$4),'25 SpcFunc &amp; VentSpcFunc combos'!$Q$8:$Q$354,0),0)&gt;0,1,0)</f>
        <v>1</v>
      </c>
      <c r="AC35" s="120">
        <f ca="1">IF(IFERROR(MATCH(_xlfn.CONCAT($B35,",",AC$4),'25 SpcFunc &amp; VentSpcFunc combos'!$Q$8:$Q$354,0),0)&gt;0,1,0)</f>
        <v>0</v>
      </c>
      <c r="AD35" s="120">
        <f ca="1">IF(IFERROR(MATCH(_xlfn.CONCAT($B35,",",AD$4),'25 SpcFunc &amp; VentSpcFunc combos'!$Q$8:$Q$354,0),0)&gt;0,1,0)</f>
        <v>0</v>
      </c>
      <c r="AE35" s="120">
        <f ca="1">IF(IFERROR(MATCH(_xlfn.CONCAT($B35,",",AE$4),'25 SpcFunc &amp; VentSpcFunc combos'!$Q$8:$Q$354,0),0)&gt;0,1,0)</f>
        <v>0</v>
      </c>
      <c r="AF35" s="120">
        <f ca="1">IF(IFERROR(MATCH(_xlfn.CONCAT($B35,",",AF$4),'25 SpcFunc &amp; VentSpcFunc combos'!$Q$8:$Q$354,0),0)&gt;0,1,0)</f>
        <v>1</v>
      </c>
      <c r="AG35" s="120">
        <f ca="1">IF(IFERROR(MATCH(_xlfn.CONCAT($B35,",",AG$4),'25 SpcFunc &amp; VentSpcFunc combos'!$Q$8:$Q$354,0),0)&gt;0,1,0)</f>
        <v>1</v>
      </c>
      <c r="AH35" s="120">
        <f ca="1">IF(IFERROR(MATCH(_xlfn.CONCAT($B35,",",AH$4),'25 SpcFunc &amp; VentSpcFunc combos'!$Q$8:$Q$354,0),0)&gt;0,1,0)</f>
        <v>0</v>
      </c>
      <c r="AI35" s="120">
        <f ca="1">IF(IFERROR(MATCH(_xlfn.CONCAT($B35,",",AI$4),'25 SpcFunc &amp; VentSpcFunc combos'!$Q$8:$Q$354,0),0)&gt;0,1,0)</f>
        <v>0</v>
      </c>
      <c r="AJ35" s="120">
        <f ca="1">IF(IFERROR(MATCH(_xlfn.CONCAT($B35,",",AJ$4),'25 SpcFunc &amp; VentSpcFunc combos'!$Q$8:$Q$354,0),0)&gt;0,1,0)</f>
        <v>0</v>
      </c>
      <c r="AK35" s="120">
        <f ca="1">IF(IFERROR(MATCH(_xlfn.CONCAT($B35,",",AK$4),'25 SpcFunc &amp; VentSpcFunc combos'!$Q$8:$Q$354,0),0)&gt;0,1,0)</f>
        <v>0</v>
      </c>
      <c r="AL35" s="120">
        <f ca="1">IF(IFERROR(MATCH(_xlfn.CONCAT($B35,",",AL$4),'25 SpcFunc &amp; VentSpcFunc combos'!$Q$8:$Q$354,0),0)&gt;0,1,0)</f>
        <v>0</v>
      </c>
      <c r="AM35" s="120">
        <f ca="1">IF(IFERROR(MATCH(_xlfn.CONCAT($B35,",",AM$4),'25 SpcFunc &amp; VentSpcFunc combos'!$Q$8:$Q$354,0),0)&gt;0,1,0)</f>
        <v>0</v>
      </c>
      <c r="AN35" s="120">
        <f ca="1">IF(IFERROR(MATCH(_xlfn.CONCAT($B35,",",AN$4),'25 SpcFunc &amp; VentSpcFunc combos'!$Q$8:$Q$354,0),0)&gt;0,1,0)</f>
        <v>0</v>
      </c>
      <c r="AO35" s="120">
        <f ca="1">IF(IFERROR(MATCH(_xlfn.CONCAT($B35,",",AO$4),'25 SpcFunc &amp; VentSpcFunc combos'!$Q$8:$Q$354,0),0)&gt;0,1,0)</f>
        <v>0</v>
      </c>
      <c r="AP35" s="120">
        <f ca="1">IF(IFERROR(MATCH(_xlfn.CONCAT($B35,",",AP$4),'25 SpcFunc &amp; VentSpcFunc combos'!$Q$8:$Q$354,0),0)&gt;0,1,0)</f>
        <v>0</v>
      </c>
      <c r="AQ35" s="120">
        <f ca="1">IF(IFERROR(MATCH(_xlfn.CONCAT($B35,",",AQ$4),'25 SpcFunc &amp; VentSpcFunc combos'!$Q$8:$Q$354,0),0)&gt;0,1,0)</f>
        <v>0</v>
      </c>
      <c r="AR35" s="120">
        <f ca="1">IF(IFERROR(MATCH(_xlfn.CONCAT($B35,",",AR$4),'25 SpcFunc &amp; VentSpcFunc combos'!$Q$8:$Q$354,0),0)&gt;0,1,0)</f>
        <v>0</v>
      </c>
      <c r="AS35" s="120">
        <f ca="1">IF(IFERROR(MATCH(_xlfn.CONCAT($B35,",",AS$4),'25 SpcFunc &amp; VentSpcFunc combos'!$Q$8:$Q$354,0),0)&gt;0,1,0)</f>
        <v>0</v>
      </c>
      <c r="AT35" s="120">
        <f ca="1">IF(IFERROR(MATCH(_xlfn.CONCAT($B35,",",AT$4),'25 SpcFunc &amp; VentSpcFunc combos'!$Q$8:$Q$354,0),0)&gt;0,1,0)</f>
        <v>0</v>
      </c>
      <c r="AU35" s="120">
        <f ca="1">IF(IFERROR(MATCH(_xlfn.CONCAT($B35,",",AU$4),'25 SpcFunc &amp; VentSpcFunc combos'!$Q$8:$Q$354,0),0)&gt;0,1,0)</f>
        <v>0</v>
      </c>
      <c r="AV35" s="120">
        <f ca="1">IF(IFERROR(MATCH(_xlfn.CONCAT($B35,",",AV$4),'25 SpcFunc &amp; VentSpcFunc combos'!$Q$8:$Q$354,0),0)&gt;0,1,0)</f>
        <v>0</v>
      </c>
      <c r="AW35" s="120">
        <f ca="1">IF(IFERROR(MATCH(_xlfn.CONCAT($B35,",",AW$4),'25 SpcFunc &amp; VentSpcFunc combos'!$Q$8:$Q$354,0),0)&gt;0,1,0)</f>
        <v>0</v>
      </c>
      <c r="AX35" s="120">
        <f ca="1">IF(IFERROR(MATCH(_xlfn.CONCAT($B35,",",AX$4),'25 SpcFunc &amp; VentSpcFunc combos'!$Q$8:$Q$354,0),0)&gt;0,1,0)</f>
        <v>0</v>
      </c>
      <c r="AY35" s="120">
        <f ca="1">IF(IFERROR(MATCH(_xlfn.CONCAT($B35,",",AY$4),'25 SpcFunc &amp; VentSpcFunc combos'!$Q$8:$Q$354,0),0)&gt;0,1,0)</f>
        <v>0</v>
      </c>
      <c r="AZ35" s="120">
        <f ca="1">IF(IFERROR(MATCH(_xlfn.CONCAT($B35,",",AZ$4),'25 SpcFunc &amp; VentSpcFunc combos'!$Q$8:$Q$354,0),0)&gt;0,1,0)</f>
        <v>0</v>
      </c>
      <c r="BA35" s="120">
        <f ca="1">IF(IFERROR(MATCH(_xlfn.CONCAT($B35,",",BA$4),'25 SpcFunc &amp; VentSpcFunc combos'!$Q$8:$Q$354,0),0)&gt;0,1,0)</f>
        <v>0</v>
      </c>
      <c r="BB35" s="120">
        <f ca="1">IF(IFERROR(MATCH(_xlfn.CONCAT($B35,",",BB$4),'25 SpcFunc &amp; VentSpcFunc combos'!$Q$8:$Q$354,0),0)&gt;0,1,0)</f>
        <v>0</v>
      </c>
      <c r="BC35" s="120">
        <f ca="1">IF(IFERROR(MATCH(_xlfn.CONCAT($B35,",",BC$4),'25 SpcFunc &amp; VentSpcFunc combos'!$Q$8:$Q$354,0),0)&gt;0,1,0)</f>
        <v>0</v>
      </c>
      <c r="BD35" s="120">
        <f ca="1">IF(IFERROR(MATCH(_xlfn.CONCAT($B35,",",BD$4),'25 SpcFunc &amp; VentSpcFunc combos'!$Q$8:$Q$354,0),0)&gt;0,1,0)</f>
        <v>0</v>
      </c>
      <c r="BE35" s="120">
        <f ca="1">IF(IFERROR(MATCH(_xlfn.CONCAT($B35,",",BE$4),'25 SpcFunc &amp; VentSpcFunc combos'!$Q$8:$Q$354,0),0)&gt;0,1,0)</f>
        <v>0</v>
      </c>
      <c r="BF35" s="120">
        <f ca="1">IF(IFERROR(MATCH(_xlfn.CONCAT($B35,",",BF$4),'25 SpcFunc &amp; VentSpcFunc combos'!$Q$8:$Q$354,0),0)&gt;0,1,0)</f>
        <v>0</v>
      </c>
      <c r="BG35" s="120">
        <f ca="1">IF(IFERROR(MATCH(_xlfn.CONCAT($B35,",",BG$4),'25 SpcFunc &amp; VentSpcFunc combos'!$Q$8:$Q$354,0),0)&gt;0,1,0)</f>
        <v>0</v>
      </c>
      <c r="BH35" s="120">
        <f ca="1">IF(IFERROR(MATCH(_xlfn.CONCAT($B35,",",BH$4),'25 SpcFunc &amp; VentSpcFunc combos'!$Q$8:$Q$354,0),0)&gt;0,1,0)</f>
        <v>0</v>
      </c>
      <c r="BI35" s="120">
        <f ca="1">IF(IFERROR(MATCH(_xlfn.CONCAT($B35,",",BI$4),'25 SpcFunc &amp; VentSpcFunc combos'!$Q$8:$Q$354,0),0)&gt;0,1,0)</f>
        <v>0</v>
      </c>
      <c r="BJ35" s="120">
        <f ca="1">IF(IFERROR(MATCH(_xlfn.CONCAT($B35,",",BJ$4),'25 SpcFunc &amp; VentSpcFunc combos'!$Q$8:$Q$354,0),0)&gt;0,1,0)</f>
        <v>0</v>
      </c>
      <c r="BK35" s="120">
        <f ca="1">IF(IFERROR(MATCH(_xlfn.CONCAT($B35,",",BK$4),'25 SpcFunc &amp; VentSpcFunc combos'!$Q$8:$Q$354,0),0)&gt;0,1,0)</f>
        <v>0</v>
      </c>
      <c r="BL35" s="120">
        <f ca="1">IF(IFERROR(MATCH(_xlfn.CONCAT($B35,",",BL$4),'25 SpcFunc &amp; VentSpcFunc combos'!$Q$8:$Q$354,0),0)&gt;0,1,0)</f>
        <v>0</v>
      </c>
      <c r="BM35" s="120">
        <f ca="1">IF(IFERROR(MATCH(_xlfn.CONCAT($B35,",",BM$4),'25 SpcFunc &amp; VentSpcFunc combos'!$Q$8:$Q$354,0),0)&gt;0,1,0)</f>
        <v>0</v>
      </c>
      <c r="BN35" s="120">
        <f ca="1">IF(IFERROR(MATCH(_xlfn.CONCAT($B35,",",BN$4),'25 SpcFunc &amp; VentSpcFunc combos'!$Q$8:$Q$354,0),0)&gt;0,1,0)</f>
        <v>0</v>
      </c>
      <c r="BO35" s="120">
        <f ca="1">IF(IFERROR(MATCH(_xlfn.CONCAT($B35,",",BO$4),'25 SpcFunc &amp; VentSpcFunc combos'!$Q$8:$Q$354,0),0)&gt;0,1,0)</f>
        <v>0</v>
      </c>
      <c r="BP35" s="120">
        <f ca="1">IF(IFERROR(MATCH(_xlfn.CONCAT($B35,",",BP$4),'25 SpcFunc &amp; VentSpcFunc combos'!$Q$8:$Q$354,0),0)&gt;0,1,0)</f>
        <v>0</v>
      </c>
      <c r="BQ35" s="120">
        <f ca="1">IF(IFERROR(MATCH(_xlfn.CONCAT($B35,",",BQ$4),'25 SpcFunc &amp; VentSpcFunc combos'!$Q$8:$Q$354,0),0)&gt;0,1,0)</f>
        <v>0</v>
      </c>
      <c r="BR35" s="120">
        <f ca="1">IF(IFERROR(MATCH(_xlfn.CONCAT($B35,",",BR$4),'25 SpcFunc &amp; VentSpcFunc combos'!$Q$8:$Q$354,0),0)&gt;0,1,0)</f>
        <v>1</v>
      </c>
      <c r="BS35" s="120">
        <f ca="1">IF(IFERROR(MATCH(_xlfn.CONCAT($B35,",",BS$4),'25 SpcFunc &amp; VentSpcFunc combos'!$Q$8:$Q$354,0),0)&gt;0,1,0)</f>
        <v>0</v>
      </c>
      <c r="BT35" s="120">
        <f ca="1">IF(IFERROR(MATCH(_xlfn.CONCAT($B35,",",BT$4),'25 SpcFunc &amp; VentSpcFunc combos'!$Q$8:$Q$354,0),0)&gt;0,1,0)</f>
        <v>0</v>
      </c>
      <c r="BU35" s="120">
        <f ca="1">IF(IFERROR(MATCH(_xlfn.CONCAT($B35,",",BU$4),'25 SpcFunc &amp; VentSpcFunc combos'!$Q$8:$Q$354,0),0)&gt;0,1,0)</f>
        <v>0</v>
      </c>
      <c r="BV35" s="120">
        <f ca="1">IF(IFERROR(MATCH(_xlfn.CONCAT($B35,",",BV$4),'25 SpcFunc &amp; VentSpcFunc combos'!$Q$8:$Q$354,0),0)&gt;0,1,0)</f>
        <v>0</v>
      </c>
      <c r="BW35" s="120">
        <f ca="1">IF(IFERROR(MATCH(_xlfn.CONCAT($B35,",",BW$4),'25 SpcFunc &amp; VentSpcFunc combos'!$Q$8:$Q$354,0),0)&gt;0,1,0)</f>
        <v>0</v>
      </c>
      <c r="BX35" s="120">
        <f ca="1">IF(IFERROR(MATCH(_xlfn.CONCAT($B35,",",BX$4),'25 SpcFunc &amp; VentSpcFunc combos'!$Q$8:$Q$354,0),0)&gt;0,1,0)</f>
        <v>0</v>
      </c>
      <c r="BY35" s="120">
        <f ca="1">IF(IFERROR(MATCH(_xlfn.CONCAT($B35,",",BY$4),'25 SpcFunc &amp; VentSpcFunc combos'!$Q$8:$Q$354,0),0)&gt;0,1,0)</f>
        <v>0</v>
      </c>
      <c r="BZ35" s="120">
        <f ca="1">IF(IFERROR(MATCH(_xlfn.CONCAT($B35,",",BZ$4),'25 SpcFunc &amp; VentSpcFunc combos'!$Q$8:$Q$354,0),0)&gt;0,1,0)</f>
        <v>0</v>
      </c>
      <c r="CA35" s="120">
        <f ca="1">IF(IFERROR(MATCH(_xlfn.CONCAT($B35,",",CA$4),'25 SpcFunc &amp; VentSpcFunc combos'!$Q$8:$Q$354,0),0)&gt;0,1,0)</f>
        <v>0</v>
      </c>
      <c r="CB35" s="120">
        <f ca="1">IF(IFERROR(MATCH(_xlfn.CONCAT($B35,",",CB$4),'25 SpcFunc &amp; VentSpcFunc combos'!$Q$8:$Q$354,0),0)&gt;0,1,0)</f>
        <v>0</v>
      </c>
      <c r="CC35" s="120">
        <f ca="1">IF(IFERROR(MATCH(_xlfn.CONCAT($B35,",",CC$4),'25 SpcFunc &amp; VentSpcFunc combos'!$Q$8:$Q$354,0),0)&gt;0,1,0)</f>
        <v>0</v>
      </c>
      <c r="CD35" s="120">
        <f ca="1">IF(IFERROR(MATCH(_xlfn.CONCAT($B35,",",CD$4),'25 SpcFunc &amp; VentSpcFunc combos'!$Q$8:$Q$354,0),0)&gt;0,1,0)</f>
        <v>0</v>
      </c>
      <c r="CE35" s="120">
        <f ca="1">IF(IFERROR(MATCH(_xlfn.CONCAT($B35,",",CE$4),'25 SpcFunc &amp; VentSpcFunc combos'!$Q$8:$Q$354,0),0)&gt;0,1,0)</f>
        <v>0</v>
      </c>
      <c r="CF35" s="120">
        <f ca="1">IF(IFERROR(MATCH(_xlfn.CONCAT($B35,",",CF$4),'25 SpcFunc &amp; VentSpcFunc combos'!$Q$8:$Q$354,0),0)&gt;0,1,0)</f>
        <v>0</v>
      </c>
      <c r="CG35" s="120">
        <f ca="1">IF(IFERROR(MATCH(_xlfn.CONCAT($B35,",",CG$4),'25 SpcFunc &amp; VentSpcFunc combos'!$Q$8:$Q$354,0),0)&gt;0,1,0)</f>
        <v>0</v>
      </c>
      <c r="CH35" s="120">
        <f ca="1">IF(IFERROR(MATCH(_xlfn.CONCAT($B35,",",CH$4),'25 SpcFunc &amp; VentSpcFunc combos'!$Q$8:$Q$354,0),0)&gt;0,1,0)</f>
        <v>0</v>
      </c>
      <c r="CI35" s="120">
        <f ca="1">IF(IFERROR(MATCH(_xlfn.CONCAT($B35,",",CI$4),'25 SpcFunc &amp; VentSpcFunc combos'!$Q$8:$Q$354,0),0)&gt;0,1,0)</f>
        <v>0</v>
      </c>
      <c r="CJ35" s="120">
        <f ca="1">IF(IFERROR(MATCH(_xlfn.CONCAT($B35,",",CJ$4),'25 SpcFunc &amp; VentSpcFunc combos'!$Q$8:$Q$354,0),0)&gt;0,1,0)</f>
        <v>0</v>
      </c>
      <c r="CK35" s="120">
        <f ca="1">IF(IFERROR(MATCH(_xlfn.CONCAT($B35,",",CK$4),'25 SpcFunc &amp; VentSpcFunc combos'!$Q$8:$Q$354,0),0)&gt;0,1,0)</f>
        <v>0</v>
      </c>
      <c r="CL35" s="120">
        <f ca="1">IF(IFERROR(MATCH(_xlfn.CONCAT($B35,",",CL$4),'25 SpcFunc &amp; VentSpcFunc combos'!$Q$8:$Q$354,0),0)&gt;0,1,0)</f>
        <v>0</v>
      </c>
      <c r="CM35" s="120">
        <f ca="1">IF(IFERROR(MATCH(_xlfn.CONCAT($B35,",",CM$4),'25 SpcFunc &amp; VentSpcFunc combos'!$Q$8:$Q$354,0),0)&gt;0,1,0)</f>
        <v>0</v>
      </c>
      <c r="CN35" s="120">
        <f ca="1">IF(IFERROR(MATCH(_xlfn.CONCAT($B35,",",CN$4),'25 SpcFunc &amp; VentSpcFunc combos'!$Q$8:$Q$354,0),0)&gt;0,1,0)</f>
        <v>0</v>
      </c>
      <c r="CO35" s="120">
        <f ca="1">IF(IFERROR(MATCH(_xlfn.CONCAT($B35,",",CO$4),'25 SpcFunc &amp; VentSpcFunc combos'!$Q$8:$Q$354,0),0)&gt;0,1,0)</f>
        <v>0</v>
      </c>
      <c r="CP35" s="120">
        <f ca="1">IF(IFERROR(MATCH(_xlfn.CONCAT($B35,",",CP$4),'25 SpcFunc &amp; VentSpcFunc combos'!$Q$8:$Q$354,0),0)&gt;0,1,0)</f>
        <v>0</v>
      </c>
      <c r="CQ35" s="120">
        <f ca="1">IF(IFERROR(MATCH(_xlfn.CONCAT($B35,",",CQ$4),'25 SpcFunc &amp; VentSpcFunc combos'!$Q$8:$Q$354,0),0)&gt;0,1,0)</f>
        <v>0</v>
      </c>
      <c r="CR35" s="120">
        <f ca="1">IF(IFERROR(MATCH(_xlfn.CONCAT($B35,",",CR$4),'25 SpcFunc &amp; VentSpcFunc combos'!$Q$8:$Q$354,0),0)&gt;0,1,0)</f>
        <v>0</v>
      </c>
      <c r="CS35" s="120">
        <f ca="1">IF(IFERROR(MATCH(_xlfn.CONCAT($B35,",",CS$4),'25 SpcFunc &amp; VentSpcFunc combos'!$Q$8:$Q$354,0),0)&gt;0,1,0)</f>
        <v>0</v>
      </c>
      <c r="CT35" s="120">
        <f ca="1">IF(IFERROR(MATCH(_xlfn.CONCAT($B35,",",CT$4),'25 SpcFunc &amp; VentSpcFunc combos'!$Q$8:$Q$354,0),0)&gt;0,1,0)</f>
        <v>0</v>
      </c>
      <c r="CU35" s="99" t="s">
        <v>938</v>
      </c>
      <c r="CV35">
        <f t="shared" ca="1" si="4"/>
        <v>4</v>
      </c>
    </row>
    <row r="36" spans="2:100" x14ac:dyDescent="0.25">
      <c r="B36" t="str">
        <f>'For CSV - 2025 SpcFuncData'!B36</f>
        <v>Healthcare Facility and Hospitals (Patient Room)</v>
      </c>
      <c r="C36" s="120">
        <f ca="1">IF(IFERROR(MATCH(_xlfn.CONCAT($B36,",",C$4),'25 SpcFunc &amp; VentSpcFunc combos'!$Q$8:$Q$354,0),0)&gt;0,1,0)</f>
        <v>0</v>
      </c>
      <c r="D36" s="120">
        <f ca="1">IF(IFERROR(MATCH(_xlfn.CONCAT($B36,",",D$4),'25 SpcFunc &amp; VentSpcFunc combos'!$Q$8:$Q$354,0),0)&gt;0,1,0)</f>
        <v>0</v>
      </c>
      <c r="E36" s="120">
        <f ca="1">IF(IFERROR(MATCH(_xlfn.CONCAT($B36,",",E$4),'25 SpcFunc &amp; VentSpcFunc combos'!$Q$8:$Q$354,0),0)&gt;0,1,0)</f>
        <v>0</v>
      </c>
      <c r="F36" s="120">
        <f ca="1">IF(IFERROR(MATCH(_xlfn.CONCAT($B36,",",F$4),'25 SpcFunc &amp; VentSpcFunc combos'!$Q$8:$Q$354,0),0)&gt;0,1,0)</f>
        <v>0</v>
      </c>
      <c r="G36" s="120">
        <f ca="1">IF(IFERROR(MATCH(_xlfn.CONCAT($B36,",",G$4),'25 SpcFunc &amp; VentSpcFunc combos'!$Q$8:$Q$354,0),0)&gt;0,1,0)</f>
        <v>0</v>
      </c>
      <c r="H36" s="120">
        <f ca="1">IF(IFERROR(MATCH(_xlfn.CONCAT($B36,",",H$4),'25 SpcFunc &amp; VentSpcFunc combos'!$Q$8:$Q$354,0),0)&gt;0,1,0)</f>
        <v>0</v>
      </c>
      <c r="I36" s="120">
        <f ca="1">IF(IFERROR(MATCH(_xlfn.CONCAT($B36,",",I$4),'25 SpcFunc &amp; VentSpcFunc combos'!$Q$8:$Q$354,0),0)&gt;0,1,0)</f>
        <v>0</v>
      </c>
      <c r="J36" s="120">
        <f ca="1">IF(IFERROR(MATCH(_xlfn.CONCAT($B36,",",J$4),'25 SpcFunc &amp; VentSpcFunc combos'!$Q$8:$Q$354,0),0)&gt;0,1,0)</f>
        <v>0</v>
      </c>
      <c r="K36" s="120">
        <f ca="1">IF(IFERROR(MATCH(_xlfn.CONCAT($B36,",",K$4),'25 SpcFunc &amp; VentSpcFunc combos'!$Q$8:$Q$354,0),0)&gt;0,1,0)</f>
        <v>0</v>
      </c>
      <c r="L36" s="120">
        <f ca="1">IF(IFERROR(MATCH(_xlfn.CONCAT($B36,",",L$4),'25 SpcFunc &amp; VentSpcFunc combos'!$Q$8:$Q$354,0),0)&gt;0,1,0)</f>
        <v>0</v>
      </c>
      <c r="M36" s="120">
        <f ca="1">IF(IFERROR(MATCH(_xlfn.CONCAT($B36,",",M$4),'25 SpcFunc &amp; VentSpcFunc combos'!$Q$8:$Q$354,0),0)&gt;0,1,0)</f>
        <v>0</v>
      </c>
      <c r="N36" s="120">
        <f ca="1">IF(IFERROR(MATCH(_xlfn.CONCAT($B36,",",N$4),'25 SpcFunc &amp; VentSpcFunc combos'!$Q$8:$Q$354,0),0)&gt;0,1,0)</f>
        <v>0</v>
      </c>
      <c r="O36" s="120">
        <f ca="1">IF(IFERROR(MATCH(_xlfn.CONCAT($B36,",",O$4),'25 SpcFunc &amp; VentSpcFunc combos'!$Q$8:$Q$354,0),0)&gt;0,1,0)</f>
        <v>0</v>
      </c>
      <c r="P36" s="120">
        <f ca="1">IF(IFERROR(MATCH(_xlfn.CONCAT($B36,",",P$4),'25 SpcFunc &amp; VentSpcFunc combos'!$Q$8:$Q$354,0),0)&gt;0,1,0)</f>
        <v>0</v>
      </c>
      <c r="Q36" s="120">
        <f ca="1">IF(IFERROR(MATCH(_xlfn.CONCAT($B36,",",Q$4),'25 SpcFunc &amp; VentSpcFunc combos'!$Q$8:$Q$354,0),0)&gt;0,1,0)</f>
        <v>0</v>
      </c>
      <c r="R36" s="120">
        <f ca="1">IF(IFERROR(MATCH(_xlfn.CONCAT($B36,",",R$4),'25 SpcFunc &amp; VentSpcFunc combos'!$Q$8:$Q$354,0),0)&gt;0,1,0)</f>
        <v>0</v>
      </c>
      <c r="S36" s="120">
        <f ca="1">IF(IFERROR(MATCH(_xlfn.CONCAT($B36,",",S$4),'25 SpcFunc &amp; VentSpcFunc combos'!$Q$8:$Q$354,0),0)&gt;0,1,0)</f>
        <v>0</v>
      </c>
      <c r="T36" s="120">
        <f ca="1">IF(IFERROR(MATCH(_xlfn.CONCAT($B36,",",T$4),'25 SpcFunc &amp; VentSpcFunc combos'!$Q$8:$Q$354,0),0)&gt;0,1,0)</f>
        <v>0</v>
      </c>
      <c r="U36" s="120">
        <f ca="1">IF(IFERROR(MATCH(_xlfn.CONCAT($B36,",",U$4),'25 SpcFunc &amp; VentSpcFunc combos'!$Q$8:$Q$354,0),0)&gt;0,1,0)</f>
        <v>0</v>
      </c>
      <c r="V36" s="120">
        <f ca="1">IF(IFERROR(MATCH(_xlfn.CONCAT($B36,",",V$4),'25 SpcFunc &amp; VentSpcFunc combos'!$Q$8:$Q$354,0),0)&gt;0,1,0)</f>
        <v>0</v>
      </c>
      <c r="W36" s="120">
        <f ca="1">IF(IFERROR(MATCH(_xlfn.CONCAT($B36,",",W$4),'25 SpcFunc &amp; VentSpcFunc combos'!$Q$8:$Q$354,0),0)&gt;0,1,0)</f>
        <v>0</v>
      </c>
      <c r="X36" s="120">
        <f ca="1">IF(IFERROR(MATCH(_xlfn.CONCAT($B36,",",X$4),'25 SpcFunc &amp; VentSpcFunc combos'!$Q$8:$Q$354,0),0)&gt;0,1,0)</f>
        <v>0</v>
      </c>
      <c r="Y36" s="120">
        <f ca="1">IF(IFERROR(MATCH(_xlfn.CONCAT($B36,",",Y$4),'25 SpcFunc &amp; VentSpcFunc combos'!$Q$8:$Q$354,0),0)&gt;0,1,0)</f>
        <v>0</v>
      </c>
      <c r="Z36" s="120">
        <f ca="1">IF(IFERROR(MATCH(_xlfn.CONCAT($B36,",",Z$4),'25 SpcFunc &amp; VentSpcFunc combos'!$Q$8:$Q$354,0),0)&gt;0,1,0)</f>
        <v>0</v>
      </c>
      <c r="AA36" s="120">
        <f ca="1">IF(IFERROR(MATCH(_xlfn.CONCAT($B36,",",AA$4),'25 SpcFunc &amp; VentSpcFunc combos'!$Q$8:$Q$354,0),0)&gt;0,1,0)</f>
        <v>0</v>
      </c>
      <c r="AB36" s="120">
        <f ca="1">IF(IFERROR(MATCH(_xlfn.CONCAT($B36,",",AB$4),'25 SpcFunc &amp; VentSpcFunc combos'!$Q$8:$Q$354,0),0)&gt;0,1,0)</f>
        <v>0</v>
      </c>
      <c r="AC36" s="120">
        <f ca="1">IF(IFERROR(MATCH(_xlfn.CONCAT($B36,",",AC$4),'25 SpcFunc &amp; VentSpcFunc combos'!$Q$8:$Q$354,0),0)&gt;0,1,0)</f>
        <v>0</v>
      </c>
      <c r="AD36" s="120">
        <f ca="1">IF(IFERROR(MATCH(_xlfn.CONCAT($B36,",",AD$4),'25 SpcFunc &amp; VentSpcFunc combos'!$Q$8:$Q$354,0),0)&gt;0,1,0)</f>
        <v>0</v>
      </c>
      <c r="AE36" s="120">
        <f ca="1">IF(IFERROR(MATCH(_xlfn.CONCAT($B36,",",AE$4),'25 SpcFunc &amp; VentSpcFunc combos'!$Q$8:$Q$354,0),0)&gt;0,1,0)</f>
        <v>0</v>
      </c>
      <c r="AF36" s="120">
        <f ca="1">IF(IFERROR(MATCH(_xlfn.CONCAT($B36,",",AF$4),'25 SpcFunc &amp; VentSpcFunc combos'!$Q$8:$Q$354,0),0)&gt;0,1,0)</f>
        <v>0</v>
      </c>
      <c r="AG36" s="120">
        <f ca="1">IF(IFERROR(MATCH(_xlfn.CONCAT($B36,",",AG$4),'25 SpcFunc &amp; VentSpcFunc combos'!$Q$8:$Q$354,0),0)&gt;0,1,0)</f>
        <v>0</v>
      </c>
      <c r="AH36" s="120">
        <f ca="1">IF(IFERROR(MATCH(_xlfn.CONCAT($B36,",",AH$4),'25 SpcFunc &amp; VentSpcFunc combos'!$Q$8:$Q$354,0),0)&gt;0,1,0)</f>
        <v>0</v>
      </c>
      <c r="AI36" s="120">
        <f ca="1">IF(IFERROR(MATCH(_xlfn.CONCAT($B36,",",AI$4),'25 SpcFunc &amp; VentSpcFunc combos'!$Q$8:$Q$354,0),0)&gt;0,1,0)</f>
        <v>0</v>
      </c>
      <c r="AJ36" s="120">
        <f ca="1">IF(IFERROR(MATCH(_xlfn.CONCAT($B36,",",AJ$4),'25 SpcFunc &amp; VentSpcFunc combos'!$Q$8:$Q$354,0),0)&gt;0,1,0)</f>
        <v>0</v>
      </c>
      <c r="AK36" s="120">
        <f ca="1">IF(IFERROR(MATCH(_xlfn.CONCAT($B36,",",AK$4),'25 SpcFunc &amp; VentSpcFunc combos'!$Q$8:$Q$354,0),0)&gt;0,1,0)</f>
        <v>0</v>
      </c>
      <c r="AL36" s="120">
        <f ca="1">IF(IFERROR(MATCH(_xlfn.CONCAT($B36,",",AL$4),'25 SpcFunc &amp; VentSpcFunc combos'!$Q$8:$Q$354,0),0)&gt;0,1,0)</f>
        <v>0</v>
      </c>
      <c r="AM36" s="120">
        <f ca="1">IF(IFERROR(MATCH(_xlfn.CONCAT($B36,",",AM$4),'25 SpcFunc &amp; VentSpcFunc combos'!$Q$8:$Q$354,0),0)&gt;0,1,0)</f>
        <v>0</v>
      </c>
      <c r="AN36" s="120">
        <f ca="1">IF(IFERROR(MATCH(_xlfn.CONCAT($B36,",",AN$4),'25 SpcFunc &amp; VentSpcFunc combos'!$Q$8:$Q$354,0),0)&gt;0,1,0)</f>
        <v>0</v>
      </c>
      <c r="AO36" s="120">
        <f ca="1">IF(IFERROR(MATCH(_xlfn.CONCAT($B36,",",AO$4),'25 SpcFunc &amp; VentSpcFunc combos'!$Q$8:$Q$354,0),0)&gt;0,1,0)</f>
        <v>1</v>
      </c>
      <c r="AP36" s="120">
        <f ca="1">IF(IFERROR(MATCH(_xlfn.CONCAT($B36,",",AP$4),'25 SpcFunc &amp; VentSpcFunc combos'!$Q$8:$Q$354,0),0)&gt;0,1,0)</f>
        <v>0</v>
      </c>
      <c r="AQ36" s="120">
        <f ca="1">IF(IFERROR(MATCH(_xlfn.CONCAT($B36,",",AQ$4),'25 SpcFunc &amp; VentSpcFunc combos'!$Q$8:$Q$354,0),0)&gt;0,1,0)</f>
        <v>0</v>
      </c>
      <c r="AR36" s="120">
        <f ca="1">IF(IFERROR(MATCH(_xlfn.CONCAT($B36,",",AR$4),'25 SpcFunc &amp; VentSpcFunc combos'!$Q$8:$Q$354,0),0)&gt;0,1,0)</f>
        <v>0</v>
      </c>
      <c r="AS36" s="120">
        <f ca="1">IF(IFERROR(MATCH(_xlfn.CONCAT($B36,",",AS$4),'25 SpcFunc &amp; VentSpcFunc combos'!$Q$8:$Q$354,0),0)&gt;0,1,0)</f>
        <v>0</v>
      </c>
      <c r="AT36" s="120">
        <f ca="1">IF(IFERROR(MATCH(_xlfn.CONCAT($B36,",",AT$4),'25 SpcFunc &amp; VentSpcFunc combos'!$Q$8:$Q$354,0),0)&gt;0,1,0)</f>
        <v>0</v>
      </c>
      <c r="AU36" s="120">
        <f ca="1">IF(IFERROR(MATCH(_xlfn.CONCAT($B36,",",AU$4),'25 SpcFunc &amp; VentSpcFunc combos'!$Q$8:$Q$354,0),0)&gt;0,1,0)</f>
        <v>1</v>
      </c>
      <c r="AV36" s="120">
        <f ca="1">IF(IFERROR(MATCH(_xlfn.CONCAT($B36,",",AV$4),'25 SpcFunc &amp; VentSpcFunc combos'!$Q$8:$Q$354,0),0)&gt;0,1,0)</f>
        <v>1</v>
      </c>
      <c r="AW36" s="120">
        <f ca="1">IF(IFERROR(MATCH(_xlfn.CONCAT($B36,",",AW$4),'25 SpcFunc &amp; VentSpcFunc combos'!$Q$8:$Q$354,0),0)&gt;0,1,0)</f>
        <v>0</v>
      </c>
      <c r="AX36" s="120">
        <f ca="1">IF(IFERROR(MATCH(_xlfn.CONCAT($B36,",",AX$4),'25 SpcFunc &amp; VentSpcFunc combos'!$Q$8:$Q$354,0),0)&gt;0,1,0)</f>
        <v>0</v>
      </c>
      <c r="AY36" s="120">
        <f ca="1">IF(IFERROR(MATCH(_xlfn.CONCAT($B36,",",AY$4),'25 SpcFunc &amp; VentSpcFunc combos'!$Q$8:$Q$354,0),0)&gt;0,1,0)</f>
        <v>0</v>
      </c>
      <c r="AZ36" s="120">
        <f ca="1">IF(IFERROR(MATCH(_xlfn.CONCAT($B36,",",AZ$4),'25 SpcFunc &amp; VentSpcFunc combos'!$Q$8:$Q$354,0),0)&gt;0,1,0)</f>
        <v>0</v>
      </c>
      <c r="BA36" s="120">
        <f ca="1">IF(IFERROR(MATCH(_xlfn.CONCAT($B36,",",BA$4),'25 SpcFunc &amp; VentSpcFunc combos'!$Q$8:$Q$354,0),0)&gt;0,1,0)</f>
        <v>0</v>
      </c>
      <c r="BB36" s="120">
        <f ca="1">IF(IFERROR(MATCH(_xlfn.CONCAT($B36,",",BB$4),'25 SpcFunc &amp; VentSpcFunc combos'!$Q$8:$Q$354,0),0)&gt;0,1,0)</f>
        <v>0</v>
      </c>
      <c r="BC36" s="120">
        <f ca="1">IF(IFERROR(MATCH(_xlfn.CONCAT($B36,",",BC$4),'25 SpcFunc &amp; VentSpcFunc combos'!$Q$8:$Q$354,0),0)&gt;0,1,0)</f>
        <v>0</v>
      </c>
      <c r="BD36" s="120">
        <f ca="1">IF(IFERROR(MATCH(_xlfn.CONCAT($B36,",",BD$4),'25 SpcFunc &amp; VentSpcFunc combos'!$Q$8:$Q$354,0),0)&gt;0,1,0)</f>
        <v>0</v>
      </c>
      <c r="BE36" s="120">
        <f ca="1">IF(IFERROR(MATCH(_xlfn.CONCAT($B36,",",BE$4),'25 SpcFunc &amp; VentSpcFunc combos'!$Q$8:$Q$354,0),0)&gt;0,1,0)</f>
        <v>0</v>
      </c>
      <c r="BF36" s="120">
        <f ca="1">IF(IFERROR(MATCH(_xlfn.CONCAT($B36,",",BF$4),'25 SpcFunc &amp; VentSpcFunc combos'!$Q$8:$Q$354,0),0)&gt;0,1,0)</f>
        <v>0</v>
      </c>
      <c r="BG36" s="120">
        <f ca="1">IF(IFERROR(MATCH(_xlfn.CONCAT($B36,",",BG$4),'25 SpcFunc &amp; VentSpcFunc combos'!$Q$8:$Q$354,0),0)&gt;0,1,0)</f>
        <v>0</v>
      </c>
      <c r="BH36" s="120">
        <f ca="1">IF(IFERROR(MATCH(_xlfn.CONCAT($B36,",",BH$4),'25 SpcFunc &amp; VentSpcFunc combos'!$Q$8:$Q$354,0),0)&gt;0,1,0)</f>
        <v>0</v>
      </c>
      <c r="BI36" s="120">
        <f ca="1">IF(IFERROR(MATCH(_xlfn.CONCAT($B36,",",BI$4),'25 SpcFunc &amp; VentSpcFunc combos'!$Q$8:$Q$354,0),0)&gt;0,1,0)</f>
        <v>0</v>
      </c>
      <c r="BJ36" s="120">
        <f ca="1">IF(IFERROR(MATCH(_xlfn.CONCAT($B36,",",BJ$4),'25 SpcFunc &amp; VentSpcFunc combos'!$Q$8:$Q$354,0),0)&gt;0,1,0)</f>
        <v>0</v>
      </c>
      <c r="BK36" s="120">
        <f ca="1">IF(IFERROR(MATCH(_xlfn.CONCAT($B36,",",BK$4),'25 SpcFunc &amp; VentSpcFunc combos'!$Q$8:$Q$354,0),0)&gt;0,1,0)</f>
        <v>0</v>
      </c>
      <c r="BL36" s="120">
        <f ca="1">IF(IFERROR(MATCH(_xlfn.CONCAT($B36,",",BL$4),'25 SpcFunc &amp; VentSpcFunc combos'!$Q$8:$Q$354,0),0)&gt;0,1,0)</f>
        <v>0</v>
      </c>
      <c r="BM36" s="120">
        <f ca="1">IF(IFERROR(MATCH(_xlfn.CONCAT($B36,",",BM$4),'25 SpcFunc &amp; VentSpcFunc combos'!$Q$8:$Q$354,0),0)&gt;0,1,0)</f>
        <v>0</v>
      </c>
      <c r="BN36" s="120">
        <f ca="1">IF(IFERROR(MATCH(_xlfn.CONCAT($B36,",",BN$4),'25 SpcFunc &amp; VentSpcFunc combos'!$Q$8:$Q$354,0),0)&gt;0,1,0)</f>
        <v>0</v>
      </c>
      <c r="BO36" s="120">
        <f ca="1">IF(IFERROR(MATCH(_xlfn.CONCAT($B36,",",BO$4),'25 SpcFunc &amp; VentSpcFunc combos'!$Q$8:$Q$354,0),0)&gt;0,1,0)</f>
        <v>0</v>
      </c>
      <c r="BP36" s="120">
        <f ca="1">IF(IFERROR(MATCH(_xlfn.CONCAT($B36,",",BP$4),'25 SpcFunc &amp; VentSpcFunc combos'!$Q$8:$Q$354,0),0)&gt;0,1,0)</f>
        <v>0</v>
      </c>
      <c r="BQ36" s="120">
        <f ca="1">IF(IFERROR(MATCH(_xlfn.CONCAT($B36,",",BQ$4),'25 SpcFunc &amp; VentSpcFunc combos'!$Q$8:$Q$354,0),0)&gt;0,1,0)</f>
        <v>0</v>
      </c>
      <c r="BR36" s="120">
        <f ca="1">IF(IFERROR(MATCH(_xlfn.CONCAT($B36,",",BR$4),'25 SpcFunc &amp; VentSpcFunc combos'!$Q$8:$Q$354,0),0)&gt;0,1,0)</f>
        <v>1</v>
      </c>
      <c r="BS36" s="120">
        <f ca="1">IF(IFERROR(MATCH(_xlfn.CONCAT($B36,",",BS$4),'25 SpcFunc &amp; VentSpcFunc combos'!$Q$8:$Q$354,0),0)&gt;0,1,0)</f>
        <v>0</v>
      </c>
      <c r="BT36" s="120">
        <f ca="1">IF(IFERROR(MATCH(_xlfn.CONCAT($B36,",",BT$4),'25 SpcFunc &amp; VentSpcFunc combos'!$Q$8:$Q$354,0),0)&gt;0,1,0)</f>
        <v>0</v>
      </c>
      <c r="BU36" s="120">
        <f ca="1">IF(IFERROR(MATCH(_xlfn.CONCAT($B36,",",BU$4),'25 SpcFunc &amp; VentSpcFunc combos'!$Q$8:$Q$354,0),0)&gt;0,1,0)</f>
        <v>0</v>
      </c>
      <c r="BV36" s="120">
        <f ca="1">IF(IFERROR(MATCH(_xlfn.CONCAT($B36,",",BV$4),'25 SpcFunc &amp; VentSpcFunc combos'!$Q$8:$Q$354,0),0)&gt;0,1,0)</f>
        <v>0</v>
      </c>
      <c r="BW36" s="120">
        <f ca="1">IF(IFERROR(MATCH(_xlfn.CONCAT($B36,",",BW$4),'25 SpcFunc &amp; VentSpcFunc combos'!$Q$8:$Q$354,0),0)&gt;0,1,0)</f>
        <v>0</v>
      </c>
      <c r="BX36" s="120">
        <f ca="1">IF(IFERROR(MATCH(_xlfn.CONCAT($B36,",",BX$4),'25 SpcFunc &amp; VentSpcFunc combos'!$Q$8:$Q$354,0),0)&gt;0,1,0)</f>
        <v>0</v>
      </c>
      <c r="BY36" s="120">
        <f ca="1">IF(IFERROR(MATCH(_xlfn.CONCAT($B36,",",BY$4),'25 SpcFunc &amp; VentSpcFunc combos'!$Q$8:$Q$354,0),0)&gt;0,1,0)</f>
        <v>0</v>
      </c>
      <c r="BZ36" s="120">
        <f ca="1">IF(IFERROR(MATCH(_xlfn.CONCAT($B36,",",BZ$4),'25 SpcFunc &amp; VentSpcFunc combos'!$Q$8:$Q$354,0),0)&gt;0,1,0)</f>
        <v>0</v>
      </c>
      <c r="CA36" s="120">
        <f ca="1">IF(IFERROR(MATCH(_xlfn.CONCAT($B36,",",CA$4),'25 SpcFunc &amp; VentSpcFunc combos'!$Q$8:$Q$354,0),0)&gt;0,1,0)</f>
        <v>0</v>
      </c>
      <c r="CB36" s="120">
        <f ca="1">IF(IFERROR(MATCH(_xlfn.CONCAT($B36,",",CB$4),'25 SpcFunc &amp; VentSpcFunc combos'!$Q$8:$Q$354,0),0)&gt;0,1,0)</f>
        <v>0</v>
      </c>
      <c r="CC36" s="120">
        <f ca="1">IF(IFERROR(MATCH(_xlfn.CONCAT($B36,",",CC$4),'25 SpcFunc &amp; VentSpcFunc combos'!$Q$8:$Q$354,0),0)&gt;0,1,0)</f>
        <v>0</v>
      </c>
      <c r="CD36" s="120">
        <f ca="1">IF(IFERROR(MATCH(_xlfn.CONCAT($B36,",",CD$4),'25 SpcFunc &amp; VentSpcFunc combos'!$Q$8:$Q$354,0),0)&gt;0,1,0)</f>
        <v>0</v>
      </c>
      <c r="CE36" s="120">
        <f ca="1">IF(IFERROR(MATCH(_xlfn.CONCAT($B36,",",CE$4),'25 SpcFunc &amp; VentSpcFunc combos'!$Q$8:$Q$354,0),0)&gt;0,1,0)</f>
        <v>0</v>
      </c>
      <c r="CF36" s="120">
        <f ca="1">IF(IFERROR(MATCH(_xlfn.CONCAT($B36,",",CF$4),'25 SpcFunc &amp; VentSpcFunc combos'!$Q$8:$Q$354,0),0)&gt;0,1,0)</f>
        <v>0</v>
      </c>
      <c r="CG36" s="120">
        <f ca="1">IF(IFERROR(MATCH(_xlfn.CONCAT($B36,",",CG$4),'25 SpcFunc &amp; VentSpcFunc combos'!$Q$8:$Q$354,0),0)&gt;0,1,0)</f>
        <v>0</v>
      </c>
      <c r="CH36" s="120">
        <f ca="1">IF(IFERROR(MATCH(_xlfn.CONCAT($B36,",",CH$4),'25 SpcFunc &amp; VentSpcFunc combos'!$Q$8:$Q$354,0),0)&gt;0,1,0)</f>
        <v>0</v>
      </c>
      <c r="CI36" s="120">
        <f ca="1">IF(IFERROR(MATCH(_xlfn.CONCAT($B36,",",CI$4),'25 SpcFunc &amp; VentSpcFunc combos'!$Q$8:$Q$354,0),0)&gt;0,1,0)</f>
        <v>0</v>
      </c>
      <c r="CJ36" s="120">
        <f ca="1">IF(IFERROR(MATCH(_xlfn.CONCAT($B36,",",CJ$4),'25 SpcFunc &amp; VentSpcFunc combos'!$Q$8:$Q$354,0),0)&gt;0,1,0)</f>
        <v>0</v>
      </c>
      <c r="CK36" s="120">
        <f ca="1">IF(IFERROR(MATCH(_xlfn.CONCAT($B36,",",CK$4),'25 SpcFunc &amp; VentSpcFunc combos'!$Q$8:$Q$354,0),0)&gt;0,1,0)</f>
        <v>0</v>
      </c>
      <c r="CL36" s="120">
        <f ca="1">IF(IFERROR(MATCH(_xlfn.CONCAT($B36,",",CL$4),'25 SpcFunc &amp; VentSpcFunc combos'!$Q$8:$Q$354,0),0)&gt;0,1,0)</f>
        <v>0</v>
      </c>
      <c r="CM36" s="120">
        <f ca="1">IF(IFERROR(MATCH(_xlfn.CONCAT($B36,",",CM$4),'25 SpcFunc &amp; VentSpcFunc combos'!$Q$8:$Q$354,0),0)&gt;0,1,0)</f>
        <v>0</v>
      </c>
      <c r="CN36" s="120">
        <f ca="1">IF(IFERROR(MATCH(_xlfn.CONCAT($B36,",",CN$4),'25 SpcFunc &amp; VentSpcFunc combos'!$Q$8:$Q$354,0),0)&gt;0,1,0)</f>
        <v>0</v>
      </c>
      <c r="CO36" s="120">
        <f ca="1">IF(IFERROR(MATCH(_xlfn.CONCAT($B36,",",CO$4),'25 SpcFunc &amp; VentSpcFunc combos'!$Q$8:$Q$354,0),0)&gt;0,1,0)</f>
        <v>0</v>
      </c>
      <c r="CP36" s="120">
        <f ca="1">IF(IFERROR(MATCH(_xlfn.CONCAT($B36,",",CP$4),'25 SpcFunc &amp; VentSpcFunc combos'!$Q$8:$Q$354,0),0)&gt;0,1,0)</f>
        <v>0</v>
      </c>
      <c r="CQ36" s="120">
        <f ca="1">IF(IFERROR(MATCH(_xlfn.CONCAT($B36,",",CQ$4),'25 SpcFunc &amp; VentSpcFunc combos'!$Q$8:$Q$354,0),0)&gt;0,1,0)</f>
        <v>0</v>
      </c>
      <c r="CR36" s="120">
        <f ca="1">IF(IFERROR(MATCH(_xlfn.CONCAT($B36,",",CR$4),'25 SpcFunc &amp; VentSpcFunc combos'!$Q$8:$Q$354,0),0)&gt;0,1,0)</f>
        <v>0</v>
      </c>
      <c r="CS36" s="120">
        <f ca="1">IF(IFERROR(MATCH(_xlfn.CONCAT($B36,",",CS$4),'25 SpcFunc &amp; VentSpcFunc combos'!$Q$8:$Q$354,0),0)&gt;0,1,0)</f>
        <v>0</v>
      </c>
      <c r="CT36" s="120">
        <f ca="1">IF(IFERROR(MATCH(_xlfn.CONCAT($B36,",",CT$4),'25 SpcFunc &amp; VentSpcFunc combos'!$Q$8:$Q$354,0),0)&gt;0,1,0)</f>
        <v>0</v>
      </c>
      <c r="CU36" s="99" t="s">
        <v>938</v>
      </c>
      <c r="CV36">
        <f t="shared" ca="1" si="4"/>
        <v>4</v>
      </c>
    </row>
    <row r="37" spans="2:100" x14ac:dyDescent="0.25">
      <c r="B37" t="str">
        <f>'For CSV - 2025 SpcFuncData'!B37</f>
        <v>Healthcare Facility and Hospitals (Physical Therapy Room)</v>
      </c>
      <c r="C37" s="120">
        <f ca="1">IF(IFERROR(MATCH(_xlfn.CONCAT($B37,",",C$4),'25 SpcFunc &amp; VentSpcFunc combos'!$Q$8:$Q$354,0),0)&gt;0,1,0)</f>
        <v>0</v>
      </c>
      <c r="D37" s="120">
        <f ca="1">IF(IFERROR(MATCH(_xlfn.CONCAT($B37,",",D$4),'25 SpcFunc &amp; VentSpcFunc combos'!$Q$8:$Q$354,0),0)&gt;0,1,0)</f>
        <v>0</v>
      </c>
      <c r="E37" s="120">
        <f ca="1">IF(IFERROR(MATCH(_xlfn.CONCAT($B37,",",E$4),'25 SpcFunc &amp; VentSpcFunc combos'!$Q$8:$Q$354,0),0)&gt;0,1,0)</f>
        <v>0</v>
      </c>
      <c r="F37" s="120">
        <f ca="1">IF(IFERROR(MATCH(_xlfn.CONCAT($B37,",",F$4),'25 SpcFunc &amp; VentSpcFunc combos'!$Q$8:$Q$354,0),0)&gt;0,1,0)</f>
        <v>0</v>
      </c>
      <c r="G37" s="120">
        <f ca="1">IF(IFERROR(MATCH(_xlfn.CONCAT($B37,",",G$4),'25 SpcFunc &amp; VentSpcFunc combos'!$Q$8:$Q$354,0),0)&gt;0,1,0)</f>
        <v>0</v>
      </c>
      <c r="H37" s="120">
        <f ca="1">IF(IFERROR(MATCH(_xlfn.CONCAT($B37,",",H$4),'25 SpcFunc &amp; VentSpcFunc combos'!$Q$8:$Q$354,0),0)&gt;0,1,0)</f>
        <v>0</v>
      </c>
      <c r="I37" s="120">
        <f ca="1">IF(IFERROR(MATCH(_xlfn.CONCAT($B37,",",I$4),'25 SpcFunc &amp; VentSpcFunc combos'!$Q$8:$Q$354,0),0)&gt;0,1,0)</f>
        <v>0</v>
      </c>
      <c r="J37" s="120">
        <f ca="1">IF(IFERROR(MATCH(_xlfn.CONCAT($B37,",",J$4),'25 SpcFunc &amp; VentSpcFunc combos'!$Q$8:$Q$354,0),0)&gt;0,1,0)</f>
        <v>0</v>
      </c>
      <c r="K37" s="120">
        <f ca="1">IF(IFERROR(MATCH(_xlfn.CONCAT($B37,",",K$4),'25 SpcFunc &amp; VentSpcFunc combos'!$Q$8:$Q$354,0),0)&gt;0,1,0)</f>
        <v>0</v>
      </c>
      <c r="L37" s="120">
        <f ca="1">IF(IFERROR(MATCH(_xlfn.CONCAT($B37,",",L$4),'25 SpcFunc &amp; VentSpcFunc combos'!$Q$8:$Q$354,0),0)&gt;0,1,0)</f>
        <v>0</v>
      </c>
      <c r="M37" s="120">
        <f ca="1">IF(IFERROR(MATCH(_xlfn.CONCAT($B37,",",M$4),'25 SpcFunc &amp; VentSpcFunc combos'!$Q$8:$Q$354,0),0)&gt;0,1,0)</f>
        <v>0</v>
      </c>
      <c r="N37" s="120">
        <f ca="1">IF(IFERROR(MATCH(_xlfn.CONCAT($B37,",",N$4),'25 SpcFunc &amp; VentSpcFunc combos'!$Q$8:$Q$354,0),0)&gt;0,1,0)</f>
        <v>0</v>
      </c>
      <c r="O37" s="120">
        <f ca="1">IF(IFERROR(MATCH(_xlfn.CONCAT($B37,",",O$4),'25 SpcFunc &amp; VentSpcFunc combos'!$Q$8:$Q$354,0),0)&gt;0,1,0)</f>
        <v>0</v>
      </c>
      <c r="P37" s="120">
        <f ca="1">IF(IFERROR(MATCH(_xlfn.CONCAT($B37,",",P$4),'25 SpcFunc &amp; VentSpcFunc combos'!$Q$8:$Q$354,0),0)&gt;0,1,0)</f>
        <v>0</v>
      </c>
      <c r="Q37" s="120">
        <f ca="1">IF(IFERROR(MATCH(_xlfn.CONCAT($B37,",",Q$4),'25 SpcFunc &amp; VentSpcFunc combos'!$Q$8:$Q$354,0),0)&gt;0,1,0)</f>
        <v>0</v>
      </c>
      <c r="R37" s="120">
        <f ca="1">IF(IFERROR(MATCH(_xlfn.CONCAT($B37,",",R$4),'25 SpcFunc &amp; VentSpcFunc combos'!$Q$8:$Q$354,0),0)&gt;0,1,0)</f>
        <v>0</v>
      </c>
      <c r="S37" s="120">
        <f ca="1">IF(IFERROR(MATCH(_xlfn.CONCAT($B37,",",S$4),'25 SpcFunc &amp; VentSpcFunc combos'!$Q$8:$Q$354,0),0)&gt;0,1,0)</f>
        <v>0</v>
      </c>
      <c r="T37" s="120">
        <f ca="1">IF(IFERROR(MATCH(_xlfn.CONCAT($B37,",",T$4),'25 SpcFunc &amp; VentSpcFunc combos'!$Q$8:$Q$354,0),0)&gt;0,1,0)</f>
        <v>0</v>
      </c>
      <c r="U37" s="120">
        <f ca="1">IF(IFERROR(MATCH(_xlfn.CONCAT($B37,",",U$4),'25 SpcFunc &amp; VentSpcFunc combos'!$Q$8:$Q$354,0),0)&gt;0,1,0)</f>
        <v>0</v>
      </c>
      <c r="V37" s="120">
        <f ca="1">IF(IFERROR(MATCH(_xlfn.CONCAT($B37,",",V$4),'25 SpcFunc &amp; VentSpcFunc combos'!$Q$8:$Q$354,0),0)&gt;0,1,0)</f>
        <v>0</v>
      </c>
      <c r="W37" s="120">
        <f ca="1">IF(IFERROR(MATCH(_xlfn.CONCAT($B37,",",W$4),'25 SpcFunc &amp; VentSpcFunc combos'!$Q$8:$Q$354,0),0)&gt;0,1,0)</f>
        <v>0</v>
      </c>
      <c r="X37" s="120">
        <f ca="1">IF(IFERROR(MATCH(_xlfn.CONCAT($B37,",",X$4),'25 SpcFunc &amp; VentSpcFunc combos'!$Q$8:$Q$354,0),0)&gt;0,1,0)</f>
        <v>0</v>
      </c>
      <c r="Y37" s="120">
        <f ca="1">IF(IFERROR(MATCH(_xlfn.CONCAT($B37,",",Y$4),'25 SpcFunc &amp; VentSpcFunc combos'!$Q$8:$Q$354,0),0)&gt;0,1,0)</f>
        <v>0</v>
      </c>
      <c r="Z37" s="120">
        <f ca="1">IF(IFERROR(MATCH(_xlfn.CONCAT($B37,",",Z$4),'25 SpcFunc &amp; VentSpcFunc combos'!$Q$8:$Q$354,0),0)&gt;0,1,0)</f>
        <v>0</v>
      </c>
      <c r="AA37" s="120">
        <f ca="1">IF(IFERROR(MATCH(_xlfn.CONCAT($B37,",",AA$4),'25 SpcFunc &amp; VentSpcFunc combos'!$Q$8:$Q$354,0),0)&gt;0,1,0)</f>
        <v>0</v>
      </c>
      <c r="AB37" s="120">
        <f ca="1">IF(IFERROR(MATCH(_xlfn.CONCAT($B37,",",AB$4),'25 SpcFunc &amp; VentSpcFunc combos'!$Q$8:$Q$354,0),0)&gt;0,1,0)</f>
        <v>0</v>
      </c>
      <c r="AC37" s="120">
        <f ca="1">IF(IFERROR(MATCH(_xlfn.CONCAT($B37,",",AC$4),'25 SpcFunc &amp; VentSpcFunc combos'!$Q$8:$Q$354,0),0)&gt;0,1,0)</f>
        <v>0</v>
      </c>
      <c r="AD37" s="120">
        <f ca="1">IF(IFERROR(MATCH(_xlfn.CONCAT($B37,",",AD$4),'25 SpcFunc &amp; VentSpcFunc combos'!$Q$8:$Q$354,0),0)&gt;0,1,0)</f>
        <v>0</v>
      </c>
      <c r="AE37" s="120">
        <f ca="1">IF(IFERROR(MATCH(_xlfn.CONCAT($B37,",",AE$4),'25 SpcFunc &amp; VentSpcFunc combos'!$Q$8:$Q$354,0),0)&gt;0,1,0)</f>
        <v>0</v>
      </c>
      <c r="AF37" s="120">
        <f ca="1">IF(IFERROR(MATCH(_xlfn.CONCAT($B37,",",AF$4),'25 SpcFunc &amp; VentSpcFunc combos'!$Q$8:$Q$354,0),0)&gt;0,1,0)</f>
        <v>0</v>
      </c>
      <c r="AG37" s="120">
        <f ca="1">IF(IFERROR(MATCH(_xlfn.CONCAT($B37,",",AG$4),'25 SpcFunc &amp; VentSpcFunc combos'!$Q$8:$Q$354,0),0)&gt;0,1,0)</f>
        <v>0</v>
      </c>
      <c r="AH37" s="120">
        <f ca="1">IF(IFERROR(MATCH(_xlfn.CONCAT($B37,",",AH$4),'25 SpcFunc &amp; VentSpcFunc combos'!$Q$8:$Q$354,0),0)&gt;0,1,0)</f>
        <v>0</v>
      </c>
      <c r="AI37" s="120">
        <f ca="1">IF(IFERROR(MATCH(_xlfn.CONCAT($B37,",",AI$4),'25 SpcFunc &amp; VentSpcFunc combos'!$Q$8:$Q$354,0),0)&gt;0,1,0)</f>
        <v>0</v>
      </c>
      <c r="AJ37" s="120">
        <f ca="1">IF(IFERROR(MATCH(_xlfn.CONCAT($B37,",",AJ$4),'25 SpcFunc &amp; VentSpcFunc combos'!$Q$8:$Q$354,0),0)&gt;0,1,0)</f>
        <v>0</v>
      </c>
      <c r="AK37" s="120">
        <f ca="1">IF(IFERROR(MATCH(_xlfn.CONCAT($B37,",",AK$4),'25 SpcFunc &amp; VentSpcFunc combos'!$Q$8:$Q$354,0),0)&gt;0,1,0)</f>
        <v>0</v>
      </c>
      <c r="AL37" s="120">
        <f ca="1">IF(IFERROR(MATCH(_xlfn.CONCAT($B37,",",AL$4),'25 SpcFunc &amp; VentSpcFunc combos'!$Q$8:$Q$354,0),0)&gt;0,1,0)</f>
        <v>0</v>
      </c>
      <c r="AM37" s="120">
        <f ca="1">IF(IFERROR(MATCH(_xlfn.CONCAT($B37,",",AM$4),'25 SpcFunc &amp; VentSpcFunc combos'!$Q$8:$Q$354,0),0)&gt;0,1,0)</f>
        <v>0</v>
      </c>
      <c r="AN37" s="120">
        <f ca="1">IF(IFERROR(MATCH(_xlfn.CONCAT($B37,",",AN$4),'25 SpcFunc &amp; VentSpcFunc combos'!$Q$8:$Q$354,0),0)&gt;0,1,0)</f>
        <v>0</v>
      </c>
      <c r="AO37" s="120">
        <f ca="1">IF(IFERROR(MATCH(_xlfn.CONCAT($B37,",",AO$4),'25 SpcFunc &amp; VentSpcFunc combos'!$Q$8:$Q$354,0),0)&gt;0,1,0)</f>
        <v>0</v>
      </c>
      <c r="AP37" s="120">
        <f ca="1">IF(IFERROR(MATCH(_xlfn.CONCAT($B37,",",AP$4),'25 SpcFunc &amp; VentSpcFunc combos'!$Q$8:$Q$354,0),0)&gt;0,1,0)</f>
        <v>0</v>
      </c>
      <c r="AQ37" s="120">
        <f ca="1">IF(IFERROR(MATCH(_xlfn.CONCAT($B37,",",AQ$4),'25 SpcFunc &amp; VentSpcFunc combos'!$Q$8:$Q$354,0),0)&gt;0,1,0)</f>
        <v>0</v>
      </c>
      <c r="AR37" s="120">
        <f ca="1">IF(IFERROR(MATCH(_xlfn.CONCAT($B37,",",AR$4),'25 SpcFunc &amp; VentSpcFunc combos'!$Q$8:$Q$354,0),0)&gt;0,1,0)</f>
        <v>0</v>
      </c>
      <c r="AS37" s="120">
        <f ca="1">IF(IFERROR(MATCH(_xlfn.CONCAT($B37,",",AS$4),'25 SpcFunc &amp; VentSpcFunc combos'!$Q$8:$Q$354,0),0)&gt;0,1,0)</f>
        <v>0</v>
      </c>
      <c r="AT37" s="120">
        <f ca="1">IF(IFERROR(MATCH(_xlfn.CONCAT($B37,",",AT$4),'25 SpcFunc &amp; VentSpcFunc combos'!$Q$8:$Q$354,0),0)&gt;0,1,0)</f>
        <v>0</v>
      </c>
      <c r="AU37" s="120">
        <f ca="1">IF(IFERROR(MATCH(_xlfn.CONCAT($B37,",",AU$4),'25 SpcFunc &amp; VentSpcFunc combos'!$Q$8:$Q$354,0),0)&gt;0,1,0)</f>
        <v>0</v>
      </c>
      <c r="AV37" s="120">
        <f ca="1">IF(IFERROR(MATCH(_xlfn.CONCAT($B37,",",AV$4),'25 SpcFunc &amp; VentSpcFunc combos'!$Q$8:$Q$354,0),0)&gt;0,1,0)</f>
        <v>0</v>
      </c>
      <c r="AW37" s="120">
        <f ca="1">IF(IFERROR(MATCH(_xlfn.CONCAT($B37,",",AW$4),'25 SpcFunc &amp; VentSpcFunc combos'!$Q$8:$Q$354,0),0)&gt;0,1,0)</f>
        <v>0</v>
      </c>
      <c r="AX37" s="120">
        <f ca="1">IF(IFERROR(MATCH(_xlfn.CONCAT($B37,",",AX$4),'25 SpcFunc &amp; VentSpcFunc combos'!$Q$8:$Q$354,0),0)&gt;0,1,0)</f>
        <v>0</v>
      </c>
      <c r="AY37" s="120">
        <f ca="1">IF(IFERROR(MATCH(_xlfn.CONCAT($B37,",",AY$4),'25 SpcFunc &amp; VentSpcFunc combos'!$Q$8:$Q$354,0),0)&gt;0,1,0)</f>
        <v>0</v>
      </c>
      <c r="AZ37" s="120">
        <f ca="1">IF(IFERROR(MATCH(_xlfn.CONCAT($B37,",",AZ$4),'25 SpcFunc &amp; VentSpcFunc combos'!$Q$8:$Q$354,0),0)&gt;0,1,0)</f>
        <v>0</v>
      </c>
      <c r="BA37" s="120">
        <f ca="1">IF(IFERROR(MATCH(_xlfn.CONCAT($B37,",",BA$4),'25 SpcFunc &amp; VentSpcFunc combos'!$Q$8:$Q$354,0),0)&gt;0,1,0)</f>
        <v>0</v>
      </c>
      <c r="BB37" s="120">
        <f ca="1">IF(IFERROR(MATCH(_xlfn.CONCAT($B37,",",BB$4),'25 SpcFunc &amp; VentSpcFunc combos'!$Q$8:$Q$354,0),0)&gt;0,1,0)</f>
        <v>0</v>
      </c>
      <c r="BC37" s="120">
        <f ca="1">IF(IFERROR(MATCH(_xlfn.CONCAT($B37,",",BC$4),'25 SpcFunc &amp; VentSpcFunc combos'!$Q$8:$Q$354,0),0)&gt;0,1,0)</f>
        <v>0</v>
      </c>
      <c r="BD37" s="120">
        <f ca="1">IF(IFERROR(MATCH(_xlfn.CONCAT($B37,",",BD$4),'25 SpcFunc &amp; VentSpcFunc combos'!$Q$8:$Q$354,0),0)&gt;0,1,0)</f>
        <v>0</v>
      </c>
      <c r="BE37" s="120">
        <f ca="1">IF(IFERROR(MATCH(_xlfn.CONCAT($B37,",",BE$4),'25 SpcFunc &amp; VentSpcFunc combos'!$Q$8:$Q$354,0),0)&gt;0,1,0)</f>
        <v>0</v>
      </c>
      <c r="BF37" s="120">
        <f ca="1">IF(IFERROR(MATCH(_xlfn.CONCAT($B37,",",BF$4),'25 SpcFunc &amp; VentSpcFunc combos'!$Q$8:$Q$354,0),0)&gt;0,1,0)</f>
        <v>0</v>
      </c>
      <c r="BG37" s="120">
        <f ca="1">IF(IFERROR(MATCH(_xlfn.CONCAT($B37,",",BG$4),'25 SpcFunc &amp; VentSpcFunc combos'!$Q$8:$Q$354,0),0)&gt;0,1,0)</f>
        <v>0</v>
      </c>
      <c r="BH37" s="120">
        <f ca="1">IF(IFERROR(MATCH(_xlfn.CONCAT($B37,",",BH$4),'25 SpcFunc &amp; VentSpcFunc combos'!$Q$8:$Q$354,0),0)&gt;0,1,0)</f>
        <v>0</v>
      </c>
      <c r="BI37" s="120">
        <f ca="1">IF(IFERROR(MATCH(_xlfn.CONCAT($B37,",",BI$4),'25 SpcFunc &amp; VentSpcFunc combos'!$Q$8:$Q$354,0),0)&gt;0,1,0)</f>
        <v>0</v>
      </c>
      <c r="BJ37" s="120">
        <f ca="1">IF(IFERROR(MATCH(_xlfn.CONCAT($B37,",",BJ$4),'25 SpcFunc &amp; VentSpcFunc combos'!$Q$8:$Q$354,0),0)&gt;0,1,0)</f>
        <v>0</v>
      </c>
      <c r="BK37" s="120">
        <f ca="1">IF(IFERROR(MATCH(_xlfn.CONCAT($B37,",",BK$4),'25 SpcFunc &amp; VentSpcFunc combos'!$Q$8:$Q$354,0),0)&gt;0,1,0)</f>
        <v>0</v>
      </c>
      <c r="BL37" s="120">
        <f ca="1">IF(IFERROR(MATCH(_xlfn.CONCAT($B37,",",BL$4),'25 SpcFunc &amp; VentSpcFunc combos'!$Q$8:$Q$354,0),0)&gt;0,1,0)</f>
        <v>0</v>
      </c>
      <c r="BM37" s="120">
        <f ca="1">IF(IFERROR(MATCH(_xlfn.CONCAT($B37,",",BM$4),'25 SpcFunc &amp; VentSpcFunc combos'!$Q$8:$Q$354,0),0)&gt;0,1,0)</f>
        <v>0</v>
      </c>
      <c r="BN37" s="120">
        <f ca="1">IF(IFERROR(MATCH(_xlfn.CONCAT($B37,",",BN$4),'25 SpcFunc &amp; VentSpcFunc combos'!$Q$8:$Q$354,0),0)&gt;0,1,0)</f>
        <v>0</v>
      </c>
      <c r="BO37" s="120">
        <f ca="1">IF(IFERROR(MATCH(_xlfn.CONCAT($B37,",",BO$4),'25 SpcFunc &amp; VentSpcFunc combos'!$Q$8:$Q$354,0),0)&gt;0,1,0)</f>
        <v>0</v>
      </c>
      <c r="BP37" s="120">
        <f ca="1">IF(IFERROR(MATCH(_xlfn.CONCAT($B37,",",BP$4),'25 SpcFunc &amp; VentSpcFunc combos'!$Q$8:$Q$354,0),0)&gt;0,1,0)</f>
        <v>0</v>
      </c>
      <c r="BQ37" s="120">
        <f ca="1">IF(IFERROR(MATCH(_xlfn.CONCAT($B37,",",BQ$4),'25 SpcFunc &amp; VentSpcFunc combos'!$Q$8:$Q$354,0),0)&gt;0,1,0)</f>
        <v>0</v>
      </c>
      <c r="BR37" s="120">
        <f ca="1">IF(IFERROR(MATCH(_xlfn.CONCAT($B37,",",BR$4),'25 SpcFunc &amp; VentSpcFunc combos'!$Q$8:$Q$354,0),0)&gt;0,1,0)</f>
        <v>1</v>
      </c>
      <c r="BS37" s="120">
        <f ca="1">IF(IFERROR(MATCH(_xlfn.CONCAT($B37,",",BS$4),'25 SpcFunc &amp; VentSpcFunc combos'!$Q$8:$Q$354,0),0)&gt;0,1,0)</f>
        <v>0</v>
      </c>
      <c r="BT37" s="120">
        <f ca="1">IF(IFERROR(MATCH(_xlfn.CONCAT($B37,",",BT$4),'25 SpcFunc &amp; VentSpcFunc combos'!$Q$8:$Q$354,0),0)&gt;0,1,0)</f>
        <v>0</v>
      </c>
      <c r="BU37" s="120">
        <f ca="1">IF(IFERROR(MATCH(_xlfn.CONCAT($B37,",",BU$4),'25 SpcFunc &amp; VentSpcFunc combos'!$Q$8:$Q$354,0),0)&gt;0,1,0)</f>
        <v>0</v>
      </c>
      <c r="BV37" s="120">
        <f ca="1">IF(IFERROR(MATCH(_xlfn.CONCAT($B37,",",BV$4),'25 SpcFunc &amp; VentSpcFunc combos'!$Q$8:$Q$354,0),0)&gt;0,1,0)</f>
        <v>0</v>
      </c>
      <c r="BW37" s="120">
        <f ca="1">IF(IFERROR(MATCH(_xlfn.CONCAT($B37,",",BW$4),'25 SpcFunc &amp; VentSpcFunc combos'!$Q$8:$Q$354,0),0)&gt;0,1,0)</f>
        <v>0</v>
      </c>
      <c r="BX37" s="120">
        <f ca="1">IF(IFERROR(MATCH(_xlfn.CONCAT($B37,",",BX$4),'25 SpcFunc &amp; VentSpcFunc combos'!$Q$8:$Q$354,0),0)&gt;0,1,0)</f>
        <v>0</v>
      </c>
      <c r="BY37" s="120">
        <f ca="1">IF(IFERROR(MATCH(_xlfn.CONCAT($B37,",",BY$4),'25 SpcFunc &amp; VentSpcFunc combos'!$Q$8:$Q$354,0),0)&gt;0,1,0)</f>
        <v>0</v>
      </c>
      <c r="BZ37" s="120">
        <f ca="1">IF(IFERROR(MATCH(_xlfn.CONCAT($B37,",",BZ$4),'25 SpcFunc &amp; VentSpcFunc combos'!$Q$8:$Q$354,0),0)&gt;0,1,0)</f>
        <v>0</v>
      </c>
      <c r="CA37" s="120">
        <f ca="1">IF(IFERROR(MATCH(_xlfn.CONCAT($B37,",",CA$4),'25 SpcFunc &amp; VentSpcFunc combos'!$Q$8:$Q$354,0),0)&gt;0,1,0)</f>
        <v>0</v>
      </c>
      <c r="CB37" s="120">
        <f ca="1">IF(IFERROR(MATCH(_xlfn.CONCAT($B37,",",CB$4),'25 SpcFunc &amp; VentSpcFunc combos'!$Q$8:$Q$354,0),0)&gt;0,1,0)</f>
        <v>0</v>
      </c>
      <c r="CC37" s="120">
        <f ca="1">IF(IFERROR(MATCH(_xlfn.CONCAT($B37,",",CC$4),'25 SpcFunc &amp; VentSpcFunc combos'!$Q$8:$Q$354,0),0)&gt;0,1,0)</f>
        <v>0</v>
      </c>
      <c r="CD37" s="120">
        <f ca="1">IF(IFERROR(MATCH(_xlfn.CONCAT($B37,",",CD$4),'25 SpcFunc &amp; VentSpcFunc combos'!$Q$8:$Q$354,0),0)&gt;0,1,0)</f>
        <v>0</v>
      </c>
      <c r="CE37" s="120">
        <f ca="1">IF(IFERROR(MATCH(_xlfn.CONCAT($B37,",",CE$4),'25 SpcFunc &amp; VentSpcFunc combos'!$Q$8:$Q$354,0),0)&gt;0,1,0)</f>
        <v>0</v>
      </c>
      <c r="CF37" s="120">
        <f ca="1">IF(IFERROR(MATCH(_xlfn.CONCAT($B37,",",CF$4),'25 SpcFunc &amp; VentSpcFunc combos'!$Q$8:$Q$354,0),0)&gt;0,1,0)</f>
        <v>0</v>
      </c>
      <c r="CG37" s="120">
        <f ca="1">IF(IFERROR(MATCH(_xlfn.CONCAT($B37,",",CG$4),'25 SpcFunc &amp; VentSpcFunc combos'!$Q$8:$Q$354,0),0)&gt;0,1,0)</f>
        <v>0</v>
      </c>
      <c r="CH37" s="120">
        <f ca="1">IF(IFERROR(MATCH(_xlfn.CONCAT($B37,",",CH$4),'25 SpcFunc &amp; VentSpcFunc combos'!$Q$8:$Q$354,0),0)&gt;0,1,0)</f>
        <v>0</v>
      </c>
      <c r="CI37" s="120">
        <f ca="1">IF(IFERROR(MATCH(_xlfn.CONCAT($B37,",",CI$4),'25 SpcFunc &amp; VentSpcFunc combos'!$Q$8:$Q$354,0),0)&gt;0,1,0)</f>
        <v>0</v>
      </c>
      <c r="CJ37" s="120">
        <f ca="1">IF(IFERROR(MATCH(_xlfn.CONCAT($B37,",",CJ$4),'25 SpcFunc &amp; VentSpcFunc combos'!$Q$8:$Q$354,0),0)&gt;0,1,0)</f>
        <v>0</v>
      </c>
      <c r="CK37" s="120">
        <f ca="1">IF(IFERROR(MATCH(_xlfn.CONCAT($B37,",",CK$4),'25 SpcFunc &amp; VentSpcFunc combos'!$Q$8:$Q$354,0),0)&gt;0,1,0)</f>
        <v>0</v>
      </c>
      <c r="CL37" s="120">
        <f ca="1">IF(IFERROR(MATCH(_xlfn.CONCAT($B37,",",CL$4),'25 SpcFunc &amp; VentSpcFunc combos'!$Q$8:$Q$354,0),0)&gt;0,1,0)</f>
        <v>0</v>
      </c>
      <c r="CM37" s="120">
        <f ca="1">IF(IFERROR(MATCH(_xlfn.CONCAT($B37,",",CM$4),'25 SpcFunc &amp; VentSpcFunc combos'!$Q$8:$Q$354,0),0)&gt;0,1,0)</f>
        <v>0</v>
      </c>
      <c r="CN37" s="120">
        <f ca="1">IF(IFERROR(MATCH(_xlfn.CONCAT($B37,",",CN$4),'25 SpcFunc &amp; VentSpcFunc combos'!$Q$8:$Q$354,0),0)&gt;0,1,0)</f>
        <v>0</v>
      </c>
      <c r="CO37" s="120">
        <f ca="1">IF(IFERROR(MATCH(_xlfn.CONCAT($B37,",",CO$4),'25 SpcFunc &amp; VentSpcFunc combos'!$Q$8:$Q$354,0),0)&gt;0,1,0)</f>
        <v>0</v>
      </c>
      <c r="CP37" s="120">
        <f ca="1">IF(IFERROR(MATCH(_xlfn.CONCAT($B37,",",CP$4),'25 SpcFunc &amp; VentSpcFunc combos'!$Q$8:$Q$354,0),0)&gt;0,1,0)</f>
        <v>0</v>
      </c>
      <c r="CQ37" s="120">
        <f ca="1">IF(IFERROR(MATCH(_xlfn.CONCAT($B37,",",CQ$4),'25 SpcFunc &amp; VentSpcFunc combos'!$Q$8:$Q$354,0),0)&gt;0,1,0)</f>
        <v>0</v>
      </c>
      <c r="CR37" s="120">
        <f ca="1">IF(IFERROR(MATCH(_xlfn.CONCAT($B37,",",CR$4),'25 SpcFunc &amp; VentSpcFunc combos'!$Q$8:$Q$354,0),0)&gt;0,1,0)</f>
        <v>0</v>
      </c>
      <c r="CS37" s="120">
        <f ca="1">IF(IFERROR(MATCH(_xlfn.CONCAT($B37,",",CS$4),'25 SpcFunc &amp; VentSpcFunc combos'!$Q$8:$Q$354,0),0)&gt;0,1,0)</f>
        <v>0</v>
      </c>
      <c r="CT37" s="120">
        <f ca="1">IF(IFERROR(MATCH(_xlfn.CONCAT($B37,",",CT$4),'25 SpcFunc &amp; VentSpcFunc combos'!$Q$8:$Q$354,0),0)&gt;0,1,0)</f>
        <v>0</v>
      </c>
      <c r="CU37" s="99" t="s">
        <v>938</v>
      </c>
      <c r="CV37">
        <f t="shared" ca="1" si="4"/>
        <v>1</v>
      </c>
    </row>
    <row r="38" spans="2:100" x14ac:dyDescent="0.25">
      <c r="B38" t="str">
        <f>'For CSV - 2025 SpcFuncData'!B38</f>
        <v>Healthcare Facility and Hospitals (Recovery Room)</v>
      </c>
      <c r="C38" s="120">
        <f ca="1">IF(IFERROR(MATCH(_xlfn.CONCAT($B38,",",C$4),'25 SpcFunc &amp; VentSpcFunc combos'!$Q$8:$Q$354,0),0)&gt;0,1,0)</f>
        <v>0</v>
      </c>
      <c r="D38" s="120">
        <f ca="1">IF(IFERROR(MATCH(_xlfn.CONCAT($B38,",",D$4),'25 SpcFunc &amp; VentSpcFunc combos'!$Q$8:$Q$354,0),0)&gt;0,1,0)</f>
        <v>0</v>
      </c>
      <c r="E38" s="120">
        <f ca="1">IF(IFERROR(MATCH(_xlfn.CONCAT($B38,",",E$4),'25 SpcFunc &amp; VentSpcFunc combos'!$Q$8:$Q$354,0),0)&gt;0,1,0)</f>
        <v>0</v>
      </c>
      <c r="F38" s="120">
        <f ca="1">IF(IFERROR(MATCH(_xlfn.CONCAT($B38,",",F$4),'25 SpcFunc &amp; VentSpcFunc combos'!$Q$8:$Q$354,0),0)&gt;0,1,0)</f>
        <v>0</v>
      </c>
      <c r="G38" s="120">
        <f ca="1">IF(IFERROR(MATCH(_xlfn.CONCAT($B38,",",G$4),'25 SpcFunc &amp; VentSpcFunc combos'!$Q$8:$Q$354,0),0)&gt;0,1,0)</f>
        <v>0</v>
      </c>
      <c r="H38" s="120">
        <f ca="1">IF(IFERROR(MATCH(_xlfn.CONCAT($B38,",",H$4),'25 SpcFunc &amp; VentSpcFunc combos'!$Q$8:$Q$354,0),0)&gt;0,1,0)</f>
        <v>0</v>
      </c>
      <c r="I38" s="120">
        <f ca="1">IF(IFERROR(MATCH(_xlfn.CONCAT($B38,",",I$4),'25 SpcFunc &amp; VentSpcFunc combos'!$Q$8:$Q$354,0),0)&gt;0,1,0)</f>
        <v>0</v>
      </c>
      <c r="J38" s="120">
        <f ca="1">IF(IFERROR(MATCH(_xlfn.CONCAT($B38,",",J$4),'25 SpcFunc &amp; VentSpcFunc combos'!$Q$8:$Q$354,0),0)&gt;0,1,0)</f>
        <v>0</v>
      </c>
      <c r="K38" s="120">
        <f ca="1">IF(IFERROR(MATCH(_xlfn.CONCAT($B38,",",K$4),'25 SpcFunc &amp; VentSpcFunc combos'!$Q$8:$Q$354,0),0)&gt;0,1,0)</f>
        <v>0</v>
      </c>
      <c r="L38" s="120">
        <f ca="1">IF(IFERROR(MATCH(_xlfn.CONCAT($B38,",",L$4),'25 SpcFunc &amp; VentSpcFunc combos'!$Q$8:$Q$354,0),0)&gt;0,1,0)</f>
        <v>0</v>
      </c>
      <c r="M38" s="120">
        <f ca="1">IF(IFERROR(MATCH(_xlfn.CONCAT($B38,",",M$4),'25 SpcFunc &amp; VentSpcFunc combos'!$Q$8:$Q$354,0),0)&gt;0,1,0)</f>
        <v>0</v>
      </c>
      <c r="N38" s="120">
        <f ca="1">IF(IFERROR(MATCH(_xlfn.CONCAT($B38,",",N$4),'25 SpcFunc &amp; VentSpcFunc combos'!$Q$8:$Q$354,0),0)&gt;0,1,0)</f>
        <v>0</v>
      </c>
      <c r="O38" s="120">
        <f ca="1">IF(IFERROR(MATCH(_xlfn.CONCAT($B38,",",O$4),'25 SpcFunc &amp; VentSpcFunc combos'!$Q$8:$Q$354,0),0)&gt;0,1,0)</f>
        <v>0</v>
      </c>
      <c r="P38" s="120">
        <f ca="1">IF(IFERROR(MATCH(_xlfn.CONCAT($B38,",",P$4),'25 SpcFunc &amp; VentSpcFunc combos'!$Q$8:$Q$354,0),0)&gt;0,1,0)</f>
        <v>0</v>
      </c>
      <c r="Q38" s="120">
        <f ca="1">IF(IFERROR(MATCH(_xlfn.CONCAT($B38,",",Q$4),'25 SpcFunc &amp; VentSpcFunc combos'!$Q$8:$Q$354,0),0)&gt;0,1,0)</f>
        <v>0</v>
      </c>
      <c r="R38" s="120">
        <f ca="1">IF(IFERROR(MATCH(_xlfn.CONCAT($B38,",",R$4),'25 SpcFunc &amp; VentSpcFunc combos'!$Q$8:$Q$354,0),0)&gt;0,1,0)</f>
        <v>0</v>
      </c>
      <c r="S38" s="120">
        <f ca="1">IF(IFERROR(MATCH(_xlfn.CONCAT($B38,",",S$4),'25 SpcFunc &amp; VentSpcFunc combos'!$Q$8:$Q$354,0),0)&gt;0,1,0)</f>
        <v>0</v>
      </c>
      <c r="T38" s="120">
        <f ca="1">IF(IFERROR(MATCH(_xlfn.CONCAT($B38,",",T$4),'25 SpcFunc &amp; VentSpcFunc combos'!$Q$8:$Q$354,0),0)&gt;0,1,0)</f>
        <v>0</v>
      </c>
      <c r="U38" s="120">
        <f ca="1">IF(IFERROR(MATCH(_xlfn.CONCAT($B38,",",U$4),'25 SpcFunc &amp; VentSpcFunc combos'!$Q$8:$Q$354,0),0)&gt;0,1,0)</f>
        <v>0</v>
      </c>
      <c r="V38" s="120">
        <f ca="1">IF(IFERROR(MATCH(_xlfn.CONCAT($B38,",",V$4),'25 SpcFunc &amp; VentSpcFunc combos'!$Q$8:$Q$354,0),0)&gt;0,1,0)</f>
        <v>0</v>
      </c>
      <c r="W38" s="120">
        <f ca="1">IF(IFERROR(MATCH(_xlfn.CONCAT($B38,",",W$4),'25 SpcFunc &amp; VentSpcFunc combos'!$Q$8:$Q$354,0),0)&gt;0,1,0)</f>
        <v>0</v>
      </c>
      <c r="X38" s="120">
        <f ca="1">IF(IFERROR(MATCH(_xlfn.CONCAT($B38,",",X$4),'25 SpcFunc &amp; VentSpcFunc combos'!$Q$8:$Q$354,0),0)&gt;0,1,0)</f>
        <v>0</v>
      </c>
      <c r="Y38" s="120">
        <f ca="1">IF(IFERROR(MATCH(_xlfn.CONCAT($B38,",",Y$4),'25 SpcFunc &amp; VentSpcFunc combos'!$Q$8:$Q$354,0),0)&gt;0,1,0)</f>
        <v>0</v>
      </c>
      <c r="Z38" s="120">
        <f ca="1">IF(IFERROR(MATCH(_xlfn.CONCAT($B38,",",Z$4),'25 SpcFunc &amp; VentSpcFunc combos'!$Q$8:$Q$354,0),0)&gt;0,1,0)</f>
        <v>0</v>
      </c>
      <c r="AA38" s="120">
        <f ca="1">IF(IFERROR(MATCH(_xlfn.CONCAT($B38,",",AA$4),'25 SpcFunc &amp; VentSpcFunc combos'!$Q$8:$Q$354,0),0)&gt;0,1,0)</f>
        <v>0</v>
      </c>
      <c r="AB38" s="120">
        <f ca="1">IF(IFERROR(MATCH(_xlfn.CONCAT($B38,",",AB$4),'25 SpcFunc &amp; VentSpcFunc combos'!$Q$8:$Q$354,0),0)&gt;0,1,0)</f>
        <v>0</v>
      </c>
      <c r="AC38" s="120">
        <f ca="1">IF(IFERROR(MATCH(_xlfn.CONCAT($B38,",",AC$4),'25 SpcFunc &amp; VentSpcFunc combos'!$Q$8:$Q$354,0),0)&gt;0,1,0)</f>
        <v>1</v>
      </c>
      <c r="AD38" s="120">
        <f ca="1">IF(IFERROR(MATCH(_xlfn.CONCAT($B38,",",AD$4),'25 SpcFunc &amp; VentSpcFunc combos'!$Q$8:$Q$354,0),0)&gt;0,1,0)</f>
        <v>0</v>
      </c>
      <c r="AE38" s="120">
        <f ca="1">IF(IFERROR(MATCH(_xlfn.CONCAT($B38,",",AE$4),'25 SpcFunc &amp; VentSpcFunc combos'!$Q$8:$Q$354,0),0)&gt;0,1,0)</f>
        <v>0</v>
      </c>
      <c r="AF38" s="120">
        <f ca="1">IF(IFERROR(MATCH(_xlfn.CONCAT($B38,",",AF$4),'25 SpcFunc &amp; VentSpcFunc combos'!$Q$8:$Q$354,0),0)&gt;0,1,0)</f>
        <v>0</v>
      </c>
      <c r="AG38" s="120">
        <f ca="1">IF(IFERROR(MATCH(_xlfn.CONCAT($B38,",",AG$4),'25 SpcFunc &amp; VentSpcFunc combos'!$Q$8:$Q$354,0),0)&gt;0,1,0)</f>
        <v>0</v>
      </c>
      <c r="AH38" s="120">
        <f ca="1">IF(IFERROR(MATCH(_xlfn.CONCAT($B38,",",AH$4),'25 SpcFunc &amp; VentSpcFunc combos'!$Q$8:$Q$354,0),0)&gt;0,1,0)</f>
        <v>0</v>
      </c>
      <c r="AI38" s="120">
        <f ca="1">IF(IFERROR(MATCH(_xlfn.CONCAT($B38,",",AI$4),'25 SpcFunc &amp; VentSpcFunc combos'!$Q$8:$Q$354,0),0)&gt;0,1,0)</f>
        <v>0</v>
      </c>
      <c r="AJ38" s="120">
        <f ca="1">IF(IFERROR(MATCH(_xlfn.CONCAT($B38,",",AJ$4),'25 SpcFunc &amp; VentSpcFunc combos'!$Q$8:$Q$354,0),0)&gt;0,1,0)</f>
        <v>0</v>
      </c>
      <c r="AK38" s="120">
        <f ca="1">IF(IFERROR(MATCH(_xlfn.CONCAT($B38,",",AK$4),'25 SpcFunc &amp; VentSpcFunc combos'!$Q$8:$Q$354,0),0)&gt;0,1,0)</f>
        <v>0</v>
      </c>
      <c r="AL38" s="120">
        <f ca="1">IF(IFERROR(MATCH(_xlfn.CONCAT($B38,",",AL$4),'25 SpcFunc &amp; VentSpcFunc combos'!$Q$8:$Q$354,0),0)&gt;0,1,0)</f>
        <v>0</v>
      </c>
      <c r="AM38" s="120">
        <f ca="1">IF(IFERROR(MATCH(_xlfn.CONCAT($B38,",",AM$4),'25 SpcFunc &amp; VentSpcFunc combos'!$Q$8:$Q$354,0),0)&gt;0,1,0)</f>
        <v>0</v>
      </c>
      <c r="AN38" s="120">
        <f ca="1">IF(IFERROR(MATCH(_xlfn.CONCAT($B38,",",AN$4),'25 SpcFunc &amp; VentSpcFunc combos'!$Q$8:$Q$354,0),0)&gt;0,1,0)</f>
        <v>0</v>
      </c>
      <c r="AO38" s="120">
        <f ca="1">IF(IFERROR(MATCH(_xlfn.CONCAT($B38,",",AO$4),'25 SpcFunc &amp; VentSpcFunc combos'!$Q$8:$Q$354,0),0)&gt;0,1,0)</f>
        <v>0</v>
      </c>
      <c r="AP38" s="120">
        <f ca="1">IF(IFERROR(MATCH(_xlfn.CONCAT($B38,",",AP$4),'25 SpcFunc &amp; VentSpcFunc combos'!$Q$8:$Q$354,0),0)&gt;0,1,0)</f>
        <v>0</v>
      </c>
      <c r="AQ38" s="120">
        <f ca="1">IF(IFERROR(MATCH(_xlfn.CONCAT($B38,",",AQ$4),'25 SpcFunc &amp; VentSpcFunc combos'!$Q$8:$Q$354,0),0)&gt;0,1,0)</f>
        <v>0</v>
      </c>
      <c r="AR38" s="120">
        <f ca="1">IF(IFERROR(MATCH(_xlfn.CONCAT($B38,",",AR$4),'25 SpcFunc &amp; VentSpcFunc combos'!$Q$8:$Q$354,0),0)&gt;0,1,0)</f>
        <v>0</v>
      </c>
      <c r="AS38" s="120">
        <f ca="1">IF(IFERROR(MATCH(_xlfn.CONCAT($B38,",",AS$4),'25 SpcFunc &amp; VentSpcFunc combos'!$Q$8:$Q$354,0),0)&gt;0,1,0)</f>
        <v>0</v>
      </c>
      <c r="AT38" s="120">
        <f ca="1">IF(IFERROR(MATCH(_xlfn.CONCAT($B38,",",AT$4),'25 SpcFunc &amp; VentSpcFunc combos'!$Q$8:$Q$354,0),0)&gt;0,1,0)</f>
        <v>0</v>
      </c>
      <c r="AU38" s="120">
        <f ca="1">IF(IFERROR(MATCH(_xlfn.CONCAT($B38,",",AU$4),'25 SpcFunc &amp; VentSpcFunc combos'!$Q$8:$Q$354,0),0)&gt;0,1,0)</f>
        <v>0</v>
      </c>
      <c r="AV38" s="120">
        <f ca="1">IF(IFERROR(MATCH(_xlfn.CONCAT($B38,",",AV$4),'25 SpcFunc &amp; VentSpcFunc combos'!$Q$8:$Q$354,0),0)&gt;0,1,0)</f>
        <v>0</v>
      </c>
      <c r="AW38" s="120">
        <f ca="1">IF(IFERROR(MATCH(_xlfn.CONCAT($B38,",",AW$4),'25 SpcFunc &amp; VentSpcFunc combos'!$Q$8:$Q$354,0),0)&gt;0,1,0)</f>
        <v>0</v>
      </c>
      <c r="AX38" s="120">
        <f ca="1">IF(IFERROR(MATCH(_xlfn.CONCAT($B38,",",AX$4),'25 SpcFunc &amp; VentSpcFunc combos'!$Q$8:$Q$354,0),0)&gt;0,1,0)</f>
        <v>0</v>
      </c>
      <c r="AY38" s="120">
        <f ca="1">IF(IFERROR(MATCH(_xlfn.CONCAT($B38,",",AY$4),'25 SpcFunc &amp; VentSpcFunc combos'!$Q$8:$Q$354,0),0)&gt;0,1,0)</f>
        <v>0</v>
      </c>
      <c r="AZ38" s="120">
        <f ca="1">IF(IFERROR(MATCH(_xlfn.CONCAT($B38,",",AZ$4),'25 SpcFunc &amp; VentSpcFunc combos'!$Q$8:$Q$354,0),0)&gt;0,1,0)</f>
        <v>0</v>
      </c>
      <c r="BA38" s="120">
        <f ca="1">IF(IFERROR(MATCH(_xlfn.CONCAT($B38,",",BA$4),'25 SpcFunc &amp; VentSpcFunc combos'!$Q$8:$Q$354,0),0)&gt;0,1,0)</f>
        <v>0</v>
      </c>
      <c r="BB38" s="120">
        <f ca="1">IF(IFERROR(MATCH(_xlfn.CONCAT($B38,",",BB$4),'25 SpcFunc &amp; VentSpcFunc combos'!$Q$8:$Q$354,0),0)&gt;0,1,0)</f>
        <v>0</v>
      </c>
      <c r="BC38" s="120">
        <f ca="1">IF(IFERROR(MATCH(_xlfn.CONCAT($B38,",",BC$4),'25 SpcFunc &amp; VentSpcFunc combos'!$Q$8:$Q$354,0),0)&gt;0,1,0)</f>
        <v>0</v>
      </c>
      <c r="BD38" s="120">
        <f ca="1">IF(IFERROR(MATCH(_xlfn.CONCAT($B38,",",BD$4),'25 SpcFunc &amp; VentSpcFunc combos'!$Q$8:$Q$354,0),0)&gt;0,1,0)</f>
        <v>0</v>
      </c>
      <c r="BE38" s="120">
        <f ca="1">IF(IFERROR(MATCH(_xlfn.CONCAT($B38,",",BE$4),'25 SpcFunc &amp; VentSpcFunc combos'!$Q$8:$Q$354,0),0)&gt;0,1,0)</f>
        <v>0</v>
      </c>
      <c r="BF38" s="120">
        <f ca="1">IF(IFERROR(MATCH(_xlfn.CONCAT($B38,",",BF$4),'25 SpcFunc &amp; VentSpcFunc combos'!$Q$8:$Q$354,0),0)&gt;0,1,0)</f>
        <v>0</v>
      </c>
      <c r="BG38" s="120">
        <f ca="1">IF(IFERROR(MATCH(_xlfn.CONCAT($B38,",",BG$4),'25 SpcFunc &amp; VentSpcFunc combos'!$Q$8:$Q$354,0),0)&gt;0,1,0)</f>
        <v>0</v>
      </c>
      <c r="BH38" s="120">
        <f ca="1">IF(IFERROR(MATCH(_xlfn.CONCAT($B38,",",BH$4),'25 SpcFunc &amp; VentSpcFunc combos'!$Q$8:$Q$354,0),0)&gt;0,1,0)</f>
        <v>0</v>
      </c>
      <c r="BI38" s="120">
        <f ca="1">IF(IFERROR(MATCH(_xlfn.CONCAT($B38,",",BI$4),'25 SpcFunc &amp; VentSpcFunc combos'!$Q$8:$Q$354,0),0)&gt;0,1,0)</f>
        <v>0</v>
      </c>
      <c r="BJ38" s="120">
        <f ca="1">IF(IFERROR(MATCH(_xlfn.CONCAT($B38,",",BJ$4),'25 SpcFunc &amp; VentSpcFunc combos'!$Q$8:$Q$354,0),0)&gt;0,1,0)</f>
        <v>0</v>
      </c>
      <c r="BK38" s="120">
        <f ca="1">IF(IFERROR(MATCH(_xlfn.CONCAT($B38,",",BK$4),'25 SpcFunc &amp; VentSpcFunc combos'!$Q$8:$Q$354,0),0)&gt;0,1,0)</f>
        <v>0</v>
      </c>
      <c r="BL38" s="120">
        <f ca="1">IF(IFERROR(MATCH(_xlfn.CONCAT($B38,",",BL$4),'25 SpcFunc &amp; VentSpcFunc combos'!$Q$8:$Q$354,0),0)&gt;0,1,0)</f>
        <v>0</v>
      </c>
      <c r="BM38" s="120">
        <f ca="1">IF(IFERROR(MATCH(_xlfn.CONCAT($B38,",",BM$4),'25 SpcFunc &amp; VentSpcFunc combos'!$Q$8:$Q$354,0),0)&gt;0,1,0)</f>
        <v>0</v>
      </c>
      <c r="BN38" s="120">
        <f ca="1">IF(IFERROR(MATCH(_xlfn.CONCAT($B38,",",BN$4),'25 SpcFunc &amp; VentSpcFunc combos'!$Q$8:$Q$354,0),0)&gt;0,1,0)</f>
        <v>0</v>
      </c>
      <c r="BO38" s="120">
        <f ca="1">IF(IFERROR(MATCH(_xlfn.CONCAT($B38,",",BO$4),'25 SpcFunc &amp; VentSpcFunc combos'!$Q$8:$Q$354,0),0)&gt;0,1,0)</f>
        <v>0</v>
      </c>
      <c r="BP38" s="120">
        <f ca="1">IF(IFERROR(MATCH(_xlfn.CONCAT($B38,",",BP$4),'25 SpcFunc &amp; VentSpcFunc combos'!$Q$8:$Q$354,0),0)&gt;0,1,0)</f>
        <v>0</v>
      </c>
      <c r="BQ38" s="120">
        <f ca="1">IF(IFERROR(MATCH(_xlfn.CONCAT($B38,",",BQ$4),'25 SpcFunc &amp; VentSpcFunc combos'!$Q$8:$Q$354,0),0)&gt;0,1,0)</f>
        <v>0</v>
      </c>
      <c r="BR38" s="120">
        <f ca="1">IF(IFERROR(MATCH(_xlfn.CONCAT($B38,",",BR$4),'25 SpcFunc &amp; VentSpcFunc combos'!$Q$8:$Q$354,0),0)&gt;0,1,0)</f>
        <v>1</v>
      </c>
      <c r="BS38" s="120">
        <f ca="1">IF(IFERROR(MATCH(_xlfn.CONCAT($B38,",",BS$4),'25 SpcFunc &amp; VentSpcFunc combos'!$Q$8:$Q$354,0),0)&gt;0,1,0)</f>
        <v>0</v>
      </c>
      <c r="BT38" s="120">
        <f ca="1">IF(IFERROR(MATCH(_xlfn.CONCAT($B38,",",BT$4),'25 SpcFunc &amp; VentSpcFunc combos'!$Q$8:$Q$354,0),0)&gt;0,1,0)</f>
        <v>0</v>
      </c>
      <c r="BU38" s="120">
        <f ca="1">IF(IFERROR(MATCH(_xlfn.CONCAT($B38,",",BU$4),'25 SpcFunc &amp; VentSpcFunc combos'!$Q$8:$Q$354,0),0)&gt;0,1,0)</f>
        <v>0</v>
      </c>
      <c r="BV38" s="120">
        <f ca="1">IF(IFERROR(MATCH(_xlfn.CONCAT($B38,",",BV$4),'25 SpcFunc &amp; VentSpcFunc combos'!$Q$8:$Q$354,0),0)&gt;0,1,0)</f>
        <v>0</v>
      </c>
      <c r="BW38" s="120">
        <f ca="1">IF(IFERROR(MATCH(_xlfn.CONCAT($B38,",",BW$4),'25 SpcFunc &amp; VentSpcFunc combos'!$Q$8:$Q$354,0),0)&gt;0,1,0)</f>
        <v>0</v>
      </c>
      <c r="BX38" s="120">
        <f ca="1">IF(IFERROR(MATCH(_xlfn.CONCAT($B38,",",BX$4),'25 SpcFunc &amp; VentSpcFunc combos'!$Q$8:$Q$354,0),0)&gt;0,1,0)</f>
        <v>0</v>
      </c>
      <c r="BY38" s="120">
        <f ca="1">IF(IFERROR(MATCH(_xlfn.CONCAT($B38,",",BY$4),'25 SpcFunc &amp; VentSpcFunc combos'!$Q$8:$Q$354,0),0)&gt;0,1,0)</f>
        <v>0</v>
      </c>
      <c r="BZ38" s="120">
        <f ca="1">IF(IFERROR(MATCH(_xlfn.CONCAT($B38,",",BZ$4),'25 SpcFunc &amp; VentSpcFunc combos'!$Q$8:$Q$354,0),0)&gt;0,1,0)</f>
        <v>0</v>
      </c>
      <c r="CA38" s="120">
        <f ca="1">IF(IFERROR(MATCH(_xlfn.CONCAT($B38,",",CA$4),'25 SpcFunc &amp; VentSpcFunc combos'!$Q$8:$Q$354,0),0)&gt;0,1,0)</f>
        <v>0</v>
      </c>
      <c r="CB38" s="120">
        <f ca="1">IF(IFERROR(MATCH(_xlfn.CONCAT($B38,",",CB$4),'25 SpcFunc &amp; VentSpcFunc combos'!$Q$8:$Q$354,0),0)&gt;0,1,0)</f>
        <v>0</v>
      </c>
      <c r="CC38" s="120">
        <f ca="1">IF(IFERROR(MATCH(_xlfn.CONCAT($B38,",",CC$4),'25 SpcFunc &amp; VentSpcFunc combos'!$Q$8:$Q$354,0),0)&gt;0,1,0)</f>
        <v>0</v>
      </c>
      <c r="CD38" s="120">
        <f ca="1">IF(IFERROR(MATCH(_xlfn.CONCAT($B38,",",CD$4),'25 SpcFunc &amp; VentSpcFunc combos'!$Q$8:$Q$354,0),0)&gt;0,1,0)</f>
        <v>0</v>
      </c>
      <c r="CE38" s="120">
        <f ca="1">IF(IFERROR(MATCH(_xlfn.CONCAT($B38,",",CE$4),'25 SpcFunc &amp; VentSpcFunc combos'!$Q$8:$Q$354,0),0)&gt;0,1,0)</f>
        <v>0</v>
      </c>
      <c r="CF38" s="120">
        <f ca="1">IF(IFERROR(MATCH(_xlfn.CONCAT($B38,",",CF$4),'25 SpcFunc &amp; VentSpcFunc combos'!$Q$8:$Q$354,0),0)&gt;0,1,0)</f>
        <v>0</v>
      </c>
      <c r="CG38" s="120">
        <f ca="1">IF(IFERROR(MATCH(_xlfn.CONCAT($B38,",",CG$4),'25 SpcFunc &amp; VentSpcFunc combos'!$Q$8:$Q$354,0),0)&gt;0,1,0)</f>
        <v>0</v>
      </c>
      <c r="CH38" s="120">
        <f ca="1">IF(IFERROR(MATCH(_xlfn.CONCAT($B38,",",CH$4),'25 SpcFunc &amp; VentSpcFunc combos'!$Q$8:$Q$354,0),0)&gt;0,1,0)</f>
        <v>0</v>
      </c>
      <c r="CI38" s="120">
        <f ca="1">IF(IFERROR(MATCH(_xlfn.CONCAT($B38,",",CI$4),'25 SpcFunc &amp; VentSpcFunc combos'!$Q$8:$Q$354,0),0)&gt;0,1,0)</f>
        <v>0</v>
      </c>
      <c r="CJ38" s="120">
        <f ca="1">IF(IFERROR(MATCH(_xlfn.CONCAT($B38,",",CJ$4),'25 SpcFunc &amp; VentSpcFunc combos'!$Q$8:$Q$354,0),0)&gt;0,1,0)</f>
        <v>0</v>
      </c>
      <c r="CK38" s="120">
        <f ca="1">IF(IFERROR(MATCH(_xlfn.CONCAT($B38,",",CK$4),'25 SpcFunc &amp; VentSpcFunc combos'!$Q$8:$Q$354,0),0)&gt;0,1,0)</f>
        <v>0</v>
      </c>
      <c r="CL38" s="120">
        <f ca="1">IF(IFERROR(MATCH(_xlfn.CONCAT($B38,",",CL$4),'25 SpcFunc &amp; VentSpcFunc combos'!$Q$8:$Q$354,0),0)&gt;0,1,0)</f>
        <v>0</v>
      </c>
      <c r="CM38" s="120">
        <f ca="1">IF(IFERROR(MATCH(_xlfn.CONCAT($B38,",",CM$4),'25 SpcFunc &amp; VentSpcFunc combos'!$Q$8:$Q$354,0),0)&gt;0,1,0)</f>
        <v>0</v>
      </c>
      <c r="CN38" s="120">
        <f ca="1">IF(IFERROR(MATCH(_xlfn.CONCAT($B38,",",CN$4),'25 SpcFunc &amp; VentSpcFunc combos'!$Q$8:$Q$354,0),0)&gt;0,1,0)</f>
        <v>0</v>
      </c>
      <c r="CO38" s="120">
        <f ca="1">IF(IFERROR(MATCH(_xlfn.CONCAT($B38,",",CO$4),'25 SpcFunc &amp; VentSpcFunc combos'!$Q$8:$Q$354,0),0)&gt;0,1,0)</f>
        <v>0</v>
      </c>
      <c r="CP38" s="120">
        <f ca="1">IF(IFERROR(MATCH(_xlfn.CONCAT($B38,",",CP$4),'25 SpcFunc &amp; VentSpcFunc combos'!$Q$8:$Q$354,0),0)&gt;0,1,0)</f>
        <v>0</v>
      </c>
      <c r="CQ38" s="120">
        <f ca="1">IF(IFERROR(MATCH(_xlfn.CONCAT($B38,",",CQ$4),'25 SpcFunc &amp; VentSpcFunc combos'!$Q$8:$Q$354,0),0)&gt;0,1,0)</f>
        <v>0</v>
      </c>
      <c r="CR38" s="120">
        <f ca="1">IF(IFERROR(MATCH(_xlfn.CONCAT($B38,",",CR$4),'25 SpcFunc &amp; VentSpcFunc combos'!$Q$8:$Q$354,0),0)&gt;0,1,0)</f>
        <v>0</v>
      </c>
      <c r="CS38" s="120">
        <f ca="1">IF(IFERROR(MATCH(_xlfn.CONCAT($B38,",",CS$4),'25 SpcFunc &amp; VentSpcFunc combos'!$Q$8:$Q$354,0),0)&gt;0,1,0)</f>
        <v>0</v>
      </c>
      <c r="CT38" s="120">
        <f ca="1">IF(IFERROR(MATCH(_xlfn.CONCAT($B38,",",CT$4),'25 SpcFunc &amp; VentSpcFunc combos'!$Q$8:$Q$354,0),0)&gt;0,1,0)</f>
        <v>0</v>
      </c>
      <c r="CU38" s="99" t="s">
        <v>938</v>
      </c>
      <c r="CV38">
        <f t="shared" ca="1" si="4"/>
        <v>2</v>
      </c>
    </row>
    <row r="39" spans="2:100" x14ac:dyDescent="0.25">
      <c r="B39" t="str">
        <f>'For CSV - 2025 SpcFuncData'!B39</f>
        <v>High-Rise Residential Living Spaces</v>
      </c>
      <c r="C39" s="120">
        <f ca="1">IF(IFERROR(MATCH(_xlfn.CONCAT($B39,",",C$4),'25 SpcFunc &amp; VentSpcFunc combos'!$Q$8:$Q$354,0),0)&gt;0,1,0)</f>
        <v>0</v>
      </c>
      <c r="D39" s="120">
        <f ca="1">IF(IFERROR(MATCH(_xlfn.CONCAT($B39,",",D$4),'25 SpcFunc &amp; VentSpcFunc combos'!$Q$8:$Q$354,0),0)&gt;0,1,0)</f>
        <v>0</v>
      </c>
      <c r="E39" s="120">
        <f ca="1">IF(IFERROR(MATCH(_xlfn.CONCAT($B39,",",E$4),'25 SpcFunc &amp; VentSpcFunc combos'!$Q$8:$Q$354,0),0)&gt;0,1,0)</f>
        <v>0</v>
      </c>
      <c r="F39" s="120">
        <f ca="1">IF(IFERROR(MATCH(_xlfn.CONCAT($B39,",",F$4),'25 SpcFunc &amp; VentSpcFunc combos'!$Q$8:$Q$354,0),0)&gt;0,1,0)</f>
        <v>0</v>
      </c>
      <c r="G39" s="120">
        <f ca="1">IF(IFERROR(MATCH(_xlfn.CONCAT($B39,",",G$4),'25 SpcFunc &amp; VentSpcFunc combos'!$Q$8:$Q$354,0),0)&gt;0,1,0)</f>
        <v>0</v>
      </c>
      <c r="H39" s="120">
        <f ca="1">IF(IFERROR(MATCH(_xlfn.CONCAT($B39,",",H$4),'25 SpcFunc &amp; VentSpcFunc combos'!$Q$8:$Q$354,0),0)&gt;0,1,0)</f>
        <v>0</v>
      </c>
      <c r="I39" s="120">
        <f ca="1">IF(IFERROR(MATCH(_xlfn.CONCAT($B39,",",I$4),'25 SpcFunc &amp; VentSpcFunc combos'!$Q$8:$Q$354,0),0)&gt;0,1,0)</f>
        <v>0</v>
      </c>
      <c r="J39" s="120">
        <f ca="1">IF(IFERROR(MATCH(_xlfn.CONCAT($B39,",",J$4),'25 SpcFunc &amp; VentSpcFunc combos'!$Q$8:$Q$354,0),0)&gt;0,1,0)</f>
        <v>0</v>
      </c>
      <c r="K39" s="120">
        <f ca="1">IF(IFERROR(MATCH(_xlfn.CONCAT($B39,",",K$4),'25 SpcFunc &amp; VentSpcFunc combos'!$Q$8:$Q$354,0),0)&gt;0,1,0)</f>
        <v>0</v>
      </c>
      <c r="L39" s="120">
        <f ca="1">IF(IFERROR(MATCH(_xlfn.CONCAT($B39,",",L$4),'25 SpcFunc &amp; VentSpcFunc combos'!$Q$8:$Q$354,0),0)&gt;0,1,0)</f>
        <v>0</v>
      </c>
      <c r="M39" s="120">
        <f ca="1">IF(IFERROR(MATCH(_xlfn.CONCAT($B39,",",M$4),'25 SpcFunc &amp; VentSpcFunc combos'!$Q$8:$Q$354,0),0)&gt;0,1,0)</f>
        <v>0</v>
      </c>
      <c r="N39" s="120">
        <f ca="1">IF(IFERROR(MATCH(_xlfn.CONCAT($B39,",",N$4),'25 SpcFunc &amp; VentSpcFunc combos'!$Q$8:$Q$354,0),0)&gt;0,1,0)</f>
        <v>0</v>
      </c>
      <c r="O39" s="120">
        <f ca="1">IF(IFERROR(MATCH(_xlfn.CONCAT($B39,",",O$4),'25 SpcFunc &amp; VentSpcFunc combos'!$Q$8:$Q$354,0),0)&gt;0,1,0)</f>
        <v>0</v>
      </c>
      <c r="P39" s="120">
        <f ca="1">IF(IFERROR(MATCH(_xlfn.CONCAT($B39,",",P$4),'25 SpcFunc &amp; VentSpcFunc combos'!$Q$8:$Q$354,0),0)&gt;0,1,0)</f>
        <v>0</v>
      </c>
      <c r="Q39" s="120">
        <f ca="1">IF(IFERROR(MATCH(_xlfn.CONCAT($B39,",",Q$4),'25 SpcFunc &amp; VentSpcFunc combos'!$Q$8:$Q$354,0),0)&gt;0,1,0)</f>
        <v>0</v>
      </c>
      <c r="R39" s="120">
        <f ca="1">IF(IFERROR(MATCH(_xlfn.CONCAT($B39,",",R$4),'25 SpcFunc &amp; VentSpcFunc combos'!$Q$8:$Q$354,0),0)&gt;0,1,0)</f>
        <v>0</v>
      </c>
      <c r="S39" s="120">
        <f ca="1">IF(IFERROR(MATCH(_xlfn.CONCAT($B39,",",S$4),'25 SpcFunc &amp; VentSpcFunc combos'!$Q$8:$Q$354,0),0)&gt;0,1,0)</f>
        <v>0</v>
      </c>
      <c r="T39" s="120">
        <f ca="1">IF(IFERROR(MATCH(_xlfn.CONCAT($B39,",",T$4),'25 SpcFunc &amp; VentSpcFunc combos'!$Q$8:$Q$354,0),0)&gt;0,1,0)</f>
        <v>0</v>
      </c>
      <c r="U39" s="120">
        <f ca="1">IF(IFERROR(MATCH(_xlfn.CONCAT($B39,",",U$4),'25 SpcFunc &amp; VentSpcFunc combos'!$Q$8:$Q$354,0),0)&gt;0,1,0)</f>
        <v>0</v>
      </c>
      <c r="V39" s="120">
        <f ca="1">IF(IFERROR(MATCH(_xlfn.CONCAT($B39,",",V$4),'25 SpcFunc &amp; VentSpcFunc combos'!$Q$8:$Q$354,0),0)&gt;0,1,0)</f>
        <v>0</v>
      </c>
      <c r="W39" s="120">
        <f ca="1">IF(IFERROR(MATCH(_xlfn.CONCAT($B39,",",W$4),'25 SpcFunc &amp; VentSpcFunc combos'!$Q$8:$Q$354,0),0)&gt;0,1,0)</f>
        <v>0</v>
      </c>
      <c r="X39" s="120">
        <f ca="1">IF(IFERROR(MATCH(_xlfn.CONCAT($B39,",",X$4),'25 SpcFunc &amp; VentSpcFunc combos'!$Q$8:$Q$354,0),0)&gt;0,1,0)</f>
        <v>0</v>
      </c>
      <c r="Y39" s="120">
        <f ca="1">IF(IFERROR(MATCH(_xlfn.CONCAT($B39,",",Y$4),'25 SpcFunc &amp; VentSpcFunc combos'!$Q$8:$Q$354,0),0)&gt;0,1,0)</f>
        <v>0</v>
      </c>
      <c r="Z39" s="120">
        <f ca="1">IF(IFERROR(MATCH(_xlfn.CONCAT($B39,",",Z$4),'25 SpcFunc &amp; VentSpcFunc combos'!$Q$8:$Q$354,0),0)&gt;0,1,0)</f>
        <v>0</v>
      </c>
      <c r="AA39" s="120">
        <f ca="1">IF(IFERROR(MATCH(_xlfn.CONCAT($B39,",",AA$4),'25 SpcFunc &amp; VentSpcFunc combos'!$Q$8:$Q$354,0),0)&gt;0,1,0)</f>
        <v>0</v>
      </c>
      <c r="AB39" s="120">
        <f ca="1">IF(IFERROR(MATCH(_xlfn.CONCAT($B39,",",AB$4),'25 SpcFunc &amp; VentSpcFunc combos'!$Q$8:$Q$354,0),0)&gt;0,1,0)</f>
        <v>0</v>
      </c>
      <c r="AC39" s="120">
        <f ca="1">IF(IFERROR(MATCH(_xlfn.CONCAT($B39,",",AC$4),'25 SpcFunc &amp; VentSpcFunc combos'!$Q$8:$Q$354,0),0)&gt;0,1,0)</f>
        <v>0</v>
      </c>
      <c r="AD39" s="120">
        <f ca="1">IF(IFERROR(MATCH(_xlfn.CONCAT($B39,",",AD$4),'25 SpcFunc &amp; VentSpcFunc combos'!$Q$8:$Q$354,0),0)&gt;0,1,0)</f>
        <v>0</v>
      </c>
      <c r="AE39" s="120">
        <f ca="1">IF(IFERROR(MATCH(_xlfn.CONCAT($B39,",",AE$4),'25 SpcFunc &amp; VentSpcFunc combos'!$Q$8:$Q$354,0),0)&gt;0,1,0)</f>
        <v>0</v>
      </c>
      <c r="AF39" s="120">
        <f ca="1">IF(IFERROR(MATCH(_xlfn.CONCAT($B39,",",AF$4),'25 SpcFunc &amp; VentSpcFunc combos'!$Q$8:$Q$354,0),0)&gt;0,1,0)</f>
        <v>0</v>
      </c>
      <c r="AG39" s="120">
        <f ca="1">IF(IFERROR(MATCH(_xlfn.CONCAT($B39,",",AG$4),'25 SpcFunc &amp; VentSpcFunc combos'!$Q$8:$Q$354,0),0)&gt;0,1,0)</f>
        <v>0</v>
      </c>
      <c r="AH39" s="120">
        <f ca="1">IF(IFERROR(MATCH(_xlfn.CONCAT($B39,",",AH$4),'25 SpcFunc &amp; VentSpcFunc combos'!$Q$8:$Q$354,0),0)&gt;0,1,0)</f>
        <v>0</v>
      </c>
      <c r="AI39" s="120">
        <f ca="1">IF(IFERROR(MATCH(_xlfn.CONCAT($B39,",",AI$4),'25 SpcFunc &amp; VentSpcFunc combos'!$Q$8:$Q$354,0),0)&gt;0,1,0)</f>
        <v>0</v>
      </c>
      <c r="AJ39" s="120">
        <f ca="1">IF(IFERROR(MATCH(_xlfn.CONCAT($B39,",",AJ$4),'25 SpcFunc &amp; VentSpcFunc combos'!$Q$8:$Q$354,0),0)&gt;0,1,0)</f>
        <v>0</v>
      </c>
      <c r="AK39" s="120">
        <f ca="1">IF(IFERROR(MATCH(_xlfn.CONCAT($B39,",",AK$4),'25 SpcFunc &amp; VentSpcFunc combos'!$Q$8:$Q$354,0),0)&gt;0,1,0)</f>
        <v>0</v>
      </c>
      <c r="AL39" s="120">
        <f ca="1">IF(IFERROR(MATCH(_xlfn.CONCAT($B39,",",AL$4),'25 SpcFunc &amp; VentSpcFunc combos'!$Q$8:$Q$354,0),0)&gt;0,1,0)</f>
        <v>0</v>
      </c>
      <c r="AM39" s="120">
        <f ca="1">IF(IFERROR(MATCH(_xlfn.CONCAT($B39,",",AM$4),'25 SpcFunc &amp; VentSpcFunc combos'!$Q$8:$Q$354,0),0)&gt;0,1,0)</f>
        <v>0</v>
      </c>
      <c r="AN39" s="120">
        <f ca="1">IF(IFERROR(MATCH(_xlfn.CONCAT($B39,",",AN$4),'25 SpcFunc &amp; VentSpcFunc combos'!$Q$8:$Q$354,0),0)&gt;0,1,0)</f>
        <v>0</v>
      </c>
      <c r="AO39" s="120">
        <f ca="1">IF(IFERROR(MATCH(_xlfn.CONCAT($B39,",",AO$4),'25 SpcFunc &amp; VentSpcFunc combos'!$Q$8:$Q$354,0),0)&gt;0,1,0)</f>
        <v>0</v>
      </c>
      <c r="AP39" s="120">
        <f ca="1">IF(IFERROR(MATCH(_xlfn.CONCAT($B39,",",AP$4),'25 SpcFunc &amp; VentSpcFunc combos'!$Q$8:$Q$354,0),0)&gt;0,1,0)</f>
        <v>0</v>
      </c>
      <c r="AQ39" s="120">
        <f ca="1">IF(IFERROR(MATCH(_xlfn.CONCAT($B39,",",AQ$4),'25 SpcFunc &amp; VentSpcFunc combos'!$Q$8:$Q$354,0),0)&gt;0,1,0)</f>
        <v>0</v>
      </c>
      <c r="AR39" s="120">
        <f ca="1">IF(IFERROR(MATCH(_xlfn.CONCAT($B39,",",AR$4),'25 SpcFunc &amp; VentSpcFunc combos'!$Q$8:$Q$354,0),0)&gt;0,1,0)</f>
        <v>0</v>
      </c>
      <c r="AS39" s="120">
        <f ca="1">IF(IFERROR(MATCH(_xlfn.CONCAT($B39,",",AS$4),'25 SpcFunc &amp; VentSpcFunc combos'!$Q$8:$Q$354,0),0)&gt;0,1,0)</f>
        <v>0</v>
      </c>
      <c r="AT39" s="120">
        <f ca="1">IF(IFERROR(MATCH(_xlfn.CONCAT($B39,",",AT$4),'25 SpcFunc &amp; VentSpcFunc combos'!$Q$8:$Q$354,0),0)&gt;0,1,0)</f>
        <v>0</v>
      </c>
      <c r="AU39" s="120">
        <f ca="1">IF(IFERROR(MATCH(_xlfn.CONCAT($B39,",",AU$4),'25 SpcFunc &amp; VentSpcFunc combos'!$Q$8:$Q$354,0),0)&gt;0,1,0)</f>
        <v>0</v>
      </c>
      <c r="AV39" s="120">
        <f ca="1">IF(IFERROR(MATCH(_xlfn.CONCAT($B39,",",AV$4),'25 SpcFunc &amp; VentSpcFunc combos'!$Q$8:$Q$354,0),0)&gt;0,1,0)</f>
        <v>0</v>
      </c>
      <c r="AW39" s="120">
        <f ca="1">IF(IFERROR(MATCH(_xlfn.CONCAT($B39,",",AW$4),'25 SpcFunc &amp; VentSpcFunc combos'!$Q$8:$Q$354,0),0)&gt;0,1,0)</f>
        <v>0</v>
      </c>
      <c r="AX39" s="120">
        <f ca="1">IF(IFERROR(MATCH(_xlfn.CONCAT($B39,",",AX$4),'25 SpcFunc &amp; VentSpcFunc combos'!$Q$8:$Q$354,0),0)&gt;0,1,0)</f>
        <v>0</v>
      </c>
      <c r="AY39" s="120">
        <f ca="1">IF(IFERROR(MATCH(_xlfn.CONCAT($B39,",",AY$4),'25 SpcFunc &amp; VentSpcFunc combos'!$Q$8:$Q$354,0),0)&gt;0,1,0)</f>
        <v>0</v>
      </c>
      <c r="AZ39" s="120">
        <f ca="1">IF(IFERROR(MATCH(_xlfn.CONCAT($B39,",",AZ$4),'25 SpcFunc &amp; VentSpcFunc combos'!$Q$8:$Q$354,0),0)&gt;0,1,0)</f>
        <v>0</v>
      </c>
      <c r="BA39" s="120">
        <f ca="1">IF(IFERROR(MATCH(_xlfn.CONCAT($B39,",",BA$4),'25 SpcFunc &amp; VentSpcFunc combos'!$Q$8:$Q$354,0),0)&gt;0,1,0)</f>
        <v>0</v>
      </c>
      <c r="BB39" s="120">
        <f ca="1">IF(IFERROR(MATCH(_xlfn.CONCAT($B39,",",BB$4),'25 SpcFunc &amp; VentSpcFunc combos'!$Q$8:$Q$354,0),0)&gt;0,1,0)</f>
        <v>0</v>
      </c>
      <c r="BC39" s="120">
        <f ca="1">IF(IFERROR(MATCH(_xlfn.CONCAT($B39,",",BC$4),'25 SpcFunc &amp; VentSpcFunc combos'!$Q$8:$Q$354,0),0)&gt;0,1,0)</f>
        <v>0</v>
      </c>
      <c r="BD39" s="120">
        <f ca="1">IF(IFERROR(MATCH(_xlfn.CONCAT($B39,",",BD$4),'25 SpcFunc &amp; VentSpcFunc combos'!$Q$8:$Q$354,0),0)&gt;0,1,0)</f>
        <v>0</v>
      </c>
      <c r="BE39" s="120">
        <f ca="1">IF(IFERROR(MATCH(_xlfn.CONCAT($B39,",",BE$4),'25 SpcFunc &amp; VentSpcFunc combos'!$Q$8:$Q$354,0),0)&gt;0,1,0)</f>
        <v>0</v>
      </c>
      <c r="BF39" s="120">
        <f ca="1">IF(IFERROR(MATCH(_xlfn.CONCAT($B39,",",BF$4),'25 SpcFunc &amp; VentSpcFunc combos'!$Q$8:$Q$354,0),0)&gt;0,1,0)</f>
        <v>0</v>
      </c>
      <c r="BG39" s="120">
        <f ca="1">IF(IFERROR(MATCH(_xlfn.CONCAT($B39,",",BG$4),'25 SpcFunc &amp; VentSpcFunc combos'!$Q$8:$Q$354,0),0)&gt;0,1,0)</f>
        <v>0</v>
      </c>
      <c r="BH39" s="120">
        <f ca="1">IF(IFERROR(MATCH(_xlfn.CONCAT($B39,",",BH$4),'25 SpcFunc &amp; VentSpcFunc combos'!$Q$8:$Q$354,0),0)&gt;0,1,0)</f>
        <v>0</v>
      </c>
      <c r="BI39" s="120">
        <f ca="1">IF(IFERROR(MATCH(_xlfn.CONCAT($B39,",",BI$4),'25 SpcFunc &amp; VentSpcFunc combos'!$Q$8:$Q$354,0),0)&gt;0,1,0)</f>
        <v>0</v>
      </c>
      <c r="BJ39" s="120">
        <f ca="1">IF(IFERROR(MATCH(_xlfn.CONCAT($B39,",",BJ$4),'25 SpcFunc &amp; VentSpcFunc combos'!$Q$8:$Q$354,0),0)&gt;0,1,0)</f>
        <v>0</v>
      </c>
      <c r="BK39" s="120">
        <f ca="1">IF(IFERROR(MATCH(_xlfn.CONCAT($B39,",",BK$4),'25 SpcFunc &amp; VentSpcFunc combos'!$Q$8:$Q$354,0),0)&gt;0,1,0)</f>
        <v>0</v>
      </c>
      <c r="BL39" s="120">
        <f ca="1">IF(IFERROR(MATCH(_xlfn.CONCAT($B39,",",BL$4),'25 SpcFunc &amp; VentSpcFunc combos'!$Q$8:$Q$354,0),0)&gt;0,1,0)</f>
        <v>0</v>
      </c>
      <c r="BM39" s="120">
        <f ca="1">IF(IFERROR(MATCH(_xlfn.CONCAT($B39,",",BM$4),'25 SpcFunc &amp; VentSpcFunc combos'!$Q$8:$Q$354,0),0)&gt;0,1,0)</f>
        <v>0</v>
      </c>
      <c r="BN39" s="120">
        <f ca="1">IF(IFERROR(MATCH(_xlfn.CONCAT($B39,",",BN$4),'25 SpcFunc &amp; VentSpcFunc combos'!$Q$8:$Q$354,0),0)&gt;0,1,0)</f>
        <v>0</v>
      </c>
      <c r="BO39" s="120">
        <f ca="1">IF(IFERROR(MATCH(_xlfn.CONCAT($B39,",",BO$4),'25 SpcFunc &amp; VentSpcFunc combos'!$Q$8:$Q$354,0),0)&gt;0,1,0)</f>
        <v>0</v>
      </c>
      <c r="BP39" s="120">
        <f ca="1">IF(IFERROR(MATCH(_xlfn.CONCAT($B39,",",BP$4),'25 SpcFunc &amp; VentSpcFunc combos'!$Q$8:$Q$354,0),0)&gt;0,1,0)</f>
        <v>0</v>
      </c>
      <c r="BQ39" s="120">
        <f ca="1">IF(IFERROR(MATCH(_xlfn.CONCAT($B39,",",BQ$4),'25 SpcFunc &amp; VentSpcFunc combos'!$Q$8:$Q$354,0),0)&gt;0,1,0)</f>
        <v>0</v>
      </c>
      <c r="BR39" s="120">
        <f ca="1">IF(IFERROR(MATCH(_xlfn.CONCAT($B39,",",BR$4),'25 SpcFunc &amp; VentSpcFunc combos'!$Q$8:$Q$354,0),0)&gt;0,1,0)</f>
        <v>0</v>
      </c>
      <c r="BS39" s="120">
        <f ca="1">IF(IFERROR(MATCH(_xlfn.CONCAT($B39,",",BS$4),'25 SpcFunc &amp; VentSpcFunc combos'!$Q$8:$Q$354,0),0)&gt;0,1,0)</f>
        <v>0</v>
      </c>
      <c r="BT39" s="120">
        <f ca="1">IF(IFERROR(MATCH(_xlfn.CONCAT($B39,",",BT$4),'25 SpcFunc &amp; VentSpcFunc combos'!$Q$8:$Q$354,0),0)&gt;0,1,0)</f>
        <v>0</v>
      </c>
      <c r="BU39" s="120">
        <f ca="1">IF(IFERROR(MATCH(_xlfn.CONCAT($B39,",",BU$4),'25 SpcFunc &amp; VentSpcFunc combos'!$Q$8:$Q$354,0),0)&gt;0,1,0)</f>
        <v>0</v>
      </c>
      <c r="BV39" s="120">
        <f ca="1">IF(IFERROR(MATCH(_xlfn.CONCAT($B39,",",BV$4),'25 SpcFunc &amp; VentSpcFunc combos'!$Q$8:$Q$354,0),0)&gt;0,1,0)</f>
        <v>0</v>
      </c>
      <c r="BW39" s="120">
        <f ca="1">IF(IFERROR(MATCH(_xlfn.CONCAT($B39,",",BW$4),'25 SpcFunc &amp; VentSpcFunc combos'!$Q$8:$Q$354,0),0)&gt;0,1,0)</f>
        <v>0</v>
      </c>
      <c r="BX39" s="120">
        <f ca="1">IF(IFERROR(MATCH(_xlfn.CONCAT($B39,",",BX$4),'25 SpcFunc &amp; VentSpcFunc combos'!$Q$8:$Q$354,0),0)&gt;0,1,0)</f>
        <v>0</v>
      </c>
      <c r="BY39" s="120">
        <f ca="1">IF(IFERROR(MATCH(_xlfn.CONCAT($B39,",",BY$4),'25 SpcFunc &amp; VentSpcFunc combos'!$Q$8:$Q$354,0),0)&gt;0,1,0)</f>
        <v>0</v>
      </c>
      <c r="BZ39" s="120">
        <f ca="1">IF(IFERROR(MATCH(_xlfn.CONCAT($B39,",",BZ$4),'25 SpcFunc &amp; VentSpcFunc combos'!$Q$8:$Q$354,0),0)&gt;0,1,0)</f>
        <v>0</v>
      </c>
      <c r="CA39" s="120">
        <f ca="1">IF(IFERROR(MATCH(_xlfn.CONCAT($B39,",",CA$4),'25 SpcFunc &amp; VentSpcFunc combos'!$Q$8:$Q$354,0),0)&gt;0,1,0)</f>
        <v>0</v>
      </c>
      <c r="CB39" s="120">
        <f ca="1">IF(IFERROR(MATCH(_xlfn.CONCAT($B39,",",CB$4),'25 SpcFunc &amp; VentSpcFunc combos'!$Q$8:$Q$354,0),0)&gt;0,1,0)</f>
        <v>0</v>
      </c>
      <c r="CC39" s="120">
        <f ca="1">IF(IFERROR(MATCH(_xlfn.CONCAT($B39,",",CC$4),'25 SpcFunc &amp; VentSpcFunc combos'!$Q$8:$Q$354,0),0)&gt;0,1,0)</f>
        <v>0</v>
      </c>
      <c r="CD39" s="120">
        <f ca="1">IF(IFERROR(MATCH(_xlfn.CONCAT($B39,",",CD$4),'25 SpcFunc &amp; VentSpcFunc combos'!$Q$8:$Q$354,0),0)&gt;0,1,0)</f>
        <v>0</v>
      </c>
      <c r="CE39" s="120">
        <f ca="1">IF(IFERROR(MATCH(_xlfn.CONCAT($B39,",",CE$4),'25 SpcFunc &amp; VentSpcFunc combos'!$Q$8:$Q$354,0),0)&gt;0,1,0)</f>
        <v>0</v>
      </c>
      <c r="CF39" s="120">
        <f ca="1">IF(IFERROR(MATCH(_xlfn.CONCAT($B39,",",CF$4),'25 SpcFunc &amp; VentSpcFunc combos'!$Q$8:$Q$354,0),0)&gt;0,1,0)</f>
        <v>0</v>
      </c>
      <c r="CG39" s="120">
        <f ca="1">IF(IFERROR(MATCH(_xlfn.CONCAT($B39,",",CG$4),'25 SpcFunc &amp; VentSpcFunc combos'!$Q$8:$Q$354,0),0)&gt;0,1,0)</f>
        <v>0</v>
      </c>
      <c r="CH39" s="120">
        <f ca="1">IF(IFERROR(MATCH(_xlfn.CONCAT($B39,",",CH$4),'25 SpcFunc &amp; VentSpcFunc combos'!$Q$8:$Q$354,0),0)&gt;0,1,0)</f>
        <v>0</v>
      </c>
      <c r="CI39" s="120">
        <f ca="1">IF(IFERROR(MATCH(_xlfn.CONCAT($B39,",",CI$4),'25 SpcFunc &amp; VentSpcFunc combos'!$Q$8:$Q$354,0),0)&gt;0,1,0)</f>
        <v>0</v>
      </c>
      <c r="CJ39" s="120">
        <f ca="1">IF(IFERROR(MATCH(_xlfn.CONCAT($B39,",",CJ$4),'25 SpcFunc &amp; VentSpcFunc combos'!$Q$8:$Q$354,0),0)&gt;0,1,0)</f>
        <v>0</v>
      </c>
      <c r="CK39" s="120">
        <f ca="1">IF(IFERROR(MATCH(_xlfn.CONCAT($B39,",",CK$4),'25 SpcFunc &amp; VentSpcFunc combos'!$Q$8:$Q$354,0),0)&gt;0,1,0)</f>
        <v>0</v>
      </c>
      <c r="CL39" s="120">
        <f ca="1">IF(IFERROR(MATCH(_xlfn.CONCAT($B39,",",CL$4),'25 SpcFunc &amp; VentSpcFunc combos'!$Q$8:$Q$354,0),0)&gt;0,1,0)</f>
        <v>0</v>
      </c>
      <c r="CM39" s="120">
        <f ca="1">IF(IFERROR(MATCH(_xlfn.CONCAT($B39,",",CM$4),'25 SpcFunc &amp; VentSpcFunc combos'!$Q$8:$Q$354,0),0)&gt;0,1,0)</f>
        <v>0</v>
      </c>
      <c r="CN39" s="120">
        <f ca="1">IF(IFERROR(MATCH(_xlfn.CONCAT($B39,",",CN$4),'25 SpcFunc &amp; VentSpcFunc combos'!$Q$8:$Q$354,0),0)&gt;0,1,0)</f>
        <v>0</v>
      </c>
      <c r="CO39" s="120">
        <f ca="1">IF(IFERROR(MATCH(_xlfn.CONCAT($B39,",",CO$4),'25 SpcFunc &amp; VentSpcFunc combos'!$Q$8:$Q$354,0),0)&gt;0,1,0)</f>
        <v>0</v>
      </c>
      <c r="CP39" s="120">
        <f ca="1">IF(IFERROR(MATCH(_xlfn.CONCAT($B39,",",CP$4),'25 SpcFunc &amp; VentSpcFunc combos'!$Q$8:$Q$354,0),0)&gt;0,1,0)</f>
        <v>0</v>
      </c>
      <c r="CQ39" s="120">
        <f ca="1">IF(IFERROR(MATCH(_xlfn.CONCAT($B39,",",CQ$4),'25 SpcFunc &amp; VentSpcFunc combos'!$Q$8:$Q$354,0),0)&gt;0,1,0)</f>
        <v>0</v>
      </c>
      <c r="CR39" s="120">
        <f ca="1">IF(IFERROR(MATCH(_xlfn.CONCAT($B39,",",CR$4),'25 SpcFunc &amp; VentSpcFunc combos'!$Q$8:$Q$354,0),0)&gt;0,1,0)</f>
        <v>0</v>
      </c>
      <c r="CS39" s="120">
        <f ca="1">IF(IFERROR(MATCH(_xlfn.CONCAT($B39,",",CS$4),'25 SpcFunc &amp; VentSpcFunc combos'!$Q$8:$Q$354,0),0)&gt;0,1,0)</f>
        <v>0</v>
      </c>
      <c r="CT39" s="120">
        <f ca="1">IF(IFERROR(MATCH(_xlfn.CONCAT($B39,",",CT$4),'25 SpcFunc &amp; VentSpcFunc combos'!$Q$8:$Q$354,0),0)&gt;0,1,0)</f>
        <v>0</v>
      </c>
      <c r="CU39" s="99" t="s">
        <v>938</v>
      </c>
      <c r="CV39">
        <f t="shared" ca="1" si="4"/>
        <v>0</v>
      </c>
    </row>
    <row r="40" spans="2:100" x14ac:dyDescent="0.25">
      <c r="B40" t="str">
        <f>'For CSV - 2025 SpcFuncData'!B40</f>
        <v>Hotel Function Area</v>
      </c>
      <c r="C40" s="120">
        <f ca="1">IF(IFERROR(MATCH(_xlfn.CONCAT($B40,",",C$4),'25 SpcFunc &amp; VentSpcFunc combos'!$Q$8:$Q$354,0),0)&gt;0,1,0)</f>
        <v>0</v>
      </c>
      <c r="D40" s="120">
        <f ca="1">IF(IFERROR(MATCH(_xlfn.CONCAT($B40,",",D$4),'25 SpcFunc &amp; VentSpcFunc combos'!$Q$8:$Q$354,0),0)&gt;0,1,0)</f>
        <v>0</v>
      </c>
      <c r="E40" s="120">
        <f ca="1">IF(IFERROR(MATCH(_xlfn.CONCAT($B40,",",E$4),'25 SpcFunc &amp; VentSpcFunc combos'!$Q$8:$Q$354,0),0)&gt;0,1,0)</f>
        <v>0</v>
      </c>
      <c r="F40" s="120">
        <f ca="1">IF(IFERROR(MATCH(_xlfn.CONCAT($B40,",",F$4),'25 SpcFunc &amp; VentSpcFunc combos'!$Q$8:$Q$354,0),0)&gt;0,1,0)</f>
        <v>0</v>
      </c>
      <c r="G40" s="120">
        <f ca="1">IF(IFERROR(MATCH(_xlfn.CONCAT($B40,",",G$4),'25 SpcFunc &amp; VentSpcFunc combos'!$Q$8:$Q$354,0),0)&gt;0,1,0)</f>
        <v>0</v>
      </c>
      <c r="H40" s="120">
        <f ca="1">IF(IFERROR(MATCH(_xlfn.CONCAT($B40,",",H$4),'25 SpcFunc &amp; VentSpcFunc combos'!$Q$8:$Q$354,0),0)&gt;0,1,0)</f>
        <v>0</v>
      </c>
      <c r="I40" s="120">
        <f ca="1">IF(IFERROR(MATCH(_xlfn.CONCAT($B40,",",I$4),'25 SpcFunc &amp; VentSpcFunc combos'!$Q$8:$Q$354,0),0)&gt;0,1,0)</f>
        <v>0</v>
      </c>
      <c r="J40" s="120">
        <f ca="1">IF(IFERROR(MATCH(_xlfn.CONCAT($B40,",",J$4),'25 SpcFunc &amp; VentSpcFunc combos'!$Q$8:$Q$354,0),0)&gt;0,1,0)</f>
        <v>0</v>
      </c>
      <c r="K40" s="120">
        <f ca="1">IF(IFERROR(MATCH(_xlfn.CONCAT($B40,",",K$4),'25 SpcFunc &amp; VentSpcFunc combos'!$Q$8:$Q$354,0),0)&gt;0,1,0)</f>
        <v>0</v>
      </c>
      <c r="L40" s="120">
        <f ca="1">IF(IFERROR(MATCH(_xlfn.CONCAT($B40,",",L$4),'25 SpcFunc &amp; VentSpcFunc combos'!$Q$8:$Q$354,0),0)&gt;0,1,0)</f>
        <v>0</v>
      </c>
      <c r="M40" s="120">
        <f ca="1">IF(IFERROR(MATCH(_xlfn.CONCAT($B40,",",M$4),'25 SpcFunc &amp; VentSpcFunc combos'!$Q$8:$Q$354,0),0)&gt;0,1,0)</f>
        <v>0</v>
      </c>
      <c r="N40" s="120">
        <f ca="1">IF(IFERROR(MATCH(_xlfn.CONCAT($B40,",",N$4),'25 SpcFunc &amp; VentSpcFunc combos'!$Q$8:$Q$354,0),0)&gt;0,1,0)</f>
        <v>0</v>
      </c>
      <c r="O40" s="120">
        <f ca="1">IF(IFERROR(MATCH(_xlfn.CONCAT($B40,",",O$4),'25 SpcFunc &amp; VentSpcFunc combos'!$Q$8:$Q$354,0),0)&gt;0,1,0)</f>
        <v>0</v>
      </c>
      <c r="P40" s="120">
        <f ca="1">IF(IFERROR(MATCH(_xlfn.CONCAT($B40,",",P$4),'25 SpcFunc &amp; VentSpcFunc combos'!$Q$8:$Q$354,0),0)&gt;0,1,0)</f>
        <v>0</v>
      </c>
      <c r="Q40" s="120">
        <f ca="1">IF(IFERROR(MATCH(_xlfn.CONCAT($B40,",",Q$4),'25 SpcFunc &amp; VentSpcFunc combos'!$Q$8:$Q$354,0),0)&gt;0,1,0)</f>
        <v>0</v>
      </c>
      <c r="R40" s="120">
        <f ca="1">IF(IFERROR(MATCH(_xlfn.CONCAT($B40,",",R$4),'25 SpcFunc &amp; VentSpcFunc combos'!$Q$8:$Q$354,0),0)&gt;0,1,0)</f>
        <v>0</v>
      </c>
      <c r="S40" s="120">
        <f ca="1">IF(IFERROR(MATCH(_xlfn.CONCAT($B40,",",S$4),'25 SpcFunc &amp; VentSpcFunc combos'!$Q$8:$Q$354,0),0)&gt;0,1,0)</f>
        <v>0</v>
      </c>
      <c r="T40" s="120">
        <f ca="1">IF(IFERROR(MATCH(_xlfn.CONCAT($B40,",",T$4),'25 SpcFunc &amp; VentSpcFunc combos'!$Q$8:$Q$354,0),0)&gt;0,1,0)</f>
        <v>0</v>
      </c>
      <c r="U40" s="120">
        <f ca="1">IF(IFERROR(MATCH(_xlfn.CONCAT($B40,",",U$4),'25 SpcFunc &amp; VentSpcFunc combos'!$Q$8:$Q$354,0),0)&gt;0,1,0)</f>
        <v>0</v>
      </c>
      <c r="V40" s="120">
        <f ca="1">IF(IFERROR(MATCH(_xlfn.CONCAT($B40,",",V$4),'25 SpcFunc &amp; VentSpcFunc combos'!$Q$8:$Q$354,0),0)&gt;0,1,0)</f>
        <v>0</v>
      </c>
      <c r="W40" s="120">
        <f ca="1">IF(IFERROR(MATCH(_xlfn.CONCAT($B40,",",W$4),'25 SpcFunc &amp; VentSpcFunc combos'!$Q$8:$Q$354,0),0)&gt;0,1,0)</f>
        <v>0</v>
      </c>
      <c r="X40" s="120">
        <f ca="1">IF(IFERROR(MATCH(_xlfn.CONCAT($B40,",",X$4),'25 SpcFunc &amp; VentSpcFunc combos'!$Q$8:$Q$354,0),0)&gt;0,1,0)</f>
        <v>0</v>
      </c>
      <c r="Y40" s="120">
        <f ca="1">IF(IFERROR(MATCH(_xlfn.CONCAT($B40,",",Y$4),'25 SpcFunc &amp; VentSpcFunc combos'!$Q$8:$Q$354,0),0)&gt;0,1,0)</f>
        <v>0</v>
      </c>
      <c r="Z40" s="120">
        <f ca="1">IF(IFERROR(MATCH(_xlfn.CONCAT($B40,",",Z$4),'25 SpcFunc &amp; VentSpcFunc combos'!$Q$8:$Q$354,0),0)&gt;0,1,0)</f>
        <v>0</v>
      </c>
      <c r="AA40" s="120">
        <f ca="1">IF(IFERROR(MATCH(_xlfn.CONCAT($B40,",",AA$4),'25 SpcFunc &amp; VentSpcFunc combos'!$Q$8:$Q$354,0),0)&gt;0,1,0)</f>
        <v>0</v>
      </c>
      <c r="AB40" s="120">
        <f ca="1">IF(IFERROR(MATCH(_xlfn.CONCAT($B40,",",AB$4),'25 SpcFunc &amp; VentSpcFunc combos'!$Q$8:$Q$354,0),0)&gt;0,1,0)</f>
        <v>0</v>
      </c>
      <c r="AC40" s="120">
        <f ca="1">IF(IFERROR(MATCH(_xlfn.CONCAT($B40,",",AC$4),'25 SpcFunc &amp; VentSpcFunc combos'!$Q$8:$Q$354,0),0)&gt;0,1,0)</f>
        <v>0</v>
      </c>
      <c r="AD40" s="120">
        <f ca="1">IF(IFERROR(MATCH(_xlfn.CONCAT($B40,",",AD$4),'25 SpcFunc &amp; VentSpcFunc combos'!$Q$8:$Q$354,0),0)&gt;0,1,0)</f>
        <v>0</v>
      </c>
      <c r="AE40" s="120">
        <f ca="1">IF(IFERROR(MATCH(_xlfn.CONCAT($B40,",",AE$4),'25 SpcFunc &amp; VentSpcFunc combos'!$Q$8:$Q$354,0),0)&gt;0,1,0)</f>
        <v>0</v>
      </c>
      <c r="AF40" s="120">
        <f ca="1">IF(IFERROR(MATCH(_xlfn.CONCAT($B40,",",AF$4),'25 SpcFunc &amp; VentSpcFunc combos'!$Q$8:$Q$354,0),0)&gt;0,1,0)</f>
        <v>0</v>
      </c>
      <c r="AG40" s="120">
        <f ca="1">IF(IFERROR(MATCH(_xlfn.CONCAT($B40,",",AG$4),'25 SpcFunc &amp; VentSpcFunc combos'!$Q$8:$Q$354,0),0)&gt;0,1,0)</f>
        <v>0</v>
      </c>
      <c r="AH40" s="120">
        <f ca="1">IF(IFERROR(MATCH(_xlfn.CONCAT($B40,",",AH$4),'25 SpcFunc &amp; VentSpcFunc combos'!$Q$8:$Q$354,0),0)&gt;0,1,0)</f>
        <v>0</v>
      </c>
      <c r="AI40" s="120">
        <f ca="1">IF(IFERROR(MATCH(_xlfn.CONCAT($B40,",",AI$4),'25 SpcFunc &amp; VentSpcFunc combos'!$Q$8:$Q$354,0),0)&gt;0,1,0)</f>
        <v>0</v>
      </c>
      <c r="AJ40" s="120">
        <f ca="1">IF(IFERROR(MATCH(_xlfn.CONCAT($B40,",",AJ$4),'25 SpcFunc &amp; VentSpcFunc combos'!$Q$8:$Q$354,0),0)&gt;0,1,0)</f>
        <v>0</v>
      </c>
      <c r="AK40" s="120">
        <f ca="1">IF(IFERROR(MATCH(_xlfn.CONCAT($B40,",",AK$4),'25 SpcFunc &amp; VentSpcFunc combos'!$Q$8:$Q$354,0),0)&gt;0,1,0)</f>
        <v>0</v>
      </c>
      <c r="AL40" s="120">
        <f ca="1">IF(IFERROR(MATCH(_xlfn.CONCAT($B40,",",AL$4),'25 SpcFunc &amp; VentSpcFunc combos'!$Q$8:$Q$354,0),0)&gt;0,1,0)</f>
        <v>0</v>
      </c>
      <c r="AM40" s="120">
        <f ca="1">IF(IFERROR(MATCH(_xlfn.CONCAT($B40,",",AM$4),'25 SpcFunc &amp; VentSpcFunc combos'!$Q$8:$Q$354,0),0)&gt;0,1,0)</f>
        <v>0</v>
      </c>
      <c r="AN40" s="120">
        <f ca="1">IF(IFERROR(MATCH(_xlfn.CONCAT($B40,",",AN$4),'25 SpcFunc &amp; VentSpcFunc combos'!$Q$8:$Q$354,0),0)&gt;0,1,0)</f>
        <v>0</v>
      </c>
      <c r="AO40" s="120">
        <f ca="1">IF(IFERROR(MATCH(_xlfn.CONCAT($B40,",",AO$4),'25 SpcFunc &amp; VentSpcFunc combos'!$Q$8:$Q$354,0),0)&gt;0,1,0)</f>
        <v>0</v>
      </c>
      <c r="AP40" s="120">
        <f ca="1">IF(IFERROR(MATCH(_xlfn.CONCAT($B40,",",AP$4),'25 SpcFunc &amp; VentSpcFunc combos'!$Q$8:$Q$354,0),0)&gt;0,1,0)</f>
        <v>0</v>
      </c>
      <c r="AQ40" s="120">
        <f ca="1">IF(IFERROR(MATCH(_xlfn.CONCAT($B40,",",AQ$4),'25 SpcFunc &amp; VentSpcFunc combos'!$Q$8:$Q$354,0),0)&gt;0,1,0)</f>
        <v>0</v>
      </c>
      <c r="AR40" s="120">
        <f ca="1">IF(IFERROR(MATCH(_xlfn.CONCAT($B40,",",AR$4),'25 SpcFunc &amp; VentSpcFunc combos'!$Q$8:$Q$354,0),0)&gt;0,1,0)</f>
        <v>0</v>
      </c>
      <c r="AS40" s="120">
        <f ca="1">IF(IFERROR(MATCH(_xlfn.CONCAT($B40,",",AS$4),'25 SpcFunc &amp; VentSpcFunc combos'!$Q$8:$Q$354,0),0)&gt;0,1,0)</f>
        <v>0</v>
      </c>
      <c r="AT40" s="120">
        <f ca="1">IF(IFERROR(MATCH(_xlfn.CONCAT($B40,",",AT$4),'25 SpcFunc &amp; VentSpcFunc combos'!$Q$8:$Q$354,0),0)&gt;0,1,0)</f>
        <v>0</v>
      </c>
      <c r="AU40" s="120">
        <f ca="1">IF(IFERROR(MATCH(_xlfn.CONCAT($B40,",",AU$4),'25 SpcFunc &amp; VentSpcFunc combos'!$Q$8:$Q$354,0),0)&gt;0,1,0)</f>
        <v>0</v>
      </c>
      <c r="AV40" s="120">
        <f ca="1">IF(IFERROR(MATCH(_xlfn.CONCAT($B40,",",AV$4),'25 SpcFunc &amp; VentSpcFunc combos'!$Q$8:$Q$354,0),0)&gt;0,1,0)</f>
        <v>0</v>
      </c>
      <c r="AW40" s="120">
        <f ca="1">IF(IFERROR(MATCH(_xlfn.CONCAT($B40,",",AW$4),'25 SpcFunc &amp; VentSpcFunc combos'!$Q$8:$Q$354,0),0)&gt;0,1,0)</f>
        <v>0</v>
      </c>
      <c r="AX40" s="120">
        <f ca="1">IF(IFERROR(MATCH(_xlfn.CONCAT($B40,",",AX$4),'25 SpcFunc &amp; VentSpcFunc combos'!$Q$8:$Q$354,0),0)&gt;0,1,0)</f>
        <v>0</v>
      </c>
      <c r="AY40" s="120">
        <f ca="1">IF(IFERROR(MATCH(_xlfn.CONCAT($B40,",",AY$4),'25 SpcFunc &amp; VentSpcFunc combos'!$Q$8:$Q$354,0),0)&gt;0,1,0)</f>
        <v>0</v>
      </c>
      <c r="AZ40" s="120">
        <f ca="1">IF(IFERROR(MATCH(_xlfn.CONCAT($B40,",",AZ$4),'25 SpcFunc &amp; VentSpcFunc combos'!$Q$8:$Q$354,0),0)&gt;0,1,0)</f>
        <v>0</v>
      </c>
      <c r="BA40" s="120">
        <f ca="1">IF(IFERROR(MATCH(_xlfn.CONCAT($B40,",",BA$4),'25 SpcFunc &amp; VentSpcFunc combos'!$Q$8:$Q$354,0),0)&gt;0,1,0)</f>
        <v>0</v>
      </c>
      <c r="BB40" s="120">
        <f ca="1">IF(IFERROR(MATCH(_xlfn.CONCAT($B40,",",BB$4),'25 SpcFunc &amp; VentSpcFunc combos'!$Q$8:$Q$354,0),0)&gt;0,1,0)</f>
        <v>0</v>
      </c>
      <c r="BC40" s="120">
        <f ca="1">IF(IFERROR(MATCH(_xlfn.CONCAT($B40,",",BC$4),'25 SpcFunc &amp; VentSpcFunc combos'!$Q$8:$Q$354,0),0)&gt;0,1,0)</f>
        <v>0</v>
      </c>
      <c r="BD40" s="120">
        <f ca="1">IF(IFERROR(MATCH(_xlfn.CONCAT($B40,",",BD$4),'25 SpcFunc &amp; VentSpcFunc combos'!$Q$8:$Q$354,0),0)&gt;0,1,0)</f>
        <v>0</v>
      </c>
      <c r="BE40" s="120">
        <f ca="1">IF(IFERROR(MATCH(_xlfn.CONCAT($B40,",",BE$4),'25 SpcFunc &amp; VentSpcFunc combos'!$Q$8:$Q$354,0),0)&gt;0,1,0)</f>
        <v>0</v>
      </c>
      <c r="BF40" s="120">
        <f ca="1">IF(IFERROR(MATCH(_xlfn.CONCAT($B40,",",BF$4),'25 SpcFunc &amp; VentSpcFunc combos'!$Q$8:$Q$354,0),0)&gt;0,1,0)</f>
        <v>0</v>
      </c>
      <c r="BG40" s="120">
        <f ca="1">IF(IFERROR(MATCH(_xlfn.CONCAT($B40,",",BG$4),'25 SpcFunc &amp; VentSpcFunc combos'!$Q$8:$Q$354,0),0)&gt;0,1,0)</f>
        <v>0</v>
      </c>
      <c r="BH40" s="120">
        <f ca="1">IF(IFERROR(MATCH(_xlfn.CONCAT($B40,",",BH$4),'25 SpcFunc &amp; VentSpcFunc combos'!$Q$8:$Q$354,0),0)&gt;0,1,0)</f>
        <v>1</v>
      </c>
      <c r="BI40" s="120">
        <f ca="1">IF(IFERROR(MATCH(_xlfn.CONCAT($B40,",",BI$4),'25 SpcFunc &amp; VentSpcFunc combos'!$Q$8:$Q$354,0),0)&gt;0,1,0)</f>
        <v>0</v>
      </c>
      <c r="BJ40" s="120">
        <f ca="1">IF(IFERROR(MATCH(_xlfn.CONCAT($B40,",",BJ$4),'25 SpcFunc &amp; VentSpcFunc combos'!$Q$8:$Q$354,0),0)&gt;0,1,0)</f>
        <v>0</v>
      </c>
      <c r="BK40" s="120">
        <f ca="1">IF(IFERROR(MATCH(_xlfn.CONCAT($B40,",",BK$4),'25 SpcFunc &amp; VentSpcFunc combos'!$Q$8:$Q$354,0),0)&gt;0,1,0)</f>
        <v>0</v>
      </c>
      <c r="BL40" s="120">
        <f ca="1">IF(IFERROR(MATCH(_xlfn.CONCAT($B40,",",BL$4),'25 SpcFunc &amp; VentSpcFunc combos'!$Q$8:$Q$354,0),0)&gt;0,1,0)</f>
        <v>0</v>
      </c>
      <c r="BM40" s="120">
        <f ca="1">IF(IFERROR(MATCH(_xlfn.CONCAT($B40,",",BM$4),'25 SpcFunc &amp; VentSpcFunc combos'!$Q$8:$Q$354,0),0)&gt;0,1,0)</f>
        <v>0</v>
      </c>
      <c r="BN40" s="120">
        <f ca="1">IF(IFERROR(MATCH(_xlfn.CONCAT($B40,",",BN$4),'25 SpcFunc &amp; VentSpcFunc combos'!$Q$8:$Q$354,0),0)&gt;0,1,0)</f>
        <v>0</v>
      </c>
      <c r="BO40" s="120">
        <f ca="1">IF(IFERROR(MATCH(_xlfn.CONCAT($B40,",",BO$4),'25 SpcFunc &amp; VentSpcFunc combos'!$Q$8:$Q$354,0),0)&gt;0,1,0)</f>
        <v>0</v>
      </c>
      <c r="BP40" s="120">
        <f ca="1">IF(IFERROR(MATCH(_xlfn.CONCAT($B40,",",BP$4),'25 SpcFunc &amp; VentSpcFunc combos'!$Q$8:$Q$354,0),0)&gt;0,1,0)</f>
        <v>1</v>
      </c>
      <c r="BQ40" s="120">
        <f ca="1">IF(IFERROR(MATCH(_xlfn.CONCAT($B40,",",BQ$4),'25 SpcFunc &amp; VentSpcFunc combos'!$Q$8:$Q$354,0),0)&gt;0,1,0)</f>
        <v>1</v>
      </c>
      <c r="BR40" s="120">
        <f ca="1">IF(IFERROR(MATCH(_xlfn.CONCAT($B40,",",BR$4),'25 SpcFunc &amp; VentSpcFunc combos'!$Q$8:$Q$354,0),0)&gt;0,1,0)</f>
        <v>0</v>
      </c>
      <c r="BS40" s="120">
        <f ca="1">IF(IFERROR(MATCH(_xlfn.CONCAT($B40,",",BS$4),'25 SpcFunc &amp; VentSpcFunc combos'!$Q$8:$Q$354,0),0)&gt;0,1,0)</f>
        <v>0</v>
      </c>
      <c r="BT40" s="120">
        <f ca="1">IF(IFERROR(MATCH(_xlfn.CONCAT($B40,",",BT$4),'25 SpcFunc &amp; VentSpcFunc combos'!$Q$8:$Q$354,0),0)&gt;0,1,0)</f>
        <v>0</v>
      </c>
      <c r="BU40" s="120">
        <f ca="1">IF(IFERROR(MATCH(_xlfn.CONCAT($B40,",",BU$4),'25 SpcFunc &amp; VentSpcFunc combos'!$Q$8:$Q$354,0),0)&gt;0,1,0)</f>
        <v>0</v>
      </c>
      <c r="BV40" s="120">
        <f ca="1">IF(IFERROR(MATCH(_xlfn.CONCAT($B40,",",BV$4),'25 SpcFunc &amp; VentSpcFunc combos'!$Q$8:$Q$354,0),0)&gt;0,1,0)</f>
        <v>0</v>
      </c>
      <c r="BW40" s="120">
        <f ca="1">IF(IFERROR(MATCH(_xlfn.CONCAT($B40,",",BW$4),'25 SpcFunc &amp; VentSpcFunc combos'!$Q$8:$Q$354,0),0)&gt;0,1,0)</f>
        <v>0</v>
      </c>
      <c r="BX40" s="120">
        <f ca="1">IF(IFERROR(MATCH(_xlfn.CONCAT($B40,",",BX$4),'25 SpcFunc &amp; VentSpcFunc combos'!$Q$8:$Q$354,0),0)&gt;0,1,0)</f>
        <v>0</v>
      </c>
      <c r="BY40" s="120">
        <f ca="1">IF(IFERROR(MATCH(_xlfn.CONCAT($B40,",",BY$4),'25 SpcFunc &amp; VentSpcFunc combos'!$Q$8:$Q$354,0),0)&gt;0,1,0)</f>
        <v>0</v>
      </c>
      <c r="BZ40" s="120">
        <f ca="1">IF(IFERROR(MATCH(_xlfn.CONCAT($B40,",",BZ$4),'25 SpcFunc &amp; VentSpcFunc combos'!$Q$8:$Q$354,0),0)&gt;0,1,0)</f>
        <v>0</v>
      </c>
      <c r="CA40" s="120">
        <f ca="1">IF(IFERROR(MATCH(_xlfn.CONCAT($B40,",",CA$4),'25 SpcFunc &amp; VentSpcFunc combos'!$Q$8:$Q$354,0),0)&gt;0,1,0)</f>
        <v>0</v>
      </c>
      <c r="CB40" s="120">
        <f ca="1">IF(IFERROR(MATCH(_xlfn.CONCAT($B40,",",CB$4),'25 SpcFunc &amp; VentSpcFunc combos'!$Q$8:$Q$354,0),0)&gt;0,1,0)</f>
        <v>0</v>
      </c>
      <c r="CC40" s="120">
        <f ca="1">IF(IFERROR(MATCH(_xlfn.CONCAT($B40,",",CC$4),'25 SpcFunc &amp; VentSpcFunc combos'!$Q$8:$Q$354,0),0)&gt;0,1,0)</f>
        <v>0</v>
      </c>
      <c r="CD40" s="120">
        <f ca="1">IF(IFERROR(MATCH(_xlfn.CONCAT($B40,",",CD$4),'25 SpcFunc &amp; VentSpcFunc combos'!$Q$8:$Q$354,0),0)&gt;0,1,0)</f>
        <v>0</v>
      </c>
      <c r="CE40" s="120">
        <f ca="1">IF(IFERROR(MATCH(_xlfn.CONCAT($B40,",",CE$4),'25 SpcFunc &amp; VentSpcFunc combos'!$Q$8:$Q$354,0),0)&gt;0,1,0)</f>
        <v>0</v>
      </c>
      <c r="CF40" s="120">
        <f ca="1">IF(IFERROR(MATCH(_xlfn.CONCAT($B40,",",CF$4),'25 SpcFunc &amp; VentSpcFunc combos'!$Q$8:$Q$354,0),0)&gt;0,1,0)</f>
        <v>0</v>
      </c>
      <c r="CG40" s="120">
        <f ca="1">IF(IFERROR(MATCH(_xlfn.CONCAT($B40,",",CG$4),'25 SpcFunc &amp; VentSpcFunc combos'!$Q$8:$Q$354,0),0)&gt;0,1,0)</f>
        <v>0</v>
      </c>
      <c r="CH40" s="120">
        <f ca="1">IF(IFERROR(MATCH(_xlfn.CONCAT($B40,",",CH$4),'25 SpcFunc &amp; VentSpcFunc combos'!$Q$8:$Q$354,0),0)&gt;0,1,0)</f>
        <v>0</v>
      </c>
      <c r="CI40" s="120">
        <f ca="1">IF(IFERROR(MATCH(_xlfn.CONCAT($B40,",",CI$4),'25 SpcFunc &amp; VentSpcFunc combos'!$Q$8:$Q$354,0),0)&gt;0,1,0)</f>
        <v>0</v>
      </c>
      <c r="CJ40" s="120">
        <f ca="1">IF(IFERROR(MATCH(_xlfn.CONCAT($B40,",",CJ$4),'25 SpcFunc &amp; VentSpcFunc combos'!$Q$8:$Q$354,0),0)&gt;0,1,0)</f>
        <v>0</v>
      </c>
      <c r="CK40" s="120">
        <f ca="1">IF(IFERROR(MATCH(_xlfn.CONCAT($B40,",",CK$4),'25 SpcFunc &amp; VentSpcFunc combos'!$Q$8:$Q$354,0),0)&gt;0,1,0)</f>
        <v>0</v>
      </c>
      <c r="CL40" s="120">
        <f ca="1">IF(IFERROR(MATCH(_xlfn.CONCAT($B40,",",CL$4),'25 SpcFunc &amp; VentSpcFunc combos'!$Q$8:$Q$354,0),0)&gt;0,1,0)</f>
        <v>0</v>
      </c>
      <c r="CM40" s="120">
        <f ca="1">IF(IFERROR(MATCH(_xlfn.CONCAT($B40,",",CM$4),'25 SpcFunc &amp; VentSpcFunc combos'!$Q$8:$Q$354,0),0)&gt;0,1,0)</f>
        <v>0</v>
      </c>
      <c r="CN40" s="120">
        <f ca="1">IF(IFERROR(MATCH(_xlfn.CONCAT($B40,",",CN$4),'25 SpcFunc &amp; VentSpcFunc combos'!$Q$8:$Q$354,0),0)&gt;0,1,0)</f>
        <v>0</v>
      </c>
      <c r="CO40" s="120">
        <f ca="1">IF(IFERROR(MATCH(_xlfn.CONCAT($B40,",",CO$4),'25 SpcFunc &amp; VentSpcFunc combos'!$Q$8:$Q$354,0),0)&gt;0,1,0)</f>
        <v>0</v>
      </c>
      <c r="CP40" s="120">
        <f ca="1">IF(IFERROR(MATCH(_xlfn.CONCAT($B40,",",CP$4),'25 SpcFunc &amp; VentSpcFunc combos'!$Q$8:$Q$354,0),0)&gt;0,1,0)</f>
        <v>0</v>
      </c>
      <c r="CQ40" s="120">
        <f ca="1">IF(IFERROR(MATCH(_xlfn.CONCAT($B40,",",CQ$4),'25 SpcFunc &amp; VentSpcFunc combos'!$Q$8:$Q$354,0),0)&gt;0,1,0)</f>
        <v>0</v>
      </c>
      <c r="CR40" s="120">
        <f ca="1">IF(IFERROR(MATCH(_xlfn.CONCAT($B40,",",CR$4),'25 SpcFunc &amp; VentSpcFunc combos'!$Q$8:$Q$354,0),0)&gt;0,1,0)</f>
        <v>0</v>
      </c>
      <c r="CS40" s="120">
        <f ca="1">IF(IFERROR(MATCH(_xlfn.CONCAT($B40,",",CS$4),'25 SpcFunc &amp; VentSpcFunc combos'!$Q$8:$Q$354,0),0)&gt;0,1,0)</f>
        <v>0</v>
      </c>
      <c r="CT40" s="120">
        <f ca="1">IF(IFERROR(MATCH(_xlfn.CONCAT($B40,",",CT$4),'25 SpcFunc &amp; VentSpcFunc combos'!$Q$8:$Q$354,0),0)&gt;0,1,0)</f>
        <v>0</v>
      </c>
      <c r="CU40" s="99" t="s">
        <v>938</v>
      </c>
      <c r="CV40">
        <f t="shared" ca="1" si="4"/>
        <v>3</v>
      </c>
    </row>
    <row r="41" spans="2:100" x14ac:dyDescent="0.25">
      <c r="B41" t="str">
        <f>'For CSV - 2025 SpcFuncData'!B41</f>
        <v>Hotel/Motel Guest Room</v>
      </c>
      <c r="C41" s="120">
        <f ca="1">IF(IFERROR(MATCH(_xlfn.CONCAT($B41,",",C$4),'25 SpcFunc &amp; VentSpcFunc combos'!$Q$8:$Q$354,0),0)&gt;0,1,0)</f>
        <v>0</v>
      </c>
      <c r="D41" s="120">
        <f ca="1">IF(IFERROR(MATCH(_xlfn.CONCAT($B41,",",D$4),'25 SpcFunc &amp; VentSpcFunc combos'!$Q$8:$Q$354,0),0)&gt;0,1,0)</f>
        <v>0</v>
      </c>
      <c r="E41" s="120">
        <f ca="1">IF(IFERROR(MATCH(_xlfn.CONCAT($B41,",",E$4),'25 SpcFunc &amp; VentSpcFunc combos'!$Q$8:$Q$354,0),0)&gt;0,1,0)</f>
        <v>0</v>
      </c>
      <c r="F41" s="120">
        <f ca="1">IF(IFERROR(MATCH(_xlfn.CONCAT($B41,",",F$4),'25 SpcFunc &amp; VentSpcFunc combos'!$Q$8:$Q$354,0),0)&gt;0,1,0)</f>
        <v>0</v>
      </c>
      <c r="G41" s="120">
        <f ca="1">IF(IFERROR(MATCH(_xlfn.CONCAT($B41,",",G$4),'25 SpcFunc &amp; VentSpcFunc combos'!$Q$8:$Q$354,0),0)&gt;0,1,0)</f>
        <v>0</v>
      </c>
      <c r="H41" s="120">
        <f ca="1">IF(IFERROR(MATCH(_xlfn.CONCAT($B41,",",H$4),'25 SpcFunc &amp; VentSpcFunc combos'!$Q$8:$Q$354,0),0)&gt;0,1,0)</f>
        <v>0</v>
      </c>
      <c r="I41" s="120">
        <f ca="1">IF(IFERROR(MATCH(_xlfn.CONCAT($B41,",",I$4),'25 SpcFunc &amp; VentSpcFunc combos'!$Q$8:$Q$354,0),0)&gt;0,1,0)</f>
        <v>0</v>
      </c>
      <c r="J41" s="120">
        <f ca="1">IF(IFERROR(MATCH(_xlfn.CONCAT($B41,",",J$4),'25 SpcFunc &amp; VentSpcFunc combos'!$Q$8:$Q$354,0),0)&gt;0,1,0)</f>
        <v>0</v>
      </c>
      <c r="K41" s="120">
        <f ca="1">IF(IFERROR(MATCH(_xlfn.CONCAT($B41,",",K$4),'25 SpcFunc &amp; VentSpcFunc combos'!$Q$8:$Q$354,0),0)&gt;0,1,0)</f>
        <v>0</v>
      </c>
      <c r="L41" s="120">
        <f ca="1">IF(IFERROR(MATCH(_xlfn.CONCAT($B41,",",L$4),'25 SpcFunc &amp; VentSpcFunc combos'!$Q$8:$Q$354,0),0)&gt;0,1,0)</f>
        <v>0</v>
      </c>
      <c r="M41" s="120">
        <f ca="1">IF(IFERROR(MATCH(_xlfn.CONCAT($B41,",",M$4),'25 SpcFunc &amp; VentSpcFunc combos'!$Q$8:$Q$354,0),0)&gt;0,1,0)</f>
        <v>0</v>
      </c>
      <c r="N41" s="120">
        <f ca="1">IF(IFERROR(MATCH(_xlfn.CONCAT($B41,",",N$4),'25 SpcFunc &amp; VentSpcFunc combos'!$Q$8:$Q$354,0),0)&gt;0,1,0)</f>
        <v>0</v>
      </c>
      <c r="O41" s="120">
        <f ca="1">IF(IFERROR(MATCH(_xlfn.CONCAT($B41,",",O$4),'25 SpcFunc &amp; VentSpcFunc combos'!$Q$8:$Q$354,0),0)&gt;0,1,0)</f>
        <v>0</v>
      </c>
      <c r="P41" s="120">
        <f ca="1">IF(IFERROR(MATCH(_xlfn.CONCAT($B41,",",P$4),'25 SpcFunc &amp; VentSpcFunc combos'!$Q$8:$Q$354,0),0)&gt;0,1,0)</f>
        <v>0</v>
      </c>
      <c r="Q41" s="120">
        <f ca="1">IF(IFERROR(MATCH(_xlfn.CONCAT($B41,",",Q$4),'25 SpcFunc &amp; VentSpcFunc combos'!$Q$8:$Q$354,0),0)&gt;0,1,0)</f>
        <v>0</v>
      </c>
      <c r="R41" s="120">
        <f ca="1">IF(IFERROR(MATCH(_xlfn.CONCAT($B41,",",R$4),'25 SpcFunc &amp; VentSpcFunc combos'!$Q$8:$Q$354,0),0)&gt;0,1,0)</f>
        <v>0</v>
      </c>
      <c r="S41" s="120">
        <f ca="1">IF(IFERROR(MATCH(_xlfn.CONCAT($B41,",",S$4),'25 SpcFunc &amp; VentSpcFunc combos'!$Q$8:$Q$354,0),0)&gt;0,1,0)</f>
        <v>0</v>
      </c>
      <c r="T41" s="120">
        <f ca="1">IF(IFERROR(MATCH(_xlfn.CONCAT($B41,",",T$4),'25 SpcFunc &amp; VentSpcFunc combos'!$Q$8:$Q$354,0),0)&gt;0,1,0)</f>
        <v>0</v>
      </c>
      <c r="U41" s="120">
        <f ca="1">IF(IFERROR(MATCH(_xlfn.CONCAT($B41,",",U$4),'25 SpcFunc &amp; VentSpcFunc combos'!$Q$8:$Q$354,0),0)&gt;0,1,0)</f>
        <v>0</v>
      </c>
      <c r="V41" s="120">
        <f ca="1">IF(IFERROR(MATCH(_xlfn.CONCAT($B41,",",V$4),'25 SpcFunc &amp; VentSpcFunc combos'!$Q$8:$Q$354,0),0)&gt;0,1,0)</f>
        <v>0</v>
      </c>
      <c r="W41" s="120">
        <f ca="1">IF(IFERROR(MATCH(_xlfn.CONCAT($B41,",",W$4),'25 SpcFunc &amp; VentSpcFunc combos'!$Q$8:$Q$354,0),0)&gt;0,1,0)</f>
        <v>0</v>
      </c>
      <c r="X41" s="120">
        <f ca="1">IF(IFERROR(MATCH(_xlfn.CONCAT($B41,",",X$4),'25 SpcFunc &amp; VentSpcFunc combos'!$Q$8:$Q$354,0),0)&gt;0,1,0)</f>
        <v>0</v>
      </c>
      <c r="Y41" s="120">
        <f ca="1">IF(IFERROR(MATCH(_xlfn.CONCAT($B41,",",Y$4),'25 SpcFunc &amp; VentSpcFunc combos'!$Q$8:$Q$354,0),0)&gt;0,1,0)</f>
        <v>0</v>
      </c>
      <c r="Z41" s="120">
        <f ca="1">IF(IFERROR(MATCH(_xlfn.CONCAT($B41,",",Z$4),'25 SpcFunc &amp; VentSpcFunc combos'!$Q$8:$Q$354,0),0)&gt;0,1,0)</f>
        <v>0</v>
      </c>
      <c r="AA41" s="120">
        <f ca="1">IF(IFERROR(MATCH(_xlfn.CONCAT($B41,",",AA$4),'25 SpcFunc &amp; VentSpcFunc combos'!$Q$8:$Q$354,0),0)&gt;0,1,0)</f>
        <v>0</v>
      </c>
      <c r="AB41" s="120">
        <f ca="1">IF(IFERROR(MATCH(_xlfn.CONCAT($B41,",",AB$4),'25 SpcFunc &amp; VentSpcFunc combos'!$Q$8:$Q$354,0),0)&gt;0,1,0)</f>
        <v>0</v>
      </c>
      <c r="AC41" s="120">
        <f ca="1">IF(IFERROR(MATCH(_xlfn.CONCAT($B41,",",AC$4),'25 SpcFunc &amp; VentSpcFunc combos'!$Q$8:$Q$354,0),0)&gt;0,1,0)</f>
        <v>0</v>
      </c>
      <c r="AD41" s="120">
        <f ca="1">IF(IFERROR(MATCH(_xlfn.CONCAT($B41,",",AD$4),'25 SpcFunc &amp; VentSpcFunc combos'!$Q$8:$Q$354,0),0)&gt;0,1,0)</f>
        <v>0</v>
      </c>
      <c r="AE41" s="120">
        <f ca="1">IF(IFERROR(MATCH(_xlfn.CONCAT($B41,",",AE$4),'25 SpcFunc &amp; VentSpcFunc combos'!$Q$8:$Q$354,0),0)&gt;0,1,0)</f>
        <v>0</v>
      </c>
      <c r="AF41" s="120">
        <f ca="1">IF(IFERROR(MATCH(_xlfn.CONCAT($B41,",",AF$4),'25 SpcFunc &amp; VentSpcFunc combos'!$Q$8:$Q$354,0),0)&gt;0,1,0)</f>
        <v>0</v>
      </c>
      <c r="AG41" s="120">
        <f ca="1">IF(IFERROR(MATCH(_xlfn.CONCAT($B41,",",AG$4),'25 SpcFunc &amp; VentSpcFunc combos'!$Q$8:$Q$354,0),0)&gt;0,1,0)</f>
        <v>0</v>
      </c>
      <c r="AH41" s="120">
        <f ca="1">IF(IFERROR(MATCH(_xlfn.CONCAT($B41,",",AH$4),'25 SpcFunc &amp; VentSpcFunc combos'!$Q$8:$Q$354,0),0)&gt;0,1,0)</f>
        <v>0</v>
      </c>
      <c r="AI41" s="120">
        <f ca="1">IF(IFERROR(MATCH(_xlfn.CONCAT($B41,",",AI$4),'25 SpcFunc &amp; VentSpcFunc combos'!$Q$8:$Q$354,0),0)&gt;0,1,0)</f>
        <v>0</v>
      </c>
      <c r="AJ41" s="120">
        <f ca="1">IF(IFERROR(MATCH(_xlfn.CONCAT($B41,",",AJ$4),'25 SpcFunc &amp; VentSpcFunc combos'!$Q$8:$Q$354,0),0)&gt;0,1,0)</f>
        <v>0</v>
      </c>
      <c r="AK41" s="120">
        <f ca="1">IF(IFERROR(MATCH(_xlfn.CONCAT($B41,",",AK$4),'25 SpcFunc &amp; VentSpcFunc combos'!$Q$8:$Q$354,0),0)&gt;0,1,0)</f>
        <v>0</v>
      </c>
      <c r="AL41" s="120">
        <f ca="1">IF(IFERROR(MATCH(_xlfn.CONCAT($B41,",",AL$4),'25 SpcFunc &amp; VentSpcFunc combos'!$Q$8:$Q$354,0),0)&gt;0,1,0)</f>
        <v>0</v>
      </c>
      <c r="AM41" s="120">
        <f ca="1">IF(IFERROR(MATCH(_xlfn.CONCAT($B41,",",AM$4),'25 SpcFunc &amp; VentSpcFunc combos'!$Q$8:$Q$354,0),0)&gt;0,1,0)</f>
        <v>0</v>
      </c>
      <c r="AN41" s="120">
        <f ca="1">IF(IFERROR(MATCH(_xlfn.CONCAT($B41,",",AN$4),'25 SpcFunc &amp; VentSpcFunc combos'!$Q$8:$Q$354,0),0)&gt;0,1,0)</f>
        <v>0</v>
      </c>
      <c r="AO41" s="120">
        <f ca="1">IF(IFERROR(MATCH(_xlfn.CONCAT($B41,",",AO$4),'25 SpcFunc &amp; VentSpcFunc combos'!$Q$8:$Q$354,0),0)&gt;0,1,0)</f>
        <v>0</v>
      </c>
      <c r="AP41" s="120">
        <f ca="1">IF(IFERROR(MATCH(_xlfn.CONCAT($B41,",",AP$4),'25 SpcFunc &amp; VentSpcFunc combos'!$Q$8:$Q$354,0),0)&gt;0,1,0)</f>
        <v>0</v>
      </c>
      <c r="AQ41" s="120">
        <f ca="1">IF(IFERROR(MATCH(_xlfn.CONCAT($B41,",",AQ$4),'25 SpcFunc &amp; VentSpcFunc combos'!$Q$8:$Q$354,0),0)&gt;0,1,0)</f>
        <v>0</v>
      </c>
      <c r="AR41" s="120">
        <f ca="1">IF(IFERROR(MATCH(_xlfn.CONCAT($B41,",",AR$4),'25 SpcFunc &amp; VentSpcFunc combos'!$Q$8:$Q$354,0),0)&gt;0,1,0)</f>
        <v>0</v>
      </c>
      <c r="AS41" s="120">
        <f ca="1">IF(IFERROR(MATCH(_xlfn.CONCAT($B41,",",AS$4),'25 SpcFunc &amp; VentSpcFunc combos'!$Q$8:$Q$354,0),0)&gt;0,1,0)</f>
        <v>0</v>
      </c>
      <c r="AT41" s="120">
        <f ca="1">IF(IFERROR(MATCH(_xlfn.CONCAT($B41,",",AT$4),'25 SpcFunc &amp; VentSpcFunc combos'!$Q$8:$Q$354,0),0)&gt;0,1,0)</f>
        <v>0</v>
      </c>
      <c r="AU41" s="120">
        <f ca="1">IF(IFERROR(MATCH(_xlfn.CONCAT($B41,",",AU$4),'25 SpcFunc &amp; VentSpcFunc combos'!$Q$8:$Q$354,0),0)&gt;0,1,0)</f>
        <v>0</v>
      </c>
      <c r="AV41" s="120">
        <f ca="1">IF(IFERROR(MATCH(_xlfn.CONCAT($B41,",",AV$4),'25 SpcFunc &amp; VentSpcFunc combos'!$Q$8:$Q$354,0),0)&gt;0,1,0)</f>
        <v>0</v>
      </c>
      <c r="AW41" s="120">
        <f ca="1">IF(IFERROR(MATCH(_xlfn.CONCAT($B41,",",AW$4),'25 SpcFunc &amp; VentSpcFunc combos'!$Q$8:$Q$354,0),0)&gt;0,1,0)</f>
        <v>0</v>
      </c>
      <c r="AX41" s="120">
        <f ca="1">IF(IFERROR(MATCH(_xlfn.CONCAT($B41,",",AX$4),'25 SpcFunc &amp; VentSpcFunc combos'!$Q$8:$Q$354,0),0)&gt;0,1,0)</f>
        <v>0</v>
      </c>
      <c r="AY41" s="120">
        <f ca="1">IF(IFERROR(MATCH(_xlfn.CONCAT($B41,",",AY$4),'25 SpcFunc &amp; VentSpcFunc combos'!$Q$8:$Q$354,0),0)&gt;0,1,0)</f>
        <v>0</v>
      </c>
      <c r="AZ41" s="120">
        <f ca="1">IF(IFERROR(MATCH(_xlfn.CONCAT($B41,",",AZ$4),'25 SpcFunc &amp; VentSpcFunc combos'!$Q$8:$Q$354,0),0)&gt;0,1,0)</f>
        <v>0</v>
      </c>
      <c r="BA41" s="120">
        <f ca="1">IF(IFERROR(MATCH(_xlfn.CONCAT($B41,",",BA$4),'25 SpcFunc &amp; VentSpcFunc combos'!$Q$8:$Q$354,0),0)&gt;0,1,0)</f>
        <v>0</v>
      </c>
      <c r="BB41" s="120">
        <f ca="1">IF(IFERROR(MATCH(_xlfn.CONCAT($B41,",",BB$4),'25 SpcFunc &amp; VentSpcFunc combos'!$Q$8:$Q$354,0),0)&gt;0,1,0)</f>
        <v>0</v>
      </c>
      <c r="BC41" s="120">
        <f ca="1">IF(IFERROR(MATCH(_xlfn.CONCAT($B41,",",BC$4),'25 SpcFunc &amp; VentSpcFunc combos'!$Q$8:$Q$354,0),0)&gt;0,1,0)</f>
        <v>0</v>
      </c>
      <c r="BD41" s="120">
        <f ca="1">IF(IFERROR(MATCH(_xlfn.CONCAT($B41,",",BD$4),'25 SpcFunc &amp; VentSpcFunc combos'!$Q$8:$Q$354,0),0)&gt;0,1,0)</f>
        <v>0</v>
      </c>
      <c r="BE41" s="120">
        <f ca="1">IF(IFERROR(MATCH(_xlfn.CONCAT($B41,",",BE$4),'25 SpcFunc &amp; VentSpcFunc combos'!$Q$8:$Q$354,0),0)&gt;0,1,0)</f>
        <v>0</v>
      </c>
      <c r="BF41" s="120">
        <f ca="1">IF(IFERROR(MATCH(_xlfn.CONCAT($B41,",",BF$4),'25 SpcFunc &amp; VentSpcFunc combos'!$Q$8:$Q$354,0),0)&gt;0,1,0)</f>
        <v>0</v>
      </c>
      <c r="BG41" s="120">
        <f ca="1">IF(IFERROR(MATCH(_xlfn.CONCAT($B41,",",BG$4),'25 SpcFunc &amp; VentSpcFunc combos'!$Q$8:$Q$354,0),0)&gt;0,1,0)</f>
        <v>0</v>
      </c>
      <c r="BH41" s="120">
        <f ca="1">IF(IFERROR(MATCH(_xlfn.CONCAT($B41,",",BH$4),'25 SpcFunc &amp; VentSpcFunc combos'!$Q$8:$Q$354,0),0)&gt;0,1,0)</f>
        <v>0</v>
      </c>
      <c r="BI41" s="120">
        <f ca="1">IF(IFERROR(MATCH(_xlfn.CONCAT($B41,",",BI$4),'25 SpcFunc &amp; VentSpcFunc combos'!$Q$8:$Q$354,0),0)&gt;0,1,0)</f>
        <v>0</v>
      </c>
      <c r="BJ41" s="120">
        <f ca="1">IF(IFERROR(MATCH(_xlfn.CONCAT($B41,",",BJ$4),'25 SpcFunc &amp; VentSpcFunc combos'!$Q$8:$Q$354,0),0)&gt;0,1,0)</f>
        <v>0</v>
      </c>
      <c r="BK41" s="120">
        <f ca="1">IF(IFERROR(MATCH(_xlfn.CONCAT($B41,",",BK$4),'25 SpcFunc &amp; VentSpcFunc combos'!$Q$8:$Q$354,0),0)&gt;0,1,0)</f>
        <v>0</v>
      </c>
      <c r="BL41" s="120">
        <f ca="1">IF(IFERROR(MATCH(_xlfn.CONCAT($B41,",",BL$4),'25 SpcFunc &amp; VentSpcFunc combos'!$Q$8:$Q$354,0),0)&gt;0,1,0)</f>
        <v>1</v>
      </c>
      <c r="BM41" s="120">
        <f ca="1">IF(IFERROR(MATCH(_xlfn.CONCAT($B41,",",BM$4),'25 SpcFunc &amp; VentSpcFunc combos'!$Q$8:$Q$354,0),0)&gt;0,1,0)</f>
        <v>1</v>
      </c>
      <c r="BN41" s="120">
        <f ca="1">IF(IFERROR(MATCH(_xlfn.CONCAT($B41,",",BN$4),'25 SpcFunc &amp; VentSpcFunc combos'!$Q$8:$Q$354,0),0)&gt;0,1,0)</f>
        <v>0</v>
      </c>
      <c r="BO41" s="120">
        <f ca="1">IF(IFERROR(MATCH(_xlfn.CONCAT($B41,",",BO$4),'25 SpcFunc &amp; VentSpcFunc combos'!$Q$8:$Q$354,0),0)&gt;0,1,0)</f>
        <v>0</v>
      </c>
      <c r="BP41" s="120">
        <f ca="1">IF(IFERROR(MATCH(_xlfn.CONCAT($B41,",",BP$4),'25 SpcFunc &amp; VentSpcFunc combos'!$Q$8:$Q$354,0),0)&gt;0,1,0)</f>
        <v>0</v>
      </c>
      <c r="BQ41" s="120">
        <f ca="1">IF(IFERROR(MATCH(_xlfn.CONCAT($B41,",",BQ$4),'25 SpcFunc &amp; VentSpcFunc combos'!$Q$8:$Q$354,0),0)&gt;0,1,0)</f>
        <v>0</v>
      </c>
      <c r="BR41" s="120">
        <f ca="1">IF(IFERROR(MATCH(_xlfn.CONCAT($B41,",",BR$4),'25 SpcFunc &amp; VentSpcFunc combos'!$Q$8:$Q$354,0),0)&gt;0,1,0)</f>
        <v>0</v>
      </c>
      <c r="BS41" s="120">
        <f ca="1">IF(IFERROR(MATCH(_xlfn.CONCAT($B41,",",BS$4),'25 SpcFunc &amp; VentSpcFunc combos'!$Q$8:$Q$354,0),0)&gt;0,1,0)</f>
        <v>0</v>
      </c>
      <c r="BT41" s="120">
        <f ca="1">IF(IFERROR(MATCH(_xlfn.CONCAT($B41,",",BT$4),'25 SpcFunc &amp; VentSpcFunc combos'!$Q$8:$Q$354,0),0)&gt;0,1,0)</f>
        <v>0</v>
      </c>
      <c r="BU41" s="120">
        <f ca="1">IF(IFERROR(MATCH(_xlfn.CONCAT($B41,",",BU$4),'25 SpcFunc &amp; VentSpcFunc combos'!$Q$8:$Q$354,0),0)&gt;0,1,0)</f>
        <v>0</v>
      </c>
      <c r="BV41" s="120">
        <f ca="1">IF(IFERROR(MATCH(_xlfn.CONCAT($B41,",",BV$4),'25 SpcFunc &amp; VentSpcFunc combos'!$Q$8:$Q$354,0),0)&gt;0,1,0)</f>
        <v>0</v>
      </c>
      <c r="BW41" s="120">
        <f ca="1">IF(IFERROR(MATCH(_xlfn.CONCAT($B41,",",BW$4),'25 SpcFunc &amp; VentSpcFunc combos'!$Q$8:$Q$354,0),0)&gt;0,1,0)</f>
        <v>0</v>
      </c>
      <c r="BX41" s="120">
        <f ca="1">IF(IFERROR(MATCH(_xlfn.CONCAT($B41,",",BX$4),'25 SpcFunc &amp; VentSpcFunc combos'!$Q$8:$Q$354,0),0)&gt;0,1,0)</f>
        <v>0</v>
      </c>
      <c r="BY41" s="120">
        <f ca="1">IF(IFERROR(MATCH(_xlfn.CONCAT($B41,",",BY$4),'25 SpcFunc &amp; VentSpcFunc combos'!$Q$8:$Q$354,0),0)&gt;0,1,0)</f>
        <v>0</v>
      </c>
      <c r="BZ41" s="120">
        <f ca="1">IF(IFERROR(MATCH(_xlfn.CONCAT($B41,",",BZ$4),'25 SpcFunc &amp; VentSpcFunc combos'!$Q$8:$Q$354,0),0)&gt;0,1,0)</f>
        <v>0</v>
      </c>
      <c r="CA41" s="120">
        <f ca="1">IF(IFERROR(MATCH(_xlfn.CONCAT($B41,",",CA$4),'25 SpcFunc &amp; VentSpcFunc combos'!$Q$8:$Q$354,0),0)&gt;0,1,0)</f>
        <v>0</v>
      </c>
      <c r="CB41" s="120">
        <f ca="1">IF(IFERROR(MATCH(_xlfn.CONCAT($B41,",",CB$4),'25 SpcFunc &amp; VentSpcFunc combos'!$Q$8:$Q$354,0),0)&gt;0,1,0)</f>
        <v>0</v>
      </c>
      <c r="CC41" s="120">
        <f ca="1">IF(IFERROR(MATCH(_xlfn.CONCAT($B41,",",CC$4),'25 SpcFunc &amp; VentSpcFunc combos'!$Q$8:$Q$354,0),0)&gt;0,1,0)</f>
        <v>0</v>
      </c>
      <c r="CD41" s="120">
        <f ca="1">IF(IFERROR(MATCH(_xlfn.CONCAT($B41,",",CD$4),'25 SpcFunc &amp; VentSpcFunc combos'!$Q$8:$Q$354,0),0)&gt;0,1,0)</f>
        <v>0</v>
      </c>
      <c r="CE41" s="120">
        <f ca="1">IF(IFERROR(MATCH(_xlfn.CONCAT($B41,",",CE$4),'25 SpcFunc &amp; VentSpcFunc combos'!$Q$8:$Q$354,0),0)&gt;0,1,0)</f>
        <v>0</v>
      </c>
      <c r="CF41" s="120">
        <f ca="1">IF(IFERROR(MATCH(_xlfn.CONCAT($B41,",",CF$4),'25 SpcFunc &amp; VentSpcFunc combos'!$Q$8:$Q$354,0),0)&gt;0,1,0)</f>
        <v>0</v>
      </c>
      <c r="CG41" s="120">
        <f ca="1">IF(IFERROR(MATCH(_xlfn.CONCAT($B41,",",CG$4),'25 SpcFunc &amp; VentSpcFunc combos'!$Q$8:$Q$354,0),0)&gt;0,1,0)</f>
        <v>0</v>
      </c>
      <c r="CH41" s="120">
        <f ca="1">IF(IFERROR(MATCH(_xlfn.CONCAT($B41,",",CH$4),'25 SpcFunc &amp; VentSpcFunc combos'!$Q$8:$Q$354,0),0)&gt;0,1,0)</f>
        <v>0</v>
      </c>
      <c r="CI41" s="120">
        <f ca="1">IF(IFERROR(MATCH(_xlfn.CONCAT($B41,",",CI$4),'25 SpcFunc &amp; VentSpcFunc combos'!$Q$8:$Q$354,0),0)&gt;0,1,0)</f>
        <v>0</v>
      </c>
      <c r="CJ41" s="120">
        <f ca="1">IF(IFERROR(MATCH(_xlfn.CONCAT($B41,",",CJ$4),'25 SpcFunc &amp; VentSpcFunc combos'!$Q$8:$Q$354,0),0)&gt;0,1,0)</f>
        <v>0</v>
      </c>
      <c r="CK41" s="120">
        <f ca="1">IF(IFERROR(MATCH(_xlfn.CONCAT($B41,",",CK$4),'25 SpcFunc &amp; VentSpcFunc combos'!$Q$8:$Q$354,0),0)&gt;0,1,0)</f>
        <v>0</v>
      </c>
      <c r="CL41" s="120">
        <f ca="1">IF(IFERROR(MATCH(_xlfn.CONCAT($B41,",",CL$4),'25 SpcFunc &amp; VentSpcFunc combos'!$Q$8:$Q$354,0),0)&gt;0,1,0)</f>
        <v>0</v>
      </c>
      <c r="CM41" s="120">
        <f ca="1">IF(IFERROR(MATCH(_xlfn.CONCAT($B41,",",CM$4),'25 SpcFunc &amp; VentSpcFunc combos'!$Q$8:$Q$354,0),0)&gt;0,1,0)</f>
        <v>0</v>
      </c>
      <c r="CN41" s="120">
        <f ca="1">IF(IFERROR(MATCH(_xlfn.CONCAT($B41,",",CN$4),'25 SpcFunc &amp; VentSpcFunc combos'!$Q$8:$Q$354,0),0)&gt;0,1,0)</f>
        <v>0</v>
      </c>
      <c r="CO41" s="120">
        <f ca="1">IF(IFERROR(MATCH(_xlfn.CONCAT($B41,",",CO$4),'25 SpcFunc &amp; VentSpcFunc combos'!$Q$8:$Q$354,0),0)&gt;0,1,0)</f>
        <v>0</v>
      </c>
      <c r="CP41" s="120">
        <f ca="1">IF(IFERROR(MATCH(_xlfn.CONCAT($B41,",",CP$4),'25 SpcFunc &amp; VentSpcFunc combos'!$Q$8:$Q$354,0),0)&gt;0,1,0)</f>
        <v>0</v>
      </c>
      <c r="CQ41" s="120">
        <f ca="1">IF(IFERROR(MATCH(_xlfn.CONCAT($B41,",",CQ$4),'25 SpcFunc &amp; VentSpcFunc combos'!$Q$8:$Q$354,0),0)&gt;0,1,0)</f>
        <v>0</v>
      </c>
      <c r="CR41" s="120">
        <f ca="1">IF(IFERROR(MATCH(_xlfn.CONCAT($B41,",",CR$4),'25 SpcFunc &amp; VentSpcFunc combos'!$Q$8:$Q$354,0),0)&gt;0,1,0)</f>
        <v>0</v>
      </c>
      <c r="CS41" s="120">
        <f ca="1">IF(IFERROR(MATCH(_xlfn.CONCAT($B41,",",CS$4),'25 SpcFunc &amp; VentSpcFunc combos'!$Q$8:$Q$354,0),0)&gt;0,1,0)</f>
        <v>0</v>
      </c>
      <c r="CT41" s="120">
        <f ca="1">IF(IFERROR(MATCH(_xlfn.CONCAT($B41,",",CT$4),'25 SpcFunc &amp; VentSpcFunc combos'!$Q$8:$Q$354,0),0)&gt;0,1,0)</f>
        <v>0</v>
      </c>
      <c r="CU41" s="99" t="s">
        <v>938</v>
      </c>
      <c r="CV41">
        <f t="shared" ca="1" si="4"/>
        <v>2</v>
      </c>
    </row>
    <row r="42" spans="2:100" x14ac:dyDescent="0.25">
      <c r="B42" t="str">
        <f>'For CSV - 2025 SpcFuncData'!B42</f>
        <v>Kitchen/Food Preparation Area</v>
      </c>
      <c r="C42" s="120">
        <f ca="1">IF(IFERROR(MATCH(_xlfn.CONCAT($B42,",",C$4),'25 SpcFunc &amp; VentSpcFunc combos'!$Q$8:$Q$354,0),0)&gt;0,1,0)</f>
        <v>0</v>
      </c>
      <c r="D42" s="120">
        <f ca="1">IF(IFERROR(MATCH(_xlfn.CONCAT($B42,",",D$4),'25 SpcFunc &amp; VentSpcFunc combos'!$Q$8:$Q$354,0),0)&gt;0,1,0)</f>
        <v>0</v>
      </c>
      <c r="E42" s="120">
        <f ca="1">IF(IFERROR(MATCH(_xlfn.CONCAT($B42,",",E$4),'25 SpcFunc &amp; VentSpcFunc combos'!$Q$8:$Q$354,0),0)&gt;0,1,0)</f>
        <v>0</v>
      </c>
      <c r="F42" s="120">
        <f ca="1">IF(IFERROR(MATCH(_xlfn.CONCAT($B42,",",F$4),'25 SpcFunc &amp; VentSpcFunc combos'!$Q$8:$Q$354,0),0)&gt;0,1,0)</f>
        <v>0</v>
      </c>
      <c r="G42" s="120">
        <f ca="1">IF(IFERROR(MATCH(_xlfn.CONCAT($B42,",",G$4),'25 SpcFunc &amp; VentSpcFunc combos'!$Q$8:$Q$354,0),0)&gt;0,1,0)</f>
        <v>0</v>
      </c>
      <c r="H42" s="120">
        <f ca="1">IF(IFERROR(MATCH(_xlfn.CONCAT($B42,",",H$4),'25 SpcFunc &amp; VentSpcFunc combos'!$Q$8:$Q$354,0),0)&gt;0,1,0)</f>
        <v>0</v>
      </c>
      <c r="I42" s="120">
        <f ca="1">IF(IFERROR(MATCH(_xlfn.CONCAT($B42,",",I$4),'25 SpcFunc &amp; VentSpcFunc combos'!$Q$8:$Q$354,0),0)&gt;0,1,0)</f>
        <v>0</v>
      </c>
      <c r="J42" s="120">
        <f ca="1">IF(IFERROR(MATCH(_xlfn.CONCAT($B42,",",J$4),'25 SpcFunc &amp; VentSpcFunc combos'!$Q$8:$Q$354,0),0)&gt;0,1,0)</f>
        <v>0</v>
      </c>
      <c r="K42" s="120">
        <f ca="1">IF(IFERROR(MATCH(_xlfn.CONCAT($B42,",",K$4),'25 SpcFunc &amp; VentSpcFunc combos'!$Q$8:$Q$354,0),0)&gt;0,1,0)</f>
        <v>0</v>
      </c>
      <c r="L42" s="120">
        <f ca="1">IF(IFERROR(MATCH(_xlfn.CONCAT($B42,",",L$4),'25 SpcFunc &amp; VentSpcFunc combos'!$Q$8:$Q$354,0),0)&gt;0,1,0)</f>
        <v>0</v>
      </c>
      <c r="M42" s="120">
        <f ca="1">IF(IFERROR(MATCH(_xlfn.CONCAT($B42,",",M$4),'25 SpcFunc &amp; VentSpcFunc combos'!$Q$8:$Q$354,0),0)&gt;0,1,0)</f>
        <v>0</v>
      </c>
      <c r="N42" s="120">
        <f ca="1">IF(IFERROR(MATCH(_xlfn.CONCAT($B42,",",N$4),'25 SpcFunc &amp; VentSpcFunc combos'!$Q$8:$Q$354,0),0)&gt;0,1,0)</f>
        <v>0</v>
      </c>
      <c r="O42" s="120">
        <f ca="1">IF(IFERROR(MATCH(_xlfn.CONCAT($B42,",",O$4),'25 SpcFunc &amp; VentSpcFunc combos'!$Q$8:$Q$354,0),0)&gt;0,1,0)</f>
        <v>0</v>
      </c>
      <c r="P42" s="120">
        <f ca="1">IF(IFERROR(MATCH(_xlfn.CONCAT($B42,",",P$4),'25 SpcFunc &amp; VentSpcFunc combos'!$Q$8:$Q$354,0),0)&gt;0,1,0)</f>
        <v>0</v>
      </c>
      <c r="Q42" s="120">
        <f ca="1">IF(IFERROR(MATCH(_xlfn.CONCAT($B42,",",Q$4),'25 SpcFunc &amp; VentSpcFunc combos'!$Q$8:$Q$354,0),0)&gt;0,1,0)</f>
        <v>0</v>
      </c>
      <c r="R42" s="120">
        <f ca="1">IF(IFERROR(MATCH(_xlfn.CONCAT($B42,",",R$4),'25 SpcFunc &amp; VentSpcFunc combos'!$Q$8:$Q$354,0),0)&gt;0,1,0)</f>
        <v>0</v>
      </c>
      <c r="S42" s="120">
        <f ca="1">IF(IFERROR(MATCH(_xlfn.CONCAT($B42,",",S$4),'25 SpcFunc &amp; VentSpcFunc combos'!$Q$8:$Q$354,0),0)&gt;0,1,0)</f>
        <v>0</v>
      </c>
      <c r="T42" s="120">
        <f ca="1">IF(IFERROR(MATCH(_xlfn.CONCAT($B42,",",T$4),'25 SpcFunc &amp; VentSpcFunc combos'!$Q$8:$Q$354,0),0)&gt;0,1,0)</f>
        <v>0</v>
      </c>
      <c r="U42" s="120">
        <f ca="1">IF(IFERROR(MATCH(_xlfn.CONCAT($B42,",",U$4),'25 SpcFunc &amp; VentSpcFunc combos'!$Q$8:$Q$354,0),0)&gt;0,1,0)</f>
        <v>0</v>
      </c>
      <c r="V42" s="120">
        <f ca="1">IF(IFERROR(MATCH(_xlfn.CONCAT($B42,",",V$4),'25 SpcFunc &amp; VentSpcFunc combos'!$Q$8:$Q$354,0),0)&gt;0,1,0)</f>
        <v>0</v>
      </c>
      <c r="W42" s="120">
        <f ca="1">IF(IFERROR(MATCH(_xlfn.CONCAT($B42,",",W$4),'25 SpcFunc &amp; VentSpcFunc combos'!$Q$8:$Q$354,0),0)&gt;0,1,0)</f>
        <v>0</v>
      </c>
      <c r="X42" s="120">
        <f ca="1">IF(IFERROR(MATCH(_xlfn.CONCAT($B42,",",X$4),'25 SpcFunc &amp; VentSpcFunc combos'!$Q$8:$Q$354,0),0)&gt;0,1,0)</f>
        <v>0</v>
      </c>
      <c r="Y42" s="120">
        <f ca="1">IF(IFERROR(MATCH(_xlfn.CONCAT($B42,",",Y$4),'25 SpcFunc &amp; VentSpcFunc combos'!$Q$8:$Q$354,0),0)&gt;0,1,0)</f>
        <v>0</v>
      </c>
      <c r="Z42" s="120">
        <f ca="1">IF(IFERROR(MATCH(_xlfn.CONCAT($B42,",",Z$4),'25 SpcFunc &amp; VentSpcFunc combos'!$Q$8:$Q$354,0),0)&gt;0,1,0)</f>
        <v>0</v>
      </c>
      <c r="AA42" s="120">
        <f ca="1">IF(IFERROR(MATCH(_xlfn.CONCAT($B42,",",AA$4),'25 SpcFunc &amp; VentSpcFunc combos'!$Q$8:$Q$354,0),0)&gt;0,1,0)</f>
        <v>0</v>
      </c>
      <c r="AB42" s="120">
        <f ca="1">IF(IFERROR(MATCH(_xlfn.CONCAT($B42,",",AB$4),'25 SpcFunc &amp; VentSpcFunc combos'!$Q$8:$Q$354,0),0)&gt;0,1,0)</f>
        <v>0</v>
      </c>
      <c r="AC42" s="120">
        <f ca="1">IF(IFERROR(MATCH(_xlfn.CONCAT($B42,",",AC$4),'25 SpcFunc &amp; VentSpcFunc combos'!$Q$8:$Q$354,0),0)&gt;0,1,0)</f>
        <v>0</v>
      </c>
      <c r="AD42" s="120">
        <f ca="1">IF(IFERROR(MATCH(_xlfn.CONCAT($B42,",",AD$4),'25 SpcFunc &amp; VentSpcFunc combos'!$Q$8:$Q$354,0),0)&gt;0,1,0)</f>
        <v>0</v>
      </c>
      <c r="AE42" s="120">
        <f ca="1">IF(IFERROR(MATCH(_xlfn.CONCAT($B42,",",AE$4),'25 SpcFunc &amp; VentSpcFunc combos'!$Q$8:$Q$354,0),0)&gt;0,1,0)</f>
        <v>0</v>
      </c>
      <c r="AF42" s="120">
        <f ca="1">IF(IFERROR(MATCH(_xlfn.CONCAT($B42,",",AF$4),'25 SpcFunc &amp; VentSpcFunc combos'!$Q$8:$Q$354,0),0)&gt;0,1,0)</f>
        <v>0</v>
      </c>
      <c r="AG42" s="120">
        <f ca="1">IF(IFERROR(MATCH(_xlfn.CONCAT($B42,",",AG$4),'25 SpcFunc &amp; VentSpcFunc combos'!$Q$8:$Q$354,0),0)&gt;0,1,0)</f>
        <v>0</v>
      </c>
      <c r="AH42" s="120">
        <f ca="1">IF(IFERROR(MATCH(_xlfn.CONCAT($B42,",",AH$4),'25 SpcFunc &amp; VentSpcFunc combos'!$Q$8:$Q$354,0),0)&gt;0,1,0)</f>
        <v>0</v>
      </c>
      <c r="AI42" s="120">
        <f ca="1">IF(IFERROR(MATCH(_xlfn.CONCAT($B42,",",AI$4),'25 SpcFunc &amp; VentSpcFunc combos'!$Q$8:$Q$354,0),0)&gt;0,1,0)</f>
        <v>0</v>
      </c>
      <c r="AJ42" s="120">
        <f ca="1">IF(IFERROR(MATCH(_xlfn.CONCAT($B42,",",AJ$4),'25 SpcFunc &amp; VentSpcFunc combos'!$Q$8:$Q$354,0),0)&gt;0,1,0)</f>
        <v>0</v>
      </c>
      <c r="AK42" s="120">
        <f ca="1">IF(IFERROR(MATCH(_xlfn.CONCAT($B42,",",AK$4),'25 SpcFunc &amp; VentSpcFunc combos'!$Q$8:$Q$354,0),0)&gt;0,1,0)</f>
        <v>0</v>
      </c>
      <c r="AL42" s="120">
        <f ca="1">IF(IFERROR(MATCH(_xlfn.CONCAT($B42,",",AL$4),'25 SpcFunc &amp; VentSpcFunc combos'!$Q$8:$Q$354,0),0)&gt;0,1,0)</f>
        <v>0</v>
      </c>
      <c r="AM42" s="120">
        <f ca="1">IF(IFERROR(MATCH(_xlfn.CONCAT($B42,",",AM$4),'25 SpcFunc &amp; VentSpcFunc combos'!$Q$8:$Q$354,0),0)&gt;0,1,0)</f>
        <v>0</v>
      </c>
      <c r="AN42" s="120">
        <f ca="1">IF(IFERROR(MATCH(_xlfn.CONCAT($B42,",",AN$4),'25 SpcFunc &amp; VentSpcFunc combos'!$Q$8:$Q$354,0),0)&gt;0,1,0)</f>
        <v>0</v>
      </c>
      <c r="AO42" s="120">
        <f ca="1">IF(IFERROR(MATCH(_xlfn.CONCAT($B42,",",AO$4),'25 SpcFunc &amp; VentSpcFunc combos'!$Q$8:$Q$354,0),0)&gt;0,1,0)</f>
        <v>0</v>
      </c>
      <c r="AP42" s="120">
        <f ca="1">IF(IFERROR(MATCH(_xlfn.CONCAT($B42,",",AP$4),'25 SpcFunc &amp; VentSpcFunc combos'!$Q$8:$Q$354,0),0)&gt;0,1,0)</f>
        <v>0</v>
      </c>
      <c r="AQ42" s="120">
        <f ca="1">IF(IFERROR(MATCH(_xlfn.CONCAT($B42,",",AQ$4),'25 SpcFunc &amp; VentSpcFunc combos'!$Q$8:$Q$354,0),0)&gt;0,1,0)</f>
        <v>0</v>
      </c>
      <c r="AR42" s="120">
        <f ca="1">IF(IFERROR(MATCH(_xlfn.CONCAT($B42,",",AR$4),'25 SpcFunc &amp; VentSpcFunc combos'!$Q$8:$Q$354,0),0)&gt;0,1,0)</f>
        <v>0</v>
      </c>
      <c r="AS42" s="120">
        <f ca="1">IF(IFERROR(MATCH(_xlfn.CONCAT($B42,",",AS$4),'25 SpcFunc &amp; VentSpcFunc combos'!$Q$8:$Q$354,0),0)&gt;0,1,0)</f>
        <v>0</v>
      </c>
      <c r="AT42" s="120">
        <f ca="1">IF(IFERROR(MATCH(_xlfn.CONCAT($B42,",",AT$4),'25 SpcFunc &amp; VentSpcFunc combos'!$Q$8:$Q$354,0),0)&gt;0,1,0)</f>
        <v>0</v>
      </c>
      <c r="AU42" s="120">
        <f ca="1">IF(IFERROR(MATCH(_xlfn.CONCAT($B42,",",AU$4),'25 SpcFunc &amp; VentSpcFunc combos'!$Q$8:$Q$354,0),0)&gt;0,1,0)</f>
        <v>0</v>
      </c>
      <c r="AV42" s="120">
        <f ca="1">IF(IFERROR(MATCH(_xlfn.CONCAT($B42,",",AV$4),'25 SpcFunc &amp; VentSpcFunc combos'!$Q$8:$Q$354,0),0)&gt;0,1,0)</f>
        <v>0</v>
      </c>
      <c r="AW42" s="120">
        <f ca="1">IF(IFERROR(MATCH(_xlfn.CONCAT($B42,",",AW$4),'25 SpcFunc &amp; VentSpcFunc combos'!$Q$8:$Q$354,0),0)&gt;0,1,0)</f>
        <v>0</v>
      </c>
      <c r="AX42" s="120">
        <f ca="1">IF(IFERROR(MATCH(_xlfn.CONCAT($B42,",",AX$4),'25 SpcFunc &amp; VentSpcFunc combos'!$Q$8:$Q$354,0),0)&gt;0,1,0)</f>
        <v>0</v>
      </c>
      <c r="AY42" s="120">
        <f ca="1">IF(IFERROR(MATCH(_xlfn.CONCAT($B42,",",AY$4),'25 SpcFunc &amp; VentSpcFunc combos'!$Q$8:$Q$354,0),0)&gt;0,1,0)</f>
        <v>0</v>
      </c>
      <c r="AZ42" s="120">
        <f ca="1">IF(IFERROR(MATCH(_xlfn.CONCAT($B42,",",AZ$4),'25 SpcFunc &amp; VentSpcFunc combos'!$Q$8:$Q$354,0),0)&gt;0,1,0)</f>
        <v>0</v>
      </c>
      <c r="BA42" s="120">
        <f ca="1">IF(IFERROR(MATCH(_xlfn.CONCAT($B42,",",BA$4),'25 SpcFunc &amp; VentSpcFunc combos'!$Q$8:$Q$354,0),0)&gt;0,1,0)</f>
        <v>0</v>
      </c>
      <c r="BB42" s="120">
        <f ca="1">IF(IFERROR(MATCH(_xlfn.CONCAT($B42,",",BB$4),'25 SpcFunc &amp; VentSpcFunc combos'!$Q$8:$Q$354,0),0)&gt;0,1,0)</f>
        <v>0</v>
      </c>
      <c r="BC42" s="120">
        <f ca="1">IF(IFERROR(MATCH(_xlfn.CONCAT($B42,",",BC$4),'25 SpcFunc &amp; VentSpcFunc combos'!$Q$8:$Q$354,0),0)&gt;0,1,0)</f>
        <v>0</v>
      </c>
      <c r="BD42" s="120">
        <f ca="1">IF(IFERROR(MATCH(_xlfn.CONCAT($B42,",",BD$4),'25 SpcFunc &amp; VentSpcFunc combos'!$Q$8:$Q$354,0),0)&gt;0,1,0)</f>
        <v>1</v>
      </c>
      <c r="BE42" s="120">
        <f ca="1">IF(IFERROR(MATCH(_xlfn.CONCAT($B42,",",BE$4),'25 SpcFunc &amp; VentSpcFunc combos'!$Q$8:$Q$354,0),0)&gt;0,1,0)</f>
        <v>0</v>
      </c>
      <c r="BF42" s="120">
        <f ca="1">IF(IFERROR(MATCH(_xlfn.CONCAT($B42,",",BF$4),'25 SpcFunc &amp; VentSpcFunc combos'!$Q$8:$Q$354,0),0)&gt;0,1,0)</f>
        <v>0</v>
      </c>
      <c r="BG42" s="120">
        <f ca="1">IF(IFERROR(MATCH(_xlfn.CONCAT($B42,",",BG$4),'25 SpcFunc &amp; VentSpcFunc combos'!$Q$8:$Q$354,0),0)&gt;0,1,0)</f>
        <v>0</v>
      </c>
      <c r="BH42" s="120">
        <f ca="1">IF(IFERROR(MATCH(_xlfn.CONCAT($B42,",",BH$4),'25 SpcFunc &amp; VentSpcFunc combos'!$Q$8:$Q$354,0),0)&gt;0,1,0)</f>
        <v>0</v>
      </c>
      <c r="BI42" s="120">
        <f ca="1">IF(IFERROR(MATCH(_xlfn.CONCAT($B42,",",BI$4),'25 SpcFunc &amp; VentSpcFunc combos'!$Q$8:$Q$354,0),0)&gt;0,1,0)</f>
        <v>0</v>
      </c>
      <c r="BJ42" s="120">
        <f ca="1">IF(IFERROR(MATCH(_xlfn.CONCAT($B42,",",BJ$4),'25 SpcFunc &amp; VentSpcFunc combos'!$Q$8:$Q$354,0),0)&gt;0,1,0)</f>
        <v>0</v>
      </c>
      <c r="BK42" s="120">
        <f ca="1">IF(IFERROR(MATCH(_xlfn.CONCAT($B42,",",BK$4),'25 SpcFunc &amp; VentSpcFunc combos'!$Q$8:$Q$354,0),0)&gt;0,1,0)</f>
        <v>0</v>
      </c>
      <c r="BL42" s="120">
        <f ca="1">IF(IFERROR(MATCH(_xlfn.CONCAT($B42,",",BL$4),'25 SpcFunc &amp; VentSpcFunc combos'!$Q$8:$Q$354,0),0)&gt;0,1,0)</f>
        <v>0</v>
      </c>
      <c r="BM42" s="120">
        <f ca="1">IF(IFERROR(MATCH(_xlfn.CONCAT($B42,",",BM$4),'25 SpcFunc &amp; VentSpcFunc combos'!$Q$8:$Q$354,0),0)&gt;0,1,0)</f>
        <v>0</v>
      </c>
      <c r="BN42" s="120">
        <f ca="1">IF(IFERROR(MATCH(_xlfn.CONCAT($B42,",",BN$4),'25 SpcFunc &amp; VentSpcFunc combos'!$Q$8:$Q$354,0),0)&gt;0,1,0)</f>
        <v>0</v>
      </c>
      <c r="BO42" s="120">
        <f ca="1">IF(IFERROR(MATCH(_xlfn.CONCAT($B42,",",BO$4),'25 SpcFunc &amp; VentSpcFunc combos'!$Q$8:$Q$354,0),0)&gt;0,1,0)</f>
        <v>0</v>
      </c>
      <c r="BP42" s="120">
        <f ca="1">IF(IFERROR(MATCH(_xlfn.CONCAT($B42,",",BP$4),'25 SpcFunc &amp; VentSpcFunc combos'!$Q$8:$Q$354,0),0)&gt;0,1,0)</f>
        <v>0</v>
      </c>
      <c r="BQ42" s="120">
        <f ca="1">IF(IFERROR(MATCH(_xlfn.CONCAT($B42,",",BQ$4),'25 SpcFunc &amp; VentSpcFunc combos'!$Q$8:$Q$354,0),0)&gt;0,1,0)</f>
        <v>0</v>
      </c>
      <c r="BR42" s="120">
        <f ca="1">IF(IFERROR(MATCH(_xlfn.CONCAT($B42,",",BR$4),'25 SpcFunc &amp; VentSpcFunc combos'!$Q$8:$Q$354,0),0)&gt;0,1,0)</f>
        <v>0</v>
      </c>
      <c r="BS42" s="120">
        <f ca="1">IF(IFERROR(MATCH(_xlfn.CONCAT($B42,",",BS$4),'25 SpcFunc &amp; VentSpcFunc combos'!$Q$8:$Q$354,0),0)&gt;0,1,0)</f>
        <v>0</v>
      </c>
      <c r="BT42" s="120">
        <f ca="1">IF(IFERROR(MATCH(_xlfn.CONCAT($B42,",",BT$4),'25 SpcFunc &amp; VentSpcFunc combos'!$Q$8:$Q$354,0),0)&gt;0,1,0)</f>
        <v>0</v>
      </c>
      <c r="BU42" s="120">
        <f ca="1">IF(IFERROR(MATCH(_xlfn.CONCAT($B42,",",BU$4),'25 SpcFunc &amp; VentSpcFunc combos'!$Q$8:$Q$354,0),0)&gt;0,1,0)</f>
        <v>0</v>
      </c>
      <c r="BV42" s="120">
        <f ca="1">IF(IFERROR(MATCH(_xlfn.CONCAT($B42,",",BV$4),'25 SpcFunc &amp; VentSpcFunc combos'!$Q$8:$Q$354,0),0)&gt;0,1,0)</f>
        <v>0</v>
      </c>
      <c r="BW42" s="120">
        <f ca="1">IF(IFERROR(MATCH(_xlfn.CONCAT($B42,",",BW$4),'25 SpcFunc &amp; VentSpcFunc combos'!$Q$8:$Q$354,0),0)&gt;0,1,0)</f>
        <v>0</v>
      </c>
      <c r="BX42" s="120">
        <f ca="1">IF(IFERROR(MATCH(_xlfn.CONCAT($B42,",",BX$4),'25 SpcFunc &amp; VentSpcFunc combos'!$Q$8:$Q$354,0),0)&gt;0,1,0)</f>
        <v>0</v>
      </c>
      <c r="BY42" s="120">
        <f ca="1">IF(IFERROR(MATCH(_xlfn.CONCAT($B42,",",BY$4),'25 SpcFunc &amp; VentSpcFunc combos'!$Q$8:$Q$354,0),0)&gt;0,1,0)</f>
        <v>0</v>
      </c>
      <c r="BZ42" s="120">
        <f ca="1">IF(IFERROR(MATCH(_xlfn.CONCAT($B42,",",BZ$4),'25 SpcFunc &amp; VentSpcFunc combos'!$Q$8:$Q$354,0),0)&gt;0,1,0)</f>
        <v>0</v>
      </c>
      <c r="CA42" s="120">
        <f ca="1">IF(IFERROR(MATCH(_xlfn.CONCAT($B42,",",CA$4),'25 SpcFunc &amp; VentSpcFunc combos'!$Q$8:$Q$354,0),0)&gt;0,1,0)</f>
        <v>0</v>
      </c>
      <c r="CB42" s="120">
        <f ca="1">IF(IFERROR(MATCH(_xlfn.CONCAT($B42,",",CB$4),'25 SpcFunc &amp; VentSpcFunc combos'!$Q$8:$Q$354,0),0)&gt;0,1,0)</f>
        <v>0</v>
      </c>
      <c r="CC42" s="120">
        <f ca="1">IF(IFERROR(MATCH(_xlfn.CONCAT($B42,",",CC$4),'25 SpcFunc &amp; VentSpcFunc combos'!$Q$8:$Q$354,0),0)&gt;0,1,0)</f>
        <v>0</v>
      </c>
      <c r="CD42" s="120">
        <f ca="1">IF(IFERROR(MATCH(_xlfn.CONCAT($B42,",",CD$4),'25 SpcFunc &amp; VentSpcFunc combos'!$Q$8:$Q$354,0),0)&gt;0,1,0)</f>
        <v>0</v>
      </c>
      <c r="CE42" s="120">
        <f ca="1">IF(IFERROR(MATCH(_xlfn.CONCAT($B42,",",CE$4),'25 SpcFunc &amp; VentSpcFunc combos'!$Q$8:$Q$354,0),0)&gt;0,1,0)</f>
        <v>0</v>
      </c>
      <c r="CF42" s="120">
        <f ca="1">IF(IFERROR(MATCH(_xlfn.CONCAT($B42,",",CF$4),'25 SpcFunc &amp; VentSpcFunc combos'!$Q$8:$Q$354,0),0)&gt;0,1,0)</f>
        <v>0</v>
      </c>
      <c r="CG42" s="120">
        <f ca="1">IF(IFERROR(MATCH(_xlfn.CONCAT($B42,",",CG$4),'25 SpcFunc &amp; VentSpcFunc combos'!$Q$8:$Q$354,0),0)&gt;0,1,0)</f>
        <v>0</v>
      </c>
      <c r="CH42" s="120">
        <f ca="1">IF(IFERROR(MATCH(_xlfn.CONCAT($B42,",",CH$4),'25 SpcFunc &amp; VentSpcFunc combos'!$Q$8:$Q$354,0),0)&gt;0,1,0)</f>
        <v>0</v>
      </c>
      <c r="CI42" s="120">
        <f ca="1">IF(IFERROR(MATCH(_xlfn.CONCAT($B42,",",CI$4),'25 SpcFunc &amp; VentSpcFunc combos'!$Q$8:$Q$354,0),0)&gt;0,1,0)</f>
        <v>0</v>
      </c>
      <c r="CJ42" s="120">
        <f ca="1">IF(IFERROR(MATCH(_xlfn.CONCAT($B42,",",CJ$4),'25 SpcFunc &amp; VentSpcFunc combos'!$Q$8:$Q$354,0),0)&gt;0,1,0)</f>
        <v>0</v>
      </c>
      <c r="CK42" s="120">
        <f ca="1">IF(IFERROR(MATCH(_xlfn.CONCAT($B42,",",CK$4),'25 SpcFunc &amp; VentSpcFunc combos'!$Q$8:$Q$354,0),0)&gt;0,1,0)</f>
        <v>0</v>
      </c>
      <c r="CL42" s="120">
        <f ca="1">IF(IFERROR(MATCH(_xlfn.CONCAT($B42,",",CL$4),'25 SpcFunc &amp; VentSpcFunc combos'!$Q$8:$Q$354,0),0)&gt;0,1,0)</f>
        <v>0</v>
      </c>
      <c r="CM42" s="120">
        <f ca="1">IF(IFERROR(MATCH(_xlfn.CONCAT($B42,",",CM$4),'25 SpcFunc &amp; VentSpcFunc combos'!$Q$8:$Q$354,0),0)&gt;0,1,0)</f>
        <v>0</v>
      </c>
      <c r="CN42" s="120">
        <f ca="1">IF(IFERROR(MATCH(_xlfn.CONCAT($B42,",",CN$4),'25 SpcFunc &amp; VentSpcFunc combos'!$Q$8:$Q$354,0),0)&gt;0,1,0)</f>
        <v>0</v>
      </c>
      <c r="CO42" s="120">
        <f ca="1">IF(IFERROR(MATCH(_xlfn.CONCAT($B42,",",CO$4),'25 SpcFunc &amp; VentSpcFunc combos'!$Q$8:$Q$354,0),0)&gt;0,1,0)</f>
        <v>0</v>
      </c>
      <c r="CP42" s="120">
        <f ca="1">IF(IFERROR(MATCH(_xlfn.CONCAT($B42,",",CP$4),'25 SpcFunc &amp; VentSpcFunc combos'!$Q$8:$Q$354,0),0)&gt;0,1,0)</f>
        <v>0</v>
      </c>
      <c r="CQ42" s="120">
        <f ca="1">IF(IFERROR(MATCH(_xlfn.CONCAT($B42,",",CQ$4),'25 SpcFunc &amp; VentSpcFunc combos'!$Q$8:$Q$354,0),0)&gt;0,1,0)</f>
        <v>0</v>
      </c>
      <c r="CR42" s="120">
        <f ca="1">IF(IFERROR(MATCH(_xlfn.CONCAT($B42,",",CR$4),'25 SpcFunc &amp; VentSpcFunc combos'!$Q$8:$Q$354,0),0)&gt;0,1,0)</f>
        <v>0</v>
      </c>
      <c r="CS42" s="120">
        <f ca="1">IF(IFERROR(MATCH(_xlfn.CONCAT($B42,",",CS$4),'25 SpcFunc &amp; VentSpcFunc combos'!$Q$8:$Q$354,0),0)&gt;0,1,0)</f>
        <v>0</v>
      </c>
      <c r="CT42" s="120">
        <f ca="1">IF(IFERROR(MATCH(_xlfn.CONCAT($B42,",",CT$4),'25 SpcFunc &amp; VentSpcFunc combos'!$Q$8:$Q$354,0),0)&gt;0,1,0)</f>
        <v>0</v>
      </c>
      <c r="CU42" s="99" t="s">
        <v>938</v>
      </c>
      <c r="CV42">
        <f t="shared" ca="1" si="4"/>
        <v>1</v>
      </c>
    </row>
    <row r="43" spans="2:100" x14ac:dyDescent="0.25">
      <c r="B43" t="str">
        <f>'For CSV - 2025 SpcFuncData'!B43</f>
        <v>Kitchenette or Residential Kitchen</v>
      </c>
      <c r="C43" s="120">
        <f ca="1">IF(IFERROR(MATCH(_xlfn.CONCAT($B43,",",C$4),'25 SpcFunc &amp; VentSpcFunc combos'!$Q$8:$Q$354,0),0)&gt;0,1,0)</f>
        <v>0</v>
      </c>
      <c r="D43" s="120">
        <f ca="1">IF(IFERROR(MATCH(_xlfn.CONCAT($B43,",",D$4),'25 SpcFunc &amp; VentSpcFunc combos'!$Q$8:$Q$354,0),0)&gt;0,1,0)</f>
        <v>0</v>
      </c>
      <c r="E43" s="120">
        <f ca="1">IF(IFERROR(MATCH(_xlfn.CONCAT($B43,",",E$4),'25 SpcFunc &amp; VentSpcFunc combos'!$Q$8:$Q$354,0),0)&gt;0,1,0)</f>
        <v>0</v>
      </c>
      <c r="F43" s="120">
        <f ca="1">IF(IFERROR(MATCH(_xlfn.CONCAT($B43,",",F$4),'25 SpcFunc &amp; VentSpcFunc combos'!$Q$8:$Q$354,0),0)&gt;0,1,0)</f>
        <v>0</v>
      </c>
      <c r="G43" s="120">
        <f ca="1">IF(IFERROR(MATCH(_xlfn.CONCAT($B43,",",G$4),'25 SpcFunc &amp; VentSpcFunc combos'!$Q$8:$Q$354,0),0)&gt;0,1,0)</f>
        <v>0</v>
      </c>
      <c r="H43" s="120">
        <f ca="1">IF(IFERROR(MATCH(_xlfn.CONCAT($B43,",",H$4),'25 SpcFunc &amp; VentSpcFunc combos'!$Q$8:$Q$354,0),0)&gt;0,1,0)</f>
        <v>0</v>
      </c>
      <c r="I43" s="120">
        <f ca="1">IF(IFERROR(MATCH(_xlfn.CONCAT($B43,",",I$4),'25 SpcFunc &amp; VentSpcFunc combos'!$Q$8:$Q$354,0),0)&gt;0,1,0)</f>
        <v>0</v>
      </c>
      <c r="J43" s="120">
        <f ca="1">IF(IFERROR(MATCH(_xlfn.CONCAT($B43,",",J$4),'25 SpcFunc &amp; VentSpcFunc combos'!$Q$8:$Q$354,0),0)&gt;0,1,0)</f>
        <v>0</v>
      </c>
      <c r="K43" s="120">
        <f ca="1">IF(IFERROR(MATCH(_xlfn.CONCAT($B43,",",K$4),'25 SpcFunc &amp; VentSpcFunc combos'!$Q$8:$Q$354,0),0)&gt;0,1,0)</f>
        <v>0</v>
      </c>
      <c r="L43" s="120">
        <f ca="1">IF(IFERROR(MATCH(_xlfn.CONCAT($B43,",",L$4),'25 SpcFunc &amp; VentSpcFunc combos'!$Q$8:$Q$354,0),0)&gt;0,1,0)</f>
        <v>0</v>
      </c>
      <c r="M43" s="120">
        <f ca="1">IF(IFERROR(MATCH(_xlfn.CONCAT($B43,",",M$4),'25 SpcFunc &amp; VentSpcFunc combos'!$Q$8:$Q$354,0),0)&gt;0,1,0)</f>
        <v>0</v>
      </c>
      <c r="N43" s="120">
        <f ca="1">IF(IFERROR(MATCH(_xlfn.CONCAT($B43,",",N$4),'25 SpcFunc &amp; VentSpcFunc combos'!$Q$8:$Q$354,0),0)&gt;0,1,0)</f>
        <v>0</v>
      </c>
      <c r="O43" s="120">
        <f ca="1">IF(IFERROR(MATCH(_xlfn.CONCAT($B43,",",O$4),'25 SpcFunc &amp; VentSpcFunc combos'!$Q$8:$Q$354,0),0)&gt;0,1,0)</f>
        <v>0</v>
      </c>
      <c r="P43" s="120">
        <f ca="1">IF(IFERROR(MATCH(_xlfn.CONCAT($B43,",",P$4),'25 SpcFunc &amp; VentSpcFunc combos'!$Q$8:$Q$354,0),0)&gt;0,1,0)</f>
        <v>0</v>
      </c>
      <c r="Q43" s="120">
        <f ca="1">IF(IFERROR(MATCH(_xlfn.CONCAT($B43,",",Q$4),'25 SpcFunc &amp; VentSpcFunc combos'!$Q$8:$Q$354,0),0)&gt;0,1,0)</f>
        <v>0</v>
      </c>
      <c r="R43" s="120">
        <f ca="1">IF(IFERROR(MATCH(_xlfn.CONCAT($B43,",",R$4),'25 SpcFunc &amp; VentSpcFunc combos'!$Q$8:$Q$354,0),0)&gt;0,1,0)</f>
        <v>0</v>
      </c>
      <c r="S43" s="120">
        <f ca="1">IF(IFERROR(MATCH(_xlfn.CONCAT($B43,",",S$4),'25 SpcFunc &amp; VentSpcFunc combos'!$Q$8:$Q$354,0),0)&gt;0,1,0)</f>
        <v>0</v>
      </c>
      <c r="T43" s="120">
        <f ca="1">IF(IFERROR(MATCH(_xlfn.CONCAT($B43,",",T$4),'25 SpcFunc &amp; VentSpcFunc combos'!$Q$8:$Q$354,0),0)&gt;0,1,0)</f>
        <v>0</v>
      </c>
      <c r="U43" s="120">
        <f ca="1">IF(IFERROR(MATCH(_xlfn.CONCAT($B43,",",U$4),'25 SpcFunc &amp; VentSpcFunc combos'!$Q$8:$Q$354,0),0)&gt;0,1,0)</f>
        <v>0</v>
      </c>
      <c r="V43" s="120">
        <f ca="1">IF(IFERROR(MATCH(_xlfn.CONCAT($B43,",",V$4),'25 SpcFunc &amp; VentSpcFunc combos'!$Q$8:$Q$354,0),0)&gt;0,1,0)</f>
        <v>0</v>
      </c>
      <c r="W43" s="120">
        <f ca="1">IF(IFERROR(MATCH(_xlfn.CONCAT($B43,",",W$4),'25 SpcFunc &amp; VentSpcFunc combos'!$Q$8:$Q$354,0),0)&gt;0,1,0)</f>
        <v>0</v>
      </c>
      <c r="X43" s="120">
        <f ca="1">IF(IFERROR(MATCH(_xlfn.CONCAT($B43,",",X$4),'25 SpcFunc &amp; VentSpcFunc combos'!$Q$8:$Q$354,0),0)&gt;0,1,0)</f>
        <v>0</v>
      </c>
      <c r="Y43" s="120">
        <f ca="1">IF(IFERROR(MATCH(_xlfn.CONCAT($B43,",",Y$4),'25 SpcFunc &amp; VentSpcFunc combos'!$Q$8:$Q$354,0),0)&gt;0,1,0)</f>
        <v>0</v>
      </c>
      <c r="Z43" s="120">
        <f ca="1">IF(IFERROR(MATCH(_xlfn.CONCAT($B43,",",Z$4),'25 SpcFunc &amp; VentSpcFunc combos'!$Q$8:$Q$354,0),0)&gt;0,1,0)</f>
        <v>0</v>
      </c>
      <c r="AA43" s="120">
        <f ca="1">IF(IFERROR(MATCH(_xlfn.CONCAT($B43,",",AA$4),'25 SpcFunc &amp; VentSpcFunc combos'!$Q$8:$Q$354,0),0)&gt;0,1,0)</f>
        <v>0</v>
      </c>
      <c r="AB43" s="120">
        <f ca="1">IF(IFERROR(MATCH(_xlfn.CONCAT($B43,",",AB$4),'25 SpcFunc &amp; VentSpcFunc combos'!$Q$8:$Q$354,0),0)&gt;0,1,0)</f>
        <v>0</v>
      </c>
      <c r="AC43" s="120">
        <f ca="1">IF(IFERROR(MATCH(_xlfn.CONCAT($B43,",",AC$4),'25 SpcFunc &amp; VentSpcFunc combos'!$Q$8:$Q$354,0),0)&gt;0,1,0)</f>
        <v>0</v>
      </c>
      <c r="AD43" s="120">
        <f ca="1">IF(IFERROR(MATCH(_xlfn.CONCAT($B43,",",AD$4),'25 SpcFunc &amp; VentSpcFunc combos'!$Q$8:$Q$354,0),0)&gt;0,1,0)</f>
        <v>0</v>
      </c>
      <c r="AE43" s="120">
        <f ca="1">IF(IFERROR(MATCH(_xlfn.CONCAT($B43,",",AE$4),'25 SpcFunc &amp; VentSpcFunc combos'!$Q$8:$Q$354,0),0)&gt;0,1,0)</f>
        <v>0</v>
      </c>
      <c r="AF43" s="120">
        <f ca="1">IF(IFERROR(MATCH(_xlfn.CONCAT($B43,",",AF$4),'25 SpcFunc &amp; VentSpcFunc combos'!$Q$8:$Q$354,0),0)&gt;0,1,0)</f>
        <v>0</v>
      </c>
      <c r="AG43" s="120">
        <f ca="1">IF(IFERROR(MATCH(_xlfn.CONCAT($B43,",",AG$4),'25 SpcFunc &amp; VentSpcFunc combos'!$Q$8:$Q$354,0),0)&gt;0,1,0)</f>
        <v>0</v>
      </c>
      <c r="AH43" s="120">
        <f ca="1">IF(IFERROR(MATCH(_xlfn.CONCAT($B43,",",AH$4),'25 SpcFunc &amp; VentSpcFunc combos'!$Q$8:$Q$354,0),0)&gt;0,1,0)</f>
        <v>0</v>
      </c>
      <c r="AI43" s="120">
        <f ca="1">IF(IFERROR(MATCH(_xlfn.CONCAT($B43,",",AI$4),'25 SpcFunc &amp; VentSpcFunc combos'!$Q$8:$Q$354,0),0)&gt;0,1,0)</f>
        <v>0</v>
      </c>
      <c r="AJ43" s="120">
        <f ca="1">IF(IFERROR(MATCH(_xlfn.CONCAT($B43,",",AJ$4),'25 SpcFunc &amp; VentSpcFunc combos'!$Q$8:$Q$354,0),0)&gt;0,1,0)</f>
        <v>0</v>
      </c>
      <c r="AK43" s="120">
        <f ca="1">IF(IFERROR(MATCH(_xlfn.CONCAT($B43,",",AK$4),'25 SpcFunc &amp; VentSpcFunc combos'!$Q$8:$Q$354,0),0)&gt;0,1,0)</f>
        <v>0</v>
      </c>
      <c r="AL43" s="120">
        <f ca="1">IF(IFERROR(MATCH(_xlfn.CONCAT($B43,",",AL$4),'25 SpcFunc &amp; VentSpcFunc combos'!$Q$8:$Q$354,0),0)&gt;0,1,0)</f>
        <v>0</v>
      </c>
      <c r="AM43" s="120">
        <f ca="1">IF(IFERROR(MATCH(_xlfn.CONCAT($B43,",",AM$4),'25 SpcFunc &amp; VentSpcFunc combos'!$Q$8:$Q$354,0),0)&gt;0,1,0)</f>
        <v>0</v>
      </c>
      <c r="AN43" s="120">
        <f ca="1">IF(IFERROR(MATCH(_xlfn.CONCAT($B43,",",AN$4),'25 SpcFunc &amp; VentSpcFunc combos'!$Q$8:$Q$354,0),0)&gt;0,1,0)</f>
        <v>1</v>
      </c>
      <c r="AO43" s="120">
        <f ca="1">IF(IFERROR(MATCH(_xlfn.CONCAT($B43,",",AO$4),'25 SpcFunc &amp; VentSpcFunc combos'!$Q$8:$Q$354,0),0)&gt;0,1,0)</f>
        <v>0</v>
      </c>
      <c r="AP43" s="120">
        <f ca="1">IF(IFERROR(MATCH(_xlfn.CONCAT($B43,",",AP$4),'25 SpcFunc &amp; VentSpcFunc combos'!$Q$8:$Q$354,0),0)&gt;0,1,0)</f>
        <v>0</v>
      </c>
      <c r="AQ43" s="120">
        <f ca="1">IF(IFERROR(MATCH(_xlfn.CONCAT($B43,",",AQ$4),'25 SpcFunc &amp; VentSpcFunc combos'!$Q$8:$Q$354,0),0)&gt;0,1,0)</f>
        <v>0</v>
      </c>
      <c r="AR43" s="120">
        <f ca="1">IF(IFERROR(MATCH(_xlfn.CONCAT($B43,",",AR$4),'25 SpcFunc &amp; VentSpcFunc combos'!$Q$8:$Q$354,0),0)&gt;0,1,0)</f>
        <v>0</v>
      </c>
      <c r="AS43" s="120">
        <f ca="1">IF(IFERROR(MATCH(_xlfn.CONCAT($B43,",",AS$4),'25 SpcFunc &amp; VentSpcFunc combos'!$Q$8:$Q$354,0),0)&gt;0,1,0)</f>
        <v>0</v>
      </c>
      <c r="AT43" s="120">
        <f ca="1">IF(IFERROR(MATCH(_xlfn.CONCAT($B43,",",AT$4),'25 SpcFunc &amp; VentSpcFunc combos'!$Q$8:$Q$354,0),0)&gt;0,1,0)</f>
        <v>0</v>
      </c>
      <c r="AU43" s="120">
        <f ca="1">IF(IFERROR(MATCH(_xlfn.CONCAT($B43,",",AU$4),'25 SpcFunc &amp; VentSpcFunc combos'!$Q$8:$Q$354,0),0)&gt;0,1,0)</f>
        <v>0</v>
      </c>
      <c r="AV43" s="120">
        <f ca="1">IF(IFERROR(MATCH(_xlfn.CONCAT($B43,",",AV$4),'25 SpcFunc &amp; VentSpcFunc combos'!$Q$8:$Q$354,0),0)&gt;0,1,0)</f>
        <v>0</v>
      </c>
      <c r="AW43" s="120">
        <f ca="1">IF(IFERROR(MATCH(_xlfn.CONCAT($B43,",",AW$4),'25 SpcFunc &amp; VentSpcFunc combos'!$Q$8:$Q$354,0),0)&gt;0,1,0)</f>
        <v>0</v>
      </c>
      <c r="AX43" s="120">
        <f ca="1">IF(IFERROR(MATCH(_xlfn.CONCAT($B43,",",AX$4),'25 SpcFunc &amp; VentSpcFunc combos'!$Q$8:$Q$354,0),0)&gt;0,1,0)</f>
        <v>0</v>
      </c>
      <c r="AY43" s="120">
        <f ca="1">IF(IFERROR(MATCH(_xlfn.CONCAT($B43,",",AY$4),'25 SpcFunc &amp; VentSpcFunc combos'!$Q$8:$Q$354,0),0)&gt;0,1,0)</f>
        <v>0</v>
      </c>
      <c r="AZ43" s="120">
        <f ca="1">IF(IFERROR(MATCH(_xlfn.CONCAT($B43,",",AZ$4),'25 SpcFunc &amp; VentSpcFunc combos'!$Q$8:$Q$354,0),0)&gt;0,1,0)</f>
        <v>0</v>
      </c>
      <c r="BA43" s="120">
        <f ca="1">IF(IFERROR(MATCH(_xlfn.CONCAT($B43,",",BA$4),'25 SpcFunc &amp; VentSpcFunc combos'!$Q$8:$Q$354,0),0)&gt;0,1,0)</f>
        <v>0</v>
      </c>
      <c r="BB43" s="120">
        <f ca="1">IF(IFERROR(MATCH(_xlfn.CONCAT($B43,",",BB$4),'25 SpcFunc &amp; VentSpcFunc combos'!$Q$8:$Q$354,0),0)&gt;0,1,0)</f>
        <v>0</v>
      </c>
      <c r="BC43" s="120">
        <f ca="1">IF(IFERROR(MATCH(_xlfn.CONCAT($B43,",",BC$4),'25 SpcFunc &amp; VentSpcFunc combos'!$Q$8:$Q$354,0),0)&gt;0,1,0)</f>
        <v>0</v>
      </c>
      <c r="BD43" s="120">
        <f ca="1">IF(IFERROR(MATCH(_xlfn.CONCAT($B43,",",BD$4),'25 SpcFunc &amp; VentSpcFunc combos'!$Q$8:$Q$354,0),0)&gt;0,1,0)</f>
        <v>0</v>
      </c>
      <c r="BE43" s="120">
        <f ca="1">IF(IFERROR(MATCH(_xlfn.CONCAT($B43,",",BE$4),'25 SpcFunc &amp; VentSpcFunc combos'!$Q$8:$Q$354,0),0)&gt;0,1,0)</f>
        <v>0</v>
      </c>
      <c r="BF43" s="120">
        <f ca="1">IF(IFERROR(MATCH(_xlfn.CONCAT($B43,",",BF$4),'25 SpcFunc &amp; VentSpcFunc combos'!$Q$8:$Q$354,0),0)&gt;0,1,0)</f>
        <v>0</v>
      </c>
      <c r="BG43" s="120">
        <f ca="1">IF(IFERROR(MATCH(_xlfn.CONCAT($B43,",",BG$4),'25 SpcFunc &amp; VentSpcFunc combos'!$Q$8:$Q$354,0),0)&gt;0,1,0)</f>
        <v>0</v>
      </c>
      <c r="BH43" s="120">
        <f ca="1">IF(IFERROR(MATCH(_xlfn.CONCAT($B43,",",BH$4),'25 SpcFunc &amp; VentSpcFunc combos'!$Q$8:$Q$354,0),0)&gt;0,1,0)</f>
        <v>0</v>
      </c>
      <c r="BI43" s="120">
        <f ca="1">IF(IFERROR(MATCH(_xlfn.CONCAT($B43,",",BI$4),'25 SpcFunc &amp; VentSpcFunc combos'!$Q$8:$Q$354,0),0)&gt;0,1,0)</f>
        <v>0</v>
      </c>
      <c r="BJ43" s="120">
        <f ca="1">IF(IFERROR(MATCH(_xlfn.CONCAT($B43,",",BJ$4),'25 SpcFunc &amp; VentSpcFunc combos'!$Q$8:$Q$354,0),0)&gt;0,1,0)</f>
        <v>0</v>
      </c>
      <c r="BK43" s="120">
        <f ca="1">IF(IFERROR(MATCH(_xlfn.CONCAT($B43,",",BK$4),'25 SpcFunc &amp; VentSpcFunc combos'!$Q$8:$Q$354,0),0)&gt;0,1,0)</f>
        <v>0</v>
      </c>
      <c r="BL43" s="120">
        <f ca="1">IF(IFERROR(MATCH(_xlfn.CONCAT($B43,",",BL$4),'25 SpcFunc &amp; VentSpcFunc combos'!$Q$8:$Q$354,0),0)&gt;0,1,0)</f>
        <v>0</v>
      </c>
      <c r="BM43" s="120">
        <f ca="1">IF(IFERROR(MATCH(_xlfn.CONCAT($B43,",",BM$4),'25 SpcFunc &amp; VentSpcFunc combos'!$Q$8:$Q$354,0),0)&gt;0,1,0)</f>
        <v>0</v>
      </c>
      <c r="BN43" s="120">
        <f ca="1">IF(IFERROR(MATCH(_xlfn.CONCAT($B43,",",BN$4),'25 SpcFunc &amp; VentSpcFunc combos'!$Q$8:$Q$354,0),0)&gt;0,1,0)</f>
        <v>0</v>
      </c>
      <c r="BO43" s="120">
        <f ca="1">IF(IFERROR(MATCH(_xlfn.CONCAT($B43,",",BO$4),'25 SpcFunc &amp; VentSpcFunc combos'!$Q$8:$Q$354,0),0)&gt;0,1,0)</f>
        <v>0</v>
      </c>
      <c r="BP43" s="120">
        <f ca="1">IF(IFERROR(MATCH(_xlfn.CONCAT($B43,",",BP$4),'25 SpcFunc &amp; VentSpcFunc combos'!$Q$8:$Q$354,0),0)&gt;0,1,0)</f>
        <v>0</v>
      </c>
      <c r="BQ43" s="120">
        <f ca="1">IF(IFERROR(MATCH(_xlfn.CONCAT($B43,",",BQ$4),'25 SpcFunc &amp; VentSpcFunc combos'!$Q$8:$Q$354,0),0)&gt;0,1,0)</f>
        <v>0</v>
      </c>
      <c r="BR43" s="120">
        <f ca="1">IF(IFERROR(MATCH(_xlfn.CONCAT($B43,",",BR$4),'25 SpcFunc &amp; VentSpcFunc combos'!$Q$8:$Q$354,0),0)&gt;0,1,0)</f>
        <v>0</v>
      </c>
      <c r="BS43" s="120">
        <f ca="1">IF(IFERROR(MATCH(_xlfn.CONCAT($B43,",",BS$4),'25 SpcFunc &amp; VentSpcFunc combos'!$Q$8:$Q$354,0),0)&gt;0,1,0)</f>
        <v>0</v>
      </c>
      <c r="BT43" s="120">
        <f ca="1">IF(IFERROR(MATCH(_xlfn.CONCAT($B43,",",BT$4),'25 SpcFunc &amp; VentSpcFunc combos'!$Q$8:$Q$354,0),0)&gt;0,1,0)</f>
        <v>0</v>
      </c>
      <c r="BU43" s="120">
        <f ca="1">IF(IFERROR(MATCH(_xlfn.CONCAT($B43,",",BU$4),'25 SpcFunc &amp; VentSpcFunc combos'!$Q$8:$Q$354,0),0)&gt;0,1,0)</f>
        <v>0</v>
      </c>
      <c r="BV43" s="120">
        <f ca="1">IF(IFERROR(MATCH(_xlfn.CONCAT($B43,",",BV$4),'25 SpcFunc &amp; VentSpcFunc combos'!$Q$8:$Q$354,0),0)&gt;0,1,0)</f>
        <v>0</v>
      </c>
      <c r="BW43" s="120">
        <f ca="1">IF(IFERROR(MATCH(_xlfn.CONCAT($B43,",",BW$4),'25 SpcFunc &amp; VentSpcFunc combos'!$Q$8:$Q$354,0),0)&gt;0,1,0)</f>
        <v>0</v>
      </c>
      <c r="BX43" s="120">
        <f ca="1">IF(IFERROR(MATCH(_xlfn.CONCAT($B43,",",BX$4),'25 SpcFunc &amp; VentSpcFunc combos'!$Q$8:$Q$354,0),0)&gt;0,1,0)</f>
        <v>0</v>
      </c>
      <c r="BY43" s="120">
        <f ca="1">IF(IFERROR(MATCH(_xlfn.CONCAT($B43,",",BY$4),'25 SpcFunc &amp; VentSpcFunc combos'!$Q$8:$Q$354,0),0)&gt;0,1,0)</f>
        <v>0</v>
      </c>
      <c r="BZ43" s="120">
        <f ca="1">IF(IFERROR(MATCH(_xlfn.CONCAT($B43,",",BZ$4),'25 SpcFunc &amp; VentSpcFunc combos'!$Q$8:$Q$354,0),0)&gt;0,1,0)</f>
        <v>0</v>
      </c>
      <c r="CA43" s="120">
        <f ca="1">IF(IFERROR(MATCH(_xlfn.CONCAT($B43,",",CA$4),'25 SpcFunc &amp; VentSpcFunc combos'!$Q$8:$Q$354,0),0)&gt;0,1,0)</f>
        <v>0</v>
      </c>
      <c r="CB43" s="120">
        <f ca="1">IF(IFERROR(MATCH(_xlfn.CONCAT($B43,",",CB$4),'25 SpcFunc &amp; VentSpcFunc combos'!$Q$8:$Q$354,0),0)&gt;0,1,0)</f>
        <v>0</v>
      </c>
      <c r="CC43" s="120">
        <f ca="1">IF(IFERROR(MATCH(_xlfn.CONCAT($B43,",",CC$4),'25 SpcFunc &amp; VentSpcFunc combos'!$Q$8:$Q$354,0),0)&gt;0,1,0)</f>
        <v>0</v>
      </c>
      <c r="CD43" s="120">
        <f ca="1">IF(IFERROR(MATCH(_xlfn.CONCAT($B43,",",CD$4),'25 SpcFunc &amp; VentSpcFunc combos'!$Q$8:$Q$354,0),0)&gt;0,1,0)</f>
        <v>0</v>
      </c>
      <c r="CE43" s="120">
        <f ca="1">IF(IFERROR(MATCH(_xlfn.CONCAT($B43,",",CE$4),'25 SpcFunc &amp; VentSpcFunc combos'!$Q$8:$Q$354,0),0)&gt;0,1,0)</f>
        <v>0</v>
      </c>
      <c r="CF43" s="120">
        <f ca="1">IF(IFERROR(MATCH(_xlfn.CONCAT($B43,",",CF$4),'25 SpcFunc &amp; VentSpcFunc combos'!$Q$8:$Q$354,0),0)&gt;0,1,0)</f>
        <v>0</v>
      </c>
      <c r="CG43" s="120">
        <f ca="1">IF(IFERROR(MATCH(_xlfn.CONCAT($B43,",",CG$4),'25 SpcFunc &amp; VentSpcFunc combos'!$Q$8:$Q$354,0),0)&gt;0,1,0)</f>
        <v>0</v>
      </c>
      <c r="CH43" s="120">
        <f ca="1">IF(IFERROR(MATCH(_xlfn.CONCAT($B43,",",CH$4),'25 SpcFunc &amp; VentSpcFunc combos'!$Q$8:$Q$354,0),0)&gt;0,1,0)</f>
        <v>0</v>
      </c>
      <c r="CI43" s="120">
        <f ca="1">IF(IFERROR(MATCH(_xlfn.CONCAT($B43,",",CI$4),'25 SpcFunc &amp; VentSpcFunc combos'!$Q$8:$Q$354,0),0)&gt;0,1,0)</f>
        <v>0</v>
      </c>
      <c r="CJ43" s="120">
        <f ca="1">IF(IFERROR(MATCH(_xlfn.CONCAT($B43,",",CJ$4),'25 SpcFunc &amp; VentSpcFunc combos'!$Q$8:$Q$354,0),0)&gt;0,1,0)</f>
        <v>0</v>
      </c>
      <c r="CK43" s="120">
        <f ca="1">IF(IFERROR(MATCH(_xlfn.CONCAT($B43,",",CK$4),'25 SpcFunc &amp; VentSpcFunc combos'!$Q$8:$Q$354,0),0)&gt;0,1,0)</f>
        <v>0</v>
      </c>
      <c r="CL43" s="120">
        <f ca="1">IF(IFERROR(MATCH(_xlfn.CONCAT($B43,",",CL$4),'25 SpcFunc &amp; VentSpcFunc combos'!$Q$8:$Q$354,0),0)&gt;0,1,0)</f>
        <v>0</v>
      </c>
      <c r="CM43" s="120">
        <f ca="1">IF(IFERROR(MATCH(_xlfn.CONCAT($B43,",",CM$4),'25 SpcFunc &amp; VentSpcFunc combos'!$Q$8:$Q$354,0),0)&gt;0,1,0)</f>
        <v>0</v>
      </c>
      <c r="CN43" s="120">
        <f ca="1">IF(IFERROR(MATCH(_xlfn.CONCAT($B43,",",CN$4),'25 SpcFunc &amp; VentSpcFunc combos'!$Q$8:$Q$354,0),0)&gt;0,1,0)</f>
        <v>0</v>
      </c>
      <c r="CO43" s="120">
        <f ca="1">IF(IFERROR(MATCH(_xlfn.CONCAT($B43,",",CO$4),'25 SpcFunc &amp; VentSpcFunc combos'!$Q$8:$Q$354,0),0)&gt;0,1,0)</f>
        <v>0</v>
      </c>
      <c r="CP43" s="120">
        <f ca="1">IF(IFERROR(MATCH(_xlfn.CONCAT($B43,",",CP$4),'25 SpcFunc &amp; VentSpcFunc combos'!$Q$8:$Q$354,0),0)&gt;0,1,0)</f>
        <v>0</v>
      </c>
      <c r="CQ43" s="120">
        <f ca="1">IF(IFERROR(MATCH(_xlfn.CONCAT($B43,",",CQ$4),'25 SpcFunc &amp; VentSpcFunc combos'!$Q$8:$Q$354,0),0)&gt;0,1,0)</f>
        <v>0</v>
      </c>
      <c r="CR43" s="120">
        <f ca="1">IF(IFERROR(MATCH(_xlfn.CONCAT($B43,",",CR$4),'25 SpcFunc &amp; VentSpcFunc combos'!$Q$8:$Q$354,0),0)&gt;0,1,0)</f>
        <v>0</v>
      </c>
      <c r="CS43" s="120">
        <f ca="1">IF(IFERROR(MATCH(_xlfn.CONCAT($B43,",",CS$4),'25 SpcFunc &amp; VentSpcFunc combos'!$Q$8:$Q$354,0),0)&gt;0,1,0)</f>
        <v>0</v>
      </c>
      <c r="CT43" s="120">
        <f ca="1">IF(IFERROR(MATCH(_xlfn.CONCAT($B43,",",CT$4),'25 SpcFunc &amp; VentSpcFunc combos'!$Q$8:$Q$354,0),0)&gt;0,1,0)</f>
        <v>0</v>
      </c>
      <c r="CU43" s="99" t="s">
        <v>938</v>
      </c>
      <c r="CV43">
        <f t="shared" ca="1" si="4"/>
        <v>1</v>
      </c>
    </row>
    <row r="44" spans="2:100" x14ac:dyDescent="0.25">
      <c r="B44" t="str">
        <f>'For CSV - 2025 SpcFuncData'!B44</f>
        <v>Laboratory, Scientific</v>
      </c>
      <c r="C44" s="120">
        <f ca="1">IF(IFERROR(MATCH(_xlfn.CONCAT($B44,",",C$4),'25 SpcFunc &amp; VentSpcFunc combos'!$Q$8:$Q$354,0),0)&gt;0,1,0)</f>
        <v>0</v>
      </c>
      <c r="D44" s="120">
        <f ca="1">IF(IFERROR(MATCH(_xlfn.CONCAT($B44,",",D$4),'25 SpcFunc &amp; VentSpcFunc combos'!$Q$8:$Q$354,0),0)&gt;0,1,0)</f>
        <v>0</v>
      </c>
      <c r="E44" s="120">
        <f ca="1">IF(IFERROR(MATCH(_xlfn.CONCAT($B44,",",E$4),'25 SpcFunc &amp; VentSpcFunc combos'!$Q$8:$Q$354,0),0)&gt;0,1,0)</f>
        <v>0</v>
      </c>
      <c r="F44" s="120">
        <f ca="1">IF(IFERROR(MATCH(_xlfn.CONCAT($B44,",",F$4),'25 SpcFunc &amp; VentSpcFunc combos'!$Q$8:$Q$354,0),0)&gt;0,1,0)</f>
        <v>0</v>
      </c>
      <c r="G44" s="120">
        <f ca="1">IF(IFERROR(MATCH(_xlfn.CONCAT($B44,",",G$4),'25 SpcFunc &amp; VentSpcFunc combos'!$Q$8:$Q$354,0),0)&gt;0,1,0)</f>
        <v>0</v>
      </c>
      <c r="H44" s="120">
        <f ca="1">IF(IFERROR(MATCH(_xlfn.CONCAT($B44,",",H$4),'25 SpcFunc &amp; VentSpcFunc combos'!$Q$8:$Q$354,0),0)&gt;0,1,0)</f>
        <v>0</v>
      </c>
      <c r="I44" s="120">
        <f ca="1">IF(IFERROR(MATCH(_xlfn.CONCAT($B44,",",I$4),'25 SpcFunc &amp; VentSpcFunc combos'!$Q$8:$Q$354,0),0)&gt;0,1,0)</f>
        <v>0</v>
      </c>
      <c r="J44" s="120">
        <f ca="1">IF(IFERROR(MATCH(_xlfn.CONCAT($B44,",",J$4),'25 SpcFunc &amp; VentSpcFunc combos'!$Q$8:$Q$354,0),0)&gt;0,1,0)</f>
        <v>0</v>
      </c>
      <c r="K44" s="120">
        <f ca="1">IF(IFERROR(MATCH(_xlfn.CONCAT($B44,",",K$4),'25 SpcFunc &amp; VentSpcFunc combos'!$Q$8:$Q$354,0),0)&gt;0,1,0)</f>
        <v>0</v>
      </c>
      <c r="L44" s="120">
        <f ca="1">IF(IFERROR(MATCH(_xlfn.CONCAT($B44,",",L$4),'25 SpcFunc &amp; VentSpcFunc combos'!$Q$8:$Q$354,0),0)&gt;0,1,0)</f>
        <v>0</v>
      </c>
      <c r="M44" s="120">
        <f ca="1">IF(IFERROR(MATCH(_xlfn.CONCAT($B44,",",M$4),'25 SpcFunc &amp; VentSpcFunc combos'!$Q$8:$Q$354,0),0)&gt;0,1,0)</f>
        <v>0</v>
      </c>
      <c r="N44" s="120">
        <f ca="1">IF(IFERROR(MATCH(_xlfn.CONCAT($B44,",",N$4),'25 SpcFunc &amp; VentSpcFunc combos'!$Q$8:$Q$354,0),0)&gt;0,1,0)</f>
        <v>0</v>
      </c>
      <c r="O44" s="120">
        <f ca="1">IF(IFERROR(MATCH(_xlfn.CONCAT($B44,",",O$4),'25 SpcFunc &amp; VentSpcFunc combos'!$Q$8:$Q$354,0),0)&gt;0,1,0)</f>
        <v>0</v>
      </c>
      <c r="P44" s="120">
        <f ca="1">IF(IFERROR(MATCH(_xlfn.CONCAT($B44,",",P$4),'25 SpcFunc &amp; VentSpcFunc combos'!$Q$8:$Q$354,0),0)&gt;0,1,0)</f>
        <v>0</v>
      </c>
      <c r="Q44" s="120">
        <f ca="1">IF(IFERROR(MATCH(_xlfn.CONCAT($B44,",",Q$4),'25 SpcFunc &amp; VentSpcFunc combos'!$Q$8:$Q$354,0),0)&gt;0,1,0)</f>
        <v>0</v>
      </c>
      <c r="R44" s="120">
        <f ca="1">IF(IFERROR(MATCH(_xlfn.CONCAT($B44,",",R$4),'25 SpcFunc &amp; VentSpcFunc combos'!$Q$8:$Q$354,0),0)&gt;0,1,0)</f>
        <v>0</v>
      </c>
      <c r="S44" s="120">
        <f ca="1">IF(IFERROR(MATCH(_xlfn.CONCAT($B44,",",S$4),'25 SpcFunc &amp; VentSpcFunc combos'!$Q$8:$Q$354,0),0)&gt;0,1,0)</f>
        <v>0</v>
      </c>
      <c r="T44" s="120">
        <f ca="1">IF(IFERROR(MATCH(_xlfn.CONCAT($B44,",",T$4),'25 SpcFunc &amp; VentSpcFunc combos'!$Q$8:$Q$354,0),0)&gt;0,1,0)</f>
        <v>0</v>
      </c>
      <c r="U44" s="120">
        <f ca="1">IF(IFERROR(MATCH(_xlfn.CONCAT($B44,",",U$4),'25 SpcFunc &amp; VentSpcFunc combos'!$Q$8:$Q$354,0),0)&gt;0,1,0)</f>
        <v>0</v>
      </c>
      <c r="V44" s="120">
        <f ca="1">IF(IFERROR(MATCH(_xlfn.CONCAT($B44,",",V$4),'25 SpcFunc &amp; VentSpcFunc combos'!$Q$8:$Q$354,0),0)&gt;0,1,0)</f>
        <v>0</v>
      </c>
      <c r="W44" s="120">
        <f ca="1">IF(IFERROR(MATCH(_xlfn.CONCAT($B44,",",W$4),'25 SpcFunc &amp; VentSpcFunc combos'!$Q$8:$Q$354,0),0)&gt;0,1,0)</f>
        <v>1</v>
      </c>
      <c r="X44" s="120">
        <f ca="1">IF(IFERROR(MATCH(_xlfn.CONCAT($B44,",",X$4),'25 SpcFunc &amp; VentSpcFunc combos'!$Q$8:$Q$354,0),0)&gt;0,1,0)</f>
        <v>1</v>
      </c>
      <c r="Y44" s="120">
        <f ca="1">IF(IFERROR(MATCH(_xlfn.CONCAT($B44,",",Y$4),'25 SpcFunc &amp; VentSpcFunc combos'!$Q$8:$Q$354,0),0)&gt;0,1,0)</f>
        <v>0</v>
      </c>
      <c r="Z44" s="120">
        <f ca="1">IF(IFERROR(MATCH(_xlfn.CONCAT($B44,",",Z$4),'25 SpcFunc &amp; VentSpcFunc combos'!$Q$8:$Q$354,0),0)&gt;0,1,0)</f>
        <v>0</v>
      </c>
      <c r="AA44" s="120">
        <f ca="1">IF(IFERROR(MATCH(_xlfn.CONCAT($B44,",",AA$4),'25 SpcFunc &amp; VentSpcFunc combos'!$Q$8:$Q$354,0),0)&gt;0,1,0)</f>
        <v>0</v>
      </c>
      <c r="AB44" s="120">
        <f ca="1">IF(IFERROR(MATCH(_xlfn.CONCAT($B44,",",AB$4),'25 SpcFunc &amp; VentSpcFunc combos'!$Q$8:$Q$354,0),0)&gt;0,1,0)</f>
        <v>0</v>
      </c>
      <c r="AC44" s="120">
        <f ca="1">IF(IFERROR(MATCH(_xlfn.CONCAT($B44,",",AC$4),'25 SpcFunc &amp; VentSpcFunc combos'!$Q$8:$Q$354,0),0)&gt;0,1,0)</f>
        <v>0</v>
      </c>
      <c r="AD44" s="120">
        <f ca="1">IF(IFERROR(MATCH(_xlfn.CONCAT($B44,",",AD$4),'25 SpcFunc &amp; VentSpcFunc combos'!$Q$8:$Q$354,0),0)&gt;0,1,0)</f>
        <v>0</v>
      </c>
      <c r="AE44" s="120">
        <f ca="1">IF(IFERROR(MATCH(_xlfn.CONCAT($B44,",",AE$4),'25 SpcFunc &amp; VentSpcFunc combos'!$Q$8:$Q$354,0),0)&gt;0,1,0)</f>
        <v>0</v>
      </c>
      <c r="AF44" s="120">
        <f ca="1">IF(IFERROR(MATCH(_xlfn.CONCAT($B44,",",AF$4),'25 SpcFunc &amp; VentSpcFunc combos'!$Q$8:$Q$354,0),0)&gt;0,1,0)</f>
        <v>0</v>
      </c>
      <c r="AG44" s="120">
        <f ca="1">IF(IFERROR(MATCH(_xlfn.CONCAT($B44,",",AG$4),'25 SpcFunc &amp; VentSpcFunc combos'!$Q$8:$Q$354,0),0)&gt;0,1,0)</f>
        <v>0</v>
      </c>
      <c r="AH44" s="120">
        <f ca="1">IF(IFERROR(MATCH(_xlfn.CONCAT($B44,",",AH$4),'25 SpcFunc &amp; VentSpcFunc combos'!$Q$8:$Q$354,0),0)&gt;0,1,0)</f>
        <v>0</v>
      </c>
      <c r="AI44" s="120">
        <f ca="1">IF(IFERROR(MATCH(_xlfn.CONCAT($B44,",",AI$4),'25 SpcFunc &amp; VentSpcFunc combos'!$Q$8:$Q$354,0),0)&gt;0,1,0)</f>
        <v>0</v>
      </c>
      <c r="AJ44" s="120">
        <f ca="1">IF(IFERROR(MATCH(_xlfn.CONCAT($B44,",",AJ$4),'25 SpcFunc &amp; VentSpcFunc combos'!$Q$8:$Q$354,0),0)&gt;0,1,0)</f>
        <v>0</v>
      </c>
      <c r="AK44" s="120">
        <f ca="1">IF(IFERROR(MATCH(_xlfn.CONCAT($B44,",",AK$4),'25 SpcFunc &amp; VentSpcFunc combos'!$Q$8:$Q$354,0),0)&gt;0,1,0)</f>
        <v>0</v>
      </c>
      <c r="AL44" s="120">
        <f ca="1">IF(IFERROR(MATCH(_xlfn.CONCAT($B44,",",AL$4),'25 SpcFunc &amp; VentSpcFunc combos'!$Q$8:$Q$354,0),0)&gt;0,1,0)</f>
        <v>0</v>
      </c>
      <c r="AM44" s="120">
        <f ca="1">IF(IFERROR(MATCH(_xlfn.CONCAT($B44,",",AM$4),'25 SpcFunc &amp; VentSpcFunc combos'!$Q$8:$Q$354,0),0)&gt;0,1,0)</f>
        <v>0</v>
      </c>
      <c r="AN44" s="120">
        <f ca="1">IF(IFERROR(MATCH(_xlfn.CONCAT($B44,",",AN$4),'25 SpcFunc &amp; VentSpcFunc combos'!$Q$8:$Q$354,0),0)&gt;0,1,0)</f>
        <v>0</v>
      </c>
      <c r="AO44" s="120">
        <f ca="1">IF(IFERROR(MATCH(_xlfn.CONCAT($B44,",",AO$4),'25 SpcFunc &amp; VentSpcFunc combos'!$Q$8:$Q$354,0),0)&gt;0,1,0)</f>
        <v>0</v>
      </c>
      <c r="AP44" s="120">
        <f ca="1">IF(IFERROR(MATCH(_xlfn.CONCAT($B44,",",AP$4),'25 SpcFunc &amp; VentSpcFunc combos'!$Q$8:$Q$354,0),0)&gt;0,1,0)</f>
        <v>0</v>
      </c>
      <c r="AQ44" s="120">
        <f ca="1">IF(IFERROR(MATCH(_xlfn.CONCAT($B44,",",AQ$4),'25 SpcFunc &amp; VentSpcFunc combos'!$Q$8:$Q$354,0),0)&gt;0,1,0)</f>
        <v>0</v>
      </c>
      <c r="AR44" s="120">
        <f ca="1">IF(IFERROR(MATCH(_xlfn.CONCAT($B44,",",AR$4),'25 SpcFunc &amp; VentSpcFunc combos'!$Q$8:$Q$354,0),0)&gt;0,1,0)</f>
        <v>0</v>
      </c>
      <c r="AS44" s="120">
        <f ca="1">IF(IFERROR(MATCH(_xlfn.CONCAT($B44,",",AS$4),'25 SpcFunc &amp; VentSpcFunc combos'!$Q$8:$Q$354,0),0)&gt;0,1,0)</f>
        <v>0</v>
      </c>
      <c r="AT44" s="120">
        <f ca="1">IF(IFERROR(MATCH(_xlfn.CONCAT($B44,",",AT$4),'25 SpcFunc &amp; VentSpcFunc combos'!$Q$8:$Q$354,0),0)&gt;0,1,0)</f>
        <v>0</v>
      </c>
      <c r="AU44" s="120">
        <f ca="1">IF(IFERROR(MATCH(_xlfn.CONCAT($B44,",",AU$4),'25 SpcFunc &amp; VentSpcFunc combos'!$Q$8:$Q$354,0),0)&gt;0,1,0)</f>
        <v>0</v>
      </c>
      <c r="AV44" s="120">
        <f ca="1">IF(IFERROR(MATCH(_xlfn.CONCAT($B44,",",AV$4),'25 SpcFunc &amp; VentSpcFunc combos'!$Q$8:$Q$354,0),0)&gt;0,1,0)</f>
        <v>0</v>
      </c>
      <c r="AW44" s="120">
        <f ca="1">IF(IFERROR(MATCH(_xlfn.CONCAT($B44,",",AW$4),'25 SpcFunc &amp; VentSpcFunc combos'!$Q$8:$Q$354,0),0)&gt;0,1,0)</f>
        <v>0</v>
      </c>
      <c r="AX44" s="120">
        <f ca="1">IF(IFERROR(MATCH(_xlfn.CONCAT($B44,",",AX$4),'25 SpcFunc &amp; VentSpcFunc combos'!$Q$8:$Q$354,0),0)&gt;0,1,0)</f>
        <v>0</v>
      </c>
      <c r="AY44" s="120">
        <f ca="1">IF(IFERROR(MATCH(_xlfn.CONCAT($B44,",",AY$4),'25 SpcFunc &amp; VentSpcFunc combos'!$Q$8:$Q$354,0),0)&gt;0,1,0)</f>
        <v>0</v>
      </c>
      <c r="AZ44" s="120">
        <f ca="1">IF(IFERROR(MATCH(_xlfn.CONCAT($B44,",",AZ$4),'25 SpcFunc &amp; VentSpcFunc combos'!$Q$8:$Q$354,0),0)&gt;0,1,0)</f>
        <v>0</v>
      </c>
      <c r="BA44" s="120">
        <f ca="1">IF(IFERROR(MATCH(_xlfn.CONCAT($B44,",",BA$4),'25 SpcFunc &amp; VentSpcFunc combos'!$Q$8:$Q$354,0),0)&gt;0,1,0)</f>
        <v>0</v>
      </c>
      <c r="BB44" s="120">
        <f ca="1">IF(IFERROR(MATCH(_xlfn.CONCAT($B44,",",BB$4),'25 SpcFunc &amp; VentSpcFunc combos'!$Q$8:$Q$354,0),0)&gt;0,1,0)</f>
        <v>0</v>
      </c>
      <c r="BC44" s="120">
        <f ca="1">IF(IFERROR(MATCH(_xlfn.CONCAT($B44,",",BC$4),'25 SpcFunc &amp; VentSpcFunc combos'!$Q$8:$Q$354,0),0)&gt;0,1,0)</f>
        <v>0</v>
      </c>
      <c r="BD44" s="120">
        <f ca="1">IF(IFERROR(MATCH(_xlfn.CONCAT($B44,",",BD$4),'25 SpcFunc &amp; VentSpcFunc combos'!$Q$8:$Q$354,0),0)&gt;0,1,0)</f>
        <v>0</v>
      </c>
      <c r="BE44" s="120">
        <f ca="1">IF(IFERROR(MATCH(_xlfn.CONCAT($B44,",",BE$4),'25 SpcFunc &amp; VentSpcFunc combos'!$Q$8:$Q$354,0),0)&gt;0,1,0)</f>
        <v>0</v>
      </c>
      <c r="BF44" s="120">
        <f ca="1">IF(IFERROR(MATCH(_xlfn.CONCAT($B44,",",BF$4),'25 SpcFunc &amp; VentSpcFunc combos'!$Q$8:$Q$354,0),0)&gt;0,1,0)</f>
        <v>0</v>
      </c>
      <c r="BG44" s="120">
        <f ca="1">IF(IFERROR(MATCH(_xlfn.CONCAT($B44,",",BG$4),'25 SpcFunc &amp; VentSpcFunc combos'!$Q$8:$Q$354,0),0)&gt;0,1,0)</f>
        <v>0</v>
      </c>
      <c r="BH44" s="120">
        <f ca="1">IF(IFERROR(MATCH(_xlfn.CONCAT($B44,",",BH$4),'25 SpcFunc &amp; VentSpcFunc combos'!$Q$8:$Q$354,0),0)&gt;0,1,0)</f>
        <v>0</v>
      </c>
      <c r="BI44" s="120">
        <f ca="1">IF(IFERROR(MATCH(_xlfn.CONCAT($B44,",",BI$4),'25 SpcFunc &amp; VentSpcFunc combos'!$Q$8:$Q$354,0),0)&gt;0,1,0)</f>
        <v>0</v>
      </c>
      <c r="BJ44" s="120">
        <f ca="1">IF(IFERROR(MATCH(_xlfn.CONCAT($B44,",",BJ$4),'25 SpcFunc &amp; VentSpcFunc combos'!$Q$8:$Q$354,0),0)&gt;0,1,0)</f>
        <v>0</v>
      </c>
      <c r="BK44" s="120">
        <f ca="1">IF(IFERROR(MATCH(_xlfn.CONCAT($B44,",",BK$4),'25 SpcFunc &amp; VentSpcFunc combos'!$Q$8:$Q$354,0),0)&gt;0,1,0)</f>
        <v>0</v>
      </c>
      <c r="BL44" s="120">
        <f ca="1">IF(IFERROR(MATCH(_xlfn.CONCAT($B44,",",BL$4),'25 SpcFunc &amp; VentSpcFunc combos'!$Q$8:$Q$354,0),0)&gt;0,1,0)</f>
        <v>0</v>
      </c>
      <c r="BM44" s="120">
        <f ca="1">IF(IFERROR(MATCH(_xlfn.CONCAT($B44,",",BM$4),'25 SpcFunc &amp; VentSpcFunc combos'!$Q$8:$Q$354,0),0)&gt;0,1,0)</f>
        <v>0</v>
      </c>
      <c r="BN44" s="120">
        <f ca="1">IF(IFERROR(MATCH(_xlfn.CONCAT($B44,",",BN$4),'25 SpcFunc &amp; VentSpcFunc combos'!$Q$8:$Q$354,0),0)&gt;0,1,0)</f>
        <v>0</v>
      </c>
      <c r="BO44" s="120">
        <f ca="1">IF(IFERROR(MATCH(_xlfn.CONCAT($B44,",",BO$4),'25 SpcFunc &amp; VentSpcFunc combos'!$Q$8:$Q$354,0),0)&gt;0,1,0)</f>
        <v>0</v>
      </c>
      <c r="BP44" s="120">
        <f ca="1">IF(IFERROR(MATCH(_xlfn.CONCAT($B44,",",BP$4),'25 SpcFunc &amp; VentSpcFunc combos'!$Q$8:$Q$354,0),0)&gt;0,1,0)</f>
        <v>0</v>
      </c>
      <c r="BQ44" s="120">
        <f ca="1">IF(IFERROR(MATCH(_xlfn.CONCAT($B44,",",BQ$4),'25 SpcFunc &amp; VentSpcFunc combos'!$Q$8:$Q$354,0),0)&gt;0,1,0)</f>
        <v>0</v>
      </c>
      <c r="BR44" s="120">
        <f ca="1">IF(IFERROR(MATCH(_xlfn.CONCAT($B44,",",BR$4),'25 SpcFunc &amp; VentSpcFunc combos'!$Q$8:$Q$354,0),0)&gt;0,1,0)</f>
        <v>1</v>
      </c>
      <c r="BS44" s="120">
        <f ca="1">IF(IFERROR(MATCH(_xlfn.CONCAT($B44,",",BS$4),'25 SpcFunc &amp; VentSpcFunc combos'!$Q$8:$Q$354,0),0)&gt;0,1,0)</f>
        <v>0</v>
      </c>
      <c r="BT44" s="120">
        <f ca="1">IF(IFERROR(MATCH(_xlfn.CONCAT($B44,",",BT$4),'25 SpcFunc &amp; VentSpcFunc combos'!$Q$8:$Q$354,0),0)&gt;0,1,0)</f>
        <v>0</v>
      </c>
      <c r="BU44" s="120">
        <f ca="1">IF(IFERROR(MATCH(_xlfn.CONCAT($B44,",",BU$4),'25 SpcFunc &amp; VentSpcFunc combos'!$Q$8:$Q$354,0),0)&gt;0,1,0)</f>
        <v>0</v>
      </c>
      <c r="BV44" s="120">
        <f ca="1">IF(IFERROR(MATCH(_xlfn.CONCAT($B44,",",BV$4),'25 SpcFunc &amp; VentSpcFunc combos'!$Q$8:$Q$354,0),0)&gt;0,1,0)</f>
        <v>0</v>
      </c>
      <c r="BW44" s="120">
        <f ca="1">IF(IFERROR(MATCH(_xlfn.CONCAT($B44,",",BW$4),'25 SpcFunc &amp; VentSpcFunc combos'!$Q$8:$Q$354,0),0)&gt;0,1,0)</f>
        <v>1</v>
      </c>
      <c r="BX44" s="120">
        <f ca="1">IF(IFERROR(MATCH(_xlfn.CONCAT($B44,",",BX$4),'25 SpcFunc &amp; VentSpcFunc combos'!$Q$8:$Q$354,0),0)&gt;0,1,0)</f>
        <v>1</v>
      </c>
      <c r="BY44" s="120">
        <f ca="1">IF(IFERROR(MATCH(_xlfn.CONCAT($B44,",",BY$4),'25 SpcFunc &amp; VentSpcFunc combos'!$Q$8:$Q$354,0),0)&gt;0,1,0)</f>
        <v>0</v>
      </c>
      <c r="BZ44" s="120">
        <f ca="1">IF(IFERROR(MATCH(_xlfn.CONCAT($B44,",",BZ$4),'25 SpcFunc &amp; VentSpcFunc combos'!$Q$8:$Q$354,0),0)&gt;0,1,0)</f>
        <v>0</v>
      </c>
      <c r="CA44" s="120">
        <f ca="1">IF(IFERROR(MATCH(_xlfn.CONCAT($B44,",",CA$4),'25 SpcFunc &amp; VentSpcFunc combos'!$Q$8:$Q$354,0),0)&gt;0,1,0)</f>
        <v>0</v>
      </c>
      <c r="CB44" s="120">
        <f ca="1">IF(IFERROR(MATCH(_xlfn.CONCAT($B44,",",CB$4),'25 SpcFunc &amp; VentSpcFunc combos'!$Q$8:$Q$354,0),0)&gt;0,1,0)</f>
        <v>0</v>
      </c>
      <c r="CC44" s="120">
        <f ca="1">IF(IFERROR(MATCH(_xlfn.CONCAT($B44,",",CC$4),'25 SpcFunc &amp; VentSpcFunc combos'!$Q$8:$Q$354,0),0)&gt;0,1,0)</f>
        <v>0</v>
      </c>
      <c r="CD44" s="120">
        <f ca="1">IF(IFERROR(MATCH(_xlfn.CONCAT($B44,",",CD$4),'25 SpcFunc &amp; VentSpcFunc combos'!$Q$8:$Q$354,0),0)&gt;0,1,0)</f>
        <v>0</v>
      </c>
      <c r="CE44" s="120">
        <f ca="1">IF(IFERROR(MATCH(_xlfn.CONCAT($B44,",",CE$4),'25 SpcFunc &amp; VentSpcFunc combos'!$Q$8:$Q$354,0),0)&gt;0,1,0)</f>
        <v>0</v>
      </c>
      <c r="CF44" s="120">
        <f ca="1">IF(IFERROR(MATCH(_xlfn.CONCAT($B44,",",CF$4),'25 SpcFunc &amp; VentSpcFunc combos'!$Q$8:$Q$354,0),0)&gt;0,1,0)</f>
        <v>0</v>
      </c>
      <c r="CG44" s="120">
        <f ca="1">IF(IFERROR(MATCH(_xlfn.CONCAT($B44,",",CG$4),'25 SpcFunc &amp; VentSpcFunc combos'!$Q$8:$Q$354,0),0)&gt;0,1,0)</f>
        <v>0</v>
      </c>
      <c r="CH44" s="120">
        <f ca="1">IF(IFERROR(MATCH(_xlfn.CONCAT($B44,",",CH$4),'25 SpcFunc &amp; VentSpcFunc combos'!$Q$8:$Q$354,0),0)&gt;0,1,0)</f>
        <v>0</v>
      </c>
      <c r="CI44" s="120">
        <f ca="1">IF(IFERROR(MATCH(_xlfn.CONCAT($B44,",",CI$4),'25 SpcFunc &amp; VentSpcFunc combos'!$Q$8:$Q$354,0),0)&gt;0,1,0)</f>
        <v>0</v>
      </c>
      <c r="CJ44" s="120">
        <f ca="1">IF(IFERROR(MATCH(_xlfn.CONCAT($B44,",",CJ$4),'25 SpcFunc &amp; VentSpcFunc combos'!$Q$8:$Q$354,0),0)&gt;0,1,0)</f>
        <v>0</v>
      </c>
      <c r="CK44" s="120">
        <f ca="1">IF(IFERROR(MATCH(_xlfn.CONCAT($B44,",",CK$4),'25 SpcFunc &amp; VentSpcFunc combos'!$Q$8:$Q$354,0),0)&gt;0,1,0)</f>
        <v>0</v>
      </c>
      <c r="CL44" s="120">
        <f ca="1">IF(IFERROR(MATCH(_xlfn.CONCAT($B44,",",CL$4),'25 SpcFunc &amp; VentSpcFunc combos'!$Q$8:$Q$354,0),0)&gt;0,1,0)</f>
        <v>0</v>
      </c>
      <c r="CM44" s="120">
        <f ca="1">IF(IFERROR(MATCH(_xlfn.CONCAT($B44,",",CM$4),'25 SpcFunc &amp; VentSpcFunc combos'!$Q$8:$Q$354,0),0)&gt;0,1,0)</f>
        <v>0</v>
      </c>
      <c r="CN44" s="120">
        <f ca="1">IF(IFERROR(MATCH(_xlfn.CONCAT($B44,",",CN$4),'25 SpcFunc &amp; VentSpcFunc combos'!$Q$8:$Q$354,0),0)&gt;0,1,0)</f>
        <v>0</v>
      </c>
      <c r="CO44" s="120">
        <f ca="1">IF(IFERROR(MATCH(_xlfn.CONCAT($B44,",",CO$4),'25 SpcFunc &amp; VentSpcFunc combos'!$Q$8:$Q$354,0),0)&gt;0,1,0)</f>
        <v>0</v>
      </c>
      <c r="CP44" s="120">
        <f ca="1">IF(IFERROR(MATCH(_xlfn.CONCAT($B44,",",CP$4),'25 SpcFunc &amp; VentSpcFunc combos'!$Q$8:$Q$354,0),0)&gt;0,1,0)</f>
        <v>0</v>
      </c>
      <c r="CQ44" s="120">
        <f ca="1">IF(IFERROR(MATCH(_xlfn.CONCAT($B44,",",CQ$4),'25 SpcFunc &amp; VentSpcFunc combos'!$Q$8:$Q$354,0),0)&gt;0,1,0)</f>
        <v>0</v>
      </c>
      <c r="CR44" s="120">
        <f ca="1">IF(IFERROR(MATCH(_xlfn.CONCAT($B44,",",CR$4),'25 SpcFunc &amp; VentSpcFunc combos'!$Q$8:$Q$354,0),0)&gt;0,1,0)</f>
        <v>0</v>
      </c>
      <c r="CS44" s="120">
        <f ca="1">IF(IFERROR(MATCH(_xlfn.CONCAT($B44,",",CS$4),'25 SpcFunc &amp; VentSpcFunc combos'!$Q$8:$Q$354,0),0)&gt;0,1,0)</f>
        <v>0</v>
      </c>
      <c r="CT44" s="120">
        <f ca="1">IF(IFERROR(MATCH(_xlfn.CONCAT($B44,",",CT$4),'25 SpcFunc &amp; VentSpcFunc combos'!$Q$8:$Q$354,0),0)&gt;0,1,0)</f>
        <v>0</v>
      </c>
      <c r="CU44" s="99" t="s">
        <v>938</v>
      </c>
      <c r="CV44">
        <f t="shared" ca="1" si="4"/>
        <v>5</v>
      </c>
    </row>
    <row r="45" spans="2:100" x14ac:dyDescent="0.25">
      <c r="B45" t="str">
        <f>'For CSV - 2025 SpcFuncData'!B45</f>
        <v>Laundry Area</v>
      </c>
      <c r="C45" s="120">
        <f ca="1">IF(IFERROR(MATCH(_xlfn.CONCAT($B45,",",C$4),'25 SpcFunc &amp; VentSpcFunc combos'!$Q$8:$Q$354,0),0)&gt;0,1,0)</f>
        <v>0</v>
      </c>
      <c r="D45" s="120">
        <f ca="1">IF(IFERROR(MATCH(_xlfn.CONCAT($B45,",",D$4),'25 SpcFunc &amp; VentSpcFunc combos'!$Q$8:$Q$354,0),0)&gt;0,1,0)</f>
        <v>0</v>
      </c>
      <c r="E45" s="120">
        <f ca="1">IF(IFERROR(MATCH(_xlfn.CONCAT($B45,",",E$4),'25 SpcFunc &amp; VentSpcFunc combos'!$Q$8:$Q$354,0),0)&gt;0,1,0)</f>
        <v>0</v>
      </c>
      <c r="F45" s="120">
        <f ca="1">IF(IFERROR(MATCH(_xlfn.CONCAT($B45,",",F$4),'25 SpcFunc &amp; VentSpcFunc combos'!$Q$8:$Q$354,0),0)&gt;0,1,0)</f>
        <v>0</v>
      </c>
      <c r="G45" s="120">
        <f ca="1">IF(IFERROR(MATCH(_xlfn.CONCAT($B45,",",G$4),'25 SpcFunc &amp; VentSpcFunc combos'!$Q$8:$Q$354,0),0)&gt;0,1,0)</f>
        <v>0</v>
      </c>
      <c r="H45" s="120">
        <f ca="1">IF(IFERROR(MATCH(_xlfn.CONCAT($B45,",",H$4),'25 SpcFunc &amp; VentSpcFunc combos'!$Q$8:$Q$354,0),0)&gt;0,1,0)</f>
        <v>0</v>
      </c>
      <c r="I45" s="120">
        <f ca="1">IF(IFERROR(MATCH(_xlfn.CONCAT($B45,",",I$4),'25 SpcFunc &amp; VentSpcFunc combos'!$Q$8:$Q$354,0),0)&gt;0,1,0)</f>
        <v>0</v>
      </c>
      <c r="J45" s="120">
        <f ca="1">IF(IFERROR(MATCH(_xlfn.CONCAT($B45,",",J$4),'25 SpcFunc &amp; VentSpcFunc combos'!$Q$8:$Q$354,0),0)&gt;0,1,0)</f>
        <v>0</v>
      </c>
      <c r="K45" s="120">
        <f ca="1">IF(IFERROR(MATCH(_xlfn.CONCAT($B45,",",K$4),'25 SpcFunc &amp; VentSpcFunc combos'!$Q$8:$Q$354,0),0)&gt;0,1,0)</f>
        <v>0</v>
      </c>
      <c r="L45" s="120">
        <f ca="1">IF(IFERROR(MATCH(_xlfn.CONCAT($B45,",",L$4),'25 SpcFunc &amp; VentSpcFunc combos'!$Q$8:$Q$354,0),0)&gt;0,1,0)</f>
        <v>0</v>
      </c>
      <c r="M45" s="120">
        <f ca="1">IF(IFERROR(MATCH(_xlfn.CONCAT($B45,",",M$4),'25 SpcFunc &amp; VentSpcFunc combos'!$Q$8:$Q$354,0),0)&gt;0,1,0)</f>
        <v>0</v>
      </c>
      <c r="N45" s="120">
        <f ca="1">IF(IFERROR(MATCH(_xlfn.CONCAT($B45,",",N$4),'25 SpcFunc &amp; VentSpcFunc combos'!$Q$8:$Q$354,0),0)&gt;0,1,0)</f>
        <v>0</v>
      </c>
      <c r="O45" s="120">
        <f ca="1">IF(IFERROR(MATCH(_xlfn.CONCAT($B45,",",O$4),'25 SpcFunc &amp; VentSpcFunc combos'!$Q$8:$Q$354,0),0)&gt;0,1,0)</f>
        <v>0</v>
      </c>
      <c r="P45" s="120">
        <f ca="1">IF(IFERROR(MATCH(_xlfn.CONCAT($B45,",",P$4),'25 SpcFunc &amp; VentSpcFunc combos'!$Q$8:$Q$354,0),0)&gt;0,1,0)</f>
        <v>0</v>
      </c>
      <c r="Q45" s="120">
        <f ca="1">IF(IFERROR(MATCH(_xlfn.CONCAT($B45,",",Q$4),'25 SpcFunc &amp; VentSpcFunc combos'!$Q$8:$Q$354,0),0)&gt;0,1,0)</f>
        <v>0</v>
      </c>
      <c r="R45" s="120">
        <f ca="1">IF(IFERROR(MATCH(_xlfn.CONCAT($B45,",",R$4),'25 SpcFunc &amp; VentSpcFunc combos'!$Q$8:$Q$354,0),0)&gt;0,1,0)</f>
        <v>0</v>
      </c>
      <c r="S45" s="120">
        <f ca="1">IF(IFERROR(MATCH(_xlfn.CONCAT($B45,",",S$4),'25 SpcFunc &amp; VentSpcFunc combos'!$Q$8:$Q$354,0),0)&gt;0,1,0)</f>
        <v>0</v>
      </c>
      <c r="T45" s="120">
        <f ca="1">IF(IFERROR(MATCH(_xlfn.CONCAT($B45,",",T$4),'25 SpcFunc &amp; VentSpcFunc combos'!$Q$8:$Q$354,0),0)&gt;0,1,0)</f>
        <v>0</v>
      </c>
      <c r="U45" s="120">
        <f ca="1">IF(IFERROR(MATCH(_xlfn.CONCAT($B45,",",U$4),'25 SpcFunc &amp; VentSpcFunc combos'!$Q$8:$Q$354,0),0)&gt;0,1,0)</f>
        <v>0</v>
      </c>
      <c r="V45" s="120">
        <f ca="1">IF(IFERROR(MATCH(_xlfn.CONCAT($B45,",",V$4),'25 SpcFunc &amp; VentSpcFunc combos'!$Q$8:$Q$354,0),0)&gt;0,1,0)</f>
        <v>0</v>
      </c>
      <c r="W45" s="120">
        <f ca="1">IF(IFERROR(MATCH(_xlfn.CONCAT($B45,",",W$4),'25 SpcFunc &amp; VentSpcFunc combos'!$Q$8:$Q$354,0),0)&gt;0,1,0)</f>
        <v>0</v>
      </c>
      <c r="X45" s="120">
        <f ca="1">IF(IFERROR(MATCH(_xlfn.CONCAT($B45,",",X$4),'25 SpcFunc &amp; VentSpcFunc combos'!$Q$8:$Q$354,0),0)&gt;0,1,0)</f>
        <v>0</v>
      </c>
      <c r="Y45" s="120">
        <f ca="1">IF(IFERROR(MATCH(_xlfn.CONCAT($B45,",",Y$4),'25 SpcFunc &amp; VentSpcFunc combos'!$Q$8:$Q$354,0),0)&gt;0,1,0)</f>
        <v>0</v>
      </c>
      <c r="Z45" s="120">
        <f ca="1">IF(IFERROR(MATCH(_xlfn.CONCAT($B45,",",Z$4),'25 SpcFunc &amp; VentSpcFunc combos'!$Q$8:$Q$354,0),0)&gt;0,1,0)</f>
        <v>0</v>
      </c>
      <c r="AA45" s="120">
        <f ca="1">IF(IFERROR(MATCH(_xlfn.CONCAT($B45,",",AA$4),'25 SpcFunc &amp; VentSpcFunc combos'!$Q$8:$Q$354,0),0)&gt;0,1,0)</f>
        <v>0</v>
      </c>
      <c r="AB45" s="120">
        <f ca="1">IF(IFERROR(MATCH(_xlfn.CONCAT($B45,",",AB$4),'25 SpcFunc &amp; VentSpcFunc combos'!$Q$8:$Q$354,0),0)&gt;0,1,0)</f>
        <v>0</v>
      </c>
      <c r="AC45" s="120">
        <f ca="1">IF(IFERROR(MATCH(_xlfn.CONCAT($B45,",",AC$4),'25 SpcFunc &amp; VentSpcFunc combos'!$Q$8:$Q$354,0),0)&gt;0,1,0)</f>
        <v>0</v>
      </c>
      <c r="AD45" s="120">
        <f ca="1">IF(IFERROR(MATCH(_xlfn.CONCAT($B45,",",AD$4),'25 SpcFunc &amp; VentSpcFunc combos'!$Q$8:$Q$354,0),0)&gt;0,1,0)</f>
        <v>0</v>
      </c>
      <c r="AE45" s="120">
        <f ca="1">IF(IFERROR(MATCH(_xlfn.CONCAT($B45,",",AE$4),'25 SpcFunc &amp; VentSpcFunc combos'!$Q$8:$Q$354,0),0)&gt;0,1,0)</f>
        <v>0</v>
      </c>
      <c r="AF45" s="120">
        <f ca="1">IF(IFERROR(MATCH(_xlfn.CONCAT($B45,",",AF$4),'25 SpcFunc &amp; VentSpcFunc combos'!$Q$8:$Q$354,0),0)&gt;0,1,0)</f>
        <v>0</v>
      </c>
      <c r="AG45" s="120">
        <f ca="1">IF(IFERROR(MATCH(_xlfn.CONCAT($B45,",",AG$4),'25 SpcFunc &amp; VentSpcFunc combos'!$Q$8:$Q$354,0),0)&gt;0,1,0)</f>
        <v>0</v>
      </c>
      <c r="AH45" s="120">
        <f ca="1">IF(IFERROR(MATCH(_xlfn.CONCAT($B45,",",AH$4),'25 SpcFunc &amp; VentSpcFunc combos'!$Q$8:$Q$354,0),0)&gt;0,1,0)</f>
        <v>0</v>
      </c>
      <c r="AI45" s="120">
        <f ca="1">IF(IFERROR(MATCH(_xlfn.CONCAT($B45,",",AI$4),'25 SpcFunc &amp; VentSpcFunc combos'!$Q$8:$Q$354,0),0)&gt;0,1,0)</f>
        <v>0</v>
      </c>
      <c r="AJ45" s="120">
        <f ca="1">IF(IFERROR(MATCH(_xlfn.CONCAT($B45,",",AJ$4),'25 SpcFunc &amp; VentSpcFunc combos'!$Q$8:$Q$354,0),0)&gt;0,1,0)</f>
        <v>0</v>
      </c>
      <c r="AK45" s="120">
        <f ca="1">IF(IFERROR(MATCH(_xlfn.CONCAT($B45,",",AK$4),'25 SpcFunc &amp; VentSpcFunc combos'!$Q$8:$Q$354,0),0)&gt;0,1,0)</f>
        <v>0</v>
      </c>
      <c r="AL45" s="120">
        <f ca="1">IF(IFERROR(MATCH(_xlfn.CONCAT($B45,",",AL$4),'25 SpcFunc &amp; VentSpcFunc combos'!$Q$8:$Q$354,0),0)&gt;0,1,0)</f>
        <v>0</v>
      </c>
      <c r="AM45" s="120">
        <f ca="1">IF(IFERROR(MATCH(_xlfn.CONCAT($B45,",",AM$4),'25 SpcFunc &amp; VentSpcFunc combos'!$Q$8:$Q$354,0),0)&gt;0,1,0)</f>
        <v>0</v>
      </c>
      <c r="AN45" s="120">
        <f ca="1">IF(IFERROR(MATCH(_xlfn.CONCAT($B45,",",AN$4),'25 SpcFunc &amp; VentSpcFunc combos'!$Q$8:$Q$354,0),0)&gt;0,1,0)</f>
        <v>0</v>
      </c>
      <c r="AO45" s="120">
        <f ca="1">IF(IFERROR(MATCH(_xlfn.CONCAT($B45,",",AO$4),'25 SpcFunc &amp; VentSpcFunc combos'!$Q$8:$Q$354,0),0)&gt;0,1,0)</f>
        <v>0</v>
      </c>
      <c r="AP45" s="120">
        <f ca="1">IF(IFERROR(MATCH(_xlfn.CONCAT($B45,",",AP$4),'25 SpcFunc &amp; VentSpcFunc combos'!$Q$8:$Q$354,0),0)&gt;0,1,0)</f>
        <v>0</v>
      </c>
      <c r="AQ45" s="120">
        <f ca="1">IF(IFERROR(MATCH(_xlfn.CONCAT($B45,",",AQ$4),'25 SpcFunc &amp; VentSpcFunc combos'!$Q$8:$Q$354,0),0)&gt;0,1,0)</f>
        <v>0</v>
      </c>
      <c r="AR45" s="120">
        <f ca="1">IF(IFERROR(MATCH(_xlfn.CONCAT($B45,",",AR$4),'25 SpcFunc &amp; VentSpcFunc combos'!$Q$8:$Q$354,0),0)&gt;0,1,0)</f>
        <v>0</v>
      </c>
      <c r="AS45" s="120">
        <f ca="1">IF(IFERROR(MATCH(_xlfn.CONCAT($B45,",",AS$4),'25 SpcFunc &amp; VentSpcFunc combos'!$Q$8:$Q$354,0),0)&gt;0,1,0)</f>
        <v>0</v>
      </c>
      <c r="AT45" s="120">
        <f ca="1">IF(IFERROR(MATCH(_xlfn.CONCAT($B45,",",AT$4),'25 SpcFunc &amp; VentSpcFunc combos'!$Q$8:$Q$354,0),0)&gt;0,1,0)</f>
        <v>0</v>
      </c>
      <c r="AU45" s="120">
        <f ca="1">IF(IFERROR(MATCH(_xlfn.CONCAT($B45,",",AU$4),'25 SpcFunc &amp; VentSpcFunc combos'!$Q$8:$Q$354,0),0)&gt;0,1,0)</f>
        <v>0</v>
      </c>
      <c r="AV45" s="120">
        <f ca="1">IF(IFERROR(MATCH(_xlfn.CONCAT($B45,",",AV$4),'25 SpcFunc &amp; VentSpcFunc combos'!$Q$8:$Q$354,0),0)&gt;0,1,0)</f>
        <v>0</v>
      </c>
      <c r="AW45" s="120">
        <f ca="1">IF(IFERROR(MATCH(_xlfn.CONCAT($B45,",",AW$4),'25 SpcFunc &amp; VentSpcFunc combos'!$Q$8:$Q$354,0),0)&gt;0,1,0)</f>
        <v>1</v>
      </c>
      <c r="AX45" s="120">
        <f ca="1">IF(IFERROR(MATCH(_xlfn.CONCAT($B45,",",AX$4),'25 SpcFunc &amp; VentSpcFunc combos'!$Q$8:$Q$354,0),0)&gt;0,1,0)</f>
        <v>0</v>
      </c>
      <c r="AY45" s="120">
        <f ca="1">IF(IFERROR(MATCH(_xlfn.CONCAT($B45,",",AY$4),'25 SpcFunc &amp; VentSpcFunc combos'!$Q$8:$Q$354,0),0)&gt;0,1,0)</f>
        <v>0</v>
      </c>
      <c r="AZ45" s="120">
        <f ca="1">IF(IFERROR(MATCH(_xlfn.CONCAT($B45,",",AZ$4),'25 SpcFunc &amp; VentSpcFunc combos'!$Q$8:$Q$354,0),0)&gt;0,1,0)</f>
        <v>0</v>
      </c>
      <c r="BA45" s="120">
        <f ca="1">IF(IFERROR(MATCH(_xlfn.CONCAT($B45,",",BA$4),'25 SpcFunc &amp; VentSpcFunc combos'!$Q$8:$Q$354,0),0)&gt;0,1,0)</f>
        <v>0</v>
      </c>
      <c r="BB45" s="120">
        <f ca="1">IF(IFERROR(MATCH(_xlfn.CONCAT($B45,",",BB$4),'25 SpcFunc &amp; VentSpcFunc combos'!$Q$8:$Q$354,0),0)&gt;0,1,0)</f>
        <v>0</v>
      </c>
      <c r="BC45" s="120">
        <f ca="1">IF(IFERROR(MATCH(_xlfn.CONCAT($B45,",",BC$4),'25 SpcFunc &amp; VentSpcFunc combos'!$Q$8:$Q$354,0),0)&gt;0,1,0)</f>
        <v>0</v>
      </c>
      <c r="BD45" s="120">
        <f ca="1">IF(IFERROR(MATCH(_xlfn.CONCAT($B45,",",BD$4),'25 SpcFunc &amp; VentSpcFunc combos'!$Q$8:$Q$354,0),0)&gt;0,1,0)</f>
        <v>0</v>
      </c>
      <c r="BE45" s="120">
        <f ca="1">IF(IFERROR(MATCH(_xlfn.CONCAT($B45,",",BE$4),'25 SpcFunc &amp; VentSpcFunc combos'!$Q$8:$Q$354,0),0)&gt;0,1,0)</f>
        <v>0</v>
      </c>
      <c r="BF45" s="120">
        <f ca="1">IF(IFERROR(MATCH(_xlfn.CONCAT($B45,",",BF$4),'25 SpcFunc &amp; VentSpcFunc combos'!$Q$8:$Q$354,0),0)&gt;0,1,0)</f>
        <v>0</v>
      </c>
      <c r="BG45" s="120">
        <f ca="1">IF(IFERROR(MATCH(_xlfn.CONCAT($B45,",",BG$4),'25 SpcFunc &amp; VentSpcFunc combos'!$Q$8:$Q$354,0),0)&gt;0,1,0)</f>
        <v>0</v>
      </c>
      <c r="BH45" s="120">
        <f ca="1">IF(IFERROR(MATCH(_xlfn.CONCAT($B45,",",BH$4),'25 SpcFunc &amp; VentSpcFunc combos'!$Q$8:$Q$354,0),0)&gt;0,1,0)</f>
        <v>0</v>
      </c>
      <c r="BI45" s="120">
        <f ca="1">IF(IFERROR(MATCH(_xlfn.CONCAT($B45,",",BI$4),'25 SpcFunc &amp; VentSpcFunc combos'!$Q$8:$Q$354,0),0)&gt;0,1,0)</f>
        <v>0</v>
      </c>
      <c r="BJ45" s="120">
        <f ca="1">IF(IFERROR(MATCH(_xlfn.CONCAT($B45,",",BJ$4),'25 SpcFunc &amp; VentSpcFunc combos'!$Q$8:$Q$354,0),0)&gt;0,1,0)</f>
        <v>0</v>
      </c>
      <c r="BK45" s="120">
        <f ca="1">IF(IFERROR(MATCH(_xlfn.CONCAT($B45,",",BK$4),'25 SpcFunc &amp; VentSpcFunc combos'!$Q$8:$Q$354,0),0)&gt;0,1,0)</f>
        <v>0</v>
      </c>
      <c r="BL45" s="120">
        <f ca="1">IF(IFERROR(MATCH(_xlfn.CONCAT($B45,",",BL$4),'25 SpcFunc &amp; VentSpcFunc combos'!$Q$8:$Q$354,0),0)&gt;0,1,0)</f>
        <v>0</v>
      </c>
      <c r="BM45" s="120">
        <f ca="1">IF(IFERROR(MATCH(_xlfn.CONCAT($B45,",",BM$4),'25 SpcFunc &amp; VentSpcFunc combos'!$Q$8:$Q$354,0),0)&gt;0,1,0)</f>
        <v>0</v>
      </c>
      <c r="BN45" s="120">
        <f ca="1">IF(IFERROR(MATCH(_xlfn.CONCAT($B45,",",BN$4),'25 SpcFunc &amp; VentSpcFunc combos'!$Q$8:$Q$354,0),0)&gt;0,1,0)</f>
        <v>1</v>
      </c>
      <c r="BO45" s="120">
        <f ca="1">IF(IFERROR(MATCH(_xlfn.CONCAT($B45,",",BO$4),'25 SpcFunc &amp; VentSpcFunc combos'!$Q$8:$Q$354,0),0)&gt;0,1,0)</f>
        <v>1</v>
      </c>
      <c r="BP45" s="120">
        <f ca="1">IF(IFERROR(MATCH(_xlfn.CONCAT($B45,",",BP$4),'25 SpcFunc &amp; VentSpcFunc combos'!$Q$8:$Q$354,0),0)&gt;0,1,0)</f>
        <v>0</v>
      </c>
      <c r="BQ45" s="120">
        <f ca="1">IF(IFERROR(MATCH(_xlfn.CONCAT($B45,",",BQ$4),'25 SpcFunc &amp; VentSpcFunc combos'!$Q$8:$Q$354,0),0)&gt;0,1,0)</f>
        <v>0</v>
      </c>
      <c r="BR45" s="120">
        <f ca="1">IF(IFERROR(MATCH(_xlfn.CONCAT($B45,",",BR$4),'25 SpcFunc &amp; VentSpcFunc combos'!$Q$8:$Q$354,0),0)&gt;0,1,0)</f>
        <v>0</v>
      </c>
      <c r="BS45" s="120">
        <f ca="1">IF(IFERROR(MATCH(_xlfn.CONCAT($B45,",",BS$4),'25 SpcFunc &amp; VentSpcFunc combos'!$Q$8:$Q$354,0),0)&gt;0,1,0)</f>
        <v>0</v>
      </c>
      <c r="BT45" s="120">
        <f ca="1">IF(IFERROR(MATCH(_xlfn.CONCAT($B45,",",BT$4),'25 SpcFunc &amp; VentSpcFunc combos'!$Q$8:$Q$354,0),0)&gt;0,1,0)</f>
        <v>0</v>
      </c>
      <c r="BU45" s="120">
        <f ca="1">IF(IFERROR(MATCH(_xlfn.CONCAT($B45,",",BU$4),'25 SpcFunc &amp; VentSpcFunc combos'!$Q$8:$Q$354,0),0)&gt;0,1,0)</f>
        <v>0</v>
      </c>
      <c r="BV45" s="120">
        <f ca="1">IF(IFERROR(MATCH(_xlfn.CONCAT($B45,",",BV$4),'25 SpcFunc &amp; VentSpcFunc combos'!$Q$8:$Q$354,0),0)&gt;0,1,0)</f>
        <v>0</v>
      </c>
      <c r="BW45" s="120">
        <f ca="1">IF(IFERROR(MATCH(_xlfn.CONCAT($B45,",",BW$4),'25 SpcFunc &amp; VentSpcFunc combos'!$Q$8:$Q$354,0),0)&gt;0,1,0)</f>
        <v>0</v>
      </c>
      <c r="BX45" s="120">
        <f ca="1">IF(IFERROR(MATCH(_xlfn.CONCAT($B45,",",BX$4),'25 SpcFunc &amp; VentSpcFunc combos'!$Q$8:$Q$354,0),0)&gt;0,1,0)</f>
        <v>0</v>
      </c>
      <c r="BY45" s="120">
        <f ca="1">IF(IFERROR(MATCH(_xlfn.CONCAT($B45,",",BY$4),'25 SpcFunc &amp; VentSpcFunc combos'!$Q$8:$Q$354,0),0)&gt;0,1,0)</f>
        <v>0</v>
      </c>
      <c r="BZ45" s="120">
        <f ca="1">IF(IFERROR(MATCH(_xlfn.CONCAT($B45,",",BZ$4),'25 SpcFunc &amp; VentSpcFunc combos'!$Q$8:$Q$354,0),0)&gt;0,1,0)</f>
        <v>0</v>
      </c>
      <c r="CA45" s="120">
        <f ca="1">IF(IFERROR(MATCH(_xlfn.CONCAT($B45,",",CA$4),'25 SpcFunc &amp; VentSpcFunc combos'!$Q$8:$Q$354,0),0)&gt;0,1,0)</f>
        <v>0</v>
      </c>
      <c r="CB45" s="120">
        <f ca="1">IF(IFERROR(MATCH(_xlfn.CONCAT($B45,",",CB$4),'25 SpcFunc &amp; VentSpcFunc combos'!$Q$8:$Q$354,0),0)&gt;0,1,0)</f>
        <v>0</v>
      </c>
      <c r="CC45" s="120">
        <f ca="1">IF(IFERROR(MATCH(_xlfn.CONCAT($B45,",",CC$4),'25 SpcFunc &amp; VentSpcFunc combos'!$Q$8:$Q$354,0),0)&gt;0,1,0)</f>
        <v>0</v>
      </c>
      <c r="CD45" s="120">
        <f ca="1">IF(IFERROR(MATCH(_xlfn.CONCAT($B45,",",CD$4),'25 SpcFunc &amp; VentSpcFunc combos'!$Q$8:$Q$354,0),0)&gt;0,1,0)</f>
        <v>0</v>
      </c>
      <c r="CE45" s="120">
        <f ca="1">IF(IFERROR(MATCH(_xlfn.CONCAT($B45,",",CE$4),'25 SpcFunc &amp; VentSpcFunc combos'!$Q$8:$Q$354,0),0)&gt;0,1,0)</f>
        <v>0</v>
      </c>
      <c r="CF45" s="120">
        <f ca="1">IF(IFERROR(MATCH(_xlfn.CONCAT($B45,",",CF$4),'25 SpcFunc &amp; VentSpcFunc combos'!$Q$8:$Q$354,0),0)&gt;0,1,0)</f>
        <v>0</v>
      </c>
      <c r="CG45" s="120">
        <f ca="1">IF(IFERROR(MATCH(_xlfn.CONCAT($B45,",",CG$4),'25 SpcFunc &amp; VentSpcFunc combos'!$Q$8:$Q$354,0),0)&gt;0,1,0)</f>
        <v>0</v>
      </c>
      <c r="CH45" s="120">
        <f ca="1">IF(IFERROR(MATCH(_xlfn.CONCAT($B45,",",CH$4),'25 SpcFunc &amp; VentSpcFunc combos'!$Q$8:$Q$354,0),0)&gt;0,1,0)</f>
        <v>0</v>
      </c>
      <c r="CI45" s="120">
        <f ca="1">IF(IFERROR(MATCH(_xlfn.CONCAT($B45,",",CI$4),'25 SpcFunc &amp; VentSpcFunc combos'!$Q$8:$Q$354,0),0)&gt;0,1,0)</f>
        <v>0</v>
      </c>
      <c r="CJ45" s="120">
        <f ca="1">IF(IFERROR(MATCH(_xlfn.CONCAT($B45,",",CJ$4),'25 SpcFunc &amp; VentSpcFunc combos'!$Q$8:$Q$354,0),0)&gt;0,1,0)</f>
        <v>0</v>
      </c>
      <c r="CK45" s="120">
        <f ca="1">IF(IFERROR(MATCH(_xlfn.CONCAT($B45,",",CK$4),'25 SpcFunc &amp; VentSpcFunc combos'!$Q$8:$Q$354,0),0)&gt;0,1,0)</f>
        <v>0</v>
      </c>
      <c r="CL45" s="120">
        <f ca="1">IF(IFERROR(MATCH(_xlfn.CONCAT($B45,",",CL$4),'25 SpcFunc &amp; VentSpcFunc combos'!$Q$8:$Q$354,0),0)&gt;0,1,0)</f>
        <v>0</v>
      </c>
      <c r="CM45" s="120">
        <f ca="1">IF(IFERROR(MATCH(_xlfn.CONCAT($B45,",",CM$4),'25 SpcFunc &amp; VentSpcFunc combos'!$Q$8:$Q$354,0),0)&gt;0,1,0)</f>
        <v>0</v>
      </c>
      <c r="CN45" s="120">
        <f ca="1">IF(IFERROR(MATCH(_xlfn.CONCAT($B45,",",CN$4),'25 SpcFunc &amp; VentSpcFunc combos'!$Q$8:$Q$354,0),0)&gt;0,1,0)</f>
        <v>1</v>
      </c>
      <c r="CO45" s="120">
        <f ca="1">IF(IFERROR(MATCH(_xlfn.CONCAT($B45,",",CO$4),'25 SpcFunc &amp; VentSpcFunc combos'!$Q$8:$Q$354,0),0)&gt;0,1,0)</f>
        <v>0</v>
      </c>
      <c r="CP45" s="120">
        <f ca="1">IF(IFERROR(MATCH(_xlfn.CONCAT($B45,",",CP$4),'25 SpcFunc &amp; VentSpcFunc combos'!$Q$8:$Q$354,0),0)&gt;0,1,0)</f>
        <v>0</v>
      </c>
      <c r="CQ45" s="120">
        <f ca="1">IF(IFERROR(MATCH(_xlfn.CONCAT($B45,",",CQ$4),'25 SpcFunc &amp; VentSpcFunc combos'!$Q$8:$Q$354,0),0)&gt;0,1,0)</f>
        <v>0</v>
      </c>
      <c r="CR45" s="120">
        <f ca="1">IF(IFERROR(MATCH(_xlfn.CONCAT($B45,",",CR$4),'25 SpcFunc &amp; VentSpcFunc combos'!$Q$8:$Q$354,0),0)&gt;0,1,0)</f>
        <v>0</v>
      </c>
      <c r="CS45" s="120">
        <f ca="1">IF(IFERROR(MATCH(_xlfn.CONCAT($B45,",",CS$4),'25 SpcFunc &amp; VentSpcFunc combos'!$Q$8:$Q$354,0),0)&gt;0,1,0)</f>
        <v>0</v>
      </c>
      <c r="CT45" s="120">
        <f ca="1">IF(IFERROR(MATCH(_xlfn.CONCAT($B45,",",CT$4),'25 SpcFunc &amp; VentSpcFunc combos'!$Q$8:$Q$354,0),0)&gt;0,1,0)</f>
        <v>0</v>
      </c>
      <c r="CU45" s="99" t="s">
        <v>938</v>
      </c>
      <c r="CV45">
        <f t="shared" ca="1" si="4"/>
        <v>4</v>
      </c>
    </row>
    <row r="46" spans="2:100" x14ac:dyDescent="0.25">
      <c r="B46" t="str">
        <f>'For CSV - 2025 SpcFuncData'!B46</f>
        <v>Library (Reading Area)</v>
      </c>
      <c r="C46" s="120">
        <f ca="1">IF(IFERROR(MATCH(_xlfn.CONCAT($B46,",",C$4),'25 SpcFunc &amp; VentSpcFunc combos'!$Q$8:$Q$354,0),0)&gt;0,1,0)</f>
        <v>0</v>
      </c>
      <c r="D46" s="120">
        <f ca="1">IF(IFERROR(MATCH(_xlfn.CONCAT($B46,",",D$4),'25 SpcFunc &amp; VentSpcFunc combos'!$Q$8:$Q$354,0),0)&gt;0,1,0)</f>
        <v>0</v>
      </c>
      <c r="E46" s="120">
        <f ca="1">IF(IFERROR(MATCH(_xlfn.CONCAT($B46,",",E$4),'25 SpcFunc &amp; VentSpcFunc combos'!$Q$8:$Q$354,0),0)&gt;0,1,0)</f>
        <v>0</v>
      </c>
      <c r="F46" s="120">
        <f ca="1">IF(IFERROR(MATCH(_xlfn.CONCAT($B46,",",F$4),'25 SpcFunc &amp; VentSpcFunc combos'!$Q$8:$Q$354,0),0)&gt;0,1,0)</f>
        <v>1</v>
      </c>
      <c r="G46" s="120">
        <f ca="1">IF(IFERROR(MATCH(_xlfn.CONCAT($B46,",",G$4),'25 SpcFunc &amp; VentSpcFunc combos'!$Q$8:$Q$354,0),0)&gt;0,1,0)</f>
        <v>0</v>
      </c>
      <c r="H46" s="120">
        <f ca="1">IF(IFERROR(MATCH(_xlfn.CONCAT($B46,",",H$4),'25 SpcFunc &amp; VentSpcFunc combos'!$Q$8:$Q$354,0),0)&gt;0,1,0)</f>
        <v>0</v>
      </c>
      <c r="I46" s="120">
        <f ca="1">IF(IFERROR(MATCH(_xlfn.CONCAT($B46,",",I$4),'25 SpcFunc &amp; VentSpcFunc combos'!$Q$8:$Q$354,0),0)&gt;0,1,0)</f>
        <v>0</v>
      </c>
      <c r="J46" s="120">
        <f ca="1">IF(IFERROR(MATCH(_xlfn.CONCAT($B46,",",J$4),'25 SpcFunc &amp; VentSpcFunc combos'!$Q$8:$Q$354,0),0)&gt;0,1,0)</f>
        <v>0</v>
      </c>
      <c r="K46" s="120">
        <f ca="1">IF(IFERROR(MATCH(_xlfn.CONCAT($B46,",",K$4),'25 SpcFunc &amp; VentSpcFunc combos'!$Q$8:$Q$354,0),0)&gt;0,1,0)</f>
        <v>0</v>
      </c>
      <c r="L46" s="120">
        <f ca="1">IF(IFERROR(MATCH(_xlfn.CONCAT($B46,",",L$4),'25 SpcFunc &amp; VentSpcFunc combos'!$Q$8:$Q$354,0),0)&gt;0,1,0)</f>
        <v>0</v>
      </c>
      <c r="M46" s="120">
        <f ca="1">IF(IFERROR(MATCH(_xlfn.CONCAT($B46,",",M$4),'25 SpcFunc &amp; VentSpcFunc combos'!$Q$8:$Q$354,0),0)&gt;0,1,0)</f>
        <v>0</v>
      </c>
      <c r="N46" s="120">
        <f ca="1">IF(IFERROR(MATCH(_xlfn.CONCAT($B46,",",N$4),'25 SpcFunc &amp; VentSpcFunc combos'!$Q$8:$Q$354,0),0)&gt;0,1,0)</f>
        <v>0</v>
      </c>
      <c r="O46" s="120">
        <f ca="1">IF(IFERROR(MATCH(_xlfn.CONCAT($B46,",",O$4),'25 SpcFunc &amp; VentSpcFunc combos'!$Q$8:$Q$354,0),0)&gt;0,1,0)</f>
        <v>0</v>
      </c>
      <c r="P46" s="120">
        <f ca="1">IF(IFERROR(MATCH(_xlfn.CONCAT($B46,",",P$4),'25 SpcFunc &amp; VentSpcFunc combos'!$Q$8:$Q$354,0),0)&gt;0,1,0)</f>
        <v>0</v>
      </c>
      <c r="Q46" s="120">
        <f ca="1">IF(IFERROR(MATCH(_xlfn.CONCAT($B46,",",Q$4),'25 SpcFunc &amp; VentSpcFunc combos'!$Q$8:$Q$354,0),0)&gt;0,1,0)</f>
        <v>0</v>
      </c>
      <c r="R46" s="120">
        <f ca="1">IF(IFERROR(MATCH(_xlfn.CONCAT($B46,",",R$4),'25 SpcFunc &amp; VentSpcFunc combos'!$Q$8:$Q$354,0),0)&gt;0,1,0)</f>
        <v>0</v>
      </c>
      <c r="S46" s="120">
        <f ca="1">IF(IFERROR(MATCH(_xlfn.CONCAT($B46,",",S$4),'25 SpcFunc &amp; VentSpcFunc combos'!$Q$8:$Q$354,0),0)&gt;0,1,0)</f>
        <v>0</v>
      </c>
      <c r="T46" s="120">
        <f ca="1">IF(IFERROR(MATCH(_xlfn.CONCAT($B46,",",T$4),'25 SpcFunc &amp; VentSpcFunc combos'!$Q$8:$Q$354,0),0)&gt;0,1,0)</f>
        <v>0</v>
      </c>
      <c r="U46" s="120">
        <f ca="1">IF(IFERROR(MATCH(_xlfn.CONCAT($B46,",",U$4),'25 SpcFunc &amp; VentSpcFunc combos'!$Q$8:$Q$354,0),0)&gt;0,1,0)</f>
        <v>0</v>
      </c>
      <c r="V46" s="120">
        <f ca="1">IF(IFERROR(MATCH(_xlfn.CONCAT($B46,",",V$4),'25 SpcFunc &amp; VentSpcFunc combos'!$Q$8:$Q$354,0),0)&gt;0,1,0)</f>
        <v>0</v>
      </c>
      <c r="W46" s="120">
        <f ca="1">IF(IFERROR(MATCH(_xlfn.CONCAT($B46,",",W$4),'25 SpcFunc &amp; VentSpcFunc combos'!$Q$8:$Q$354,0),0)&gt;0,1,0)</f>
        <v>0</v>
      </c>
      <c r="X46" s="120">
        <f ca="1">IF(IFERROR(MATCH(_xlfn.CONCAT($B46,",",X$4),'25 SpcFunc &amp; VentSpcFunc combos'!$Q$8:$Q$354,0),0)&gt;0,1,0)</f>
        <v>0</v>
      </c>
      <c r="Y46" s="120">
        <f ca="1">IF(IFERROR(MATCH(_xlfn.CONCAT($B46,",",Y$4),'25 SpcFunc &amp; VentSpcFunc combos'!$Q$8:$Q$354,0),0)&gt;0,1,0)</f>
        <v>0</v>
      </c>
      <c r="Z46" s="120">
        <f ca="1">IF(IFERROR(MATCH(_xlfn.CONCAT($B46,",",Z$4),'25 SpcFunc &amp; VentSpcFunc combos'!$Q$8:$Q$354,0),0)&gt;0,1,0)</f>
        <v>0</v>
      </c>
      <c r="AA46" s="120">
        <f ca="1">IF(IFERROR(MATCH(_xlfn.CONCAT($B46,",",AA$4),'25 SpcFunc &amp; VentSpcFunc combos'!$Q$8:$Q$354,0),0)&gt;0,1,0)</f>
        <v>0</v>
      </c>
      <c r="AB46" s="120">
        <f ca="1">IF(IFERROR(MATCH(_xlfn.CONCAT($B46,",",AB$4),'25 SpcFunc &amp; VentSpcFunc combos'!$Q$8:$Q$354,0),0)&gt;0,1,0)</f>
        <v>0</v>
      </c>
      <c r="AC46" s="120">
        <f ca="1">IF(IFERROR(MATCH(_xlfn.CONCAT($B46,",",AC$4),'25 SpcFunc &amp; VentSpcFunc combos'!$Q$8:$Q$354,0),0)&gt;0,1,0)</f>
        <v>0</v>
      </c>
      <c r="AD46" s="120">
        <f ca="1">IF(IFERROR(MATCH(_xlfn.CONCAT($B46,",",AD$4),'25 SpcFunc &amp; VentSpcFunc combos'!$Q$8:$Q$354,0),0)&gt;0,1,0)</f>
        <v>0</v>
      </c>
      <c r="AE46" s="120">
        <f ca="1">IF(IFERROR(MATCH(_xlfn.CONCAT($B46,",",AE$4),'25 SpcFunc &amp; VentSpcFunc combos'!$Q$8:$Q$354,0),0)&gt;0,1,0)</f>
        <v>0</v>
      </c>
      <c r="AF46" s="120">
        <f ca="1">IF(IFERROR(MATCH(_xlfn.CONCAT($B46,",",AF$4),'25 SpcFunc &amp; VentSpcFunc combos'!$Q$8:$Q$354,0),0)&gt;0,1,0)</f>
        <v>0</v>
      </c>
      <c r="AG46" s="120">
        <f ca="1">IF(IFERROR(MATCH(_xlfn.CONCAT($B46,",",AG$4),'25 SpcFunc &amp; VentSpcFunc combos'!$Q$8:$Q$354,0),0)&gt;0,1,0)</f>
        <v>0</v>
      </c>
      <c r="AH46" s="120">
        <f ca="1">IF(IFERROR(MATCH(_xlfn.CONCAT($B46,",",AH$4),'25 SpcFunc &amp; VentSpcFunc combos'!$Q$8:$Q$354,0),0)&gt;0,1,0)</f>
        <v>0</v>
      </c>
      <c r="AI46" s="120">
        <f ca="1">IF(IFERROR(MATCH(_xlfn.CONCAT($B46,",",AI$4),'25 SpcFunc &amp; VentSpcFunc combos'!$Q$8:$Q$354,0),0)&gt;0,1,0)</f>
        <v>0</v>
      </c>
      <c r="AJ46" s="120">
        <f ca="1">IF(IFERROR(MATCH(_xlfn.CONCAT($B46,",",AJ$4),'25 SpcFunc &amp; VentSpcFunc combos'!$Q$8:$Q$354,0),0)&gt;0,1,0)</f>
        <v>0</v>
      </c>
      <c r="AK46" s="120">
        <f ca="1">IF(IFERROR(MATCH(_xlfn.CONCAT($B46,",",AK$4),'25 SpcFunc &amp; VentSpcFunc combos'!$Q$8:$Q$354,0),0)&gt;0,1,0)</f>
        <v>0</v>
      </c>
      <c r="AL46" s="120">
        <f ca="1">IF(IFERROR(MATCH(_xlfn.CONCAT($B46,",",AL$4),'25 SpcFunc &amp; VentSpcFunc combos'!$Q$8:$Q$354,0),0)&gt;0,1,0)</f>
        <v>0</v>
      </c>
      <c r="AM46" s="120">
        <f ca="1">IF(IFERROR(MATCH(_xlfn.CONCAT($B46,",",AM$4),'25 SpcFunc &amp; VentSpcFunc combos'!$Q$8:$Q$354,0),0)&gt;0,1,0)</f>
        <v>0</v>
      </c>
      <c r="AN46" s="120">
        <f ca="1">IF(IFERROR(MATCH(_xlfn.CONCAT($B46,",",AN$4),'25 SpcFunc &amp; VentSpcFunc combos'!$Q$8:$Q$354,0),0)&gt;0,1,0)</f>
        <v>0</v>
      </c>
      <c r="AO46" s="120">
        <f ca="1">IF(IFERROR(MATCH(_xlfn.CONCAT($B46,",",AO$4),'25 SpcFunc &amp; VentSpcFunc combos'!$Q$8:$Q$354,0),0)&gt;0,1,0)</f>
        <v>0</v>
      </c>
      <c r="AP46" s="120">
        <f ca="1">IF(IFERROR(MATCH(_xlfn.CONCAT($B46,",",AP$4),'25 SpcFunc &amp; VentSpcFunc combos'!$Q$8:$Q$354,0),0)&gt;0,1,0)</f>
        <v>0</v>
      </c>
      <c r="AQ46" s="120">
        <f ca="1">IF(IFERROR(MATCH(_xlfn.CONCAT($B46,",",AQ$4),'25 SpcFunc &amp; VentSpcFunc combos'!$Q$8:$Q$354,0),0)&gt;0,1,0)</f>
        <v>0</v>
      </c>
      <c r="AR46" s="120">
        <f ca="1">IF(IFERROR(MATCH(_xlfn.CONCAT($B46,",",AR$4),'25 SpcFunc &amp; VentSpcFunc combos'!$Q$8:$Q$354,0),0)&gt;0,1,0)</f>
        <v>0</v>
      </c>
      <c r="AS46" s="120">
        <f ca="1">IF(IFERROR(MATCH(_xlfn.CONCAT($B46,",",AS$4),'25 SpcFunc &amp; VentSpcFunc combos'!$Q$8:$Q$354,0),0)&gt;0,1,0)</f>
        <v>0</v>
      </c>
      <c r="AT46" s="120">
        <f ca="1">IF(IFERROR(MATCH(_xlfn.CONCAT($B46,",",AT$4),'25 SpcFunc &amp; VentSpcFunc combos'!$Q$8:$Q$354,0),0)&gt;0,1,0)</f>
        <v>0</v>
      </c>
      <c r="AU46" s="120">
        <f ca="1">IF(IFERROR(MATCH(_xlfn.CONCAT($B46,",",AU$4),'25 SpcFunc &amp; VentSpcFunc combos'!$Q$8:$Q$354,0),0)&gt;0,1,0)</f>
        <v>0</v>
      </c>
      <c r="AV46" s="120">
        <f ca="1">IF(IFERROR(MATCH(_xlfn.CONCAT($B46,",",AV$4),'25 SpcFunc &amp; VentSpcFunc combos'!$Q$8:$Q$354,0),0)&gt;0,1,0)</f>
        <v>0</v>
      </c>
      <c r="AW46" s="120">
        <f ca="1">IF(IFERROR(MATCH(_xlfn.CONCAT($B46,",",AW$4),'25 SpcFunc &amp; VentSpcFunc combos'!$Q$8:$Q$354,0),0)&gt;0,1,0)</f>
        <v>0</v>
      </c>
      <c r="AX46" s="120">
        <f ca="1">IF(IFERROR(MATCH(_xlfn.CONCAT($B46,",",AX$4),'25 SpcFunc &amp; VentSpcFunc combos'!$Q$8:$Q$354,0),0)&gt;0,1,0)</f>
        <v>0</v>
      </c>
      <c r="AY46" s="120">
        <f ca="1">IF(IFERROR(MATCH(_xlfn.CONCAT($B46,",",AY$4),'25 SpcFunc &amp; VentSpcFunc combos'!$Q$8:$Q$354,0),0)&gt;0,1,0)</f>
        <v>0</v>
      </c>
      <c r="AZ46" s="120">
        <f ca="1">IF(IFERROR(MATCH(_xlfn.CONCAT($B46,",",AZ$4),'25 SpcFunc &amp; VentSpcFunc combos'!$Q$8:$Q$354,0),0)&gt;0,1,0)</f>
        <v>0</v>
      </c>
      <c r="BA46" s="120">
        <f ca="1">IF(IFERROR(MATCH(_xlfn.CONCAT($B46,",",BA$4),'25 SpcFunc &amp; VentSpcFunc combos'!$Q$8:$Q$354,0),0)&gt;0,1,0)</f>
        <v>0</v>
      </c>
      <c r="BB46" s="120">
        <f ca="1">IF(IFERROR(MATCH(_xlfn.CONCAT($B46,",",BB$4),'25 SpcFunc &amp; VentSpcFunc combos'!$Q$8:$Q$354,0),0)&gt;0,1,0)</f>
        <v>0</v>
      </c>
      <c r="BC46" s="120">
        <f ca="1">IF(IFERROR(MATCH(_xlfn.CONCAT($B46,",",BC$4),'25 SpcFunc &amp; VentSpcFunc combos'!$Q$8:$Q$354,0),0)&gt;0,1,0)</f>
        <v>0</v>
      </c>
      <c r="BD46" s="120">
        <f ca="1">IF(IFERROR(MATCH(_xlfn.CONCAT($B46,",",BD$4),'25 SpcFunc &amp; VentSpcFunc combos'!$Q$8:$Q$354,0),0)&gt;0,1,0)</f>
        <v>0</v>
      </c>
      <c r="BE46" s="120">
        <f ca="1">IF(IFERROR(MATCH(_xlfn.CONCAT($B46,",",BE$4),'25 SpcFunc &amp; VentSpcFunc combos'!$Q$8:$Q$354,0),0)&gt;0,1,0)</f>
        <v>0</v>
      </c>
      <c r="BF46" s="120">
        <f ca="1">IF(IFERROR(MATCH(_xlfn.CONCAT($B46,",",BF$4),'25 SpcFunc &amp; VentSpcFunc combos'!$Q$8:$Q$354,0),0)&gt;0,1,0)</f>
        <v>0</v>
      </c>
      <c r="BG46" s="120">
        <f ca="1">IF(IFERROR(MATCH(_xlfn.CONCAT($B46,",",BG$4),'25 SpcFunc &amp; VentSpcFunc combos'!$Q$8:$Q$354,0),0)&gt;0,1,0)</f>
        <v>0</v>
      </c>
      <c r="BH46" s="120">
        <f ca="1">IF(IFERROR(MATCH(_xlfn.CONCAT($B46,",",BH$4),'25 SpcFunc &amp; VentSpcFunc combos'!$Q$8:$Q$354,0),0)&gt;0,1,0)</f>
        <v>0</v>
      </c>
      <c r="BI46" s="120">
        <f ca="1">IF(IFERROR(MATCH(_xlfn.CONCAT($B46,",",BI$4),'25 SpcFunc &amp; VentSpcFunc combos'!$Q$8:$Q$354,0),0)&gt;0,1,0)</f>
        <v>0</v>
      </c>
      <c r="BJ46" s="120">
        <f ca="1">IF(IFERROR(MATCH(_xlfn.CONCAT($B46,",",BJ$4),'25 SpcFunc &amp; VentSpcFunc combos'!$Q$8:$Q$354,0),0)&gt;0,1,0)</f>
        <v>0</v>
      </c>
      <c r="BK46" s="120">
        <f ca="1">IF(IFERROR(MATCH(_xlfn.CONCAT($B46,",",BK$4),'25 SpcFunc &amp; VentSpcFunc combos'!$Q$8:$Q$354,0),0)&gt;0,1,0)</f>
        <v>0</v>
      </c>
      <c r="BL46" s="120">
        <f ca="1">IF(IFERROR(MATCH(_xlfn.CONCAT($B46,",",BL$4),'25 SpcFunc &amp; VentSpcFunc combos'!$Q$8:$Q$354,0),0)&gt;0,1,0)</f>
        <v>0</v>
      </c>
      <c r="BM46" s="120">
        <f ca="1">IF(IFERROR(MATCH(_xlfn.CONCAT($B46,",",BM$4),'25 SpcFunc &amp; VentSpcFunc combos'!$Q$8:$Q$354,0),0)&gt;0,1,0)</f>
        <v>0</v>
      </c>
      <c r="BN46" s="120">
        <f ca="1">IF(IFERROR(MATCH(_xlfn.CONCAT($B46,",",BN$4),'25 SpcFunc &amp; VentSpcFunc combos'!$Q$8:$Q$354,0),0)&gt;0,1,0)</f>
        <v>0</v>
      </c>
      <c r="BO46" s="120">
        <f ca="1">IF(IFERROR(MATCH(_xlfn.CONCAT($B46,",",BO$4),'25 SpcFunc &amp; VentSpcFunc combos'!$Q$8:$Q$354,0),0)&gt;0,1,0)</f>
        <v>0</v>
      </c>
      <c r="BP46" s="120">
        <f ca="1">IF(IFERROR(MATCH(_xlfn.CONCAT($B46,",",BP$4),'25 SpcFunc &amp; VentSpcFunc combos'!$Q$8:$Q$354,0),0)&gt;0,1,0)</f>
        <v>0</v>
      </c>
      <c r="BQ46" s="120">
        <f ca="1">IF(IFERROR(MATCH(_xlfn.CONCAT($B46,",",BQ$4),'25 SpcFunc &amp; VentSpcFunc combos'!$Q$8:$Q$354,0),0)&gt;0,1,0)</f>
        <v>0</v>
      </c>
      <c r="BR46" s="120">
        <f ca="1">IF(IFERROR(MATCH(_xlfn.CONCAT($B46,",",BR$4),'25 SpcFunc &amp; VentSpcFunc combos'!$Q$8:$Q$354,0),0)&gt;0,1,0)</f>
        <v>0</v>
      </c>
      <c r="BS46" s="120">
        <f ca="1">IF(IFERROR(MATCH(_xlfn.CONCAT($B46,",",BS$4),'25 SpcFunc &amp; VentSpcFunc combos'!$Q$8:$Q$354,0),0)&gt;0,1,0)</f>
        <v>0</v>
      </c>
      <c r="BT46" s="120">
        <f ca="1">IF(IFERROR(MATCH(_xlfn.CONCAT($B46,",",BT$4),'25 SpcFunc &amp; VentSpcFunc combos'!$Q$8:$Q$354,0),0)&gt;0,1,0)</f>
        <v>0</v>
      </c>
      <c r="BU46" s="120">
        <f ca="1">IF(IFERROR(MATCH(_xlfn.CONCAT($B46,",",BU$4),'25 SpcFunc &amp; VentSpcFunc combos'!$Q$8:$Q$354,0),0)&gt;0,1,0)</f>
        <v>0</v>
      </c>
      <c r="BV46" s="120">
        <f ca="1">IF(IFERROR(MATCH(_xlfn.CONCAT($B46,",",BV$4),'25 SpcFunc &amp; VentSpcFunc combos'!$Q$8:$Q$354,0),0)&gt;0,1,0)</f>
        <v>0</v>
      </c>
      <c r="BW46" s="120">
        <f ca="1">IF(IFERROR(MATCH(_xlfn.CONCAT($B46,",",BW$4),'25 SpcFunc &amp; VentSpcFunc combos'!$Q$8:$Q$354,0),0)&gt;0,1,0)</f>
        <v>0</v>
      </c>
      <c r="BX46" s="120">
        <f ca="1">IF(IFERROR(MATCH(_xlfn.CONCAT($B46,",",BX$4),'25 SpcFunc &amp; VentSpcFunc combos'!$Q$8:$Q$354,0),0)&gt;0,1,0)</f>
        <v>0</v>
      </c>
      <c r="BY46" s="120">
        <f ca="1">IF(IFERROR(MATCH(_xlfn.CONCAT($B46,",",BY$4),'25 SpcFunc &amp; VentSpcFunc combos'!$Q$8:$Q$354,0),0)&gt;0,1,0)</f>
        <v>0</v>
      </c>
      <c r="BZ46" s="120">
        <f ca="1">IF(IFERROR(MATCH(_xlfn.CONCAT($B46,",",BZ$4),'25 SpcFunc &amp; VentSpcFunc combos'!$Q$8:$Q$354,0),0)&gt;0,1,0)</f>
        <v>0</v>
      </c>
      <c r="CA46" s="120">
        <f ca="1">IF(IFERROR(MATCH(_xlfn.CONCAT($B46,",",CA$4),'25 SpcFunc &amp; VentSpcFunc combos'!$Q$8:$Q$354,0),0)&gt;0,1,0)</f>
        <v>0</v>
      </c>
      <c r="CB46" s="120">
        <f ca="1">IF(IFERROR(MATCH(_xlfn.CONCAT($B46,",",CB$4),'25 SpcFunc &amp; VentSpcFunc combos'!$Q$8:$Q$354,0),0)&gt;0,1,0)</f>
        <v>0</v>
      </c>
      <c r="CC46" s="120">
        <f ca="1">IF(IFERROR(MATCH(_xlfn.CONCAT($B46,",",CC$4),'25 SpcFunc &amp; VentSpcFunc combos'!$Q$8:$Q$354,0),0)&gt;0,1,0)</f>
        <v>0</v>
      </c>
      <c r="CD46" s="120">
        <f ca="1">IF(IFERROR(MATCH(_xlfn.CONCAT($B46,",",CD$4),'25 SpcFunc &amp; VentSpcFunc combos'!$Q$8:$Q$354,0),0)&gt;0,1,0)</f>
        <v>0</v>
      </c>
      <c r="CE46" s="120">
        <f ca="1">IF(IFERROR(MATCH(_xlfn.CONCAT($B46,",",CE$4),'25 SpcFunc &amp; VentSpcFunc combos'!$Q$8:$Q$354,0),0)&gt;0,1,0)</f>
        <v>0</v>
      </c>
      <c r="CF46" s="120">
        <f ca="1">IF(IFERROR(MATCH(_xlfn.CONCAT($B46,",",CF$4),'25 SpcFunc &amp; VentSpcFunc combos'!$Q$8:$Q$354,0),0)&gt;0,1,0)</f>
        <v>0</v>
      </c>
      <c r="CG46" s="120">
        <f ca="1">IF(IFERROR(MATCH(_xlfn.CONCAT($B46,",",CG$4),'25 SpcFunc &amp; VentSpcFunc combos'!$Q$8:$Q$354,0),0)&gt;0,1,0)</f>
        <v>0</v>
      </c>
      <c r="CH46" s="120">
        <f ca="1">IF(IFERROR(MATCH(_xlfn.CONCAT($B46,",",CH$4),'25 SpcFunc &amp; VentSpcFunc combos'!$Q$8:$Q$354,0),0)&gt;0,1,0)</f>
        <v>0</v>
      </c>
      <c r="CI46" s="120">
        <f ca="1">IF(IFERROR(MATCH(_xlfn.CONCAT($B46,",",CI$4),'25 SpcFunc &amp; VentSpcFunc combos'!$Q$8:$Q$354,0),0)&gt;0,1,0)</f>
        <v>0</v>
      </c>
      <c r="CJ46" s="120">
        <f ca="1">IF(IFERROR(MATCH(_xlfn.CONCAT($B46,",",CJ$4),'25 SpcFunc &amp; VentSpcFunc combos'!$Q$8:$Q$354,0),0)&gt;0,1,0)</f>
        <v>0</v>
      </c>
      <c r="CK46" s="120">
        <f ca="1">IF(IFERROR(MATCH(_xlfn.CONCAT($B46,",",CK$4),'25 SpcFunc &amp; VentSpcFunc combos'!$Q$8:$Q$354,0),0)&gt;0,1,0)</f>
        <v>0</v>
      </c>
      <c r="CL46" s="120">
        <f ca="1">IF(IFERROR(MATCH(_xlfn.CONCAT($B46,",",CL$4),'25 SpcFunc &amp; VentSpcFunc combos'!$Q$8:$Q$354,0),0)&gt;0,1,0)</f>
        <v>0</v>
      </c>
      <c r="CM46" s="120">
        <f ca="1">IF(IFERROR(MATCH(_xlfn.CONCAT($B46,",",CM$4),'25 SpcFunc &amp; VentSpcFunc combos'!$Q$8:$Q$354,0),0)&gt;0,1,0)</f>
        <v>0</v>
      </c>
      <c r="CN46" s="120">
        <f ca="1">IF(IFERROR(MATCH(_xlfn.CONCAT($B46,",",CN$4),'25 SpcFunc &amp; VentSpcFunc combos'!$Q$8:$Q$354,0),0)&gt;0,1,0)</f>
        <v>0</v>
      </c>
      <c r="CO46" s="120">
        <f ca="1">IF(IFERROR(MATCH(_xlfn.CONCAT($B46,",",CO$4),'25 SpcFunc &amp; VentSpcFunc combos'!$Q$8:$Q$354,0),0)&gt;0,1,0)</f>
        <v>0</v>
      </c>
      <c r="CP46" s="120">
        <f ca="1">IF(IFERROR(MATCH(_xlfn.CONCAT($B46,",",CP$4),'25 SpcFunc &amp; VentSpcFunc combos'!$Q$8:$Q$354,0),0)&gt;0,1,0)</f>
        <v>0</v>
      </c>
      <c r="CQ46" s="120">
        <f ca="1">IF(IFERROR(MATCH(_xlfn.CONCAT($B46,",",CQ$4),'25 SpcFunc &amp; VentSpcFunc combos'!$Q$8:$Q$354,0),0)&gt;0,1,0)</f>
        <v>0</v>
      </c>
      <c r="CR46" s="120">
        <f ca="1">IF(IFERROR(MATCH(_xlfn.CONCAT($B46,",",CR$4),'25 SpcFunc &amp; VentSpcFunc combos'!$Q$8:$Q$354,0),0)&gt;0,1,0)</f>
        <v>0</v>
      </c>
      <c r="CS46" s="120">
        <f ca="1">IF(IFERROR(MATCH(_xlfn.CONCAT($B46,",",CS$4),'25 SpcFunc &amp; VentSpcFunc combos'!$Q$8:$Q$354,0),0)&gt;0,1,0)</f>
        <v>0</v>
      </c>
      <c r="CT46" s="120">
        <f ca="1">IF(IFERROR(MATCH(_xlfn.CONCAT($B46,",",CT$4),'25 SpcFunc &amp; VentSpcFunc combos'!$Q$8:$Q$354,0),0)&gt;0,1,0)</f>
        <v>0</v>
      </c>
      <c r="CU46" s="99" t="s">
        <v>938</v>
      </c>
      <c r="CV46">
        <f t="shared" ca="1" si="4"/>
        <v>1</v>
      </c>
    </row>
    <row r="47" spans="2:100" x14ac:dyDescent="0.25">
      <c r="B47" t="str">
        <f>'For CSV - 2025 SpcFuncData'!B47</f>
        <v>Library (Stacks Area)</v>
      </c>
      <c r="C47" s="120">
        <f ca="1">IF(IFERROR(MATCH(_xlfn.CONCAT($B47,",",C$4),'25 SpcFunc &amp; VentSpcFunc combos'!$Q$8:$Q$354,0),0)&gt;0,1,0)</f>
        <v>0</v>
      </c>
      <c r="D47" s="120">
        <f ca="1">IF(IFERROR(MATCH(_xlfn.CONCAT($B47,",",D$4),'25 SpcFunc &amp; VentSpcFunc combos'!$Q$8:$Q$354,0),0)&gt;0,1,0)</f>
        <v>0</v>
      </c>
      <c r="E47" s="120">
        <f ca="1">IF(IFERROR(MATCH(_xlfn.CONCAT($B47,",",E$4),'25 SpcFunc &amp; VentSpcFunc combos'!$Q$8:$Q$354,0),0)&gt;0,1,0)</f>
        <v>0</v>
      </c>
      <c r="F47" s="120">
        <f ca="1">IF(IFERROR(MATCH(_xlfn.CONCAT($B47,",",F$4),'25 SpcFunc &amp; VentSpcFunc combos'!$Q$8:$Q$354,0),0)&gt;0,1,0)</f>
        <v>1</v>
      </c>
      <c r="G47" s="120">
        <f ca="1">IF(IFERROR(MATCH(_xlfn.CONCAT($B47,",",G$4),'25 SpcFunc &amp; VentSpcFunc combos'!$Q$8:$Q$354,0),0)&gt;0,1,0)</f>
        <v>0</v>
      </c>
      <c r="H47" s="120">
        <f ca="1">IF(IFERROR(MATCH(_xlfn.CONCAT($B47,",",H$4),'25 SpcFunc &amp; VentSpcFunc combos'!$Q$8:$Q$354,0),0)&gt;0,1,0)</f>
        <v>0</v>
      </c>
      <c r="I47" s="120">
        <f ca="1">IF(IFERROR(MATCH(_xlfn.CONCAT($B47,",",I$4),'25 SpcFunc &amp; VentSpcFunc combos'!$Q$8:$Q$354,0),0)&gt;0,1,0)</f>
        <v>0</v>
      </c>
      <c r="J47" s="120">
        <f ca="1">IF(IFERROR(MATCH(_xlfn.CONCAT($B47,",",J$4),'25 SpcFunc &amp; VentSpcFunc combos'!$Q$8:$Q$354,0),0)&gt;0,1,0)</f>
        <v>0</v>
      </c>
      <c r="K47" s="120">
        <f ca="1">IF(IFERROR(MATCH(_xlfn.CONCAT($B47,",",K$4),'25 SpcFunc &amp; VentSpcFunc combos'!$Q$8:$Q$354,0),0)&gt;0,1,0)</f>
        <v>0</v>
      </c>
      <c r="L47" s="120">
        <f ca="1">IF(IFERROR(MATCH(_xlfn.CONCAT($B47,",",L$4),'25 SpcFunc &amp; VentSpcFunc combos'!$Q$8:$Q$354,0),0)&gt;0,1,0)</f>
        <v>0</v>
      </c>
      <c r="M47" s="120">
        <f ca="1">IF(IFERROR(MATCH(_xlfn.CONCAT($B47,",",M$4),'25 SpcFunc &amp; VentSpcFunc combos'!$Q$8:$Q$354,0),0)&gt;0,1,0)</f>
        <v>0</v>
      </c>
      <c r="N47" s="120">
        <f ca="1">IF(IFERROR(MATCH(_xlfn.CONCAT($B47,",",N$4),'25 SpcFunc &amp; VentSpcFunc combos'!$Q$8:$Q$354,0),0)&gt;0,1,0)</f>
        <v>0</v>
      </c>
      <c r="O47" s="120">
        <f ca="1">IF(IFERROR(MATCH(_xlfn.CONCAT($B47,",",O$4),'25 SpcFunc &amp; VentSpcFunc combos'!$Q$8:$Q$354,0),0)&gt;0,1,0)</f>
        <v>0</v>
      </c>
      <c r="P47" s="120">
        <f ca="1">IF(IFERROR(MATCH(_xlfn.CONCAT($B47,",",P$4),'25 SpcFunc &amp; VentSpcFunc combos'!$Q$8:$Q$354,0),0)&gt;0,1,0)</f>
        <v>0</v>
      </c>
      <c r="Q47" s="120">
        <f ca="1">IF(IFERROR(MATCH(_xlfn.CONCAT($B47,",",Q$4),'25 SpcFunc &amp; VentSpcFunc combos'!$Q$8:$Q$354,0),0)&gt;0,1,0)</f>
        <v>0</v>
      </c>
      <c r="R47" s="120">
        <f ca="1">IF(IFERROR(MATCH(_xlfn.CONCAT($B47,",",R$4),'25 SpcFunc &amp; VentSpcFunc combos'!$Q$8:$Q$354,0),0)&gt;0,1,0)</f>
        <v>0</v>
      </c>
      <c r="S47" s="120">
        <f ca="1">IF(IFERROR(MATCH(_xlfn.CONCAT($B47,",",S$4),'25 SpcFunc &amp; VentSpcFunc combos'!$Q$8:$Q$354,0),0)&gt;0,1,0)</f>
        <v>0</v>
      </c>
      <c r="T47" s="120">
        <f ca="1">IF(IFERROR(MATCH(_xlfn.CONCAT($B47,",",T$4),'25 SpcFunc &amp; VentSpcFunc combos'!$Q$8:$Q$354,0),0)&gt;0,1,0)</f>
        <v>0</v>
      </c>
      <c r="U47" s="120">
        <f ca="1">IF(IFERROR(MATCH(_xlfn.CONCAT($B47,",",U$4),'25 SpcFunc &amp; VentSpcFunc combos'!$Q$8:$Q$354,0),0)&gt;0,1,0)</f>
        <v>0</v>
      </c>
      <c r="V47" s="120">
        <f ca="1">IF(IFERROR(MATCH(_xlfn.CONCAT($B47,",",V$4),'25 SpcFunc &amp; VentSpcFunc combos'!$Q$8:$Q$354,0),0)&gt;0,1,0)</f>
        <v>0</v>
      </c>
      <c r="W47" s="120">
        <f ca="1">IF(IFERROR(MATCH(_xlfn.CONCAT($B47,",",W$4),'25 SpcFunc &amp; VentSpcFunc combos'!$Q$8:$Q$354,0),0)&gt;0,1,0)</f>
        <v>0</v>
      </c>
      <c r="X47" s="120">
        <f ca="1">IF(IFERROR(MATCH(_xlfn.CONCAT($B47,",",X$4),'25 SpcFunc &amp; VentSpcFunc combos'!$Q$8:$Q$354,0),0)&gt;0,1,0)</f>
        <v>0</v>
      </c>
      <c r="Y47" s="120">
        <f ca="1">IF(IFERROR(MATCH(_xlfn.CONCAT($B47,",",Y$4),'25 SpcFunc &amp; VentSpcFunc combos'!$Q$8:$Q$354,0),0)&gt;0,1,0)</f>
        <v>0</v>
      </c>
      <c r="Z47" s="120">
        <f ca="1">IF(IFERROR(MATCH(_xlfn.CONCAT($B47,",",Z$4),'25 SpcFunc &amp; VentSpcFunc combos'!$Q$8:$Q$354,0),0)&gt;0,1,0)</f>
        <v>0</v>
      </c>
      <c r="AA47" s="120">
        <f ca="1">IF(IFERROR(MATCH(_xlfn.CONCAT($B47,",",AA$4),'25 SpcFunc &amp; VentSpcFunc combos'!$Q$8:$Q$354,0),0)&gt;0,1,0)</f>
        <v>0</v>
      </c>
      <c r="AB47" s="120">
        <f ca="1">IF(IFERROR(MATCH(_xlfn.CONCAT($B47,",",AB$4),'25 SpcFunc &amp; VentSpcFunc combos'!$Q$8:$Q$354,0),0)&gt;0,1,0)</f>
        <v>0</v>
      </c>
      <c r="AC47" s="120">
        <f ca="1">IF(IFERROR(MATCH(_xlfn.CONCAT($B47,",",AC$4),'25 SpcFunc &amp; VentSpcFunc combos'!$Q$8:$Q$354,0),0)&gt;0,1,0)</f>
        <v>0</v>
      </c>
      <c r="AD47" s="120">
        <f ca="1">IF(IFERROR(MATCH(_xlfn.CONCAT($B47,",",AD$4),'25 SpcFunc &amp; VentSpcFunc combos'!$Q$8:$Q$354,0),0)&gt;0,1,0)</f>
        <v>0</v>
      </c>
      <c r="AE47" s="120">
        <f ca="1">IF(IFERROR(MATCH(_xlfn.CONCAT($B47,",",AE$4),'25 SpcFunc &amp; VentSpcFunc combos'!$Q$8:$Q$354,0),0)&gt;0,1,0)</f>
        <v>0</v>
      </c>
      <c r="AF47" s="120">
        <f ca="1">IF(IFERROR(MATCH(_xlfn.CONCAT($B47,",",AF$4),'25 SpcFunc &amp; VentSpcFunc combos'!$Q$8:$Q$354,0),0)&gt;0,1,0)</f>
        <v>0</v>
      </c>
      <c r="AG47" s="120">
        <f ca="1">IF(IFERROR(MATCH(_xlfn.CONCAT($B47,",",AG$4),'25 SpcFunc &amp; VentSpcFunc combos'!$Q$8:$Q$354,0),0)&gt;0,1,0)</f>
        <v>0</v>
      </c>
      <c r="AH47" s="120">
        <f ca="1">IF(IFERROR(MATCH(_xlfn.CONCAT($B47,",",AH$4),'25 SpcFunc &amp; VentSpcFunc combos'!$Q$8:$Q$354,0),0)&gt;0,1,0)</f>
        <v>0</v>
      </c>
      <c r="AI47" s="120">
        <f ca="1">IF(IFERROR(MATCH(_xlfn.CONCAT($B47,",",AI$4),'25 SpcFunc &amp; VentSpcFunc combos'!$Q$8:$Q$354,0),0)&gt;0,1,0)</f>
        <v>0</v>
      </c>
      <c r="AJ47" s="120">
        <f ca="1">IF(IFERROR(MATCH(_xlfn.CONCAT($B47,",",AJ$4),'25 SpcFunc &amp; VentSpcFunc combos'!$Q$8:$Q$354,0),0)&gt;0,1,0)</f>
        <v>0</v>
      </c>
      <c r="AK47" s="120">
        <f ca="1">IF(IFERROR(MATCH(_xlfn.CONCAT($B47,",",AK$4),'25 SpcFunc &amp; VentSpcFunc combos'!$Q$8:$Q$354,0),0)&gt;0,1,0)</f>
        <v>0</v>
      </c>
      <c r="AL47" s="120">
        <f ca="1">IF(IFERROR(MATCH(_xlfn.CONCAT($B47,",",AL$4),'25 SpcFunc &amp; VentSpcFunc combos'!$Q$8:$Q$354,0),0)&gt;0,1,0)</f>
        <v>0</v>
      </c>
      <c r="AM47" s="120">
        <f ca="1">IF(IFERROR(MATCH(_xlfn.CONCAT($B47,",",AM$4),'25 SpcFunc &amp; VentSpcFunc combos'!$Q$8:$Q$354,0),0)&gt;0,1,0)</f>
        <v>0</v>
      </c>
      <c r="AN47" s="120">
        <f ca="1">IF(IFERROR(MATCH(_xlfn.CONCAT($B47,",",AN$4),'25 SpcFunc &amp; VentSpcFunc combos'!$Q$8:$Q$354,0),0)&gt;0,1,0)</f>
        <v>0</v>
      </c>
      <c r="AO47" s="120">
        <f ca="1">IF(IFERROR(MATCH(_xlfn.CONCAT($B47,",",AO$4),'25 SpcFunc &amp; VentSpcFunc combos'!$Q$8:$Q$354,0),0)&gt;0,1,0)</f>
        <v>0</v>
      </c>
      <c r="AP47" s="120">
        <f ca="1">IF(IFERROR(MATCH(_xlfn.CONCAT($B47,",",AP$4),'25 SpcFunc &amp; VentSpcFunc combos'!$Q$8:$Q$354,0),0)&gt;0,1,0)</f>
        <v>0</v>
      </c>
      <c r="AQ47" s="120">
        <f ca="1">IF(IFERROR(MATCH(_xlfn.CONCAT($B47,",",AQ$4),'25 SpcFunc &amp; VentSpcFunc combos'!$Q$8:$Q$354,0),0)&gt;0,1,0)</f>
        <v>0</v>
      </c>
      <c r="AR47" s="120">
        <f ca="1">IF(IFERROR(MATCH(_xlfn.CONCAT($B47,",",AR$4),'25 SpcFunc &amp; VentSpcFunc combos'!$Q$8:$Q$354,0),0)&gt;0,1,0)</f>
        <v>0</v>
      </c>
      <c r="AS47" s="120">
        <f ca="1">IF(IFERROR(MATCH(_xlfn.CONCAT($B47,",",AS$4),'25 SpcFunc &amp; VentSpcFunc combos'!$Q$8:$Q$354,0),0)&gt;0,1,0)</f>
        <v>0</v>
      </c>
      <c r="AT47" s="120">
        <f ca="1">IF(IFERROR(MATCH(_xlfn.CONCAT($B47,",",AT$4),'25 SpcFunc &amp; VentSpcFunc combos'!$Q$8:$Q$354,0),0)&gt;0,1,0)</f>
        <v>0</v>
      </c>
      <c r="AU47" s="120">
        <f ca="1">IF(IFERROR(MATCH(_xlfn.CONCAT($B47,",",AU$4),'25 SpcFunc &amp; VentSpcFunc combos'!$Q$8:$Q$354,0),0)&gt;0,1,0)</f>
        <v>0</v>
      </c>
      <c r="AV47" s="120">
        <f ca="1">IF(IFERROR(MATCH(_xlfn.CONCAT($B47,",",AV$4),'25 SpcFunc &amp; VentSpcFunc combos'!$Q$8:$Q$354,0),0)&gt;0,1,0)</f>
        <v>0</v>
      </c>
      <c r="AW47" s="120">
        <f ca="1">IF(IFERROR(MATCH(_xlfn.CONCAT($B47,",",AW$4),'25 SpcFunc &amp; VentSpcFunc combos'!$Q$8:$Q$354,0),0)&gt;0,1,0)</f>
        <v>0</v>
      </c>
      <c r="AX47" s="120">
        <f ca="1">IF(IFERROR(MATCH(_xlfn.CONCAT($B47,",",AX$4),'25 SpcFunc &amp; VentSpcFunc combos'!$Q$8:$Q$354,0),0)&gt;0,1,0)</f>
        <v>0</v>
      </c>
      <c r="AY47" s="120">
        <f ca="1">IF(IFERROR(MATCH(_xlfn.CONCAT($B47,",",AY$4),'25 SpcFunc &amp; VentSpcFunc combos'!$Q$8:$Q$354,0),0)&gt;0,1,0)</f>
        <v>0</v>
      </c>
      <c r="AZ47" s="120">
        <f ca="1">IF(IFERROR(MATCH(_xlfn.CONCAT($B47,",",AZ$4),'25 SpcFunc &amp; VentSpcFunc combos'!$Q$8:$Q$354,0),0)&gt;0,1,0)</f>
        <v>0</v>
      </c>
      <c r="BA47" s="120">
        <f ca="1">IF(IFERROR(MATCH(_xlfn.CONCAT($B47,",",BA$4),'25 SpcFunc &amp; VentSpcFunc combos'!$Q$8:$Q$354,0),0)&gt;0,1,0)</f>
        <v>0</v>
      </c>
      <c r="BB47" s="120">
        <f ca="1">IF(IFERROR(MATCH(_xlfn.CONCAT($B47,",",BB$4),'25 SpcFunc &amp; VentSpcFunc combos'!$Q$8:$Q$354,0),0)&gt;0,1,0)</f>
        <v>0</v>
      </c>
      <c r="BC47" s="120">
        <f ca="1">IF(IFERROR(MATCH(_xlfn.CONCAT($B47,",",BC$4),'25 SpcFunc &amp; VentSpcFunc combos'!$Q$8:$Q$354,0),0)&gt;0,1,0)</f>
        <v>0</v>
      </c>
      <c r="BD47" s="120">
        <f ca="1">IF(IFERROR(MATCH(_xlfn.CONCAT($B47,",",BD$4),'25 SpcFunc &amp; VentSpcFunc combos'!$Q$8:$Q$354,0),0)&gt;0,1,0)</f>
        <v>0</v>
      </c>
      <c r="BE47" s="120">
        <f ca="1">IF(IFERROR(MATCH(_xlfn.CONCAT($B47,",",BE$4),'25 SpcFunc &amp; VentSpcFunc combos'!$Q$8:$Q$354,0),0)&gt;0,1,0)</f>
        <v>0</v>
      </c>
      <c r="BF47" s="120">
        <f ca="1">IF(IFERROR(MATCH(_xlfn.CONCAT($B47,",",BF$4),'25 SpcFunc &amp; VentSpcFunc combos'!$Q$8:$Q$354,0),0)&gt;0,1,0)</f>
        <v>0</v>
      </c>
      <c r="BG47" s="120">
        <f ca="1">IF(IFERROR(MATCH(_xlfn.CONCAT($B47,",",BG$4),'25 SpcFunc &amp; VentSpcFunc combos'!$Q$8:$Q$354,0),0)&gt;0,1,0)</f>
        <v>0</v>
      </c>
      <c r="BH47" s="120">
        <f ca="1">IF(IFERROR(MATCH(_xlfn.CONCAT($B47,",",BH$4),'25 SpcFunc &amp; VentSpcFunc combos'!$Q$8:$Q$354,0),0)&gt;0,1,0)</f>
        <v>0</v>
      </c>
      <c r="BI47" s="120">
        <f ca="1">IF(IFERROR(MATCH(_xlfn.CONCAT($B47,",",BI$4),'25 SpcFunc &amp; VentSpcFunc combos'!$Q$8:$Q$354,0),0)&gt;0,1,0)</f>
        <v>0</v>
      </c>
      <c r="BJ47" s="120">
        <f ca="1">IF(IFERROR(MATCH(_xlfn.CONCAT($B47,",",BJ$4),'25 SpcFunc &amp; VentSpcFunc combos'!$Q$8:$Q$354,0),0)&gt;0,1,0)</f>
        <v>0</v>
      </c>
      <c r="BK47" s="120">
        <f ca="1">IF(IFERROR(MATCH(_xlfn.CONCAT($B47,",",BK$4),'25 SpcFunc &amp; VentSpcFunc combos'!$Q$8:$Q$354,0),0)&gt;0,1,0)</f>
        <v>0</v>
      </c>
      <c r="BL47" s="120">
        <f ca="1">IF(IFERROR(MATCH(_xlfn.CONCAT($B47,",",BL$4),'25 SpcFunc &amp; VentSpcFunc combos'!$Q$8:$Q$354,0),0)&gt;0,1,0)</f>
        <v>0</v>
      </c>
      <c r="BM47" s="120">
        <f ca="1">IF(IFERROR(MATCH(_xlfn.CONCAT($B47,",",BM$4),'25 SpcFunc &amp; VentSpcFunc combos'!$Q$8:$Q$354,0),0)&gt;0,1,0)</f>
        <v>0</v>
      </c>
      <c r="BN47" s="120">
        <f ca="1">IF(IFERROR(MATCH(_xlfn.CONCAT($B47,",",BN$4),'25 SpcFunc &amp; VentSpcFunc combos'!$Q$8:$Q$354,0),0)&gt;0,1,0)</f>
        <v>0</v>
      </c>
      <c r="BO47" s="120">
        <f ca="1">IF(IFERROR(MATCH(_xlfn.CONCAT($B47,",",BO$4),'25 SpcFunc &amp; VentSpcFunc combos'!$Q$8:$Q$354,0),0)&gt;0,1,0)</f>
        <v>0</v>
      </c>
      <c r="BP47" s="120">
        <f ca="1">IF(IFERROR(MATCH(_xlfn.CONCAT($B47,",",BP$4),'25 SpcFunc &amp; VentSpcFunc combos'!$Q$8:$Q$354,0),0)&gt;0,1,0)</f>
        <v>0</v>
      </c>
      <c r="BQ47" s="120">
        <f ca="1">IF(IFERROR(MATCH(_xlfn.CONCAT($B47,",",BQ$4),'25 SpcFunc &amp; VentSpcFunc combos'!$Q$8:$Q$354,0),0)&gt;0,1,0)</f>
        <v>0</v>
      </c>
      <c r="BR47" s="120">
        <f ca="1">IF(IFERROR(MATCH(_xlfn.CONCAT($B47,",",BR$4),'25 SpcFunc &amp; VentSpcFunc combos'!$Q$8:$Q$354,0),0)&gt;0,1,0)</f>
        <v>0</v>
      </c>
      <c r="BS47" s="120">
        <f ca="1">IF(IFERROR(MATCH(_xlfn.CONCAT($B47,",",BS$4),'25 SpcFunc &amp; VentSpcFunc combos'!$Q$8:$Q$354,0),0)&gt;0,1,0)</f>
        <v>0</v>
      </c>
      <c r="BT47" s="120">
        <f ca="1">IF(IFERROR(MATCH(_xlfn.CONCAT($B47,",",BT$4),'25 SpcFunc &amp; VentSpcFunc combos'!$Q$8:$Q$354,0),0)&gt;0,1,0)</f>
        <v>0</v>
      </c>
      <c r="BU47" s="120">
        <f ca="1">IF(IFERROR(MATCH(_xlfn.CONCAT($B47,",",BU$4),'25 SpcFunc &amp; VentSpcFunc combos'!$Q$8:$Q$354,0),0)&gt;0,1,0)</f>
        <v>0</v>
      </c>
      <c r="BV47" s="120">
        <f ca="1">IF(IFERROR(MATCH(_xlfn.CONCAT($B47,",",BV$4),'25 SpcFunc &amp; VentSpcFunc combos'!$Q$8:$Q$354,0),0)&gt;0,1,0)</f>
        <v>0</v>
      </c>
      <c r="BW47" s="120">
        <f ca="1">IF(IFERROR(MATCH(_xlfn.CONCAT($B47,",",BW$4),'25 SpcFunc &amp; VentSpcFunc combos'!$Q$8:$Q$354,0),0)&gt;0,1,0)</f>
        <v>0</v>
      </c>
      <c r="BX47" s="120">
        <f ca="1">IF(IFERROR(MATCH(_xlfn.CONCAT($B47,",",BX$4),'25 SpcFunc &amp; VentSpcFunc combos'!$Q$8:$Q$354,0),0)&gt;0,1,0)</f>
        <v>0</v>
      </c>
      <c r="BY47" s="120">
        <f ca="1">IF(IFERROR(MATCH(_xlfn.CONCAT($B47,",",BY$4),'25 SpcFunc &amp; VentSpcFunc combos'!$Q$8:$Q$354,0),0)&gt;0,1,0)</f>
        <v>0</v>
      </c>
      <c r="BZ47" s="120">
        <f ca="1">IF(IFERROR(MATCH(_xlfn.CONCAT($B47,",",BZ$4),'25 SpcFunc &amp; VentSpcFunc combos'!$Q$8:$Q$354,0),0)&gt;0,1,0)</f>
        <v>0</v>
      </c>
      <c r="CA47" s="120">
        <f ca="1">IF(IFERROR(MATCH(_xlfn.CONCAT($B47,",",CA$4),'25 SpcFunc &amp; VentSpcFunc combos'!$Q$8:$Q$354,0),0)&gt;0,1,0)</f>
        <v>0</v>
      </c>
      <c r="CB47" s="120">
        <f ca="1">IF(IFERROR(MATCH(_xlfn.CONCAT($B47,",",CB$4),'25 SpcFunc &amp; VentSpcFunc combos'!$Q$8:$Q$354,0),0)&gt;0,1,0)</f>
        <v>0</v>
      </c>
      <c r="CC47" s="120">
        <f ca="1">IF(IFERROR(MATCH(_xlfn.CONCAT($B47,",",CC$4),'25 SpcFunc &amp; VentSpcFunc combos'!$Q$8:$Q$354,0),0)&gt;0,1,0)</f>
        <v>0</v>
      </c>
      <c r="CD47" s="120">
        <f ca="1">IF(IFERROR(MATCH(_xlfn.CONCAT($B47,",",CD$4),'25 SpcFunc &amp; VentSpcFunc combos'!$Q$8:$Q$354,0),0)&gt;0,1,0)</f>
        <v>0</v>
      </c>
      <c r="CE47" s="120">
        <f ca="1">IF(IFERROR(MATCH(_xlfn.CONCAT($B47,",",CE$4),'25 SpcFunc &amp; VentSpcFunc combos'!$Q$8:$Q$354,0),0)&gt;0,1,0)</f>
        <v>0</v>
      </c>
      <c r="CF47" s="120">
        <f ca="1">IF(IFERROR(MATCH(_xlfn.CONCAT($B47,",",CF$4),'25 SpcFunc &amp; VentSpcFunc combos'!$Q$8:$Q$354,0),0)&gt;0,1,0)</f>
        <v>0</v>
      </c>
      <c r="CG47" s="120">
        <f ca="1">IF(IFERROR(MATCH(_xlfn.CONCAT($B47,",",CG$4),'25 SpcFunc &amp; VentSpcFunc combos'!$Q$8:$Q$354,0),0)&gt;0,1,0)</f>
        <v>0</v>
      </c>
      <c r="CH47" s="120">
        <f ca="1">IF(IFERROR(MATCH(_xlfn.CONCAT($B47,",",CH$4),'25 SpcFunc &amp; VentSpcFunc combos'!$Q$8:$Q$354,0),0)&gt;0,1,0)</f>
        <v>0</v>
      </c>
      <c r="CI47" s="120">
        <f ca="1">IF(IFERROR(MATCH(_xlfn.CONCAT($B47,",",CI$4),'25 SpcFunc &amp; VentSpcFunc combos'!$Q$8:$Q$354,0),0)&gt;0,1,0)</f>
        <v>0</v>
      </c>
      <c r="CJ47" s="120">
        <f ca="1">IF(IFERROR(MATCH(_xlfn.CONCAT($B47,",",CJ$4),'25 SpcFunc &amp; VentSpcFunc combos'!$Q$8:$Q$354,0),0)&gt;0,1,0)</f>
        <v>0</v>
      </c>
      <c r="CK47" s="120">
        <f ca="1">IF(IFERROR(MATCH(_xlfn.CONCAT($B47,",",CK$4),'25 SpcFunc &amp; VentSpcFunc combos'!$Q$8:$Q$354,0),0)&gt;0,1,0)</f>
        <v>0</v>
      </c>
      <c r="CL47" s="120">
        <f ca="1">IF(IFERROR(MATCH(_xlfn.CONCAT($B47,",",CL$4),'25 SpcFunc &amp; VentSpcFunc combos'!$Q$8:$Q$354,0),0)&gt;0,1,0)</f>
        <v>0</v>
      </c>
      <c r="CM47" s="120">
        <f ca="1">IF(IFERROR(MATCH(_xlfn.CONCAT($B47,",",CM$4),'25 SpcFunc &amp; VentSpcFunc combos'!$Q$8:$Q$354,0),0)&gt;0,1,0)</f>
        <v>0</v>
      </c>
      <c r="CN47" s="120">
        <f ca="1">IF(IFERROR(MATCH(_xlfn.CONCAT($B47,",",CN$4),'25 SpcFunc &amp; VentSpcFunc combos'!$Q$8:$Q$354,0),0)&gt;0,1,0)</f>
        <v>0</v>
      </c>
      <c r="CO47" s="120">
        <f ca="1">IF(IFERROR(MATCH(_xlfn.CONCAT($B47,",",CO$4),'25 SpcFunc &amp; VentSpcFunc combos'!$Q$8:$Q$354,0),0)&gt;0,1,0)</f>
        <v>0</v>
      </c>
      <c r="CP47" s="120">
        <f ca="1">IF(IFERROR(MATCH(_xlfn.CONCAT($B47,",",CP$4),'25 SpcFunc &amp; VentSpcFunc combos'!$Q$8:$Q$354,0),0)&gt;0,1,0)</f>
        <v>0</v>
      </c>
      <c r="CQ47" s="120">
        <f ca="1">IF(IFERROR(MATCH(_xlfn.CONCAT($B47,",",CQ$4),'25 SpcFunc &amp; VentSpcFunc combos'!$Q$8:$Q$354,0),0)&gt;0,1,0)</f>
        <v>0</v>
      </c>
      <c r="CR47" s="120">
        <f ca="1">IF(IFERROR(MATCH(_xlfn.CONCAT($B47,",",CR$4),'25 SpcFunc &amp; VentSpcFunc combos'!$Q$8:$Q$354,0),0)&gt;0,1,0)</f>
        <v>0</v>
      </c>
      <c r="CS47" s="120">
        <f ca="1">IF(IFERROR(MATCH(_xlfn.CONCAT($B47,",",CS$4),'25 SpcFunc &amp; VentSpcFunc combos'!$Q$8:$Q$354,0),0)&gt;0,1,0)</f>
        <v>0</v>
      </c>
      <c r="CT47" s="120">
        <f ca="1">IF(IFERROR(MATCH(_xlfn.CONCAT($B47,",",CT$4),'25 SpcFunc &amp; VentSpcFunc combos'!$Q$8:$Q$354,0),0)&gt;0,1,0)</f>
        <v>0</v>
      </c>
      <c r="CU47" s="99" t="s">
        <v>938</v>
      </c>
      <c r="CV47">
        <f t="shared" ca="1" si="4"/>
        <v>1</v>
      </c>
    </row>
    <row r="48" spans="2:100" x14ac:dyDescent="0.25">
      <c r="B48" t="str">
        <f>'For CSV - 2025 SpcFuncData'!B48</f>
        <v>Lobby, Main Entry</v>
      </c>
      <c r="C48" s="120">
        <f ca="1">IF(IFERROR(MATCH(_xlfn.CONCAT($B48,",",C$4),'25 SpcFunc &amp; VentSpcFunc combos'!$Q$8:$Q$354,0),0)&gt;0,1,0)</f>
        <v>0</v>
      </c>
      <c r="D48" s="120">
        <f ca="1">IF(IFERROR(MATCH(_xlfn.CONCAT($B48,",",D$4),'25 SpcFunc &amp; VentSpcFunc combos'!$Q$8:$Q$354,0),0)&gt;0,1,0)</f>
        <v>0</v>
      </c>
      <c r="E48" s="120">
        <f ca="1">IF(IFERROR(MATCH(_xlfn.CONCAT($B48,",",E$4),'25 SpcFunc &amp; VentSpcFunc combos'!$Q$8:$Q$354,0),0)&gt;0,1,0)</f>
        <v>0</v>
      </c>
      <c r="F48" s="120">
        <f ca="1">IF(IFERROR(MATCH(_xlfn.CONCAT($B48,",",F$4),'25 SpcFunc &amp; VentSpcFunc combos'!$Q$8:$Q$354,0),0)&gt;0,1,0)</f>
        <v>0</v>
      </c>
      <c r="G48" s="120">
        <f ca="1">IF(IFERROR(MATCH(_xlfn.CONCAT($B48,",",G$4),'25 SpcFunc &amp; VentSpcFunc combos'!$Q$8:$Q$354,0),0)&gt;0,1,0)</f>
        <v>1</v>
      </c>
      <c r="H48" s="120">
        <f ca="1">IF(IFERROR(MATCH(_xlfn.CONCAT($B48,",",H$4),'25 SpcFunc &amp; VentSpcFunc combos'!$Q$8:$Q$354,0),0)&gt;0,1,0)</f>
        <v>0</v>
      </c>
      <c r="I48" s="120">
        <f ca="1">IF(IFERROR(MATCH(_xlfn.CONCAT($B48,",",I$4),'25 SpcFunc &amp; VentSpcFunc combos'!$Q$8:$Q$354,0),0)&gt;0,1,0)</f>
        <v>0</v>
      </c>
      <c r="J48" s="120">
        <f ca="1">IF(IFERROR(MATCH(_xlfn.CONCAT($B48,",",J$4),'25 SpcFunc &amp; VentSpcFunc combos'!$Q$8:$Q$354,0),0)&gt;0,1,0)</f>
        <v>0</v>
      </c>
      <c r="K48" s="120">
        <f ca="1">IF(IFERROR(MATCH(_xlfn.CONCAT($B48,",",K$4),'25 SpcFunc &amp; VentSpcFunc combos'!$Q$8:$Q$354,0),0)&gt;0,1,0)</f>
        <v>0</v>
      </c>
      <c r="L48" s="120">
        <f ca="1">IF(IFERROR(MATCH(_xlfn.CONCAT($B48,",",L$4),'25 SpcFunc &amp; VentSpcFunc combos'!$Q$8:$Q$354,0),0)&gt;0,1,0)</f>
        <v>0</v>
      </c>
      <c r="M48" s="120">
        <f ca="1">IF(IFERROR(MATCH(_xlfn.CONCAT($B48,",",M$4),'25 SpcFunc &amp; VentSpcFunc combos'!$Q$8:$Q$354,0),0)&gt;0,1,0)</f>
        <v>0</v>
      </c>
      <c r="N48" s="120">
        <f ca="1">IF(IFERROR(MATCH(_xlfn.CONCAT($B48,",",N$4),'25 SpcFunc &amp; VentSpcFunc combos'!$Q$8:$Q$354,0),0)&gt;0,1,0)</f>
        <v>0</v>
      </c>
      <c r="O48" s="120">
        <f ca="1">IF(IFERROR(MATCH(_xlfn.CONCAT($B48,",",O$4),'25 SpcFunc &amp; VentSpcFunc combos'!$Q$8:$Q$354,0),0)&gt;0,1,0)</f>
        <v>0</v>
      </c>
      <c r="P48" s="120">
        <f ca="1">IF(IFERROR(MATCH(_xlfn.CONCAT($B48,",",P$4),'25 SpcFunc &amp; VentSpcFunc combos'!$Q$8:$Q$354,0),0)&gt;0,1,0)</f>
        <v>0</v>
      </c>
      <c r="Q48" s="120">
        <f ca="1">IF(IFERROR(MATCH(_xlfn.CONCAT($B48,",",Q$4),'25 SpcFunc &amp; VentSpcFunc combos'!$Q$8:$Q$354,0),0)&gt;0,1,0)</f>
        <v>0</v>
      </c>
      <c r="R48" s="120">
        <f ca="1">IF(IFERROR(MATCH(_xlfn.CONCAT($B48,",",R$4),'25 SpcFunc &amp; VentSpcFunc combos'!$Q$8:$Q$354,0),0)&gt;0,1,0)</f>
        <v>0</v>
      </c>
      <c r="S48" s="120">
        <f ca="1">IF(IFERROR(MATCH(_xlfn.CONCAT($B48,",",S$4),'25 SpcFunc &amp; VentSpcFunc combos'!$Q$8:$Q$354,0),0)&gt;0,1,0)</f>
        <v>0</v>
      </c>
      <c r="T48" s="120">
        <f ca="1">IF(IFERROR(MATCH(_xlfn.CONCAT($B48,",",T$4),'25 SpcFunc &amp; VentSpcFunc combos'!$Q$8:$Q$354,0),0)&gt;0,1,0)</f>
        <v>0</v>
      </c>
      <c r="U48" s="120">
        <f ca="1">IF(IFERROR(MATCH(_xlfn.CONCAT($B48,",",U$4),'25 SpcFunc &amp; VentSpcFunc combos'!$Q$8:$Q$354,0),0)&gt;0,1,0)</f>
        <v>0</v>
      </c>
      <c r="V48" s="120">
        <f ca="1">IF(IFERROR(MATCH(_xlfn.CONCAT($B48,",",V$4),'25 SpcFunc &amp; VentSpcFunc combos'!$Q$8:$Q$354,0),0)&gt;0,1,0)</f>
        <v>0</v>
      </c>
      <c r="W48" s="120">
        <f ca="1">IF(IFERROR(MATCH(_xlfn.CONCAT($B48,",",W$4),'25 SpcFunc &amp; VentSpcFunc combos'!$Q$8:$Q$354,0),0)&gt;0,1,0)</f>
        <v>0</v>
      </c>
      <c r="X48" s="120">
        <f ca="1">IF(IFERROR(MATCH(_xlfn.CONCAT($B48,",",X$4),'25 SpcFunc &amp; VentSpcFunc combos'!$Q$8:$Q$354,0),0)&gt;0,1,0)</f>
        <v>0</v>
      </c>
      <c r="Y48" s="120">
        <f ca="1">IF(IFERROR(MATCH(_xlfn.CONCAT($B48,",",Y$4),'25 SpcFunc &amp; VentSpcFunc combos'!$Q$8:$Q$354,0),0)&gt;0,1,0)</f>
        <v>0</v>
      </c>
      <c r="Z48" s="120">
        <f ca="1">IF(IFERROR(MATCH(_xlfn.CONCAT($B48,",",Z$4),'25 SpcFunc &amp; VentSpcFunc combos'!$Q$8:$Q$354,0),0)&gt;0,1,0)</f>
        <v>0</v>
      </c>
      <c r="AA48" s="120">
        <f ca="1">IF(IFERROR(MATCH(_xlfn.CONCAT($B48,",",AA$4),'25 SpcFunc &amp; VentSpcFunc combos'!$Q$8:$Q$354,0),0)&gt;0,1,0)</f>
        <v>0</v>
      </c>
      <c r="AB48" s="120">
        <f ca="1">IF(IFERROR(MATCH(_xlfn.CONCAT($B48,",",AB$4),'25 SpcFunc &amp; VentSpcFunc combos'!$Q$8:$Q$354,0),0)&gt;0,1,0)</f>
        <v>0</v>
      </c>
      <c r="AC48" s="120">
        <f ca="1">IF(IFERROR(MATCH(_xlfn.CONCAT($B48,",",AC$4),'25 SpcFunc &amp; VentSpcFunc combos'!$Q$8:$Q$354,0),0)&gt;0,1,0)</f>
        <v>0</v>
      </c>
      <c r="AD48" s="120">
        <f ca="1">IF(IFERROR(MATCH(_xlfn.CONCAT($B48,",",AD$4),'25 SpcFunc &amp; VentSpcFunc combos'!$Q$8:$Q$354,0),0)&gt;0,1,0)</f>
        <v>0</v>
      </c>
      <c r="AE48" s="120">
        <f ca="1">IF(IFERROR(MATCH(_xlfn.CONCAT($B48,",",AE$4),'25 SpcFunc &amp; VentSpcFunc combos'!$Q$8:$Q$354,0),0)&gt;0,1,0)</f>
        <v>0</v>
      </c>
      <c r="AF48" s="120">
        <f ca="1">IF(IFERROR(MATCH(_xlfn.CONCAT($B48,",",AF$4),'25 SpcFunc &amp; VentSpcFunc combos'!$Q$8:$Q$354,0),0)&gt;0,1,0)</f>
        <v>0</v>
      </c>
      <c r="AG48" s="120">
        <f ca="1">IF(IFERROR(MATCH(_xlfn.CONCAT($B48,",",AG$4),'25 SpcFunc &amp; VentSpcFunc combos'!$Q$8:$Q$354,0),0)&gt;0,1,0)</f>
        <v>0</v>
      </c>
      <c r="AH48" s="120">
        <f ca="1">IF(IFERROR(MATCH(_xlfn.CONCAT($B48,",",AH$4),'25 SpcFunc &amp; VentSpcFunc combos'!$Q$8:$Q$354,0),0)&gt;0,1,0)</f>
        <v>0</v>
      </c>
      <c r="AI48" s="120">
        <f ca="1">IF(IFERROR(MATCH(_xlfn.CONCAT($B48,",",AI$4),'25 SpcFunc &amp; VentSpcFunc combos'!$Q$8:$Q$354,0),0)&gt;0,1,0)</f>
        <v>0</v>
      </c>
      <c r="AJ48" s="120">
        <f ca="1">IF(IFERROR(MATCH(_xlfn.CONCAT($B48,",",AJ$4),'25 SpcFunc &amp; VentSpcFunc combos'!$Q$8:$Q$354,0),0)&gt;0,1,0)</f>
        <v>0</v>
      </c>
      <c r="AK48" s="120">
        <f ca="1">IF(IFERROR(MATCH(_xlfn.CONCAT($B48,",",AK$4),'25 SpcFunc &amp; VentSpcFunc combos'!$Q$8:$Q$354,0),0)&gt;0,1,0)</f>
        <v>0</v>
      </c>
      <c r="AL48" s="120">
        <f ca="1">IF(IFERROR(MATCH(_xlfn.CONCAT($B48,",",AL$4),'25 SpcFunc &amp; VentSpcFunc combos'!$Q$8:$Q$354,0),0)&gt;0,1,0)</f>
        <v>0</v>
      </c>
      <c r="AM48" s="120">
        <f ca="1">IF(IFERROR(MATCH(_xlfn.CONCAT($B48,",",AM$4),'25 SpcFunc &amp; VentSpcFunc combos'!$Q$8:$Q$354,0),0)&gt;0,1,0)</f>
        <v>0</v>
      </c>
      <c r="AN48" s="120">
        <f ca="1">IF(IFERROR(MATCH(_xlfn.CONCAT($B48,",",AN$4),'25 SpcFunc &amp; VentSpcFunc combos'!$Q$8:$Q$354,0),0)&gt;0,1,0)</f>
        <v>0</v>
      </c>
      <c r="AO48" s="120">
        <f ca="1">IF(IFERROR(MATCH(_xlfn.CONCAT($B48,",",AO$4),'25 SpcFunc &amp; VentSpcFunc combos'!$Q$8:$Q$354,0),0)&gt;0,1,0)</f>
        <v>0</v>
      </c>
      <c r="AP48" s="120">
        <f ca="1">IF(IFERROR(MATCH(_xlfn.CONCAT($B48,",",AP$4),'25 SpcFunc &amp; VentSpcFunc combos'!$Q$8:$Q$354,0),0)&gt;0,1,0)</f>
        <v>0</v>
      </c>
      <c r="AQ48" s="120">
        <f ca="1">IF(IFERROR(MATCH(_xlfn.CONCAT($B48,",",AQ$4),'25 SpcFunc &amp; VentSpcFunc combos'!$Q$8:$Q$354,0),0)&gt;0,1,0)</f>
        <v>0</v>
      </c>
      <c r="AR48" s="120">
        <f ca="1">IF(IFERROR(MATCH(_xlfn.CONCAT($B48,",",AR$4),'25 SpcFunc &amp; VentSpcFunc combos'!$Q$8:$Q$354,0),0)&gt;0,1,0)</f>
        <v>0</v>
      </c>
      <c r="AS48" s="120">
        <f ca="1">IF(IFERROR(MATCH(_xlfn.CONCAT($B48,",",AS$4),'25 SpcFunc &amp; VentSpcFunc combos'!$Q$8:$Q$354,0),0)&gt;0,1,0)</f>
        <v>0</v>
      </c>
      <c r="AT48" s="120">
        <f ca="1">IF(IFERROR(MATCH(_xlfn.CONCAT($B48,",",AT$4),'25 SpcFunc &amp; VentSpcFunc combos'!$Q$8:$Q$354,0),0)&gt;0,1,0)</f>
        <v>0</v>
      </c>
      <c r="AU48" s="120">
        <f ca="1">IF(IFERROR(MATCH(_xlfn.CONCAT($B48,",",AU$4),'25 SpcFunc &amp; VentSpcFunc combos'!$Q$8:$Q$354,0),0)&gt;0,1,0)</f>
        <v>0</v>
      </c>
      <c r="AV48" s="120">
        <f ca="1">IF(IFERROR(MATCH(_xlfn.CONCAT($B48,",",AV$4),'25 SpcFunc &amp; VentSpcFunc combos'!$Q$8:$Q$354,0),0)&gt;0,1,0)</f>
        <v>0</v>
      </c>
      <c r="AW48" s="120">
        <f ca="1">IF(IFERROR(MATCH(_xlfn.CONCAT($B48,",",AW$4),'25 SpcFunc &amp; VentSpcFunc combos'!$Q$8:$Q$354,0),0)&gt;0,1,0)</f>
        <v>0</v>
      </c>
      <c r="AX48" s="120">
        <f ca="1">IF(IFERROR(MATCH(_xlfn.CONCAT($B48,",",AX$4),'25 SpcFunc &amp; VentSpcFunc combos'!$Q$8:$Q$354,0),0)&gt;0,1,0)</f>
        <v>0</v>
      </c>
      <c r="AY48" s="120">
        <f ca="1">IF(IFERROR(MATCH(_xlfn.CONCAT($B48,",",AY$4),'25 SpcFunc &amp; VentSpcFunc combos'!$Q$8:$Q$354,0),0)&gt;0,1,0)</f>
        <v>0</v>
      </c>
      <c r="AZ48" s="120">
        <f ca="1">IF(IFERROR(MATCH(_xlfn.CONCAT($B48,",",AZ$4),'25 SpcFunc &amp; VentSpcFunc combos'!$Q$8:$Q$354,0),0)&gt;0,1,0)</f>
        <v>0</v>
      </c>
      <c r="BA48" s="120">
        <f ca="1">IF(IFERROR(MATCH(_xlfn.CONCAT($B48,",",BA$4),'25 SpcFunc &amp; VentSpcFunc combos'!$Q$8:$Q$354,0),0)&gt;0,1,0)</f>
        <v>0</v>
      </c>
      <c r="BB48" s="120">
        <f ca="1">IF(IFERROR(MATCH(_xlfn.CONCAT($B48,",",BB$4),'25 SpcFunc &amp; VentSpcFunc combos'!$Q$8:$Q$354,0),0)&gt;0,1,0)</f>
        <v>0</v>
      </c>
      <c r="BC48" s="120">
        <f ca="1">IF(IFERROR(MATCH(_xlfn.CONCAT($B48,",",BC$4),'25 SpcFunc &amp; VentSpcFunc combos'!$Q$8:$Q$354,0),0)&gt;0,1,0)</f>
        <v>0</v>
      </c>
      <c r="BD48" s="120">
        <f ca="1">IF(IFERROR(MATCH(_xlfn.CONCAT($B48,",",BD$4),'25 SpcFunc &amp; VentSpcFunc combos'!$Q$8:$Q$354,0),0)&gt;0,1,0)</f>
        <v>0</v>
      </c>
      <c r="BE48" s="120">
        <f ca="1">IF(IFERROR(MATCH(_xlfn.CONCAT($B48,",",BE$4),'25 SpcFunc &amp; VentSpcFunc combos'!$Q$8:$Q$354,0),0)&gt;0,1,0)</f>
        <v>0</v>
      </c>
      <c r="BF48" s="120">
        <f ca="1">IF(IFERROR(MATCH(_xlfn.CONCAT($B48,",",BF$4),'25 SpcFunc &amp; VentSpcFunc combos'!$Q$8:$Q$354,0),0)&gt;0,1,0)</f>
        <v>0</v>
      </c>
      <c r="BG48" s="120">
        <f ca="1">IF(IFERROR(MATCH(_xlfn.CONCAT($B48,",",BG$4),'25 SpcFunc &amp; VentSpcFunc combos'!$Q$8:$Q$354,0),0)&gt;0,1,0)</f>
        <v>0</v>
      </c>
      <c r="BH48" s="120">
        <f ca="1">IF(IFERROR(MATCH(_xlfn.CONCAT($B48,",",BH$4),'25 SpcFunc &amp; VentSpcFunc combos'!$Q$8:$Q$354,0),0)&gt;0,1,0)</f>
        <v>0</v>
      </c>
      <c r="BI48" s="120">
        <f ca="1">IF(IFERROR(MATCH(_xlfn.CONCAT($B48,",",BI$4),'25 SpcFunc &amp; VentSpcFunc combos'!$Q$8:$Q$354,0),0)&gt;0,1,0)</f>
        <v>0</v>
      </c>
      <c r="BJ48" s="120">
        <f ca="1">IF(IFERROR(MATCH(_xlfn.CONCAT($B48,",",BJ$4),'25 SpcFunc &amp; VentSpcFunc combos'!$Q$8:$Q$354,0),0)&gt;0,1,0)</f>
        <v>0</v>
      </c>
      <c r="BK48" s="120">
        <f ca="1">IF(IFERROR(MATCH(_xlfn.CONCAT($B48,",",BK$4),'25 SpcFunc &amp; VentSpcFunc combos'!$Q$8:$Q$354,0),0)&gt;0,1,0)</f>
        <v>0</v>
      </c>
      <c r="BL48" s="120">
        <f ca="1">IF(IFERROR(MATCH(_xlfn.CONCAT($B48,",",BL$4),'25 SpcFunc &amp; VentSpcFunc combos'!$Q$8:$Q$354,0),0)&gt;0,1,0)</f>
        <v>0</v>
      </c>
      <c r="BM48" s="120">
        <f ca="1">IF(IFERROR(MATCH(_xlfn.CONCAT($B48,",",BM$4),'25 SpcFunc &amp; VentSpcFunc combos'!$Q$8:$Q$354,0),0)&gt;0,1,0)</f>
        <v>0</v>
      </c>
      <c r="BN48" s="120">
        <f ca="1">IF(IFERROR(MATCH(_xlfn.CONCAT($B48,",",BN$4),'25 SpcFunc &amp; VentSpcFunc combos'!$Q$8:$Q$354,0),0)&gt;0,1,0)</f>
        <v>0</v>
      </c>
      <c r="BO48" s="120">
        <f ca="1">IF(IFERROR(MATCH(_xlfn.CONCAT($B48,",",BO$4),'25 SpcFunc &amp; VentSpcFunc combos'!$Q$8:$Q$354,0),0)&gt;0,1,0)</f>
        <v>0</v>
      </c>
      <c r="BP48" s="120">
        <f ca="1">IF(IFERROR(MATCH(_xlfn.CONCAT($B48,",",BP$4),'25 SpcFunc &amp; VentSpcFunc combos'!$Q$8:$Q$354,0),0)&gt;0,1,0)</f>
        <v>1</v>
      </c>
      <c r="BQ48" s="120">
        <f ca="1">IF(IFERROR(MATCH(_xlfn.CONCAT($B48,",",BQ$4),'25 SpcFunc &amp; VentSpcFunc combos'!$Q$8:$Q$354,0),0)&gt;0,1,0)</f>
        <v>0</v>
      </c>
      <c r="BR48" s="120">
        <f ca="1">IF(IFERROR(MATCH(_xlfn.CONCAT($B48,",",BR$4),'25 SpcFunc &amp; VentSpcFunc combos'!$Q$8:$Q$354,0),0)&gt;0,1,0)</f>
        <v>0</v>
      </c>
      <c r="BS48" s="120">
        <f ca="1">IF(IFERROR(MATCH(_xlfn.CONCAT($B48,",",BS$4),'25 SpcFunc &amp; VentSpcFunc combos'!$Q$8:$Q$354,0),0)&gt;0,1,0)</f>
        <v>0</v>
      </c>
      <c r="BT48" s="120">
        <f ca="1">IF(IFERROR(MATCH(_xlfn.CONCAT($B48,",",BT$4),'25 SpcFunc &amp; VentSpcFunc combos'!$Q$8:$Q$354,0),0)&gt;0,1,0)</f>
        <v>1</v>
      </c>
      <c r="BU48" s="120">
        <f ca="1">IF(IFERROR(MATCH(_xlfn.CONCAT($B48,",",BU$4),'25 SpcFunc &amp; VentSpcFunc combos'!$Q$8:$Q$354,0),0)&gt;0,1,0)</f>
        <v>0</v>
      </c>
      <c r="BV48" s="120">
        <f ca="1">IF(IFERROR(MATCH(_xlfn.CONCAT($B48,",",BV$4),'25 SpcFunc &amp; VentSpcFunc combos'!$Q$8:$Q$354,0),0)&gt;0,1,0)</f>
        <v>0</v>
      </c>
      <c r="BW48" s="120">
        <f ca="1">IF(IFERROR(MATCH(_xlfn.CONCAT($B48,",",BW$4),'25 SpcFunc &amp; VentSpcFunc combos'!$Q$8:$Q$354,0),0)&gt;0,1,0)</f>
        <v>0</v>
      </c>
      <c r="BX48" s="120">
        <f ca="1">IF(IFERROR(MATCH(_xlfn.CONCAT($B48,",",BX$4),'25 SpcFunc &amp; VentSpcFunc combos'!$Q$8:$Q$354,0),0)&gt;0,1,0)</f>
        <v>0</v>
      </c>
      <c r="BY48" s="120">
        <f ca="1">IF(IFERROR(MATCH(_xlfn.CONCAT($B48,",",BY$4),'25 SpcFunc &amp; VentSpcFunc combos'!$Q$8:$Q$354,0),0)&gt;0,1,0)</f>
        <v>0</v>
      </c>
      <c r="BZ48" s="120">
        <f ca="1">IF(IFERROR(MATCH(_xlfn.CONCAT($B48,",",BZ$4),'25 SpcFunc &amp; VentSpcFunc combos'!$Q$8:$Q$354,0),0)&gt;0,1,0)</f>
        <v>0</v>
      </c>
      <c r="CA48" s="120">
        <f ca="1">IF(IFERROR(MATCH(_xlfn.CONCAT($B48,",",CA$4),'25 SpcFunc &amp; VentSpcFunc combos'!$Q$8:$Q$354,0),0)&gt;0,1,0)</f>
        <v>0</v>
      </c>
      <c r="CB48" s="120">
        <f ca="1">IF(IFERROR(MATCH(_xlfn.CONCAT($B48,",",CB$4),'25 SpcFunc &amp; VentSpcFunc combos'!$Q$8:$Q$354,0),0)&gt;0,1,0)</f>
        <v>0</v>
      </c>
      <c r="CC48" s="120">
        <f ca="1">IF(IFERROR(MATCH(_xlfn.CONCAT($B48,",",CC$4),'25 SpcFunc &amp; VentSpcFunc combos'!$Q$8:$Q$354,0),0)&gt;0,1,0)</f>
        <v>0</v>
      </c>
      <c r="CD48" s="120">
        <f ca="1">IF(IFERROR(MATCH(_xlfn.CONCAT($B48,",",CD$4),'25 SpcFunc &amp; VentSpcFunc combos'!$Q$8:$Q$354,0),0)&gt;0,1,0)</f>
        <v>0</v>
      </c>
      <c r="CE48" s="120">
        <f ca="1">IF(IFERROR(MATCH(_xlfn.CONCAT($B48,",",CE$4),'25 SpcFunc &amp; VentSpcFunc combos'!$Q$8:$Q$354,0),0)&gt;0,1,0)</f>
        <v>0</v>
      </c>
      <c r="CF48" s="120">
        <f ca="1">IF(IFERROR(MATCH(_xlfn.CONCAT($B48,",",CF$4),'25 SpcFunc &amp; VentSpcFunc combos'!$Q$8:$Q$354,0),0)&gt;0,1,0)</f>
        <v>1</v>
      </c>
      <c r="CG48" s="120">
        <f ca="1">IF(IFERROR(MATCH(_xlfn.CONCAT($B48,",",CG$4),'25 SpcFunc &amp; VentSpcFunc combos'!$Q$8:$Q$354,0),0)&gt;0,1,0)</f>
        <v>0</v>
      </c>
      <c r="CH48" s="120">
        <f ca="1">IF(IFERROR(MATCH(_xlfn.CONCAT($B48,",",CH$4),'25 SpcFunc &amp; VentSpcFunc combos'!$Q$8:$Q$354,0),0)&gt;0,1,0)</f>
        <v>0</v>
      </c>
      <c r="CI48" s="120">
        <f ca="1">IF(IFERROR(MATCH(_xlfn.CONCAT($B48,",",CI$4),'25 SpcFunc &amp; VentSpcFunc combos'!$Q$8:$Q$354,0),0)&gt;0,1,0)</f>
        <v>0</v>
      </c>
      <c r="CJ48" s="120">
        <f ca="1">IF(IFERROR(MATCH(_xlfn.CONCAT($B48,",",CJ$4),'25 SpcFunc &amp; VentSpcFunc combos'!$Q$8:$Q$354,0),0)&gt;0,1,0)</f>
        <v>0</v>
      </c>
      <c r="CK48" s="120">
        <f ca="1">IF(IFERROR(MATCH(_xlfn.CONCAT($B48,",",CK$4),'25 SpcFunc &amp; VentSpcFunc combos'!$Q$8:$Q$354,0),0)&gt;0,1,0)</f>
        <v>0</v>
      </c>
      <c r="CL48" s="120">
        <f ca="1">IF(IFERROR(MATCH(_xlfn.CONCAT($B48,",",CL$4),'25 SpcFunc &amp; VentSpcFunc combos'!$Q$8:$Q$354,0),0)&gt;0,1,0)</f>
        <v>0</v>
      </c>
      <c r="CM48" s="120">
        <f ca="1">IF(IFERROR(MATCH(_xlfn.CONCAT($B48,",",CM$4),'25 SpcFunc &amp; VentSpcFunc combos'!$Q$8:$Q$354,0),0)&gt;0,1,0)</f>
        <v>0</v>
      </c>
      <c r="CN48" s="120">
        <f ca="1">IF(IFERROR(MATCH(_xlfn.CONCAT($B48,",",CN$4),'25 SpcFunc &amp; VentSpcFunc combos'!$Q$8:$Q$354,0),0)&gt;0,1,0)</f>
        <v>0</v>
      </c>
      <c r="CO48" s="120">
        <f ca="1">IF(IFERROR(MATCH(_xlfn.CONCAT($B48,",",CO$4),'25 SpcFunc &amp; VentSpcFunc combos'!$Q$8:$Q$354,0),0)&gt;0,1,0)</f>
        <v>0</v>
      </c>
      <c r="CP48" s="120">
        <f ca="1">IF(IFERROR(MATCH(_xlfn.CONCAT($B48,",",CP$4),'25 SpcFunc &amp; VentSpcFunc combos'!$Q$8:$Q$354,0),0)&gt;0,1,0)</f>
        <v>0</v>
      </c>
      <c r="CQ48" s="120">
        <f ca="1">IF(IFERROR(MATCH(_xlfn.CONCAT($B48,",",CQ$4),'25 SpcFunc &amp; VentSpcFunc combos'!$Q$8:$Q$354,0),0)&gt;0,1,0)</f>
        <v>0</v>
      </c>
      <c r="CR48" s="120">
        <f ca="1">IF(IFERROR(MATCH(_xlfn.CONCAT($B48,",",CR$4),'25 SpcFunc &amp; VentSpcFunc combos'!$Q$8:$Q$354,0),0)&gt;0,1,0)</f>
        <v>0</v>
      </c>
      <c r="CS48" s="120">
        <f ca="1">IF(IFERROR(MATCH(_xlfn.CONCAT($B48,",",CS$4),'25 SpcFunc &amp; VentSpcFunc combos'!$Q$8:$Q$354,0),0)&gt;0,1,0)</f>
        <v>0</v>
      </c>
      <c r="CT48" s="120">
        <f ca="1">IF(IFERROR(MATCH(_xlfn.CONCAT($B48,",",CT$4),'25 SpcFunc &amp; VentSpcFunc combos'!$Q$8:$Q$354,0),0)&gt;0,1,0)</f>
        <v>0</v>
      </c>
      <c r="CU48" s="99" t="s">
        <v>938</v>
      </c>
      <c r="CV48">
        <f t="shared" ca="1" si="4"/>
        <v>4</v>
      </c>
    </row>
    <row r="49" spans="2:100" x14ac:dyDescent="0.25">
      <c r="B49" t="str">
        <f>'For CSV - 2025 SpcFuncData'!B49</f>
        <v>Locker Room</v>
      </c>
      <c r="C49" s="120">
        <f ca="1">IF(IFERROR(MATCH(_xlfn.CONCAT($B49,",",C$4),'25 SpcFunc &amp; VentSpcFunc combos'!$Q$8:$Q$354,0),0)&gt;0,1,0)</f>
        <v>0</v>
      </c>
      <c r="D49" s="120">
        <f ca="1">IF(IFERROR(MATCH(_xlfn.CONCAT($B49,",",D$4),'25 SpcFunc &amp; VentSpcFunc combos'!$Q$8:$Q$354,0),0)&gt;0,1,0)</f>
        <v>0</v>
      </c>
      <c r="E49" s="120">
        <f ca="1">IF(IFERROR(MATCH(_xlfn.CONCAT($B49,",",E$4),'25 SpcFunc &amp; VentSpcFunc combos'!$Q$8:$Q$354,0),0)&gt;0,1,0)</f>
        <v>0</v>
      </c>
      <c r="F49" s="120">
        <f ca="1">IF(IFERROR(MATCH(_xlfn.CONCAT($B49,",",F$4),'25 SpcFunc &amp; VentSpcFunc combos'!$Q$8:$Q$354,0),0)&gt;0,1,0)</f>
        <v>0</v>
      </c>
      <c r="G49" s="120">
        <f ca="1">IF(IFERROR(MATCH(_xlfn.CONCAT($B49,",",G$4),'25 SpcFunc &amp; VentSpcFunc combos'!$Q$8:$Q$354,0),0)&gt;0,1,0)</f>
        <v>0</v>
      </c>
      <c r="H49" s="120">
        <f ca="1">IF(IFERROR(MATCH(_xlfn.CONCAT($B49,",",H$4),'25 SpcFunc &amp; VentSpcFunc combos'!$Q$8:$Q$354,0),0)&gt;0,1,0)</f>
        <v>0</v>
      </c>
      <c r="I49" s="120">
        <f ca="1">IF(IFERROR(MATCH(_xlfn.CONCAT($B49,",",I$4),'25 SpcFunc &amp; VentSpcFunc combos'!$Q$8:$Q$354,0),0)&gt;0,1,0)</f>
        <v>0</v>
      </c>
      <c r="J49" s="120">
        <f ca="1">IF(IFERROR(MATCH(_xlfn.CONCAT($B49,",",J$4),'25 SpcFunc &amp; VentSpcFunc combos'!$Q$8:$Q$354,0),0)&gt;0,1,0)</f>
        <v>0</v>
      </c>
      <c r="K49" s="120">
        <f ca="1">IF(IFERROR(MATCH(_xlfn.CONCAT($B49,",",K$4),'25 SpcFunc &amp; VentSpcFunc combos'!$Q$8:$Q$354,0),0)&gt;0,1,0)</f>
        <v>0</v>
      </c>
      <c r="L49" s="120">
        <f ca="1">IF(IFERROR(MATCH(_xlfn.CONCAT($B49,",",L$4),'25 SpcFunc &amp; VentSpcFunc combos'!$Q$8:$Q$354,0),0)&gt;0,1,0)</f>
        <v>0</v>
      </c>
      <c r="M49" s="120">
        <f ca="1">IF(IFERROR(MATCH(_xlfn.CONCAT($B49,",",M$4),'25 SpcFunc &amp; VentSpcFunc combos'!$Q$8:$Q$354,0),0)&gt;0,1,0)</f>
        <v>0</v>
      </c>
      <c r="N49" s="120">
        <f ca="1">IF(IFERROR(MATCH(_xlfn.CONCAT($B49,",",N$4),'25 SpcFunc &amp; VentSpcFunc combos'!$Q$8:$Q$354,0),0)&gt;0,1,0)</f>
        <v>0</v>
      </c>
      <c r="O49" s="120">
        <f ca="1">IF(IFERROR(MATCH(_xlfn.CONCAT($B49,",",O$4),'25 SpcFunc &amp; VentSpcFunc combos'!$Q$8:$Q$354,0),0)&gt;0,1,0)</f>
        <v>0</v>
      </c>
      <c r="P49" s="120">
        <f ca="1">IF(IFERROR(MATCH(_xlfn.CONCAT($B49,",",P$4),'25 SpcFunc &amp; VentSpcFunc combos'!$Q$8:$Q$354,0),0)&gt;0,1,0)</f>
        <v>0</v>
      </c>
      <c r="Q49" s="120">
        <f ca="1">IF(IFERROR(MATCH(_xlfn.CONCAT($B49,",",Q$4),'25 SpcFunc &amp; VentSpcFunc combos'!$Q$8:$Q$354,0),0)&gt;0,1,0)</f>
        <v>0</v>
      </c>
      <c r="R49" s="120">
        <f ca="1">IF(IFERROR(MATCH(_xlfn.CONCAT($B49,",",R$4),'25 SpcFunc &amp; VentSpcFunc combos'!$Q$8:$Q$354,0),0)&gt;0,1,0)</f>
        <v>0</v>
      </c>
      <c r="S49" s="120">
        <f ca="1">IF(IFERROR(MATCH(_xlfn.CONCAT($B49,",",S$4),'25 SpcFunc &amp; VentSpcFunc combos'!$Q$8:$Q$354,0),0)&gt;0,1,0)</f>
        <v>0</v>
      </c>
      <c r="T49" s="120">
        <f ca="1">IF(IFERROR(MATCH(_xlfn.CONCAT($B49,",",T$4),'25 SpcFunc &amp; VentSpcFunc combos'!$Q$8:$Q$354,0),0)&gt;0,1,0)</f>
        <v>0</v>
      </c>
      <c r="U49" s="120">
        <f ca="1">IF(IFERROR(MATCH(_xlfn.CONCAT($B49,",",U$4),'25 SpcFunc &amp; VentSpcFunc combos'!$Q$8:$Q$354,0),0)&gt;0,1,0)</f>
        <v>0</v>
      </c>
      <c r="V49" s="120">
        <f ca="1">IF(IFERROR(MATCH(_xlfn.CONCAT($B49,",",V$4),'25 SpcFunc &amp; VentSpcFunc combos'!$Q$8:$Q$354,0),0)&gt;0,1,0)</f>
        <v>0</v>
      </c>
      <c r="W49" s="120">
        <f ca="1">IF(IFERROR(MATCH(_xlfn.CONCAT($B49,",",W$4),'25 SpcFunc &amp; VentSpcFunc combos'!$Q$8:$Q$354,0),0)&gt;0,1,0)</f>
        <v>0</v>
      </c>
      <c r="X49" s="120">
        <f ca="1">IF(IFERROR(MATCH(_xlfn.CONCAT($B49,",",X$4),'25 SpcFunc &amp; VentSpcFunc combos'!$Q$8:$Q$354,0),0)&gt;0,1,0)</f>
        <v>0</v>
      </c>
      <c r="Y49" s="120">
        <f ca="1">IF(IFERROR(MATCH(_xlfn.CONCAT($B49,",",Y$4),'25 SpcFunc &amp; VentSpcFunc combos'!$Q$8:$Q$354,0),0)&gt;0,1,0)</f>
        <v>0</v>
      </c>
      <c r="Z49" s="120">
        <f ca="1">IF(IFERROR(MATCH(_xlfn.CONCAT($B49,",",Z$4),'25 SpcFunc &amp; VentSpcFunc combos'!$Q$8:$Q$354,0),0)&gt;0,1,0)</f>
        <v>1</v>
      </c>
      <c r="AA49" s="120">
        <f ca="1">IF(IFERROR(MATCH(_xlfn.CONCAT($B49,",",AA$4),'25 SpcFunc &amp; VentSpcFunc combos'!$Q$8:$Q$354,0),0)&gt;0,1,0)</f>
        <v>0</v>
      </c>
      <c r="AB49" s="120">
        <f ca="1">IF(IFERROR(MATCH(_xlfn.CONCAT($B49,",",AB$4),'25 SpcFunc &amp; VentSpcFunc combos'!$Q$8:$Q$354,0),0)&gt;0,1,0)</f>
        <v>0</v>
      </c>
      <c r="AC49" s="120">
        <f ca="1">IF(IFERROR(MATCH(_xlfn.CONCAT($B49,",",AC$4),'25 SpcFunc &amp; VentSpcFunc combos'!$Q$8:$Q$354,0),0)&gt;0,1,0)</f>
        <v>0</v>
      </c>
      <c r="AD49" s="120">
        <f ca="1">IF(IFERROR(MATCH(_xlfn.CONCAT($B49,",",AD$4),'25 SpcFunc &amp; VentSpcFunc combos'!$Q$8:$Q$354,0),0)&gt;0,1,0)</f>
        <v>0</v>
      </c>
      <c r="AE49" s="120">
        <f ca="1">IF(IFERROR(MATCH(_xlfn.CONCAT($B49,",",AE$4),'25 SpcFunc &amp; VentSpcFunc combos'!$Q$8:$Q$354,0),0)&gt;0,1,0)</f>
        <v>0</v>
      </c>
      <c r="AF49" s="120">
        <f ca="1">IF(IFERROR(MATCH(_xlfn.CONCAT($B49,",",AF$4),'25 SpcFunc &amp; VentSpcFunc combos'!$Q$8:$Q$354,0),0)&gt;0,1,0)</f>
        <v>0</v>
      </c>
      <c r="AG49" s="120">
        <f ca="1">IF(IFERROR(MATCH(_xlfn.CONCAT($B49,",",AG$4),'25 SpcFunc &amp; VentSpcFunc combos'!$Q$8:$Q$354,0),0)&gt;0,1,0)</f>
        <v>0</v>
      </c>
      <c r="AH49" s="120">
        <f ca="1">IF(IFERROR(MATCH(_xlfn.CONCAT($B49,",",AH$4),'25 SpcFunc &amp; VentSpcFunc combos'!$Q$8:$Q$354,0),0)&gt;0,1,0)</f>
        <v>0</v>
      </c>
      <c r="AI49" s="120">
        <f ca="1">IF(IFERROR(MATCH(_xlfn.CONCAT($B49,",",AI$4),'25 SpcFunc &amp; VentSpcFunc combos'!$Q$8:$Q$354,0),0)&gt;0,1,0)</f>
        <v>0</v>
      </c>
      <c r="AJ49" s="120">
        <f ca="1">IF(IFERROR(MATCH(_xlfn.CONCAT($B49,",",AJ$4),'25 SpcFunc &amp; VentSpcFunc combos'!$Q$8:$Q$354,0),0)&gt;0,1,0)</f>
        <v>0</v>
      </c>
      <c r="AK49" s="120">
        <f ca="1">IF(IFERROR(MATCH(_xlfn.CONCAT($B49,",",AK$4),'25 SpcFunc &amp; VentSpcFunc combos'!$Q$8:$Q$354,0),0)&gt;0,1,0)</f>
        <v>0</v>
      </c>
      <c r="AL49" s="120">
        <f ca="1">IF(IFERROR(MATCH(_xlfn.CONCAT($B49,",",AL$4),'25 SpcFunc &amp; VentSpcFunc combos'!$Q$8:$Q$354,0),0)&gt;0,1,0)</f>
        <v>0</v>
      </c>
      <c r="AM49" s="120">
        <f ca="1">IF(IFERROR(MATCH(_xlfn.CONCAT($B49,",",AM$4),'25 SpcFunc &amp; VentSpcFunc combos'!$Q$8:$Q$354,0),0)&gt;0,1,0)</f>
        <v>0</v>
      </c>
      <c r="AN49" s="120">
        <f ca="1">IF(IFERROR(MATCH(_xlfn.CONCAT($B49,",",AN$4),'25 SpcFunc &amp; VentSpcFunc combos'!$Q$8:$Q$354,0),0)&gt;0,1,0)</f>
        <v>0</v>
      </c>
      <c r="AO49" s="120">
        <f ca="1">IF(IFERROR(MATCH(_xlfn.CONCAT($B49,",",AO$4),'25 SpcFunc &amp; VentSpcFunc combos'!$Q$8:$Q$354,0),0)&gt;0,1,0)</f>
        <v>0</v>
      </c>
      <c r="AP49" s="120">
        <f ca="1">IF(IFERROR(MATCH(_xlfn.CONCAT($B49,",",AP$4),'25 SpcFunc &amp; VentSpcFunc combos'!$Q$8:$Q$354,0),0)&gt;0,1,0)</f>
        <v>1</v>
      </c>
      <c r="AQ49" s="120">
        <f ca="1">IF(IFERROR(MATCH(_xlfn.CONCAT($B49,",",AQ$4),'25 SpcFunc &amp; VentSpcFunc combos'!$Q$8:$Q$354,0),0)&gt;0,1,0)</f>
        <v>0</v>
      </c>
      <c r="AR49" s="120">
        <f ca="1">IF(IFERROR(MATCH(_xlfn.CONCAT($B49,",",AR$4),'25 SpcFunc &amp; VentSpcFunc combos'!$Q$8:$Q$354,0),0)&gt;0,1,0)</f>
        <v>0</v>
      </c>
      <c r="AS49" s="120">
        <f ca="1">IF(IFERROR(MATCH(_xlfn.CONCAT($B49,",",AS$4),'25 SpcFunc &amp; VentSpcFunc combos'!$Q$8:$Q$354,0),0)&gt;0,1,0)</f>
        <v>0</v>
      </c>
      <c r="AT49" s="120">
        <f ca="1">IF(IFERROR(MATCH(_xlfn.CONCAT($B49,",",AT$4),'25 SpcFunc &amp; VentSpcFunc combos'!$Q$8:$Q$354,0),0)&gt;0,1,0)</f>
        <v>1</v>
      </c>
      <c r="AU49" s="120">
        <f ca="1">IF(IFERROR(MATCH(_xlfn.CONCAT($B49,",",AU$4),'25 SpcFunc &amp; VentSpcFunc combos'!$Q$8:$Q$354,0),0)&gt;0,1,0)</f>
        <v>0</v>
      </c>
      <c r="AV49" s="120">
        <f ca="1">IF(IFERROR(MATCH(_xlfn.CONCAT($B49,",",AV$4),'25 SpcFunc &amp; VentSpcFunc combos'!$Q$8:$Q$354,0),0)&gt;0,1,0)</f>
        <v>0</v>
      </c>
      <c r="AW49" s="120">
        <f ca="1">IF(IFERROR(MATCH(_xlfn.CONCAT($B49,",",AW$4),'25 SpcFunc &amp; VentSpcFunc combos'!$Q$8:$Q$354,0),0)&gt;0,1,0)</f>
        <v>0</v>
      </c>
      <c r="AX49" s="120">
        <f ca="1">IF(IFERROR(MATCH(_xlfn.CONCAT($B49,",",AX$4),'25 SpcFunc &amp; VentSpcFunc combos'!$Q$8:$Q$354,0),0)&gt;0,1,0)</f>
        <v>0</v>
      </c>
      <c r="AY49" s="120">
        <f ca="1">IF(IFERROR(MATCH(_xlfn.CONCAT($B49,",",AY$4),'25 SpcFunc &amp; VentSpcFunc combos'!$Q$8:$Q$354,0),0)&gt;0,1,0)</f>
        <v>0</v>
      </c>
      <c r="AZ49" s="120">
        <f ca="1">IF(IFERROR(MATCH(_xlfn.CONCAT($B49,",",AZ$4),'25 SpcFunc &amp; VentSpcFunc combos'!$Q$8:$Q$354,0),0)&gt;0,1,0)</f>
        <v>0</v>
      </c>
      <c r="BA49" s="120">
        <f ca="1">IF(IFERROR(MATCH(_xlfn.CONCAT($B49,",",BA$4),'25 SpcFunc &amp; VentSpcFunc combos'!$Q$8:$Q$354,0),0)&gt;0,1,0)</f>
        <v>0</v>
      </c>
      <c r="BB49" s="120">
        <f ca="1">IF(IFERROR(MATCH(_xlfn.CONCAT($B49,",",BB$4),'25 SpcFunc &amp; VentSpcFunc combos'!$Q$8:$Q$354,0),0)&gt;0,1,0)</f>
        <v>0</v>
      </c>
      <c r="BC49" s="120">
        <f ca="1">IF(IFERROR(MATCH(_xlfn.CONCAT($B49,",",BC$4),'25 SpcFunc &amp; VentSpcFunc combos'!$Q$8:$Q$354,0),0)&gt;0,1,0)</f>
        <v>0</v>
      </c>
      <c r="BD49" s="120">
        <f ca="1">IF(IFERROR(MATCH(_xlfn.CONCAT($B49,",",BD$4),'25 SpcFunc &amp; VentSpcFunc combos'!$Q$8:$Q$354,0),0)&gt;0,1,0)</f>
        <v>0</v>
      </c>
      <c r="BE49" s="120">
        <f ca="1">IF(IFERROR(MATCH(_xlfn.CONCAT($B49,",",BE$4),'25 SpcFunc &amp; VentSpcFunc combos'!$Q$8:$Q$354,0),0)&gt;0,1,0)</f>
        <v>0</v>
      </c>
      <c r="BF49" s="120">
        <f ca="1">IF(IFERROR(MATCH(_xlfn.CONCAT($B49,",",BF$4),'25 SpcFunc &amp; VentSpcFunc combos'!$Q$8:$Q$354,0),0)&gt;0,1,0)</f>
        <v>0</v>
      </c>
      <c r="BG49" s="120">
        <f ca="1">IF(IFERROR(MATCH(_xlfn.CONCAT($B49,",",BG$4),'25 SpcFunc &amp; VentSpcFunc combos'!$Q$8:$Q$354,0),0)&gt;0,1,0)</f>
        <v>0</v>
      </c>
      <c r="BH49" s="120">
        <f ca="1">IF(IFERROR(MATCH(_xlfn.CONCAT($B49,",",BH$4),'25 SpcFunc &amp; VentSpcFunc combos'!$Q$8:$Q$354,0),0)&gt;0,1,0)</f>
        <v>0</v>
      </c>
      <c r="BI49" s="120">
        <f ca="1">IF(IFERROR(MATCH(_xlfn.CONCAT($B49,",",BI$4),'25 SpcFunc &amp; VentSpcFunc combos'!$Q$8:$Q$354,0),0)&gt;0,1,0)</f>
        <v>0</v>
      </c>
      <c r="BJ49" s="120">
        <f ca="1">IF(IFERROR(MATCH(_xlfn.CONCAT($B49,",",BJ$4),'25 SpcFunc &amp; VentSpcFunc combos'!$Q$8:$Q$354,0),0)&gt;0,1,0)</f>
        <v>0</v>
      </c>
      <c r="BK49" s="120">
        <f ca="1">IF(IFERROR(MATCH(_xlfn.CONCAT($B49,",",BK$4),'25 SpcFunc &amp; VentSpcFunc combos'!$Q$8:$Q$354,0),0)&gt;0,1,0)</f>
        <v>0</v>
      </c>
      <c r="BL49" s="120">
        <f ca="1">IF(IFERROR(MATCH(_xlfn.CONCAT($B49,",",BL$4),'25 SpcFunc &amp; VentSpcFunc combos'!$Q$8:$Q$354,0),0)&gt;0,1,0)</f>
        <v>0</v>
      </c>
      <c r="BM49" s="120">
        <f ca="1">IF(IFERROR(MATCH(_xlfn.CONCAT($B49,",",BM$4),'25 SpcFunc &amp; VentSpcFunc combos'!$Q$8:$Q$354,0),0)&gt;0,1,0)</f>
        <v>0</v>
      </c>
      <c r="BN49" s="120">
        <f ca="1">IF(IFERROR(MATCH(_xlfn.CONCAT($B49,",",BN$4),'25 SpcFunc &amp; VentSpcFunc combos'!$Q$8:$Q$354,0),0)&gt;0,1,0)</f>
        <v>0</v>
      </c>
      <c r="BO49" s="120">
        <f ca="1">IF(IFERROR(MATCH(_xlfn.CONCAT($B49,",",BO$4),'25 SpcFunc &amp; VentSpcFunc combos'!$Q$8:$Q$354,0),0)&gt;0,1,0)</f>
        <v>0</v>
      </c>
      <c r="BP49" s="120">
        <f ca="1">IF(IFERROR(MATCH(_xlfn.CONCAT($B49,",",BP$4),'25 SpcFunc &amp; VentSpcFunc combos'!$Q$8:$Q$354,0),0)&gt;0,1,0)</f>
        <v>0</v>
      </c>
      <c r="BQ49" s="120">
        <f ca="1">IF(IFERROR(MATCH(_xlfn.CONCAT($B49,",",BQ$4),'25 SpcFunc &amp; VentSpcFunc combos'!$Q$8:$Q$354,0),0)&gt;0,1,0)</f>
        <v>0</v>
      </c>
      <c r="BR49" s="120">
        <f ca="1">IF(IFERROR(MATCH(_xlfn.CONCAT($B49,",",BR$4),'25 SpcFunc &amp; VentSpcFunc combos'!$Q$8:$Q$354,0),0)&gt;0,1,0)</f>
        <v>0</v>
      </c>
      <c r="BS49" s="120">
        <f ca="1">IF(IFERROR(MATCH(_xlfn.CONCAT($B49,",",BS$4),'25 SpcFunc &amp; VentSpcFunc combos'!$Q$8:$Q$354,0),0)&gt;0,1,0)</f>
        <v>0</v>
      </c>
      <c r="BT49" s="120">
        <f ca="1">IF(IFERROR(MATCH(_xlfn.CONCAT($B49,",",BT$4),'25 SpcFunc &amp; VentSpcFunc combos'!$Q$8:$Q$354,0),0)&gt;0,1,0)</f>
        <v>0</v>
      </c>
      <c r="BU49" s="120">
        <f ca="1">IF(IFERROR(MATCH(_xlfn.CONCAT($B49,",",BU$4),'25 SpcFunc &amp; VentSpcFunc combos'!$Q$8:$Q$354,0),0)&gt;0,1,0)</f>
        <v>0</v>
      </c>
      <c r="BV49" s="120">
        <f ca="1">IF(IFERROR(MATCH(_xlfn.CONCAT($B49,",",BV$4),'25 SpcFunc &amp; VentSpcFunc combos'!$Q$8:$Q$354,0),0)&gt;0,1,0)</f>
        <v>0</v>
      </c>
      <c r="BW49" s="120">
        <f ca="1">IF(IFERROR(MATCH(_xlfn.CONCAT($B49,",",BW$4),'25 SpcFunc &amp; VentSpcFunc combos'!$Q$8:$Q$354,0),0)&gt;0,1,0)</f>
        <v>0</v>
      </c>
      <c r="BX49" s="120">
        <f ca="1">IF(IFERROR(MATCH(_xlfn.CONCAT($B49,",",BX$4),'25 SpcFunc &amp; VentSpcFunc combos'!$Q$8:$Q$354,0),0)&gt;0,1,0)</f>
        <v>0</v>
      </c>
      <c r="BY49" s="120">
        <f ca="1">IF(IFERROR(MATCH(_xlfn.CONCAT($B49,",",BY$4),'25 SpcFunc &amp; VentSpcFunc combos'!$Q$8:$Q$354,0),0)&gt;0,1,0)</f>
        <v>0</v>
      </c>
      <c r="BZ49" s="120">
        <f ca="1">IF(IFERROR(MATCH(_xlfn.CONCAT($B49,",",BZ$4),'25 SpcFunc &amp; VentSpcFunc combos'!$Q$8:$Q$354,0),0)&gt;0,1,0)</f>
        <v>0</v>
      </c>
      <c r="CA49" s="120">
        <f ca="1">IF(IFERROR(MATCH(_xlfn.CONCAT($B49,",",CA$4),'25 SpcFunc &amp; VentSpcFunc combos'!$Q$8:$Q$354,0),0)&gt;0,1,0)</f>
        <v>0</v>
      </c>
      <c r="CB49" s="120">
        <f ca="1">IF(IFERROR(MATCH(_xlfn.CONCAT($B49,",",CB$4),'25 SpcFunc &amp; VentSpcFunc combos'!$Q$8:$Q$354,0),0)&gt;0,1,0)</f>
        <v>0</v>
      </c>
      <c r="CC49" s="120">
        <f ca="1">IF(IFERROR(MATCH(_xlfn.CONCAT($B49,",",CC$4),'25 SpcFunc &amp; VentSpcFunc combos'!$Q$8:$Q$354,0),0)&gt;0,1,0)</f>
        <v>0</v>
      </c>
      <c r="CD49" s="120">
        <f ca="1">IF(IFERROR(MATCH(_xlfn.CONCAT($B49,",",CD$4),'25 SpcFunc &amp; VentSpcFunc combos'!$Q$8:$Q$354,0),0)&gt;0,1,0)</f>
        <v>0</v>
      </c>
      <c r="CE49" s="120">
        <f ca="1">IF(IFERROR(MATCH(_xlfn.CONCAT($B49,",",CE$4),'25 SpcFunc &amp; VentSpcFunc combos'!$Q$8:$Q$354,0),0)&gt;0,1,0)</f>
        <v>0</v>
      </c>
      <c r="CF49" s="120">
        <f ca="1">IF(IFERROR(MATCH(_xlfn.CONCAT($B49,",",CF$4),'25 SpcFunc &amp; VentSpcFunc combos'!$Q$8:$Q$354,0),0)&gt;0,1,0)</f>
        <v>0</v>
      </c>
      <c r="CG49" s="120">
        <f ca="1">IF(IFERROR(MATCH(_xlfn.CONCAT($B49,",",CG$4),'25 SpcFunc &amp; VentSpcFunc combos'!$Q$8:$Q$354,0),0)&gt;0,1,0)</f>
        <v>0</v>
      </c>
      <c r="CH49" s="120">
        <f ca="1">IF(IFERROR(MATCH(_xlfn.CONCAT($B49,",",CH$4),'25 SpcFunc &amp; VentSpcFunc combos'!$Q$8:$Q$354,0),0)&gt;0,1,0)</f>
        <v>0</v>
      </c>
      <c r="CI49" s="120">
        <f ca="1">IF(IFERROR(MATCH(_xlfn.CONCAT($B49,",",CI$4),'25 SpcFunc &amp; VentSpcFunc combos'!$Q$8:$Q$354,0),0)&gt;0,1,0)</f>
        <v>0</v>
      </c>
      <c r="CJ49" s="120">
        <f ca="1">IF(IFERROR(MATCH(_xlfn.CONCAT($B49,",",CJ$4),'25 SpcFunc &amp; VentSpcFunc combos'!$Q$8:$Q$354,0),0)&gt;0,1,0)</f>
        <v>0</v>
      </c>
      <c r="CK49" s="120">
        <f ca="1">IF(IFERROR(MATCH(_xlfn.CONCAT($B49,",",CK$4),'25 SpcFunc &amp; VentSpcFunc combos'!$Q$8:$Q$354,0),0)&gt;0,1,0)</f>
        <v>0</v>
      </c>
      <c r="CL49" s="120">
        <f ca="1">IF(IFERROR(MATCH(_xlfn.CONCAT($B49,",",CL$4),'25 SpcFunc &amp; VentSpcFunc combos'!$Q$8:$Q$354,0),0)&gt;0,1,0)</f>
        <v>0</v>
      </c>
      <c r="CM49" s="120">
        <f ca="1">IF(IFERROR(MATCH(_xlfn.CONCAT($B49,",",CM$4),'25 SpcFunc &amp; VentSpcFunc combos'!$Q$8:$Q$354,0),0)&gt;0,1,0)</f>
        <v>0</v>
      </c>
      <c r="CN49" s="120">
        <f ca="1">IF(IFERROR(MATCH(_xlfn.CONCAT($B49,",",CN$4),'25 SpcFunc &amp; VentSpcFunc combos'!$Q$8:$Q$354,0),0)&gt;0,1,0)</f>
        <v>0</v>
      </c>
      <c r="CO49" s="120">
        <f ca="1">IF(IFERROR(MATCH(_xlfn.CONCAT($B49,",",CO$4),'25 SpcFunc &amp; VentSpcFunc combos'!$Q$8:$Q$354,0),0)&gt;0,1,0)</f>
        <v>0</v>
      </c>
      <c r="CP49" s="120">
        <f ca="1">IF(IFERROR(MATCH(_xlfn.CONCAT($B49,",",CP$4),'25 SpcFunc &amp; VentSpcFunc combos'!$Q$8:$Q$354,0),0)&gt;0,1,0)</f>
        <v>0</v>
      </c>
      <c r="CQ49" s="120">
        <f ca="1">IF(IFERROR(MATCH(_xlfn.CONCAT($B49,",",CQ$4),'25 SpcFunc &amp; VentSpcFunc combos'!$Q$8:$Q$354,0),0)&gt;0,1,0)</f>
        <v>0</v>
      </c>
      <c r="CR49" s="120">
        <f ca="1">IF(IFERROR(MATCH(_xlfn.CONCAT($B49,",",CR$4),'25 SpcFunc &amp; VentSpcFunc combos'!$Q$8:$Q$354,0),0)&gt;0,1,0)</f>
        <v>0</v>
      </c>
      <c r="CS49" s="120">
        <f ca="1">IF(IFERROR(MATCH(_xlfn.CONCAT($B49,",",CS$4),'25 SpcFunc &amp; VentSpcFunc combos'!$Q$8:$Q$354,0),0)&gt;0,1,0)</f>
        <v>0</v>
      </c>
      <c r="CT49" s="120">
        <f ca="1">IF(IFERROR(MATCH(_xlfn.CONCAT($B49,",",CT$4),'25 SpcFunc &amp; VentSpcFunc combos'!$Q$8:$Q$354,0),0)&gt;0,1,0)</f>
        <v>0</v>
      </c>
      <c r="CU49" s="99" t="s">
        <v>938</v>
      </c>
      <c r="CV49">
        <f t="shared" ca="1" si="4"/>
        <v>3</v>
      </c>
    </row>
    <row r="50" spans="2:100" x14ac:dyDescent="0.25">
      <c r="B50" t="str">
        <f>'For CSV - 2025 SpcFuncData'!B50</f>
        <v>Lounge, Breakroom, or Waiting Area</v>
      </c>
      <c r="C50" s="120">
        <f ca="1">IF(IFERROR(MATCH(_xlfn.CONCAT($B50,",",C$4),'25 SpcFunc &amp; VentSpcFunc combos'!$Q$8:$Q$354,0),0)&gt;0,1,0)</f>
        <v>0</v>
      </c>
      <c r="D50" s="120">
        <f ca="1">IF(IFERROR(MATCH(_xlfn.CONCAT($B50,",",D$4),'25 SpcFunc &amp; VentSpcFunc combos'!$Q$8:$Q$354,0),0)&gt;0,1,0)</f>
        <v>0</v>
      </c>
      <c r="E50" s="120">
        <f ca="1">IF(IFERROR(MATCH(_xlfn.CONCAT($B50,",",E$4),'25 SpcFunc &amp; VentSpcFunc combos'!$Q$8:$Q$354,0),0)&gt;0,1,0)</f>
        <v>0</v>
      </c>
      <c r="F50" s="120">
        <f ca="1">IF(IFERROR(MATCH(_xlfn.CONCAT($B50,",",F$4),'25 SpcFunc &amp; VentSpcFunc combos'!$Q$8:$Q$354,0),0)&gt;0,1,0)</f>
        <v>0</v>
      </c>
      <c r="G50" s="120">
        <f ca="1">IF(IFERROR(MATCH(_xlfn.CONCAT($B50,",",G$4),'25 SpcFunc &amp; VentSpcFunc combos'!$Q$8:$Q$354,0),0)&gt;0,1,0)</f>
        <v>0</v>
      </c>
      <c r="H50" s="120">
        <f ca="1">IF(IFERROR(MATCH(_xlfn.CONCAT($B50,",",H$4),'25 SpcFunc &amp; VentSpcFunc combos'!$Q$8:$Q$354,0),0)&gt;0,1,0)</f>
        <v>0</v>
      </c>
      <c r="I50" s="120">
        <f ca="1">IF(IFERROR(MATCH(_xlfn.CONCAT($B50,",",I$4),'25 SpcFunc &amp; VentSpcFunc combos'!$Q$8:$Q$354,0),0)&gt;0,1,0)</f>
        <v>0</v>
      </c>
      <c r="J50" s="120">
        <f ca="1">IF(IFERROR(MATCH(_xlfn.CONCAT($B50,",",J$4),'25 SpcFunc &amp; VentSpcFunc combos'!$Q$8:$Q$354,0),0)&gt;0,1,0)</f>
        <v>0</v>
      </c>
      <c r="K50" s="120">
        <f ca="1">IF(IFERROR(MATCH(_xlfn.CONCAT($B50,",",K$4),'25 SpcFunc &amp; VentSpcFunc combos'!$Q$8:$Q$354,0),0)&gt;0,1,0)</f>
        <v>0</v>
      </c>
      <c r="L50" s="120">
        <f ca="1">IF(IFERROR(MATCH(_xlfn.CONCAT($B50,",",L$4),'25 SpcFunc &amp; VentSpcFunc combos'!$Q$8:$Q$354,0),0)&gt;0,1,0)</f>
        <v>0</v>
      </c>
      <c r="M50" s="120">
        <f ca="1">IF(IFERROR(MATCH(_xlfn.CONCAT($B50,",",M$4),'25 SpcFunc &amp; VentSpcFunc combos'!$Q$8:$Q$354,0),0)&gt;0,1,0)</f>
        <v>0</v>
      </c>
      <c r="N50" s="120">
        <f ca="1">IF(IFERROR(MATCH(_xlfn.CONCAT($B50,",",N$4),'25 SpcFunc &amp; VentSpcFunc combos'!$Q$8:$Q$354,0),0)&gt;0,1,0)</f>
        <v>0</v>
      </c>
      <c r="O50" s="120">
        <f ca="1">IF(IFERROR(MATCH(_xlfn.CONCAT($B50,",",O$4),'25 SpcFunc &amp; VentSpcFunc combos'!$Q$8:$Q$354,0),0)&gt;0,1,0)</f>
        <v>0</v>
      </c>
      <c r="P50" s="120">
        <f ca="1">IF(IFERROR(MATCH(_xlfn.CONCAT($B50,",",P$4),'25 SpcFunc &amp; VentSpcFunc combos'!$Q$8:$Q$354,0),0)&gt;0,1,0)</f>
        <v>0</v>
      </c>
      <c r="Q50" s="120">
        <f ca="1">IF(IFERROR(MATCH(_xlfn.CONCAT($B50,",",Q$4),'25 SpcFunc &amp; VentSpcFunc combos'!$Q$8:$Q$354,0),0)&gt;0,1,0)</f>
        <v>0</v>
      </c>
      <c r="R50" s="120">
        <f ca="1">IF(IFERROR(MATCH(_xlfn.CONCAT($B50,",",R$4),'25 SpcFunc &amp; VentSpcFunc combos'!$Q$8:$Q$354,0),0)&gt;0,1,0)</f>
        <v>0</v>
      </c>
      <c r="S50" s="120">
        <f ca="1">IF(IFERROR(MATCH(_xlfn.CONCAT($B50,",",S$4),'25 SpcFunc &amp; VentSpcFunc combos'!$Q$8:$Q$354,0),0)&gt;0,1,0)</f>
        <v>0</v>
      </c>
      <c r="T50" s="120">
        <f ca="1">IF(IFERROR(MATCH(_xlfn.CONCAT($B50,",",T$4),'25 SpcFunc &amp; VentSpcFunc combos'!$Q$8:$Q$354,0),0)&gt;0,1,0)</f>
        <v>0</v>
      </c>
      <c r="U50" s="120">
        <f ca="1">IF(IFERROR(MATCH(_xlfn.CONCAT($B50,",",U$4),'25 SpcFunc &amp; VentSpcFunc combos'!$Q$8:$Q$354,0),0)&gt;0,1,0)</f>
        <v>0</v>
      </c>
      <c r="V50" s="120">
        <f ca="1">IF(IFERROR(MATCH(_xlfn.CONCAT($B50,",",V$4),'25 SpcFunc &amp; VentSpcFunc combos'!$Q$8:$Q$354,0),0)&gt;0,1,0)</f>
        <v>0</v>
      </c>
      <c r="W50" s="120">
        <f ca="1">IF(IFERROR(MATCH(_xlfn.CONCAT($B50,",",W$4),'25 SpcFunc &amp; VentSpcFunc combos'!$Q$8:$Q$354,0),0)&gt;0,1,0)</f>
        <v>0</v>
      </c>
      <c r="X50" s="120">
        <f ca="1">IF(IFERROR(MATCH(_xlfn.CONCAT($B50,",",X$4),'25 SpcFunc &amp; VentSpcFunc combos'!$Q$8:$Q$354,0),0)&gt;0,1,0)</f>
        <v>0</v>
      </c>
      <c r="Y50" s="120">
        <f ca="1">IF(IFERROR(MATCH(_xlfn.CONCAT($B50,",",Y$4),'25 SpcFunc &amp; VentSpcFunc combos'!$Q$8:$Q$354,0),0)&gt;0,1,0)</f>
        <v>0</v>
      </c>
      <c r="Z50" s="120">
        <f ca="1">IF(IFERROR(MATCH(_xlfn.CONCAT($B50,",",Z$4),'25 SpcFunc &amp; VentSpcFunc combos'!$Q$8:$Q$354,0),0)&gt;0,1,0)</f>
        <v>0</v>
      </c>
      <c r="AA50" s="120">
        <f ca="1">IF(IFERROR(MATCH(_xlfn.CONCAT($B50,",",AA$4),'25 SpcFunc &amp; VentSpcFunc combos'!$Q$8:$Q$354,0),0)&gt;0,1,0)</f>
        <v>0</v>
      </c>
      <c r="AB50" s="120">
        <f ca="1">IF(IFERROR(MATCH(_xlfn.CONCAT($B50,",",AB$4),'25 SpcFunc &amp; VentSpcFunc combos'!$Q$8:$Q$354,0),0)&gt;0,1,0)</f>
        <v>0</v>
      </c>
      <c r="AC50" s="120">
        <f ca="1">IF(IFERROR(MATCH(_xlfn.CONCAT($B50,",",AC$4),'25 SpcFunc &amp; VentSpcFunc combos'!$Q$8:$Q$354,0),0)&gt;0,1,0)</f>
        <v>0</v>
      </c>
      <c r="AD50" s="120">
        <f ca="1">IF(IFERROR(MATCH(_xlfn.CONCAT($B50,",",AD$4),'25 SpcFunc &amp; VentSpcFunc combos'!$Q$8:$Q$354,0),0)&gt;0,1,0)</f>
        <v>0</v>
      </c>
      <c r="AE50" s="120">
        <f ca="1">IF(IFERROR(MATCH(_xlfn.CONCAT($B50,",",AE$4),'25 SpcFunc &amp; VentSpcFunc combos'!$Q$8:$Q$354,0),0)&gt;0,1,0)</f>
        <v>0</v>
      </c>
      <c r="AF50" s="120">
        <f ca="1">IF(IFERROR(MATCH(_xlfn.CONCAT($B50,",",AF$4),'25 SpcFunc &amp; VentSpcFunc combos'!$Q$8:$Q$354,0),0)&gt;0,1,0)</f>
        <v>0</v>
      </c>
      <c r="AG50" s="120">
        <f ca="1">IF(IFERROR(MATCH(_xlfn.CONCAT($B50,",",AG$4),'25 SpcFunc &amp; VentSpcFunc combos'!$Q$8:$Q$354,0),0)&gt;0,1,0)</f>
        <v>0</v>
      </c>
      <c r="AH50" s="120">
        <f ca="1">IF(IFERROR(MATCH(_xlfn.CONCAT($B50,",",AH$4),'25 SpcFunc &amp; VentSpcFunc combos'!$Q$8:$Q$354,0),0)&gt;0,1,0)</f>
        <v>0</v>
      </c>
      <c r="AI50" s="120">
        <f ca="1">IF(IFERROR(MATCH(_xlfn.CONCAT($B50,",",AI$4),'25 SpcFunc &amp; VentSpcFunc combos'!$Q$8:$Q$354,0),0)&gt;0,1,0)</f>
        <v>0</v>
      </c>
      <c r="AJ50" s="120">
        <f ca="1">IF(IFERROR(MATCH(_xlfn.CONCAT($B50,",",AJ$4),'25 SpcFunc &amp; VentSpcFunc combos'!$Q$8:$Q$354,0),0)&gt;0,1,0)</f>
        <v>0</v>
      </c>
      <c r="AK50" s="120">
        <f ca="1">IF(IFERROR(MATCH(_xlfn.CONCAT($B50,",",AK$4),'25 SpcFunc &amp; VentSpcFunc combos'!$Q$8:$Q$354,0),0)&gt;0,1,0)</f>
        <v>0</v>
      </c>
      <c r="AL50" s="120">
        <f ca="1">IF(IFERROR(MATCH(_xlfn.CONCAT($B50,",",AL$4),'25 SpcFunc &amp; VentSpcFunc combos'!$Q$8:$Q$354,0),0)&gt;0,1,0)</f>
        <v>0</v>
      </c>
      <c r="AM50" s="120">
        <f ca="1">IF(IFERROR(MATCH(_xlfn.CONCAT($B50,",",AM$4),'25 SpcFunc &amp; VentSpcFunc combos'!$Q$8:$Q$354,0),0)&gt;0,1,0)</f>
        <v>0</v>
      </c>
      <c r="AN50" s="120">
        <f ca="1">IF(IFERROR(MATCH(_xlfn.CONCAT($B50,",",AN$4),'25 SpcFunc &amp; VentSpcFunc combos'!$Q$8:$Q$354,0),0)&gt;0,1,0)</f>
        <v>0</v>
      </c>
      <c r="AO50" s="120">
        <f ca="1">IF(IFERROR(MATCH(_xlfn.CONCAT($B50,",",AO$4),'25 SpcFunc &amp; VentSpcFunc combos'!$Q$8:$Q$354,0),0)&gt;0,1,0)</f>
        <v>0</v>
      </c>
      <c r="AP50" s="120">
        <f ca="1">IF(IFERROR(MATCH(_xlfn.CONCAT($B50,",",AP$4),'25 SpcFunc &amp; VentSpcFunc combos'!$Q$8:$Q$354,0),0)&gt;0,1,0)</f>
        <v>0</v>
      </c>
      <c r="AQ50" s="120">
        <f ca="1">IF(IFERROR(MATCH(_xlfn.CONCAT($B50,",",AQ$4),'25 SpcFunc &amp; VentSpcFunc combos'!$Q$8:$Q$354,0),0)&gt;0,1,0)</f>
        <v>0</v>
      </c>
      <c r="AR50" s="120">
        <f ca="1">IF(IFERROR(MATCH(_xlfn.CONCAT($B50,",",AR$4),'25 SpcFunc &amp; VentSpcFunc combos'!$Q$8:$Q$354,0),0)&gt;0,1,0)</f>
        <v>0</v>
      </c>
      <c r="AS50" s="120">
        <f ca="1">IF(IFERROR(MATCH(_xlfn.CONCAT($B50,",",AS$4),'25 SpcFunc &amp; VentSpcFunc combos'!$Q$8:$Q$354,0),0)&gt;0,1,0)</f>
        <v>0</v>
      </c>
      <c r="AT50" s="120">
        <f ca="1">IF(IFERROR(MATCH(_xlfn.CONCAT($B50,",",AT$4),'25 SpcFunc &amp; VentSpcFunc combos'!$Q$8:$Q$354,0),0)&gt;0,1,0)</f>
        <v>0</v>
      </c>
      <c r="AU50" s="120">
        <f ca="1">IF(IFERROR(MATCH(_xlfn.CONCAT($B50,",",AU$4),'25 SpcFunc &amp; VentSpcFunc combos'!$Q$8:$Q$354,0),0)&gt;0,1,0)</f>
        <v>0</v>
      </c>
      <c r="AV50" s="120">
        <f ca="1">IF(IFERROR(MATCH(_xlfn.CONCAT($B50,",",AV$4),'25 SpcFunc &amp; VentSpcFunc combos'!$Q$8:$Q$354,0),0)&gt;0,1,0)</f>
        <v>0</v>
      </c>
      <c r="AW50" s="120">
        <f ca="1">IF(IFERROR(MATCH(_xlfn.CONCAT($B50,",",AW$4),'25 SpcFunc &amp; VentSpcFunc combos'!$Q$8:$Q$354,0),0)&gt;0,1,0)</f>
        <v>0</v>
      </c>
      <c r="AX50" s="120">
        <f ca="1">IF(IFERROR(MATCH(_xlfn.CONCAT($B50,",",AX$4),'25 SpcFunc &amp; VentSpcFunc combos'!$Q$8:$Q$354,0),0)&gt;0,1,0)</f>
        <v>0</v>
      </c>
      <c r="AY50" s="120">
        <f ca="1">IF(IFERROR(MATCH(_xlfn.CONCAT($B50,",",AY$4),'25 SpcFunc &amp; VentSpcFunc combos'!$Q$8:$Q$354,0),0)&gt;0,1,0)</f>
        <v>0</v>
      </c>
      <c r="AZ50" s="120">
        <f ca="1">IF(IFERROR(MATCH(_xlfn.CONCAT($B50,",",AZ$4),'25 SpcFunc &amp; VentSpcFunc combos'!$Q$8:$Q$354,0),0)&gt;0,1,0)</f>
        <v>0</v>
      </c>
      <c r="BA50" s="120">
        <f ca="1">IF(IFERROR(MATCH(_xlfn.CONCAT($B50,",",BA$4),'25 SpcFunc &amp; VentSpcFunc combos'!$Q$8:$Q$354,0),0)&gt;0,1,0)</f>
        <v>0</v>
      </c>
      <c r="BB50" s="120">
        <f ca="1">IF(IFERROR(MATCH(_xlfn.CONCAT($B50,",",BB$4),'25 SpcFunc &amp; VentSpcFunc combos'!$Q$8:$Q$354,0),0)&gt;0,1,0)</f>
        <v>0</v>
      </c>
      <c r="BC50" s="120">
        <f ca="1">IF(IFERROR(MATCH(_xlfn.CONCAT($B50,",",BC$4),'25 SpcFunc &amp; VentSpcFunc combos'!$Q$8:$Q$354,0),0)&gt;0,1,0)</f>
        <v>0</v>
      </c>
      <c r="BD50" s="120">
        <f ca="1">IF(IFERROR(MATCH(_xlfn.CONCAT($B50,",",BD$4),'25 SpcFunc &amp; VentSpcFunc combos'!$Q$8:$Q$354,0),0)&gt;0,1,0)</f>
        <v>0</v>
      </c>
      <c r="BE50" s="120">
        <f ca="1">IF(IFERROR(MATCH(_xlfn.CONCAT($B50,",",BE$4),'25 SpcFunc &amp; VentSpcFunc combos'!$Q$8:$Q$354,0),0)&gt;0,1,0)</f>
        <v>0</v>
      </c>
      <c r="BF50" s="120">
        <f ca="1">IF(IFERROR(MATCH(_xlfn.CONCAT($B50,",",BF$4),'25 SpcFunc &amp; VentSpcFunc combos'!$Q$8:$Q$354,0),0)&gt;0,1,0)</f>
        <v>1</v>
      </c>
      <c r="BG50" s="120">
        <f ca="1">IF(IFERROR(MATCH(_xlfn.CONCAT($B50,",",BG$4),'25 SpcFunc &amp; VentSpcFunc combos'!$Q$8:$Q$354,0),0)&gt;0,1,0)</f>
        <v>1</v>
      </c>
      <c r="BH50" s="120">
        <f ca="1">IF(IFERROR(MATCH(_xlfn.CONCAT($B50,",",BH$4),'25 SpcFunc &amp; VentSpcFunc combos'!$Q$8:$Q$354,0),0)&gt;0,1,0)</f>
        <v>0</v>
      </c>
      <c r="BI50" s="120">
        <f ca="1">IF(IFERROR(MATCH(_xlfn.CONCAT($B50,",",BI$4),'25 SpcFunc &amp; VentSpcFunc combos'!$Q$8:$Q$354,0),0)&gt;0,1,0)</f>
        <v>0</v>
      </c>
      <c r="BJ50" s="120">
        <f ca="1">IF(IFERROR(MATCH(_xlfn.CONCAT($B50,",",BJ$4),'25 SpcFunc &amp; VentSpcFunc combos'!$Q$8:$Q$354,0),0)&gt;0,1,0)</f>
        <v>0</v>
      </c>
      <c r="BK50" s="120">
        <f ca="1">IF(IFERROR(MATCH(_xlfn.CONCAT($B50,",",BK$4),'25 SpcFunc &amp; VentSpcFunc combos'!$Q$8:$Q$354,0),0)&gt;0,1,0)</f>
        <v>0</v>
      </c>
      <c r="BL50" s="120">
        <f ca="1">IF(IFERROR(MATCH(_xlfn.CONCAT($B50,",",BL$4),'25 SpcFunc &amp; VentSpcFunc combos'!$Q$8:$Q$354,0),0)&gt;0,1,0)</f>
        <v>0</v>
      </c>
      <c r="BM50" s="120">
        <f ca="1">IF(IFERROR(MATCH(_xlfn.CONCAT($B50,",",BM$4),'25 SpcFunc &amp; VentSpcFunc combos'!$Q$8:$Q$354,0),0)&gt;0,1,0)</f>
        <v>0</v>
      </c>
      <c r="BN50" s="120">
        <f ca="1">IF(IFERROR(MATCH(_xlfn.CONCAT($B50,",",BN$4),'25 SpcFunc &amp; VentSpcFunc combos'!$Q$8:$Q$354,0),0)&gt;0,1,0)</f>
        <v>0</v>
      </c>
      <c r="BO50" s="120">
        <f ca="1">IF(IFERROR(MATCH(_xlfn.CONCAT($B50,",",BO$4),'25 SpcFunc &amp; VentSpcFunc combos'!$Q$8:$Q$354,0),0)&gt;0,1,0)</f>
        <v>0</v>
      </c>
      <c r="BP50" s="120">
        <f ca="1">IF(IFERROR(MATCH(_xlfn.CONCAT($B50,",",BP$4),'25 SpcFunc &amp; VentSpcFunc combos'!$Q$8:$Q$354,0),0)&gt;0,1,0)</f>
        <v>0</v>
      </c>
      <c r="BQ50" s="120">
        <f ca="1">IF(IFERROR(MATCH(_xlfn.CONCAT($B50,",",BQ$4),'25 SpcFunc &amp; VentSpcFunc combos'!$Q$8:$Q$354,0),0)&gt;0,1,0)</f>
        <v>0</v>
      </c>
      <c r="BR50" s="120">
        <f ca="1">IF(IFERROR(MATCH(_xlfn.CONCAT($B50,",",BR$4),'25 SpcFunc &amp; VentSpcFunc combos'!$Q$8:$Q$354,0),0)&gt;0,1,0)</f>
        <v>1</v>
      </c>
      <c r="BS50" s="120">
        <f ca="1">IF(IFERROR(MATCH(_xlfn.CONCAT($B50,",",BS$4),'25 SpcFunc &amp; VentSpcFunc combos'!$Q$8:$Q$354,0),0)&gt;0,1,0)</f>
        <v>0</v>
      </c>
      <c r="BT50" s="120">
        <f ca="1">IF(IFERROR(MATCH(_xlfn.CONCAT($B50,",",BT$4),'25 SpcFunc &amp; VentSpcFunc combos'!$Q$8:$Q$354,0),0)&gt;0,1,0)</f>
        <v>0</v>
      </c>
      <c r="BU50" s="120">
        <f ca="1">IF(IFERROR(MATCH(_xlfn.CONCAT($B50,",",BU$4),'25 SpcFunc &amp; VentSpcFunc combos'!$Q$8:$Q$354,0),0)&gt;0,1,0)</f>
        <v>0</v>
      </c>
      <c r="BV50" s="120">
        <f ca="1">IF(IFERROR(MATCH(_xlfn.CONCAT($B50,",",BV$4),'25 SpcFunc &amp; VentSpcFunc combos'!$Q$8:$Q$354,0),0)&gt;0,1,0)</f>
        <v>0</v>
      </c>
      <c r="BW50" s="120">
        <f ca="1">IF(IFERROR(MATCH(_xlfn.CONCAT($B50,",",BW$4),'25 SpcFunc &amp; VentSpcFunc combos'!$Q$8:$Q$354,0),0)&gt;0,1,0)</f>
        <v>0</v>
      </c>
      <c r="BX50" s="120">
        <f ca="1">IF(IFERROR(MATCH(_xlfn.CONCAT($B50,",",BX$4),'25 SpcFunc &amp; VentSpcFunc combos'!$Q$8:$Q$354,0),0)&gt;0,1,0)</f>
        <v>0</v>
      </c>
      <c r="BY50" s="120">
        <f ca="1">IF(IFERROR(MATCH(_xlfn.CONCAT($B50,",",BY$4),'25 SpcFunc &amp; VentSpcFunc combos'!$Q$8:$Q$354,0),0)&gt;0,1,0)</f>
        <v>0</v>
      </c>
      <c r="BZ50" s="120">
        <f ca="1">IF(IFERROR(MATCH(_xlfn.CONCAT($B50,",",BZ$4),'25 SpcFunc &amp; VentSpcFunc combos'!$Q$8:$Q$354,0),0)&gt;0,1,0)</f>
        <v>0</v>
      </c>
      <c r="CA50" s="120">
        <f ca="1">IF(IFERROR(MATCH(_xlfn.CONCAT($B50,",",CA$4),'25 SpcFunc &amp; VentSpcFunc combos'!$Q$8:$Q$354,0),0)&gt;0,1,0)</f>
        <v>0</v>
      </c>
      <c r="CB50" s="120">
        <f ca="1">IF(IFERROR(MATCH(_xlfn.CONCAT($B50,",",CB$4),'25 SpcFunc &amp; VentSpcFunc combos'!$Q$8:$Q$354,0),0)&gt;0,1,0)</f>
        <v>0</v>
      </c>
      <c r="CC50" s="120">
        <f ca="1">IF(IFERROR(MATCH(_xlfn.CONCAT($B50,",",CC$4),'25 SpcFunc &amp; VentSpcFunc combos'!$Q$8:$Q$354,0),0)&gt;0,1,0)</f>
        <v>1</v>
      </c>
      <c r="CD50" s="120">
        <f ca="1">IF(IFERROR(MATCH(_xlfn.CONCAT($B50,",",CD$4),'25 SpcFunc &amp; VentSpcFunc combos'!$Q$8:$Q$354,0),0)&gt;0,1,0)</f>
        <v>0</v>
      </c>
      <c r="CE50" s="120">
        <f ca="1">IF(IFERROR(MATCH(_xlfn.CONCAT($B50,",",CE$4),'25 SpcFunc &amp; VentSpcFunc combos'!$Q$8:$Q$354,0),0)&gt;0,1,0)</f>
        <v>1</v>
      </c>
      <c r="CF50" s="120">
        <f ca="1">IF(IFERROR(MATCH(_xlfn.CONCAT($B50,",",CF$4),'25 SpcFunc &amp; VentSpcFunc combos'!$Q$8:$Q$354,0),0)&gt;0,1,0)</f>
        <v>0</v>
      </c>
      <c r="CG50" s="120">
        <f ca="1">IF(IFERROR(MATCH(_xlfn.CONCAT($B50,",",CG$4),'25 SpcFunc &amp; VentSpcFunc combos'!$Q$8:$Q$354,0),0)&gt;0,1,0)</f>
        <v>0</v>
      </c>
      <c r="CH50" s="120">
        <f ca="1">IF(IFERROR(MATCH(_xlfn.CONCAT($B50,",",CH$4),'25 SpcFunc &amp; VentSpcFunc combos'!$Q$8:$Q$354,0),0)&gt;0,1,0)</f>
        <v>0</v>
      </c>
      <c r="CI50" s="120">
        <f ca="1">IF(IFERROR(MATCH(_xlfn.CONCAT($B50,",",CI$4),'25 SpcFunc &amp; VentSpcFunc combos'!$Q$8:$Q$354,0),0)&gt;0,1,0)</f>
        <v>1</v>
      </c>
      <c r="CJ50" s="120">
        <f ca="1">IF(IFERROR(MATCH(_xlfn.CONCAT($B50,",",CJ$4),'25 SpcFunc &amp; VentSpcFunc combos'!$Q$8:$Q$354,0),0)&gt;0,1,0)</f>
        <v>0</v>
      </c>
      <c r="CK50" s="120">
        <f ca="1">IF(IFERROR(MATCH(_xlfn.CONCAT($B50,",",CK$4),'25 SpcFunc &amp; VentSpcFunc combos'!$Q$8:$Q$354,0),0)&gt;0,1,0)</f>
        <v>0</v>
      </c>
      <c r="CL50" s="120">
        <f ca="1">IF(IFERROR(MATCH(_xlfn.CONCAT($B50,",",CL$4),'25 SpcFunc &amp; VentSpcFunc combos'!$Q$8:$Q$354,0),0)&gt;0,1,0)</f>
        <v>0</v>
      </c>
      <c r="CM50" s="120">
        <f ca="1">IF(IFERROR(MATCH(_xlfn.CONCAT($B50,",",CM$4),'25 SpcFunc &amp; VentSpcFunc combos'!$Q$8:$Q$354,0),0)&gt;0,1,0)</f>
        <v>0</v>
      </c>
      <c r="CN50" s="120">
        <f ca="1">IF(IFERROR(MATCH(_xlfn.CONCAT($B50,",",CN$4),'25 SpcFunc &amp; VentSpcFunc combos'!$Q$8:$Q$354,0),0)&gt;0,1,0)</f>
        <v>0</v>
      </c>
      <c r="CO50" s="120">
        <f ca="1">IF(IFERROR(MATCH(_xlfn.CONCAT($B50,",",CO$4),'25 SpcFunc &amp; VentSpcFunc combos'!$Q$8:$Q$354,0),0)&gt;0,1,0)</f>
        <v>0</v>
      </c>
      <c r="CP50" s="120">
        <f ca="1">IF(IFERROR(MATCH(_xlfn.CONCAT($B50,",",CP$4),'25 SpcFunc &amp; VentSpcFunc combos'!$Q$8:$Q$354,0),0)&gt;0,1,0)</f>
        <v>0</v>
      </c>
      <c r="CQ50" s="120">
        <f ca="1">IF(IFERROR(MATCH(_xlfn.CONCAT($B50,",",CQ$4),'25 SpcFunc &amp; VentSpcFunc combos'!$Q$8:$Q$354,0),0)&gt;0,1,0)</f>
        <v>0</v>
      </c>
      <c r="CR50" s="120">
        <f ca="1">IF(IFERROR(MATCH(_xlfn.CONCAT($B50,",",CR$4),'25 SpcFunc &amp; VentSpcFunc combos'!$Q$8:$Q$354,0),0)&gt;0,1,0)</f>
        <v>0</v>
      </c>
      <c r="CS50" s="120">
        <f ca="1">IF(IFERROR(MATCH(_xlfn.CONCAT($B50,",",CS$4),'25 SpcFunc &amp; VentSpcFunc combos'!$Q$8:$Q$354,0),0)&gt;0,1,0)</f>
        <v>0</v>
      </c>
      <c r="CT50" s="120">
        <f ca="1">IF(IFERROR(MATCH(_xlfn.CONCAT($B50,",",CT$4),'25 SpcFunc &amp; VentSpcFunc combos'!$Q$8:$Q$354,0),0)&gt;0,1,0)</f>
        <v>0</v>
      </c>
      <c r="CU50" s="99" t="s">
        <v>938</v>
      </c>
      <c r="CV50">
        <f t="shared" ca="1" si="4"/>
        <v>6</v>
      </c>
    </row>
    <row r="51" spans="2:100" x14ac:dyDescent="0.25">
      <c r="B51" t="str">
        <f>'For CSV - 2025 SpcFuncData'!B51</f>
        <v>Manufacturing, Commercial &amp; Industrial Work Area (Low Bay)</v>
      </c>
      <c r="C51" s="120">
        <f ca="1">IF(IFERROR(MATCH(_xlfn.CONCAT($B51,",",C$4),'25 SpcFunc &amp; VentSpcFunc combos'!$Q$8:$Q$354,0),0)&gt;0,1,0)</f>
        <v>0</v>
      </c>
      <c r="D51" s="120">
        <f ca="1">IF(IFERROR(MATCH(_xlfn.CONCAT($B51,",",D$4),'25 SpcFunc &amp; VentSpcFunc combos'!$Q$8:$Q$354,0),0)&gt;0,1,0)</f>
        <v>0</v>
      </c>
      <c r="E51" s="120">
        <f ca="1">IF(IFERROR(MATCH(_xlfn.CONCAT($B51,",",E$4),'25 SpcFunc &amp; VentSpcFunc combos'!$Q$8:$Q$354,0),0)&gt;0,1,0)</f>
        <v>0</v>
      </c>
      <c r="F51" s="120">
        <f ca="1">IF(IFERROR(MATCH(_xlfn.CONCAT($B51,",",F$4),'25 SpcFunc &amp; VentSpcFunc combos'!$Q$8:$Q$354,0),0)&gt;0,1,0)</f>
        <v>0</v>
      </c>
      <c r="G51" s="120">
        <f ca="1">IF(IFERROR(MATCH(_xlfn.CONCAT($B51,",",G$4),'25 SpcFunc &amp; VentSpcFunc combos'!$Q$8:$Q$354,0),0)&gt;0,1,0)</f>
        <v>0</v>
      </c>
      <c r="H51" s="120">
        <f ca="1">IF(IFERROR(MATCH(_xlfn.CONCAT($B51,",",H$4),'25 SpcFunc &amp; VentSpcFunc combos'!$Q$8:$Q$354,0),0)&gt;0,1,0)</f>
        <v>0</v>
      </c>
      <c r="I51" s="120">
        <f ca="1">IF(IFERROR(MATCH(_xlfn.CONCAT($B51,",",I$4),'25 SpcFunc &amp; VentSpcFunc combos'!$Q$8:$Q$354,0),0)&gt;0,1,0)</f>
        <v>0</v>
      </c>
      <c r="J51" s="120">
        <f ca="1">IF(IFERROR(MATCH(_xlfn.CONCAT($B51,",",J$4),'25 SpcFunc &amp; VentSpcFunc combos'!$Q$8:$Q$354,0),0)&gt;0,1,0)</f>
        <v>0</v>
      </c>
      <c r="K51" s="120">
        <f ca="1">IF(IFERROR(MATCH(_xlfn.CONCAT($B51,",",K$4),'25 SpcFunc &amp; VentSpcFunc combos'!$Q$8:$Q$354,0),0)&gt;0,1,0)</f>
        <v>0</v>
      </c>
      <c r="L51" s="120">
        <f ca="1">IF(IFERROR(MATCH(_xlfn.CONCAT($B51,",",L$4),'25 SpcFunc &amp; VentSpcFunc combos'!$Q$8:$Q$354,0),0)&gt;0,1,0)</f>
        <v>0</v>
      </c>
      <c r="M51" s="120">
        <f ca="1">IF(IFERROR(MATCH(_xlfn.CONCAT($B51,",",M$4),'25 SpcFunc &amp; VentSpcFunc combos'!$Q$8:$Q$354,0),0)&gt;0,1,0)</f>
        <v>0</v>
      </c>
      <c r="N51" s="120">
        <f ca="1">IF(IFERROR(MATCH(_xlfn.CONCAT($B51,",",N$4),'25 SpcFunc &amp; VentSpcFunc combos'!$Q$8:$Q$354,0),0)&gt;0,1,0)</f>
        <v>0</v>
      </c>
      <c r="O51" s="120">
        <f ca="1">IF(IFERROR(MATCH(_xlfn.CONCAT($B51,",",O$4),'25 SpcFunc &amp; VentSpcFunc combos'!$Q$8:$Q$354,0),0)&gt;0,1,0)</f>
        <v>0</v>
      </c>
      <c r="P51" s="120">
        <f ca="1">IF(IFERROR(MATCH(_xlfn.CONCAT($B51,",",P$4),'25 SpcFunc &amp; VentSpcFunc combos'!$Q$8:$Q$354,0),0)&gt;0,1,0)</f>
        <v>0</v>
      </c>
      <c r="Q51" s="120">
        <f ca="1">IF(IFERROR(MATCH(_xlfn.CONCAT($B51,",",Q$4),'25 SpcFunc &amp; VentSpcFunc combos'!$Q$8:$Q$354,0),0)&gt;0,1,0)</f>
        <v>0</v>
      </c>
      <c r="R51" s="120">
        <f ca="1">IF(IFERROR(MATCH(_xlfn.CONCAT($B51,",",R$4),'25 SpcFunc &amp; VentSpcFunc combos'!$Q$8:$Q$354,0),0)&gt;0,1,0)</f>
        <v>0</v>
      </c>
      <c r="S51" s="120">
        <f ca="1">IF(IFERROR(MATCH(_xlfn.CONCAT($B51,",",S$4),'25 SpcFunc &amp; VentSpcFunc combos'!$Q$8:$Q$354,0),0)&gt;0,1,0)</f>
        <v>0</v>
      </c>
      <c r="T51" s="120">
        <f ca="1">IF(IFERROR(MATCH(_xlfn.CONCAT($B51,",",T$4),'25 SpcFunc &amp; VentSpcFunc combos'!$Q$8:$Q$354,0),0)&gt;0,1,0)</f>
        <v>0</v>
      </c>
      <c r="U51" s="120">
        <f ca="1">IF(IFERROR(MATCH(_xlfn.CONCAT($B51,",",U$4),'25 SpcFunc &amp; VentSpcFunc combos'!$Q$8:$Q$354,0),0)&gt;0,1,0)</f>
        <v>0</v>
      </c>
      <c r="V51" s="120">
        <f ca="1">IF(IFERROR(MATCH(_xlfn.CONCAT($B51,",",V$4),'25 SpcFunc &amp; VentSpcFunc combos'!$Q$8:$Q$354,0),0)&gt;0,1,0)</f>
        <v>0</v>
      </c>
      <c r="W51" s="120">
        <f ca="1">IF(IFERROR(MATCH(_xlfn.CONCAT($B51,",",W$4),'25 SpcFunc &amp; VentSpcFunc combos'!$Q$8:$Q$354,0),0)&gt;0,1,0)</f>
        <v>0</v>
      </c>
      <c r="X51" s="120">
        <f ca="1">IF(IFERROR(MATCH(_xlfn.CONCAT($B51,",",X$4),'25 SpcFunc &amp; VentSpcFunc combos'!$Q$8:$Q$354,0),0)&gt;0,1,0)</f>
        <v>0</v>
      </c>
      <c r="Y51" s="120">
        <f ca="1">IF(IFERROR(MATCH(_xlfn.CONCAT($B51,",",Y$4),'25 SpcFunc &amp; VentSpcFunc combos'!$Q$8:$Q$354,0),0)&gt;0,1,0)</f>
        <v>0</v>
      </c>
      <c r="Z51" s="120">
        <f ca="1">IF(IFERROR(MATCH(_xlfn.CONCAT($B51,",",Z$4),'25 SpcFunc &amp; VentSpcFunc combos'!$Q$8:$Q$354,0),0)&gt;0,1,0)</f>
        <v>0</v>
      </c>
      <c r="AA51" s="120">
        <f ca="1">IF(IFERROR(MATCH(_xlfn.CONCAT($B51,",",AA$4),'25 SpcFunc &amp; VentSpcFunc combos'!$Q$8:$Q$354,0),0)&gt;0,1,0)</f>
        <v>0</v>
      </c>
      <c r="AB51" s="120">
        <f ca="1">IF(IFERROR(MATCH(_xlfn.CONCAT($B51,",",AB$4),'25 SpcFunc &amp; VentSpcFunc combos'!$Q$8:$Q$354,0),0)&gt;0,1,0)</f>
        <v>0</v>
      </c>
      <c r="AC51" s="120">
        <f ca="1">IF(IFERROR(MATCH(_xlfn.CONCAT($B51,",",AC$4),'25 SpcFunc &amp; VentSpcFunc combos'!$Q$8:$Q$354,0),0)&gt;0,1,0)</f>
        <v>0</v>
      </c>
      <c r="AD51" s="120">
        <f ca="1">IF(IFERROR(MATCH(_xlfn.CONCAT($B51,",",AD$4),'25 SpcFunc &amp; VentSpcFunc combos'!$Q$8:$Q$354,0),0)&gt;0,1,0)</f>
        <v>0</v>
      </c>
      <c r="AE51" s="120">
        <f ca="1">IF(IFERROR(MATCH(_xlfn.CONCAT($B51,",",AE$4),'25 SpcFunc &amp; VentSpcFunc combos'!$Q$8:$Q$354,0),0)&gt;0,1,0)</f>
        <v>0</v>
      </c>
      <c r="AF51" s="120">
        <f ca="1">IF(IFERROR(MATCH(_xlfn.CONCAT($B51,",",AF$4),'25 SpcFunc &amp; VentSpcFunc combos'!$Q$8:$Q$354,0),0)&gt;0,1,0)</f>
        <v>0</v>
      </c>
      <c r="AG51" s="120">
        <f ca="1">IF(IFERROR(MATCH(_xlfn.CONCAT($B51,",",AG$4),'25 SpcFunc &amp; VentSpcFunc combos'!$Q$8:$Q$354,0),0)&gt;0,1,0)</f>
        <v>0</v>
      </c>
      <c r="AH51" s="120">
        <f ca="1">IF(IFERROR(MATCH(_xlfn.CONCAT($B51,",",AH$4),'25 SpcFunc &amp; VentSpcFunc combos'!$Q$8:$Q$354,0),0)&gt;0,1,0)</f>
        <v>0</v>
      </c>
      <c r="AI51" s="120">
        <f ca="1">IF(IFERROR(MATCH(_xlfn.CONCAT($B51,",",AI$4),'25 SpcFunc &amp; VentSpcFunc combos'!$Q$8:$Q$354,0),0)&gt;0,1,0)</f>
        <v>0</v>
      </c>
      <c r="AJ51" s="120">
        <f ca="1">IF(IFERROR(MATCH(_xlfn.CONCAT($B51,",",AJ$4),'25 SpcFunc &amp; VentSpcFunc combos'!$Q$8:$Q$354,0),0)&gt;0,1,0)</f>
        <v>0</v>
      </c>
      <c r="AK51" s="120">
        <f ca="1">IF(IFERROR(MATCH(_xlfn.CONCAT($B51,",",AK$4),'25 SpcFunc &amp; VentSpcFunc combos'!$Q$8:$Q$354,0),0)&gt;0,1,0)</f>
        <v>1</v>
      </c>
      <c r="AL51" s="120">
        <f ca="1">IF(IFERROR(MATCH(_xlfn.CONCAT($B51,",",AL$4),'25 SpcFunc &amp; VentSpcFunc combos'!$Q$8:$Q$354,0),0)&gt;0,1,0)</f>
        <v>1</v>
      </c>
      <c r="AM51" s="120">
        <f ca="1">IF(IFERROR(MATCH(_xlfn.CONCAT($B51,",",AM$4),'25 SpcFunc &amp; VentSpcFunc combos'!$Q$8:$Q$354,0),0)&gt;0,1,0)</f>
        <v>1</v>
      </c>
      <c r="AN51" s="120">
        <f ca="1">IF(IFERROR(MATCH(_xlfn.CONCAT($B51,",",AN$4),'25 SpcFunc &amp; VentSpcFunc combos'!$Q$8:$Q$354,0),0)&gt;0,1,0)</f>
        <v>0</v>
      </c>
      <c r="AO51" s="120">
        <f ca="1">IF(IFERROR(MATCH(_xlfn.CONCAT($B51,",",AO$4),'25 SpcFunc &amp; VentSpcFunc combos'!$Q$8:$Q$354,0),0)&gt;0,1,0)</f>
        <v>0</v>
      </c>
      <c r="AP51" s="120">
        <f ca="1">IF(IFERROR(MATCH(_xlfn.CONCAT($B51,",",AP$4),'25 SpcFunc &amp; VentSpcFunc combos'!$Q$8:$Q$354,0),0)&gt;0,1,0)</f>
        <v>0</v>
      </c>
      <c r="AQ51" s="120">
        <f ca="1">IF(IFERROR(MATCH(_xlfn.CONCAT($B51,",",AQ$4),'25 SpcFunc &amp; VentSpcFunc combos'!$Q$8:$Q$354,0),0)&gt;0,1,0)</f>
        <v>1</v>
      </c>
      <c r="AR51" s="120">
        <f ca="1">IF(IFERROR(MATCH(_xlfn.CONCAT($B51,",",AR$4),'25 SpcFunc &amp; VentSpcFunc combos'!$Q$8:$Q$354,0),0)&gt;0,1,0)</f>
        <v>0</v>
      </c>
      <c r="AS51" s="120">
        <f ca="1">IF(IFERROR(MATCH(_xlfn.CONCAT($B51,",",AS$4),'25 SpcFunc &amp; VentSpcFunc combos'!$Q$8:$Q$354,0),0)&gt;0,1,0)</f>
        <v>0</v>
      </c>
      <c r="AT51" s="120">
        <f ca="1">IF(IFERROR(MATCH(_xlfn.CONCAT($B51,",",AT$4),'25 SpcFunc &amp; VentSpcFunc combos'!$Q$8:$Q$354,0),0)&gt;0,1,0)</f>
        <v>0</v>
      </c>
      <c r="AU51" s="120">
        <f ca="1">IF(IFERROR(MATCH(_xlfn.CONCAT($B51,",",AU$4),'25 SpcFunc &amp; VentSpcFunc combos'!$Q$8:$Q$354,0),0)&gt;0,1,0)</f>
        <v>0</v>
      </c>
      <c r="AV51" s="120">
        <f ca="1">IF(IFERROR(MATCH(_xlfn.CONCAT($B51,",",AV$4),'25 SpcFunc &amp; VentSpcFunc combos'!$Q$8:$Q$354,0),0)&gt;0,1,0)</f>
        <v>0</v>
      </c>
      <c r="AW51" s="120">
        <f ca="1">IF(IFERROR(MATCH(_xlfn.CONCAT($B51,",",AW$4),'25 SpcFunc &amp; VentSpcFunc combos'!$Q$8:$Q$354,0),0)&gt;0,1,0)</f>
        <v>0</v>
      </c>
      <c r="AX51" s="120">
        <f ca="1">IF(IFERROR(MATCH(_xlfn.CONCAT($B51,",",AX$4),'25 SpcFunc &amp; VentSpcFunc combos'!$Q$8:$Q$354,0),0)&gt;0,1,0)</f>
        <v>0</v>
      </c>
      <c r="AY51" s="120">
        <f ca="1">IF(IFERROR(MATCH(_xlfn.CONCAT($B51,",",AY$4),'25 SpcFunc &amp; VentSpcFunc combos'!$Q$8:$Q$354,0),0)&gt;0,1,0)</f>
        <v>0</v>
      </c>
      <c r="AZ51" s="120">
        <f ca="1">IF(IFERROR(MATCH(_xlfn.CONCAT($B51,",",AZ$4),'25 SpcFunc &amp; VentSpcFunc combos'!$Q$8:$Q$354,0),0)&gt;0,1,0)</f>
        <v>0</v>
      </c>
      <c r="BA51" s="120">
        <f ca="1">IF(IFERROR(MATCH(_xlfn.CONCAT($B51,",",BA$4),'25 SpcFunc &amp; VentSpcFunc combos'!$Q$8:$Q$354,0),0)&gt;0,1,0)</f>
        <v>1</v>
      </c>
      <c r="BB51" s="120">
        <f ca="1">IF(IFERROR(MATCH(_xlfn.CONCAT($B51,",",BB$4),'25 SpcFunc &amp; VentSpcFunc combos'!$Q$8:$Q$354,0),0)&gt;0,1,0)</f>
        <v>0</v>
      </c>
      <c r="BC51" s="120">
        <f ca="1">IF(IFERROR(MATCH(_xlfn.CONCAT($B51,",",BC$4),'25 SpcFunc &amp; VentSpcFunc combos'!$Q$8:$Q$354,0),0)&gt;0,1,0)</f>
        <v>0</v>
      </c>
      <c r="BD51" s="120">
        <f ca="1">IF(IFERROR(MATCH(_xlfn.CONCAT($B51,",",BD$4),'25 SpcFunc &amp; VentSpcFunc combos'!$Q$8:$Q$354,0),0)&gt;0,1,0)</f>
        <v>0</v>
      </c>
      <c r="BE51" s="120">
        <f ca="1">IF(IFERROR(MATCH(_xlfn.CONCAT($B51,",",BE$4),'25 SpcFunc &amp; VentSpcFunc combos'!$Q$8:$Q$354,0),0)&gt;0,1,0)</f>
        <v>0</v>
      </c>
      <c r="BF51" s="120">
        <f ca="1">IF(IFERROR(MATCH(_xlfn.CONCAT($B51,",",BF$4),'25 SpcFunc &amp; VentSpcFunc combos'!$Q$8:$Q$354,0),0)&gt;0,1,0)</f>
        <v>0</v>
      </c>
      <c r="BG51" s="120">
        <f ca="1">IF(IFERROR(MATCH(_xlfn.CONCAT($B51,",",BG$4),'25 SpcFunc &amp; VentSpcFunc combos'!$Q$8:$Q$354,0),0)&gt;0,1,0)</f>
        <v>0</v>
      </c>
      <c r="BH51" s="120">
        <f ca="1">IF(IFERROR(MATCH(_xlfn.CONCAT($B51,",",BH$4),'25 SpcFunc &amp; VentSpcFunc combos'!$Q$8:$Q$354,0),0)&gt;0,1,0)</f>
        <v>0</v>
      </c>
      <c r="BI51" s="120">
        <f ca="1">IF(IFERROR(MATCH(_xlfn.CONCAT($B51,",",BI$4),'25 SpcFunc &amp; VentSpcFunc combos'!$Q$8:$Q$354,0),0)&gt;0,1,0)</f>
        <v>0</v>
      </c>
      <c r="BJ51" s="120">
        <f ca="1">IF(IFERROR(MATCH(_xlfn.CONCAT($B51,",",BJ$4),'25 SpcFunc &amp; VentSpcFunc combos'!$Q$8:$Q$354,0),0)&gt;0,1,0)</f>
        <v>0</v>
      </c>
      <c r="BK51" s="120">
        <f ca="1">IF(IFERROR(MATCH(_xlfn.CONCAT($B51,",",BK$4),'25 SpcFunc &amp; VentSpcFunc combos'!$Q$8:$Q$354,0),0)&gt;0,1,0)</f>
        <v>0</v>
      </c>
      <c r="BL51" s="120">
        <f ca="1">IF(IFERROR(MATCH(_xlfn.CONCAT($B51,",",BL$4),'25 SpcFunc &amp; VentSpcFunc combos'!$Q$8:$Q$354,0),0)&gt;0,1,0)</f>
        <v>0</v>
      </c>
      <c r="BM51" s="120">
        <f ca="1">IF(IFERROR(MATCH(_xlfn.CONCAT($B51,",",BM$4),'25 SpcFunc &amp; VentSpcFunc combos'!$Q$8:$Q$354,0),0)&gt;0,1,0)</f>
        <v>0</v>
      </c>
      <c r="BN51" s="120">
        <f ca="1">IF(IFERROR(MATCH(_xlfn.CONCAT($B51,",",BN$4),'25 SpcFunc &amp; VentSpcFunc combos'!$Q$8:$Q$354,0),0)&gt;0,1,0)</f>
        <v>0</v>
      </c>
      <c r="BO51" s="120">
        <f ca="1">IF(IFERROR(MATCH(_xlfn.CONCAT($B51,",",BO$4),'25 SpcFunc &amp; VentSpcFunc combos'!$Q$8:$Q$354,0),0)&gt;0,1,0)</f>
        <v>1</v>
      </c>
      <c r="BP51" s="120">
        <f ca="1">IF(IFERROR(MATCH(_xlfn.CONCAT($B51,",",BP$4),'25 SpcFunc &amp; VentSpcFunc combos'!$Q$8:$Q$354,0),0)&gt;0,1,0)</f>
        <v>0</v>
      </c>
      <c r="BQ51" s="120">
        <f ca="1">IF(IFERROR(MATCH(_xlfn.CONCAT($B51,",",BQ$4),'25 SpcFunc &amp; VentSpcFunc combos'!$Q$8:$Q$354,0),0)&gt;0,1,0)</f>
        <v>0</v>
      </c>
      <c r="BR51" s="120">
        <f ca="1">IF(IFERROR(MATCH(_xlfn.CONCAT($B51,",",BR$4),'25 SpcFunc &amp; VentSpcFunc combos'!$Q$8:$Q$354,0),0)&gt;0,1,0)</f>
        <v>1</v>
      </c>
      <c r="BS51" s="120">
        <f ca="1">IF(IFERROR(MATCH(_xlfn.CONCAT($B51,",",BS$4),'25 SpcFunc &amp; VentSpcFunc combos'!$Q$8:$Q$354,0),0)&gt;0,1,0)</f>
        <v>0</v>
      </c>
      <c r="BT51" s="120">
        <f ca="1">IF(IFERROR(MATCH(_xlfn.CONCAT($B51,",",BT$4),'25 SpcFunc &amp; VentSpcFunc combos'!$Q$8:$Q$354,0),0)&gt;0,1,0)</f>
        <v>0</v>
      </c>
      <c r="BU51" s="120">
        <f ca="1">IF(IFERROR(MATCH(_xlfn.CONCAT($B51,",",BU$4),'25 SpcFunc &amp; VentSpcFunc combos'!$Q$8:$Q$354,0),0)&gt;0,1,0)</f>
        <v>0</v>
      </c>
      <c r="BV51" s="120">
        <f ca="1">IF(IFERROR(MATCH(_xlfn.CONCAT($B51,",",BV$4),'25 SpcFunc &amp; VentSpcFunc combos'!$Q$8:$Q$354,0),0)&gt;0,1,0)</f>
        <v>0</v>
      </c>
      <c r="BW51" s="120">
        <f ca="1">IF(IFERROR(MATCH(_xlfn.CONCAT($B51,",",BW$4),'25 SpcFunc &amp; VentSpcFunc combos'!$Q$8:$Q$354,0),0)&gt;0,1,0)</f>
        <v>1</v>
      </c>
      <c r="BX51" s="120">
        <f ca="1">IF(IFERROR(MATCH(_xlfn.CONCAT($B51,",",BX$4),'25 SpcFunc &amp; VentSpcFunc combos'!$Q$8:$Q$354,0),0)&gt;0,1,0)</f>
        <v>0</v>
      </c>
      <c r="BY51" s="120">
        <f ca="1">IF(IFERROR(MATCH(_xlfn.CONCAT($B51,",",BY$4),'25 SpcFunc &amp; VentSpcFunc combos'!$Q$8:$Q$354,0),0)&gt;0,1,0)</f>
        <v>0</v>
      </c>
      <c r="BZ51" s="120">
        <f ca="1">IF(IFERROR(MATCH(_xlfn.CONCAT($B51,",",BZ$4),'25 SpcFunc &amp; VentSpcFunc combos'!$Q$8:$Q$354,0),0)&gt;0,1,0)</f>
        <v>0</v>
      </c>
      <c r="CA51" s="120">
        <f ca="1">IF(IFERROR(MATCH(_xlfn.CONCAT($B51,",",CA$4),'25 SpcFunc &amp; VentSpcFunc combos'!$Q$8:$Q$354,0),0)&gt;0,1,0)</f>
        <v>1</v>
      </c>
      <c r="CB51" s="120">
        <f ca="1">IF(IFERROR(MATCH(_xlfn.CONCAT($B51,",",CB$4),'25 SpcFunc &amp; VentSpcFunc combos'!$Q$8:$Q$354,0),0)&gt;0,1,0)</f>
        <v>0</v>
      </c>
      <c r="CC51" s="120">
        <f ca="1">IF(IFERROR(MATCH(_xlfn.CONCAT($B51,",",CC$4),'25 SpcFunc &amp; VentSpcFunc combos'!$Q$8:$Q$354,0),0)&gt;0,1,0)</f>
        <v>0</v>
      </c>
      <c r="CD51" s="120">
        <f ca="1">IF(IFERROR(MATCH(_xlfn.CONCAT($B51,",",CD$4),'25 SpcFunc &amp; VentSpcFunc combos'!$Q$8:$Q$354,0),0)&gt;0,1,0)</f>
        <v>0</v>
      </c>
      <c r="CE51" s="120">
        <f ca="1">IF(IFERROR(MATCH(_xlfn.CONCAT($B51,",",CE$4),'25 SpcFunc &amp; VentSpcFunc combos'!$Q$8:$Q$354,0),0)&gt;0,1,0)</f>
        <v>0</v>
      </c>
      <c r="CF51" s="120">
        <f ca="1">IF(IFERROR(MATCH(_xlfn.CONCAT($B51,",",CF$4),'25 SpcFunc &amp; VentSpcFunc combos'!$Q$8:$Q$354,0),0)&gt;0,1,0)</f>
        <v>0</v>
      </c>
      <c r="CG51" s="120">
        <f ca="1">IF(IFERROR(MATCH(_xlfn.CONCAT($B51,",",CG$4),'25 SpcFunc &amp; VentSpcFunc combos'!$Q$8:$Q$354,0),0)&gt;0,1,0)</f>
        <v>0</v>
      </c>
      <c r="CH51" s="120">
        <f ca="1">IF(IFERROR(MATCH(_xlfn.CONCAT($B51,",",CH$4),'25 SpcFunc &amp; VentSpcFunc combos'!$Q$8:$Q$354,0),0)&gt;0,1,0)</f>
        <v>0</v>
      </c>
      <c r="CI51" s="120">
        <f ca="1">IF(IFERROR(MATCH(_xlfn.CONCAT($B51,",",CI$4),'25 SpcFunc &amp; VentSpcFunc combos'!$Q$8:$Q$354,0),0)&gt;0,1,0)</f>
        <v>0</v>
      </c>
      <c r="CJ51" s="120">
        <f ca="1">IF(IFERROR(MATCH(_xlfn.CONCAT($B51,",",CJ$4),'25 SpcFunc &amp; VentSpcFunc combos'!$Q$8:$Q$354,0),0)&gt;0,1,0)</f>
        <v>0</v>
      </c>
      <c r="CK51" s="120">
        <f ca="1">IF(IFERROR(MATCH(_xlfn.CONCAT($B51,",",CK$4),'25 SpcFunc &amp; VentSpcFunc combos'!$Q$8:$Q$354,0),0)&gt;0,1,0)</f>
        <v>0</v>
      </c>
      <c r="CL51" s="120">
        <f ca="1">IF(IFERROR(MATCH(_xlfn.CONCAT($B51,",",CL$4),'25 SpcFunc &amp; VentSpcFunc combos'!$Q$8:$Q$354,0),0)&gt;0,1,0)</f>
        <v>0</v>
      </c>
      <c r="CM51" s="120">
        <f ca="1">IF(IFERROR(MATCH(_xlfn.CONCAT($B51,",",CM$4),'25 SpcFunc &amp; VentSpcFunc combos'!$Q$8:$Q$354,0),0)&gt;0,1,0)</f>
        <v>0</v>
      </c>
      <c r="CN51" s="120">
        <f ca="1">IF(IFERROR(MATCH(_xlfn.CONCAT($B51,",",CN$4),'25 SpcFunc &amp; VentSpcFunc combos'!$Q$8:$Q$354,0),0)&gt;0,1,0)</f>
        <v>0</v>
      </c>
      <c r="CO51" s="120">
        <f ca="1">IF(IFERROR(MATCH(_xlfn.CONCAT($B51,",",CO$4),'25 SpcFunc &amp; VentSpcFunc combos'!$Q$8:$Q$354,0),0)&gt;0,1,0)</f>
        <v>0</v>
      </c>
      <c r="CP51" s="120">
        <f ca="1">IF(IFERROR(MATCH(_xlfn.CONCAT($B51,",",CP$4),'25 SpcFunc &amp; VentSpcFunc combos'!$Q$8:$Q$354,0),0)&gt;0,1,0)</f>
        <v>0</v>
      </c>
      <c r="CQ51" s="120">
        <f ca="1">IF(IFERROR(MATCH(_xlfn.CONCAT($B51,",",CQ$4),'25 SpcFunc &amp; VentSpcFunc combos'!$Q$8:$Q$354,0),0)&gt;0,1,0)</f>
        <v>0</v>
      </c>
      <c r="CR51" s="120">
        <f ca="1">IF(IFERROR(MATCH(_xlfn.CONCAT($B51,",",CR$4),'25 SpcFunc &amp; VentSpcFunc combos'!$Q$8:$Q$354,0),0)&gt;0,1,0)</f>
        <v>0</v>
      </c>
      <c r="CS51" s="120">
        <f ca="1">IF(IFERROR(MATCH(_xlfn.CONCAT($B51,",",CS$4),'25 SpcFunc &amp; VentSpcFunc combos'!$Q$8:$Q$354,0),0)&gt;0,1,0)</f>
        <v>0</v>
      </c>
      <c r="CT51" s="120">
        <f ca="1">IF(IFERROR(MATCH(_xlfn.CONCAT($B51,",",CT$4),'25 SpcFunc &amp; VentSpcFunc combos'!$Q$8:$Q$354,0),0)&gt;0,1,0)</f>
        <v>0</v>
      </c>
      <c r="CU51" s="99" t="s">
        <v>938</v>
      </c>
      <c r="CV51">
        <f t="shared" ca="1" si="4"/>
        <v>9</v>
      </c>
    </row>
    <row r="52" spans="2:100" x14ac:dyDescent="0.25">
      <c r="B52" t="str">
        <f>'For CSV - 2025 SpcFuncData'!B52</f>
        <v>Manufacturing, Commercial &amp; Industrial Work Area (High Bay)</v>
      </c>
      <c r="C52" s="120">
        <f ca="1">IF(IFERROR(MATCH(_xlfn.CONCAT($B52,",",C$4),'25 SpcFunc &amp; VentSpcFunc combos'!$Q$8:$Q$354,0),0)&gt;0,1,0)</f>
        <v>0</v>
      </c>
      <c r="D52" s="120">
        <f ca="1">IF(IFERROR(MATCH(_xlfn.CONCAT($B52,",",D$4),'25 SpcFunc &amp; VentSpcFunc combos'!$Q$8:$Q$354,0),0)&gt;0,1,0)</f>
        <v>0</v>
      </c>
      <c r="E52" s="120">
        <f ca="1">IF(IFERROR(MATCH(_xlfn.CONCAT($B52,",",E$4),'25 SpcFunc &amp; VentSpcFunc combos'!$Q$8:$Q$354,0),0)&gt;0,1,0)</f>
        <v>0</v>
      </c>
      <c r="F52" s="120">
        <f ca="1">IF(IFERROR(MATCH(_xlfn.CONCAT($B52,",",F$4),'25 SpcFunc &amp; VentSpcFunc combos'!$Q$8:$Q$354,0),0)&gt;0,1,0)</f>
        <v>0</v>
      </c>
      <c r="G52" s="120">
        <f ca="1">IF(IFERROR(MATCH(_xlfn.CONCAT($B52,",",G$4),'25 SpcFunc &amp; VentSpcFunc combos'!$Q$8:$Q$354,0),0)&gt;0,1,0)</f>
        <v>0</v>
      </c>
      <c r="H52" s="120">
        <f ca="1">IF(IFERROR(MATCH(_xlfn.CONCAT($B52,",",H$4),'25 SpcFunc &amp; VentSpcFunc combos'!$Q$8:$Q$354,0),0)&gt;0,1,0)</f>
        <v>0</v>
      </c>
      <c r="I52" s="120">
        <f ca="1">IF(IFERROR(MATCH(_xlfn.CONCAT($B52,",",I$4),'25 SpcFunc &amp; VentSpcFunc combos'!$Q$8:$Q$354,0),0)&gt;0,1,0)</f>
        <v>0</v>
      </c>
      <c r="J52" s="120">
        <f ca="1">IF(IFERROR(MATCH(_xlfn.CONCAT($B52,",",J$4),'25 SpcFunc &amp; VentSpcFunc combos'!$Q$8:$Q$354,0),0)&gt;0,1,0)</f>
        <v>0</v>
      </c>
      <c r="K52" s="120">
        <f ca="1">IF(IFERROR(MATCH(_xlfn.CONCAT($B52,",",K$4),'25 SpcFunc &amp; VentSpcFunc combos'!$Q$8:$Q$354,0),0)&gt;0,1,0)</f>
        <v>0</v>
      </c>
      <c r="L52" s="120">
        <f ca="1">IF(IFERROR(MATCH(_xlfn.CONCAT($B52,",",L$4),'25 SpcFunc &amp; VentSpcFunc combos'!$Q$8:$Q$354,0),0)&gt;0,1,0)</f>
        <v>0</v>
      </c>
      <c r="M52" s="120">
        <f ca="1">IF(IFERROR(MATCH(_xlfn.CONCAT($B52,",",M$4),'25 SpcFunc &amp; VentSpcFunc combos'!$Q$8:$Q$354,0),0)&gt;0,1,0)</f>
        <v>0</v>
      </c>
      <c r="N52" s="120">
        <f ca="1">IF(IFERROR(MATCH(_xlfn.CONCAT($B52,",",N$4),'25 SpcFunc &amp; VentSpcFunc combos'!$Q$8:$Q$354,0),0)&gt;0,1,0)</f>
        <v>0</v>
      </c>
      <c r="O52" s="120">
        <f ca="1">IF(IFERROR(MATCH(_xlfn.CONCAT($B52,",",O$4),'25 SpcFunc &amp; VentSpcFunc combos'!$Q$8:$Q$354,0),0)&gt;0,1,0)</f>
        <v>0</v>
      </c>
      <c r="P52" s="120">
        <f ca="1">IF(IFERROR(MATCH(_xlfn.CONCAT($B52,",",P$4),'25 SpcFunc &amp; VentSpcFunc combos'!$Q$8:$Q$354,0),0)&gt;0,1,0)</f>
        <v>0</v>
      </c>
      <c r="Q52" s="120">
        <f ca="1">IF(IFERROR(MATCH(_xlfn.CONCAT($B52,",",Q$4),'25 SpcFunc &amp; VentSpcFunc combos'!$Q$8:$Q$354,0),0)&gt;0,1,0)</f>
        <v>0</v>
      </c>
      <c r="R52" s="120">
        <f ca="1">IF(IFERROR(MATCH(_xlfn.CONCAT($B52,",",R$4),'25 SpcFunc &amp; VentSpcFunc combos'!$Q$8:$Q$354,0),0)&gt;0,1,0)</f>
        <v>0</v>
      </c>
      <c r="S52" s="120">
        <f ca="1">IF(IFERROR(MATCH(_xlfn.CONCAT($B52,",",S$4),'25 SpcFunc &amp; VentSpcFunc combos'!$Q$8:$Q$354,0),0)&gt;0,1,0)</f>
        <v>0</v>
      </c>
      <c r="T52" s="120">
        <f ca="1">IF(IFERROR(MATCH(_xlfn.CONCAT($B52,",",T$4),'25 SpcFunc &amp; VentSpcFunc combos'!$Q$8:$Q$354,0),0)&gt;0,1,0)</f>
        <v>0</v>
      </c>
      <c r="U52" s="120">
        <f ca="1">IF(IFERROR(MATCH(_xlfn.CONCAT($B52,",",U$4),'25 SpcFunc &amp; VentSpcFunc combos'!$Q$8:$Q$354,0),0)&gt;0,1,0)</f>
        <v>0</v>
      </c>
      <c r="V52" s="120">
        <f ca="1">IF(IFERROR(MATCH(_xlfn.CONCAT($B52,",",V$4),'25 SpcFunc &amp; VentSpcFunc combos'!$Q$8:$Q$354,0),0)&gt;0,1,0)</f>
        <v>0</v>
      </c>
      <c r="W52" s="120">
        <f ca="1">IF(IFERROR(MATCH(_xlfn.CONCAT($B52,",",W$4),'25 SpcFunc &amp; VentSpcFunc combos'!$Q$8:$Q$354,0),0)&gt;0,1,0)</f>
        <v>0</v>
      </c>
      <c r="X52" s="120">
        <f ca="1">IF(IFERROR(MATCH(_xlfn.CONCAT($B52,",",X$4),'25 SpcFunc &amp; VentSpcFunc combos'!$Q$8:$Q$354,0),0)&gt;0,1,0)</f>
        <v>0</v>
      </c>
      <c r="Y52" s="120">
        <f ca="1">IF(IFERROR(MATCH(_xlfn.CONCAT($B52,",",Y$4),'25 SpcFunc &amp; VentSpcFunc combos'!$Q$8:$Q$354,0),0)&gt;0,1,0)</f>
        <v>0</v>
      </c>
      <c r="Z52" s="120">
        <f ca="1">IF(IFERROR(MATCH(_xlfn.CONCAT($B52,",",Z$4),'25 SpcFunc &amp; VentSpcFunc combos'!$Q$8:$Q$354,0),0)&gt;0,1,0)</f>
        <v>0</v>
      </c>
      <c r="AA52" s="120">
        <f ca="1">IF(IFERROR(MATCH(_xlfn.CONCAT($B52,",",AA$4),'25 SpcFunc &amp; VentSpcFunc combos'!$Q$8:$Q$354,0),0)&gt;0,1,0)</f>
        <v>0</v>
      </c>
      <c r="AB52" s="120">
        <f ca="1">IF(IFERROR(MATCH(_xlfn.CONCAT($B52,",",AB$4),'25 SpcFunc &amp; VentSpcFunc combos'!$Q$8:$Q$354,0),0)&gt;0,1,0)</f>
        <v>0</v>
      </c>
      <c r="AC52" s="120">
        <f ca="1">IF(IFERROR(MATCH(_xlfn.CONCAT($B52,",",AC$4),'25 SpcFunc &amp; VentSpcFunc combos'!$Q$8:$Q$354,0),0)&gt;0,1,0)</f>
        <v>0</v>
      </c>
      <c r="AD52" s="120">
        <f ca="1">IF(IFERROR(MATCH(_xlfn.CONCAT($B52,",",AD$4),'25 SpcFunc &amp; VentSpcFunc combos'!$Q$8:$Q$354,0),0)&gt;0,1,0)</f>
        <v>0</v>
      </c>
      <c r="AE52" s="120">
        <f ca="1">IF(IFERROR(MATCH(_xlfn.CONCAT($B52,",",AE$4),'25 SpcFunc &amp; VentSpcFunc combos'!$Q$8:$Q$354,0),0)&gt;0,1,0)</f>
        <v>0</v>
      </c>
      <c r="AF52" s="120">
        <f ca="1">IF(IFERROR(MATCH(_xlfn.CONCAT($B52,",",AF$4),'25 SpcFunc &amp; VentSpcFunc combos'!$Q$8:$Q$354,0),0)&gt;0,1,0)</f>
        <v>0</v>
      </c>
      <c r="AG52" s="120">
        <f ca="1">IF(IFERROR(MATCH(_xlfn.CONCAT($B52,",",AG$4),'25 SpcFunc &amp; VentSpcFunc combos'!$Q$8:$Q$354,0),0)&gt;0,1,0)</f>
        <v>0</v>
      </c>
      <c r="AH52" s="120">
        <f ca="1">IF(IFERROR(MATCH(_xlfn.CONCAT($B52,",",AH$4),'25 SpcFunc &amp; VentSpcFunc combos'!$Q$8:$Q$354,0),0)&gt;0,1,0)</f>
        <v>0</v>
      </c>
      <c r="AI52" s="120">
        <f ca="1">IF(IFERROR(MATCH(_xlfn.CONCAT($B52,",",AI$4),'25 SpcFunc &amp; VentSpcFunc combos'!$Q$8:$Q$354,0),0)&gt;0,1,0)</f>
        <v>0</v>
      </c>
      <c r="AJ52" s="120">
        <f ca="1">IF(IFERROR(MATCH(_xlfn.CONCAT($B52,",",AJ$4),'25 SpcFunc &amp; VentSpcFunc combos'!$Q$8:$Q$354,0),0)&gt;0,1,0)</f>
        <v>0</v>
      </c>
      <c r="AK52" s="120">
        <f ca="1">IF(IFERROR(MATCH(_xlfn.CONCAT($B52,",",AK$4),'25 SpcFunc &amp; VentSpcFunc combos'!$Q$8:$Q$354,0),0)&gt;0,1,0)</f>
        <v>1</v>
      </c>
      <c r="AL52" s="120">
        <f ca="1">IF(IFERROR(MATCH(_xlfn.CONCAT($B52,",",AL$4),'25 SpcFunc &amp; VentSpcFunc combos'!$Q$8:$Q$354,0),0)&gt;0,1,0)</f>
        <v>1</v>
      </c>
      <c r="AM52" s="120">
        <f ca="1">IF(IFERROR(MATCH(_xlfn.CONCAT($B52,",",AM$4),'25 SpcFunc &amp; VentSpcFunc combos'!$Q$8:$Q$354,0),0)&gt;0,1,0)</f>
        <v>0</v>
      </c>
      <c r="AN52" s="120">
        <f ca="1">IF(IFERROR(MATCH(_xlfn.CONCAT($B52,",",AN$4),'25 SpcFunc &amp; VentSpcFunc combos'!$Q$8:$Q$354,0),0)&gt;0,1,0)</f>
        <v>0</v>
      </c>
      <c r="AO52" s="120">
        <f ca="1">IF(IFERROR(MATCH(_xlfn.CONCAT($B52,",",AO$4),'25 SpcFunc &amp; VentSpcFunc combos'!$Q$8:$Q$354,0),0)&gt;0,1,0)</f>
        <v>0</v>
      </c>
      <c r="AP52" s="120">
        <f ca="1">IF(IFERROR(MATCH(_xlfn.CONCAT($B52,",",AP$4),'25 SpcFunc &amp; VentSpcFunc combos'!$Q$8:$Q$354,0),0)&gt;0,1,0)</f>
        <v>0</v>
      </c>
      <c r="AQ52" s="120">
        <f ca="1">IF(IFERROR(MATCH(_xlfn.CONCAT($B52,",",AQ$4),'25 SpcFunc &amp; VentSpcFunc combos'!$Q$8:$Q$354,0),0)&gt;0,1,0)</f>
        <v>1</v>
      </c>
      <c r="AR52" s="120">
        <f ca="1">IF(IFERROR(MATCH(_xlfn.CONCAT($B52,",",AR$4),'25 SpcFunc &amp; VentSpcFunc combos'!$Q$8:$Q$354,0),0)&gt;0,1,0)</f>
        <v>0</v>
      </c>
      <c r="AS52" s="120">
        <f ca="1">IF(IFERROR(MATCH(_xlfn.CONCAT($B52,",",AS$4),'25 SpcFunc &amp; VentSpcFunc combos'!$Q$8:$Q$354,0),0)&gt;0,1,0)</f>
        <v>0</v>
      </c>
      <c r="AT52" s="120">
        <f ca="1">IF(IFERROR(MATCH(_xlfn.CONCAT($B52,",",AT$4),'25 SpcFunc &amp; VentSpcFunc combos'!$Q$8:$Q$354,0),0)&gt;0,1,0)</f>
        <v>0</v>
      </c>
      <c r="AU52" s="120">
        <f ca="1">IF(IFERROR(MATCH(_xlfn.CONCAT($B52,",",AU$4),'25 SpcFunc &amp; VentSpcFunc combos'!$Q$8:$Q$354,0),0)&gt;0,1,0)</f>
        <v>0</v>
      </c>
      <c r="AV52" s="120">
        <f ca="1">IF(IFERROR(MATCH(_xlfn.CONCAT($B52,",",AV$4),'25 SpcFunc &amp; VentSpcFunc combos'!$Q$8:$Q$354,0),0)&gt;0,1,0)</f>
        <v>0</v>
      </c>
      <c r="AW52" s="120">
        <f ca="1">IF(IFERROR(MATCH(_xlfn.CONCAT($B52,",",AW$4),'25 SpcFunc &amp; VentSpcFunc combos'!$Q$8:$Q$354,0),0)&gt;0,1,0)</f>
        <v>0</v>
      </c>
      <c r="AX52" s="120">
        <f ca="1">IF(IFERROR(MATCH(_xlfn.CONCAT($B52,",",AX$4),'25 SpcFunc &amp; VentSpcFunc combos'!$Q$8:$Q$354,0),0)&gt;0,1,0)</f>
        <v>0</v>
      </c>
      <c r="AY52" s="120">
        <f ca="1">IF(IFERROR(MATCH(_xlfn.CONCAT($B52,",",AY$4),'25 SpcFunc &amp; VentSpcFunc combos'!$Q$8:$Q$354,0),0)&gt;0,1,0)</f>
        <v>0</v>
      </c>
      <c r="AZ52" s="120">
        <f ca="1">IF(IFERROR(MATCH(_xlfn.CONCAT($B52,",",AZ$4),'25 SpcFunc &amp; VentSpcFunc combos'!$Q$8:$Q$354,0),0)&gt;0,1,0)</f>
        <v>0</v>
      </c>
      <c r="BA52" s="120">
        <f ca="1">IF(IFERROR(MATCH(_xlfn.CONCAT($B52,",",BA$4),'25 SpcFunc &amp; VentSpcFunc combos'!$Q$8:$Q$354,0),0)&gt;0,1,0)</f>
        <v>1</v>
      </c>
      <c r="BB52" s="120">
        <f ca="1">IF(IFERROR(MATCH(_xlfn.CONCAT($B52,",",BB$4),'25 SpcFunc &amp; VentSpcFunc combos'!$Q$8:$Q$354,0),0)&gt;0,1,0)</f>
        <v>0</v>
      </c>
      <c r="BC52" s="120">
        <f ca="1">IF(IFERROR(MATCH(_xlfn.CONCAT($B52,",",BC$4),'25 SpcFunc &amp; VentSpcFunc combos'!$Q$8:$Q$354,0),0)&gt;0,1,0)</f>
        <v>0</v>
      </c>
      <c r="BD52" s="120">
        <f ca="1">IF(IFERROR(MATCH(_xlfn.CONCAT($B52,",",BD$4),'25 SpcFunc &amp; VentSpcFunc combos'!$Q$8:$Q$354,0),0)&gt;0,1,0)</f>
        <v>0</v>
      </c>
      <c r="BE52" s="120">
        <f ca="1">IF(IFERROR(MATCH(_xlfn.CONCAT($B52,",",BE$4),'25 SpcFunc &amp; VentSpcFunc combos'!$Q$8:$Q$354,0),0)&gt;0,1,0)</f>
        <v>0</v>
      </c>
      <c r="BF52" s="120">
        <f ca="1">IF(IFERROR(MATCH(_xlfn.CONCAT($B52,",",BF$4),'25 SpcFunc &amp; VentSpcFunc combos'!$Q$8:$Q$354,0),0)&gt;0,1,0)</f>
        <v>0</v>
      </c>
      <c r="BG52" s="120">
        <f ca="1">IF(IFERROR(MATCH(_xlfn.CONCAT($B52,",",BG$4),'25 SpcFunc &amp; VentSpcFunc combos'!$Q$8:$Q$354,0),0)&gt;0,1,0)</f>
        <v>0</v>
      </c>
      <c r="BH52" s="120">
        <f ca="1">IF(IFERROR(MATCH(_xlfn.CONCAT($B52,",",BH$4),'25 SpcFunc &amp; VentSpcFunc combos'!$Q$8:$Q$354,0),0)&gt;0,1,0)</f>
        <v>0</v>
      </c>
      <c r="BI52" s="120">
        <f ca="1">IF(IFERROR(MATCH(_xlfn.CONCAT($B52,",",BI$4),'25 SpcFunc &amp; VentSpcFunc combos'!$Q$8:$Q$354,0),0)&gt;0,1,0)</f>
        <v>0</v>
      </c>
      <c r="BJ52" s="120">
        <f ca="1">IF(IFERROR(MATCH(_xlfn.CONCAT($B52,",",BJ$4),'25 SpcFunc &amp; VentSpcFunc combos'!$Q$8:$Q$354,0),0)&gt;0,1,0)</f>
        <v>0</v>
      </c>
      <c r="BK52" s="120">
        <f ca="1">IF(IFERROR(MATCH(_xlfn.CONCAT($B52,",",BK$4),'25 SpcFunc &amp; VentSpcFunc combos'!$Q$8:$Q$354,0),0)&gt;0,1,0)</f>
        <v>0</v>
      </c>
      <c r="BL52" s="120">
        <f ca="1">IF(IFERROR(MATCH(_xlfn.CONCAT($B52,",",BL$4),'25 SpcFunc &amp; VentSpcFunc combos'!$Q$8:$Q$354,0),0)&gt;0,1,0)</f>
        <v>0</v>
      </c>
      <c r="BM52" s="120">
        <f ca="1">IF(IFERROR(MATCH(_xlfn.CONCAT($B52,",",BM$4),'25 SpcFunc &amp; VentSpcFunc combos'!$Q$8:$Q$354,0),0)&gt;0,1,0)</f>
        <v>0</v>
      </c>
      <c r="BN52" s="120">
        <f ca="1">IF(IFERROR(MATCH(_xlfn.CONCAT($B52,",",BN$4),'25 SpcFunc &amp; VentSpcFunc combos'!$Q$8:$Q$354,0),0)&gt;0,1,0)</f>
        <v>0</v>
      </c>
      <c r="BO52" s="120">
        <f ca="1">IF(IFERROR(MATCH(_xlfn.CONCAT($B52,",",BO$4),'25 SpcFunc &amp; VentSpcFunc combos'!$Q$8:$Q$354,0),0)&gt;0,1,0)</f>
        <v>0</v>
      </c>
      <c r="BP52" s="120">
        <f ca="1">IF(IFERROR(MATCH(_xlfn.CONCAT($B52,",",BP$4),'25 SpcFunc &amp; VentSpcFunc combos'!$Q$8:$Q$354,0),0)&gt;0,1,0)</f>
        <v>0</v>
      </c>
      <c r="BQ52" s="120">
        <f ca="1">IF(IFERROR(MATCH(_xlfn.CONCAT($B52,",",BQ$4),'25 SpcFunc &amp; VentSpcFunc combos'!$Q$8:$Q$354,0),0)&gt;0,1,0)</f>
        <v>0</v>
      </c>
      <c r="BR52" s="120">
        <f ca="1">IF(IFERROR(MATCH(_xlfn.CONCAT($B52,",",BR$4),'25 SpcFunc &amp; VentSpcFunc combos'!$Q$8:$Q$354,0),0)&gt;0,1,0)</f>
        <v>1</v>
      </c>
      <c r="BS52" s="120">
        <f ca="1">IF(IFERROR(MATCH(_xlfn.CONCAT($B52,",",BS$4),'25 SpcFunc &amp; VentSpcFunc combos'!$Q$8:$Q$354,0),0)&gt;0,1,0)</f>
        <v>0</v>
      </c>
      <c r="BT52" s="120">
        <f ca="1">IF(IFERROR(MATCH(_xlfn.CONCAT($B52,",",BT$4),'25 SpcFunc &amp; VentSpcFunc combos'!$Q$8:$Q$354,0),0)&gt;0,1,0)</f>
        <v>0</v>
      </c>
      <c r="BU52" s="120">
        <f ca="1">IF(IFERROR(MATCH(_xlfn.CONCAT($B52,",",BU$4),'25 SpcFunc &amp; VentSpcFunc combos'!$Q$8:$Q$354,0),0)&gt;0,1,0)</f>
        <v>0</v>
      </c>
      <c r="BV52" s="120">
        <f ca="1">IF(IFERROR(MATCH(_xlfn.CONCAT($B52,",",BV$4),'25 SpcFunc &amp; VentSpcFunc combos'!$Q$8:$Q$354,0),0)&gt;0,1,0)</f>
        <v>0</v>
      </c>
      <c r="BW52" s="120">
        <f ca="1">IF(IFERROR(MATCH(_xlfn.CONCAT($B52,",",BW$4),'25 SpcFunc &amp; VentSpcFunc combos'!$Q$8:$Q$354,0),0)&gt;0,1,0)</f>
        <v>1</v>
      </c>
      <c r="BX52" s="120">
        <f ca="1">IF(IFERROR(MATCH(_xlfn.CONCAT($B52,",",BX$4),'25 SpcFunc &amp; VentSpcFunc combos'!$Q$8:$Q$354,0),0)&gt;0,1,0)</f>
        <v>0</v>
      </c>
      <c r="BY52" s="120">
        <f ca="1">IF(IFERROR(MATCH(_xlfn.CONCAT($B52,",",BY$4),'25 SpcFunc &amp; VentSpcFunc combos'!$Q$8:$Q$354,0),0)&gt;0,1,0)</f>
        <v>0</v>
      </c>
      <c r="BZ52" s="120">
        <f ca="1">IF(IFERROR(MATCH(_xlfn.CONCAT($B52,",",BZ$4),'25 SpcFunc &amp; VentSpcFunc combos'!$Q$8:$Q$354,0),0)&gt;0,1,0)</f>
        <v>0</v>
      </c>
      <c r="CA52" s="120">
        <f ca="1">IF(IFERROR(MATCH(_xlfn.CONCAT($B52,",",CA$4),'25 SpcFunc &amp; VentSpcFunc combos'!$Q$8:$Q$354,0),0)&gt;0,1,0)</f>
        <v>1</v>
      </c>
      <c r="CB52" s="120">
        <f ca="1">IF(IFERROR(MATCH(_xlfn.CONCAT($B52,",",CB$4),'25 SpcFunc &amp; VentSpcFunc combos'!$Q$8:$Q$354,0),0)&gt;0,1,0)</f>
        <v>0</v>
      </c>
      <c r="CC52" s="120">
        <f ca="1">IF(IFERROR(MATCH(_xlfn.CONCAT($B52,",",CC$4),'25 SpcFunc &amp; VentSpcFunc combos'!$Q$8:$Q$354,0),0)&gt;0,1,0)</f>
        <v>0</v>
      </c>
      <c r="CD52" s="120">
        <f ca="1">IF(IFERROR(MATCH(_xlfn.CONCAT($B52,",",CD$4),'25 SpcFunc &amp; VentSpcFunc combos'!$Q$8:$Q$354,0),0)&gt;0,1,0)</f>
        <v>0</v>
      </c>
      <c r="CE52" s="120">
        <f ca="1">IF(IFERROR(MATCH(_xlfn.CONCAT($B52,",",CE$4),'25 SpcFunc &amp; VentSpcFunc combos'!$Q$8:$Q$354,0),0)&gt;0,1,0)</f>
        <v>0</v>
      </c>
      <c r="CF52" s="120">
        <f ca="1">IF(IFERROR(MATCH(_xlfn.CONCAT($B52,",",CF$4),'25 SpcFunc &amp; VentSpcFunc combos'!$Q$8:$Q$354,0),0)&gt;0,1,0)</f>
        <v>0</v>
      </c>
      <c r="CG52" s="120">
        <f ca="1">IF(IFERROR(MATCH(_xlfn.CONCAT($B52,",",CG$4),'25 SpcFunc &amp; VentSpcFunc combos'!$Q$8:$Q$354,0),0)&gt;0,1,0)</f>
        <v>0</v>
      </c>
      <c r="CH52" s="120">
        <f ca="1">IF(IFERROR(MATCH(_xlfn.CONCAT($B52,",",CH$4),'25 SpcFunc &amp; VentSpcFunc combos'!$Q$8:$Q$354,0),0)&gt;0,1,0)</f>
        <v>0</v>
      </c>
      <c r="CI52" s="120">
        <f ca="1">IF(IFERROR(MATCH(_xlfn.CONCAT($B52,",",CI$4),'25 SpcFunc &amp; VentSpcFunc combos'!$Q$8:$Q$354,0),0)&gt;0,1,0)</f>
        <v>0</v>
      </c>
      <c r="CJ52" s="120">
        <f ca="1">IF(IFERROR(MATCH(_xlfn.CONCAT($B52,",",CJ$4),'25 SpcFunc &amp; VentSpcFunc combos'!$Q$8:$Q$354,0),0)&gt;0,1,0)</f>
        <v>0</v>
      </c>
      <c r="CK52" s="120">
        <f ca="1">IF(IFERROR(MATCH(_xlfn.CONCAT($B52,",",CK$4),'25 SpcFunc &amp; VentSpcFunc combos'!$Q$8:$Q$354,0),0)&gt;0,1,0)</f>
        <v>0</v>
      </c>
      <c r="CL52" s="120">
        <f ca="1">IF(IFERROR(MATCH(_xlfn.CONCAT($B52,",",CL$4),'25 SpcFunc &amp; VentSpcFunc combos'!$Q$8:$Q$354,0),0)&gt;0,1,0)</f>
        <v>0</v>
      </c>
      <c r="CM52" s="120">
        <f ca="1">IF(IFERROR(MATCH(_xlfn.CONCAT($B52,",",CM$4),'25 SpcFunc &amp; VentSpcFunc combos'!$Q$8:$Q$354,0),0)&gt;0,1,0)</f>
        <v>0</v>
      </c>
      <c r="CN52" s="120">
        <f ca="1">IF(IFERROR(MATCH(_xlfn.CONCAT($B52,",",CN$4),'25 SpcFunc &amp; VentSpcFunc combos'!$Q$8:$Q$354,0),0)&gt;0,1,0)</f>
        <v>0</v>
      </c>
      <c r="CO52" s="120">
        <f ca="1">IF(IFERROR(MATCH(_xlfn.CONCAT($B52,",",CO$4),'25 SpcFunc &amp; VentSpcFunc combos'!$Q$8:$Q$354,0),0)&gt;0,1,0)</f>
        <v>0</v>
      </c>
      <c r="CP52" s="120">
        <f ca="1">IF(IFERROR(MATCH(_xlfn.CONCAT($B52,",",CP$4),'25 SpcFunc &amp; VentSpcFunc combos'!$Q$8:$Q$354,0),0)&gt;0,1,0)</f>
        <v>0</v>
      </c>
      <c r="CQ52" s="120">
        <f ca="1">IF(IFERROR(MATCH(_xlfn.CONCAT($B52,",",CQ$4),'25 SpcFunc &amp; VentSpcFunc combos'!$Q$8:$Q$354,0),0)&gt;0,1,0)</f>
        <v>0</v>
      </c>
      <c r="CR52" s="120">
        <f ca="1">IF(IFERROR(MATCH(_xlfn.CONCAT($B52,",",CR$4),'25 SpcFunc &amp; VentSpcFunc combos'!$Q$8:$Q$354,0),0)&gt;0,1,0)</f>
        <v>0</v>
      </c>
      <c r="CS52" s="120">
        <f ca="1">IF(IFERROR(MATCH(_xlfn.CONCAT($B52,",",CS$4),'25 SpcFunc &amp; VentSpcFunc combos'!$Q$8:$Q$354,0),0)&gt;0,1,0)</f>
        <v>0</v>
      </c>
      <c r="CT52" s="120">
        <f ca="1">IF(IFERROR(MATCH(_xlfn.CONCAT($B52,",",CT$4),'25 SpcFunc &amp; VentSpcFunc combos'!$Q$8:$Q$354,0),0)&gt;0,1,0)</f>
        <v>0</v>
      </c>
      <c r="CU52" s="99" t="s">
        <v>938</v>
      </c>
      <c r="CV52">
        <f t="shared" ca="1" si="4"/>
        <v>7</v>
      </c>
    </row>
    <row r="53" spans="2:100" x14ac:dyDescent="0.25">
      <c r="B53" t="str">
        <f>'For CSV - 2025 SpcFuncData'!B53</f>
        <v>Manufacturing, Commercial &amp; Industrial Work Area (Precision)</v>
      </c>
      <c r="C53" s="120">
        <f ca="1">IF(IFERROR(MATCH(_xlfn.CONCAT($B53,",",C$4),'25 SpcFunc &amp; VentSpcFunc combos'!$Q$8:$Q$354,0),0)&gt;0,1,0)</f>
        <v>0</v>
      </c>
      <c r="D53" s="120">
        <f ca="1">IF(IFERROR(MATCH(_xlfn.CONCAT($B53,",",D$4),'25 SpcFunc &amp; VentSpcFunc combos'!$Q$8:$Q$354,0),0)&gt;0,1,0)</f>
        <v>0</v>
      </c>
      <c r="E53" s="120">
        <f ca="1">IF(IFERROR(MATCH(_xlfn.CONCAT($B53,",",E$4),'25 SpcFunc &amp; VentSpcFunc combos'!$Q$8:$Q$354,0),0)&gt;0,1,0)</f>
        <v>0</v>
      </c>
      <c r="F53" s="120">
        <f ca="1">IF(IFERROR(MATCH(_xlfn.CONCAT($B53,",",F$4),'25 SpcFunc &amp; VentSpcFunc combos'!$Q$8:$Q$354,0),0)&gt;0,1,0)</f>
        <v>0</v>
      </c>
      <c r="G53" s="120">
        <f ca="1">IF(IFERROR(MATCH(_xlfn.CONCAT($B53,",",G$4),'25 SpcFunc &amp; VentSpcFunc combos'!$Q$8:$Q$354,0),0)&gt;0,1,0)</f>
        <v>0</v>
      </c>
      <c r="H53" s="120">
        <f ca="1">IF(IFERROR(MATCH(_xlfn.CONCAT($B53,",",H$4),'25 SpcFunc &amp; VentSpcFunc combos'!$Q$8:$Q$354,0),0)&gt;0,1,0)</f>
        <v>0</v>
      </c>
      <c r="I53" s="120">
        <f ca="1">IF(IFERROR(MATCH(_xlfn.CONCAT($B53,",",I$4),'25 SpcFunc &amp; VentSpcFunc combos'!$Q$8:$Q$354,0),0)&gt;0,1,0)</f>
        <v>0</v>
      </c>
      <c r="J53" s="120">
        <f ca="1">IF(IFERROR(MATCH(_xlfn.CONCAT($B53,",",J$4),'25 SpcFunc &amp; VentSpcFunc combos'!$Q$8:$Q$354,0),0)&gt;0,1,0)</f>
        <v>0</v>
      </c>
      <c r="K53" s="120">
        <f ca="1">IF(IFERROR(MATCH(_xlfn.CONCAT($B53,",",K$4),'25 SpcFunc &amp; VentSpcFunc combos'!$Q$8:$Q$354,0),0)&gt;0,1,0)</f>
        <v>0</v>
      </c>
      <c r="L53" s="120">
        <f ca="1">IF(IFERROR(MATCH(_xlfn.CONCAT($B53,",",L$4),'25 SpcFunc &amp; VentSpcFunc combos'!$Q$8:$Q$354,0),0)&gt;0,1,0)</f>
        <v>0</v>
      </c>
      <c r="M53" s="120">
        <f ca="1">IF(IFERROR(MATCH(_xlfn.CONCAT($B53,",",M$4),'25 SpcFunc &amp; VentSpcFunc combos'!$Q$8:$Q$354,0),0)&gt;0,1,0)</f>
        <v>0</v>
      </c>
      <c r="N53" s="120">
        <f ca="1">IF(IFERROR(MATCH(_xlfn.CONCAT($B53,",",N$4),'25 SpcFunc &amp; VentSpcFunc combos'!$Q$8:$Q$354,0),0)&gt;0,1,0)</f>
        <v>0</v>
      </c>
      <c r="O53" s="120">
        <f ca="1">IF(IFERROR(MATCH(_xlfn.CONCAT($B53,",",O$4),'25 SpcFunc &amp; VentSpcFunc combos'!$Q$8:$Q$354,0),0)&gt;0,1,0)</f>
        <v>0</v>
      </c>
      <c r="P53" s="120">
        <f ca="1">IF(IFERROR(MATCH(_xlfn.CONCAT($B53,",",P$4),'25 SpcFunc &amp; VentSpcFunc combos'!$Q$8:$Q$354,0),0)&gt;0,1,0)</f>
        <v>0</v>
      </c>
      <c r="Q53" s="120">
        <f ca="1">IF(IFERROR(MATCH(_xlfn.CONCAT($B53,",",Q$4),'25 SpcFunc &amp; VentSpcFunc combos'!$Q$8:$Q$354,0),0)&gt;0,1,0)</f>
        <v>0</v>
      </c>
      <c r="R53" s="120">
        <f ca="1">IF(IFERROR(MATCH(_xlfn.CONCAT($B53,",",R$4),'25 SpcFunc &amp; VentSpcFunc combos'!$Q$8:$Q$354,0),0)&gt;0,1,0)</f>
        <v>0</v>
      </c>
      <c r="S53" s="120">
        <f ca="1">IF(IFERROR(MATCH(_xlfn.CONCAT($B53,",",S$4),'25 SpcFunc &amp; VentSpcFunc combos'!$Q$8:$Q$354,0),0)&gt;0,1,0)</f>
        <v>0</v>
      </c>
      <c r="T53" s="120">
        <f ca="1">IF(IFERROR(MATCH(_xlfn.CONCAT($B53,",",T$4),'25 SpcFunc &amp; VentSpcFunc combos'!$Q$8:$Q$354,0),0)&gt;0,1,0)</f>
        <v>0</v>
      </c>
      <c r="U53" s="120">
        <f ca="1">IF(IFERROR(MATCH(_xlfn.CONCAT($B53,",",U$4),'25 SpcFunc &amp; VentSpcFunc combos'!$Q$8:$Q$354,0),0)&gt;0,1,0)</f>
        <v>0</v>
      </c>
      <c r="V53" s="120">
        <f ca="1">IF(IFERROR(MATCH(_xlfn.CONCAT($B53,",",V$4),'25 SpcFunc &amp; VentSpcFunc combos'!$Q$8:$Q$354,0),0)&gt;0,1,0)</f>
        <v>0</v>
      </c>
      <c r="W53" s="120">
        <f ca="1">IF(IFERROR(MATCH(_xlfn.CONCAT($B53,",",W$4),'25 SpcFunc &amp; VentSpcFunc combos'!$Q$8:$Q$354,0),0)&gt;0,1,0)</f>
        <v>0</v>
      </c>
      <c r="X53" s="120">
        <f ca="1">IF(IFERROR(MATCH(_xlfn.CONCAT($B53,",",X$4),'25 SpcFunc &amp; VentSpcFunc combos'!$Q$8:$Q$354,0),0)&gt;0,1,0)</f>
        <v>0</v>
      </c>
      <c r="Y53" s="120">
        <f ca="1">IF(IFERROR(MATCH(_xlfn.CONCAT($B53,",",Y$4),'25 SpcFunc &amp; VentSpcFunc combos'!$Q$8:$Q$354,0),0)&gt;0,1,0)</f>
        <v>0</v>
      </c>
      <c r="Z53" s="120">
        <f ca="1">IF(IFERROR(MATCH(_xlfn.CONCAT($B53,",",Z$4),'25 SpcFunc &amp; VentSpcFunc combos'!$Q$8:$Q$354,0),0)&gt;0,1,0)</f>
        <v>0</v>
      </c>
      <c r="AA53" s="120">
        <f ca="1">IF(IFERROR(MATCH(_xlfn.CONCAT($B53,",",AA$4),'25 SpcFunc &amp; VentSpcFunc combos'!$Q$8:$Q$354,0),0)&gt;0,1,0)</f>
        <v>0</v>
      </c>
      <c r="AB53" s="120">
        <f ca="1">IF(IFERROR(MATCH(_xlfn.CONCAT($B53,",",AB$4),'25 SpcFunc &amp; VentSpcFunc combos'!$Q$8:$Q$354,0),0)&gt;0,1,0)</f>
        <v>0</v>
      </c>
      <c r="AC53" s="120">
        <f ca="1">IF(IFERROR(MATCH(_xlfn.CONCAT($B53,",",AC$4),'25 SpcFunc &amp; VentSpcFunc combos'!$Q$8:$Q$354,0),0)&gt;0,1,0)</f>
        <v>0</v>
      </c>
      <c r="AD53" s="120">
        <f ca="1">IF(IFERROR(MATCH(_xlfn.CONCAT($B53,",",AD$4),'25 SpcFunc &amp; VentSpcFunc combos'!$Q$8:$Q$354,0),0)&gt;0,1,0)</f>
        <v>0</v>
      </c>
      <c r="AE53" s="120">
        <f ca="1">IF(IFERROR(MATCH(_xlfn.CONCAT($B53,",",AE$4),'25 SpcFunc &amp; VentSpcFunc combos'!$Q$8:$Q$354,0),0)&gt;0,1,0)</f>
        <v>0</v>
      </c>
      <c r="AF53" s="120">
        <f ca="1">IF(IFERROR(MATCH(_xlfn.CONCAT($B53,",",AF$4),'25 SpcFunc &amp; VentSpcFunc combos'!$Q$8:$Q$354,0),0)&gt;0,1,0)</f>
        <v>0</v>
      </c>
      <c r="AG53" s="120">
        <f ca="1">IF(IFERROR(MATCH(_xlfn.CONCAT($B53,",",AG$4),'25 SpcFunc &amp; VentSpcFunc combos'!$Q$8:$Q$354,0),0)&gt;0,1,0)</f>
        <v>0</v>
      </c>
      <c r="AH53" s="120">
        <f ca="1">IF(IFERROR(MATCH(_xlfn.CONCAT($B53,",",AH$4),'25 SpcFunc &amp; VentSpcFunc combos'!$Q$8:$Q$354,0),0)&gt;0,1,0)</f>
        <v>0</v>
      </c>
      <c r="AI53" s="120">
        <f ca="1">IF(IFERROR(MATCH(_xlfn.CONCAT($B53,",",AI$4),'25 SpcFunc &amp; VentSpcFunc combos'!$Q$8:$Q$354,0),0)&gt;0,1,0)</f>
        <v>0</v>
      </c>
      <c r="AJ53" s="120">
        <f ca="1">IF(IFERROR(MATCH(_xlfn.CONCAT($B53,",",AJ$4),'25 SpcFunc &amp; VentSpcFunc combos'!$Q$8:$Q$354,0),0)&gt;0,1,0)</f>
        <v>0</v>
      </c>
      <c r="AK53" s="120">
        <f ca="1">IF(IFERROR(MATCH(_xlfn.CONCAT($B53,",",AK$4),'25 SpcFunc &amp; VentSpcFunc combos'!$Q$8:$Q$354,0),0)&gt;0,1,0)</f>
        <v>1</v>
      </c>
      <c r="AL53" s="120">
        <f ca="1">IF(IFERROR(MATCH(_xlfn.CONCAT($B53,",",AL$4),'25 SpcFunc &amp; VentSpcFunc combos'!$Q$8:$Q$354,0),0)&gt;0,1,0)</f>
        <v>1</v>
      </c>
      <c r="AM53" s="120">
        <f ca="1">IF(IFERROR(MATCH(_xlfn.CONCAT($B53,",",AM$4),'25 SpcFunc &amp; VentSpcFunc combos'!$Q$8:$Q$354,0),0)&gt;0,1,0)</f>
        <v>0</v>
      </c>
      <c r="AN53" s="120">
        <f ca="1">IF(IFERROR(MATCH(_xlfn.CONCAT($B53,",",AN$4),'25 SpcFunc &amp; VentSpcFunc combos'!$Q$8:$Q$354,0),0)&gt;0,1,0)</f>
        <v>0</v>
      </c>
      <c r="AO53" s="120">
        <f ca="1">IF(IFERROR(MATCH(_xlfn.CONCAT($B53,",",AO$4),'25 SpcFunc &amp; VentSpcFunc combos'!$Q$8:$Q$354,0),0)&gt;0,1,0)</f>
        <v>0</v>
      </c>
      <c r="AP53" s="120">
        <f ca="1">IF(IFERROR(MATCH(_xlfn.CONCAT($B53,",",AP$4),'25 SpcFunc &amp; VentSpcFunc combos'!$Q$8:$Q$354,0),0)&gt;0,1,0)</f>
        <v>0</v>
      </c>
      <c r="AQ53" s="120">
        <f ca="1">IF(IFERROR(MATCH(_xlfn.CONCAT($B53,",",AQ$4),'25 SpcFunc &amp; VentSpcFunc combos'!$Q$8:$Q$354,0),0)&gt;0,1,0)</f>
        <v>1</v>
      </c>
      <c r="AR53" s="120">
        <f ca="1">IF(IFERROR(MATCH(_xlfn.CONCAT($B53,",",AR$4),'25 SpcFunc &amp; VentSpcFunc combos'!$Q$8:$Q$354,0),0)&gt;0,1,0)</f>
        <v>0</v>
      </c>
      <c r="AS53" s="120">
        <f ca="1">IF(IFERROR(MATCH(_xlfn.CONCAT($B53,",",AS$4),'25 SpcFunc &amp; VentSpcFunc combos'!$Q$8:$Q$354,0),0)&gt;0,1,0)</f>
        <v>0</v>
      </c>
      <c r="AT53" s="120">
        <f ca="1">IF(IFERROR(MATCH(_xlfn.CONCAT($B53,",",AT$4),'25 SpcFunc &amp; VentSpcFunc combos'!$Q$8:$Q$354,0),0)&gt;0,1,0)</f>
        <v>0</v>
      </c>
      <c r="AU53" s="120">
        <f ca="1">IF(IFERROR(MATCH(_xlfn.CONCAT($B53,",",AU$4),'25 SpcFunc &amp; VentSpcFunc combos'!$Q$8:$Q$354,0),0)&gt;0,1,0)</f>
        <v>0</v>
      </c>
      <c r="AV53" s="120">
        <f ca="1">IF(IFERROR(MATCH(_xlfn.CONCAT($B53,",",AV$4),'25 SpcFunc &amp; VentSpcFunc combos'!$Q$8:$Q$354,0),0)&gt;0,1,0)</f>
        <v>0</v>
      </c>
      <c r="AW53" s="120">
        <f ca="1">IF(IFERROR(MATCH(_xlfn.CONCAT($B53,",",AW$4),'25 SpcFunc &amp; VentSpcFunc combos'!$Q$8:$Q$354,0),0)&gt;0,1,0)</f>
        <v>0</v>
      </c>
      <c r="AX53" s="120">
        <f ca="1">IF(IFERROR(MATCH(_xlfn.CONCAT($B53,",",AX$4),'25 SpcFunc &amp; VentSpcFunc combos'!$Q$8:$Q$354,0),0)&gt;0,1,0)</f>
        <v>0</v>
      </c>
      <c r="AY53" s="120">
        <f ca="1">IF(IFERROR(MATCH(_xlfn.CONCAT($B53,",",AY$4),'25 SpcFunc &amp; VentSpcFunc combos'!$Q$8:$Q$354,0),0)&gt;0,1,0)</f>
        <v>0</v>
      </c>
      <c r="AZ53" s="120">
        <f ca="1">IF(IFERROR(MATCH(_xlfn.CONCAT($B53,",",AZ$4),'25 SpcFunc &amp; VentSpcFunc combos'!$Q$8:$Q$354,0),0)&gt;0,1,0)</f>
        <v>0</v>
      </c>
      <c r="BA53" s="120">
        <f ca="1">IF(IFERROR(MATCH(_xlfn.CONCAT($B53,",",BA$4),'25 SpcFunc &amp; VentSpcFunc combos'!$Q$8:$Q$354,0),0)&gt;0,1,0)</f>
        <v>1</v>
      </c>
      <c r="BB53" s="120">
        <f ca="1">IF(IFERROR(MATCH(_xlfn.CONCAT($B53,",",BB$4),'25 SpcFunc &amp; VentSpcFunc combos'!$Q$8:$Q$354,0),0)&gt;0,1,0)</f>
        <v>0</v>
      </c>
      <c r="BC53" s="120">
        <f ca="1">IF(IFERROR(MATCH(_xlfn.CONCAT($B53,",",BC$4),'25 SpcFunc &amp; VentSpcFunc combos'!$Q$8:$Q$354,0),0)&gt;0,1,0)</f>
        <v>0</v>
      </c>
      <c r="BD53" s="120">
        <f ca="1">IF(IFERROR(MATCH(_xlfn.CONCAT($B53,",",BD$4),'25 SpcFunc &amp; VentSpcFunc combos'!$Q$8:$Q$354,0),0)&gt;0,1,0)</f>
        <v>0</v>
      </c>
      <c r="BE53" s="120">
        <f ca="1">IF(IFERROR(MATCH(_xlfn.CONCAT($B53,",",BE$4),'25 SpcFunc &amp; VentSpcFunc combos'!$Q$8:$Q$354,0),0)&gt;0,1,0)</f>
        <v>0</v>
      </c>
      <c r="BF53" s="120">
        <f ca="1">IF(IFERROR(MATCH(_xlfn.CONCAT($B53,",",BF$4),'25 SpcFunc &amp; VentSpcFunc combos'!$Q$8:$Q$354,0),0)&gt;0,1,0)</f>
        <v>0</v>
      </c>
      <c r="BG53" s="120">
        <f ca="1">IF(IFERROR(MATCH(_xlfn.CONCAT($B53,",",BG$4),'25 SpcFunc &amp; VentSpcFunc combos'!$Q$8:$Q$354,0),0)&gt;0,1,0)</f>
        <v>0</v>
      </c>
      <c r="BH53" s="120">
        <f ca="1">IF(IFERROR(MATCH(_xlfn.CONCAT($B53,",",BH$4),'25 SpcFunc &amp; VentSpcFunc combos'!$Q$8:$Q$354,0),0)&gt;0,1,0)</f>
        <v>0</v>
      </c>
      <c r="BI53" s="120">
        <f ca="1">IF(IFERROR(MATCH(_xlfn.CONCAT($B53,",",BI$4),'25 SpcFunc &amp; VentSpcFunc combos'!$Q$8:$Q$354,0),0)&gt;0,1,0)</f>
        <v>0</v>
      </c>
      <c r="BJ53" s="120">
        <f ca="1">IF(IFERROR(MATCH(_xlfn.CONCAT($B53,",",BJ$4),'25 SpcFunc &amp; VentSpcFunc combos'!$Q$8:$Q$354,0),0)&gt;0,1,0)</f>
        <v>0</v>
      </c>
      <c r="BK53" s="120">
        <f ca="1">IF(IFERROR(MATCH(_xlfn.CONCAT($B53,",",BK$4),'25 SpcFunc &amp; VentSpcFunc combos'!$Q$8:$Q$354,0),0)&gt;0,1,0)</f>
        <v>0</v>
      </c>
      <c r="BL53" s="120">
        <f ca="1">IF(IFERROR(MATCH(_xlfn.CONCAT($B53,",",BL$4),'25 SpcFunc &amp; VentSpcFunc combos'!$Q$8:$Q$354,0),0)&gt;0,1,0)</f>
        <v>0</v>
      </c>
      <c r="BM53" s="120">
        <f ca="1">IF(IFERROR(MATCH(_xlfn.CONCAT($B53,",",BM$4),'25 SpcFunc &amp; VentSpcFunc combos'!$Q$8:$Q$354,0),0)&gt;0,1,0)</f>
        <v>0</v>
      </c>
      <c r="BN53" s="120">
        <f ca="1">IF(IFERROR(MATCH(_xlfn.CONCAT($B53,",",BN$4),'25 SpcFunc &amp; VentSpcFunc combos'!$Q$8:$Q$354,0),0)&gt;0,1,0)</f>
        <v>0</v>
      </c>
      <c r="BO53" s="120">
        <f ca="1">IF(IFERROR(MATCH(_xlfn.CONCAT($B53,",",BO$4),'25 SpcFunc &amp; VentSpcFunc combos'!$Q$8:$Q$354,0),0)&gt;0,1,0)</f>
        <v>0</v>
      </c>
      <c r="BP53" s="120">
        <f ca="1">IF(IFERROR(MATCH(_xlfn.CONCAT($B53,",",BP$4),'25 SpcFunc &amp; VentSpcFunc combos'!$Q$8:$Q$354,0),0)&gt;0,1,0)</f>
        <v>0</v>
      </c>
      <c r="BQ53" s="120">
        <f ca="1">IF(IFERROR(MATCH(_xlfn.CONCAT($B53,",",BQ$4),'25 SpcFunc &amp; VentSpcFunc combos'!$Q$8:$Q$354,0),0)&gt;0,1,0)</f>
        <v>0</v>
      </c>
      <c r="BR53" s="120">
        <f ca="1">IF(IFERROR(MATCH(_xlfn.CONCAT($B53,",",BR$4),'25 SpcFunc &amp; VentSpcFunc combos'!$Q$8:$Q$354,0),0)&gt;0,1,0)</f>
        <v>1</v>
      </c>
      <c r="BS53" s="120">
        <f ca="1">IF(IFERROR(MATCH(_xlfn.CONCAT($B53,",",BS$4),'25 SpcFunc &amp; VentSpcFunc combos'!$Q$8:$Q$354,0),0)&gt;0,1,0)</f>
        <v>0</v>
      </c>
      <c r="BT53" s="120">
        <f ca="1">IF(IFERROR(MATCH(_xlfn.CONCAT($B53,",",BT$4),'25 SpcFunc &amp; VentSpcFunc combos'!$Q$8:$Q$354,0),0)&gt;0,1,0)</f>
        <v>0</v>
      </c>
      <c r="BU53" s="120">
        <f ca="1">IF(IFERROR(MATCH(_xlfn.CONCAT($B53,",",BU$4),'25 SpcFunc &amp; VentSpcFunc combos'!$Q$8:$Q$354,0),0)&gt;0,1,0)</f>
        <v>0</v>
      </c>
      <c r="BV53" s="120">
        <f ca="1">IF(IFERROR(MATCH(_xlfn.CONCAT($B53,",",BV$4),'25 SpcFunc &amp; VentSpcFunc combos'!$Q$8:$Q$354,0),0)&gt;0,1,0)</f>
        <v>0</v>
      </c>
      <c r="BW53" s="120">
        <f ca="1">IF(IFERROR(MATCH(_xlfn.CONCAT($B53,",",BW$4),'25 SpcFunc &amp; VentSpcFunc combos'!$Q$8:$Q$354,0),0)&gt;0,1,0)</f>
        <v>1</v>
      </c>
      <c r="BX53" s="120">
        <f ca="1">IF(IFERROR(MATCH(_xlfn.CONCAT($B53,",",BX$4),'25 SpcFunc &amp; VentSpcFunc combos'!$Q$8:$Q$354,0),0)&gt;0,1,0)</f>
        <v>0</v>
      </c>
      <c r="BY53" s="120">
        <f ca="1">IF(IFERROR(MATCH(_xlfn.CONCAT($B53,",",BY$4),'25 SpcFunc &amp; VentSpcFunc combos'!$Q$8:$Q$354,0),0)&gt;0,1,0)</f>
        <v>0</v>
      </c>
      <c r="BZ53" s="120">
        <f ca="1">IF(IFERROR(MATCH(_xlfn.CONCAT($B53,",",BZ$4),'25 SpcFunc &amp; VentSpcFunc combos'!$Q$8:$Q$354,0),0)&gt;0,1,0)</f>
        <v>0</v>
      </c>
      <c r="CA53" s="120">
        <f ca="1">IF(IFERROR(MATCH(_xlfn.CONCAT($B53,",",CA$4),'25 SpcFunc &amp; VentSpcFunc combos'!$Q$8:$Q$354,0),0)&gt;0,1,0)</f>
        <v>1</v>
      </c>
      <c r="CB53" s="120">
        <f ca="1">IF(IFERROR(MATCH(_xlfn.CONCAT($B53,",",CB$4),'25 SpcFunc &amp; VentSpcFunc combos'!$Q$8:$Q$354,0),0)&gt;0,1,0)</f>
        <v>0</v>
      </c>
      <c r="CC53" s="120">
        <f ca="1">IF(IFERROR(MATCH(_xlfn.CONCAT($B53,",",CC$4),'25 SpcFunc &amp; VentSpcFunc combos'!$Q$8:$Q$354,0),0)&gt;0,1,0)</f>
        <v>0</v>
      </c>
      <c r="CD53" s="120">
        <f ca="1">IF(IFERROR(MATCH(_xlfn.CONCAT($B53,",",CD$4),'25 SpcFunc &amp; VentSpcFunc combos'!$Q$8:$Q$354,0),0)&gt;0,1,0)</f>
        <v>0</v>
      </c>
      <c r="CE53" s="120">
        <f ca="1">IF(IFERROR(MATCH(_xlfn.CONCAT($B53,",",CE$4),'25 SpcFunc &amp; VentSpcFunc combos'!$Q$8:$Q$354,0),0)&gt;0,1,0)</f>
        <v>0</v>
      </c>
      <c r="CF53" s="120">
        <f ca="1">IF(IFERROR(MATCH(_xlfn.CONCAT($B53,",",CF$4),'25 SpcFunc &amp; VentSpcFunc combos'!$Q$8:$Q$354,0),0)&gt;0,1,0)</f>
        <v>0</v>
      </c>
      <c r="CG53" s="120">
        <f ca="1">IF(IFERROR(MATCH(_xlfn.CONCAT($B53,",",CG$4),'25 SpcFunc &amp; VentSpcFunc combos'!$Q$8:$Q$354,0),0)&gt;0,1,0)</f>
        <v>0</v>
      </c>
      <c r="CH53" s="120">
        <f ca="1">IF(IFERROR(MATCH(_xlfn.CONCAT($B53,",",CH$4),'25 SpcFunc &amp; VentSpcFunc combos'!$Q$8:$Q$354,0),0)&gt;0,1,0)</f>
        <v>0</v>
      </c>
      <c r="CI53" s="120">
        <f ca="1">IF(IFERROR(MATCH(_xlfn.CONCAT($B53,",",CI$4),'25 SpcFunc &amp; VentSpcFunc combos'!$Q$8:$Q$354,0),0)&gt;0,1,0)</f>
        <v>0</v>
      </c>
      <c r="CJ53" s="120">
        <f ca="1">IF(IFERROR(MATCH(_xlfn.CONCAT($B53,",",CJ$4),'25 SpcFunc &amp; VentSpcFunc combos'!$Q$8:$Q$354,0),0)&gt;0,1,0)</f>
        <v>0</v>
      </c>
      <c r="CK53" s="120">
        <f ca="1">IF(IFERROR(MATCH(_xlfn.CONCAT($B53,",",CK$4),'25 SpcFunc &amp; VentSpcFunc combos'!$Q$8:$Q$354,0),0)&gt;0,1,0)</f>
        <v>0</v>
      </c>
      <c r="CL53" s="120">
        <f ca="1">IF(IFERROR(MATCH(_xlfn.CONCAT($B53,",",CL$4),'25 SpcFunc &amp; VentSpcFunc combos'!$Q$8:$Q$354,0),0)&gt;0,1,0)</f>
        <v>0</v>
      </c>
      <c r="CM53" s="120">
        <f ca="1">IF(IFERROR(MATCH(_xlfn.CONCAT($B53,",",CM$4),'25 SpcFunc &amp; VentSpcFunc combos'!$Q$8:$Q$354,0),0)&gt;0,1,0)</f>
        <v>0</v>
      </c>
      <c r="CN53" s="120">
        <f ca="1">IF(IFERROR(MATCH(_xlfn.CONCAT($B53,",",CN$4),'25 SpcFunc &amp; VentSpcFunc combos'!$Q$8:$Q$354,0),0)&gt;0,1,0)</f>
        <v>0</v>
      </c>
      <c r="CO53" s="120">
        <f ca="1">IF(IFERROR(MATCH(_xlfn.CONCAT($B53,",",CO$4),'25 SpcFunc &amp; VentSpcFunc combos'!$Q$8:$Q$354,0),0)&gt;0,1,0)</f>
        <v>0</v>
      </c>
      <c r="CP53" s="120">
        <f ca="1">IF(IFERROR(MATCH(_xlfn.CONCAT($B53,",",CP$4),'25 SpcFunc &amp; VentSpcFunc combos'!$Q$8:$Q$354,0),0)&gt;0,1,0)</f>
        <v>0</v>
      </c>
      <c r="CQ53" s="120">
        <f ca="1">IF(IFERROR(MATCH(_xlfn.CONCAT($B53,",",CQ$4),'25 SpcFunc &amp; VentSpcFunc combos'!$Q$8:$Q$354,0),0)&gt;0,1,0)</f>
        <v>0</v>
      </c>
      <c r="CR53" s="120">
        <f ca="1">IF(IFERROR(MATCH(_xlfn.CONCAT($B53,",",CR$4),'25 SpcFunc &amp; VentSpcFunc combos'!$Q$8:$Q$354,0),0)&gt;0,1,0)</f>
        <v>0</v>
      </c>
      <c r="CS53" s="120">
        <f ca="1">IF(IFERROR(MATCH(_xlfn.CONCAT($B53,",",CS$4),'25 SpcFunc &amp; VentSpcFunc combos'!$Q$8:$Q$354,0),0)&gt;0,1,0)</f>
        <v>0</v>
      </c>
      <c r="CT53" s="120">
        <f ca="1">IF(IFERROR(MATCH(_xlfn.CONCAT($B53,",",CT$4),'25 SpcFunc &amp; VentSpcFunc combos'!$Q$8:$Q$354,0),0)&gt;0,1,0)</f>
        <v>0</v>
      </c>
      <c r="CU53" s="99" t="s">
        <v>938</v>
      </c>
      <c r="CV53">
        <f t="shared" ca="1" si="4"/>
        <v>7</v>
      </c>
    </row>
    <row r="54" spans="2:100" x14ac:dyDescent="0.25">
      <c r="B54" t="str">
        <f>'For CSV - 2025 SpcFuncData'!B54</f>
        <v>Museum Area (Exhibition/Display)</v>
      </c>
      <c r="C54" s="120">
        <f ca="1">IF(IFERROR(MATCH(_xlfn.CONCAT($B54,",",C$4),'25 SpcFunc &amp; VentSpcFunc combos'!$Q$8:$Q$354,0),0)&gt;0,1,0)</f>
        <v>0</v>
      </c>
      <c r="D54" s="120">
        <f ca="1">IF(IFERROR(MATCH(_xlfn.CONCAT($B54,",",D$4),'25 SpcFunc &amp; VentSpcFunc combos'!$Q$8:$Q$354,0),0)&gt;0,1,0)</f>
        <v>0</v>
      </c>
      <c r="E54" s="120">
        <f ca="1">IF(IFERROR(MATCH(_xlfn.CONCAT($B54,",",E$4),'25 SpcFunc &amp; VentSpcFunc combos'!$Q$8:$Q$354,0),0)&gt;0,1,0)</f>
        <v>0</v>
      </c>
      <c r="F54" s="120">
        <f ca="1">IF(IFERROR(MATCH(_xlfn.CONCAT($B54,",",F$4),'25 SpcFunc &amp; VentSpcFunc combos'!$Q$8:$Q$354,0),0)&gt;0,1,0)</f>
        <v>0</v>
      </c>
      <c r="G54" s="120">
        <f ca="1">IF(IFERROR(MATCH(_xlfn.CONCAT($B54,",",G$4),'25 SpcFunc &amp; VentSpcFunc combos'!$Q$8:$Q$354,0),0)&gt;0,1,0)</f>
        <v>0</v>
      </c>
      <c r="H54" s="120">
        <f ca="1">IF(IFERROR(MATCH(_xlfn.CONCAT($B54,",",H$4),'25 SpcFunc &amp; VentSpcFunc combos'!$Q$8:$Q$354,0),0)&gt;0,1,0)</f>
        <v>1</v>
      </c>
      <c r="I54" s="120">
        <f ca="1">IF(IFERROR(MATCH(_xlfn.CONCAT($B54,",",I$4),'25 SpcFunc &amp; VentSpcFunc combos'!$Q$8:$Q$354,0),0)&gt;0,1,0)</f>
        <v>1</v>
      </c>
      <c r="J54" s="120">
        <f ca="1">IF(IFERROR(MATCH(_xlfn.CONCAT($B54,",",J$4),'25 SpcFunc &amp; VentSpcFunc combos'!$Q$8:$Q$354,0),0)&gt;0,1,0)</f>
        <v>0</v>
      </c>
      <c r="K54" s="120">
        <f ca="1">IF(IFERROR(MATCH(_xlfn.CONCAT($B54,",",K$4),'25 SpcFunc &amp; VentSpcFunc combos'!$Q$8:$Q$354,0),0)&gt;0,1,0)</f>
        <v>0</v>
      </c>
      <c r="L54" s="120">
        <f ca="1">IF(IFERROR(MATCH(_xlfn.CONCAT($B54,",",L$4),'25 SpcFunc &amp; VentSpcFunc combos'!$Q$8:$Q$354,0),0)&gt;0,1,0)</f>
        <v>0</v>
      </c>
      <c r="M54" s="120">
        <f ca="1">IF(IFERROR(MATCH(_xlfn.CONCAT($B54,",",M$4),'25 SpcFunc &amp; VentSpcFunc combos'!$Q$8:$Q$354,0),0)&gt;0,1,0)</f>
        <v>0</v>
      </c>
      <c r="N54" s="120">
        <f ca="1">IF(IFERROR(MATCH(_xlfn.CONCAT($B54,",",N$4),'25 SpcFunc &amp; VentSpcFunc combos'!$Q$8:$Q$354,0),0)&gt;0,1,0)</f>
        <v>0</v>
      </c>
      <c r="O54" s="120">
        <f ca="1">IF(IFERROR(MATCH(_xlfn.CONCAT($B54,",",O$4),'25 SpcFunc &amp; VentSpcFunc combos'!$Q$8:$Q$354,0),0)&gt;0,1,0)</f>
        <v>0</v>
      </c>
      <c r="P54" s="120">
        <f ca="1">IF(IFERROR(MATCH(_xlfn.CONCAT($B54,",",P$4),'25 SpcFunc &amp; VentSpcFunc combos'!$Q$8:$Q$354,0),0)&gt;0,1,0)</f>
        <v>0</v>
      </c>
      <c r="Q54" s="120">
        <f ca="1">IF(IFERROR(MATCH(_xlfn.CONCAT($B54,",",Q$4),'25 SpcFunc &amp; VentSpcFunc combos'!$Q$8:$Q$354,0),0)&gt;0,1,0)</f>
        <v>0</v>
      </c>
      <c r="R54" s="120">
        <f ca="1">IF(IFERROR(MATCH(_xlfn.CONCAT($B54,",",R$4),'25 SpcFunc &amp; VentSpcFunc combos'!$Q$8:$Q$354,0),0)&gt;0,1,0)</f>
        <v>0</v>
      </c>
      <c r="S54" s="120">
        <f ca="1">IF(IFERROR(MATCH(_xlfn.CONCAT($B54,",",S$4),'25 SpcFunc &amp; VentSpcFunc combos'!$Q$8:$Q$354,0),0)&gt;0,1,0)</f>
        <v>0</v>
      </c>
      <c r="T54" s="120">
        <f ca="1">IF(IFERROR(MATCH(_xlfn.CONCAT($B54,",",T$4),'25 SpcFunc &amp; VentSpcFunc combos'!$Q$8:$Q$354,0),0)&gt;0,1,0)</f>
        <v>0</v>
      </c>
      <c r="U54" s="120">
        <f ca="1">IF(IFERROR(MATCH(_xlfn.CONCAT($B54,",",U$4),'25 SpcFunc &amp; VentSpcFunc combos'!$Q$8:$Q$354,0),0)&gt;0,1,0)</f>
        <v>0</v>
      </c>
      <c r="V54" s="120">
        <f ca="1">IF(IFERROR(MATCH(_xlfn.CONCAT($B54,",",V$4),'25 SpcFunc &amp; VentSpcFunc combos'!$Q$8:$Q$354,0),0)&gt;0,1,0)</f>
        <v>0</v>
      </c>
      <c r="W54" s="120">
        <f ca="1">IF(IFERROR(MATCH(_xlfn.CONCAT($B54,",",W$4),'25 SpcFunc &amp; VentSpcFunc combos'!$Q$8:$Q$354,0),0)&gt;0,1,0)</f>
        <v>0</v>
      </c>
      <c r="X54" s="120">
        <f ca="1">IF(IFERROR(MATCH(_xlfn.CONCAT($B54,",",X$4),'25 SpcFunc &amp; VentSpcFunc combos'!$Q$8:$Q$354,0),0)&gt;0,1,0)</f>
        <v>0</v>
      </c>
      <c r="Y54" s="120">
        <f ca="1">IF(IFERROR(MATCH(_xlfn.CONCAT($B54,",",Y$4),'25 SpcFunc &amp; VentSpcFunc combos'!$Q$8:$Q$354,0),0)&gt;0,1,0)</f>
        <v>0</v>
      </c>
      <c r="Z54" s="120">
        <f ca="1">IF(IFERROR(MATCH(_xlfn.CONCAT($B54,",",Z$4),'25 SpcFunc &amp; VentSpcFunc combos'!$Q$8:$Q$354,0),0)&gt;0,1,0)</f>
        <v>0</v>
      </c>
      <c r="AA54" s="120">
        <f ca="1">IF(IFERROR(MATCH(_xlfn.CONCAT($B54,",",AA$4),'25 SpcFunc &amp; VentSpcFunc combos'!$Q$8:$Q$354,0),0)&gt;0,1,0)</f>
        <v>0</v>
      </c>
      <c r="AB54" s="120">
        <f ca="1">IF(IFERROR(MATCH(_xlfn.CONCAT($B54,",",AB$4),'25 SpcFunc &amp; VentSpcFunc combos'!$Q$8:$Q$354,0),0)&gt;0,1,0)</f>
        <v>0</v>
      </c>
      <c r="AC54" s="120">
        <f ca="1">IF(IFERROR(MATCH(_xlfn.CONCAT($B54,",",AC$4),'25 SpcFunc &amp; VentSpcFunc combos'!$Q$8:$Q$354,0),0)&gt;0,1,0)</f>
        <v>0</v>
      </c>
      <c r="AD54" s="120">
        <f ca="1">IF(IFERROR(MATCH(_xlfn.CONCAT($B54,",",AD$4),'25 SpcFunc &amp; VentSpcFunc combos'!$Q$8:$Q$354,0),0)&gt;0,1,0)</f>
        <v>0</v>
      </c>
      <c r="AE54" s="120">
        <f ca="1">IF(IFERROR(MATCH(_xlfn.CONCAT($B54,",",AE$4),'25 SpcFunc &amp; VentSpcFunc combos'!$Q$8:$Q$354,0),0)&gt;0,1,0)</f>
        <v>0</v>
      </c>
      <c r="AF54" s="120">
        <f ca="1">IF(IFERROR(MATCH(_xlfn.CONCAT($B54,",",AF$4),'25 SpcFunc &amp; VentSpcFunc combos'!$Q$8:$Q$354,0),0)&gt;0,1,0)</f>
        <v>0</v>
      </c>
      <c r="AG54" s="120">
        <f ca="1">IF(IFERROR(MATCH(_xlfn.CONCAT($B54,",",AG$4),'25 SpcFunc &amp; VentSpcFunc combos'!$Q$8:$Q$354,0),0)&gt;0,1,0)</f>
        <v>0</v>
      </c>
      <c r="AH54" s="120">
        <f ca="1">IF(IFERROR(MATCH(_xlfn.CONCAT($B54,",",AH$4),'25 SpcFunc &amp; VentSpcFunc combos'!$Q$8:$Q$354,0),0)&gt;0,1,0)</f>
        <v>0</v>
      </c>
      <c r="AI54" s="120">
        <f ca="1">IF(IFERROR(MATCH(_xlfn.CONCAT($B54,",",AI$4),'25 SpcFunc &amp; VentSpcFunc combos'!$Q$8:$Q$354,0),0)&gt;0,1,0)</f>
        <v>0</v>
      </c>
      <c r="AJ54" s="120">
        <f ca="1">IF(IFERROR(MATCH(_xlfn.CONCAT($B54,",",AJ$4),'25 SpcFunc &amp; VentSpcFunc combos'!$Q$8:$Q$354,0),0)&gt;0,1,0)</f>
        <v>0</v>
      </c>
      <c r="AK54" s="120">
        <f ca="1">IF(IFERROR(MATCH(_xlfn.CONCAT($B54,",",AK$4),'25 SpcFunc &amp; VentSpcFunc combos'!$Q$8:$Q$354,0),0)&gt;0,1,0)</f>
        <v>0</v>
      </c>
      <c r="AL54" s="120">
        <f ca="1">IF(IFERROR(MATCH(_xlfn.CONCAT($B54,",",AL$4),'25 SpcFunc &amp; VentSpcFunc combos'!$Q$8:$Q$354,0),0)&gt;0,1,0)</f>
        <v>0</v>
      </c>
      <c r="AM54" s="120">
        <f ca="1">IF(IFERROR(MATCH(_xlfn.CONCAT($B54,",",AM$4),'25 SpcFunc &amp; VentSpcFunc combos'!$Q$8:$Q$354,0),0)&gt;0,1,0)</f>
        <v>0</v>
      </c>
      <c r="AN54" s="120">
        <f ca="1">IF(IFERROR(MATCH(_xlfn.CONCAT($B54,",",AN$4),'25 SpcFunc &amp; VentSpcFunc combos'!$Q$8:$Q$354,0),0)&gt;0,1,0)</f>
        <v>0</v>
      </c>
      <c r="AO54" s="120">
        <f ca="1">IF(IFERROR(MATCH(_xlfn.CONCAT($B54,",",AO$4),'25 SpcFunc &amp; VentSpcFunc combos'!$Q$8:$Q$354,0),0)&gt;0,1,0)</f>
        <v>0</v>
      </c>
      <c r="AP54" s="120">
        <f ca="1">IF(IFERROR(MATCH(_xlfn.CONCAT($B54,",",AP$4),'25 SpcFunc &amp; VentSpcFunc combos'!$Q$8:$Q$354,0),0)&gt;0,1,0)</f>
        <v>0</v>
      </c>
      <c r="AQ54" s="120">
        <f ca="1">IF(IFERROR(MATCH(_xlfn.CONCAT($B54,",",AQ$4),'25 SpcFunc &amp; VentSpcFunc combos'!$Q$8:$Q$354,0),0)&gt;0,1,0)</f>
        <v>0</v>
      </c>
      <c r="AR54" s="120">
        <f ca="1">IF(IFERROR(MATCH(_xlfn.CONCAT($B54,",",AR$4),'25 SpcFunc &amp; VentSpcFunc combos'!$Q$8:$Q$354,0),0)&gt;0,1,0)</f>
        <v>0</v>
      </c>
      <c r="AS54" s="120">
        <f ca="1">IF(IFERROR(MATCH(_xlfn.CONCAT($B54,",",AS$4),'25 SpcFunc &amp; VentSpcFunc combos'!$Q$8:$Q$354,0),0)&gt;0,1,0)</f>
        <v>0</v>
      </c>
      <c r="AT54" s="120">
        <f ca="1">IF(IFERROR(MATCH(_xlfn.CONCAT($B54,",",AT$4),'25 SpcFunc &amp; VentSpcFunc combos'!$Q$8:$Q$354,0),0)&gt;0,1,0)</f>
        <v>0</v>
      </c>
      <c r="AU54" s="120">
        <f ca="1">IF(IFERROR(MATCH(_xlfn.CONCAT($B54,",",AU$4),'25 SpcFunc &amp; VentSpcFunc combos'!$Q$8:$Q$354,0),0)&gt;0,1,0)</f>
        <v>0</v>
      </c>
      <c r="AV54" s="120">
        <f ca="1">IF(IFERROR(MATCH(_xlfn.CONCAT($B54,",",AV$4),'25 SpcFunc &amp; VentSpcFunc combos'!$Q$8:$Q$354,0),0)&gt;0,1,0)</f>
        <v>0</v>
      </c>
      <c r="AW54" s="120">
        <f ca="1">IF(IFERROR(MATCH(_xlfn.CONCAT($B54,",",AW$4),'25 SpcFunc &amp; VentSpcFunc combos'!$Q$8:$Q$354,0),0)&gt;0,1,0)</f>
        <v>0</v>
      </c>
      <c r="AX54" s="120">
        <f ca="1">IF(IFERROR(MATCH(_xlfn.CONCAT($B54,",",AX$4),'25 SpcFunc &amp; VentSpcFunc combos'!$Q$8:$Q$354,0),0)&gt;0,1,0)</f>
        <v>0</v>
      </c>
      <c r="AY54" s="120">
        <f ca="1">IF(IFERROR(MATCH(_xlfn.CONCAT($B54,",",AY$4),'25 SpcFunc &amp; VentSpcFunc combos'!$Q$8:$Q$354,0),0)&gt;0,1,0)</f>
        <v>0</v>
      </c>
      <c r="AZ54" s="120">
        <f ca="1">IF(IFERROR(MATCH(_xlfn.CONCAT($B54,",",AZ$4),'25 SpcFunc &amp; VentSpcFunc combos'!$Q$8:$Q$354,0),0)&gt;0,1,0)</f>
        <v>0</v>
      </c>
      <c r="BA54" s="120">
        <f ca="1">IF(IFERROR(MATCH(_xlfn.CONCAT($B54,",",BA$4),'25 SpcFunc &amp; VentSpcFunc combos'!$Q$8:$Q$354,0),0)&gt;0,1,0)</f>
        <v>0</v>
      </c>
      <c r="BB54" s="120">
        <f ca="1">IF(IFERROR(MATCH(_xlfn.CONCAT($B54,",",BB$4),'25 SpcFunc &amp; VentSpcFunc combos'!$Q$8:$Q$354,0),0)&gt;0,1,0)</f>
        <v>0</v>
      </c>
      <c r="BC54" s="120">
        <f ca="1">IF(IFERROR(MATCH(_xlfn.CONCAT($B54,",",BC$4),'25 SpcFunc &amp; VentSpcFunc combos'!$Q$8:$Q$354,0),0)&gt;0,1,0)</f>
        <v>0</v>
      </c>
      <c r="BD54" s="120">
        <f ca="1">IF(IFERROR(MATCH(_xlfn.CONCAT($B54,",",BD$4),'25 SpcFunc &amp; VentSpcFunc combos'!$Q$8:$Q$354,0),0)&gt;0,1,0)</f>
        <v>0</v>
      </c>
      <c r="BE54" s="120">
        <f ca="1">IF(IFERROR(MATCH(_xlfn.CONCAT($B54,",",BE$4),'25 SpcFunc &amp; VentSpcFunc combos'!$Q$8:$Q$354,0),0)&gt;0,1,0)</f>
        <v>0</v>
      </c>
      <c r="BF54" s="120">
        <f ca="1">IF(IFERROR(MATCH(_xlfn.CONCAT($B54,",",BF$4),'25 SpcFunc &amp; VentSpcFunc combos'!$Q$8:$Q$354,0),0)&gt;0,1,0)</f>
        <v>0</v>
      </c>
      <c r="BG54" s="120">
        <f ca="1">IF(IFERROR(MATCH(_xlfn.CONCAT($B54,",",BG$4),'25 SpcFunc &amp; VentSpcFunc combos'!$Q$8:$Q$354,0),0)&gt;0,1,0)</f>
        <v>0</v>
      </c>
      <c r="BH54" s="120">
        <f ca="1">IF(IFERROR(MATCH(_xlfn.CONCAT($B54,",",BH$4),'25 SpcFunc &amp; VentSpcFunc combos'!$Q$8:$Q$354,0),0)&gt;0,1,0)</f>
        <v>0</v>
      </c>
      <c r="BI54" s="120">
        <f ca="1">IF(IFERROR(MATCH(_xlfn.CONCAT($B54,",",BI$4),'25 SpcFunc &amp; VentSpcFunc combos'!$Q$8:$Q$354,0),0)&gt;0,1,0)</f>
        <v>0</v>
      </c>
      <c r="BJ54" s="120">
        <f ca="1">IF(IFERROR(MATCH(_xlfn.CONCAT($B54,",",BJ$4),'25 SpcFunc &amp; VentSpcFunc combos'!$Q$8:$Q$354,0),0)&gt;0,1,0)</f>
        <v>0</v>
      </c>
      <c r="BK54" s="120">
        <f ca="1">IF(IFERROR(MATCH(_xlfn.CONCAT($B54,",",BK$4),'25 SpcFunc &amp; VentSpcFunc combos'!$Q$8:$Q$354,0),0)&gt;0,1,0)</f>
        <v>0</v>
      </c>
      <c r="BL54" s="120">
        <f ca="1">IF(IFERROR(MATCH(_xlfn.CONCAT($B54,",",BL$4),'25 SpcFunc &amp; VentSpcFunc combos'!$Q$8:$Q$354,0),0)&gt;0,1,0)</f>
        <v>0</v>
      </c>
      <c r="BM54" s="120">
        <f ca="1">IF(IFERROR(MATCH(_xlfn.CONCAT($B54,",",BM$4),'25 SpcFunc &amp; VentSpcFunc combos'!$Q$8:$Q$354,0),0)&gt;0,1,0)</f>
        <v>0</v>
      </c>
      <c r="BN54" s="120">
        <f ca="1">IF(IFERROR(MATCH(_xlfn.CONCAT($B54,",",BN$4),'25 SpcFunc &amp; VentSpcFunc combos'!$Q$8:$Q$354,0),0)&gt;0,1,0)</f>
        <v>0</v>
      </c>
      <c r="BO54" s="120">
        <f ca="1">IF(IFERROR(MATCH(_xlfn.CONCAT($B54,",",BO$4),'25 SpcFunc &amp; VentSpcFunc combos'!$Q$8:$Q$354,0),0)&gt;0,1,0)</f>
        <v>0</v>
      </c>
      <c r="BP54" s="120">
        <f ca="1">IF(IFERROR(MATCH(_xlfn.CONCAT($B54,",",BP$4),'25 SpcFunc &amp; VentSpcFunc combos'!$Q$8:$Q$354,0),0)&gt;0,1,0)</f>
        <v>0</v>
      </c>
      <c r="BQ54" s="120">
        <f ca="1">IF(IFERROR(MATCH(_xlfn.CONCAT($B54,",",BQ$4),'25 SpcFunc &amp; VentSpcFunc combos'!$Q$8:$Q$354,0),0)&gt;0,1,0)</f>
        <v>0</v>
      </c>
      <c r="BR54" s="120">
        <f ca="1">IF(IFERROR(MATCH(_xlfn.CONCAT($B54,",",BR$4),'25 SpcFunc &amp; VentSpcFunc combos'!$Q$8:$Q$354,0),0)&gt;0,1,0)</f>
        <v>0</v>
      </c>
      <c r="BS54" s="120">
        <f ca="1">IF(IFERROR(MATCH(_xlfn.CONCAT($B54,",",BS$4),'25 SpcFunc &amp; VentSpcFunc combos'!$Q$8:$Q$354,0),0)&gt;0,1,0)</f>
        <v>0</v>
      </c>
      <c r="BT54" s="120">
        <f ca="1">IF(IFERROR(MATCH(_xlfn.CONCAT($B54,",",BT$4),'25 SpcFunc &amp; VentSpcFunc combos'!$Q$8:$Q$354,0),0)&gt;0,1,0)</f>
        <v>0</v>
      </c>
      <c r="BU54" s="120">
        <f ca="1">IF(IFERROR(MATCH(_xlfn.CONCAT($B54,",",BU$4),'25 SpcFunc &amp; VentSpcFunc combos'!$Q$8:$Q$354,0),0)&gt;0,1,0)</f>
        <v>0</v>
      </c>
      <c r="BV54" s="120">
        <f ca="1">IF(IFERROR(MATCH(_xlfn.CONCAT($B54,",",BV$4),'25 SpcFunc &amp; VentSpcFunc combos'!$Q$8:$Q$354,0),0)&gt;0,1,0)</f>
        <v>0</v>
      </c>
      <c r="BW54" s="120">
        <f ca="1">IF(IFERROR(MATCH(_xlfn.CONCAT($B54,",",BW$4),'25 SpcFunc &amp; VentSpcFunc combos'!$Q$8:$Q$354,0),0)&gt;0,1,0)</f>
        <v>0</v>
      </c>
      <c r="BX54" s="120">
        <f ca="1">IF(IFERROR(MATCH(_xlfn.CONCAT($B54,",",BX$4),'25 SpcFunc &amp; VentSpcFunc combos'!$Q$8:$Q$354,0),0)&gt;0,1,0)</f>
        <v>0</v>
      </c>
      <c r="BY54" s="120">
        <f ca="1">IF(IFERROR(MATCH(_xlfn.CONCAT($B54,",",BY$4),'25 SpcFunc &amp; VentSpcFunc combos'!$Q$8:$Q$354,0),0)&gt;0,1,0)</f>
        <v>0</v>
      </c>
      <c r="BZ54" s="120">
        <f ca="1">IF(IFERROR(MATCH(_xlfn.CONCAT($B54,",",BZ$4),'25 SpcFunc &amp; VentSpcFunc combos'!$Q$8:$Q$354,0),0)&gt;0,1,0)</f>
        <v>0</v>
      </c>
      <c r="CA54" s="120">
        <f ca="1">IF(IFERROR(MATCH(_xlfn.CONCAT($B54,",",CA$4),'25 SpcFunc &amp; VentSpcFunc combos'!$Q$8:$Q$354,0),0)&gt;0,1,0)</f>
        <v>0</v>
      </c>
      <c r="CB54" s="120">
        <f ca="1">IF(IFERROR(MATCH(_xlfn.CONCAT($B54,",",CB$4),'25 SpcFunc &amp; VentSpcFunc combos'!$Q$8:$Q$354,0),0)&gt;0,1,0)</f>
        <v>0</v>
      </c>
      <c r="CC54" s="120">
        <f ca="1">IF(IFERROR(MATCH(_xlfn.CONCAT($B54,",",CC$4),'25 SpcFunc &amp; VentSpcFunc combos'!$Q$8:$Q$354,0),0)&gt;0,1,0)</f>
        <v>0</v>
      </c>
      <c r="CD54" s="120">
        <f ca="1">IF(IFERROR(MATCH(_xlfn.CONCAT($B54,",",CD$4),'25 SpcFunc &amp; VentSpcFunc combos'!$Q$8:$Q$354,0),0)&gt;0,1,0)</f>
        <v>0</v>
      </c>
      <c r="CE54" s="120">
        <f ca="1">IF(IFERROR(MATCH(_xlfn.CONCAT($B54,",",CE$4),'25 SpcFunc &amp; VentSpcFunc combos'!$Q$8:$Q$354,0),0)&gt;0,1,0)</f>
        <v>0</v>
      </c>
      <c r="CF54" s="120">
        <f ca="1">IF(IFERROR(MATCH(_xlfn.CONCAT($B54,",",CF$4),'25 SpcFunc &amp; VentSpcFunc combos'!$Q$8:$Q$354,0),0)&gt;0,1,0)</f>
        <v>0</v>
      </c>
      <c r="CG54" s="120">
        <f ca="1">IF(IFERROR(MATCH(_xlfn.CONCAT($B54,",",CG$4),'25 SpcFunc &amp; VentSpcFunc combos'!$Q$8:$Q$354,0),0)&gt;0,1,0)</f>
        <v>0</v>
      </c>
      <c r="CH54" s="120">
        <f ca="1">IF(IFERROR(MATCH(_xlfn.CONCAT($B54,",",CH$4),'25 SpcFunc &amp; VentSpcFunc combos'!$Q$8:$Q$354,0),0)&gt;0,1,0)</f>
        <v>0</v>
      </c>
      <c r="CI54" s="120">
        <f ca="1">IF(IFERROR(MATCH(_xlfn.CONCAT($B54,",",CI$4),'25 SpcFunc &amp; VentSpcFunc combos'!$Q$8:$Q$354,0),0)&gt;0,1,0)</f>
        <v>0</v>
      </c>
      <c r="CJ54" s="120">
        <f ca="1">IF(IFERROR(MATCH(_xlfn.CONCAT($B54,",",CJ$4),'25 SpcFunc &amp; VentSpcFunc combos'!$Q$8:$Q$354,0),0)&gt;0,1,0)</f>
        <v>0</v>
      </c>
      <c r="CK54" s="120">
        <f ca="1">IF(IFERROR(MATCH(_xlfn.CONCAT($B54,",",CK$4),'25 SpcFunc &amp; VentSpcFunc combos'!$Q$8:$Q$354,0),0)&gt;0,1,0)</f>
        <v>0</v>
      </c>
      <c r="CL54" s="120">
        <f ca="1">IF(IFERROR(MATCH(_xlfn.CONCAT($B54,",",CL$4),'25 SpcFunc &amp; VentSpcFunc combos'!$Q$8:$Q$354,0),0)&gt;0,1,0)</f>
        <v>0</v>
      </c>
      <c r="CM54" s="120">
        <f ca="1">IF(IFERROR(MATCH(_xlfn.CONCAT($B54,",",CM$4),'25 SpcFunc &amp; VentSpcFunc combos'!$Q$8:$Q$354,0),0)&gt;0,1,0)</f>
        <v>0</v>
      </c>
      <c r="CN54" s="120">
        <f ca="1">IF(IFERROR(MATCH(_xlfn.CONCAT($B54,",",CN$4),'25 SpcFunc &amp; VentSpcFunc combos'!$Q$8:$Q$354,0),0)&gt;0,1,0)</f>
        <v>0</v>
      </c>
      <c r="CO54" s="120">
        <f ca="1">IF(IFERROR(MATCH(_xlfn.CONCAT($B54,",",CO$4),'25 SpcFunc &amp; VentSpcFunc combos'!$Q$8:$Q$354,0),0)&gt;0,1,0)</f>
        <v>0</v>
      </c>
      <c r="CP54" s="120">
        <f ca="1">IF(IFERROR(MATCH(_xlfn.CONCAT($B54,",",CP$4),'25 SpcFunc &amp; VentSpcFunc combos'!$Q$8:$Q$354,0),0)&gt;0,1,0)</f>
        <v>0</v>
      </c>
      <c r="CQ54" s="120">
        <f ca="1">IF(IFERROR(MATCH(_xlfn.CONCAT($B54,",",CQ$4),'25 SpcFunc &amp; VentSpcFunc combos'!$Q$8:$Q$354,0),0)&gt;0,1,0)</f>
        <v>0</v>
      </c>
      <c r="CR54" s="120">
        <f ca="1">IF(IFERROR(MATCH(_xlfn.CONCAT($B54,",",CR$4),'25 SpcFunc &amp; VentSpcFunc combos'!$Q$8:$Q$354,0),0)&gt;0,1,0)</f>
        <v>0</v>
      </c>
      <c r="CS54" s="120">
        <f ca="1">IF(IFERROR(MATCH(_xlfn.CONCAT($B54,",",CS$4),'25 SpcFunc &amp; VentSpcFunc combos'!$Q$8:$Q$354,0),0)&gt;0,1,0)</f>
        <v>0</v>
      </c>
      <c r="CT54" s="120">
        <f ca="1">IF(IFERROR(MATCH(_xlfn.CONCAT($B54,",",CT$4),'25 SpcFunc &amp; VentSpcFunc combos'!$Q$8:$Q$354,0),0)&gt;0,1,0)</f>
        <v>0</v>
      </c>
      <c r="CU54" s="99" t="s">
        <v>938</v>
      </c>
      <c r="CV54">
        <f t="shared" ca="1" si="4"/>
        <v>2</v>
      </c>
    </row>
    <row r="55" spans="2:100" x14ac:dyDescent="0.25">
      <c r="B55" t="str">
        <f>'For CSV - 2025 SpcFuncData'!B55</f>
        <v>Museum Area (Restoration Room)</v>
      </c>
      <c r="C55" s="120">
        <f ca="1">IF(IFERROR(MATCH(_xlfn.CONCAT($B55,",",C$4),'25 SpcFunc &amp; VentSpcFunc combos'!$Q$8:$Q$354,0),0)&gt;0,1,0)</f>
        <v>0</v>
      </c>
      <c r="D55" s="120">
        <f ca="1">IF(IFERROR(MATCH(_xlfn.CONCAT($B55,",",D$4),'25 SpcFunc &amp; VentSpcFunc combos'!$Q$8:$Q$354,0),0)&gt;0,1,0)</f>
        <v>0</v>
      </c>
      <c r="E55" s="120">
        <f ca="1">IF(IFERROR(MATCH(_xlfn.CONCAT($B55,",",E$4),'25 SpcFunc &amp; VentSpcFunc combos'!$Q$8:$Q$354,0),0)&gt;0,1,0)</f>
        <v>0</v>
      </c>
      <c r="F55" s="120">
        <f ca="1">IF(IFERROR(MATCH(_xlfn.CONCAT($B55,",",F$4),'25 SpcFunc &amp; VentSpcFunc combos'!$Q$8:$Q$354,0),0)&gt;0,1,0)</f>
        <v>0</v>
      </c>
      <c r="G55" s="120">
        <f ca="1">IF(IFERROR(MATCH(_xlfn.CONCAT($B55,",",G$4),'25 SpcFunc &amp; VentSpcFunc combos'!$Q$8:$Q$354,0),0)&gt;0,1,0)</f>
        <v>0</v>
      </c>
      <c r="H55" s="120">
        <f ca="1">IF(IFERROR(MATCH(_xlfn.CONCAT($B55,",",H$4),'25 SpcFunc &amp; VentSpcFunc combos'!$Q$8:$Q$354,0),0)&gt;0,1,0)</f>
        <v>0</v>
      </c>
      <c r="I55" s="120">
        <f ca="1">IF(IFERROR(MATCH(_xlfn.CONCAT($B55,",",I$4),'25 SpcFunc &amp; VentSpcFunc combos'!$Q$8:$Q$354,0),0)&gt;0,1,0)</f>
        <v>0</v>
      </c>
      <c r="J55" s="120">
        <f ca="1">IF(IFERROR(MATCH(_xlfn.CONCAT($B55,",",J$4),'25 SpcFunc &amp; VentSpcFunc combos'!$Q$8:$Q$354,0),0)&gt;0,1,0)</f>
        <v>0</v>
      </c>
      <c r="K55" s="120">
        <f ca="1">IF(IFERROR(MATCH(_xlfn.CONCAT($B55,",",K$4),'25 SpcFunc &amp; VentSpcFunc combos'!$Q$8:$Q$354,0),0)&gt;0,1,0)</f>
        <v>1</v>
      </c>
      <c r="L55" s="120">
        <f ca="1">IF(IFERROR(MATCH(_xlfn.CONCAT($B55,",",L$4),'25 SpcFunc &amp; VentSpcFunc combos'!$Q$8:$Q$354,0),0)&gt;0,1,0)</f>
        <v>0</v>
      </c>
      <c r="M55" s="120">
        <f ca="1">IF(IFERROR(MATCH(_xlfn.CONCAT($B55,",",M$4),'25 SpcFunc &amp; VentSpcFunc combos'!$Q$8:$Q$354,0),0)&gt;0,1,0)</f>
        <v>0</v>
      </c>
      <c r="N55" s="120">
        <f ca="1">IF(IFERROR(MATCH(_xlfn.CONCAT($B55,",",N$4),'25 SpcFunc &amp; VentSpcFunc combos'!$Q$8:$Q$354,0),0)&gt;0,1,0)</f>
        <v>0</v>
      </c>
      <c r="O55" s="120">
        <f ca="1">IF(IFERROR(MATCH(_xlfn.CONCAT($B55,",",O$4),'25 SpcFunc &amp; VentSpcFunc combos'!$Q$8:$Q$354,0),0)&gt;0,1,0)</f>
        <v>0</v>
      </c>
      <c r="P55" s="120">
        <f ca="1">IF(IFERROR(MATCH(_xlfn.CONCAT($B55,",",P$4),'25 SpcFunc &amp; VentSpcFunc combos'!$Q$8:$Q$354,0),0)&gt;0,1,0)</f>
        <v>0</v>
      </c>
      <c r="Q55" s="120">
        <f ca="1">IF(IFERROR(MATCH(_xlfn.CONCAT($B55,",",Q$4),'25 SpcFunc &amp; VentSpcFunc combos'!$Q$8:$Q$354,0),0)&gt;0,1,0)</f>
        <v>0</v>
      </c>
      <c r="R55" s="120">
        <f ca="1">IF(IFERROR(MATCH(_xlfn.CONCAT($B55,",",R$4),'25 SpcFunc &amp; VentSpcFunc combos'!$Q$8:$Q$354,0),0)&gt;0,1,0)</f>
        <v>0</v>
      </c>
      <c r="S55" s="120">
        <f ca="1">IF(IFERROR(MATCH(_xlfn.CONCAT($B55,",",S$4),'25 SpcFunc &amp; VentSpcFunc combos'!$Q$8:$Q$354,0),0)&gt;0,1,0)</f>
        <v>0</v>
      </c>
      <c r="T55" s="120">
        <f ca="1">IF(IFERROR(MATCH(_xlfn.CONCAT($B55,",",T$4),'25 SpcFunc &amp; VentSpcFunc combos'!$Q$8:$Q$354,0),0)&gt;0,1,0)</f>
        <v>0</v>
      </c>
      <c r="U55" s="120">
        <f ca="1">IF(IFERROR(MATCH(_xlfn.CONCAT($B55,",",U$4),'25 SpcFunc &amp; VentSpcFunc combos'!$Q$8:$Q$354,0),0)&gt;0,1,0)</f>
        <v>0</v>
      </c>
      <c r="V55" s="120">
        <f ca="1">IF(IFERROR(MATCH(_xlfn.CONCAT($B55,",",V$4),'25 SpcFunc &amp; VentSpcFunc combos'!$Q$8:$Q$354,0),0)&gt;0,1,0)</f>
        <v>0</v>
      </c>
      <c r="W55" s="120">
        <f ca="1">IF(IFERROR(MATCH(_xlfn.CONCAT($B55,",",W$4),'25 SpcFunc &amp; VentSpcFunc combos'!$Q$8:$Q$354,0),0)&gt;0,1,0)</f>
        <v>1</v>
      </c>
      <c r="X55" s="120">
        <f ca="1">IF(IFERROR(MATCH(_xlfn.CONCAT($B55,",",X$4),'25 SpcFunc &amp; VentSpcFunc combos'!$Q$8:$Q$354,0),0)&gt;0,1,0)</f>
        <v>1</v>
      </c>
      <c r="Y55" s="120">
        <f ca="1">IF(IFERROR(MATCH(_xlfn.CONCAT($B55,",",Y$4),'25 SpcFunc &amp; VentSpcFunc combos'!$Q$8:$Q$354,0),0)&gt;0,1,0)</f>
        <v>1</v>
      </c>
      <c r="Z55" s="120">
        <f ca="1">IF(IFERROR(MATCH(_xlfn.CONCAT($B55,",",Z$4),'25 SpcFunc &amp; VentSpcFunc combos'!$Q$8:$Q$354,0),0)&gt;0,1,0)</f>
        <v>0</v>
      </c>
      <c r="AA55" s="120">
        <f ca="1">IF(IFERROR(MATCH(_xlfn.CONCAT($B55,",",AA$4),'25 SpcFunc &amp; VentSpcFunc combos'!$Q$8:$Q$354,0),0)&gt;0,1,0)</f>
        <v>0</v>
      </c>
      <c r="AB55" s="120">
        <f ca="1">IF(IFERROR(MATCH(_xlfn.CONCAT($B55,",",AB$4),'25 SpcFunc &amp; VentSpcFunc combos'!$Q$8:$Q$354,0),0)&gt;0,1,0)</f>
        <v>0</v>
      </c>
      <c r="AC55" s="120">
        <f ca="1">IF(IFERROR(MATCH(_xlfn.CONCAT($B55,",",AC$4),'25 SpcFunc &amp; VentSpcFunc combos'!$Q$8:$Q$354,0),0)&gt;0,1,0)</f>
        <v>0</v>
      </c>
      <c r="AD55" s="120">
        <f ca="1">IF(IFERROR(MATCH(_xlfn.CONCAT($B55,",",AD$4),'25 SpcFunc &amp; VentSpcFunc combos'!$Q$8:$Q$354,0),0)&gt;0,1,0)</f>
        <v>0</v>
      </c>
      <c r="AE55" s="120">
        <f ca="1">IF(IFERROR(MATCH(_xlfn.CONCAT($B55,",",AE$4),'25 SpcFunc &amp; VentSpcFunc combos'!$Q$8:$Q$354,0),0)&gt;0,1,0)</f>
        <v>0</v>
      </c>
      <c r="AF55" s="120">
        <f ca="1">IF(IFERROR(MATCH(_xlfn.CONCAT($B55,",",AF$4),'25 SpcFunc &amp; VentSpcFunc combos'!$Q$8:$Q$354,0),0)&gt;0,1,0)</f>
        <v>0</v>
      </c>
      <c r="AG55" s="120">
        <f ca="1">IF(IFERROR(MATCH(_xlfn.CONCAT($B55,",",AG$4),'25 SpcFunc &amp; VentSpcFunc combos'!$Q$8:$Q$354,0),0)&gt;0,1,0)</f>
        <v>0</v>
      </c>
      <c r="AH55" s="120">
        <f ca="1">IF(IFERROR(MATCH(_xlfn.CONCAT($B55,",",AH$4),'25 SpcFunc &amp; VentSpcFunc combos'!$Q$8:$Q$354,0),0)&gt;0,1,0)</f>
        <v>0</v>
      </c>
      <c r="AI55" s="120">
        <f ca="1">IF(IFERROR(MATCH(_xlfn.CONCAT($B55,",",AI$4),'25 SpcFunc &amp; VentSpcFunc combos'!$Q$8:$Q$354,0),0)&gt;0,1,0)</f>
        <v>0</v>
      </c>
      <c r="AJ55" s="120">
        <f ca="1">IF(IFERROR(MATCH(_xlfn.CONCAT($B55,",",AJ$4),'25 SpcFunc &amp; VentSpcFunc combos'!$Q$8:$Q$354,0),0)&gt;0,1,0)</f>
        <v>0</v>
      </c>
      <c r="AK55" s="120">
        <f ca="1">IF(IFERROR(MATCH(_xlfn.CONCAT($B55,",",AK$4),'25 SpcFunc &amp; VentSpcFunc combos'!$Q$8:$Q$354,0),0)&gt;0,1,0)</f>
        <v>1</v>
      </c>
      <c r="AL55" s="120">
        <f ca="1">IF(IFERROR(MATCH(_xlfn.CONCAT($B55,",",AL$4),'25 SpcFunc &amp; VentSpcFunc combos'!$Q$8:$Q$354,0),0)&gt;0,1,0)</f>
        <v>1</v>
      </c>
      <c r="AM55" s="120">
        <f ca="1">IF(IFERROR(MATCH(_xlfn.CONCAT($B55,",",AM$4),'25 SpcFunc &amp; VentSpcFunc combos'!$Q$8:$Q$354,0),0)&gt;0,1,0)</f>
        <v>0</v>
      </c>
      <c r="AN55" s="120">
        <f ca="1">IF(IFERROR(MATCH(_xlfn.CONCAT($B55,",",AN$4),'25 SpcFunc &amp; VentSpcFunc combos'!$Q$8:$Q$354,0),0)&gt;0,1,0)</f>
        <v>0</v>
      </c>
      <c r="AO55" s="120">
        <f ca="1">IF(IFERROR(MATCH(_xlfn.CONCAT($B55,",",AO$4),'25 SpcFunc &amp; VentSpcFunc combos'!$Q$8:$Q$354,0),0)&gt;0,1,0)</f>
        <v>0</v>
      </c>
      <c r="AP55" s="120">
        <f ca="1">IF(IFERROR(MATCH(_xlfn.CONCAT($B55,",",AP$4),'25 SpcFunc &amp; VentSpcFunc combos'!$Q$8:$Q$354,0),0)&gt;0,1,0)</f>
        <v>0</v>
      </c>
      <c r="AQ55" s="120">
        <f ca="1">IF(IFERROR(MATCH(_xlfn.CONCAT($B55,",",AQ$4),'25 SpcFunc &amp; VentSpcFunc combos'!$Q$8:$Q$354,0),0)&gt;0,1,0)</f>
        <v>0</v>
      </c>
      <c r="AR55" s="120">
        <f ca="1">IF(IFERROR(MATCH(_xlfn.CONCAT($B55,",",AR$4),'25 SpcFunc &amp; VentSpcFunc combos'!$Q$8:$Q$354,0),0)&gt;0,1,0)</f>
        <v>0</v>
      </c>
      <c r="AS55" s="120">
        <f ca="1">IF(IFERROR(MATCH(_xlfn.CONCAT($B55,",",AS$4),'25 SpcFunc &amp; VentSpcFunc combos'!$Q$8:$Q$354,0),0)&gt;0,1,0)</f>
        <v>0</v>
      </c>
      <c r="AT55" s="120">
        <f ca="1">IF(IFERROR(MATCH(_xlfn.CONCAT($B55,",",AT$4),'25 SpcFunc &amp; VentSpcFunc combos'!$Q$8:$Q$354,0),0)&gt;0,1,0)</f>
        <v>0</v>
      </c>
      <c r="AU55" s="120">
        <f ca="1">IF(IFERROR(MATCH(_xlfn.CONCAT($B55,",",AU$4),'25 SpcFunc &amp; VentSpcFunc combos'!$Q$8:$Q$354,0),0)&gt;0,1,0)</f>
        <v>0</v>
      </c>
      <c r="AV55" s="120">
        <f ca="1">IF(IFERROR(MATCH(_xlfn.CONCAT($B55,",",AV$4),'25 SpcFunc &amp; VentSpcFunc combos'!$Q$8:$Q$354,0),0)&gt;0,1,0)</f>
        <v>0</v>
      </c>
      <c r="AW55" s="120">
        <f ca="1">IF(IFERROR(MATCH(_xlfn.CONCAT($B55,",",AW$4),'25 SpcFunc &amp; VentSpcFunc combos'!$Q$8:$Q$354,0),0)&gt;0,1,0)</f>
        <v>0</v>
      </c>
      <c r="AX55" s="120">
        <f ca="1">IF(IFERROR(MATCH(_xlfn.CONCAT($B55,",",AX$4),'25 SpcFunc &amp; VentSpcFunc combos'!$Q$8:$Q$354,0),0)&gt;0,1,0)</f>
        <v>0</v>
      </c>
      <c r="AY55" s="120">
        <f ca="1">IF(IFERROR(MATCH(_xlfn.CONCAT($B55,",",AY$4),'25 SpcFunc &amp; VentSpcFunc combos'!$Q$8:$Q$354,0),0)&gt;0,1,0)</f>
        <v>0</v>
      </c>
      <c r="AZ55" s="120">
        <f ca="1">IF(IFERROR(MATCH(_xlfn.CONCAT($B55,",",AZ$4),'25 SpcFunc &amp; VentSpcFunc combos'!$Q$8:$Q$354,0),0)&gt;0,1,0)</f>
        <v>0</v>
      </c>
      <c r="BA55" s="120">
        <f ca="1">IF(IFERROR(MATCH(_xlfn.CONCAT($B55,",",BA$4),'25 SpcFunc &amp; VentSpcFunc combos'!$Q$8:$Q$354,0),0)&gt;0,1,0)</f>
        <v>1</v>
      </c>
      <c r="BB55" s="120">
        <f ca="1">IF(IFERROR(MATCH(_xlfn.CONCAT($B55,",",BB$4),'25 SpcFunc &amp; VentSpcFunc combos'!$Q$8:$Q$354,0),0)&gt;0,1,0)</f>
        <v>0</v>
      </c>
      <c r="BC55" s="120">
        <f ca="1">IF(IFERROR(MATCH(_xlfn.CONCAT($B55,",",BC$4),'25 SpcFunc &amp; VentSpcFunc combos'!$Q$8:$Q$354,0),0)&gt;0,1,0)</f>
        <v>0</v>
      </c>
      <c r="BD55" s="120">
        <f ca="1">IF(IFERROR(MATCH(_xlfn.CONCAT($B55,",",BD$4),'25 SpcFunc &amp; VentSpcFunc combos'!$Q$8:$Q$354,0),0)&gt;0,1,0)</f>
        <v>0</v>
      </c>
      <c r="BE55" s="120">
        <f ca="1">IF(IFERROR(MATCH(_xlfn.CONCAT($B55,",",BE$4),'25 SpcFunc &amp; VentSpcFunc combos'!$Q$8:$Q$354,0),0)&gt;0,1,0)</f>
        <v>0</v>
      </c>
      <c r="BF55" s="120">
        <f ca="1">IF(IFERROR(MATCH(_xlfn.CONCAT($B55,",",BF$4),'25 SpcFunc &amp; VentSpcFunc combos'!$Q$8:$Q$354,0),0)&gt;0,1,0)</f>
        <v>0</v>
      </c>
      <c r="BG55" s="120">
        <f ca="1">IF(IFERROR(MATCH(_xlfn.CONCAT($B55,",",BG$4),'25 SpcFunc &amp; VentSpcFunc combos'!$Q$8:$Q$354,0),0)&gt;0,1,0)</f>
        <v>0</v>
      </c>
      <c r="BH55" s="120">
        <f ca="1">IF(IFERROR(MATCH(_xlfn.CONCAT($B55,",",BH$4),'25 SpcFunc &amp; VentSpcFunc combos'!$Q$8:$Q$354,0),0)&gt;0,1,0)</f>
        <v>0</v>
      </c>
      <c r="BI55" s="120">
        <f ca="1">IF(IFERROR(MATCH(_xlfn.CONCAT($B55,",",BI$4),'25 SpcFunc &amp; VentSpcFunc combos'!$Q$8:$Q$354,0),0)&gt;0,1,0)</f>
        <v>0</v>
      </c>
      <c r="BJ55" s="120">
        <f ca="1">IF(IFERROR(MATCH(_xlfn.CONCAT($B55,",",BJ$4),'25 SpcFunc &amp; VentSpcFunc combos'!$Q$8:$Q$354,0),0)&gt;0,1,0)</f>
        <v>1</v>
      </c>
      <c r="BK55" s="120">
        <f ca="1">IF(IFERROR(MATCH(_xlfn.CONCAT($B55,",",BK$4),'25 SpcFunc &amp; VentSpcFunc combos'!$Q$8:$Q$354,0),0)&gt;0,1,0)</f>
        <v>0</v>
      </c>
      <c r="BL55" s="120">
        <f ca="1">IF(IFERROR(MATCH(_xlfn.CONCAT($B55,",",BL$4),'25 SpcFunc &amp; VentSpcFunc combos'!$Q$8:$Q$354,0),0)&gt;0,1,0)</f>
        <v>0</v>
      </c>
      <c r="BM55" s="120">
        <f ca="1">IF(IFERROR(MATCH(_xlfn.CONCAT($B55,",",BM$4),'25 SpcFunc &amp; VentSpcFunc combos'!$Q$8:$Q$354,0),0)&gt;0,1,0)</f>
        <v>0</v>
      </c>
      <c r="BN55" s="120">
        <f ca="1">IF(IFERROR(MATCH(_xlfn.CONCAT($B55,",",BN$4),'25 SpcFunc &amp; VentSpcFunc combos'!$Q$8:$Q$354,0),0)&gt;0,1,0)</f>
        <v>0</v>
      </c>
      <c r="BO55" s="120">
        <f ca="1">IF(IFERROR(MATCH(_xlfn.CONCAT($B55,",",BO$4),'25 SpcFunc &amp; VentSpcFunc combos'!$Q$8:$Q$354,0),0)&gt;0,1,0)</f>
        <v>0</v>
      </c>
      <c r="BP55" s="120">
        <f ca="1">IF(IFERROR(MATCH(_xlfn.CONCAT($B55,",",BP$4),'25 SpcFunc &amp; VentSpcFunc combos'!$Q$8:$Q$354,0),0)&gt;0,1,0)</f>
        <v>0</v>
      </c>
      <c r="BQ55" s="120">
        <f ca="1">IF(IFERROR(MATCH(_xlfn.CONCAT($B55,",",BQ$4),'25 SpcFunc &amp; VentSpcFunc combos'!$Q$8:$Q$354,0),0)&gt;0,1,0)</f>
        <v>0</v>
      </c>
      <c r="BR55" s="120">
        <f ca="1">IF(IFERROR(MATCH(_xlfn.CONCAT($B55,",",BR$4),'25 SpcFunc &amp; VentSpcFunc combos'!$Q$8:$Q$354,0),0)&gt;0,1,0)</f>
        <v>1</v>
      </c>
      <c r="BS55" s="120">
        <f ca="1">IF(IFERROR(MATCH(_xlfn.CONCAT($B55,",",BS$4),'25 SpcFunc &amp; VentSpcFunc combos'!$Q$8:$Q$354,0),0)&gt;0,1,0)</f>
        <v>0</v>
      </c>
      <c r="BT55" s="120">
        <f ca="1">IF(IFERROR(MATCH(_xlfn.CONCAT($B55,",",BT$4),'25 SpcFunc &amp; VentSpcFunc combos'!$Q$8:$Q$354,0),0)&gt;0,1,0)</f>
        <v>0</v>
      </c>
      <c r="BU55" s="120">
        <f ca="1">IF(IFERROR(MATCH(_xlfn.CONCAT($B55,",",BU$4),'25 SpcFunc &amp; VentSpcFunc combos'!$Q$8:$Q$354,0),0)&gt;0,1,0)</f>
        <v>0</v>
      </c>
      <c r="BV55" s="120">
        <f ca="1">IF(IFERROR(MATCH(_xlfn.CONCAT($B55,",",BV$4),'25 SpcFunc &amp; VentSpcFunc combos'!$Q$8:$Q$354,0),0)&gt;0,1,0)</f>
        <v>0</v>
      </c>
      <c r="BW55" s="120">
        <f ca="1">IF(IFERROR(MATCH(_xlfn.CONCAT($B55,",",BW$4),'25 SpcFunc &amp; VentSpcFunc combos'!$Q$8:$Q$354,0),0)&gt;0,1,0)</f>
        <v>1</v>
      </c>
      <c r="BX55" s="120">
        <f ca="1">IF(IFERROR(MATCH(_xlfn.CONCAT($B55,",",BX$4),'25 SpcFunc &amp; VentSpcFunc combos'!$Q$8:$Q$354,0),0)&gt;0,1,0)</f>
        <v>0</v>
      </c>
      <c r="BY55" s="120">
        <f ca="1">IF(IFERROR(MATCH(_xlfn.CONCAT($B55,",",BY$4),'25 SpcFunc &amp; VentSpcFunc combos'!$Q$8:$Q$354,0),0)&gt;0,1,0)</f>
        <v>1</v>
      </c>
      <c r="BZ55" s="120">
        <f ca="1">IF(IFERROR(MATCH(_xlfn.CONCAT($B55,",",BZ$4),'25 SpcFunc &amp; VentSpcFunc combos'!$Q$8:$Q$354,0),0)&gt;0,1,0)</f>
        <v>0</v>
      </c>
      <c r="CA55" s="120">
        <f ca="1">IF(IFERROR(MATCH(_xlfn.CONCAT($B55,",",CA$4),'25 SpcFunc &amp; VentSpcFunc combos'!$Q$8:$Q$354,0),0)&gt;0,1,0)</f>
        <v>1</v>
      </c>
      <c r="CB55" s="120">
        <f ca="1">IF(IFERROR(MATCH(_xlfn.CONCAT($B55,",",CB$4),'25 SpcFunc &amp; VentSpcFunc combos'!$Q$8:$Q$354,0),0)&gt;0,1,0)</f>
        <v>0</v>
      </c>
      <c r="CC55" s="120">
        <f ca="1">IF(IFERROR(MATCH(_xlfn.CONCAT($B55,",",CC$4),'25 SpcFunc &amp; VentSpcFunc combos'!$Q$8:$Q$354,0),0)&gt;0,1,0)</f>
        <v>0</v>
      </c>
      <c r="CD55" s="120">
        <f ca="1">IF(IFERROR(MATCH(_xlfn.CONCAT($B55,",",CD$4),'25 SpcFunc &amp; VentSpcFunc combos'!$Q$8:$Q$354,0),0)&gt;0,1,0)</f>
        <v>0</v>
      </c>
      <c r="CE55" s="120">
        <f ca="1">IF(IFERROR(MATCH(_xlfn.CONCAT($B55,",",CE$4),'25 SpcFunc &amp; VentSpcFunc combos'!$Q$8:$Q$354,0),0)&gt;0,1,0)</f>
        <v>0</v>
      </c>
      <c r="CF55" s="120">
        <f ca="1">IF(IFERROR(MATCH(_xlfn.CONCAT($B55,",",CF$4),'25 SpcFunc &amp; VentSpcFunc combos'!$Q$8:$Q$354,0),0)&gt;0,1,0)</f>
        <v>0</v>
      </c>
      <c r="CG55" s="120">
        <f ca="1">IF(IFERROR(MATCH(_xlfn.CONCAT($B55,",",CG$4),'25 SpcFunc &amp; VentSpcFunc combos'!$Q$8:$Q$354,0),0)&gt;0,1,0)</f>
        <v>0</v>
      </c>
      <c r="CH55" s="120">
        <f ca="1">IF(IFERROR(MATCH(_xlfn.CONCAT($B55,",",CH$4),'25 SpcFunc &amp; VentSpcFunc combos'!$Q$8:$Q$354,0),0)&gt;0,1,0)</f>
        <v>0</v>
      </c>
      <c r="CI55" s="120">
        <f ca="1">IF(IFERROR(MATCH(_xlfn.CONCAT($B55,",",CI$4),'25 SpcFunc &amp; VentSpcFunc combos'!$Q$8:$Q$354,0),0)&gt;0,1,0)</f>
        <v>0</v>
      </c>
      <c r="CJ55" s="120">
        <f ca="1">IF(IFERROR(MATCH(_xlfn.CONCAT($B55,",",CJ$4),'25 SpcFunc &amp; VentSpcFunc combos'!$Q$8:$Q$354,0),0)&gt;0,1,0)</f>
        <v>0</v>
      </c>
      <c r="CK55" s="120">
        <f ca="1">IF(IFERROR(MATCH(_xlfn.CONCAT($B55,",",CK$4),'25 SpcFunc &amp; VentSpcFunc combos'!$Q$8:$Q$354,0),0)&gt;0,1,0)</f>
        <v>0</v>
      </c>
      <c r="CL55" s="120">
        <f ca="1">IF(IFERROR(MATCH(_xlfn.CONCAT($B55,",",CL$4),'25 SpcFunc &amp; VentSpcFunc combos'!$Q$8:$Q$354,0),0)&gt;0,1,0)</f>
        <v>0</v>
      </c>
      <c r="CM55" s="120">
        <f ca="1">IF(IFERROR(MATCH(_xlfn.CONCAT($B55,",",CM$4),'25 SpcFunc &amp; VentSpcFunc combos'!$Q$8:$Q$354,0),0)&gt;0,1,0)</f>
        <v>0</v>
      </c>
      <c r="CN55" s="120">
        <f ca="1">IF(IFERROR(MATCH(_xlfn.CONCAT($B55,",",CN$4),'25 SpcFunc &amp; VentSpcFunc combos'!$Q$8:$Q$354,0),0)&gt;0,1,0)</f>
        <v>0</v>
      </c>
      <c r="CO55" s="120">
        <f ca="1">IF(IFERROR(MATCH(_xlfn.CONCAT($B55,",",CO$4),'25 SpcFunc &amp; VentSpcFunc combos'!$Q$8:$Q$354,0),0)&gt;0,1,0)</f>
        <v>0</v>
      </c>
      <c r="CP55" s="120">
        <f ca="1">IF(IFERROR(MATCH(_xlfn.CONCAT($B55,",",CP$4),'25 SpcFunc &amp; VentSpcFunc combos'!$Q$8:$Q$354,0),0)&gt;0,1,0)</f>
        <v>0</v>
      </c>
      <c r="CQ55" s="120">
        <f ca="1">IF(IFERROR(MATCH(_xlfn.CONCAT($B55,",",CQ$4),'25 SpcFunc &amp; VentSpcFunc combos'!$Q$8:$Q$354,0),0)&gt;0,1,0)</f>
        <v>0</v>
      </c>
      <c r="CR55" s="120">
        <f ca="1">IF(IFERROR(MATCH(_xlfn.CONCAT($B55,",",CR$4),'25 SpcFunc &amp; VentSpcFunc combos'!$Q$8:$Q$354,0),0)&gt;0,1,0)</f>
        <v>0</v>
      </c>
      <c r="CS55" s="120">
        <f ca="1">IF(IFERROR(MATCH(_xlfn.CONCAT($B55,",",CS$4),'25 SpcFunc &amp; VentSpcFunc combos'!$Q$8:$Q$354,0),0)&gt;0,1,0)</f>
        <v>0</v>
      </c>
      <c r="CT55" s="120">
        <f ca="1">IF(IFERROR(MATCH(_xlfn.CONCAT($B55,",",CT$4),'25 SpcFunc &amp; VentSpcFunc combos'!$Q$8:$Q$354,0),0)&gt;0,1,0)</f>
        <v>0</v>
      </c>
      <c r="CU55" s="99" t="s">
        <v>938</v>
      </c>
      <c r="CV55">
        <f t="shared" ca="1" si="4"/>
        <v>12</v>
      </c>
    </row>
    <row r="56" spans="2:100" x14ac:dyDescent="0.25">
      <c r="B56" t="str">
        <f>'For CSV - 2025 SpcFuncData'!B56</f>
        <v>Office Area (&gt;250 square feet)</v>
      </c>
      <c r="C56" s="120">
        <f ca="1">IF(IFERROR(MATCH(_xlfn.CONCAT($B56,",",C$4),'25 SpcFunc &amp; VentSpcFunc combos'!$Q$8:$Q$354,0),0)&gt;0,1,0)</f>
        <v>0</v>
      </c>
      <c r="D56" s="120">
        <f ca="1">IF(IFERROR(MATCH(_xlfn.CONCAT($B56,",",D$4),'25 SpcFunc &amp; VentSpcFunc combos'!$Q$8:$Q$354,0),0)&gt;0,1,0)</f>
        <v>0</v>
      </c>
      <c r="E56" s="120">
        <f ca="1">IF(IFERROR(MATCH(_xlfn.CONCAT($B56,",",E$4),'25 SpcFunc &amp; VentSpcFunc combos'!$Q$8:$Q$354,0),0)&gt;0,1,0)</f>
        <v>0</v>
      </c>
      <c r="F56" s="120">
        <f ca="1">IF(IFERROR(MATCH(_xlfn.CONCAT($B56,",",F$4),'25 SpcFunc &amp; VentSpcFunc combos'!$Q$8:$Q$354,0),0)&gt;0,1,0)</f>
        <v>0</v>
      </c>
      <c r="G56" s="120">
        <f ca="1">IF(IFERROR(MATCH(_xlfn.CONCAT($B56,",",G$4),'25 SpcFunc &amp; VentSpcFunc combos'!$Q$8:$Q$354,0),0)&gt;0,1,0)</f>
        <v>0</v>
      </c>
      <c r="H56" s="120">
        <f ca="1">IF(IFERROR(MATCH(_xlfn.CONCAT($B56,",",H$4),'25 SpcFunc &amp; VentSpcFunc combos'!$Q$8:$Q$354,0),0)&gt;0,1,0)</f>
        <v>0</v>
      </c>
      <c r="I56" s="120">
        <f ca="1">IF(IFERROR(MATCH(_xlfn.CONCAT($B56,",",I$4),'25 SpcFunc &amp; VentSpcFunc combos'!$Q$8:$Q$354,0),0)&gt;0,1,0)</f>
        <v>0</v>
      </c>
      <c r="J56" s="120">
        <f ca="1">IF(IFERROR(MATCH(_xlfn.CONCAT($B56,",",J$4),'25 SpcFunc &amp; VentSpcFunc combos'!$Q$8:$Q$354,0),0)&gt;0,1,0)</f>
        <v>0</v>
      </c>
      <c r="K56" s="120">
        <f ca="1">IF(IFERROR(MATCH(_xlfn.CONCAT($B56,",",K$4),'25 SpcFunc &amp; VentSpcFunc combos'!$Q$8:$Q$354,0),0)&gt;0,1,0)</f>
        <v>0</v>
      </c>
      <c r="L56" s="120">
        <f ca="1">IF(IFERROR(MATCH(_xlfn.CONCAT($B56,",",L$4),'25 SpcFunc &amp; VentSpcFunc combos'!$Q$8:$Q$354,0),0)&gt;0,1,0)</f>
        <v>0</v>
      </c>
      <c r="M56" s="120">
        <f ca="1">IF(IFERROR(MATCH(_xlfn.CONCAT($B56,",",M$4),'25 SpcFunc &amp; VentSpcFunc combos'!$Q$8:$Q$354,0),0)&gt;0,1,0)</f>
        <v>0</v>
      </c>
      <c r="N56" s="120">
        <f ca="1">IF(IFERROR(MATCH(_xlfn.CONCAT($B56,",",N$4),'25 SpcFunc &amp; VentSpcFunc combos'!$Q$8:$Q$354,0),0)&gt;0,1,0)</f>
        <v>0</v>
      </c>
      <c r="O56" s="120">
        <f ca="1">IF(IFERROR(MATCH(_xlfn.CONCAT($B56,",",O$4),'25 SpcFunc &amp; VentSpcFunc combos'!$Q$8:$Q$354,0),0)&gt;0,1,0)</f>
        <v>0</v>
      </c>
      <c r="P56" s="120">
        <f ca="1">IF(IFERROR(MATCH(_xlfn.CONCAT($B56,",",P$4),'25 SpcFunc &amp; VentSpcFunc combos'!$Q$8:$Q$354,0),0)&gt;0,1,0)</f>
        <v>0</v>
      </c>
      <c r="Q56" s="120">
        <f ca="1">IF(IFERROR(MATCH(_xlfn.CONCAT($B56,",",Q$4),'25 SpcFunc &amp; VentSpcFunc combos'!$Q$8:$Q$354,0),0)&gt;0,1,0)</f>
        <v>0</v>
      </c>
      <c r="R56" s="120">
        <f ca="1">IF(IFERROR(MATCH(_xlfn.CONCAT($B56,",",R$4),'25 SpcFunc &amp; VentSpcFunc combos'!$Q$8:$Q$354,0),0)&gt;0,1,0)</f>
        <v>0</v>
      </c>
      <c r="S56" s="120">
        <f ca="1">IF(IFERROR(MATCH(_xlfn.CONCAT($B56,",",S$4),'25 SpcFunc &amp; VentSpcFunc combos'!$Q$8:$Q$354,0),0)&gt;0,1,0)</f>
        <v>0</v>
      </c>
      <c r="T56" s="120">
        <f ca="1">IF(IFERROR(MATCH(_xlfn.CONCAT($B56,",",T$4),'25 SpcFunc &amp; VentSpcFunc combos'!$Q$8:$Q$354,0),0)&gt;0,1,0)</f>
        <v>0</v>
      </c>
      <c r="U56" s="120">
        <f ca="1">IF(IFERROR(MATCH(_xlfn.CONCAT($B56,",",U$4),'25 SpcFunc &amp; VentSpcFunc combos'!$Q$8:$Q$354,0),0)&gt;0,1,0)</f>
        <v>0</v>
      </c>
      <c r="V56" s="120">
        <f ca="1">IF(IFERROR(MATCH(_xlfn.CONCAT($B56,",",V$4),'25 SpcFunc &amp; VentSpcFunc combos'!$Q$8:$Q$354,0),0)&gt;0,1,0)</f>
        <v>0</v>
      </c>
      <c r="W56" s="120">
        <f ca="1">IF(IFERROR(MATCH(_xlfn.CONCAT($B56,",",W$4),'25 SpcFunc &amp; VentSpcFunc combos'!$Q$8:$Q$354,0),0)&gt;0,1,0)</f>
        <v>0</v>
      </c>
      <c r="X56" s="120">
        <f ca="1">IF(IFERROR(MATCH(_xlfn.CONCAT($B56,",",X$4),'25 SpcFunc &amp; VentSpcFunc combos'!$Q$8:$Q$354,0),0)&gt;0,1,0)</f>
        <v>0</v>
      </c>
      <c r="Y56" s="120">
        <f ca="1">IF(IFERROR(MATCH(_xlfn.CONCAT($B56,",",Y$4),'25 SpcFunc &amp; VentSpcFunc combos'!$Q$8:$Q$354,0),0)&gt;0,1,0)</f>
        <v>0</v>
      </c>
      <c r="Z56" s="120">
        <f ca="1">IF(IFERROR(MATCH(_xlfn.CONCAT($B56,",",Z$4),'25 SpcFunc &amp; VentSpcFunc combos'!$Q$8:$Q$354,0),0)&gt;0,1,0)</f>
        <v>0</v>
      </c>
      <c r="AA56" s="120">
        <f ca="1">IF(IFERROR(MATCH(_xlfn.CONCAT($B56,",",AA$4),'25 SpcFunc &amp; VentSpcFunc combos'!$Q$8:$Q$354,0),0)&gt;0,1,0)</f>
        <v>0</v>
      </c>
      <c r="AB56" s="120">
        <f ca="1">IF(IFERROR(MATCH(_xlfn.CONCAT($B56,",",AB$4),'25 SpcFunc &amp; VentSpcFunc combos'!$Q$8:$Q$354,0),0)&gt;0,1,0)</f>
        <v>0</v>
      </c>
      <c r="AC56" s="120">
        <f ca="1">IF(IFERROR(MATCH(_xlfn.CONCAT($B56,",",AC$4),'25 SpcFunc &amp; VentSpcFunc combos'!$Q$8:$Q$354,0),0)&gt;0,1,0)</f>
        <v>0</v>
      </c>
      <c r="AD56" s="120">
        <f ca="1">IF(IFERROR(MATCH(_xlfn.CONCAT($B56,",",AD$4),'25 SpcFunc &amp; VentSpcFunc combos'!$Q$8:$Q$354,0),0)&gt;0,1,0)</f>
        <v>0</v>
      </c>
      <c r="AE56" s="120">
        <f ca="1">IF(IFERROR(MATCH(_xlfn.CONCAT($B56,",",AE$4),'25 SpcFunc &amp; VentSpcFunc combos'!$Q$8:$Q$354,0),0)&gt;0,1,0)</f>
        <v>0</v>
      </c>
      <c r="AF56" s="120">
        <f ca="1">IF(IFERROR(MATCH(_xlfn.CONCAT($B56,",",AF$4),'25 SpcFunc &amp; VentSpcFunc combos'!$Q$8:$Q$354,0),0)&gt;0,1,0)</f>
        <v>0</v>
      </c>
      <c r="AG56" s="120">
        <f ca="1">IF(IFERROR(MATCH(_xlfn.CONCAT($B56,",",AG$4),'25 SpcFunc &amp; VentSpcFunc combos'!$Q$8:$Q$354,0),0)&gt;0,1,0)</f>
        <v>0</v>
      </c>
      <c r="AH56" s="120">
        <f ca="1">IF(IFERROR(MATCH(_xlfn.CONCAT($B56,",",AH$4),'25 SpcFunc &amp; VentSpcFunc combos'!$Q$8:$Q$354,0),0)&gt;0,1,0)</f>
        <v>0</v>
      </c>
      <c r="AI56" s="120">
        <f ca="1">IF(IFERROR(MATCH(_xlfn.CONCAT($B56,",",AI$4),'25 SpcFunc &amp; VentSpcFunc combos'!$Q$8:$Q$354,0),0)&gt;0,1,0)</f>
        <v>0</v>
      </c>
      <c r="AJ56" s="120">
        <f ca="1">IF(IFERROR(MATCH(_xlfn.CONCAT($B56,",",AJ$4),'25 SpcFunc &amp; VentSpcFunc combos'!$Q$8:$Q$354,0),0)&gt;0,1,0)</f>
        <v>0</v>
      </c>
      <c r="AK56" s="120">
        <f ca="1">IF(IFERROR(MATCH(_xlfn.CONCAT($B56,",",AK$4),'25 SpcFunc &amp; VentSpcFunc combos'!$Q$8:$Q$354,0),0)&gt;0,1,0)</f>
        <v>0</v>
      </c>
      <c r="AL56" s="120">
        <f ca="1">IF(IFERROR(MATCH(_xlfn.CONCAT($B56,",",AL$4),'25 SpcFunc &amp; VentSpcFunc combos'!$Q$8:$Q$354,0),0)&gt;0,1,0)</f>
        <v>0</v>
      </c>
      <c r="AM56" s="120">
        <f ca="1">IF(IFERROR(MATCH(_xlfn.CONCAT($B56,",",AM$4),'25 SpcFunc &amp; VentSpcFunc combos'!$Q$8:$Q$354,0),0)&gt;0,1,0)</f>
        <v>0</v>
      </c>
      <c r="AN56" s="120">
        <f ca="1">IF(IFERROR(MATCH(_xlfn.CONCAT($B56,",",AN$4),'25 SpcFunc &amp; VentSpcFunc combos'!$Q$8:$Q$354,0),0)&gt;0,1,0)</f>
        <v>0</v>
      </c>
      <c r="AO56" s="120">
        <f ca="1">IF(IFERROR(MATCH(_xlfn.CONCAT($B56,",",AO$4),'25 SpcFunc &amp; VentSpcFunc combos'!$Q$8:$Q$354,0),0)&gt;0,1,0)</f>
        <v>0</v>
      </c>
      <c r="AP56" s="120">
        <f ca="1">IF(IFERROR(MATCH(_xlfn.CONCAT($B56,",",AP$4),'25 SpcFunc &amp; VentSpcFunc combos'!$Q$8:$Q$354,0),0)&gt;0,1,0)</f>
        <v>0</v>
      </c>
      <c r="AQ56" s="120">
        <f ca="1">IF(IFERROR(MATCH(_xlfn.CONCAT($B56,",",AQ$4),'25 SpcFunc &amp; VentSpcFunc combos'!$Q$8:$Q$354,0),0)&gt;0,1,0)</f>
        <v>0</v>
      </c>
      <c r="AR56" s="120">
        <f ca="1">IF(IFERROR(MATCH(_xlfn.CONCAT($B56,",",AR$4),'25 SpcFunc &amp; VentSpcFunc combos'!$Q$8:$Q$354,0),0)&gt;0,1,0)</f>
        <v>0</v>
      </c>
      <c r="AS56" s="120">
        <f ca="1">IF(IFERROR(MATCH(_xlfn.CONCAT($B56,",",AS$4),'25 SpcFunc &amp; VentSpcFunc combos'!$Q$8:$Q$354,0),0)&gt;0,1,0)</f>
        <v>0</v>
      </c>
      <c r="AT56" s="120">
        <f ca="1">IF(IFERROR(MATCH(_xlfn.CONCAT($B56,",",AT$4),'25 SpcFunc &amp; VentSpcFunc combos'!$Q$8:$Q$354,0),0)&gt;0,1,0)</f>
        <v>0</v>
      </c>
      <c r="AU56" s="120">
        <f ca="1">IF(IFERROR(MATCH(_xlfn.CONCAT($B56,",",AU$4),'25 SpcFunc &amp; VentSpcFunc combos'!$Q$8:$Q$354,0),0)&gt;0,1,0)</f>
        <v>0</v>
      </c>
      <c r="AV56" s="120">
        <f ca="1">IF(IFERROR(MATCH(_xlfn.CONCAT($B56,",",AV$4),'25 SpcFunc &amp; VentSpcFunc combos'!$Q$8:$Q$354,0),0)&gt;0,1,0)</f>
        <v>0</v>
      </c>
      <c r="AW56" s="120">
        <f ca="1">IF(IFERROR(MATCH(_xlfn.CONCAT($B56,",",AW$4),'25 SpcFunc &amp; VentSpcFunc combos'!$Q$8:$Q$354,0),0)&gt;0,1,0)</f>
        <v>0</v>
      </c>
      <c r="AX56" s="120">
        <f ca="1">IF(IFERROR(MATCH(_xlfn.CONCAT($B56,",",AX$4),'25 SpcFunc &amp; VentSpcFunc combos'!$Q$8:$Q$354,0),0)&gt;0,1,0)</f>
        <v>0</v>
      </c>
      <c r="AY56" s="120">
        <f ca="1">IF(IFERROR(MATCH(_xlfn.CONCAT($B56,",",AY$4),'25 SpcFunc &amp; VentSpcFunc combos'!$Q$8:$Q$354,0),0)&gt;0,1,0)</f>
        <v>0</v>
      </c>
      <c r="AZ56" s="120">
        <f ca="1">IF(IFERROR(MATCH(_xlfn.CONCAT($B56,",",AZ$4),'25 SpcFunc &amp; VentSpcFunc combos'!$Q$8:$Q$354,0),0)&gt;0,1,0)</f>
        <v>0</v>
      </c>
      <c r="BA56" s="120">
        <f ca="1">IF(IFERROR(MATCH(_xlfn.CONCAT($B56,",",BA$4),'25 SpcFunc &amp; VentSpcFunc combos'!$Q$8:$Q$354,0),0)&gt;0,1,0)</f>
        <v>0</v>
      </c>
      <c r="BB56" s="120">
        <f ca="1">IF(IFERROR(MATCH(_xlfn.CONCAT($B56,",",BB$4),'25 SpcFunc &amp; VentSpcFunc combos'!$Q$8:$Q$354,0),0)&gt;0,1,0)</f>
        <v>0</v>
      </c>
      <c r="BC56" s="120">
        <f ca="1">IF(IFERROR(MATCH(_xlfn.CONCAT($B56,",",BC$4),'25 SpcFunc &amp; VentSpcFunc combos'!$Q$8:$Q$354,0),0)&gt;0,1,0)</f>
        <v>0</v>
      </c>
      <c r="BD56" s="120">
        <f ca="1">IF(IFERROR(MATCH(_xlfn.CONCAT($B56,",",BD$4),'25 SpcFunc &amp; VentSpcFunc combos'!$Q$8:$Q$354,0),0)&gt;0,1,0)</f>
        <v>0</v>
      </c>
      <c r="BE56" s="120">
        <f ca="1">IF(IFERROR(MATCH(_xlfn.CONCAT($B56,",",BE$4),'25 SpcFunc &amp; VentSpcFunc combos'!$Q$8:$Q$354,0),0)&gt;0,1,0)</f>
        <v>0</v>
      </c>
      <c r="BF56" s="120">
        <f ca="1">IF(IFERROR(MATCH(_xlfn.CONCAT($B56,",",BF$4),'25 SpcFunc &amp; VentSpcFunc combos'!$Q$8:$Q$354,0),0)&gt;0,1,0)</f>
        <v>0</v>
      </c>
      <c r="BG56" s="120">
        <f ca="1">IF(IFERROR(MATCH(_xlfn.CONCAT($B56,",",BG$4),'25 SpcFunc &amp; VentSpcFunc combos'!$Q$8:$Q$354,0),0)&gt;0,1,0)</f>
        <v>0</v>
      </c>
      <c r="BH56" s="120">
        <f ca="1">IF(IFERROR(MATCH(_xlfn.CONCAT($B56,",",BH$4),'25 SpcFunc &amp; VentSpcFunc combos'!$Q$8:$Q$354,0),0)&gt;0,1,0)</f>
        <v>0</v>
      </c>
      <c r="BI56" s="120">
        <f ca="1">IF(IFERROR(MATCH(_xlfn.CONCAT($B56,",",BI$4),'25 SpcFunc &amp; VentSpcFunc combos'!$Q$8:$Q$354,0),0)&gt;0,1,0)</f>
        <v>0</v>
      </c>
      <c r="BJ56" s="120">
        <f ca="1">IF(IFERROR(MATCH(_xlfn.CONCAT($B56,",",BJ$4),'25 SpcFunc &amp; VentSpcFunc combos'!$Q$8:$Q$354,0),0)&gt;0,1,0)</f>
        <v>0</v>
      </c>
      <c r="BK56" s="120">
        <f ca="1">IF(IFERROR(MATCH(_xlfn.CONCAT($B56,",",BK$4),'25 SpcFunc &amp; VentSpcFunc combos'!$Q$8:$Q$354,0),0)&gt;0,1,0)</f>
        <v>0</v>
      </c>
      <c r="BL56" s="120">
        <f ca="1">IF(IFERROR(MATCH(_xlfn.CONCAT($B56,",",BL$4),'25 SpcFunc &amp; VentSpcFunc combos'!$Q$8:$Q$354,0),0)&gt;0,1,0)</f>
        <v>0</v>
      </c>
      <c r="BM56" s="120">
        <f ca="1">IF(IFERROR(MATCH(_xlfn.CONCAT($B56,",",BM$4),'25 SpcFunc &amp; VentSpcFunc combos'!$Q$8:$Q$354,0),0)&gt;0,1,0)</f>
        <v>0</v>
      </c>
      <c r="BN56" s="120">
        <f ca="1">IF(IFERROR(MATCH(_xlfn.CONCAT($B56,",",BN$4),'25 SpcFunc &amp; VentSpcFunc combos'!$Q$8:$Q$354,0),0)&gt;0,1,0)</f>
        <v>0</v>
      </c>
      <c r="BO56" s="120">
        <f ca="1">IF(IFERROR(MATCH(_xlfn.CONCAT($B56,",",BO$4),'25 SpcFunc &amp; VentSpcFunc combos'!$Q$8:$Q$354,0),0)&gt;0,1,0)</f>
        <v>0</v>
      </c>
      <c r="BP56" s="120">
        <f ca="1">IF(IFERROR(MATCH(_xlfn.CONCAT($B56,",",BP$4),'25 SpcFunc &amp; VentSpcFunc combos'!$Q$8:$Q$354,0),0)&gt;0,1,0)</f>
        <v>0</v>
      </c>
      <c r="BQ56" s="120">
        <f ca="1">IF(IFERROR(MATCH(_xlfn.CONCAT($B56,",",BQ$4),'25 SpcFunc &amp; VentSpcFunc combos'!$Q$8:$Q$354,0),0)&gt;0,1,0)</f>
        <v>0</v>
      </c>
      <c r="BR56" s="120">
        <f ca="1">IF(IFERROR(MATCH(_xlfn.CONCAT($B56,",",BR$4),'25 SpcFunc &amp; VentSpcFunc combos'!$Q$8:$Q$354,0),0)&gt;0,1,0)</f>
        <v>0</v>
      </c>
      <c r="BS56" s="120">
        <f ca="1">IF(IFERROR(MATCH(_xlfn.CONCAT($B56,",",BS$4),'25 SpcFunc &amp; VentSpcFunc combos'!$Q$8:$Q$354,0),0)&gt;0,1,0)</f>
        <v>0</v>
      </c>
      <c r="BT56" s="120">
        <f ca="1">IF(IFERROR(MATCH(_xlfn.CONCAT($B56,",",BT$4),'25 SpcFunc &amp; VentSpcFunc combos'!$Q$8:$Q$354,0),0)&gt;0,1,0)</f>
        <v>0</v>
      </c>
      <c r="BU56" s="120">
        <f ca="1">IF(IFERROR(MATCH(_xlfn.CONCAT($B56,",",BU$4),'25 SpcFunc &amp; VentSpcFunc combos'!$Q$8:$Q$354,0),0)&gt;0,1,0)</f>
        <v>0</v>
      </c>
      <c r="BV56" s="120">
        <f ca="1">IF(IFERROR(MATCH(_xlfn.CONCAT($B56,",",BV$4),'25 SpcFunc &amp; VentSpcFunc combos'!$Q$8:$Q$354,0),0)&gt;0,1,0)</f>
        <v>0</v>
      </c>
      <c r="BW56" s="120">
        <f ca="1">IF(IFERROR(MATCH(_xlfn.CONCAT($B56,",",BW$4),'25 SpcFunc &amp; VentSpcFunc combos'!$Q$8:$Q$354,0),0)&gt;0,1,0)</f>
        <v>0</v>
      </c>
      <c r="BX56" s="120">
        <f ca="1">IF(IFERROR(MATCH(_xlfn.CONCAT($B56,",",BX$4),'25 SpcFunc &amp; VentSpcFunc combos'!$Q$8:$Q$354,0),0)&gt;0,1,0)</f>
        <v>0</v>
      </c>
      <c r="BY56" s="120">
        <f ca="1">IF(IFERROR(MATCH(_xlfn.CONCAT($B56,",",BY$4),'25 SpcFunc &amp; VentSpcFunc combos'!$Q$8:$Q$354,0),0)&gt;0,1,0)</f>
        <v>0</v>
      </c>
      <c r="BZ56" s="120">
        <f ca="1">IF(IFERROR(MATCH(_xlfn.CONCAT($B56,",",BZ$4),'25 SpcFunc &amp; VentSpcFunc combos'!$Q$8:$Q$354,0),0)&gt;0,1,0)</f>
        <v>0</v>
      </c>
      <c r="CA56" s="120">
        <f ca="1">IF(IFERROR(MATCH(_xlfn.CONCAT($B56,",",CA$4),'25 SpcFunc &amp; VentSpcFunc combos'!$Q$8:$Q$354,0),0)&gt;0,1,0)</f>
        <v>0</v>
      </c>
      <c r="CB56" s="120">
        <f ca="1">IF(IFERROR(MATCH(_xlfn.CONCAT($B56,",",CB$4),'25 SpcFunc &amp; VentSpcFunc combos'!$Q$8:$Q$354,0),0)&gt;0,1,0)</f>
        <v>0</v>
      </c>
      <c r="CC56" s="120">
        <f ca="1">IF(IFERROR(MATCH(_xlfn.CONCAT($B56,",",CC$4),'25 SpcFunc &amp; VentSpcFunc combos'!$Q$8:$Q$354,0),0)&gt;0,1,0)</f>
        <v>0</v>
      </c>
      <c r="CD56" s="120">
        <f ca="1">IF(IFERROR(MATCH(_xlfn.CONCAT($B56,",",CD$4),'25 SpcFunc &amp; VentSpcFunc combos'!$Q$8:$Q$354,0),0)&gt;0,1,0)</f>
        <v>0</v>
      </c>
      <c r="CE56" s="120">
        <f ca="1">IF(IFERROR(MATCH(_xlfn.CONCAT($B56,",",CE$4),'25 SpcFunc &amp; VentSpcFunc combos'!$Q$8:$Q$354,0),0)&gt;0,1,0)</f>
        <v>0</v>
      </c>
      <c r="CF56" s="120">
        <f ca="1">IF(IFERROR(MATCH(_xlfn.CONCAT($B56,",",CF$4),'25 SpcFunc &amp; VentSpcFunc combos'!$Q$8:$Q$354,0),0)&gt;0,1,0)</f>
        <v>0</v>
      </c>
      <c r="CG56" s="120">
        <f ca="1">IF(IFERROR(MATCH(_xlfn.CONCAT($B56,",",CG$4),'25 SpcFunc &amp; VentSpcFunc combos'!$Q$8:$Q$354,0),0)&gt;0,1,0)</f>
        <v>0</v>
      </c>
      <c r="CH56" s="120">
        <f ca="1">IF(IFERROR(MATCH(_xlfn.CONCAT($B56,",",CH$4),'25 SpcFunc &amp; VentSpcFunc combos'!$Q$8:$Q$354,0),0)&gt;0,1,0)</f>
        <v>1</v>
      </c>
      <c r="CI56" s="120">
        <f ca="1">IF(IFERROR(MATCH(_xlfn.CONCAT($B56,",",CI$4),'25 SpcFunc &amp; VentSpcFunc combos'!$Q$8:$Q$354,0),0)&gt;0,1,0)</f>
        <v>0</v>
      </c>
      <c r="CJ56" s="120">
        <f ca="1">IF(IFERROR(MATCH(_xlfn.CONCAT($B56,",",CJ$4),'25 SpcFunc &amp; VentSpcFunc combos'!$Q$8:$Q$354,0),0)&gt;0,1,0)</f>
        <v>0</v>
      </c>
      <c r="CK56" s="120">
        <f ca="1">IF(IFERROR(MATCH(_xlfn.CONCAT($B56,",",CK$4),'25 SpcFunc &amp; VentSpcFunc combos'!$Q$8:$Q$354,0),0)&gt;0,1,0)</f>
        <v>0</v>
      </c>
      <c r="CL56" s="120">
        <f ca="1">IF(IFERROR(MATCH(_xlfn.CONCAT($B56,",",CL$4),'25 SpcFunc &amp; VentSpcFunc combos'!$Q$8:$Q$354,0),0)&gt;0,1,0)</f>
        <v>0</v>
      </c>
      <c r="CM56" s="120">
        <f ca="1">IF(IFERROR(MATCH(_xlfn.CONCAT($B56,",",CM$4),'25 SpcFunc &amp; VentSpcFunc combos'!$Q$8:$Q$354,0),0)&gt;0,1,0)</f>
        <v>0</v>
      </c>
      <c r="CN56" s="120">
        <f ca="1">IF(IFERROR(MATCH(_xlfn.CONCAT($B56,",",CN$4),'25 SpcFunc &amp; VentSpcFunc combos'!$Q$8:$Q$354,0),0)&gt;0,1,0)</f>
        <v>0</v>
      </c>
      <c r="CO56" s="120">
        <f ca="1">IF(IFERROR(MATCH(_xlfn.CONCAT($B56,",",CO$4),'25 SpcFunc &amp; VentSpcFunc combos'!$Q$8:$Q$354,0),0)&gt;0,1,0)</f>
        <v>0</v>
      </c>
      <c r="CP56" s="120">
        <f ca="1">IF(IFERROR(MATCH(_xlfn.CONCAT($B56,",",CP$4),'25 SpcFunc &amp; VentSpcFunc combos'!$Q$8:$Q$354,0),0)&gt;0,1,0)</f>
        <v>0</v>
      </c>
      <c r="CQ56" s="120">
        <f ca="1">IF(IFERROR(MATCH(_xlfn.CONCAT($B56,",",CQ$4),'25 SpcFunc &amp; VentSpcFunc combos'!$Q$8:$Q$354,0),0)&gt;0,1,0)</f>
        <v>0</v>
      </c>
      <c r="CR56" s="120">
        <f ca="1">IF(IFERROR(MATCH(_xlfn.CONCAT($B56,",",CR$4),'25 SpcFunc &amp; VentSpcFunc combos'!$Q$8:$Q$354,0),0)&gt;0,1,0)</f>
        <v>0</v>
      </c>
      <c r="CS56" s="120">
        <f ca="1">IF(IFERROR(MATCH(_xlfn.CONCAT($B56,",",CS$4),'25 SpcFunc &amp; VentSpcFunc combos'!$Q$8:$Q$354,0),0)&gt;0,1,0)</f>
        <v>0</v>
      </c>
      <c r="CT56" s="120">
        <f ca="1">IF(IFERROR(MATCH(_xlfn.CONCAT($B56,",",CT$4),'25 SpcFunc &amp; VentSpcFunc combos'!$Q$8:$Q$354,0),0)&gt;0,1,0)</f>
        <v>0</v>
      </c>
      <c r="CU56" s="99" t="s">
        <v>938</v>
      </c>
      <c r="CV56">
        <f t="shared" ca="1" si="4"/>
        <v>1</v>
      </c>
    </row>
    <row r="57" spans="2:100" x14ac:dyDescent="0.25">
      <c r="B57" t="str">
        <f>'For CSV - 2025 SpcFuncData'!B57</f>
        <v>Office Area (&lt;250 square feet)</v>
      </c>
      <c r="C57" s="120">
        <f ca="1">IF(IFERROR(MATCH(_xlfn.CONCAT($B57,",",C$4),'25 SpcFunc &amp; VentSpcFunc combos'!$Q$8:$Q$354,0),0)&gt;0,1,0)</f>
        <v>0</v>
      </c>
      <c r="D57" s="120">
        <f ca="1">IF(IFERROR(MATCH(_xlfn.CONCAT($B57,",",D$4),'25 SpcFunc &amp; VentSpcFunc combos'!$Q$8:$Q$354,0),0)&gt;0,1,0)</f>
        <v>0</v>
      </c>
      <c r="E57" s="120">
        <f ca="1">IF(IFERROR(MATCH(_xlfn.CONCAT($B57,",",E$4),'25 SpcFunc &amp; VentSpcFunc combos'!$Q$8:$Q$354,0),0)&gt;0,1,0)</f>
        <v>0</v>
      </c>
      <c r="F57" s="120">
        <f ca="1">IF(IFERROR(MATCH(_xlfn.CONCAT($B57,",",F$4),'25 SpcFunc &amp; VentSpcFunc combos'!$Q$8:$Q$354,0),0)&gt;0,1,0)</f>
        <v>0</v>
      </c>
      <c r="G57" s="120">
        <f ca="1">IF(IFERROR(MATCH(_xlfn.CONCAT($B57,",",G$4),'25 SpcFunc &amp; VentSpcFunc combos'!$Q$8:$Q$354,0),0)&gt;0,1,0)</f>
        <v>0</v>
      </c>
      <c r="H57" s="120">
        <f ca="1">IF(IFERROR(MATCH(_xlfn.CONCAT($B57,",",H$4),'25 SpcFunc &amp; VentSpcFunc combos'!$Q$8:$Q$354,0),0)&gt;0,1,0)</f>
        <v>0</v>
      </c>
      <c r="I57" s="120">
        <f ca="1">IF(IFERROR(MATCH(_xlfn.CONCAT($B57,",",I$4),'25 SpcFunc &amp; VentSpcFunc combos'!$Q$8:$Q$354,0),0)&gt;0,1,0)</f>
        <v>0</v>
      </c>
      <c r="J57" s="120">
        <f ca="1">IF(IFERROR(MATCH(_xlfn.CONCAT($B57,",",J$4),'25 SpcFunc &amp; VentSpcFunc combos'!$Q$8:$Q$354,0),0)&gt;0,1,0)</f>
        <v>0</v>
      </c>
      <c r="K57" s="120">
        <f ca="1">IF(IFERROR(MATCH(_xlfn.CONCAT($B57,",",K$4),'25 SpcFunc &amp; VentSpcFunc combos'!$Q$8:$Q$354,0),0)&gt;0,1,0)</f>
        <v>0</v>
      </c>
      <c r="L57" s="120">
        <f ca="1">IF(IFERROR(MATCH(_xlfn.CONCAT($B57,",",L$4),'25 SpcFunc &amp; VentSpcFunc combos'!$Q$8:$Q$354,0),0)&gt;0,1,0)</f>
        <v>0</v>
      </c>
      <c r="M57" s="120">
        <f ca="1">IF(IFERROR(MATCH(_xlfn.CONCAT($B57,",",M$4),'25 SpcFunc &amp; VentSpcFunc combos'!$Q$8:$Q$354,0),0)&gt;0,1,0)</f>
        <v>0</v>
      </c>
      <c r="N57" s="120">
        <f ca="1">IF(IFERROR(MATCH(_xlfn.CONCAT($B57,",",N$4),'25 SpcFunc &amp; VentSpcFunc combos'!$Q$8:$Q$354,0),0)&gt;0,1,0)</f>
        <v>0</v>
      </c>
      <c r="O57" s="120">
        <f ca="1">IF(IFERROR(MATCH(_xlfn.CONCAT($B57,",",O$4),'25 SpcFunc &amp; VentSpcFunc combos'!$Q$8:$Q$354,0),0)&gt;0,1,0)</f>
        <v>0</v>
      </c>
      <c r="P57" s="120">
        <f ca="1">IF(IFERROR(MATCH(_xlfn.CONCAT($B57,",",P$4),'25 SpcFunc &amp; VentSpcFunc combos'!$Q$8:$Q$354,0),0)&gt;0,1,0)</f>
        <v>0</v>
      </c>
      <c r="Q57" s="120">
        <f ca="1">IF(IFERROR(MATCH(_xlfn.CONCAT($B57,",",Q$4),'25 SpcFunc &amp; VentSpcFunc combos'!$Q$8:$Q$354,0),0)&gt;0,1,0)</f>
        <v>0</v>
      </c>
      <c r="R57" s="120">
        <f ca="1">IF(IFERROR(MATCH(_xlfn.CONCAT($B57,",",R$4),'25 SpcFunc &amp; VentSpcFunc combos'!$Q$8:$Q$354,0),0)&gt;0,1,0)</f>
        <v>0</v>
      </c>
      <c r="S57" s="120">
        <f ca="1">IF(IFERROR(MATCH(_xlfn.CONCAT($B57,",",S$4),'25 SpcFunc &amp; VentSpcFunc combos'!$Q$8:$Q$354,0),0)&gt;0,1,0)</f>
        <v>0</v>
      </c>
      <c r="T57" s="120">
        <f ca="1">IF(IFERROR(MATCH(_xlfn.CONCAT($B57,",",T$4),'25 SpcFunc &amp; VentSpcFunc combos'!$Q$8:$Q$354,0),0)&gt;0,1,0)</f>
        <v>0</v>
      </c>
      <c r="U57" s="120">
        <f ca="1">IF(IFERROR(MATCH(_xlfn.CONCAT($B57,",",U$4),'25 SpcFunc &amp; VentSpcFunc combos'!$Q$8:$Q$354,0),0)&gt;0,1,0)</f>
        <v>0</v>
      </c>
      <c r="V57" s="120">
        <f ca="1">IF(IFERROR(MATCH(_xlfn.CONCAT($B57,",",V$4),'25 SpcFunc &amp; VentSpcFunc combos'!$Q$8:$Q$354,0),0)&gt;0,1,0)</f>
        <v>0</v>
      </c>
      <c r="W57" s="120">
        <f ca="1">IF(IFERROR(MATCH(_xlfn.CONCAT($B57,",",W$4),'25 SpcFunc &amp; VentSpcFunc combos'!$Q$8:$Q$354,0),0)&gt;0,1,0)</f>
        <v>0</v>
      </c>
      <c r="X57" s="120">
        <f ca="1">IF(IFERROR(MATCH(_xlfn.CONCAT($B57,",",X$4),'25 SpcFunc &amp; VentSpcFunc combos'!$Q$8:$Q$354,0),0)&gt;0,1,0)</f>
        <v>0</v>
      </c>
      <c r="Y57" s="120">
        <f ca="1">IF(IFERROR(MATCH(_xlfn.CONCAT($B57,",",Y$4),'25 SpcFunc &amp; VentSpcFunc combos'!$Q$8:$Q$354,0),0)&gt;0,1,0)</f>
        <v>0</v>
      </c>
      <c r="Z57" s="120">
        <f ca="1">IF(IFERROR(MATCH(_xlfn.CONCAT($B57,",",Z$4),'25 SpcFunc &amp; VentSpcFunc combos'!$Q$8:$Q$354,0),0)&gt;0,1,0)</f>
        <v>0</v>
      </c>
      <c r="AA57" s="120">
        <f ca="1">IF(IFERROR(MATCH(_xlfn.CONCAT($B57,",",AA$4),'25 SpcFunc &amp; VentSpcFunc combos'!$Q$8:$Q$354,0),0)&gt;0,1,0)</f>
        <v>0</v>
      </c>
      <c r="AB57" s="120">
        <f ca="1">IF(IFERROR(MATCH(_xlfn.CONCAT($B57,",",AB$4),'25 SpcFunc &amp; VentSpcFunc combos'!$Q$8:$Q$354,0),0)&gt;0,1,0)</f>
        <v>0</v>
      </c>
      <c r="AC57" s="120">
        <f ca="1">IF(IFERROR(MATCH(_xlfn.CONCAT($B57,",",AC$4),'25 SpcFunc &amp; VentSpcFunc combos'!$Q$8:$Q$354,0),0)&gt;0,1,0)</f>
        <v>0</v>
      </c>
      <c r="AD57" s="120">
        <f ca="1">IF(IFERROR(MATCH(_xlfn.CONCAT($B57,",",AD$4),'25 SpcFunc &amp; VentSpcFunc combos'!$Q$8:$Q$354,0),0)&gt;0,1,0)</f>
        <v>0</v>
      </c>
      <c r="AE57" s="120">
        <f ca="1">IF(IFERROR(MATCH(_xlfn.CONCAT($B57,",",AE$4),'25 SpcFunc &amp; VentSpcFunc combos'!$Q$8:$Q$354,0),0)&gt;0,1,0)</f>
        <v>0</v>
      </c>
      <c r="AF57" s="120">
        <f ca="1">IF(IFERROR(MATCH(_xlfn.CONCAT($B57,",",AF$4),'25 SpcFunc &amp; VentSpcFunc combos'!$Q$8:$Q$354,0),0)&gt;0,1,0)</f>
        <v>0</v>
      </c>
      <c r="AG57" s="120">
        <f ca="1">IF(IFERROR(MATCH(_xlfn.CONCAT($B57,",",AG$4),'25 SpcFunc &amp; VentSpcFunc combos'!$Q$8:$Q$354,0),0)&gt;0,1,0)</f>
        <v>0</v>
      </c>
      <c r="AH57" s="120">
        <f ca="1">IF(IFERROR(MATCH(_xlfn.CONCAT($B57,",",AH$4),'25 SpcFunc &amp; VentSpcFunc combos'!$Q$8:$Q$354,0),0)&gt;0,1,0)</f>
        <v>0</v>
      </c>
      <c r="AI57" s="120">
        <f ca="1">IF(IFERROR(MATCH(_xlfn.CONCAT($B57,",",AI$4),'25 SpcFunc &amp; VentSpcFunc combos'!$Q$8:$Q$354,0),0)&gt;0,1,0)</f>
        <v>0</v>
      </c>
      <c r="AJ57" s="120">
        <f ca="1">IF(IFERROR(MATCH(_xlfn.CONCAT($B57,",",AJ$4),'25 SpcFunc &amp; VentSpcFunc combos'!$Q$8:$Q$354,0),0)&gt;0,1,0)</f>
        <v>0</v>
      </c>
      <c r="AK57" s="120">
        <f ca="1">IF(IFERROR(MATCH(_xlfn.CONCAT($B57,",",AK$4),'25 SpcFunc &amp; VentSpcFunc combos'!$Q$8:$Q$354,0),0)&gt;0,1,0)</f>
        <v>0</v>
      </c>
      <c r="AL57" s="120">
        <f ca="1">IF(IFERROR(MATCH(_xlfn.CONCAT($B57,",",AL$4),'25 SpcFunc &amp; VentSpcFunc combos'!$Q$8:$Q$354,0),0)&gt;0,1,0)</f>
        <v>0</v>
      </c>
      <c r="AM57" s="120">
        <f ca="1">IF(IFERROR(MATCH(_xlfn.CONCAT($B57,",",AM$4),'25 SpcFunc &amp; VentSpcFunc combos'!$Q$8:$Q$354,0),0)&gt;0,1,0)</f>
        <v>0</v>
      </c>
      <c r="AN57" s="120">
        <f ca="1">IF(IFERROR(MATCH(_xlfn.CONCAT($B57,",",AN$4),'25 SpcFunc &amp; VentSpcFunc combos'!$Q$8:$Q$354,0),0)&gt;0,1,0)</f>
        <v>0</v>
      </c>
      <c r="AO57" s="120">
        <f ca="1">IF(IFERROR(MATCH(_xlfn.CONCAT($B57,",",AO$4),'25 SpcFunc &amp; VentSpcFunc combos'!$Q$8:$Q$354,0),0)&gt;0,1,0)</f>
        <v>0</v>
      </c>
      <c r="AP57" s="120">
        <f ca="1">IF(IFERROR(MATCH(_xlfn.CONCAT($B57,",",AP$4),'25 SpcFunc &amp; VentSpcFunc combos'!$Q$8:$Q$354,0),0)&gt;0,1,0)</f>
        <v>0</v>
      </c>
      <c r="AQ57" s="120">
        <f ca="1">IF(IFERROR(MATCH(_xlfn.CONCAT($B57,",",AQ$4),'25 SpcFunc &amp; VentSpcFunc combos'!$Q$8:$Q$354,0),0)&gt;0,1,0)</f>
        <v>0</v>
      </c>
      <c r="AR57" s="120">
        <f ca="1">IF(IFERROR(MATCH(_xlfn.CONCAT($B57,",",AR$4),'25 SpcFunc &amp; VentSpcFunc combos'!$Q$8:$Q$354,0),0)&gt;0,1,0)</f>
        <v>0</v>
      </c>
      <c r="AS57" s="120">
        <f ca="1">IF(IFERROR(MATCH(_xlfn.CONCAT($B57,",",AS$4),'25 SpcFunc &amp; VentSpcFunc combos'!$Q$8:$Q$354,0),0)&gt;0,1,0)</f>
        <v>0</v>
      </c>
      <c r="AT57" s="120">
        <f ca="1">IF(IFERROR(MATCH(_xlfn.CONCAT($B57,",",AT$4),'25 SpcFunc &amp; VentSpcFunc combos'!$Q$8:$Q$354,0),0)&gt;0,1,0)</f>
        <v>0</v>
      </c>
      <c r="AU57" s="120">
        <f ca="1">IF(IFERROR(MATCH(_xlfn.CONCAT($B57,",",AU$4),'25 SpcFunc &amp; VentSpcFunc combos'!$Q$8:$Q$354,0),0)&gt;0,1,0)</f>
        <v>0</v>
      </c>
      <c r="AV57" s="120">
        <f ca="1">IF(IFERROR(MATCH(_xlfn.CONCAT($B57,",",AV$4),'25 SpcFunc &amp; VentSpcFunc combos'!$Q$8:$Q$354,0),0)&gt;0,1,0)</f>
        <v>0</v>
      </c>
      <c r="AW57" s="120">
        <f ca="1">IF(IFERROR(MATCH(_xlfn.CONCAT($B57,",",AW$4),'25 SpcFunc &amp; VentSpcFunc combos'!$Q$8:$Q$354,0),0)&gt;0,1,0)</f>
        <v>0</v>
      </c>
      <c r="AX57" s="120">
        <f ca="1">IF(IFERROR(MATCH(_xlfn.CONCAT($B57,",",AX$4),'25 SpcFunc &amp; VentSpcFunc combos'!$Q$8:$Q$354,0),0)&gt;0,1,0)</f>
        <v>0</v>
      </c>
      <c r="AY57" s="120">
        <f ca="1">IF(IFERROR(MATCH(_xlfn.CONCAT($B57,",",AY$4),'25 SpcFunc &amp; VentSpcFunc combos'!$Q$8:$Q$354,0),0)&gt;0,1,0)</f>
        <v>0</v>
      </c>
      <c r="AZ57" s="120">
        <f ca="1">IF(IFERROR(MATCH(_xlfn.CONCAT($B57,",",AZ$4),'25 SpcFunc &amp; VentSpcFunc combos'!$Q$8:$Q$354,0),0)&gt;0,1,0)</f>
        <v>0</v>
      </c>
      <c r="BA57" s="120">
        <f ca="1">IF(IFERROR(MATCH(_xlfn.CONCAT($B57,",",BA$4),'25 SpcFunc &amp; VentSpcFunc combos'!$Q$8:$Q$354,0),0)&gt;0,1,0)</f>
        <v>0</v>
      </c>
      <c r="BB57" s="120">
        <f ca="1">IF(IFERROR(MATCH(_xlfn.CONCAT($B57,",",BB$4),'25 SpcFunc &amp; VentSpcFunc combos'!$Q$8:$Q$354,0),0)&gt;0,1,0)</f>
        <v>0</v>
      </c>
      <c r="BC57" s="120">
        <f ca="1">IF(IFERROR(MATCH(_xlfn.CONCAT($B57,",",BC$4),'25 SpcFunc &amp; VentSpcFunc combos'!$Q$8:$Q$354,0),0)&gt;0,1,0)</f>
        <v>0</v>
      </c>
      <c r="BD57" s="120">
        <f ca="1">IF(IFERROR(MATCH(_xlfn.CONCAT($B57,",",BD$4),'25 SpcFunc &amp; VentSpcFunc combos'!$Q$8:$Q$354,0),0)&gt;0,1,0)</f>
        <v>0</v>
      </c>
      <c r="BE57" s="120">
        <f ca="1">IF(IFERROR(MATCH(_xlfn.CONCAT($B57,",",BE$4),'25 SpcFunc &amp; VentSpcFunc combos'!$Q$8:$Q$354,0),0)&gt;0,1,0)</f>
        <v>0</v>
      </c>
      <c r="BF57" s="120">
        <f ca="1">IF(IFERROR(MATCH(_xlfn.CONCAT($B57,",",BF$4),'25 SpcFunc &amp; VentSpcFunc combos'!$Q$8:$Q$354,0),0)&gt;0,1,0)</f>
        <v>0</v>
      </c>
      <c r="BG57" s="120">
        <f ca="1">IF(IFERROR(MATCH(_xlfn.CONCAT($B57,",",BG$4),'25 SpcFunc &amp; VentSpcFunc combos'!$Q$8:$Q$354,0),0)&gt;0,1,0)</f>
        <v>0</v>
      </c>
      <c r="BH57" s="120">
        <f ca="1">IF(IFERROR(MATCH(_xlfn.CONCAT($B57,",",BH$4),'25 SpcFunc &amp; VentSpcFunc combos'!$Q$8:$Q$354,0),0)&gt;0,1,0)</f>
        <v>0</v>
      </c>
      <c r="BI57" s="120">
        <f ca="1">IF(IFERROR(MATCH(_xlfn.CONCAT($B57,",",BI$4),'25 SpcFunc &amp; VentSpcFunc combos'!$Q$8:$Q$354,0),0)&gt;0,1,0)</f>
        <v>0</v>
      </c>
      <c r="BJ57" s="120">
        <f ca="1">IF(IFERROR(MATCH(_xlfn.CONCAT($B57,",",BJ$4),'25 SpcFunc &amp; VentSpcFunc combos'!$Q$8:$Q$354,0),0)&gt;0,1,0)</f>
        <v>0</v>
      </c>
      <c r="BK57" s="120">
        <f ca="1">IF(IFERROR(MATCH(_xlfn.CONCAT($B57,",",BK$4),'25 SpcFunc &amp; VentSpcFunc combos'!$Q$8:$Q$354,0),0)&gt;0,1,0)</f>
        <v>0</v>
      </c>
      <c r="BL57" s="120">
        <f ca="1">IF(IFERROR(MATCH(_xlfn.CONCAT($B57,",",BL$4),'25 SpcFunc &amp; VentSpcFunc combos'!$Q$8:$Q$354,0),0)&gt;0,1,0)</f>
        <v>0</v>
      </c>
      <c r="BM57" s="120">
        <f ca="1">IF(IFERROR(MATCH(_xlfn.CONCAT($B57,",",BM$4),'25 SpcFunc &amp; VentSpcFunc combos'!$Q$8:$Q$354,0),0)&gt;0,1,0)</f>
        <v>0</v>
      </c>
      <c r="BN57" s="120">
        <f ca="1">IF(IFERROR(MATCH(_xlfn.CONCAT($B57,",",BN$4),'25 SpcFunc &amp; VentSpcFunc combos'!$Q$8:$Q$354,0),0)&gt;0,1,0)</f>
        <v>0</v>
      </c>
      <c r="BO57" s="120">
        <f ca="1">IF(IFERROR(MATCH(_xlfn.CONCAT($B57,",",BO$4),'25 SpcFunc &amp; VentSpcFunc combos'!$Q$8:$Q$354,0),0)&gt;0,1,0)</f>
        <v>0</v>
      </c>
      <c r="BP57" s="120">
        <f ca="1">IF(IFERROR(MATCH(_xlfn.CONCAT($B57,",",BP$4),'25 SpcFunc &amp; VentSpcFunc combos'!$Q$8:$Q$354,0),0)&gt;0,1,0)</f>
        <v>0</v>
      </c>
      <c r="BQ57" s="120">
        <f ca="1">IF(IFERROR(MATCH(_xlfn.CONCAT($B57,",",BQ$4),'25 SpcFunc &amp; VentSpcFunc combos'!$Q$8:$Q$354,0),0)&gt;0,1,0)</f>
        <v>0</v>
      </c>
      <c r="BR57" s="120">
        <f ca="1">IF(IFERROR(MATCH(_xlfn.CONCAT($B57,",",BR$4),'25 SpcFunc &amp; VentSpcFunc combos'!$Q$8:$Q$354,0),0)&gt;0,1,0)</f>
        <v>0</v>
      </c>
      <c r="BS57" s="120">
        <f ca="1">IF(IFERROR(MATCH(_xlfn.CONCAT($B57,",",BS$4),'25 SpcFunc &amp; VentSpcFunc combos'!$Q$8:$Q$354,0),0)&gt;0,1,0)</f>
        <v>0</v>
      </c>
      <c r="BT57" s="120">
        <f ca="1">IF(IFERROR(MATCH(_xlfn.CONCAT($B57,",",BT$4),'25 SpcFunc &amp; VentSpcFunc combos'!$Q$8:$Q$354,0),0)&gt;0,1,0)</f>
        <v>0</v>
      </c>
      <c r="BU57" s="120">
        <f ca="1">IF(IFERROR(MATCH(_xlfn.CONCAT($B57,",",BU$4),'25 SpcFunc &amp; VentSpcFunc combos'!$Q$8:$Q$354,0),0)&gt;0,1,0)</f>
        <v>0</v>
      </c>
      <c r="BV57" s="120">
        <f ca="1">IF(IFERROR(MATCH(_xlfn.CONCAT($B57,",",BV$4),'25 SpcFunc &amp; VentSpcFunc combos'!$Q$8:$Q$354,0),0)&gt;0,1,0)</f>
        <v>0</v>
      </c>
      <c r="BW57" s="120">
        <f ca="1">IF(IFERROR(MATCH(_xlfn.CONCAT($B57,",",BW$4),'25 SpcFunc &amp; VentSpcFunc combos'!$Q$8:$Q$354,0),0)&gt;0,1,0)</f>
        <v>0</v>
      </c>
      <c r="BX57" s="120">
        <f ca="1">IF(IFERROR(MATCH(_xlfn.CONCAT($B57,",",BX$4),'25 SpcFunc &amp; VentSpcFunc combos'!$Q$8:$Q$354,0),0)&gt;0,1,0)</f>
        <v>0</v>
      </c>
      <c r="BY57" s="120">
        <f ca="1">IF(IFERROR(MATCH(_xlfn.CONCAT($B57,",",BY$4),'25 SpcFunc &amp; VentSpcFunc combos'!$Q$8:$Q$354,0),0)&gt;0,1,0)</f>
        <v>0</v>
      </c>
      <c r="BZ57" s="120">
        <f ca="1">IF(IFERROR(MATCH(_xlfn.CONCAT($B57,",",BZ$4),'25 SpcFunc &amp; VentSpcFunc combos'!$Q$8:$Q$354,0),0)&gt;0,1,0)</f>
        <v>0</v>
      </c>
      <c r="CA57" s="120">
        <f ca="1">IF(IFERROR(MATCH(_xlfn.CONCAT($B57,",",CA$4),'25 SpcFunc &amp; VentSpcFunc combos'!$Q$8:$Q$354,0),0)&gt;0,1,0)</f>
        <v>0</v>
      </c>
      <c r="CB57" s="120">
        <f ca="1">IF(IFERROR(MATCH(_xlfn.CONCAT($B57,",",CB$4),'25 SpcFunc &amp; VentSpcFunc combos'!$Q$8:$Q$354,0),0)&gt;0,1,0)</f>
        <v>0</v>
      </c>
      <c r="CC57" s="120">
        <f ca="1">IF(IFERROR(MATCH(_xlfn.CONCAT($B57,",",CC$4),'25 SpcFunc &amp; VentSpcFunc combos'!$Q$8:$Q$354,0),0)&gt;0,1,0)</f>
        <v>0</v>
      </c>
      <c r="CD57" s="120">
        <f ca="1">IF(IFERROR(MATCH(_xlfn.CONCAT($B57,",",CD$4),'25 SpcFunc &amp; VentSpcFunc combos'!$Q$8:$Q$354,0),0)&gt;0,1,0)</f>
        <v>0</v>
      </c>
      <c r="CE57" s="120">
        <f ca="1">IF(IFERROR(MATCH(_xlfn.CONCAT($B57,",",CE$4),'25 SpcFunc &amp; VentSpcFunc combos'!$Q$8:$Q$354,0),0)&gt;0,1,0)</f>
        <v>0</v>
      </c>
      <c r="CF57" s="120">
        <f ca="1">IF(IFERROR(MATCH(_xlfn.CONCAT($B57,",",CF$4),'25 SpcFunc &amp; VentSpcFunc combos'!$Q$8:$Q$354,0),0)&gt;0,1,0)</f>
        <v>0</v>
      </c>
      <c r="CG57" s="120">
        <f ca="1">IF(IFERROR(MATCH(_xlfn.CONCAT($B57,",",CG$4),'25 SpcFunc &amp; VentSpcFunc combos'!$Q$8:$Q$354,0),0)&gt;0,1,0)</f>
        <v>0</v>
      </c>
      <c r="CH57" s="120">
        <f ca="1">IF(IFERROR(MATCH(_xlfn.CONCAT($B57,",",CH$4),'25 SpcFunc &amp; VentSpcFunc combos'!$Q$8:$Q$354,0),0)&gt;0,1,0)</f>
        <v>1</v>
      </c>
      <c r="CI57" s="120">
        <f ca="1">IF(IFERROR(MATCH(_xlfn.CONCAT($B57,",",CI$4),'25 SpcFunc &amp; VentSpcFunc combos'!$Q$8:$Q$354,0),0)&gt;0,1,0)</f>
        <v>0</v>
      </c>
      <c r="CJ57" s="120">
        <f ca="1">IF(IFERROR(MATCH(_xlfn.CONCAT($B57,",",CJ$4),'25 SpcFunc &amp; VentSpcFunc combos'!$Q$8:$Q$354,0),0)&gt;0,1,0)</f>
        <v>0</v>
      </c>
      <c r="CK57" s="120">
        <f ca="1">IF(IFERROR(MATCH(_xlfn.CONCAT($B57,",",CK$4),'25 SpcFunc &amp; VentSpcFunc combos'!$Q$8:$Q$354,0),0)&gt;0,1,0)</f>
        <v>0</v>
      </c>
      <c r="CL57" s="120">
        <f ca="1">IF(IFERROR(MATCH(_xlfn.CONCAT($B57,",",CL$4),'25 SpcFunc &amp; VentSpcFunc combos'!$Q$8:$Q$354,0),0)&gt;0,1,0)</f>
        <v>0</v>
      </c>
      <c r="CM57" s="120">
        <f ca="1">IF(IFERROR(MATCH(_xlfn.CONCAT($B57,",",CM$4),'25 SpcFunc &amp; VentSpcFunc combos'!$Q$8:$Q$354,0),0)&gt;0,1,0)</f>
        <v>0</v>
      </c>
      <c r="CN57" s="120">
        <f ca="1">IF(IFERROR(MATCH(_xlfn.CONCAT($B57,",",CN$4),'25 SpcFunc &amp; VentSpcFunc combos'!$Q$8:$Q$354,0),0)&gt;0,1,0)</f>
        <v>0</v>
      </c>
      <c r="CO57" s="120">
        <f ca="1">IF(IFERROR(MATCH(_xlfn.CONCAT($B57,",",CO$4),'25 SpcFunc &amp; VentSpcFunc combos'!$Q$8:$Q$354,0),0)&gt;0,1,0)</f>
        <v>0</v>
      </c>
      <c r="CP57" s="120">
        <f ca="1">IF(IFERROR(MATCH(_xlfn.CONCAT($B57,",",CP$4),'25 SpcFunc &amp; VentSpcFunc combos'!$Q$8:$Q$354,0),0)&gt;0,1,0)</f>
        <v>0</v>
      </c>
      <c r="CQ57" s="120">
        <f ca="1">IF(IFERROR(MATCH(_xlfn.CONCAT($B57,",",CQ$4),'25 SpcFunc &amp; VentSpcFunc combos'!$Q$8:$Q$354,0),0)&gt;0,1,0)</f>
        <v>0</v>
      </c>
      <c r="CR57" s="120">
        <f ca="1">IF(IFERROR(MATCH(_xlfn.CONCAT($B57,",",CR$4),'25 SpcFunc &amp; VentSpcFunc combos'!$Q$8:$Q$354,0),0)&gt;0,1,0)</f>
        <v>0</v>
      </c>
      <c r="CS57" s="120">
        <f ca="1">IF(IFERROR(MATCH(_xlfn.CONCAT($B57,",",CS$4),'25 SpcFunc &amp; VentSpcFunc combos'!$Q$8:$Q$354,0),0)&gt;0,1,0)</f>
        <v>0</v>
      </c>
      <c r="CT57" s="120">
        <f ca="1">IF(IFERROR(MATCH(_xlfn.CONCAT($B57,",",CT$4),'25 SpcFunc &amp; VentSpcFunc combos'!$Q$8:$Q$354,0),0)&gt;0,1,0)</f>
        <v>0</v>
      </c>
      <c r="CU57" s="99" t="s">
        <v>938</v>
      </c>
      <c r="CV57">
        <f t="shared" ca="1" si="4"/>
        <v>1</v>
      </c>
    </row>
    <row r="58" spans="2:100" x14ac:dyDescent="0.25">
      <c r="B58" t="str">
        <f>'For CSV - 2025 SpcFuncData'!B58</f>
        <v>Parking Garage Area (Parking Zone and Ramps)</v>
      </c>
      <c r="C58" s="120">
        <f ca="1">IF(IFERROR(MATCH(_xlfn.CONCAT($B58,",",C$4),'25 SpcFunc &amp; VentSpcFunc combos'!$Q$8:$Q$354,0),0)&gt;0,1,0)</f>
        <v>0</v>
      </c>
      <c r="D58" s="120">
        <f ca="1">IF(IFERROR(MATCH(_xlfn.CONCAT($B58,",",D$4),'25 SpcFunc &amp; VentSpcFunc combos'!$Q$8:$Q$354,0),0)&gt;0,1,0)</f>
        <v>0</v>
      </c>
      <c r="E58" s="120">
        <f ca="1">IF(IFERROR(MATCH(_xlfn.CONCAT($B58,",",E$4),'25 SpcFunc &amp; VentSpcFunc combos'!$Q$8:$Q$354,0),0)&gt;0,1,0)</f>
        <v>0</v>
      </c>
      <c r="F58" s="120">
        <f ca="1">IF(IFERROR(MATCH(_xlfn.CONCAT($B58,",",F$4),'25 SpcFunc &amp; VentSpcFunc combos'!$Q$8:$Q$354,0),0)&gt;0,1,0)</f>
        <v>0</v>
      </c>
      <c r="G58" s="120">
        <f ca="1">IF(IFERROR(MATCH(_xlfn.CONCAT($B58,",",G$4),'25 SpcFunc &amp; VentSpcFunc combos'!$Q$8:$Q$354,0),0)&gt;0,1,0)</f>
        <v>0</v>
      </c>
      <c r="H58" s="120">
        <f ca="1">IF(IFERROR(MATCH(_xlfn.CONCAT($B58,",",H$4),'25 SpcFunc &amp; VentSpcFunc combos'!$Q$8:$Q$354,0),0)&gt;0,1,0)</f>
        <v>0</v>
      </c>
      <c r="I58" s="120">
        <f ca="1">IF(IFERROR(MATCH(_xlfn.CONCAT($B58,",",I$4),'25 SpcFunc &amp; VentSpcFunc combos'!$Q$8:$Q$354,0),0)&gt;0,1,0)</f>
        <v>0</v>
      </c>
      <c r="J58" s="120">
        <f ca="1">IF(IFERROR(MATCH(_xlfn.CONCAT($B58,",",J$4),'25 SpcFunc &amp; VentSpcFunc combos'!$Q$8:$Q$354,0),0)&gt;0,1,0)</f>
        <v>0</v>
      </c>
      <c r="K58" s="120">
        <f ca="1">IF(IFERROR(MATCH(_xlfn.CONCAT($B58,",",K$4),'25 SpcFunc &amp; VentSpcFunc combos'!$Q$8:$Q$354,0),0)&gt;0,1,0)</f>
        <v>0</v>
      </c>
      <c r="L58" s="120">
        <f ca="1">IF(IFERROR(MATCH(_xlfn.CONCAT($B58,",",L$4),'25 SpcFunc &amp; VentSpcFunc combos'!$Q$8:$Q$354,0),0)&gt;0,1,0)</f>
        <v>0</v>
      </c>
      <c r="M58" s="120">
        <f ca="1">IF(IFERROR(MATCH(_xlfn.CONCAT($B58,",",M$4),'25 SpcFunc &amp; VentSpcFunc combos'!$Q$8:$Q$354,0),0)&gt;0,1,0)</f>
        <v>0</v>
      </c>
      <c r="N58" s="120">
        <f ca="1">IF(IFERROR(MATCH(_xlfn.CONCAT($B58,",",N$4),'25 SpcFunc &amp; VentSpcFunc combos'!$Q$8:$Q$354,0),0)&gt;0,1,0)</f>
        <v>0</v>
      </c>
      <c r="O58" s="120">
        <f ca="1">IF(IFERROR(MATCH(_xlfn.CONCAT($B58,",",O$4),'25 SpcFunc &amp; VentSpcFunc combos'!$Q$8:$Q$354,0),0)&gt;0,1,0)</f>
        <v>0</v>
      </c>
      <c r="P58" s="120">
        <f ca="1">IF(IFERROR(MATCH(_xlfn.CONCAT($B58,",",P$4),'25 SpcFunc &amp; VentSpcFunc combos'!$Q$8:$Q$354,0),0)&gt;0,1,0)</f>
        <v>0</v>
      </c>
      <c r="Q58" s="120">
        <f ca="1">IF(IFERROR(MATCH(_xlfn.CONCAT($B58,",",Q$4),'25 SpcFunc &amp; VentSpcFunc combos'!$Q$8:$Q$354,0),0)&gt;0,1,0)</f>
        <v>0</v>
      </c>
      <c r="R58" s="120">
        <f ca="1">IF(IFERROR(MATCH(_xlfn.CONCAT($B58,",",R$4),'25 SpcFunc &amp; VentSpcFunc combos'!$Q$8:$Q$354,0),0)&gt;0,1,0)</f>
        <v>0</v>
      </c>
      <c r="S58" s="120">
        <f ca="1">IF(IFERROR(MATCH(_xlfn.CONCAT($B58,",",S$4),'25 SpcFunc &amp; VentSpcFunc combos'!$Q$8:$Q$354,0),0)&gt;0,1,0)</f>
        <v>0</v>
      </c>
      <c r="T58" s="120">
        <f ca="1">IF(IFERROR(MATCH(_xlfn.CONCAT($B58,",",T$4),'25 SpcFunc &amp; VentSpcFunc combos'!$Q$8:$Q$354,0),0)&gt;0,1,0)</f>
        <v>0</v>
      </c>
      <c r="U58" s="120">
        <f ca="1">IF(IFERROR(MATCH(_xlfn.CONCAT($B58,",",U$4),'25 SpcFunc &amp; VentSpcFunc combos'!$Q$8:$Q$354,0),0)&gt;0,1,0)</f>
        <v>0</v>
      </c>
      <c r="V58" s="120">
        <f ca="1">IF(IFERROR(MATCH(_xlfn.CONCAT($B58,",",V$4),'25 SpcFunc &amp; VentSpcFunc combos'!$Q$8:$Q$354,0),0)&gt;0,1,0)</f>
        <v>0</v>
      </c>
      <c r="W58" s="120">
        <f ca="1">IF(IFERROR(MATCH(_xlfn.CONCAT($B58,",",W$4),'25 SpcFunc &amp; VentSpcFunc combos'!$Q$8:$Q$354,0),0)&gt;0,1,0)</f>
        <v>0</v>
      </c>
      <c r="X58" s="120">
        <f ca="1">IF(IFERROR(MATCH(_xlfn.CONCAT($B58,",",X$4),'25 SpcFunc &amp; VentSpcFunc combos'!$Q$8:$Q$354,0),0)&gt;0,1,0)</f>
        <v>0</v>
      </c>
      <c r="Y58" s="120">
        <f ca="1">IF(IFERROR(MATCH(_xlfn.CONCAT($B58,",",Y$4),'25 SpcFunc &amp; VentSpcFunc combos'!$Q$8:$Q$354,0),0)&gt;0,1,0)</f>
        <v>0</v>
      </c>
      <c r="Z58" s="120">
        <f ca="1">IF(IFERROR(MATCH(_xlfn.CONCAT($B58,",",Z$4),'25 SpcFunc &amp; VentSpcFunc combos'!$Q$8:$Q$354,0),0)&gt;0,1,0)</f>
        <v>0</v>
      </c>
      <c r="AA58" s="120">
        <f ca="1">IF(IFERROR(MATCH(_xlfn.CONCAT($B58,",",AA$4),'25 SpcFunc &amp; VentSpcFunc combos'!$Q$8:$Q$354,0),0)&gt;0,1,0)</f>
        <v>0</v>
      </c>
      <c r="AB58" s="120">
        <f ca="1">IF(IFERROR(MATCH(_xlfn.CONCAT($B58,",",AB$4),'25 SpcFunc &amp; VentSpcFunc combos'!$Q$8:$Q$354,0),0)&gt;0,1,0)</f>
        <v>0</v>
      </c>
      <c r="AC58" s="120">
        <f ca="1">IF(IFERROR(MATCH(_xlfn.CONCAT($B58,",",AC$4),'25 SpcFunc &amp; VentSpcFunc combos'!$Q$8:$Q$354,0),0)&gt;0,1,0)</f>
        <v>0</v>
      </c>
      <c r="AD58" s="120">
        <f ca="1">IF(IFERROR(MATCH(_xlfn.CONCAT($B58,",",AD$4),'25 SpcFunc &amp; VentSpcFunc combos'!$Q$8:$Q$354,0),0)&gt;0,1,0)</f>
        <v>0</v>
      </c>
      <c r="AE58" s="120">
        <f ca="1">IF(IFERROR(MATCH(_xlfn.CONCAT($B58,",",AE$4),'25 SpcFunc &amp; VentSpcFunc combos'!$Q$8:$Q$354,0),0)&gt;0,1,0)</f>
        <v>0</v>
      </c>
      <c r="AF58" s="120">
        <f ca="1">IF(IFERROR(MATCH(_xlfn.CONCAT($B58,",",AF$4),'25 SpcFunc &amp; VentSpcFunc combos'!$Q$8:$Q$354,0),0)&gt;0,1,0)</f>
        <v>0</v>
      </c>
      <c r="AG58" s="120">
        <f ca="1">IF(IFERROR(MATCH(_xlfn.CONCAT($B58,",",AG$4),'25 SpcFunc &amp; VentSpcFunc combos'!$Q$8:$Q$354,0),0)&gt;0,1,0)</f>
        <v>0</v>
      </c>
      <c r="AH58" s="120">
        <f ca="1">IF(IFERROR(MATCH(_xlfn.CONCAT($B58,",",AH$4),'25 SpcFunc &amp; VentSpcFunc combos'!$Q$8:$Q$354,0),0)&gt;0,1,0)</f>
        <v>0</v>
      </c>
      <c r="AI58" s="120">
        <f ca="1">IF(IFERROR(MATCH(_xlfn.CONCAT($B58,",",AI$4),'25 SpcFunc &amp; VentSpcFunc combos'!$Q$8:$Q$354,0),0)&gt;0,1,0)</f>
        <v>0</v>
      </c>
      <c r="AJ58" s="120">
        <f ca="1">IF(IFERROR(MATCH(_xlfn.CONCAT($B58,",",AJ$4),'25 SpcFunc &amp; VentSpcFunc combos'!$Q$8:$Q$354,0),0)&gt;0,1,0)</f>
        <v>0</v>
      </c>
      <c r="AK58" s="120">
        <f ca="1">IF(IFERROR(MATCH(_xlfn.CONCAT($B58,",",AK$4),'25 SpcFunc &amp; VentSpcFunc combos'!$Q$8:$Q$354,0),0)&gt;0,1,0)</f>
        <v>0</v>
      </c>
      <c r="AL58" s="120">
        <f ca="1">IF(IFERROR(MATCH(_xlfn.CONCAT($B58,",",AL$4),'25 SpcFunc &amp; VentSpcFunc combos'!$Q$8:$Q$354,0),0)&gt;0,1,0)</f>
        <v>0</v>
      </c>
      <c r="AM58" s="120">
        <f ca="1">IF(IFERROR(MATCH(_xlfn.CONCAT($B58,",",AM$4),'25 SpcFunc &amp; VentSpcFunc combos'!$Q$8:$Q$354,0),0)&gt;0,1,0)</f>
        <v>0</v>
      </c>
      <c r="AN58" s="120">
        <f ca="1">IF(IFERROR(MATCH(_xlfn.CONCAT($B58,",",AN$4),'25 SpcFunc &amp; VentSpcFunc combos'!$Q$8:$Q$354,0),0)&gt;0,1,0)</f>
        <v>0</v>
      </c>
      <c r="AO58" s="120">
        <f ca="1">IF(IFERROR(MATCH(_xlfn.CONCAT($B58,",",AO$4),'25 SpcFunc &amp; VentSpcFunc combos'!$Q$8:$Q$354,0),0)&gt;0,1,0)</f>
        <v>0</v>
      </c>
      <c r="AP58" s="120">
        <f ca="1">IF(IFERROR(MATCH(_xlfn.CONCAT($B58,",",AP$4),'25 SpcFunc &amp; VentSpcFunc combos'!$Q$8:$Q$354,0),0)&gt;0,1,0)</f>
        <v>0</v>
      </c>
      <c r="AQ58" s="120">
        <f ca="1">IF(IFERROR(MATCH(_xlfn.CONCAT($B58,",",AQ$4),'25 SpcFunc &amp; VentSpcFunc combos'!$Q$8:$Q$354,0),0)&gt;0,1,0)</f>
        <v>0</v>
      </c>
      <c r="AR58" s="120">
        <f ca="1">IF(IFERROR(MATCH(_xlfn.CONCAT($B58,",",AR$4),'25 SpcFunc &amp; VentSpcFunc combos'!$Q$8:$Q$354,0),0)&gt;0,1,0)</f>
        <v>1</v>
      </c>
      <c r="AS58" s="120">
        <f ca="1">IF(IFERROR(MATCH(_xlfn.CONCAT($B58,",",AS$4),'25 SpcFunc &amp; VentSpcFunc combos'!$Q$8:$Q$354,0),0)&gt;0,1,0)</f>
        <v>0</v>
      </c>
      <c r="AT58" s="120">
        <f ca="1">IF(IFERROR(MATCH(_xlfn.CONCAT($B58,",",AT$4),'25 SpcFunc &amp; VentSpcFunc combos'!$Q$8:$Q$354,0),0)&gt;0,1,0)</f>
        <v>0</v>
      </c>
      <c r="AU58" s="120">
        <f ca="1">IF(IFERROR(MATCH(_xlfn.CONCAT($B58,",",AU$4),'25 SpcFunc &amp; VentSpcFunc combos'!$Q$8:$Q$354,0),0)&gt;0,1,0)</f>
        <v>0</v>
      </c>
      <c r="AV58" s="120">
        <f ca="1">IF(IFERROR(MATCH(_xlfn.CONCAT($B58,",",AV$4),'25 SpcFunc &amp; VentSpcFunc combos'!$Q$8:$Q$354,0),0)&gt;0,1,0)</f>
        <v>0</v>
      </c>
      <c r="AW58" s="120">
        <f ca="1">IF(IFERROR(MATCH(_xlfn.CONCAT($B58,",",AW$4),'25 SpcFunc &amp; VentSpcFunc combos'!$Q$8:$Q$354,0),0)&gt;0,1,0)</f>
        <v>0</v>
      </c>
      <c r="AX58" s="120">
        <f ca="1">IF(IFERROR(MATCH(_xlfn.CONCAT($B58,",",AX$4),'25 SpcFunc &amp; VentSpcFunc combos'!$Q$8:$Q$354,0),0)&gt;0,1,0)</f>
        <v>0</v>
      </c>
      <c r="AY58" s="120">
        <f ca="1">IF(IFERROR(MATCH(_xlfn.CONCAT($B58,",",AY$4),'25 SpcFunc &amp; VentSpcFunc combos'!$Q$8:$Q$354,0),0)&gt;0,1,0)</f>
        <v>0</v>
      </c>
      <c r="AZ58" s="120">
        <f ca="1">IF(IFERROR(MATCH(_xlfn.CONCAT($B58,",",AZ$4),'25 SpcFunc &amp; VentSpcFunc combos'!$Q$8:$Q$354,0),0)&gt;0,1,0)</f>
        <v>0</v>
      </c>
      <c r="BA58" s="120">
        <f ca="1">IF(IFERROR(MATCH(_xlfn.CONCAT($B58,",",BA$4),'25 SpcFunc &amp; VentSpcFunc combos'!$Q$8:$Q$354,0),0)&gt;0,1,0)</f>
        <v>0</v>
      </c>
      <c r="BB58" s="120">
        <f ca="1">IF(IFERROR(MATCH(_xlfn.CONCAT($B58,",",BB$4),'25 SpcFunc &amp; VentSpcFunc combos'!$Q$8:$Q$354,0),0)&gt;0,1,0)</f>
        <v>0</v>
      </c>
      <c r="BC58" s="120">
        <f ca="1">IF(IFERROR(MATCH(_xlfn.CONCAT($B58,",",BC$4),'25 SpcFunc &amp; VentSpcFunc combos'!$Q$8:$Q$354,0),0)&gt;0,1,0)</f>
        <v>0</v>
      </c>
      <c r="BD58" s="120">
        <f ca="1">IF(IFERROR(MATCH(_xlfn.CONCAT($B58,",",BD$4),'25 SpcFunc &amp; VentSpcFunc combos'!$Q$8:$Q$354,0),0)&gt;0,1,0)</f>
        <v>0</v>
      </c>
      <c r="BE58" s="120">
        <f ca="1">IF(IFERROR(MATCH(_xlfn.CONCAT($B58,",",BE$4),'25 SpcFunc &amp; VentSpcFunc combos'!$Q$8:$Q$354,0),0)&gt;0,1,0)</f>
        <v>0</v>
      </c>
      <c r="BF58" s="120">
        <f ca="1">IF(IFERROR(MATCH(_xlfn.CONCAT($B58,",",BF$4),'25 SpcFunc &amp; VentSpcFunc combos'!$Q$8:$Q$354,0),0)&gt;0,1,0)</f>
        <v>0</v>
      </c>
      <c r="BG58" s="120">
        <f ca="1">IF(IFERROR(MATCH(_xlfn.CONCAT($B58,",",BG$4),'25 SpcFunc &amp; VentSpcFunc combos'!$Q$8:$Q$354,0),0)&gt;0,1,0)</f>
        <v>0</v>
      </c>
      <c r="BH58" s="120">
        <f ca="1">IF(IFERROR(MATCH(_xlfn.CONCAT($B58,",",BH$4),'25 SpcFunc &amp; VentSpcFunc combos'!$Q$8:$Q$354,0),0)&gt;0,1,0)</f>
        <v>0</v>
      </c>
      <c r="BI58" s="120">
        <f ca="1">IF(IFERROR(MATCH(_xlfn.CONCAT($B58,",",BI$4),'25 SpcFunc &amp; VentSpcFunc combos'!$Q$8:$Q$354,0),0)&gt;0,1,0)</f>
        <v>0</v>
      </c>
      <c r="BJ58" s="120">
        <f ca="1">IF(IFERROR(MATCH(_xlfn.CONCAT($B58,",",BJ$4),'25 SpcFunc &amp; VentSpcFunc combos'!$Q$8:$Q$354,0),0)&gt;0,1,0)</f>
        <v>0</v>
      </c>
      <c r="BK58" s="120">
        <f ca="1">IF(IFERROR(MATCH(_xlfn.CONCAT($B58,",",BK$4),'25 SpcFunc &amp; VentSpcFunc combos'!$Q$8:$Q$354,0),0)&gt;0,1,0)</f>
        <v>0</v>
      </c>
      <c r="BL58" s="120">
        <f ca="1">IF(IFERROR(MATCH(_xlfn.CONCAT($B58,",",BL$4),'25 SpcFunc &amp; VentSpcFunc combos'!$Q$8:$Q$354,0),0)&gt;0,1,0)</f>
        <v>0</v>
      </c>
      <c r="BM58" s="120">
        <f ca="1">IF(IFERROR(MATCH(_xlfn.CONCAT($B58,",",BM$4),'25 SpcFunc &amp; VentSpcFunc combos'!$Q$8:$Q$354,0),0)&gt;0,1,0)</f>
        <v>0</v>
      </c>
      <c r="BN58" s="120">
        <f ca="1">IF(IFERROR(MATCH(_xlfn.CONCAT($B58,",",BN$4),'25 SpcFunc &amp; VentSpcFunc combos'!$Q$8:$Q$354,0),0)&gt;0,1,0)</f>
        <v>0</v>
      </c>
      <c r="BO58" s="120">
        <f ca="1">IF(IFERROR(MATCH(_xlfn.CONCAT($B58,",",BO$4),'25 SpcFunc &amp; VentSpcFunc combos'!$Q$8:$Q$354,0),0)&gt;0,1,0)</f>
        <v>0</v>
      </c>
      <c r="BP58" s="120">
        <f ca="1">IF(IFERROR(MATCH(_xlfn.CONCAT($B58,",",BP$4),'25 SpcFunc &amp; VentSpcFunc combos'!$Q$8:$Q$354,0),0)&gt;0,1,0)</f>
        <v>0</v>
      </c>
      <c r="BQ58" s="120">
        <f ca="1">IF(IFERROR(MATCH(_xlfn.CONCAT($B58,",",BQ$4),'25 SpcFunc &amp; VentSpcFunc combos'!$Q$8:$Q$354,0),0)&gt;0,1,0)</f>
        <v>0</v>
      </c>
      <c r="BR58" s="120">
        <f ca="1">IF(IFERROR(MATCH(_xlfn.CONCAT($B58,",",BR$4),'25 SpcFunc &amp; VentSpcFunc combos'!$Q$8:$Q$354,0),0)&gt;0,1,0)</f>
        <v>0</v>
      </c>
      <c r="BS58" s="120">
        <f ca="1">IF(IFERROR(MATCH(_xlfn.CONCAT($B58,",",BS$4),'25 SpcFunc &amp; VentSpcFunc combos'!$Q$8:$Q$354,0),0)&gt;0,1,0)</f>
        <v>0</v>
      </c>
      <c r="BT58" s="120">
        <f ca="1">IF(IFERROR(MATCH(_xlfn.CONCAT($B58,",",BT$4),'25 SpcFunc &amp; VentSpcFunc combos'!$Q$8:$Q$354,0),0)&gt;0,1,0)</f>
        <v>0</v>
      </c>
      <c r="BU58" s="120">
        <f ca="1">IF(IFERROR(MATCH(_xlfn.CONCAT($B58,",",BU$4),'25 SpcFunc &amp; VentSpcFunc combos'!$Q$8:$Q$354,0),0)&gt;0,1,0)</f>
        <v>0</v>
      </c>
      <c r="BV58" s="120">
        <f ca="1">IF(IFERROR(MATCH(_xlfn.CONCAT($B58,",",BV$4),'25 SpcFunc &amp; VentSpcFunc combos'!$Q$8:$Q$354,0),0)&gt;0,1,0)</f>
        <v>0</v>
      </c>
      <c r="BW58" s="120">
        <f ca="1">IF(IFERROR(MATCH(_xlfn.CONCAT($B58,",",BW$4),'25 SpcFunc &amp; VentSpcFunc combos'!$Q$8:$Q$354,0),0)&gt;0,1,0)</f>
        <v>0</v>
      </c>
      <c r="BX58" s="120">
        <f ca="1">IF(IFERROR(MATCH(_xlfn.CONCAT($B58,",",BX$4),'25 SpcFunc &amp; VentSpcFunc combos'!$Q$8:$Q$354,0),0)&gt;0,1,0)</f>
        <v>0</v>
      </c>
      <c r="BY58" s="120">
        <f ca="1">IF(IFERROR(MATCH(_xlfn.CONCAT($B58,",",BY$4),'25 SpcFunc &amp; VentSpcFunc combos'!$Q$8:$Q$354,0),0)&gt;0,1,0)</f>
        <v>0</v>
      </c>
      <c r="BZ58" s="120">
        <f ca="1">IF(IFERROR(MATCH(_xlfn.CONCAT($B58,",",BZ$4),'25 SpcFunc &amp; VentSpcFunc combos'!$Q$8:$Q$354,0),0)&gt;0,1,0)</f>
        <v>0</v>
      </c>
      <c r="CA58" s="120">
        <f ca="1">IF(IFERROR(MATCH(_xlfn.CONCAT($B58,",",CA$4),'25 SpcFunc &amp; VentSpcFunc combos'!$Q$8:$Q$354,0),0)&gt;0,1,0)</f>
        <v>0</v>
      </c>
      <c r="CB58" s="120">
        <f ca="1">IF(IFERROR(MATCH(_xlfn.CONCAT($B58,",",CB$4),'25 SpcFunc &amp; VentSpcFunc combos'!$Q$8:$Q$354,0),0)&gt;0,1,0)</f>
        <v>0</v>
      </c>
      <c r="CC58" s="120">
        <f ca="1">IF(IFERROR(MATCH(_xlfn.CONCAT($B58,",",CC$4),'25 SpcFunc &amp; VentSpcFunc combos'!$Q$8:$Q$354,0),0)&gt;0,1,0)</f>
        <v>0</v>
      </c>
      <c r="CD58" s="120">
        <f ca="1">IF(IFERROR(MATCH(_xlfn.CONCAT($B58,",",CD$4),'25 SpcFunc &amp; VentSpcFunc combos'!$Q$8:$Q$354,0),0)&gt;0,1,0)</f>
        <v>0</v>
      </c>
      <c r="CE58" s="120">
        <f ca="1">IF(IFERROR(MATCH(_xlfn.CONCAT($B58,",",CE$4),'25 SpcFunc &amp; VentSpcFunc combos'!$Q$8:$Q$354,0),0)&gt;0,1,0)</f>
        <v>0</v>
      </c>
      <c r="CF58" s="120">
        <f ca="1">IF(IFERROR(MATCH(_xlfn.CONCAT($B58,",",CF$4),'25 SpcFunc &amp; VentSpcFunc combos'!$Q$8:$Q$354,0),0)&gt;0,1,0)</f>
        <v>0</v>
      </c>
      <c r="CG58" s="120">
        <f ca="1">IF(IFERROR(MATCH(_xlfn.CONCAT($B58,",",CG$4),'25 SpcFunc &amp; VentSpcFunc combos'!$Q$8:$Q$354,0),0)&gt;0,1,0)</f>
        <v>0</v>
      </c>
      <c r="CH58" s="120">
        <f ca="1">IF(IFERROR(MATCH(_xlfn.CONCAT($B58,",",CH$4),'25 SpcFunc &amp; VentSpcFunc combos'!$Q$8:$Q$354,0),0)&gt;0,1,0)</f>
        <v>0</v>
      </c>
      <c r="CI58" s="120">
        <f ca="1">IF(IFERROR(MATCH(_xlfn.CONCAT($B58,",",CI$4),'25 SpcFunc &amp; VentSpcFunc combos'!$Q$8:$Q$354,0),0)&gt;0,1,0)</f>
        <v>0</v>
      </c>
      <c r="CJ58" s="120">
        <f ca="1">IF(IFERROR(MATCH(_xlfn.CONCAT($B58,",",CJ$4),'25 SpcFunc &amp; VentSpcFunc combos'!$Q$8:$Q$354,0),0)&gt;0,1,0)</f>
        <v>0</v>
      </c>
      <c r="CK58" s="120">
        <f ca="1">IF(IFERROR(MATCH(_xlfn.CONCAT($B58,",",CK$4),'25 SpcFunc &amp; VentSpcFunc combos'!$Q$8:$Q$354,0),0)&gt;0,1,0)</f>
        <v>0</v>
      </c>
      <c r="CL58" s="120">
        <f ca="1">IF(IFERROR(MATCH(_xlfn.CONCAT($B58,",",CL$4),'25 SpcFunc &amp; VentSpcFunc combos'!$Q$8:$Q$354,0),0)&gt;0,1,0)</f>
        <v>0</v>
      </c>
      <c r="CM58" s="120">
        <f ca="1">IF(IFERROR(MATCH(_xlfn.CONCAT($B58,",",CM$4),'25 SpcFunc &amp; VentSpcFunc combos'!$Q$8:$Q$354,0),0)&gt;0,1,0)</f>
        <v>0</v>
      </c>
      <c r="CN58" s="120">
        <f ca="1">IF(IFERROR(MATCH(_xlfn.CONCAT($B58,",",CN$4),'25 SpcFunc &amp; VentSpcFunc combos'!$Q$8:$Q$354,0),0)&gt;0,1,0)</f>
        <v>0</v>
      </c>
      <c r="CO58" s="120">
        <f ca="1">IF(IFERROR(MATCH(_xlfn.CONCAT($B58,",",CO$4),'25 SpcFunc &amp; VentSpcFunc combos'!$Q$8:$Q$354,0),0)&gt;0,1,0)</f>
        <v>0</v>
      </c>
      <c r="CP58" s="120">
        <f ca="1">IF(IFERROR(MATCH(_xlfn.CONCAT($B58,",",CP$4),'25 SpcFunc &amp; VentSpcFunc combos'!$Q$8:$Q$354,0),0)&gt;0,1,0)</f>
        <v>0</v>
      </c>
      <c r="CQ58" s="120">
        <f ca="1">IF(IFERROR(MATCH(_xlfn.CONCAT($B58,",",CQ$4),'25 SpcFunc &amp; VentSpcFunc combos'!$Q$8:$Q$354,0),0)&gt;0,1,0)</f>
        <v>0</v>
      </c>
      <c r="CR58" s="120">
        <f ca="1">IF(IFERROR(MATCH(_xlfn.CONCAT($B58,",",CR$4),'25 SpcFunc &amp; VentSpcFunc combos'!$Q$8:$Q$354,0),0)&gt;0,1,0)</f>
        <v>0</v>
      </c>
      <c r="CS58" s="120">
        <f ca="1">IF(IFERROR(MATCH(_xlfn.CONCAT($B58,",",CS$4),'25 SpcFunc &amp; VentSpcFunc combos'!$Q$8:$Q$354,0),0)&gt;0,1,0)</f>
        <v>0</v>
      </c>
      <c r="CT58" s="120">
        <f ca="1">IF(IFERROR(MATCH(_xlfn.CONCAT($B58,",",CT$4),'25 SpcFunc &amp; VentSpcFunc combos'!$Q$8:$Q$354,0),0)&gt;0,1,0)</f>
        <v>0</v>
      </c>
      <c r="CU58" s="99" t="s">
        <v>938</v>
      </c>
      <c r="CV58">
        <f t="shared" ca="1" si="4"/>
        <v>1</v>
      </c>
    </row>
    <row r="59" spans="2:100" x14ac:dyDescent="0.25">
      <c r="B59" t="str">
        <f>'For CSV - 2025 SpcFuncData'!B59</f>
        <v>Parking Garage Area (Daylight Adaptation Zones)</v>
      </c>
      <c r="C59" s="120">
        <f ca="1">IF(IFERROR(MATCH(_xlfn.CONCAT($B59,",",C$4),'25 SpcFunc &amp; VentSpcFunc combos'!$Q$8:$Q$354,0),0)&gt;0,1,0)</f>
        <v>0</v>
      </c>
      <c r="D59" s="120">
        <f ca="1">IF(IFERROR(MATCH(_xlfn.CONCAT($B59,",",D$4),'25 SpcFunc &amp; VentSpcFunc combos'!$Q$8:$Q$354,0),0)&gt;0,1,0)</f>
        <v>0</v>
      </c>
      <c r="E59" s="120">
        <f ca="1">IF(IFERROR(MATCH(_xlfn.CONCAT($B59,",",E$4),'25 SpcFunc &amp; VentSpcFunc combos'!$Q$8:$Q$354,0),0)&gt;0,1,0)</f>
        <v>0</v>
      </c>
      <c r="F59" s="120">
        <f ca="1">IF(IFERROR(MATCH(_xlfn.CONCAT($B59,",",F$4),'25 SpcFunc &amp; VentSpcFunc combos'!$Q$8:$Q$354,0),0)&gt;0,1,0)</f>
        <v>0</v>
      </c>
      <c r="G59" s="120">
        <f ca="1">IF(IFERROR(MATCH(_xlfn.CONCAT($B59,",",G$4),'25 SpcFunc &amp; VentSpcFunc combos'!$Q$8:$Q$354,0),0)&gt;0,1,0)</f>
        <v>0</v>
      </c>
      <c r="H59" s="120">
        <f ca="1">IF(IFERROR(MATCH(_xlfn.CONCAT($B59,",",H$4),'25 SpcFunc &amp; VentSpcFunc combos'!$Q$8:$Q$354,0),0)&gt;0,1,0)</f>
        <v>0</v>
      </c>
      <c r="I59" s="120">
        <f ca="1">IF(IFERROR(MATCH(_xlfn.CONCAT($B59,",",I$4),'25 SpcFunc &amp; VentSpcFunc combos'!$Q$8:$Q$354,0),0)&gt;0,1,0)</f>
        <v>0</v>
      </c>
      <c r="J59" s="120">
        <f ca="1">IF(IFERROR(MATCH(_xlfn.CONCAT($B59,",",J$4),'25 SpcFunc &amp; VentSpcFunc combos'!$Q$8:$Q$354,0),0)&gt;0,1,0)</f>
        <v>0</v>
      </c>
      <c r="K59" s="120">
        <f ca="1">IF(IFERROR(MATCH(_xlfn.CONCAT($B59,",",K$4),'25 SpcFunc &amp; VentSpcFunc combos'!$Q$8:$Q$354,0),0)&gt;0,1,0)</f>
        <v>0</v>
      </c>
      <c r="L59" s="120">
        <f ca="1">IF(IFERROR(MATCH(_xlfn.CONCAT($B59,",",L$4),'25 SpcFunc &amp; VentSpcFunc combos'!$Q$8:$Q$354,0),0)&gt;0,1,0)</f>
        <v>0</v>
      </c>
      <c r="M59" s="120">
        <f ca="1">IF(IFERROR(MATCH(_xlfn.CONCAT($B59,",",M$4),'25 SpcFunc &amp; VentSpcFunc combos'!$Q$8:$Q$354,0),0)&gt;0,1,0)</f>
        <v>0</v>
      </c>
      <c r="N59" s="120">
        <f ca="1">IF(IFERROR(MATCH(_xlfn.CONCAT($B59,",",N$4),'25 SpcFunc &amp; VentSpcFunc combos'!$Q$8:$Q$354,0),0)&gt;0,1,0)</f>
        <v>0</v>
      </c>
      <c r="O59" s="120">
        <f ca="1">IF(IFERROR(MATCH(_xlfn.CONCAT($B59,",",O$4),'25 SpcFunc &amp; VentSpcFunc combos'!$Q$8:$Q$354,0),0)&gt;0,1,0)</f>
        <v>0</v>
      </c>
      <c r="P59" s="120">
        <f ca="1">IF(IFERROR(MATCH(_xlfn.CONCAT($B59,",",P$4),'25 SpcFunc &amp; VentSpcFunc combos'!$Q$8:$Q$354,0),0)&gt;0,1,0)</f>
        <v>0</v>
      </c>
      <c r="Q59" s="120">
        <f ca="1">IF(IFERROR(MATCH(_xlfn.CONCAT($B59,",",Q$4),'25 SpcFunc &amp; VentSpcFunc combos'!$Q$8:$Q$354,0),0)&gt;0,1,0)</f>
        <v>0</v>
      </c>
      <c r="R59" s="120">
        <f ca="1">IF(IFERROR(MATCH(_xlfn.CONCAT($B59,",",R$4),'25 SpcFunc &amp; VentSpcFunc combos'!$Q$8:$Q$354,0),0)&gt;0,1,0)</f>
        <v>0</v>
      </c>
      <c r="S59" s="120">
        <f ca="1">IF(IFERROR(MATCH(_xlfn.CONCAT($B59,",",S$4),'25 SpcFunc &amp; VentSpcFunc combos'!$Q$8:$Q$354,0),0)&gt;0,1,0)</f>
        <v>0</v>
      </c>
      <c r="T59" s="120">
        <f ca="1">IF(IFERROR(MATCH(_xlfn.CONCAT($B59,",",T$4),'25 SpcFunc &amp; VentSpcFunc combos'!$Q$8:$Q$354,0),0)&gt;0,1,0)</f>
        <v>0</v>
      </c>
      <c r="U59" s="120">
        <f ca="1">IF(IFERROR(MATCH(_xlfn.CONCAT($B59,",",U$4),'25 SpcFunc &amp; VentSpcFunc combos'!$Q$8:$Q$354,0),0)&gt;0,1,0)</f>
        <v>0</v>
      </c>
      <c r="V59" s="120">
        <f ca="1">IF(IFERROR(MATCH(_xlfn.CONCAT($B59,",",V$4),'25 SpcFunc &amp; VentSpcFunc combos'!$Q$8:$Q$354,0),0)&gt;0,1,0)</f>
        <v>0</v>
      </c>
      <c r="W59" s="120">
        <f ca="1">IF(IFERROR(MATCH(_xlfn.CONCAT($B59,",",W$4),'25 SpcFunc &amp; VentSpcFunc combos'!$Q$8:$Q$354,0),0)&gt;0,1,0)</f>
        <v>0</v>
      </c>
      <c r="X59" s="120">
        <f ca="1">IF(IFERROR(MATCH(_xlfn.CONCAT($B59,",",X$4),'25 SpcFunc &amp; VentSpcFunc combos'!$Q$8:$Q$354,0),0)&gt;0,1,0)</f>
        <v>0</v>
      </c>
      <c r="Y59" s="120">
        <f ca="1">IF(IFERROR(MATCH(_xlfn.CONCAT($B59,",",Y$4),'25 SpcFunc &amp; VentSpcFunc combos'!$Q$8:$Q$354,0),0)&gt;0,1,0)</f>
        <v>0</v>
      </c>
      <c r="Z59" s="120">
        <f ca="1">IF(IFERROR(MATCH(_xlfn.CONCAT($B59,",",Z$4),'25 SpcFunc &amp; VentSpcFunc combos'!$Q$8:$Q$354,0),0)&gt;0,1,0)</f>
        <v>0</v>
      </c>
      <c r="AA59" s="120">
        <f ca="1">IF(IFERROR(MATCH(_xlfn.CONCAT($B59,",",AA$4),'25 SpcFunc &amp; VentSpcFunc combos'!$Q$8:$Q$354,0),0)&gt;0,1,0)</f>
        <v>0</v>
      </c>
      <c r="AB59" s="120">
        <f ca="1">IF(IFERROR(MATCH(_xlfn.CONCAT($B59,",",AB$4),'25 SpcFunc &amp; VentSpcFunc combos'!$Q$8:$Q$354,0),0)&gt;0,1,0)</f>
        <v>0</v>
      </c>
      <c r="AC59" s="120">
        <f ca="1">IF(IFERROR(MATCH(_xlfn.CONCAT($B59,",",AC$4),'25 SpcFunc &amp; VentSpcFunc combos'!$Q$8:$Q$354,0),0)&gt;0,1,0)</f>
        <v>0</v>
      </c>
      <c r="AD59" s="120">
        <f ca="1">IF(IFERROR(MATCH(_xlfn.CONCAT($B59,",",AD$4),'25 SpcFunc &amp; VentSpcFunc combos'!$Q$8:$Q$354,0),0)&gt;0,1,0)</f>
        <v>0</v>
      </c>
      <c r="AE59" s="120">
        <f ca="1">IF(IFERROR(MATCH(_xlfn.CONCAT($B59,",",AE$4),'25 SpcFunc &amp; VentSpcFunc combos'!$Q$8:$Q$354,0),0)&gt;0,1,0)</f>
        <v>0</v>
      </c>
      <c r="AF59" s="120">
        <f ca="1">IF(IFERROR(MATCH(_xlfn.CONCAT($B59,",",AF$4),'25 SpcFunc &amp; VentSpcFunc combos'!$Q$8:$Q$354,0),0)&gt;0,1,0)</f>
        <v>0</v>
      </c>
      <c r="AG59" s="120">
        <f ca="1">IF(IFERROR(MATCH(_xlfn.CONCAT($B59,",",AG$4),'25 SpcFunc &amp; VentSpcFunc combos'!$Q$8:$Q$354,0),0)&gt;0,1,0)</f>
        <v>0</v>
      </c>
      <c r="AH59" s="120">
        <f ca="1">IF(IFERROR(MATCH(_xlfn.CONCAT($B59,",",AH$4),'25 SpcFunc &amp; VentSpcFunc combos'!$Q$8:$Q$354,0),0)&gt;0,1,0)</f>
        <v>0</v>
      </c>
      <c r="AI59" s="120">
        <f ca="1">IF(IFERROR(MATCH(_xlfn.CONCAT($B59,",",AI$4),'25 SpcFunc &amp; VentSpcFunc combos'!$Q$8:$Q$354,0),0)&gt;0,1,0)</f>
        <v>0</v>
      </c>
      <c r="AJ59" s="120">
        <f ca="1">IF(IFERROR(MATCH(_xlfn.CONCAT($B59,",",AJ$4),'25 SpcFunc &amp; VentSpcFunc combos'!$Q$8:$Q$354,0),0)&gt;0,1,0)</f>
        <v>0</v>
      </c>
      <c r="AK59" s="120">
        <f ca="1">IF(IFERROR(MATCH(_xlfn.CONCAT($B59,",",AK$4),'25 SpcFunc &amp; VentSpcFunc combos'!$Q$8:$Q$354,0),0)&gt;0,1,0)</f>
        <v>0</v>
      </c>
      <c r="AL59" s="120">
        <f ca="1">IF(IFERROR(MATCH(_xlfn.CONCAT($B59,",",AL$4),'25 SpcFunc &amp; VentSpcFunc combos'!$Q$8:$Q$354,0),0)&gt;0,1,0)</f>
        <v>0</v>
      </c>
      <c r="AM59" s="120">
        <f ca="1">IF(IFERROR(MATCH(_xlfn.CONCAT($B59,",",AM$4),'25 SpcFunc &amp; VentSpcFunc combos'!$Q$8:$Q$354,0),0)&gt;0,1,0)</f>
        <v>0</v>
      </c>
      <c r="AN59" s="120">
        <f ca="1">IF(IFERROR(MATCH(_xlfn.CONCAT($B59,",",AN$4),'25 SpcFunc &amp; VentSpcFunc combos'!$Q$8:$Q$354,0),0)&gt;0,1,0)</f>
        <v>0</v>
      </c>
      <c r="AO59" s="120">
        <f ca="1">IF(IFERROR(MATCH(_xlfn.CONCAT($B59,",",AO$4),'25 SpcFunc &amp; VentSpcFunc combos'!$Q$8:$Q$354,0),0)&gt;0,1,0)</f>
        <v>0</v>
      </c>
      <c r="AP59" s="120">
        <f ca="1">IF(IFERROR(MATCH(_xlfn.CONCAT($B59,",",AP$4),'25 SpcFunc &amp; VentSpcFunc combos'!$Q$8:$Q$354,0),0)&gt;0,1,0)</f>
        <v>0</v>
      </c>
      <c r="AQ59" s="120">
        <f ca="1">IF(IFERROR(MATCH(_xlfn.CONCAT($B59,",",AQ$4),'25 SpcFunc &amp; VentSpcFunc combos'!$Q$8:$Q$354,0),0)&gt;0,1,0)</f>
        <v>0</v>
      </c>
      <c r="AR59" s="120">
        <f ca="1">IF(IFERROR(MATCH(_xlfn.CONCAT($B59,",",AR$4),'25 SpcFunc &amp; VentSpcFunc combos'!$Q$8:$Q$354,0),0)&gt;0,1,0)</f>
        <v>1</v>
      </c>
      <c r="AS59" s="120">
        <f ca="1">IF(IFERROR(MATCH(_xlfn.CONCAT($B59,",",AS$4),'25 SpcFunc &amp; VentSpcFunc combos'!$Q$8:$Q$354,0),0)&gt;0,1,0)</f>
        <v>0</v>
      </c>
      <c r="AT59" s="120">
        <f ca="1">IF(IFERROR(MATCH(_xlfn.CONCAT($B59,",",AT$4),'25 SpcFunc &amp; VentSpcFunc combos'!$Q$8:$Q$354,0),0)&gt;0,1,0)</f>
        <v>0</v>
      </c>
      <c r="AU59" s="120">
        <f ca="1">IF(IFERROR(MATCH(_xlfn.CONCAT($B59,",",AU$4),'25 SpcFunc &amp; VentSpcFunc combos'!$Q$8:$Q$354,0),0)&gt;0,1,0)</f>
        <v>0</v>
      </c>
      <c r="AV59" s="120">
        <f ca="1">IF(IFERROR(MATCH(_xlfn.CONCAT($B59,",",AV$4),'25 SpcFunc &amp; VentSpcFunc combos'!$Q$8:$Q$354,0),0)&gt;0,1,0)</f>
        <v>0</v>
      </c>
      <c r="AW59" s="120">
        <f ca="1">IF(IFERROR(MATCH(_xlfn.CONCAT($B59,",",AW$4),'25 SpcFunc &amp; VentSpcFunc combos'!$Q$8:$Q$354,0),0)&gt;0,1,0)</f>
        <v>0</v>
      </c>
      <c r="AX59" s="120">
        <f ca="1">IF(IFERROR(MATCH(_xlfn.CONCAT($B59,",",AX$4),'25 SpcFunc &amp; VentSpcFunc combos'!$Q$8:$Q$354,0),0)&gt;0,1,0)</f>
        <v>0</v>
      </c>
      <c r="AY59" s="120">
        <f ca="1">IF(IFERROR(MATCH(_xlfn.CONCAT($B59,",",AY$4),'25 SpcFunc &amp; VentSpcFunc combos'!$Q$8:$Q$354,0),0)&gt;0,1,0)</f>
        <v>0</v>
      </c>
      <c r="AZ59" s="120">
        <f ca="1">IF(IFERROR(MATCH(_xlfn.CONCAT($B59,",",AZ$4),'25 SpcFunc &amp; VentSpcFunc combos'!$Q$8:$Q$354,0),0)&gt;0,1,0)</f>
        <v>0</v>
      </c>
      <c r="BA59" s="120">
        <f ca="1">IF(IFERROR(MATCH(_xlfn.CONCAT($B59,",",BA$4),'25 SpcFunc &amp; VentSpcFunc combos'!$Q$8:$Q$354,0),0)&gt;0,1,0)</f>
        <v>0</v>
      </c>
      <c r="BB59" s="120">
        <f ca="1">IF(IFERROR(MATCH(_xlfn.CONCAT($B59,",",BB$4),'25 SpcFunc &amp; VentSpcFunc combos'!$Q$8:$Q$354,0),0)&gt;0,1,0)</f>
        <v>0</v>
      </c>
      <c r="BC59" s="120">
        <f ca="1">IF(IFERROR(MATCH(_xlfn.CONCAT($B59,",",BC$4),'25 SpcFunc &amp; VentSpcFunc combos'!$Q$8:$Q$354,0),0)&gt;0,1,0)</f>
        <v>0</v>
      </c>
      <c r="BD59" s="120">
        <f ca="1">IF(IFERROR(MATCH(_xlfn.CONCAT($B59,",",BD$4),'25 SpcFunc &amp; VentSpcFunc combos'!$Q$8:$Q$354,0),0)&gt;0,1,0)</f>
        <v>0</v>
      </c>
      <c r="BE59" s="120">
        <f ca="1">IF(IFERROR(MATCH(_xlfn.CONCAT($B59,",",BE$4),'25 SpcFunc &amp; VentSpcFunc combos'!$Q$8:$Q$354,0),0)&gt;0,1,0)</f>
        <v>0</v>
      </c>
      <c r="BF59" s="120">
        <f ca="1">IF(IFERROR(MATCH(_xlfn.CONCAT($B59,",",BF$4),'25 SpcFunc &amp; VentSpcFunc combos'!$Q$8:$Q$354,0),0)&gt;0,1,0)</f>
        <v>0</v>
      </c>
      <c r="BG59" s="120">
        <f ca="1">IF(IFERROR(MATCH(_xlfn.CONCAT($B59,",",BG$4),'25 SpcFunc &amp; VentSpcFunc combos'!$Q$8:$Q$354,0),0)&gt;0,1,0)</f>
        <v>0</v>
      </c>
      <c r="BH59" s="120">
        <f ca="1">IF(IFERROR(MATCH(_xlfn.CONCAT($B59,",",BH$4),'25 SpcFunc &amp; VentSpcFunc combos'!$Q$8:$Q$354,0),0)&gt;0,1,0)</f>
        <v>0</v>
      </c>
      <c r="BI59" s="120">
        <f ca="1">IF(IFERROR(MATCH(_xlfn.CONCAT($B59,",",BI$4),'25 SpcFunc &amp; VentSpcFunc combos'!$Q$8:$Q$354,0),0)&gt;0,1,0)</f>
        <v>0</v>
      </c>
      <c r="BJ59" s="120">
        <f ca="1">IF(IFERROR(MATCH(_xlfn.CONCAT($B59,",",BJ$4),'25 SpcFunc &amp; VentSpcFunc combos'!$Q$8:$Q$354,0),0)&gt;0,1,0)</f>
        <v>0</v>
      </c>
      <c r="BK59" s="120">
        <f ca="1">IF(IFERROR(MATCH(_xlfn.CONCAT($B59,",",BK$4),'25 SpcFunc &amp; VentSpcFunc combos'!$Q$8:$Q$354,0),0)&gt;0,1,0)</f>
        <v>0</v>
      </c>
      <c r="BL59" s="120">
        <f ca="1">IF(IFERROR(MATCH(_xlfn.CONCAT($B59,",",BL$4),'25 SpcFunc &amp; VentSpcFunc combos'!$Q$8:$Q$354,0),0)&gt;0,1,0)</f>
        <v>0</v>
      </c>
      <c r="BM59" s="120">
        <f ca="1">IF(IFERROR(MATCH(_xlfn.CONCAT($B59,",",BM$4),'25 SpcFunc &amp; VentSpcFunc combos'!$Q$8:$Q$354,0),0)&gt;0,1,0)</f>
        <v>0</v>
      </c>
      <c r="BN59" s="120">
        <f ca="1">IF(IFERROR(MATCH(_xlfn.CONCAT($B59,",",BN$4),'25 SpcFunc &amp; VentSpcFunc combos'!$Q$8:$Q$354,0),0)&gt;0,1,0)</f>
        <v>0</v>
      </c>
      <c r="BO59" s="120">
        <f ca="1">IF(IFERROR(MATCH(_xlfn.CONCAT($B59,",",BO$4),'25 SpcFunc &amp; VentSpcFunc combos'!$Q$8:$Q$354,0),0)&gt;0,1,0)</f>
        <v>0</v>
      </c>
      <c r="BP59" s="120">
        <f ca="1">IF(IFERROR(MATCH(_xlfn.CONCAT($B59,",",BP$4),'25 SpcFunc &amp; VentSpcFunc combos'!$Q$8:$Q$354,0),0)&gt;0,1,0)</f>
        <v>0</v>
      </c>
      <c r="BQ59" s="120">
        <f ca="1">IF(IFERROR(MATCH(_xlfn.CONCAT($B59,",",BQ$4),'25 SpcFunc &amp; VentSpcFunc combos'!$Q$8:$Q$354,0),0)&gt;0,1,0)</f>
        <v>0</v>
      </c>
      <c r="BR59" s="120">
        <f ca="1">IF(IFERROR(MATCH(_xlfn.CONCAT($B59,",",BR$4),'25 SpcFunc &amp; VentSpcFunc combos'!$Q$8:$Q$354,0),0)&gt;0,1,0)</f>
        <v>0</v>
      </c>
      <c r="BS59" s="120">
        <f ca="1">IF(IFERROR(MATCH(_xlfn.CONCAT($B59,",",BS$4),'25 SpcFunc &amp; VentSpcFunc combos'!$Q$8:$Q$354,0),0)&gt;0,1,0)</f>
        <v>0</v>
      </c>
      <c r="BT59" s="120">
        <f ca="1">IF(IFERROR(MATCH(_xlfn.CONCAT($B59,",",BT$4),'25 SpcFunc &amp; VentSpcFunc combos'!$Q$8:$Q$354,0),0)&gt;0,1,0)</f>
        <v>0</v>
      </c>
      <c r="BU59" s="120">
        <f ca="1">IF(IFERROR(MATCH(_xlfn.CONCAT($B59,",",BU$4),'25 SpcFunc &amp; VentSpcFunc combos'!$Q$8:$Q$354,0),0)&gt;0,1,0)</f>
        <v>0</v>
      </c>
      <c r="BV59" s="120">
        <f ca="1">IF(IFERROR(MATCH(_xlfn.CONCAT($B59,",",BV$4),'25 SpcFunc &amp; VentSpcFunc combos'!$Q$8:$Q$354,0),0)&gt;0,1,0)</f>
        <v>0</v>
      </c>
      <c r="BW59" s="120">
        <f ca="1">IF(IFERROR(MATCH(_xlfn.CONCAT($B59,",",BW$4),'25 SpcFunc &amp; VentSpcFunc combos'!$Q$8:$Q$354,0),0)&gt;0,1,0)</f>
        <v>0</v>
      </c>
      <c r="BX59" s="120">
        <f ca="1">IF(IFERROR(MATCH(_xlfn.CONCAT($B59,",",BX$4),'25 SpcFunc &amp; VentSpcFunc combos'!$Q$8:$Q$354,0),0)&gt;0,1,0)</f>
        <v>0</v>
      </c>
      <c r="BY59" s="120">
        <f ca="1">IF(IFERROR(MATCH(_xlfn.CONCAT($B59,",",BY$4),'25 SpcFunc &amp; VentSpcFunc combos'!$Q$8:$Q$354,0),0)&gt;0,1,0)</f>
        <v>0</v>
      </c>
      <c r="BZ59" s="120">
        <f ca="1">IF(IFERROR(MATCH(_xlfn.CONCAT($B59,",",BZ$4),'25 SpcFunc &amp; VentSpcFunc combos'!$Q$8:$Q$354,0),0)&gt;0,1,0)</f>
        <v>0</v>
      </c>
      <c r="CA59" s="120">
        <f ca="1">IF(IFERROR(MATCH(_xlfn.CONCAT($B59,",",CA$4),'25 SpcFunc &amp; VentSpcFunc combos'!$Q$8:$Q$354,0),0)&gt;0,1,0)</f>
        <v>0</v>
      </c>
      <c r="CB59" s="120">
        <f ca="1">IF(IFERROR(MATCH(_xlfn.CONCAT($B59,",",CB$4),'25 SpcFunc &amp; VentSpcFunc combos'!$Q$8:$Q$354,0),0)&gt;0,1,0)</f>
        <v>0</v>
      </c>
      <c r="CC59" s="120">
        <f ca="1">IF(IFERROR(MATCH(_xlfn.CONCAT($B59,",",CC$4),'25 SpcFunc &amp; VentSpcFunc combos'!$Q$8:$Q$354,0),0)&gt;0,1,0)</f>
        <v>0</v>
      </c>
      <c r="CD59" s="120">
        <f ca="1">IF(IFERROR(MATCH(_xlfn.CONCAT($B59,",",CD$4),'25 SpcFunc &amp; VentSpcFunc combos'!$Q$8:$Q$354,0),0)&gt;0,1,0)</f>
        <v>0</v>
      </c>
      <c r="CE59" s="120">
        <f ca="1">IF(IFERROR(MATCH(_xlfn.CONCAT($B59,",",CE$4),'25 SpcFunc &amp; VentSpcFunc combos'!$Q$8:$Q$354,0),0)&gt;0,1,0)</f>
        <v>0</v>
      </c>
      <c r="CF59" s="120">
        <f ca="1">IF(IFERROR(MATCH(_xlfn.CONCAT($B59,",",CF$4),'25 SpcFunc &amp; VentSpcFunc combos'!$Q$8:$Q$354,0),0)&gt;0,1,0)</f>
        <v>0</v>
      </c>
      <c r="CG59" s="120">
        <f ca="1">IF(IFERROR(MATCH(_xlfn.CONCAT($B59,",",CG$4),'25 SpcFunc &amp; VentSpcFunc combos'!$Q$8:$Q$354,0),0)&gt;0,1,0)</f>
        <v>0</v>
      </c>
      <c r="CH59" s="120">
        <f ca="1">IF(IFERROR(MATCH(_xlfn.CONCAT($B59,",",CH$4),'25 SpcFunc &amp; VentSpcFunc combos'!$Q$8:$Q$354,0),0)&gt;0,1,0)</f>
        <v>0</v>
      </c>
      <c r="CI59" s="120">
        <f ca="1">IF(IFERROR(MATCH(_xlfn.CONCAT($B59,",",CI$4),'25 SpcFunc &amp; VentSpcFunc combos'!$Q$8:$Q$354,0),0)&gt;0,1,0)</f>
        <v>0</v>
      </c>
      <c r="CJ59" s="120">
        <f ca="1">IF(IFERROR(MATCH(_xlfn.CONCAT($B59,",",CJ$4),'25 SpcFunc &amp; VentSpcFunc combos'!$Q$8:$Q$354,0),0)&gt;0,1,0)</f>
        <v>0</v>
      </c>
      <c r="CK59" s="120">
        <f ca="1">IF(IFERROR(MATCH(_xlfn.CONCAT($B59,",",CK$4),'25 SpcFunc &amp; VentSpcFunc combos'!$Q$8:$Q$354,0),0)&gt;0,1,0)</f>
        <v>0</v>
      </c>
      <c r="CL59" s="120">
        <f ca="1">IF(IFERROR(MATCH(_xlfn.CONCAT($B59,",",CL$4),'25 SpcFunc &amp; VentSpcFunc combos'!$Q$8:$Q$354,0),0)&gt;0,1,0)</f>
        <v>0</v>
      </c>
      <c r="CM59" s="120">
        <f ca="1">IF(IFERROR(MATCH(_xlfn.CONCAT($B59,",",CM$4),'25 SpcFunc &amp; VentSpcFunc combos'!$Q$8:$Q$354,0),0)&gt;0,1,0)</f>
        <v>0</v>
      </c>
      <c r="CN59" s="120">
        <f ca="1">IF(IFERROR(MATCH(_xlfn.CONCAT($B59,",",CN$4),'25 SpcFunc &amp; VentSpcFunc combos'!$Q$8:$Q$354,0),0)&gt;0,1,0)</f>
        <v>0</v>
      </c>
      <c r="CO59" s="120">
        <f ca="1">IF(IFERROR(MATCH(_xlfn.CONCAT($B59,",",CO$4),'25 SpcFunc &amp; VentSpcFunc combos'!$Q$8:$Q$354,0),0)&gt;0,1,0)</f>
        <v>0</v>
      </c>
      <c r="CP59" s="120">
        <f ca="1">IF(IFERROR(MATCH(_xlfn.CONCAT($B59,",",CP$4),'25 SpcFunc &amp; VentSpcFunc combos'!$Q$8:$Q$354,0),0)&gt;0,1,0)</f>
        <v>0</v>
      </c>
      <c r="CQ59" s="120">
        <f ca="1">IF(IFERROR(MATCH(_xlfn.CONCAT($B59,",",CQ$4),'25 SpcFunc &amp; VentSpcFunc combos'!$Q$8:$Q$354,0),0)&gt;0,1,0)</f>
        <v>0</v>
      </c>
      <c r="CR59" s="120">
        <f ca="1">IF(IFERROR(MATCH(_xlfn.CONCAT($B59,",",CR$4),'25 SpcFunc &amp; VentSpcFunc combos'!$Q$8:$Q$354,0),0)&gt;0,1,0)</f>
        <v>0</v>
      </c>
      <c r="CS59" s="120">
        <f ca="1">IF(IFERROR(MATCH(_xlfn.CONCAT($B59,",",CS$4),'25 SpcFunc &amp; VentSpcFunc combos'!$Q$8:$Q$354,0),0)&gt;0,1,0)</f>
        <v>0</v>
      </c>
      <c r="CT59" s="120">
        <f ca="1">IF(IFERROR(MATCH(_xlfn.CONCAT($B59,",",CT$4),'25 SpcFunc &amp; VentSpcFunc combos'!$Q$8:$Q$354,0),0)&gt;0,1,0)</f>
        <v>0</v>
      </c>
      <c r="CU59" s="99" t="s">
        <v>938</v>
      </c>
      <c r="CV59">
        <f t="shared" ca="1" si="4"/>
        <v>1</v>
      </c>
    </row>
    <row r="60" spans="2:100" x14ac:dyDescent="0.25">
      <c r="B60" t="str">
        <f>'For CSV - 2025 SpcFuncData'!B60</f>
        <v>Pharmacy Area</v>
      </c>
      <c r="C60" s="120">
        <f ca="1">IF(IFERROR(MATCH(_xlfn.CONCAT($B60,",",C$4),'25 SpcFunc &amp; VentSpcFunc combos'!$Q$8:$Q$354,0),0)&gt;0,1,0)</f>
        <v>0</v>
      </c>
      <c r="D60" s="120">
        <f ca="1">IF(IFERROR(MATCH(_xlfn.CONCAT($B60,",",D$4),'25 SpcFunc &amp; VentSpcFunc combos'!$Q$8:$Q$354,0),0)&gt;0,1,0)</f>
        <v>0</v>
      </c>
      <c r="E60" s="120">
        <f ca="1">IF(IFERROR(MATCH(_xlfn.CONCAT($B60,",",E$4),'25 SpcFunc &amp; VentSpcFunc combos'!$Q$8:$Q$354,0),0)&gt;0,1,0)</f>
        <v>0</v>
      </c>
      <c r="F60" s="120">
        <f ca="1">IF(IFERROR(MATCH(_xlfn.CONCAT($B60,",",F$4),'25 SpcFunc &amp; VentSpcFunc combos'!$Q$8:$Q$354,0),0)&gt;0,1,0)</f>
        <v>0</v>
      </c>
      <c r="G60" s="120">
        <f ca="1">IF(IFERROR(MATCH(_xlfn.CONCAT($B60,",",G$4),'25 SpcFunc &amp; VentSpcFunc combos'!$Q$8:$Q$354,0),0)&gt;0,1,0)</f>
        <v>0</v>
      </c>
      <c r="H60" s="120">
        <f ca="1">IF(IFERROR(MATCH(_xlfn.CONCAT($B60,",",H$4),'25 SpcFunc &amp; VentSpcFunc combos'!$Q$8:$Q$354,0),0)&gt;0,1,0)</f>
        <v>0</v>
      </c>
      <c r="I60" s="120">
        <f ca="1">IF(IFERROR(MATCH(_xlfn.CONCAT($B60,",",I$4),'25 SpcFunc &amp; VentSpcFunc combos'!$Q$8:$Q$354,0),0)&gt;0,1,0)</f>
        <v>0</v>
      </c>
      <c r="J60" s="120">
        <f ca="1">IF(IFERROR(MATCH(_xlfn.CONCAT($B60,",",J$4),'25 SpcFunc &amp; VentSpcFunc combos'!$Q$8:$Q$354,0),0)&gt;0,1,0)</f>
        <v>0</v>
      </c>
      <c r="K60" s="120">
        <f ca="1">IF(IFERROR(MATCH(_xlfn.CONCAT($B60,",",K$4),'25 SpcFunc &amp; VentSpcFunc combos'!$Q$8:$Q$354,0),0)&gt;0,1,0)</f>
        <v>0</v>
      </c>
      <c r="L60" s="120">
        <f ca="1">IF(IFERROR(MATCH(_xlfn.CONCAT($B60,",",L$4),'25 SpcFunc &amp; VentSpcFunc combos'!$Q$8:$Q$354,0),0)&gt;0,1,0)</f>
        <v>0</v>
      </c>
      <c r="M60" s="120">
        <f ca="1">IF(IFERROR(MATCH(_xlfn.CONCAT($B60,",",M$4),'25 SpcFunc &amp; VentSpcFunc combos'!$Q$8:$Q$354,0),0)&gt;0,1,0)</f>
        <v>0</v>
      </c>
      <c r="N60" s="120">
        <f ca="1">IF(IFERROR(MATCH(_xlfn.CONCAT($B60,",",N$4),'25 SpcFunc &amp; VentSpcFunc combos'!$Q$8:$Q$354,0),0)&gt;0,1,0)</f>
        <v>0</v>
      </c>
      <c r="O60" s="120">
        <f ca="1">IF(IFERROR(MATCH(_xlfn.CONCAT($B60,",",O$4),'25 SpcFunc &amp; VentSpcFunc combos'!$Q$8:$Q$354,0),0)&gt;0,1,0)</f>
        <v>0</v>
      </c>
      <c r="P60" s="120">
        <f ca="1">IF(IFERROR(MATCH(_xlfn.CONCAT($B60,",",P$4),'25 SpcFunc &amp; VentSpcFunc combos'!$Q$8:$Q$354,0),0)&gt;0,1,0)</f>
        <v>0</v>
      </c>
      <c r="Q60" s="120">
        <f ca="1">IF(IFERROR(MATCH(_xlfn.CONCAT($B60,",",Q$4),'25 SpcFunc &amp; VentSpcFunc combos'!$Q$8:$Q$354,0),0)&gt;0,1,0)</f>
        <v>0</v>
      </c>
      <c r="R60" s="120">
        <f ca="1">IF(IFERROR(MATCH(_xlfn.CONCAT($B60,",",R$4),'25 SpcFunc &amp; VentSpcFunc combos'!$Q$8:$Q$354,0),0)&gt;0,1,0)</f>
        <v>0</v>
      </c>
      <c r="S60" s="120">
        <f ca="1">IF(IFERROR(MATCH(_xlfn.CONCAT($B60,",",S$4),'25 SpcFunc &amp; VentSpcFunc combos'!$Q$8:$Q$354,0),0)&gt;0,1,0)</f>
        <v>0</v>
      </c>
      <c r="T60" s="120">
        <f ca="1">IF(IFERROR(MATCH(_xlfn.CONCAT($B60,",",T$4),'25 SpcFunc &amp; VentSpcFunc combos'!$Q$8:$Q$354,0),0)&gt;0,1,0)</f>
        <v>0</v>
      </c>
      <c r="U60" s="120">
        <f ca="1">IF(IFERROR(MATCH(_xlfn.CONCAT($B60,",",U$4),'25 SpcFunc &amp; VentSpcFunc combos'!$Q$8:$Q$354,0),0)&gt;0,1,0)</f>
        <v>0</v>
      </c>
      <c r="V60" s="120">
        <f ca="1">IF(IFERROR(MATCH(_xlfn.CONCAT($B60,",",V$4),'25 SpcFunc &amp; VentSpcFunc combos'!$Q$8:$Q$354,0),0)&gt;0,1,0)</f>
        <v>0</v>
      </c>
      <c r="W60" s="120">
        <f ca="1">IF(IFERROR(MATCH(_xlfn.CONCAT($B60,",",W$4),'25 SpcFunc &amp; VentSpcFunc combos'!$Q$8:$Q$354,0),0)&gt;0,1,0)</f>
        <v>0</v>
      </c>
      <c r="X60" s="120">
        <f ca="1">IF(IFERROR(MATCH(_xlfn.CONCAT($B60,",",X$4),'25 SpcFunc &amp; VentSpcFunc combos'!$Q$8:$Q$354,0),0)&gt;0,1,0)</f>
        <v>0</v>
      </c>
      <c r="Y60" s="120">
        <f ca="1">IF(IFERROR(MATCH(_xlfn.CONCAT($B60,",",Y$4),'25 SpcFunc &amp; VentSpcFunc combos'!$Q$8:$Q$354,0),0)&gt;0,1,0)</f>
        <v>0</v>
      </c>
      <c r="Z60" s="120">
        <f ca="1">IF(IFERROR(MATCH(_xlfn.CONCAT($B60,",",Z$4),'25 SpcFunc &amp; VentSpcFunc combos'!$Q$8:$Q$354,0),0)&gt;0,1,0)</f>
        <v>0</v>
      </c>
      <c r="AA60" s="120">
        <f ca="1">IF(IFERROR(MATCH(_xlfn.CONCAT($B60,",",AA$4),'25 SpcFunc &amp; VentSpcFunc combos'!$Q$8:$Q$354,0),0)&gt;0,1,0)</f>
        <v>0</v>
      </c>
      <c r="AB60" s="120">
        <f ca="1">IF(IFERROR(MATCH(_xlfn.CONCAT($B60,",",AB$4),'25 SpcFunc &amp; VentSpcFunc combos'!$Q$8:$Q$354,0),0)&gt;0,1,0)</f>
        <v>0</v>
      </c>
      <c r="AC60" s="120">
        <f ca="1">IF(IFERROR(MATCH(_xlfn.CONCAT($B60,",",AC$4),'25 SpcFunc &amp; VentSpcFunc combos'!$Q$8:$Q$354,0),0)&gt;0,1,0)</f>
        <v>0</v>
      </c>
      <c r="AD60" s="120">
        <f ca="1">IF(IFERROR(MATCH(_xlfn.CONCAT($B60,",",AD$4),'25 SpcFunc &amp; VentSpcFunc combos'!$Q$8:$Q$354,0),0)&gt;0,1,0)</f>
        <v>0</v>
      </c>
      <c r="AE60" s="120">
        <f ca="1">IF(IFERROR(MATCH(_xlfn.CONCAT($B60,",",AE$4),'25 SpcFunc &amp; VentSpcFunc combos'!$Q$8:$Q$354,0),0)&gt;0,1,0)</f>
        <v>0</v>
      </c>
      <c r="AF60" s="120">
        <f ca="1">IF(IFERROR(MATCH(_xlfn.CONCAT($B60,",",AF$4),'25 SpcFunc &amp; VentSpcFunc combos'!$Q$8:$Q$354,0),0)&gt;0,1,0)</f>
        <v>0</v>
      </c>
      <c r="AG60" s="120">
        <f ca="1">IF(IFERROR(MATCH(_xlfn.CONCAT($B60,",",AG$4),'25 SpcFunc &amp; VentSpcFunc combos'!$Q$8:$Q$354,0),0)&gt;0,1,0)</f>
        <v>0</v>
      </c>
      <c r="AH60" s="120">
        <f ca="1">IF(IFERROR(MATCH(_xlfn.CONCAT($B60,",",AH$4),'25 SpcFunc &amp; VentSpcFunc combos'!$Q$8:$Q$354,0),0)&gt;0,1,0)</f>
        <v>0</v>
      </c>
      <c r="AI60" s="120">
        <f ca="1">IF(IFERROR(MATCH(_xlfn.CONCAT($B60,",",AI$4),'25 SpcFunc &amp; VentSpcFunc combos'!$Q$8:$Q$354,0),0)&gt;0,1,0)</f>
        <v>0</v>
      </c>
      <c r="AJ60" s="120">
        <f ca="1">IF(IFERROR(MATCH(_xlfn.CONCAT($B60,",",AJ$4),'25 SpcFunc &amp; VentSpcFunc combos'!$Q$8:$Q$354,0),0)&gt;0,1,0)</f>
        <v>0</v>
      </c>
      <c r="AK60" s="120">
        <f ca="1">IF(IFERROR(MATCH(_xlfn.CONCAT($B60,",",AK$4),'25 SpcFunc &amp; VentSpcFunc combos'!$Q$8:$Q$354,0),0)&gt;0,1,0)</f>
        <v>0</v>
      </c>
      <c r="AL60" s="120">
        <f ca="1">IF(IFERROR(MATCH(_xlfn.CONCAT($B60,",",AL$4),'25 SpcFunc &amp; VentSpcFunc combos'!$Q$8:$Q$354,0),0)&gt;0,1,0)</f>
        <v>0</v>
      </c>
      <c r="AM60" s="120">
        <f ca="1">IF(IFERROR(MATCH(_xlfn.CONCAT($B60,",",AM$4),'25 SpcFunc &amp; VentSpcFunc combos'!$Q$8:$Q$354,0),0)&gt;0,1,0)</f>
        <v>0</v>
      </c>
      <c r="AN60" s="120">
        <f ca="1">IF(IFERROR(MATCH(_xlfn.CONCAT($B60,",",AN$4),'25 SpcFunc &amp; VentSpcFunc combos'!$Q$8:$Q$354,0),0)&gt;0,1,0)</f>
        <v>0</v>
      </c>
      <c r="AO60" s="120">
        <f ca="1">IF(IFERROR(MATCH(_xlfn.CONCAT($B60,",",AO$4),'25 SpcFunc &amp; VentSpcFunc combos'!$Q$8:$Q$354,0),0)&gt;0,1,0)</f>
        <v>0</v>
      </c>
      <c r="AP60" s="120">
        <f ca="1">IF(IFERROR(MATCH(_xlfn.CONCAT($B60,",",AP$4),'25 SpcFunc &amp; VentSpcFunc combos'!$Q$8:$Q$354,0),0)&gt;0,1,0)</f>
        <v>0</v>
      </c>
      <c r="AQ60" s="120">
        <f ca="1">IF(IFERROR(MATCH(_xlfn.CONCAT($B60,",",AQ$4),'25 SpcFunc &amp; VentSpcFunc combos'!$Q$8:$Q$354,0),0)&gt;0,1,0)</f>
        <v>0</v>
      </c>
      <c r="AR60" s="120">
        <f ca="1">IF(IFERROR(MATCH(_xlfn.CONCAT($B60,",",AR$4),'25 SpcFunc &amp; VentSpcFunc combos'!$Q$8:$Q$354,0),0)&gt;0,1,0)</f>
        <v>0</v>
      </c>
      <c r="AS60" s="120">
        <f ca="1">IF(IFERROR(MATCH(_xlfn.CONCAT($B60,",",AS$4),'25 SpcFunc &amp; VentSpcFunc combos'!$Q$8:$Q$354,0),0)&gt;0,1,0)</f>
        <v>0</v>
      </c>
      <c r="AT60" s="120">
        <f ca="1">IF(IFERROR(MATCH(_xlfn.CONCAT($B60,",",AT$4),'25 SpcFunc &amp; VentSpcFunc combos'!$Q$8:$Q$354,0),0)&gt;0,1,0)</f>
        <v>0</v>
      </c>
      <c r="AU60" s="120">
        <f ca="1">IF(IFERROR(MATCH(_xlfn.CONCAT($B60,",",AU$4),'25 SpcFunc &amp; VentSpcFunc combos'!$Q$8:$Q$354,0),0)&gt;0,1,0)</f>
        <v>0</v>
      </c>
      <c r="AV60" s="120">
        <f ca="1">IF(IFERROR(MATCH(_xlfn.CONCAT($B60,",",AV$4),'25 SpcFunc &amp; VentSpcFunc combos'!$Q$8:$Q$354,0),0)&gt;0,1,0)</f>
        <v>0</v>
      </c>
      <c r="AW60" s="120">
        <f ca="1">IF(IFERROR(MATCH(_xlfn.CONCAT($B60,",",AW$4),'25 SpcFunc &amp; VentSpcFunc combos'!$Q$8:$Q$354,0),0)&gt;0,1,0)</f>
        <v>0</v>
      </c>
      <c r="AX60" s="120">
        <f ca="1">IF(IFERROR(MATCH(_xlfn.CONCAT($B60,",",AX$4),'25 SpcFunc &amp; VentSpcFunc combos'!$Q$8:$Q$354,0),0)&gt;0,1,0)</f>
        <v>0</v>
      </c>
      <c r="AY60" s="120">
        <f ca="1">IF(IFERROR(MATCH(_xlfn.CONCAT($B60,",",AY$4),'25 SpcFunc &amp; VentSpcFunc combos'!$Q$8:$Q$354,0),0)&gt;0,1,0)</f>
        <v>0</v>
      </c>
      <c r="AZ60" s="120">
        <f ca="1">IF(IFERROR(MATCH(_xlfn.CONCAT($B60,",",AZ$4),'25 SpcFunc &amp; VentSpcFunc combos'!$Q$8:$Q$354,0),0)&gt;0,1,0)</f>
        <v>0</v>
      </c>
      <c r="BA60" s="120">
        <f ca="1">IF(IFERROR(MATCH(_xlfn.CONCAT($B60,",",BA$4),'25 SpcFunc &amp; VentSpcFunc combos'!$Q$8:$Q$354,0),0)&gt;0,1,0)</f>
        <v>0</v>
      </c>
      <c r="BB60" s="120">
        <f ca="1">IF(IFERROR(MATCH(_xlfn.CONCAT($B60,",",BB$4),'25 SpcFunc &amp; VentSpcFunc combos'!$Q$8:$Q$354,0),0)&gt;0,1,0)</f>
        <v>0</v>
      </c>
      <c r="BC60" s="120">
        <f ca="1">IF(IFERROR(MATCH(_xlfn.CONCAT($B60,",",BC$4),'25 SpcFunc &amp; VentSpcFunc combos'!$Q$8:$Q$354,0),0)&gt;0,1,0)</f>
        <v>0</v>
      </c>
      <c r="BD60" s="120">
        <f ca="1">IF(IFERROR(MATCH(_xlfn.CONCAT($B60,",",BD$4),'25 SpcFunc &amp; VentSpcFunc combos'!$Q$8:$Q$354,0),0)&gt;0,1,0)</f>
        <v>0</v>
      </c>
      <c r="BE60" s="120">
        <f ca="1">IF(IFERROR(MATCH(_xlfn.CONCAT($B60,",",BE$4),'25 SpcFunc &amp; VentSpcFunc combos'!$Q$8:$Q$354,0),0)&gt;0,1,0)</f>
        <v>0</v>
      </c>
      <c r="BF60" s="120">
        <f ca="1">IF(IFERROR(MATCH(_xlfn.CONCAT($B60,",",BF$4),'25 SpcFunc &amp; VentSpcFunc combos'!$Q$8:$Q$354,0),0)&gt;0,1,0)</f>
        <v>0</v>
      </c>
      <c r="BG60" s="120">
        <f ca="1">IF(IFERROR(MATCH(_xlfn.CONCAT($B60,",",BG$4),'25 SpcFunc &amp; VentSpcFunc combos'!$Q$8:$Q$354,0),0)&gt;0,1,0)</f>
        <v>0</v>
      </c>
      <c r="BH60" s="120">
        <f ca="1">IF(IFERROR(MATCH(_xlfn.CONCAT($B60,",",BH$4),'25 SpcFunc &amp; VentSpcFunc combos'!$Q$8:$Q$354,0),0)&gt;0,1,0)</f>
        <v>0</v>
      </c>
      <c r="BI60" s="120">
        <f ca="1">IF(IFERROR(MATCH(_xlfn.CONCAT($B60,",",BI$4),'25 SpcFunc &amp; VentSpcFunc combos'!$Q$8:$Q$354,0),0)&gt;0,1,0)</f>
        <v>0</v>
      </c>
      <c r="BJ60" s="120">
        <f ca="1">IF(IFERROR(MATCH(_xlfn.CONCAT($B60,",",BJ$4),'25 SpcFunc &amp; VentSpcFunc combos'!$Q$8:$Q$354,0),0)&gt;0,1,0)</f>
        <v>0</v>
      </c>
      <c r="BK60" s="120">
        <f ca="1">IF(IFERROR(MATCH(_xlfn.CONCAT($B60,",",BK$4),'25 SpcFunc &amp; VentSpcFunc combos'!$Q$8:$Q$354,0),0)&gt;0,1,0)</f>
        <v>0</v>
      </c>
      <c r="BL60" s="120">
        <f ca="1">IF(IFERROR(MATCH(_xlfn.CONCAT($B60,",",BL$4),'25 SpcFunc &amp; VentSpcFunc combos'!$Q$8:$Q$354,0),0)&gt;0,1,0)</f>
        <v>0</v>
      </c>
      <c r="BM60" s="120">
        <f ca="1">IF(IFERROR(MATCH(_xlfn.CONCAT($B60,",",BM$4),'25 SpcFunc &amp; VentSpcFunc combos'!$Q$8:$Q$354,0),0)&gt;0,1,0)</f>
        <v>0</v>
      </c>
      <c r="BN60" s="120">
        <f ca="1">IF(IFERROR(MATCH(_xlfn.CONCAT($B60,",",BN$4),'25 SpcFunc &amp; VentSpcFunc combos'!$Q$8:$Q$354,0),0)&gt;0,1,0)</f>
        <v>0</v>
      </c>
      <c r="BO60" s="120">
        <f ca="1">IF(IFERROR(MATCH(_xlfn.CONCAT($B60,",",BO$4),'25 SpcFunc &amp; VentSpcFunc combos'!$Q$8:$Q$354,0),0)&gt;0,1,0)</f>
        <v>0</v>
      </c>
      <c r="BP60" s="120">
        <f ca="1">IF(IFERROR(MATCH(_xlfn.CONCAT($B60,",",BP$4),'25 SpcFunc &amp; VentSpcFunc combos'!$Q$8:$Q$354,0),0)&gt;0,1,0)</f>
        <v>0</v>
      </c>
      <c r="BQ60" s="120">
        <f ca="1">IF(IFERROR(MATCH(_xlfn.CONCAT($B60,",",BQ$4),'25 SpcFunc &amp; VentSpcFunc combos'!$Q$8:$Q$354,0),0)&gt;0,1,0)</f>
        <v>0</v>
      </c>
      <c r="BR60" s="120">
        <f ca="1">IF(IFERROR(MATCH(_xlfn.CONCAT($B60,",",BR$4),'25 SpcFunc &amp; VentSpcFunc combos'!$Q$8:$Q$354,0),0)&gt;0,1,0)</f>
        <v>0</v>
      </c>
      <c r="BS60" s="120">
        <f ca="1">IF(IFERROR(MATCH(_xlfn.CONCAT($B60,",",BS$4),'25 SpcFunc &amp; VentSpcFunc combos'!$Q$8:$Q$354,0),0)&gt;0,1,0)</f>
        <v>0</v>
      </c>
      <c r="BT60" s="120">
        <f ca="1">IF(IFERROR(MATCH(_xlfn.CONCAT($B60,",",BT$4),'25 SpcFunc &amp; VentSpcFunc combos'!$Q$8:$Q$354,0),0)&gt;0,1,0)</f>
        <v>0</v>
      </c>
      <c r="BU60" s="120">
        <f ca="1">IF(IFERROR(MATCH(_xlfn.CONCAT($B60,",",BU$4),'25 SpcFunc &amp; VentSpcFunc combos'!$Q$8:$Q$354,0),0)&gt;0,1,0)</f>
        <v>0</v>
      </c>
      <c r="BV60" s="120">
        <f ca="1">IF(IFERROR(MATCH(_xlfn.CONCAT($B60,",",BV$4),'25 SpcFunc &amp; VentSpcFunc combos'!$Q$8:$Q$354,0),0)&gt;0,1,0)</f>
        <v>0</v>
      </c>
      <c r="BW60" s="120">
        <f ca="1">IF(IFERROR(MATCH(_xlfn.CONCAT($B60,",",BW$4),'25 SpcFunc &amp; VentSpcFunc combos'!$Q$8:$Q$354,0),0)&gt;0,1,0)</f>
        <v>0</v>
      </c>
      <c r="BX60" s="120">
        <f ca="1">IF(IFERROR(MATCH(_xlfn.CONCAT($B60,",",BX$4),'25 SpcFunc &amp; VentSpcFunc combos'!$Q$8:$Q$354,0),0)&gt;0,1,0)</f>
        <v>1</v>
      </c>
      <c r="BY60" s="120">
        <f ca="1">IF(IFERROR(MATCH(_xlfn.CONCAT($B60,",",BY$4),'25 SpcFunc &amp; VentSpcFunc combos'!$Q$8:$Q$354,0),0)&gt;0,1,0)</f>
        <v>0</v>
      </c>
      <c r="BZ60" s="120">
        <f ca="1">IF(IFERROR(MATCH(_xlfn.CONCAT($B60,",",BZ$4),'25 SpcFunc &amp; VentSpcFunc combos'!$Q$8:$Q$354,0),0)&gt;0,1,0)</f>
        <v>0</v>
      </c>
      <c r="CA60" s="120">
        <f ca="1">IF(IFERROR(MATCH(_xlfn.CONCAT($B60,",",CA$4),'25 SpcFunc &amp; VentSpcFunc combos'!$Q$8:$Q$354,0),0)&gt;0,1,0)</f>
        <v>0</v>
      </c>
      <c r="CB60" s="120">
        <f ca="1">IF(IFERROR(MATCH(_xlfn.CONCAT($B60,",",CB$4),'25 SpcFunc &amp; VentSpcFunc combos'!$Q$8:$Q$354,0),0)&gt;0,1,0)</f>
        <v>0</v>
      </c>
      <c r="CC60" s="120">
        <f ca="1">IF(IFERROR(MATCH(_xlfn.CONCAT($B60,",",CC$4),'25 SpcFunc &amp; VentSpcFunc combos'!$Q$8:$Q$354,0),0)&gt;0,1,0)</f>
        <v>0</v>
      </c>
      <c r="CD60" s="120">
        <f ca="1">IF(IFERROR(MATCH(_xlfn.CONCAT($B60,",",CD$4),'25 SpcFunc &amp; VentSpcFunc combos'!$Q$8:$Q$354,0),0)&gt;0,1,0)</f>
        <v>0</v>
      </c>
      <c r="CE60" s="120">
        <f ca="1">IF(IFERROR(MATCH(_xlfn.CONCAT($B60,",",CE$4),'25 SpcFunc &amp; VentSpcFunc combos'!$Q$8:$Q$354,0),0)&gt;0,1,0)</f>
        <v>0</v>
      </c>
      <c r="CF60" s="120">
        <f ca="1">IF(IFERROR(MATCH(_xlfn.CONCAT($B60,",",CF$4),'25 SpcFunc &amp; VentSpcFunc combos'!$Q$8:$Q$354,0),0)&gt;0,1,0)</f>
        <v>0</v>
      </c>
      <c r="CG60" s="120">
        <f ca="1">IF(IFERROR(MATCH(_xlfn.CONCAT($B60,",",CG$4),'25 SpcFunc &amp; VentSpcFunc combos'!$Q$8:$Q$354,0),0)&gt;0,1,0)</f>
        <v>0</v>
      </c>
      <c r="CH60" s="120">
        <f ca="1">IF(IFERROR(MATCH(_xlfn.CONCAT($B60,",",CH$4),'25 SpcFunc &amp; VentSpcFunc combos'!$Q$8:$Q$354,0),0)&gt;0,1,0)</f>
        <v>0</v>
      </c>
      <c r="CI60" s="120">
        <f ca="1">IF(IFERROR(MATCH(_xlfn.CONCAT($B60,",",CI$4),'25 SpcFunc &amp; VentSpcFunc combos'!$Q$8:$Q$354,0),0)&gt;0,1,0)</f>
        <v>0</v>
      </c>
      <c r="CJ60" s="120">
        <f ca="1">IF(IFERROR(MATCH(_xlfn.CONCAT($B60,",",CJ$4),'25 SpcFunc &amp; VentSpcFunc combos'!$Q$8:$Q$354,0),0)&gt;0,1,0)</f>
        <v>0</v>
      </c>
      <c r="CK60" s="120">
        <f ca="1">IF(IFERROR(MATCH(_xlfn.CONCAT($B60,",",CK$4),'25 SpcFunc &amp; VentSpcFunc combos'!$Q$8:$Q$354,0),0)&gt;0,1,0)</f>
        <v>0</v>
      </c>
      <c r="CL60" s="120">
        <f ca="1">IF(IFERROR(MATCH(_xlfn.CONCAT($B60,",",CL$4),'25 SpcFunc &amp; VentSpcFunc combos'!$Q$8:$Q$354,0),0)&gt;0,1,0)</f>
        <v>0</v>
      </c>
      <c r="CM60" s="120">
        <f ca="1">IF(IFERROR(MATCH(_xlfn.CONCAT($B60,",",CM$4),'25 SpcFunc &amp; VentSpcFunc combos'!$Q$8:$Q$354,0),0)&gt;0,1,0)</f>
        <v>0</v>
      </c>
      <c r="CN60" s="120">
        <f ca="1">IF(IFERROR(MATCH(_xlfn.CONCAT($B60,",",CN$4),'25 SpcFunc &amp; VentSpcFunc combos'!$Q$8:$Q$354,0),0)&gt;0,1,0)</f>
        <v>0</v>
      </c>
      <c r="CO60" s="120">
        <f ca="1">IF(IFERROR(MATCH(_xlfn.CONCAT($B60,",",CO$4),'25 SpcFunc &amp; VentSpcFunc combos'!$Q$8:$Q$354,0),0)&gt;0,1,0)</f>
        <v>0</v>
      </c>
      <c r="CP60" s="120">
        <f ca="1">IF(IFERROR(MATCH(_xlfn.CONCAT($B60,",",CP$4),'25 SpcFunc &amp; VentSpcFunc combos'!$Q$8:$Q$354,0),0)&gt;0,1,0)</f>
        <v>0</v>
      </c>
      <c r="CQ60" s="120">
        <f ca="1">IF(IFERROR(MATCH(_xlfn.CONCAT($B60,",",CQ$4),'25 SpcFunc &amp; VentSpcFunc combos'!$Q$8:$Q$354,0),0)&gt;0,1,0)</f>
        <v>0</v>
      </c>
      <c r="CR60" s="120">
        <f ca="1">IF(IFERROR(MATCH(_xlfn.CONCAT($B60,",",CR$4),'25 SpcFunc &amp; VentSpcFunc combos'!$Q$8:$Q$354,0),0)&gt;0,1,0)</f>
        <v>0</v>
      </c>
      <c r="CS60" s="120">
        <f ca="1">IF(IFERROR(MATCH(_xlfn.CONCAT($B60,",",CS$4),'25 SpcFunc &amp; VentSpcFunc combos'!$Q$8:$Q$354,0),0)&gt;0,1,0)</f>
        <v>0</v>
      </c>
      <c r="CT60" s="120">
        <f ca="1">IF(IFERROR(MATCH(_xlfn.CONCAT($B60,",",CT$4),'25 SpcFunc &amp; VentSpcFunc combos'!$Q$8:$Q$354,0),0)&gt;0,1,0)</f>
        <v>0</v>
      </c>
      <c r="CU60" s="99" t="s">
        <v>938</v>
      </c>
      <c r="CV60">
        <f t="shared" ca="1" si="4"/>
        <v>1</v>
      </c>
    </row>
    <row r="61" spans="2:100" x14ac:dyDescent="0.25">
      <c r="B61" t="str">
        <f>'For CSV - 2025 SpcFuncData'!B61</f>
        <v>Retail Sales Area (Grocery Sales)</v>
      </c>
      <c r="C61" s="120">
        <f ca="1">IF(IFERROR(MATCH(_xlfn.CONCAT($B61,",",C$4),'25 SpcFunc &amp; VentSpcFunc combos'!$Q$8:$Q$354,0),0)&gt;0,1,0)</f>
        <v>0</v>
      </c>
      <c r="D61" s="120">
        <f ca="1">IF(IFERROR(MATCH(_xlfn.CONCAT($B61,",",D$4),'25 SpcFunc &amp; VentSpcFunc combos'!$Q$8:$Q$354,0),0)&gt;0,1,0)</f>
        <v>0</v>
      </c>
      <c r="E61" s="120">
        <f ca="1">IF(IFERROR(MATCH(_xlfn.CONCAT($B61,",",E$4),'25 SpcFunc &amp; VentSpcFunc combos'!$Q$8:$Q$354,0),0)&gt;0,1,0)</f>
        <v>0</v>
      </c>
      <c r="F61" s="120">
        <f ca="1">IF(IFERROR(MATCH(_xlfn.CONCAT($B61,",",F$4),'25 SpcFunc &amp; VentSpcFunc combos'!$Q$8:$Q$354,0),0)&gt;0,1,0)</f>
        <v>0</v>
      </c>
      <c r="G61" s="120">
        <f ca="1">IF(IFERROR(MATCH(_xlfn.CONCAT($B61,",",G$4),'25 SpcFunc &amp; VentSpcFunc combos'!$Q$8:$Q$354,0),0)&gt;0,1,0)</f>
        <v>0</v>
      </c>
      <c r="H61" s="120">
        <f ca="1">IF(IFERROR(MATCH(_xlfn.CONCAT($B61,",",H$4),'25 SpcFunc &amp; VentSpcFunc combos'!$Q$8:$Q$354,0),0)&gt;0,1,0)</f>
        <v>0</v>
      </c>
      <c r="I61" s="120">
        <f ca="1">IF(IFERROR(MATCH(_xlfn.CONCAT($B61,",",I$4),'25 SpcFunc &amp; VentSpcFunc combos'!$Q$8:$Q$354,0),0)&gt;0,1,0)</f>
        <v>0</v>
      </c>
      <c r="J61" s="120">
        <f ca="1">IF(IFERROR(MATCH(_xlfn.CONCAT($B61,",",J$4),'25 SpcFunc &amp; VentSpcFunc combos'!$Q$8:$Q$354,0),0)&gt;0,1,0)</f>
        <v>0</v>
      </c>
      <c r="K61" s="120">
        <f ca="1">IF(IFERROR(MATCH(_xlfn.CONCAT($B61,",",K$4),'25 SpcFunc &amp; VentSpcFunc combos'!$Q$8:$Q$354,0),0)&gt;0,1,0)</f>
        <v>0</v>
      </c>
      <c r="L61" s="120">
        <f ca="1">IF(IFERROR(MATCH(_xlfn.CONCAT($B61,",",L$4),'25 SpcFunc &amp; VentSpcFunc combos'!$Q$8:$Q$354,0),0)&gt;0,1,0)</f>
        <v>0</v>
      </c>
      <c r="M61" s="120">
        <f ca="1">IF(IFERROR(MATCH(_xlfn.CONCAT($B61,",",M$4),'25 SpcFunc &amp; VentSpcFunc combos'!$Q$8:$Q$354,0),0)&gt;0,1,0)</f>
        <v>0</v>
      </c>
      <c r="N61" s="120">
        <f ca="1">IF(IFERROR(MATCH(_xlfn.CONCAT($B61,",",N$4),'25 SpcFunc &amp; VentSpcFunc combos'!$Q$8:$Q$354,0),0)&gt;0,1,0)</f>
        <v>0</v>
      </c>
      <c r="O61" s="120">
        <f ca="1">IF(IFERROR(MATCH(_xlfn.CONCAT($B61,",",O$4),'25 SpcFunc &amp; VentSpcFunc combos'!$Q$8:$Q$354,0),0)&gt;0,1,0)</f>
        <v>0</v>
      </c>
      <c r="P61" s="120">
        <f ca="1">IF(IFERROR(MATCH(_xlfn.CONCAT($B61,",",P$4),'25 SpcFunc &amp; VentSpcFunc combos'!$Q$8:$Q$354,0),0)&gt;0,1,0)</f>
        <v>0</v>
      </c>
      <c r="Q61" s="120">
        <f ca="1">IF(IFERROR(MATCH(_xlfn.CONCAT($B61,",",Q$4),'25 SpcFunc &amp; VentSpcFunc combos'!$Q$8:$Q$354,0),0)&gt;0,1,0)</f>
        <v>0</v>
      </c>
      <c r="R61" s="120">
        <f ca="1">IF(IFERROR(MATCH(_xlfn.CONCAT($B61,",",R$4),'25 SpcFunc &amp; VentSpcFunc combos'!$Q$8:$Q$354,0),0)&gt;0,1,0)</f>
        <v>0</v>
      </c>
      <c r="S61" s="120">
        <f ca="1">IF(IFERROR(MATCH(_xlfn.CONCAT($B61,",",S$4),'25 SpcFunc &amp; VentSpcFunc combos'!$Q$8:$Q$354,0),0)&gt;0,1,0)</f>
        <v>0</v>
      </c>
      <c r="T61" s="120">
        <f ca="1">IF(IFERROR(MATCH(_xlfn.CONCAT($B61,",",T$4),'25 SpcFunc &amp; VentSpcFunc combos'!$Q$8:$Q$354,0),0)&gt;0,1,0)</f>
        <v>0</v>
      </c>
      <c r="U61" s="120">
        <f ca="1">IF(IFERROR(MATCH(_xlfn.CONCAT($B61,",",U$4),'25 SpcFunc &amp; VentSpcFunc combos'!$Q$8:$Q$354,0),0)&gt;0,1,0)</f>
        <v>0</v>
      </c>
      <c r="V61" s="120">
        <f ca="1">IF(IFERROR(MATCH(_xlfn.CONCAT($B61,",",V$4),'25 SpcFunc &amp; VentSpcFunc combos'!$Q$8:$Q$354,0),0)&gt;0,1,0)</f>
        <v>0</v>
      </c>
      <c r="W61" s="120">
        <f ca="1">IF(IFERROR(MATCH(_xlfn.CONCAT($B61,",",W$4),'25 SpcFunc &amp; VentSpcFunc combos'!$Q$8:$Q$354,0),0)&gt;0,1,0)</f>
        <v>0</v>
      </c>
      <c r="X61" s="120">
        <f ca="1">IF(IFERROR(MATCH(_xlfn.CONCAT($B61,",",X$4),'25 SpcFunc &amp; VentSpcFunc combos'!$Q$8:$Q$354,0),0)&gt;0,1,0)</f>
        <v>0</v>
      </c>
      <c r="Y61" s="120">
        <f ca="1">IF(IFERROR(MATCH(_xlfn.CONCAT($B61,",",Y$4),'25 SpcFunc &amp; VentSpcFunc combos'!$Q$8:$Q$354,0),0)&gt;0,1,0)</f>
        <v>0</v>
      </c>
      <c r="Z61" s="120">
        <f ca="1">IF(IFERROR(MATCH(_xlfn.CONCAT($B61,",",Z$4),'25 SpcFunc &amp; VentSpcFunc combos'!$Q$8:$Q$354,0),0)&gt;0,1,0)</f>
        <v>0</v>
      </c>
      <c r="AA61" s="120">
        <f ca="1">IF(IFERROR(MATCH(_xlfn.CONCAT($B61,",",AA$4),'25 SpcFunc &amp; VentSpcFunc combos'!$Q$8:$Q$354,0),0)&gt;0,1,0)</f>
        <v>0</v>
      </c>
      <c r="AB61" s="120">
        <f ca="1">IF(IFERROR(MATCH(_xlfn.CONCAT($B61,",",AB$4),'25 SpcFunc &amp; VentSpcFunc combos'!$Q$8:$Q$354,0),0)&gt;0,1,0)</f>
        <v>0</v>
      </c>
      <c r="AC61" s="120">
        <f ca="1">IF(IFERROR(MATCH(_xlfn.CONCAT($B61,",",AC$4),'25 SpcFunc &amp; VentSpcFunc combos'!$Q$8:$Q$354,0),0)&gt;0,1,0)</f>
        <v>0</v>
      </c>
      <c r="AD61" s="120">
        <f ca="1">IF(IFERROR(MATCH(_xlfn.CONCAT($B61,",",AD$4),'25 SpcFunc &amp; VentSpcFunc combos'!$Q$8:$Q$354,0),0)&gt;0,1,0)</f>
        <v>0</v>
      </c>
      <c r="AE61" s="120">
        <f ca="1">IF(IFERROR(MATCH(_xlfn.CONCAT($B61,",",AE$4),'25 SpcFunc &amp; VentSpcFunc combos'!$Q$8:$Q$354,0),0)&gt;0,1,0)</f>
        <v>0</v>
      </c>
      <c r="AF61" s="120">
        <f ca="1">IF(IFERROR(MATCH(_xlfn.CONCAT($B61,",",AF$4),'25 SpcFunc &amp; VentSpcFunc combos'!$Q$8:$Q$354,0),0)&gt;0,1,0)</f>
        <v>0</v>
      </c>
      <c r="AG61" s="120">
        <f ca="1">IF(IFERROR(MATCH(_xlfn.CONCAT($B61,",",AG$4),'25 SpcFunc &amp; VentSpcFunc combos'!$Q$8:$Q$354,0),0)&gt;0,1,0)</f>
        <v>0</v>
      </c>
      <c r="AH61" s="120">
        <f ca="1">IF(IFERROR(MATCH(_xlfn.CONCAT($B61,",",AH$4),'25 SpcFunc &amp; VentSpcFunc combos'!$Q$8:$Q$354,0),0)&gt;0,1,0)</f>
        <v>0</v>
      </c>
      <c r="AI61" s="120">
        <f ca="1">IF(IFERROR(MATCH(_xlfn.CONCAT($B61,",",AI$4),'25 SpcFunc &amp; VentSpcFunc combos'!$Q$8:$Q$354,0),0)&gt;0,1,0)</f>
        <v>0</v>
      </c>
      <c r="AJ61" s="120">
        <f ca="1">IF(IFERROR(MATCH(_xlfn.CONCAT($B61,",",AJ$4),'25 SpcFunc &amp; VentSpcFunc combos'!$Q$8:$Q$354,0),0)&gt;0,1,0)</f>
        <v>0</v>
      </c>
      <c r="AK61" s="120">
        <f ca="1">IF(IFERROR(MATCH(_xlfn.CONCAT($B61,",",AK$4),'25 SpcFunc &amp; VentSpcFunc combos'!$Q$8:$Q$354,0),0)&gt;0,1,0)</f>
        <v>0</v>
      </c>
      <c r="AL61" s="120">
        <f ca="1">IF(IFERROR(MATCH(_xlfn.CONCAT($B61,",",AL$4),'25 SpcFunc &amp; VentSpcFunc combos'!$Q$8:$Q$354,0),0)&gt;0,1,0)</f>
        <v>0</v>
      </c>
      <c r="AM61" s="120">
        <f ca="1">IF(IFERROR(MATCH(_xlfn.CONCAT($B61,",",AM$4),'25 SpcFunc &amp; VentSpcFunc combos'!$Q$8:$Q$354,0),0)&gt;0,1,0)</f>
        <v>0</v>
      </c>
      <c r="AN61" s="120">
        <f ca="1">IF(IFERROR(MATCH(_xlfn.CONCAT($B61,",",AN$4),'25 SpcFunc &amp; VentSpcFunc combos'!$Q$8:$Q$354,0),0)&gt;0,1,0)</f>
        <v>0</v>
      </c>
      <c r="AO61" s="120">
        <f ca="1">IF(IFERROR(MATCH(_xlfn.CONCAT($B61,",",AO$4),'25 SpcFunc &amp; VentSpcFunc combos'!$Q$8:$Q$354,0),0)&gt;0,1,0)</f>
        <v>0</v>
      </c>
      <c r="AP61" s="120">
        <f ca="1">IF(IFERROR(MATCH(_xlfn.CONCAT($B61,",",AP$4),'25 SpcFunc &amp; VentSpcFunc combos'!$Q$8:$Q$354,0),0)&gt;0,1,0)</f>
        <v>0</v>
      </c>
      <c r="AQ61" s="120">
        <f ca="1">IF(IFERROR(MATCH(_xlfn.CONCAT($B61,",",AQ$4),'25 SpcFunc &amp; VentSpcFunc combos'!$Q$8:$Q$354,0),0)&gt;0,1,0)</f>
        <v>0</v>
      </c>
      <c r="AR61" s="120">
        <f ca="1">IF(IFERROR(MATCH(_xlfn.CONCAT($B61,",",AR$4),'25 SpcFunc &amp; VentSpcFunc combos'!$Q$8:$Q$354,0),0)&gt;0,1,0)</f>
        <v>0</v>
      </c>
      <c r="AS61" s="120">
        <f ca="1">IF(IFERROR(MATCH(_xlfn.CONCAT($B61,",",AS$4),'25 SpcFunc &amp; VentSpcFunc combos'!$Q$8:$Q$354,0),0)&gt;0,1,0)</f>
        <v>0</v>
      </c>
      <c r="AT61" s="120">
        <f ca="1">IF(IFERROR(MATCH(_xlfn.CONCAT($B61,",",AT$4),'25 SpcFunc &amp; VentSpcFunc combos'!$Q$8:$Q$354,0),0)&gt;0,1,0)</f>
        <v>0</v>
      </c>
      <c r="AU61" s="120">
        <f ca="1">IF(IFERROR(MATCH(_xlfn.CONCAT($B61,",",AU$4),'25 SpcFunc &amp; VentSpcFunc combos'!$Q$8:$Q$354,0),0)&gt;0,1,0)</f>
        <v>0</v>
      </c>
      <c r="AV61" s="120">
        <f ca="1">IF(IFERROR(MATCH(_xlfn.CONCAT($B61,",",AV$4),'25 SpcFunc &amp; VentSpcFunc combos'!$Q$8:$Q$354,0),0)&gt;0,1,0)</f>
        <v>0</v>
      </c>
      <c r="AW61" s="120">
        <f ca="1">IF(IFERROR(MATCH(_xlfn.CONCAT($B61,",",AW$4),'25 SpcFunc &amp; VentSpcFunc combos'!$Q$8:$Q$354,0),0)&gt;0,1,0)</f>
        <v>0</v>
      </c>
      <c r="AX61" s="120">
        <f ca="1">IF(IFERROR(MATCH(_xlfn.CONCAT($B61,",",AX$4),'25 SpcFunc &amp; VentSpcFunc combos'!$Q$8:$Q$354,0),0)&gt;0,1,0)</f>
        <v>0</v>
      </c>
      <c r="AY61" s="120">
        <f ca="1">IF(IFERROR(MATCH(_xlfn.CONCAT($B61,",",AY$4),'25 SpcFunc &amp; VentSpcFunc combos'!$Q$8:$Q$354,0),0)&gt;0,1,0)</f>
        <v>0</v>
      </c>
      <c r="AZ61" s="120">
        <f ca="1">IF(IFERROR(MATCH(_xlfn.CONCAT($B61,",",AZ$4),'25 SpcFunc &amp; VentSpcFunc combos'!$Q$8:$Q$354,0),0)&gt;0,1,0)</f>
        <v>0</v>
      </c>
      <c r="BA61" s="120">
        <f ca="1">IF(IFERROR(MATCH(_xlfn.CONCAT($B61,",",BA$4),'25 SpcFunc &amp; VentSpcFunc combos'!$Q$8:$Q$354,0),0)&gt;0,1,0)</f>
        <v>0</v>
      </c>
      <c r="BB61" s="120">
        <f ca="1">IF(IFERROR(MATCH(_xlfn.CONCAT($B61,",",BB$4),'25 SpcFunc &amp; VentSpcFunc combos'!$Q$8:$Q$354,0),0)&gt;0,1,0)</f>
        <v>0</v>
      </c>
      <c r="BC61" s="120">
        <f ca="1">IF(IFERROR(MATCH(_xlfn.CONCAT($B61,",",BC$4),'25 SpcFunc &amp; VentSpcFunc combos'!$Q$8:$Q$354,0),0)&gt;0,1,0)</f>
        <v>0</v>
      </c>
      <c r="BD61" s="120">
        <f ca="1">IF(IFERROR(MATCH(_xlfn.CONCAT($B61,",",BD$4),'25 SpcFunc &amp; VentSpcFunc combos'!$Q$8:$Q$354,0),0)&gt;0,1,0)</f>
        <v>0</v>
      </c>
      <c r="BE61" s="120">
        <f ca="1">IF(IFERROR(MATCH(_xlfn.CONCAT($B61,",",BE$4),'25 SpcFunc &amp; VentSpcFunc combos'!$Q$8:$Q$354,0),0)&gt;0,1,0)</f>
        <v>0</v>
      </c>
      <c r="BF61" s="120">
        <f ca="1">IF(IFERROR(MATCH(_xlfn.CONCAT($B61,",",BF$4),'25 SpcFunc &amp; VentSpcFunc combos'!$Q$8:$Q$354,0),0)&gt;0,1,0)</f>
        <v>0</v>
      </c>
      <c r="BG61" s="120">
        <f ca="1">IF(IFERROR(MATCH(_xlfn.CONCAT($B61,",",BG$4),'25 SpcFunc &amp; VentSpcFunc combos'!$Q$8:$Q$354,0),0)&gt;0,1,0)</f>
        <v>0</v>
      </c>
      <c r="BH61" s="120">
        <f ca="1">IF(IFERROR(MATCH(_xlfn.CONCAT($B61,",",BH$4),'25 SpcFunc &amp; VentSpcFunc combos'!$Q$8:$Q$354,0),0)&gt;0,1,0)</f>
        <v>0</v>
      </c>
      <c r="BI61" s="120">
        <f ca="1">IF(IFERROR(MATCH(_xlfn.CONCAT($B61,",",BI$4),'25 SpcFunc &amp; VentSpcFunc combos'!$Q$8:$Q$354,0),0)&gt;0,1,0)</f>
        <v>0</v>
      </c>
      <c r="BJ61" s="120">
        <f ca="1">IF(IFERROR(MATCH(_xlfn.CONCAT($B61,",",BJ$4),'25 SpcFunc &amp; VentSpcFunc combos'!$Q$8:$Q$354,0),0)&gt;0,1,0)</f>
        <v>0</v>
      </c>
      <c r="BK61" s="120">
        <f ca="1">IF(IFERROR(MATCH(_xlfn.CONCAT($B61,",",BK$4),'25 SpcFunc &amp; VentSpcFunc combos'!$Q$8:$Q$354,0),0)&gt;0,1,0)</f>
        <v>0</v>
      </c>
      <c r="BL61" s="120">
        <f ca="1">IF(IFERROR(MATCH(_xlfn.CONCAT($B61,",",BL$4),'25 SpcFunc &amp; VentSpcFunc combos'!$Q$8:$Q$354,0),0)&gt;0,1,0)</f>
        <v>0</v>
      </c>
      <c r="BM61" s="120">
        <f ca="1">IF(IFERROR(MATCH(_xlfn.CONCAT($B61,",",BM$4),'25 SpcFunc &amp; VentSpcFunc combos'!$Q$8:$Q$354,0),0)&gt;0,1,0)</f>
        <v>0</v>
      </c>
      <c r="BN61" s="120">
        <f ca="1">IF(IFERROR(MATCH(_xlfn.CONCAT($B61,",",BN$4),'25 SpcFunc &amp; VentSpcFunc combos'!$Q$8:$Q$354,0),0)&gt;0,1,0)</f>
        <v>0</v>
      </c>
      <c r="BO61" s="120">
        <f ca="1">IF(IFERROR(MATCH(_xlfn.CONCAT($B61,",",BO$4),'25 SpcFunc &amp; VentSpcFunc combos'!$Q$8:$Q$354,0),0)&gt;0,1,0)</f>
        <v>0</v>
      </c>
      <c r="BP61" s="120">
        <f ca="1">IF(IFERROR(MATCH(_xlfn.CONCAT($B61,",",BP$4),'25 SpcFunc &amp; VentSpcFunc combos'!$Q$8:$Q$354,0),0)&gt;0,1,0)</f>
        <v>0</v>
      </c>
      <c r="BQ61" s="120">
        <f ca="1">IF(IFERROR(MATCH(_xlfn.CONCAT($B61,",",BQ$4),'25 SpcFunc &amp; VentSpcFunc combos'!$Q$8:$Q$354,0),0)&gt;0,1,0)</f>
        <v>0</v>
      </c>
      <c r="BR61" s="120">
        <f ca="1">IF(IFERROR(MATCH(_xlfn.CONCAT($B61,",",BR$4),'25 SpcFunc &amp; VentSpcFunc combos'!$Q$8:$Q$354,0),0)&gt;0,1,0)</f>
        <v>0</v>
      </c>
      <c r="BS61" s="120">
        <f ca="1">IF(IFERROR(MATCH(_xlfn.CONCAT($B61,",",BS$4),'25 SpcFunc &amp; VentSpcFunc combos'!$Q$8:$Q$354,0),0)&gt;0,1,0)</f>
        <v>0</v>
      </c>
      <c r="BT61" s="120">
        <f ca="1">IF(IFERROR(MATCH(_xlfn.CONCAT($B61,",",BT$4),'25 SpcFunc &amp; VentSpcFunc combos'!$Q$8:$Q$354,0),0)&gt;0,1,0)</f>
        <v>0</v>
      </c>
      <c r="BU61" s="120">
        <f ca="1">IF(IFERROR(MATCH(_xlfn.CONCAT($B61,",",BU$4),'25 SpcFunc &amp; VentSpcFunc combos'!$Q$8:$Q$354,0),0)&gt;0,1,0)</f>
        <v>0</v>
      </c>
      <c r="BV61" s="120">
        <f ca="1">IF(IFERROR(MATCH(_xlfn.CONCAT($B61,",",BV$4),'25 SpcFunc &amp; VentSpcFunc combos'!$Q$8:$Q$354,0),0)&gt;0,1,0)</f>
        <v>0</v>
      </c>
      <c r="BW61" s="120">
        <f ca="1">IF(IFERROR(MATCH(_xlfn.CONCAT($B61,",",BW$4),'25 SpcFunc &amp; VentSpcFunc combos'!$Q$8:$Q$354,0),0)&gt;0,1,0)</f>
        <v>0</v>
      </c>
      <c r="BX61" s="120">
        <f ca="1">IF(IFERROR(MATCH(_xlfn.CONCAT($B61,",",BX$4),'25 SpcFunc &amp; VentSpcFunc combos'!$Q$8:$Q$354,0),0)&gt;0,1,0)</f>
        <v>0</v>
      </c>
      <c r="BY61" s="120">
        <f ca="1">IF(IFERROR(MATCH(_xlfn.CONCAT($B61,",",BY$4),'25 SpcFunc &amp; VentSpcFunc combos'!$Q$8:$Q$354,0),0)&gt;0,1,0)</f>
        <v>0</v>
      </c>
      <c r="BZ61" s="120">
        <f ca="1">IF(IFERROR(MATCH(_xlfn.CONCAT($B61,",",BZ$4),'25 SpcFunc &amp; VentSpcFunc combos'!$Q$8:$Q$354,0),0)&gt;0,1,0)</f>
        <v>0</v>
      </c>
      <c r="CA61" s="120">
        <f ca="1">IF(IFERROR(MATCH(_xlfn.CONCAT($B61,",",CA$4),'25 SpcFunc &amp; VentSpcFunc combos'!$Q$8:$Q$354,0),0)&gt;0,1,0)</f>
        <v>0</v>
      </c>
      <c r="CB61" s="120">
        <f ca="1">IF(IFERROR(MATCH(_xlfn.CONCAT($B61,",",CB$4),'25 SpcFunc &amp; VentSpcFunc combos'!$Q$8:$Q$354,0),0)&gt;0,1,0)</f>
        <v>0</v>
      </c>
      <c r="CC61" s="120">
        <f ca="1">IF(IFERROR(MATCH(_xlfn.CONCAT($B61,",",CC$4),'25 SpcFunc &amp; VentSpcFunc combos'!$Q$8:$Q$354,0),0)&gt;0,1,0)</f>
        <v>0</v>
      </c>
      <c r="CD61" s="120">
        <f ca="1">IF(IFERROR(MATCH(_xlfn.CONCAT($B61,",",CD$4),'25 SpcFunc &amp; VentSpcFunc combos'!$Q$8:$Q$354,0),0)&gt;0,1,0)</f>
        <v>0</v>
      </c>
      <c r="CE61" s="120">
        <f ca="1">IF(IFERROR(MATCH(_xlfn.CONCAT($B61,",",CE$4),'25 SpcFunc &amp; VentSpcFunc combos'!$Q$8:$Q$354,0),0)&gt;0,1,0)</f>
        <v>0</v>
      </c>
      <c r="CF61" s="120">
        <f ca="1">IF(IFERROR(MATCH(_xlfn.CONCAT($B61,",",CF$4),'25 SpcFunc &amp; VentSpcFunc combos'!$Q$8:$Q$354,0),0)&gt;0,1,0)</f>
        <v>0</v>
      </c>
      <c r="CG61" s="120">
        <f ca="1">IF(IFERROR(MATCH(_xlfn.CONCAT($B61,",",CG$4),'25 SpcFunc &amp; VentSpcFunc combos'!$Q$8:$Q$354,0),0)&gt;0,1,0)</f>
        <v>0</v>
      </c>
      <c r="CH61" s="120">
        <f ca="1">IF(IFERROR(MATCH(_xlfn.CONCAT($B61,",",CH$4),'25 SpcFunc &amp; VentSpcFunc combos'!$Q$8:$Q$354,0),0)&gt;0,1,0)</f>
        <v>0</v>
      </c>
      <c r="CI61" s="120">
        <f ca="1">IF(IFERROR(MATCH(_xlfn.CONCAT($B61,",",CI$4),'25 SpcFunc &amp; VentSpcFunc combos'!$Q$8:$Q$354,0),0)&gt;0,1,0)</f>
        <v>0</v>
      </c>
      <c r="CJ61" s="120">
        <f ca="1">IF(IFERROR(MATCH(_xlfn.CONCAT($B61,",",CJ$4),'25 SpcFunc &amp; VentSpcFunc combos'!$Q$8:$Q$354,0),0)&gt;0,1,0)</f>
        <v>0</v>
      </c>
      <c r="CK61" s="120">
        <f ca="1">IF(IFERROR(MATCH(_xlfn.CONCAT($B61,",",CK$4),'25 SpcFunc &amp; VentSpcFunc combos'!$Q$8:$Q$354,0),0)&gt;0,1,0)</f>
        <v>0</v>
      </c>
      <c r="CL61" s="120">
        <f ca="1">IF(IFERROR(MATCH(_xlfn.CONCAT($B61,",",CL$4),'25 SpcFunc &amp; VentSpcFunc combos'!$Q$8:$Q$354,0),0)&gt;0,1,0)</f>
        <v>0</v>
      </c>
      <c r="CM61" s="120">
        <f ca="1">IF(IFERROR(MATCH(_xlfn.CONCAT($B61,",",CM$4),'25 SpcFunc &amp; VentSpcFunc combos'!$Q$8:$Q$354,0),0)&gt;0,1,0)</f>
        <v>0</v>
      </c>
      <c r="CN61" s="120">
        <f ca="1">IF(IFERROR(MATCH(_xlfn.CONCAT($B61,",",CN$4),'25 SpcFunc &amp; VentSpcFunc combos'!$Q$8:$Q$354,0),0)&gt;0,1,0)</f>
        <v>0</v>
      </c>
      <c r="CO61" s="120">
        <f ca="1">IF(IFERROR(MATCH(_xlfn.CONCAT($B61,",",CO$4),'25 SpcFunc &amp; VentSpcFunc combos'!$Q$8:$Q$354,0),0)&gt;0,1,0)</f>
        <v>0</v>
      </c>
      <c r="CP61" s="120">
        <f ca="1">IF(IFERROR(MATCH(_xlfn.CONCAT($B61,",",CP$4),'25 SpcFunc &amp; VentSpcFunc combos'!$Q$8:$Q$354,0),0)&gt;0,1,0)</f>
        <v>0</v>
      </c>
      <c r="CQ61" s="120">
        <f ca="1">IF(IFERROR(MATCH(_xlfn.CONCAT($B61,",",CQ$4),'25 SpcFunc &amp; VentSpcFunc combos'!$Q$8:$Q$354,0),0)&gt;0,1,0)</f>
        <v>0</v>
      </c>
      <c r="CR61" s="120">
        <f ca="1">IF(IFERROR(MATCH(_xlfn.CONCAT($B61,",",CR$4),'25 SpcFunc &amp; VentSpcFunc combos'!$Q$8:$Q$354,0),0)&gt;0,1,0)</f>
        <v>1</v>
      </c>
      <c r="CS61" s="120">
        <f ca="1">IF(IFERROR(MATCH(_xlfn.CONCAT($B61,",",CS$4),'25 SpcFunc &amp; VentSpcFunc combos'!$Q$8:$Q$354,0),0)&gt;0,1,0)</f>
        <v>0</v>
      </c>
      <c r="CT61" s="120">
        <f ca="1">IF(IFERROR(MATCH(_xlfn.CONCAT($B61,",",CT$4),'25 SpcFunc &amp; VentSpcFunc combos'!$Q$8:$Q$354,0),0)&gt;0,1,0)</f>
        <v>0</v>
      </c>
      <c r="CU61" s="99" t="s">
        <v>938</v>
      </c>
      <c r="CV61">
        <f t="shared" ca="1" si="4"/>
        <v>1</v>
      </c>
    </row>
    <row r="62" spans="2:100" x14ac:dyDescent="0.25">
      <c r="B62" t="str">
        <f>'For CSV - 2025 SpcFuncData'!B62</f>
        <v>Retail Sales Area (Retail Merchandise Sales)</v>
      </c>
      <c r="C62" s="120">
        <f ca="1">IF(IFERROR(MATCH(_xlfn.CONCAT($B62,",",C$4),'25 SpcFunc &amp; VentSpcFunc combos'!$Q$8:$Q$354,0),0)&gt;0,1,0)</f>
        <v>0</v>
      </c>
      <c r="D62" s="120">
        <f ca="1">IF(IFERROR(MATCH(_xlfn.CONCAT($B62,",",D$4),'25 SpcFunc &amp; VentSpcFunc combos'!$Q$8:$Q$354,0),0)&gt;0,1,0)</f>
        <v>0</v>
      </c>
      <c r="E62" s="120">
        <f ca="1">IF(IFERROR(MATCH(_xlfn.CONCAT($B62,",",E$4),'25 SpcFunc &amp; VentSpcFunc combos'!$Q$8:$Q$354,0),0)&gt;0,1,0)</f>
        <v>0</v>
      </c>
      <c r="F62" s="120">
        <f ca="1">IF(IFERROR(MATCH(_xlfn.CONCAT($B62,",",F$4),'25 SpcFunc &amp; VentSpcFunc combos'!$Q$8:$Q$354,0),0)&gt;0,1,0)</f>
        <v>0</v>
      </c>
      <c r="G62" s="120">
        <f ca="1">IF(IFERROR(MATCH(_xlfn.CONCAT($B62,",",G$4),'25 SpcFunc &amp; VentSpcFunc combos'!$Q$8:$Q$354,0),0)&gt;0,1,0)</f>
        <v>0</v>
      </c>
      <c r="H62" s="120">
        <f ca="1">IF(IFERROR(MATCH(_xlfn.CONCAT($B62,",",H$4),'25 SpcFunc &amp; VentSpcFunc combos'!$Q$8:$Q$354,0),0)&gt;0,1,0)</f>
        <v>0</v>
      </c>
      <c r="I62" s="120">
        <f ca="1">IF(IFERROR(MATCH(_xlfn.CONCAT($B62,",",I$4),'25 SpcFunc &amp; VentSpcFunc combos'!$Q$8:$Q$354,0),0)&gt;0,1,0)</f>
        <v>0</v>
      </c>
      <c r="J62" s="120">
        <f ca="1">IF(IFERROR(MATCH(_xlfn.CONCAT($B62,",",J$4),'25 SpcFunc &amp; VentSpcFunc combos'!$Q$8:$Q$354,0),0)&gt;0,1,0)</f>
        <v>0</v>
      </c>
      <c r="K62" s="120">
        <f ca="1">IF(IFERROR(MATCH(_xlfn.CONCAT($B62,",",K$4),'25 SpcFunc &amp; VentSpcFunc combos'!$Q$8:$Q$354,0),0)&gt;0,1,0)</f>
        <v>0</v>
      </c>
      <c r="L62" s="120">
        <f ca="1">IF(IFERROR(MATCH(_xlfn.CONCAT($B62,",",L$4),'25 SpcFunc &amp; VentSpcFunc combos'!$Q$8:$Q$354,0),0)&gt;0,1,0)</f>
        <v>0</v>
      </c>
      <c r="M62" s="120">
        <f ca="1">IF(IFERROR(MATCH(_xlfn.CONCAT($B62,",",M$4),'25 SpcFunc &amp; VentSpcFunc combos'!$Q$8:$Q$354,0),0)&gt;0,1,0)</f>
        <v>0</v>
      </c>
      <c r="N62" s="120">
        <f ca="1">IF(IFERROR(MATCH(_xlfn.CONCAT($B62,",",N$4),'25 SpcFunc &amp; VentSpcFunc combos'!$Q$8:$Q$354,0),0)&gt;0,1,0)</f>
        <v>0</v>
      </c>
      <c r="O62" s="120">
        <f ca="1">IF(IFERROR(MATCH(_xlfn.CONCAT($B62,",",O$4),'25 SpcFunc &amp; VentSpcFunc combos'!$Q$8:$Q$354,0),0)&gt;0,1,0)</f>
        <v>0</v>
      </c>
      <c r="P62" s="120">
        <f ca="1">IF(IFERROR(MATCH(_xlfn.CONCAT($B62,",",P$4),'25 SpcFunc &amp; VentSpcFunc combos'!$Q$8:$Q$354,0),0)&gt;0,1,0)</f>
        <v>0</v>
      </c>
      <c r="Q62" s="120">
        <f ca="1">IF(IFERROR(MATCH(_xlfn.CONCAT($B62,",",Q$4),'25 SpcFunc &amp; VentSpcFunc combos'!$Q$8:$Q$354,0),0)&gt;0,1,0)</f>
        <v>0</v>
      </c>
      <c r="R62" s="120">
        <f ca="1">IF(IFERROR(MATCH(_xlfn.CONCAT($B62,",",R$4),'25 SpcFunc &amp; VentSpcFunc combos'!$Q$8:$Q$354,0),0)&gt;0,1,0)</f>
        <v>0</v>
      </c>
      <c r="S62" s="120">
        <f ca="1">IF(IFERROR(MATCH(_xlfn.CONCAT($B62,",",S$4),'25 SpcFunc &amp; VentSpcFunc combos'!$Q$8:$Q$354,0),0)&gt;0,1,0)</f>
        <v>0</v>
      </c>
      <c r="T62" s="120">
        <f ca="1">IF(IFERROR(MATCH(_xlfn.CONCAT($B62,",",T$4),'25 SpcFunc &amp; VentSpcFunc combos'!$Q$8:$Q$354,0),0)&gt;0,1,0)</f>
        <v>0</v>
      </c>
      <c r="U62" s="120">
        <f ca="1">IF(IFERROR(MATCH(_xlfn.CONCAT($B62,",",U$4),'25 SpcFunc &amp; VentSpcFunc combos'!$Q$8:$Q$354,0),0)&gt;0,1,0)</f>
        <v>0</v>
      </c>
      <c r="V62" s="120">
        <f ca="1">IF(IFERROR(MATCH(_xlfn.CONCAT($B62,",",V$4),'25 SpcFunc &amp; VentSpcFunc combos'!$Q$8:$Q$354,0),0)&gt;0,1,0)</f>
        <v>0</v>
      </c>
      <c r="W62" s="120">
        <f ca="1">IF(IFERROR(MATCH(_xlfn.CONCAT($B62,",",W$4),'25 SpcFunc &amp; VentSpcFunc combos'!$Q$8:$Q$354,0),0)&gt;0,1,0)</f>
        <v>0</v>
      </c>
      <c r="X62" s="120">
        <f ca="1">IF(IFERROR(MATCH(_xlfn.CONCAT($B62,",",X$4),'25 SpcFunc &amp; VentSpcFunc combos'!$Q$8:$Q$354,0),0)&gt;0,1,0)</f>
        <v>0</v>
      </c>
      <c r="Y62" s="120">
        <f ca="1">IF(IFERROR(MATCH(_xlfn.CONCAT($B62,",",Y$4),'25 SpcFunc &amp; VentSpcFunc combos'!$Q$8:$Q$354,0),0)&gt;0,1,0)</f>
        <v>0</v>
      </c>
      <c r="Z62" s="120">
        <f ca="1">IF(IFERROR(MATCH(_xlfn.CONCAT($B62,",",Z$4),'25 SpcFunc &amp; VentSpcFunc combos'!$Q$8:$Q$354,0),0)&gt;0,1,0)</f>
        <v>0</v>
      </c>
      <c r="AA62" s="120">
        <f ca="1">IF(IFERROR(MATCH(_xlfn.CONCAT($B62,",",AA$4),'25 SpcFunc &amp; VentSpcFunc combos'!$Q$8:$Q$354,0),0)&gt;0,1,0)</f>
        <v>0</v>
      </c>
      <c r="AB62" s="120">
        <f ca="1">IF(IFERROR(MATCH(_xlfn.CONCAT($B62,",",AB$4),'25 SpcFunc &amp; VentSpcFunc combos'!$Q$8:$Q$354,0),0)&gt;0,1,0)</f>
        <v>0</v>
      </c>
      <c r="AC62" s="120">
        <f ca="1">IF(IFERROR(MATCH(_xlfn.CONCAT($B62,",",AC$4),'25 SpcFunc &amp; VentSpcFunc combos'!$Q$8:$Q$354,0),0)&gt;0,1,0)</f>
        <v>0</v>
      </c>
      <c r="AD62" s="120">
        <f ca="1">IF(IFERROR(MATCH(_xlfn.CONCAT($B62,",",AD$4),'25 SpcFunc &amp; VentSpcFunc combos'!$Q$8:$Q$354,0),0)&gt;0,1,0)</f>
        <v>0</v>
      </c>
      <c r="AE62" s="120">
        <f ca="1">IF(IFERROR(MATCH(_xlfn.CONCAT($B62,",",AE$4),'25 SpcFunc &amp; VentSpcFunc combos'!$Q$8:$Q$354,0),0)&gt;0,1,0)</f>
        <v>0</v>
      </c>
      <c r="AF62" s="120">
        <f ca="1">IF(IFERROR(MATCH(_xlfn.CONCAT($B62,",",AF$4),'25 SpcFunc &amp; VentSpcFunc combos'!$Q$8:$Q$354,0),0)&gt;0,1,0)</f>
        <v>0</v>
      </c>
      <c r="AG62" s="120">
        <f ca="1">IF(IFERROR(MATCH(_xlfn.CONCAT($B62,",",AG$4),'25 SpcFunc &amp; VentSpcFunc combos'!$Q$8:$Q$354,0),0)&gt;0,1,0)</f>
        <v>0</v>
      </c>
      <c r="AH62" s="120">
        <f ca="1">IF(IFERROR(MATCH(_xlfn.CONCAT($B62,",",AH$4),'25 SpcFunc &amp; VentSpcFunc combos'!$Q$8:$Q$354,0),0)&gt;0,1,0)</f>
        <v>0</v>
      </c>
      <c r="AI62" s="120">
        <f ca="1">IF(IFERROR(MATCH(_xlfn.CONCAT($B62,",",AI$4),'25 SpcFunc &amp; VentSpcFunc combos'!$Q$8:$Q$354,0),0)&gt;0,1,0)</f>
        <v>0</v>
      </c>
      <c r="AJ62" s="120">
        <f ca="1">IF(IFERROR(MATCH(_xlfn.CONCAT($B62,",",AJ$4),'25 SpcFunc &amp; VentSpcFunc combos'!$Q$8:$Q$354,0),0)&gt;0,1,0)</f>
        <v>0</v>
      </c>
      <c r="AK62" s="120">
        <f ca="1">IF(IFERROR(MATCH(_xlfn.CONCAT($B62,",",AK$4),'25 SpcFunc &amp; VentSpcFunc combos'!$Q$8:$Q$354,0),0)&gt;0,1,0)</f>
        <v>0</v>
      </c>
      <c r="AL62" s="120">
        <f ca="1">IF(IFERROR(MATCH(_xlfn.CONCAT($B62,",",AL$4),'25 SpcFunc &amp; VentSpcFunc combos'!$Q$8:$Q$354,0),0)&gt;0,1,0)</f>
        <v>0</v>
      </c>
      <c r="AM62" s="120">
        <f ca="1">IF(IFERROR(MATCH(_xlfn.CONCAT($B62,",",AM$4),'25 SpcFunc &amp; VentSpcFunc combos'!$Q$8:$Q$354,0),0)&gt;0,1,0)</f>
        <v>0</v>
      </c>
      <c r="AN62" s="120">
        <f ca="1">IF(IFERROR(MATCH(_xlfn.CONCAT($B62,",",AN$4),'25 SpcFunc &amp; VentSpcFunc combos'!$Q$8:$Q$354,0),0)&gt;0,1,0)</f>
        <v>0</v>
      </c>
      <c r="AO62" s="120">
        <f ca="1">IF(IFERROR(MATCH(_xlfn.CONCAT($B62,",",AO$4),'25 SpcFunc &amp; VentSpcFunc combos'!$Q$8:$Q$354,0),0)&gt;0,1,0)</f>
        <v>0</v>
      </c>
      <c r="AP62" s="120">
        <f ca="1">IF(IFERROR(MATCH(_xlfn.CONCAT($B62,",",AP$4),'25 SpcFunc &amp; VentSpcFunc combos'!$Q$8:$Q$354,0),0)&gt;0,1,0)</f>
        <v>0</v>
      </c>
      <c r="AQ62" s="120">
        <f ca="1">IF(IFERROR(MATCH(_xlfn.CONCAT($B62,",",AQ$4),'25 SpcFunc &amp; VentSpcFunc combos'!$Q$8:$Q$354,0),0)&gt;0,1,0)</f>
        <v>0</v>
      </c>
      <c r="AR62" s="120">
        <f ca="1">IF(IFERROR(MATCH(_xlfn.CONCAT($B62,",",AR$4),'25 SpcFunc &amp; VentSpcFunc combos'!$Q$8:$Q$354,0),0)&gt;0,1,0)</f>
        <v>0</v>
      </c>
      <c r="AS62" s="120">
        <f ca="1">IF(IFERROR(MATCH(_xlfn.CONCAT($B62,",",AS$4),'25 SpcFunc &amp; VentSpcFunc combos'!$Q$8:$Q$354,0),0)&gt;0,1,0)</f>
        <v>0</v>
      </c>
      <c r="AT62" s="120">
        <f ca="1">IF(IFERROR(MATCH(_xlfn.CONCAT($B62,",",AT$4),'25 SpcFunc &amp; VentSpcFunc combos'!$Q$8:$Q$354,0),0)&gt;0,1,0)</f>
        <v>0</v>
      </c>
      <c r="AU62" s="120">
        <f ca="1">IF(IFERROR(MATCH(_xlfn.CONCAT($B62,",",AU$4),'25 SpcFunc &amp; VentSpcFunc combos'!$Q$8:$Q$354,0),0)&gt;0,1,0)</f>
        <v>0</v>
      </c>
      <c r="AV62" s="120">
        <f ca="1">IF(IFERROR(MATCH(_xlfn.CONCAT($B62,",",AV$4),'25 SpcFunc &amp; VentSpcFunc combos'!$Q$8:$Q$354,0),0)&gt;0,1,0)</f>
        <v>0</v>
      </c>
      <c r="AW62" s="120">
        <f ca="1">IF(IFERROR(MATCH(_xlfn.CONCAT($B62,",",AW$4),'25 SpcFunc &amp; VentSpcFunc combos'!$Q$8:$Q$354,0),0)&gt;0,1,0)</f>
        <v>0</v>
      </c>
      <c r="AX62" s="120">
        <f ca="1">IF(IFERROR(MATCH(_xlfn.CONCAT($B62,",",AX$4),'25 SpcFunc &amp; VentSpcFunc combos'!$Q$8:$Q$354,0),0)&gt;0,1,0)</f>
        <v>0</v>
      </c>
      <c r="AY62" s="120">
        <f ca="1">IF(IFERROR(MATCH(_xlfn.CONCAT($B62,",",AY$4),'25 SpcFunc &amp; VentSpcFunc combos'!$Q$8:$Q$354,0),0)&gt;0,1,0)</f>
        <v>0</v>
      </c>
      <c r="AZ62" s="120">
        <f ca="1">IF(IFERROR(MATCH(_xlfn.CONCAT($B62,",",AZ$4),'25 SpcFunc &amp; VentSpcFunc combos'!$Q$8:$Q$354,0),0)&gt;0,1,0)</f>
        <v>0</v>
      </c>
      <c r="BA62" s="120">
        <f ca="1">IF(IFERROR(MATCH(_xlfn.CONCAT($B62,",",BA$4),'25 SpcFunc &amp; VentSpcFunc combos'!$Q$8:$Q$354,0),0)&gt;0,1,0)</f>
        <v>0</v>
      </c>
      <c r="BB62" s="120">
        <f ca="1">IF(IFERROR(MATCH(_xlfn.CONCAT($B62,",",BB$4),'25 SpcFunc &amp; VentSpcFunc combos'!$Q$8:$Q$354,0),0)&gt;0,1,0)</f>
        <v>0</v>
      </c>
      <c r="BC62" s="120">
        <f ca="1">IF(IFERROR(MATCH(_xlfn.CONCAT($B62,",",BC$4),'25 SpcFunc &amp; VentSpcFunc combos'!$Q$8:$Q$354,0),0)&gt;0,1,0)</f>
        <v>0</v>
      </c>
      <c r="BD62" s="120">
        <f ca="1">IF(IFERROR(MATCH(_xlfn.CONCAT($B62,",",BD$4),'25 SpcFunc &amp; VentSpcFunc combos'!$Q$8:$Q$354,0),0)&gt;0,1,0)</f>
        <v>0</v>
      </c>
      <c r="BE62" s="120">
        <f ca="1">IF(IFERROR(MATCH(_xlfn.CONCAT($B62,",",BE$4),'25 SpcFunc &amp; VentSpcFunc combos'!$Q$8:$Q$354,0),0)&gt;0,1,0)</f>
        <v>0</v>
      </c>
      <c r="BF62" s="120">
        <f ca="1">IF(IFERROR(MATCH(_xlfn.CONCAT($B62,",",BF$4),'25 SpcFunc &amp; VentSpcFunc combos'!$Q$8:$Q$354,0),0)&gt;0,1,0)</f>
        <v>0</v>
      </c>
      <c r="BG62" s="120">
        <f ca="1">IF(IFERROR(MATCH(_xlfn.CONCAT($B62,",",BG$4),'25 SpcFunc &amp; VentSpcFunc combos'!$Q$8:$Q$354,0),0)&gt;0,1,0)</f>
        <v>0</v>
      </c>
      <c r="BH62" s="120">
        <f ca="1">IF(IFERROR(MATCH(_xlfn.CONCAT($B62,",",BH$4),'25 SpcFunc &amp; VentSpcFunc combos'!$Q$8:$Q$354,0),0)&gt;0,1,0)</f>
        <v>0</v>
      </c>
      <c r="BI62" s="120">
        <f ca="1">IF(IFERROR(MATCH(_xlfn.CONCAT($B62,",",BI$4),'25 SpcFunc &amp; VentSpcFunc combos'!$Q$8:$Q$354,0),0)&gt;0,1,0)</f>
        <v>0</v>
      </c>
      <c r="BJ62" s="120">
        <f ca="1">IF(IFERROR(MATCH(_xlfn.CONCAT($B62,",",BJ$4),'25 SpcFunc &amp; VentSpcFunc combos'!$Q$8:$Q$354,0),0)&gt;0,1,0)</f>
        <v>0</v>
      </c>
      <c r="BK62" s="120">
        <f ca="1">IF(IFERROR(MATCH(_xlfn.CONCAT($B62,",",BK$4),'25 SpcFunc &amp; VentSpcFunc combos'!$Q$8:$Q$354,0),0)&gt;0,1,0)</f>
        <v>0</v>
      </c>
      <c r="BL62" s="120">
        <f ca="1">IF(IFERROR(MATCH(_xlfn.CONCAT($B62,",",BL$4),'25 SpcFunc &amp; VentSpcFunc combos'!$Q$8:$Q$354,0),0)&gt;0,1,0)</f>
        <v>0</v>
      </c>
      <c r="BM62" s="120">
        <f ca="1">IF(IFERROR(MATCH(_xlfn.CONCAT($B62,",",BM$4),'25 SpcFunc &amp; VentSpcFunc combos'!$Q$8:$Q$354,0),0)&gt;0,1,0)</f>
        <v>0</v>
      </c>
      <c r="BN62" s="120">
        <f ca="1">IF(IFERROR(MATCH(_xlfn.CONCAT($B62,",",BN$4),'25 SpcFunc &amp; VentSpcFunc combos'!$Q$8:$Q$354,0),0)&gt;0,1,0)</f>
        <v>0</v>
      </c>
      <c r="BO62" s="120">
        <f ca="1">IF(IFERROR(MATCH(_xlfn.CONCAT($B62,",",BO$4),'25 SpcFunc &amp; VentSpcFunc combos'!$Q$8:$Q$354,0),0)&gt;0,1,0)</f>
        <v>0</v>
      </c>
      <c r="BP62" s="120">
        <f ca="1">IF(IFERROR(MATCH(_xlfn.CONCAT($B62,",",BP$4),'25 SpcFunc &amp; VentSpcFunc combos'!$Q$8:$Q$354,0),0)&gt;0,1,0)</f>
        <v>0</v>
      </c>
      <c r="BQ62" s="120">
        <f ca="1">IF(IFERROR(MATCH(_xlfn.CONCAT($B62,",",BQ$4),'25 SpcFunc &amp; VentSpcFunc combos'!$Q$8:$Q$354,0),0)&gt;0,1,0)</f>
        <v>0</v>
      </c>
      <c r="BR62" s="120">
        <f ca="1">IF(IFERROR(MATCH(_xlfn.CONCAT($B62,",",BR$4),'25 SpcFunc &amp; VentSpcFunc combos'!$Q$8:$Q$354,0),0)&gt;0,1,0)</f>
        <v>0</v>
      </c>
      <c r="BS62" s="120">
        <f ca="1">IF(IFERROR(MATCH(_xlfn.CONCAT($B62,",",BS$4),'25 SpcFunc &amp; VentSpcFunc combos'!$Q$8:$Q$354,0),0)&gt;0,1,0)</f>
        <v>0</v>
      </c>
      <c r="BT62" s="120">
        <f ca="1">IF(IFERROR(MATCH(_xlfn.CONCAT($B62,",",BT$4),'25 SpcFunc &amp; VentSpcFunc combos'!$Q$8:$Q$354,0),0)&gt;0,1,0)</f>
        <v>0</v>
      </c>
      <c r="BU62" s="120">
        <f ca="1">IF(IFERROR(MATCH(_xlfn.CONCAT($B62,",",BU$4),'25 SpcFunc &amp; VentSpcFunc combos'!$Q$8:$Q$354,0),0)&gt;0,1,0)</f>
        <v>0</v>
      </c>
      <c r="BV62" s="120">
        <f ca="1">IF(IFERROR(MATCH(_xlfn.CONCAT($B62,",",BV$4),'25 SpcFunc &amp; VentSpcFunc combos'!$Q$8:$Q$354,0),0)&gt;0,1,0)</f>
        <v>0</v>
      </c>
      <c r="BW62" s="120">
        <f ca="1">IF(IFERROR(MATCH(_xlfn.CONCAT($B62,",",BW$4),'25 SpcFunc &amp; VentSpcFunc combos'!$Q$8:$Q$354,0),0)&gt;0,1,0)</f>
        <v>0</v>
      </c>
      <c r="BX62" s="120">
        <f ca="1">IF(IFERROR(MATCH(_xlfn.CONCAT($B62,",",BX$4),'25 SpcFunc &amp; VentSpcFunc combos'!$Q$8:$Q$354,0),0)&gt;0,1,0)</f>
        <v>0</v>
      </c>
      <c r="BY62" s="120">
        <f ca="1">IF(IFERROR(MATCH(_xlfn.CONCAT($B62,",",BY$4),'25 SpcFunc &amp; VentSpcFunc combos'!$Q$8:$Q$354,0),0)&gt;0,1,0)</f>
        <v>0</v>
      </c>
      <c r="BZ62" s="120">
        <f ca="1">IF(IFERROR(MATCH(_xlfn.CONCAT($B62,",",BZ$4),'25 SpcFunc &amp; VentSpcFunc combos'!$Q$8:$Q$354,0),0)&gt;0,1,0)</f>
        <v>0</v>
      </c>
      <c r="CA62" s="120">
        <f ca="1">IF(IFERROR(MATCH(_xlfn.CONCAT($B62,",",CA$4),'25 SpcFunc &amp; VentSpcFunc combos'!$Q$8:$Q$354,0),0)&gt;0,1,0)</f>
        <v>0</v>
      </c>
      <c r="CB62" s="120">
        <f ca="1">IF(IFERROR(MATCH(_xlfn.CONCAT($B62,",",CB$4),'25 SpcFunc &amp; VentSpcFunc combos'!$Q$8:$Q$354,0),0)&gt;0,1,0)</f>
        <v>0</v>
      </c>
      <c r="CC62" s="120">
        <f ca="1">IF(IFERROR(MATCH(_xlfn.CONCAT($B62,",",CC$4),'25 SpcFunc &amp; VentSpcFunc combos'!$Q$8:$Q$354,0),0)&gt;0,1,0)</f>
        <v>0</v>
      </c>
      <c r="CD62" s="120">
        <f ca="1">IF(IFERROR(MATCH(_xlfn.CONCAT($B62,",",CD$4),'25 SpcFunc &amp; VentSpcFunc combos'!$Q$8:$Q$354,0),0)&gt;0,1,0)</f>
        <v>0</v>
      </c>
      <c r="CE62" s="120">
        <f ca="1">IF(IFERROR(MATCH(_xlfn.CONCAT($B62,",",CE$4),'25 SpcFunc &amp; VentSpcFunc combos'!$Q$8:$Q$354,0),0)&gt;0,1,0)</f>
        <v>0</v>
      </c>
      <c r="CF62" s="120">
        <f ca="1">IF(IFERROR(MATCH(_xlfn.CONCAT($B62,",",CF$4),'25 SpcFunc &amp; VentSpcFunc combos'!$Q$8:$Q$354,0),0)&gt;0,1,0)</f>
        <v>0</v>
      </c>
      <c r="CG62" s="120">
        <f ca="1">IF(IFERROR(MATCH(_xlfn.CONCAT($B62,",",CG$4),'25 SpcFunc &amp; VentSpcFunc combos'!$Q$8:$Q$354,0),0)&gt;0,1,0)</f>
        <v>0</v>
      </c>
      <c r="CH62" s="120">
        <f ca="1">IF(IFERROR(MATCH(_xlfn.CONCAT($B62,",",CH$4),'25 SpcFunc &amp; VentSpcFunc combos'!$Q$8:$Q$354,0),0)&gt;0,1,0)</f>
        <v>0</v>
      </c>
      <c r="CI62" s="120">
        <f ca="1">IF(IFERROR(MATCH(_xlfn.CONCAT($B62,",",CI$4),'25 SpcFunc &amp; VentSpcFunc combos'!$Q$8:$Q$354,0),0)&gt;0,1,0)</f>
        <v>0</v>
      </c>
      <c r="CJ62" s="120">
        <f ca="1">IF(IFERROR(MATCH(_xlfn.CONCAT($B62,",",CJ$4),'25 SpcFunc &amp; VentSpcFunc combos'!$Q$8:$Q$354,0),0)&gt;0,1,0)</f>
        <v>0</v>
      </c>
      <c r="CK62" s="120">
        <f ca="1">IF(IFERROR(MATCH(_xlfn.CONCAT($B62,",",CK$4),'25 SpcFunc &amp; VentSpcFunc combos'!$Q$8:$Q$354,0),0)&gt;0,1,0)</f>
        <v>0</v>
      </c>
      <c r="CL62" s="120">
        <f ca="1">IF(IFERROR(MATCH(_xlfn.CONCAT($B62,",",CL$4),'25 SpcFunc &amp; VentSpcFunc combos'!$Q$8:$Q$354,0),0)&gt;0,1,0)</f>
        <v>0</v>
      </c>
      <c r="CM62" s="120">
        <f ca="1">IF(IFERROR(MATCH(_xlfn.CONCAT($B62,",",CM$4),'25 SpcFunc &amp; VentSpcFunc combos'!$Q$8:$Q$354,0),0)&gt;0,1,0)</f>
        <v>0</v>
      </c>
      <c r="CN62" s="120">
        <f ca="1">IF(IFERROR(MATCH(_xlfn.CONCAT($B62,",",CN$4),'25 SpcFunc &amp; VentSpcFunc combos'!$Q$8:$Q$354,0),0)&gt;0,1,0)</f>
        <v>0</v>
      </c>
      <c r="CO62" s="120">
        <f ca="1">IF(IFERROR(MATCH(_xlfn.CONCAT($B62,",",CO$4),'25 SpcFunc &amp; VentSpcFunc combos'!$Q$8:$Q$354,0),0)&gt;0,1,0)</f>
        <v>0</v>
      </c>
      <c r="CP62" s="120">
        <f ca="1">IF(IFERROR(MATCH(_xlfn.CONCAT($B62,",",CP$4),'25 SpcFunc &amp; VentSpcFunc combos'!$Q$8:$Q$354,0),0)&gt;0,1,0)</f>
        <v>1</v>
      </c>
      <c r="CQ62" s="120">
        <f ca="1">IF(IFERROR(MATCH(_xlfn.CONCAT($B62,",",CQ$4),'25 SpcFunc &amp; VentSpcFunc combos'!$Q$8:$Q$354,0),0)&gt;0,1,0)</f>
        <v>1</v>
      </c>
      <c r="CR62" s="120">
        <f ca="1">IF(IFERROR(MATCH(_xlfn.CONCAT($B62,",",CR$4),'25 SpcFunc &amp; VentSpcFunc combos'!$Q$8:$Q$354,0),0)&gt;0,1,0)</f>
        <v>0</v>
      </c>
      <c r="CS62" s="120">
        <f ca="1">IF(IFERROR(MATCH(_xlfn.CONCAT($B62,",",CS$4),'25 SpcFunc &amp; VentSpcFunc combos'!$Q$8:$Q$354,0),0)&gt;0,1,0)</f>
        <v>0</v>
      </c>
      <c r="CT62" s="120">
        <f ca="1">IF(IFERROR(MATCH(_xlfn.CONCAT($B62,",",CT$4),'25 SpcFunc &amp; VentSpcFunc combos'!$Q$8:$Q$354,0),0)&gt;0,1,0)</f>
        <v>0</v>
      </c>
      <c r="CU62" s="99" t="s">
        <v>938</v>
      </c>
      <c r="CV62">
        <f t="shared" ca="1" si="4"/>
        <v>2</v>
      </c>
    </row>
    <row r="63" spans="2:100" x14ac:dyDescent="0.25">
      <c r="B63" t="str">
        <f>'For CSV - 2025 SpcFuncData'!B63</f>
        <v>Retail Sales Area (Fitting Room)</v>
      </c>
      <c r="C63" s="120">
        <f ca="1">IF(IFERROR(MATCH(_xlfn.CONCAT($B63,",",C$4),'25 SpcFunc &amp; VentSpcFunc combos'!$Q$8:$Q$354,0),0)&gt;0,1,0)</f>
        <v>0</v>
      </c>
      <c r="D63" s="120">
        <f ca="1">IF(IFERROR(MATCH(_xlfn.CONCAT($B63,",",D$4),'25 SpcFunc &amp; VentSpcFunc combos'!$Q$8:$Q$354,0),0)&gt;0,1,0)</f>
        <v>0</v>
      </c>
      <c r="E63" s="120">
        <f ca="1">IF(IFERROR(MATCH(_xlfn.CONCAT($B63,",",E$4),'25 SpcFunc &amp; VentSpcFunc combos'!$Q$8:$Q$354,0),0)&gt;0,1,0)</f>
        <v>0</v>
      </c>
      <c r="F63" s="120">
        <f ca="1">IF(IFERROR(MATCH(_xlfn.CONCAT($B63,",",F$4),'25 SpcFunc &amp; VentSpcFunc combos'!$Q$8:$Q$354,0),0)&gt;0,1,0)</f>
        <v>0</v>
      </c>
      <c r="G63" s="120">
        <f ca="1">IF(IFERROR(MATCH(_xlfn.CONCAT($B63,",",G$4),'25 SpcFunc &amp; VentSpcFunc combos'!$Q$8:$Q$354,0),0)&gt;0,1,0)</f>
        <v>0</v>
      </c>
      <c r="H63" s="120">
        <f ca="1">IF(IFERROR(MATCH(_xlfn.CONCAT($B63,",",H$4),'25 SpcFunc &amp; VentSpcFunc combos'!$Q$8:$Q$354,0),0)&gt;0,1,0)</f>
        <v>0</v>
      </c>
      <c r="I63" s="120">
        <f ca="1">IF(IFERROR(MATCH(_xlfn.CONCAT($B63,",",I$4),'25 SpcFunc &amp; VentSpcFunc combos'!$Q$8:$Q$354,0),0)&gt;0,1,0)</f>
        <v>0</v>
      </c>
      <c r="J63" s="120">
        <f ca="1">IF(IFERROR(MATCH(_xlfn.CONCAT($B63,",",J$4),'25 SpcFunc &amp; VentSpcFunc combos'!$Q$8:$Q$354,0),0)&gt;0,1,0)</f>
        <v>0</v>
      </c>
      <c r="K63" s="120">
        <f ca="1">IF(IFERROR(MATCH(_xlfn.CONCAT($B63,",",K$4),'25 SpcFunc &amp; VentSpcFunc combos'!$Q$8:$Q$354,0),0)&gt;0,1,0)</f>
        <v>0</v>
      </c>
      <c r="L63" s="120">
        <f ca="1">IF(IFERROR(MATCH(_xlfn.CONCAT($B63,",",L$4),'25 SpcFunc &amp; VentSpcFunc combos'!$Q$8:$Q$354,0),0)&gt;0,1,0)</f>
        <v>0</v>
      </c>
      <c r="M63" s="120">
        <f ca="1">IF(IFERROR(MATCH(_xlfn.CONCAT($B63,",",M$4),'25 SpcFunc &amp; VentSpcFunc combos'!$Q$8:$Q$354,0),0)&gt;0,1,0)</f>
        <v>0</v>
      </c>
      <c r="N63" s="120">
        <f ca="1">IF(IFERROR(MATCH(_xlfn.CONCAT($B63,",",N$4),'25 SpcFunc &amp; VentSpcFunc combos'!$Q$8:$Q$354,0),0)&gt;0,1,0)</f>
        <v>0</v>
      </c>
      <c r="O63" s="120">
        <f ca="1">IF(IFERROR(MATCH(_xlfn.CONCAT($B63,",",O$4),'25 SpcFunc &amp; VentSpcFunc combos'!$Q$8:$Q$354,0),0)&gt;0,1,0)</f>
        <v>0</v>
      </c>
      <c r="P63" s="120">
        <f ca="1">IF(IFERROR(MATCH(_xlfn.CONCAT($B63,",",P$4),'25 SpcFunc &amp; VentSpcFunc combos'!$Q$8:$Q$354,0),0)&gt;0,1,0)</f>
        <v>0</v>
      </c>
      <c r="Q63" s="120">
        <f ca="1">IF(IFERROR(MATCH(_xlfn.CONCAT($B63,",",Q$4),'25 SpcFunc &amp; VentSpcFunc combos'!$Q$8:$Q$354,0),0)&gt;0,1,0)</f>
        <v>0</v>
      </c>
      <c r="R63" s="120">
        <f ca="1">IF(IFERROR(MATCH(_xlfn.CONCAT($B63,",",R$4),'25 SpcFunc &amp; VentSpcFunc combos'!$Q$8:$Q$354,0),0)&gt;0,1,0)</f>
        <v>0</v>
      </c>
      <c r="S63" s="120">
        <f ca="1">IF(IFERROR(MATCH(_xlfn.CONCAT($B63,",",S$4),'25 SpcFunc &amp; VentSpcFunc combos'!$Q$8:$Q$354,0),0)&gt;0,1,0)</f>
        <v>0</v>
      </c>
      <c r="T63" s="120">
        <f ca="1">IF(IFERROR(MATCH(_xlfn.CONCAT($B63,",",T$4),'25 SpcFunc &amp; VentSpcFunc combos'!$Q$8:$Q$354,0),0)&gt;0,1,0)</f>
        <v>0</v>
      </c>
      <c r="U63" s="120">
        <f ca="1">IF(IFERROR(MATCH(_xlfn.CONCAT($B63,",",U$4),'25 SpcFunc &amp; VentSpcFunc combos'!$Q$8:$Q$354,0),0)&gt;0,1,0)</f>
        <v>0</v>
      </c>
      <c r="V63" s="120">
        <f ca="1">IF(IFERROR(MATCH(_xlfn.CONCAT($B63,",",V$4),'25 SpcFunc &amp; VentSpcFunc combos'!$Q$8:$Q$354,0),0)&gt;0,1,0)</f>
        <v>0</v>
      </c>
      <c r="W63" s="120">
        <f ca="1">IF(IFERROR(MATCH(_xlfn.CONCAT($B63,",",W$4),'25 SpcFunc &amp; VentSpcFunc combos'!$Q$8:$Q$354,0),0)&gt;0,1,0)</f>
        <v>0</v>
      </c>
      <c r="X63" s="120">
        <f ca="1">IF(IFERROR(MATCH(_xlfn.CONCAT($B63,",",X$4),'25 SpcFunc &amp; VentSpcFunc combos'!$Q$8:$Q$354,0),0)&gt;0,1,0)</f>
        <v>0</v>
      </c>
      <c r="Y63" s="120">
        <f ca="1">IF(IFERROR(MATCH(_xlfn.CONCAT($B63,",",Y$4),'25 SpcFunc &amp; VentSpcFunc combos'!$Q$8:$Q$354,0),0)&gt;0,1,0)</f>
        <v>0</v>
      </c>
      <c r="Z63" s="120">
        <f ca="1">IF(IFERROR(MATCH(_xlfn.CONCAT($B63,",",Z$4),'25 SpcFunc &amp; VentSpcFunc combos'!$Q$8:$Q$354,0),0)&gt;0,1,0)</f>
        <v>0</v>
      </c>
      <c r="AA63" s="120">
        <f ca="1">IF(IFERROR(MATCH(_xlfn.CONCAT($B63,",",AA$4),'25 SpcFunc &amp; VentSpcFunc combos'!$Q$8:$Q$354,0),0)&gt;0,1,0)</f>
        <v>0</v>
      </c>
      <c r="AB63" s="120">
        <f ca="1">IF(IFERROR(MATCH(_xlfn.CONCAT($B63,",",AB$4),'25 SpcFunc &amp; VentSpcFunc combos'!$Q$8:$Q$354,0),0)&gt;0,1,0)</f>
        <v>0</v>
      </c>
      <c r="AC63" s="120">
        <f ca="1">IF(IFERROR(MATCH(_xlfn.CONCAT($B63,",",AC$4),'25 SpcFunc &amp; VentSpcFunc combos'!$Q$8:$Q$354,0),0)&gt;0,1,0)</f>
        <v>0</v>
      </c>
      <c r="AD63" s="120">
        <f ca="1">IF(IFERROR(MATCH(_xlfn.CONCAT($B63,",",AD$4),'25 SpcFunc &amp; VentSpcFunc combos'!$Q$8:$Q$354,0),0)&gt;0,1,0)</f>
        <v>0</v>
      </c>
      <c r="AE63" s="120">
        <f ca="1">IF(IFERROR(MATCH(_xlfn.CONCAT($B63,",",AE$4),'25 SpcFunc &amp; VentSpcFunc combos'!$Q$8:$Q$354,0),0)&gt;0,1,0)</f>
        <v>0</v>
      </c>
      <c r="AF63" s="120">
        <f ca="1">IF(IFERROR(MATCH(_xlfn.CONCAT($B63,",",AF$4),'25 SpcFunc &amp; VentSpcFunc combos'!$Q$8:$Q$354,0),0)&gt;0,1,0)</f>
        <v>0</v>
      </c>
      <c r="AG63" s="120">
        <f ca="1">IF(IFERROR(MATCH(_xlfn.CONCAT($B63,",",AG$4),'25 SpcFunc &amp; VentSpcFunc combos'!$Q$8:$Q$354,0),0)&gt;0,1,0)</f>
        <v>0</v>
      </c>
      <c r="AH63" s="120">
        <f ca="1">IF(IFERROR(MATCH(_xlfn.CONCAT($B63,",",AH$4),'25 SpcFunc &amp; VentSpcFunc combos'!$Q$8:$Q$354,0),0)&gt;0,1,0)</f>
        <v>0</v>
      </c>
      <c r="AI63" s="120">
        <f ca="1">IF(IFERROR(MATCH(_xlfn.CONCAT($B63,",",AI$4),'25 SpcFunc &amp; VentSpcFunc combos'!$Q$8:$Q$354,0),0)&gt;0,1,0)</f>
        <v>0</v>
      </c>
      <c r="AJ63" s="120">
        <f ca="1">IF(IFERROR(MATCH(_xlfn.CONCAT($B63,",",AJ$4),'25 SpcFunc &amp; VentSpcFunc combos'!$Q$8:$Q$354,0),0)&gt;0,1,0)</f>
        <v>0</v>
      </c>
      <c r="AK63" s="120">
        <f ca="1">IF(IFERROR(MATCH(_xlfn.CONCAT($B63,",",AK$4),'25 SpcFunc &amp; VentSpcFunc combos'!$Q$8:$Q$354,0),0)&gt;0,1,0)</f>
        <v>0</v>
      </c>
      <c r="AL63" s="120">
        <f ca="1">IF(IFERROR(MATCH(_xlfn.CONCAT($B63,",",AL$4),'25 SpcFunc &amp; VentSpcFunc combos'!$Q$8:$Q$354,0),0)&gt;0,1,0)</f>
        <v>0</v>
      </c>
      <c r="AM63" s="120">
        <f ca="1">IF(IFERROR(MATCH(_xlfn.CONCAT($B63,",",AM$4),'25 SpcFunc &amp; VentSpcFunc combos'!$Q$8:$Q$354,0),0)&gt;0,1,0)</f>
        <v>0</v>
      </c>
      <c r="AN63" s="120">
        <f ca="1">IF(IFERROR(MATCH(_xlfn.CONCAT($B63,",",AN$4),'25 SpcFunc &amp; VentSpcFunc combos'!$Q$8:$Q$354,0),0)&gt;0,1,0)</f>
        <v>0</v>
      </c>
      <c r="AO63" s="120">
        <f ca="1">IF(IFERROR(MATCH(_xlfn.CONCAT($B63,",",AO$4),'25 SpcFunc &amp; VentSpcFunc combos'!$Q$8:$Q$354,0),0)&gt;0,1,0)</f>
        <v>0</v>
      </c>
      <c r="AP63" s="120">
        <f ca="1">IF(IFERROR(MATCH(_xlfn.CONCAT($B63,",",AP$4),'25 SpcFunc &amp; VentSpcFunc combos'!$Q$8:$Q$354,0),0)&gt;0,1,0)</f>
        <v>0</v>
      </c>
      <c r="AQ63" s="120">
        <f ca="1">IF(IFERROR(MATCH(_xlfn.CONCAT($B63,",",AQ$4),'25 SpcFunc &amp; VentSpcFunc combos'!$Q$8:$Q$354,0),0)&gt;0,1,0)</f>
        <v>0</v>
      </c>
      <c r="AR63" s="120">
        <f ca="1">IF(IFERROR(MATCH(_xlfn.CONCAT($B63,",",AR$4),'25 SpcFunc &amp; VentSpcFunc combos'!$Q$8:$Q$354,0),0)&gt;0,1,0)</f>
        <v>0</v>
      </c>
      <c r="AS63" s="120">
        <f ca="1">IF(IFERROR(MATCH(_xlfn.CONCAT($B63,",",AS$4),'25 SpcFunc &amp; VentSpcFunc combos'!$Q$8:$Q$354,0),0)&gt;0,1,0)</f>
        <v>0</v>
      </c>
      <c r="AT63" s="120">
        <f ca="1">IF(IFERROR(MATCH(_xlfn.CONCAT($B63,",",AT$4),'25 SpcFunc &amp; VentSpcFunc combos'!$Q$8:$Q$354,0),0)&gt;0,1,0)</f>
        <v>0</v>
      </c>
      <c r="AU63" s="120">
        <f ca="1">IF(IFERROR(MATCH(_xlfn.CONCAT($B63,",",AU$4),'25 SpcFunc &amp; VentSpcFunc combos'!$Q$8:$Q$354,0),0)&gt;0,1,0)</f>
        <v>0</v>
      </c>
      <c r="AV63" s="120">
        <f ca="1">IF(IFERROR(MATCH(_xlfn.CONCAT($B63,",",AV$4),'25 SpcFunc &amp; VentSpcFunc combos'!$Q$8:$Q$354,0),0)&gt;0,1,0)</f>
        <v>0</v>
      </c>
      <c r="AW63" s="120">
        <f ca="1">IF(IFERROR(MATCH(_xlfn.CONCAT($B63,",",AW$4),'25 SpcFunc &amp; VentSpcFunc combos'!$Q$8:$Q$354,0),0)&gt;0,1,0)</f>
        <v>0</v>
      </c>
      <c r="AX63" s="120">
        <f ca="1">IF(IFERROR(MATCH(_xlfn.CONCAT($B63,",",AX$4),'25 SpcFunc &amp; VentSpcFunc combos'!$Q$8:$Q$354,0),0)&gt;0,1,0)</f>
        <v>0</v>
      </c>
      <c r="AY63" s="120">
        <f ca="1">IF(IFERROR(MATCH(_xlfn.CONCAT($B63,",",AY$4),'25 SpcFunc &amp; VentSpcFunc combos'!$Q$8:$Q$354,0),0)&gt;0,1,0)</f>
        <v>0</v>
      </c>
      <c r="AZ63" s="120">
        <f ca="1">IF(IFERROR(MATCH(_xlfn.CONCAT($B63,",",AZ$4),'25 SpcFunc &amp; VentSpcFunc combos'!$Q$8:$Q$354,0),0)&gt;0,1,0)</f>
        <v>0</v>
      </c>
      <c r="BA63" s="120">
        <f ca="1">IF(IFERROR(MATCH(_xlfn.CONCAT($B63,",",BA$4),'25 SpcFunc &amp; VentSpcFunc combos'!$Q$8:$Q$354,0),0)&gt;0,1,0)</f>
        <v>0</v>
      </c>
      <c r="BB63" s="120">
        <f ca="1">IF(IFERROR(MATCH(_xlfn.CONCAT($B63,",",BB$4),'25 SpcFunc &amp; VentSpcFunc combos'!$Q$8:$Q$354,0),0)&gt;0,1,0)</f>
        <v>0</v>
      </c>
      <c r="BC63" s="120">
        <f ca="1">IF(IFERROR(MATCH(_xlfn.CONCAT($B63,",",BC$4),'25 SpcFunc &amp; VentSpcFunc combos'!$Q$8:$Q$354,0),0)&gt;0,1,0)</f>
        <v>0</v>
      </c>
      <c r="BD63" s="120">
        <f ca="1">IF(IFERROR(MATCH(_xlfn.CONCAT($B63,",",BD$4),'25 SpcFunc &amp; VentSpcFunc combos'!$Q$8:$Q$354,0),0)&gt;0,1,0)</f>
        <v>0</v>
      </c>
      <c r="BE63" s="120">
        <f ca="1">IF(IFERROR(MATCH(_xlfn.CONCAT($B63,",",BE$4),'25 SpcFunc &amp; VentSpcFunc combos'!$Q$8:$Q$354,0),0)&gt;0,1,0)</f>
        <v>0</v>
      </c>
      <c r="BF63" s="120">
        <f ca="1">IF(IFERROR(MATCH(_xlfn.CONCAT($B63,",",BF$4),'25 SpcFunc &amp; VentSpcFunc combos'!$Q$8:$Q$354,0),0)&gt;0,1,0)</f>
        <v>0</v>
      </c>
      <c r="BG63" s="120">
        <f ca="1">IF(IFERROR(MATCH(_xlfn.CONCAT($B63,",",BG$4),'25 SpcFunc &amp; VentSpcFunc combos'!$Q$8:$Q$354,0),0)&gt;0,1,0)</f>
        <v>0</v>
      </c>
      <c r="BH63" s="120">
        <f ca="1">IF(IFERROR(MATCH(_xlfn.CONCAT($B63,",",BH$4),'25 SpcFunc &amp; VentSpcFunc combos'!$Q$8:$Q$354,0),0)&gt;0,1,0)</f>
        <v>0</v>
      </c>
      <c r="BI63" s="120">
        <f ca="1">IF(IFERROR(MATCH(_xlfn.CONCAT($B63,",",BI$4),'25 SpcFunc &amp; VentSpcFunc combos'!$Q$8:$Q$354,0),0)&gt;0,1,0)</f>
        <v>0</v>
      </c>
      <c r="BJ63" s="120">
        <f ca="1">IF(IFERROR(MATCH(_xlfn.CONCAT($B63,",",BJ$4),'25 SpcFunc &amp; VentSpcFunc combos'!$Q$8:$Q$354,0),0)&gt;0,1,0)</f>
        <v>0</v>
      </c>
      <c r="BK63" s="120">
        <f ca="1">IF(IFERROR(MATCH(_xlfn.CONCAT($B63,",",BK$4),'25 SpcFunc &amp; VentSpcFunc combos'!$Q$8:$Q$354,0),0)&gt;0,1,0)</f>
        <v>0</v>
      </c>
      <c r="BL63" s="120">
        <f ca="1">IF(IFERROR(MATCH(_xlfn.CONCAT($B63,",",BL$4),'25 SpcFunc &amp; VentSpcFunc combos'!$Q$8:$Q$354,0),0)&gt;0,1,0)</f>
        <v>0</v>
      </c>
      <c r="BM63" s="120">
        <f ca="1">IF(IFERROR(MATCH(_xlfn.CONCAT($B63,",",BM$4),'25 SpcFunc &amp; VentSpcFunc combos'!$Q$8:$Q$354,0),0)&gt;0,1,0)</f>
        <v>0</v>
      </c>
      <c r="BN63" s="120">
        <f ca="1">IF(IFERROR(MATCH(_xlfn.CONCAT($B63,",",BN$4),'25 SpcFunc &amp; VentSpcFunc combos'!$Q$8:$Q$354,0),0)&gt;0,1,0)</f>
        <v>0</v>
      </c>
      <c r="BO63" s="120">
        <f ca="1">IF(IFERROR(MATCH(_xlfn.CONCAT($B63,",",BO$4),'25 SpcFunc &amp; VentSpcFunc combos'!$Q$8:$Q$354,0),0)&gt;0,1,0)</f>
        <v>0</v>
      </c>
      <c r="BP63" s="120">
        <f ca="1">IF(IFERROR(MATCH(_xlfn.CONCAT($B63,",",BP$4),'25 SpcFunc &amp; VentSpcFunc combos'!$Q$8:$Q$354,0),0)&gt;0,1,0)</f>
        <v>0</v>
      </c>
      <c r="BQ63" s="120">
        <f ca="1">IF(IFERROR(MATCH(_xlfn.CONCAT($B63,",",BQ$4),'25 SpcFunc &amp; VentSpcFunc combos'!$Q$8:$Q$354,0),0)&gt;0,1,0)</f>
        <v>0</v>
      </c>
      <c r="BR63" s="120">
        <f ca="1">IF(IFERROR(MATCH(_xlfn.CONCAT($B63,",",BR$4),'25 SpcFunc &amp; VentSpcFunc combos'!$Q$8:$Q$354,0),0)&gt;0,1,0)</f>
        <v>1</v>
      </c>
      <c r="BS63" s="120">
        <f ca="1">IF(IFERROR(MATCH(_xlfn.CONCAT($B63,",",BS$4),'25 SpcFunc &amp; VentSpcFunc combos'!$Q$8:$Q$354,0),0)&gt;0,1,0)</f>
        <v>0</v>
      </c>
      <c r="BT63" s="120">
        <f ca="1">IF(IFERROR(MATCH(_xlfn.CONCAT($B63,",",BT$4),'25 SpcFunc &amp; VentSpcFunc combos'!$Q$8:$Q$354,0),0)&gt;0,1,0)</f>
        <v>0</v>
      </c>
      <c r="BU63" s="120">
        <f ca="1">IF(IFERROR(MATCH(_xlfn.CONCAT($B63,",",BU$4),'25 SpcFunc &amp; VentSpcFunc combos'!$Q$8:$Q$354,0),0)&gt;0,1,0)</f>
        <v>0</v>
      </c>
      <c r="BV63" s="120">
        <f ca="1">IF(IFERROR(MATCH(_xlfn.CONCAT($B63,",",BV$4),'25 SpcFunc &amp; VentSpcFunc combos'!$Q$8:$Q$354,0),0)&gt;0,1,0)</f>
        <v>0</v>
      </c>
      <c r="BW63" s="120">
        <f ca="1">IF(IFERROR(MATCH(_xlfn.CONCAT($B63,",",BW$4),'25 SpcFunc &amp; VentSpcFunc combos'!$Q$8:$Q$354,0),0)&gt;0,1,0)</f>
        <v>0</v>
      </c>
      <c r="BX63" s="120">
        <f ca="1">IF(IFERROR(MATCH(_xlfn.CONCAT($B63,",",BX$4),'25 SpcFunc &amp; VentSpcFunc combos'!$Q$8:$Q$354,0),0)&gt;0,1,0)</f>
        <v>0</v>
      </c>
      <c r="BY63" s="120">
        <f ca="1">IF(IFERROR(MATCH(_xlfn.CONCAT($B63,",",BY$4),'25 SpcFunc &amp; VentSpcFunc combos'!$Q$8:$Q$354,0),0)&gt;0,1,0)</f>
        <v>0</v>
      </c>
      <c r="BZ63" s="120">
        <f ca="1">IF(IFERROR(MATCH(_xlfn.CONCAT($B63,",",BZ$4),'25 SpcFunc &amp; VentSpcFunc combos'!$Q$8:$Q$354,0),0)&gt;0,1,0)</f>
        <v>0</v>
      </c>
      <c r="CA63" s="120">
        <f ca="1">IF(IFERROR(MATCH(_xlfn.CONCAT($B63,",",CA$4),'25 SpcFunc &amp; VentSpcFunc combos'!$Q$8:$Q$354,0),0)&gt;0,1,0)</f>
        <v>0</v>
      </c>
      <c r="CB63" s="120">
        <f ca="1">IF(IFERROR(MATCH(_xlfn.CONCAT($B63,",",CB$4),'25 SpcFunc &amp; VentSpcFunc combos'!$Q$8:$Q$354,0),0)&gt;0,1,0)</f>
        <v>0</v>
      </c>
      <c r="CC63" s="120">
        <f ca="1">IF(IFERROR(MATCH(_xlfn.CONCAT($B63,",",CC$4),'25 SpcFunc &amp; VentSpcFunc combos'!$Q$8:$Q$354,0),0)&gt;0,1,0)</f>
        <v>0</v>
      </c>
      <c r="CD63" s="120">
        <f ca="1">IF(IFERROR(MATCH(_xlfn.CONCAT($B63,",",CD$4),'25 SpcFunc &amp; VentSpcFunc combos'!$Q$8:$Q$354,0),0)&gt;0,1,0)</f>
        <v>0</v>
      </c>
      <c r="CE63" s="120">
        <f ca="1">IF(IFERROR(MATCH(_xlfn.CONCAT($B63,",",CE$4),'25 SpcFunc &amp; VentSpcFunc combos'!$Q$8:$Q$354,0),0)&gt;0,1,0)</f>
        <v>0</v>
      </c>
      <c r="CF63" s="120">
        <f ca="1">IF(IFERROR(MATCH(_xlfn.CONCAT($B63,",",CF$4),'25 SpcFunc &amp; VentSpcFunc combos'!$Q$8:$Q$354,0),0)&gt;0,1,0)</f>
        <v>0</v>
      </c>
      <c r="CG63" s="120">
        <f ca="1">IF(IFERROR(MATCH(_xlfn.CONCAT($B63,",",CG$4),'25 SpcFunc &amp; VentSpcFunc combos'!$Q$8:$Q$354,0),0)&gt;0,1,0)</f>
        <v>0</v>
      </c>
      <c r="CH63" s="120">
        <f ca="1">IF(IFERROR(MATCH(_xlfn.CONCAT($B63,",",CH$4),'25 SpcFunc &amp; VentSpcFunc combos'!$Q$8:$Q$354,0),0)&gt;0,1,0)</f>
        <v>0</v>
      </c>
      <c r="CI63" s="120">
        <f ca="1">IF(IFERROR(MATCH(_xlfn.CONCAT($B63,",",CI$4),'25 SpcFunc &amp; VentSpcFunc combos'!$Q$8:$Q$354,0),0)&gt;0,1,0)</f>
        <v>0</v>
      </c>
      <c r="CJ63" s="120">
        <f ca="1">IF(IFERROR(MATCH(_xlfn.CONCAT($B63,",",CJ$4),'25 SpcFunc &amp; VentSpcFunc combos'!$Q$8:$Q$354,0),0)&gt;0,1,0)</f>
        <v>0</v>
      </c>
      <c r="CK63" s="120">
        <f ca="1">IF(IFERROR(MATCH(_xlfn.CONCAT($B63,",",CK$4),'25 SpcFunc &amp; VentSpcFunc combos'!$Q$8:$Q$354,0),0)&gt;0,1,0)</f>
        <v>0</v>
      </c>
      <c r="CL63" s="120">
        <f ca="1">IF(IFERROR(MATCH(_xlfn.CONCAT($B63,",",CL$4),'25 SpcFunc &amp; VentSpcFunc combos'!$Q$8:$Q$354,0),0)&gt;0,1,0)</f>
        <v>0</v>
      </c>
      <c r="CM63" s="120">
        <f ca="1">IF(IFERROR(MATCH(_xlfn.CONCAT($B63,",",CM$4),'25 SpcFunc &amp; VentSpcFunc combos'!$Q$8:$Q$354,0),0)&gt;0,1,0)</f>
        <v>0</v>
      </c>
      <c r="CN63" s="120">
        <f ca="1">IF(IFERROR(MATCH(_xlfn.CONCAT($B63,",",CN$4),'25 SpcFunc &amp; VentSpcFunc combos'!$Q$8:$Q$354,0),0)&gt;0,1,0)</f>
        <v>0</v>
      </c>
      <c r="CO63" s="120">
        <f ca="1">IF(IFERROR(MATCH(_xlfn.CONCAT($B63,",",CO$4),'25 SpcFunc &amp; VentSpcFunc combos'!$Q$8:$Q$354,0),0)&gt;0,1,0)</f>
        <v>0</v>
      </c>
      <c r="CP63" s="120">
        <f ca="1">IF(IFERROR(MATCH(_xlfn.CONCAT($B63,",",CP$4),'25 SpcFunc &amp; VentSpcFunc combos'!$Q$8:$Q$354,0),0)&gt;0,1,0)</f>
        <v>0</v>
      </c>
      <c r="CQ63" s="120">
        <f ca="1">IF(IFERROR(MATCH(_xlfn.CONCAT($B63,",",CQ$4),'25 SpcFunc &amp; VentSpcFunc combos'!$Q$8:$Q$354,0),0)&gt;0,1,0)</f>
        <v>1</v>
      </c>
      <c r="CR63" s="120">
        <f ca="1">IF(IFERROR(MATCH(_xlfn.CONCAT($B63,",",CR$4),'25 SpcFunc &amp; VentSpcFunc combos'!$Q$8:$Q$354,0),0)&gt;0,1,0)</f>
        <v>0</v>
      </c>
      <c r="CS63" s="120">
        <f ca="1">IF(IFERROR(MATCH(_xlfn.CONCAT($B63,",",CS$4),'25 SpcFunc &amp; VentSpcFunc combos'!$Q$8:$Q$354,0),0)&gt;0,1,0)</f>
        <v>0</v>
      </c>
      <c r="CT63" s="120">
        <f ca="1">IF(IFERROR(MATCH(_xlfn.CONCAT($B63,",",CT$4),'25 SpcFunc &amp; VentSpcFunc combos'!$Q$8:$Q$354,0),0)&gt;0,1,0)</f>
        <v>0</v>
      </c>
      <c r="CU63" s="99" t="s">
        <v>938</v>
      </c>
      <c r="CV63">
        <f t="shared" ca="1" si="4"/>
        <v>2</v>
      </c>
    </row>
    <row r="64" spans="2:100" x14ac:dyDescent="0.25">
      <c r="B64" t="str">
        <f>'For CSV - 2025 SpcFuncData'!B64</f>
        <v>Religious Worship Area</v>
      </c>
      <c r="C64" s="120">
        <f ca="1">IF(IFERROR(MATCH(_xlfn.CONCAT($B64,",",C$4),'25 SpcFunc &amp; VentSpcFunc combos'!$Q$8:$Q$354,0),0)&gt;0,1,0)</f>
        <v>0</v>
      </c>
      <c r="D64" s="120">
        <f ca="1">IF(IFERROR(MATCH(_xlfn.CONCAT($B64,",",D$4),'25 SpcFunc &amp; VentSpcFunc combos'!$Q$8:$Q$354,0),0)&gt;0,1,0)</f>
        <v>0</v>
      </c>
      <c r="E64" s="120">
        <f ca="1">IF(IFERROR(MATCH(_xlfn.CONCAT($B64,",",E$4),'25 SpcFunc &amp; VentSpcFunc combos'!$Q$8:$Q$354,0),0)&gt;0,1,0)</f>
        <v>0</v>
      </c>
      <c r="F64" s="120">
        <f ca="1">IF(IFERROR(MATCH(_xlfn.CONCAT($B64,",",F$4),'25 SpcFunc &amp; VentSpcFunc combos'!$Q$8:$Q$354,0),0)&gt;0,1,0)</f>
        <v>0</v>
      </c>
      <c r="G64" s="120">
        <f ca="1">IF(IFERROR(MATCH(_xlfn.CONCAT($B64,",",G$4),'25 SpcFunc &amp; VentSpcFunc combos'!$Q$8:$Q$354,0),0)&gt;0,1,0)</f>
        <v>0</v>
      </c>
      <c r="H64" s="120">
        <f ca="1">IF(IFERROR(MATCH(_xlfn.CONCAT($B64,",",H$4),'25 SpcFunc &amp; VentSpcFunc combos'!$Q$8:$Q$354,0),0)&gt;0,1,0)</f>
        <v>0</v>
      </c>
      <c r="I64" s="120">
        <f ca="1">IF(IFERROR(MATCH(_xlfn.CONCAT($B64,",",I$4),'25 SpcFunc &amp; VentSpcFunc combos'!$Q$8:$Q$354,0),0)&gt;0,1,0)</f>
        <v>0</v>
      </c>
      <c r="J64" s="120">
        <f ca="1">IF(IFERROR(MATCH(_xlfn.CONCAT($B64,",",J$4),'25 SpcFunc &amp; VentSpcFunc combos'!$Q$8:$Q$354,0),0)&gt;0,1,0)</f>
        <v>1</v>
      </c>
      <c r="K64" s="120">
        <f ca="1">IF(IFERROR(MATCH(_xlfn.CONCAT($B64,",",K$4),'25 SpcFunc &amp; VentSpcFunc combos'!$Q$8:$Q$354,0),0)&gt;0,1,0)</f>
        <v>0</v>
      </c>
      <c r="L64" s="120">
        <f ca="1">IF(IFERROR(MATCH(_xlfn.CONCAT($B64,",",L$4),'25 SpcFunc &amp; VentSpcFunc combos'!$Q$8:$Q$354,0),0)&gt;0,1,0)</f>
        <v>0</v>
      </c>
      <c r="M64" s="120">
        <f ca="1">IF(IFERROR(MATCH(_xlfn.CONCAT($B64,",",M$4),'25 SpcFunc &amp; VentSpcFunc combos'!$Q$8:$Q$354,0),0)&gt;0,1,0)</f>
        <v>0</v>
      </c>
      <c r="N64" s="120">
        <f ca="1">IF(IFERROR(MATCH(_xlfn.CONCAT($B64,",",N$4),'25 SpcFunc &amp; VentSpcFunc combos'!$Q$8:$Q$354,0),0)&gt;0,1,0)</f>
        <v>0</v>
      </c>
      <c r="O64" s="120">
        <f ca="1">IF(IFERROR(MATCH(_xlfn.CONCAT($B64,",",O$4),'25 SpcFunc &amp; VentSpcFunc combos'!$Q$8:$Q$354,0),0)&gt;0,1,0)</f>
        <v>0</v>
      </c>
      <c r="P64" s="120">
        <f ca="1">IF(IFERROR(MATCH(_xlfn.CONCAT($B64,",",P$4),'25 SpcFunc &amp; VentSpcFunc combos'!$Q$8:$Q$354,0),0)&gt;0,1,0)</f>
        <v>0</v>
      </c>
      <c r="Q64" s="120">
        <f ca="1">IF(IFERROR(MATCH(_xlfn.CONCAT($B64,",",Q$4),'25 SpcFunc &amp; VentSpcFunc combos'!$Q$8:$Q$354,0),0)&gt;0,1,0)</f>
        <v>0</v>
      </c>
      <c r="R64" s="120">
        <f ca="1">IF(IFERROR(MATCH(_xlfn.CONCAT($B64,",",R$4),'25 SpcFunc &amp; VentSpcFunc combos'!$Q$8:$Q$354,0),0)&gt;0,1,0)</f>
        <v>0</v>
      </c>
      <c r="S64" s="120">
        <f ca="1">IF(IFERROR(MATCH(_xlfn.CONCAT($B64,",",S$4),'25 SpcFunc &amp; VentSpcFunc combos'!$Q$8:$Q$354,0),0)&gt;0,1,0)</f>
        <v>0</v>
      </c>
      <c r="T64" s="120">
        <f ca="1">IF(IFERROR(MATCH(_xlfn.CONCAT($B64,",",T$4),'25 SpcFunc &amp; VentSpcFunc combos'!$Q$8:$Q$354,0),0)&gt;0,1,0)</f>
        <v>0</v>
      </c>
      <c r="U64" s="120">
        <f ca="1">IF(IFERROR(MATCH(_xlfn.CONCAT($B64,",",U$4),'25 SpcFunc &amp; VentSpcFunc combos'!$Q$8:$Q$354,0),0)&gt;0,1,0)</f>
        <v>0</v>
      </c>
      <c r="V64" s="120">
        <f ca="1">IF(IFERROR(MATCH(_xlfn.CONCAT($B64,",",V$4),'25 SpcFunc &amp; VentSpcFunc combos'!$Q$8:$Q$354,0),0)&gt;0,1,0)</f>
        <v>0</v>
      </c>
      <c r="W64" s="120">
        <f ca="1">IF(IFERROR(MATCH(_xlfn.CONCAT($B64,",",W$4),'25 SpcFunc &amp; VentSpcFunc combos'!$Q$8:$Q$354,0),0)&gt;0,1,0)</f>
        <v>0</v>
      </c>
      <c r="X64" s="120">
        <f ca="1">IF(IFERROR(MATCH(_xlfn.CONCAT($B64,",",X$4),'25 SpcFunc &amp; VentSpcFunc combos'!$Q$8:$Q$354,0),0)&gt;0,1,0)</f>
        <v>0</v>
      </c>
      <c r="Y64" s="120">
        <f ca="1">IF(IFERROR(MATCH(_xlfn.CONCAT($B64,",",Y$4),'25 SpcFunc &amp; VentSpcFunc combos'!$Q$8:$Q$354,0),0)&gt;0,1,0)</f>
        <v>0</v>
      </c>
      <c r="Z64" s="120">
        <f ca="1">IF(IFERROR(MATCH(_xlfn.CONCAT($B64,",",Z$4),'25 SpcFunc &amp; VentSpcFunc combos'!$Q$8:$Q$354,0),0)&gt;0,1,0)</f>
        <v>0</v>
      </c>
      <c r="AA64" s="120">
        <f ca="1">IF(IFERROR(MATCH(_xlfn.CONCAT($B64,",",AA$4),'25 SpcFunc &amp; VentSpcFunc combos'!$Q$8:$Q$354,0),0)&gt;0,1,0)</f>
        <v>0</v>
      </c>
      <c r="AB64" s="120">
        <f ca="1">IF(IFERROR(MATCH(_xlfn.CONCAT($B64,",",AB$4),'25 SpcFunc &amp; VentSpcFunc combos'!$Q$8:$Q$354,0),0)&gt;0,1,0)</f>
        <v>0</v>
      </c>
      <c r="AC64" s="120">
        <f ca="1">IF(IFERROR(MATCH(_xlfn.CONCAT($B64,",",AC$4),'25 SpcFunc &amp; VentSpcFunc combos'!$Q$8:$Q$354,0),0)&gt;0,1,0)</f>
        <v>0</v>
      </c>
      <c r="AD64" s="120">
        <f ca="1">IF(IFERROR(MATCH(_xlfn.CONCAT($B64,",",AD$4),'25 SpcFunc &amp; VentSpcFunc combos'!$Q$8:$Q$354,0),0)&gt;0,1,0)</f>
        <v>0</v>
      </c>
      <c r="AE64" s="120">
        <f ca="1">IF(IFERROR(MATCH(_xlfn.CONCAT($B64,",",AE$4),'25 SpcFunc &amp; VentSpcFunc combos'!$Q$8:$Q$354,0),0)&gt;0,1,0)</f>
        <v>0</v>
      </c>
      <c r="AF64" s="120">
        <f ca="1">IF(IFERROR(MATCH(_xlfn.CONCAT($B64,",",AF$4),'25 SpcFunc &amp; VentSpcFunc combos'!$Q$8:$Q$354,0),0)&gt;0,1,0)</f>
        <v>0</v>
      </c>
      <c r="AG64" s="120">
        <f ca="1">IF(IFERROR(MATCH(_xlfn.CONCAT($B64,",",AG$4),'25 SpcFunc &amp; VentSpcFunc combos'!$Q$8:$Q$354,0),0)&gt;0,1,0)</f>
        <v>0</v>
      </c>
      <c r="AH64" s="120">
        <f ca="1">IF(IFERROR(MATCH(_xlfn.CONCAT($B64,",",AH$4),'25 SpcFunc &amp; VentSpcFunc combos'!$Q$8:$Q$354,0),0)&gt;0,1,0)</f>
        <v>0</v>
      </c>
      <c r="AI64" s="120">
        <f ca="1">IF(IFERROR(MATCH(_xlfn.CONCAT($B64,",",AI$4),'25 SpcFunc &amp; VentSpcFunc combos'!$Q$8:$Q$354,0),0)&gt;0,1,0)</f>
        <v>0</v>
      </c>
      <c r="AJ64" s="120">
        <f ca="1">IF(IFERROR(MATCH(_xlfn.CONCAT($B64,",",AJ$4),'25 SpcFunc &amp; VentSpcFunc combos'!$Q$8:$Q$354,0),0)&gt;0,1,0)</f>
        <v>0</v>
      </c>
      <c r="AK64" s="120">
        <f ca="1">IF(IFERROR(MATCH(_xlfn.CONCAT($B64,",",AK$4),'25 SpcFunc &amp; VentSpcFunc combos'!$Q$8:$Q$354,0),0)&gt;0,1,0)</f>
        <v>0</v>
      </c>
      <c r="AL64" s="120">
        <f ca="1">IF(IFERROR(MATCH(_xlfn.CONCAT($B64,",",AL$4),'25 SpcFunc &amp; VentSpcFunc combos'!$Q$8:$Q$354,0),0)&gt;0,1,0)</f>
        <v>0</v>
      </c>
      <c r="AM64" s="120">
        <f ca="1">IF(IFERROR(MATCH(_xlfn.CONCAT($B64,",",AM$4),'25 SpcFunc &amp; VentSpcFunc combos'!$Q$8:$Q$354,0),0)&gt;0,1,0)</f>
        <v>0</v>
      </c>
      <c r="AN64" s="120">
        <f ca="1">IF(IFERROR(MATCH(_xlfn.CONCAT($B64,",",AN$4),'25 SpcFunc &amp; VentSpcFunc combos'!$Q$8:$Q$354,0),0)&gt;0,1,0)</f>
        <v>0</v>
      </c>
      <c r="AO64" s="120">
        <f ca="1">IF(IFERROR(MATCH(_xlfn.CONCAT($B64,",",AO$4),'25 SpcFunc &amp; VentSpcFunc combos'!$Q$8:$Q$354,0),0)&gt;0,1,0)</f>
        <v>0</v>
      </c>
      <c r="AP64" s="120">
        <f ca="1">IF(IFERROR(MATCH(_xlfn.CONCAT($B64,",",AP$4),'25 SpcFunc &amp; VentSpcFunc combos'!$Q$8:$Q$354,0),0)&gt;0,1,0)</f>
        <v>0</v>
      </c>
      <c r="AQ64" s="120">
        <f ca="1">IF(IFERROR(MATCH(_xlfn.CONCAT($B64,",",AQ$4),'25 SpcFunc &amp; VentSpcFunc combos'!$Q$8:$Q$354,0),0)&gt;0,1,0)</f>
        <v>0</v>
      </c>
      <c r="AR64" s="120">
        <f ca="1">IF(IFERROR(MATCH(_xlfn.CONCAT($B64,",",AR$4),'25 SpcFunc &amp; VentSpcFunc combos'!$Q$8:$Q$354,0),0)&gt;0,1,0)</f>
        <v>0</v>
      </c>
      <c r="AS64" s="120">
        <f ca="1">IF(IFERROR(MATCH(_xlfn.CONCAT($B64,",",AS$4),'25 SpcFunc &amp; VentSpcFunc combos'!$Q$8:$Q$354,0),0)&gt;0,1,0)</f>
        <v>0</v>
      </c>
      <c r="AT64" s="120">
        <f ca="1">IF(IFERROR(MATCH(_xlfn.CONCAT($B64,",",AT$4),'25 SpcFunc &amp; VentSpcFunc combos'!$Q$8:$Q$354,0),0)&gt;0,1,0)</f>
        <v>0</v>
      </c>
      <c r="AU64" s="120">
        <f ca="1">IF(IFERROR(MATCH(_xlfn.CONCAT($B64,",",AU$4),'25 SpcFunc &amp; VentSpcFunc combos'!$Q$8:$Q$354,0),0)&gt;0,1,0)</f>
        <v>0</v>
      </c>
      <c r="AV64" s="120">
        <f ca="1">IF(IFERROR(MATCH(_xlfn.CONCAT($B64,",",AV$4),'25 SpcFunc &amp; VentSpcFunc combos'!$Q$8:$Q$354,0),0)&gt;0,1,0)</f>
        <v>0</v>
      </c>
      <c r="AW64" s="120">
        <f ca="1">IF(IFERROR(MATCH(_xlfn.CONCAT($B64,",",AW$4),'25 SpcFunc &amp; VentSpcFunc combos'!$Q$8:$Q$354,0),0)&gt;0,1,0)</f>
        <v>0</v>
      </c>
      <c r="AX64" s="120">
        <f ca="1">IF(IFERROR(MATCH(_xlfn.CONCAT($B64,",",AX$4),'25 SpcFunc &amp; VentSpcFunc combos'!$Q$8:$Q$354,0),0)&gt;0,1,0)</f>
        <v>0</v>
      </c>
      <c r="AY64" s="120">
        <f ca="1">IF(IFERROR(MATCH(_xlfn.CONCAT($B64,",",AY$4),'25 SpcFunc &amp; VentSpcFunc combos'!$Q$8:$Q$354,0),0)&gt;0,1,0)</f>
        <v>0</v>
      </c>
      <c r="AZ64" s="120">
        <f ca="1">IF(IFERROR(MATCH(_xlfn.CONCAT($B64,",",AZ$4),'25 SpcFunc &amp; VentSpcFunc combos'!$Q$8:$Q$354,0),0)&gt;0,1,0)</f>
        <v>0</v>
      </c>
      <c r="BA64" s="120">
        <f ca="1">IF(IFERROR(MATCH(_xlfn.CONCAT($B64,",",BA$4),'25 SpcFunc &amp; VentSpcFunc combos'!$Q$8:$Q$354,0),0)&gt;0,1,0)</f>
        <v>0</v>
      </c>
      <c r="BB64" s="120">
        <f ca="1">IF(IFERROR(MATCH(_xlfn.CONCAT($B64,",",BB$4),'25 SpcFunc &amp; VentSpcFunc combos'!$Q$8:$Q$354,0),0)&gt;0,1,0)</f>
        <v>0</v>
      </c>
      <c r="BC64" s="120">
        <f ca="1">IF(IFERROR(MATCH(_xlfn.CONCAT($B64,",",BC$4),'25 SpcFunc &amp; VentSpcFunc combos'!$Q$8:$Q$354,0),0)&gt;0,1,0)</f>
        <v>0</v>
      </c>
      <c r="BD64" s="120">
        <f ca="1">IF(IFERROR(MATCH(_xlfn.CONCAT($B64,",",BD$4),'25 SpcFunc &amp; VentSpcFunc combos'!$Q$8:$Q$354,0),0)&gt;0,1,0)</f>
        <v>0</v>
      </c>
      <c r="BE64" s="120">
        <f ca="1">IF(IFERROR(MATCH(_xlfn.CONCAT($B64,",",BE$4),'25 SpcFunc &amp; VentSpcFunc combos'!$Q$8:$Q$354,0),0)&gt;0,1,0)</f>
        <v>0</v>
      </c>
      <c r="BF64" s="120">
        <f ca="1">IF(IFERROR(MATCH(_xlfn.CONCAT($B64,",",BF$4),'25 SpcFunc &amp; VentSpcFunc combos'!$Q$8:$Q$354,0),0)&gt;0,1,0)</f>
        <v>0</v>
      </c>
      <c r="BG64" s="120">
        <f ca="1">IF(IFERROR(MATCH(_xlfn.CONCAT($B64,",",BG$4),'25 SpcFunc &amp; VentSpcFunc combos'!$Q$8:$Q$354,0),0)&gt;0,1,0)</f>
        <v>0</v>
      </c>
      <c r="BH64" s="120">
        <f ca="1">IF(IFERROR(MATCH(_xlfn.CONCAT($B64,",",BH$4),'25 SpcFunc &amp; VentSpcFunc combos'!$Q$8:$Q$354,0),0)&gt;0,1,0)</f>
        <v>0</v>
      </c>
      <c r="BI64" s="120">
        <f ca="1">IF(IFERROR(MATCH(_xlfn.CONCAT($B64,",",BI$4),'25 SpcFunc &amp; VentSpcFunc combos'!$Q$8:$Q$354,0),0)&gt;0,1,0)</f>
        <v>0</v>
      </c>
      <c r="BJ64" s="120">
        <f ca="1">IF(IFERROR(MATCH(_xlfn.CONCAT($B64,",",BJ$4),'25 SpcFunc &amp; VentSpcFunc combos'!$Q$8:$Q$354,0),0)&gt;0,1,0)</f>
        <v>0</v>
      </c>
      <c r="BK64" s="120">
        <f ca="1">IF(IFERROR(MATCH(_xlfn.CONCAT($B64,",",BK$4),'25 SpcFunc &amp; VentSpcFunc combos'!$Q$8:$Q$354,0),0)&gt;0,1,0)</f>
        <v>0</v>
      </c>
      <c r="BL64" s="120">
        <f ca="1">IF(IFERROR(MATCH(_xlfn.CONCAT($B64,",",BL$4),'25 SpcFunc &amp; VentSpcFunc combos'!$Q$8:$Q$354,0),0)&gt;0,1,0)</f>
        <v>0</v>
      </c>
      <c r="BM64" s="120">
        <f ca="1">IF(IFERROR(MATCH(_xlfn.CONCAT($B64,",",BM$4),'25 SpcFunc &amp; VentSpcFunc combos'!$Q$8:$Q$354,0),0)&gt;0,1,0)</f>
        <v>0</v>
      </c>
      <c r="BN64" s="120">
        <f ca="1">IF(IFERROR(MATCH(_xlfn.CONCAT($B64,",",BN$4),'25 SpcFunc &amp; VentSpcFunc combos'!$Q$8:$Q$354,0),0)&gt;0,1,0)</f>
        <v>0</v>
      </c>
      <c r="BO64" s="120">
        <f ca="1">IF(IFERROR(MATCH(_xlfn.CONCAT($B64,",",BO$4),'25 SpcFunc &amp; VentSpcFunc combos'!$Q$8:$Q$354,0),0)&gt;0,1,0)</f>
        <v>0</v>
      </c>
      <c r="BP64" s="120">
        <f ca="1">IF(IFERROR(MATCH(_xlfn.CONCAT($B64,",",BP$4),'25 SpcFunc &amp; VentSpcFunc combos'!$Q$8:$Q$354,0),0)&gt;0,1,0)</f>
        <v>0</v>
      </c>
      <c r="BQ64" s="120">
        <f ca="1">IF(IFERROR(MATCH(_xlfn.CONCAT($B64,",",BQ$4),'25 SpcFunc &amp; VentSpcFunc combos'!$Q$8:$Q$354,0),0)&gt;0,1,0)</f>
        <v>0</v>
      </c>
      <c r="BR64" s="120">
        <f ca="1">IF(IFERROR(MATCH(_xlfn.CONCAT($B64,",",BR$4),'25 SpcFunc &amp; VentSpcFunc combos'!$Q$8:$Q$354,0),0)&gt;0,1,0)</f>
        <v>0</v>
      </c>
      <c r="BS64" s="120">
        <f ca="1">IF(IFERROR(MATCH(_xlfn.CONCAT($B64,",",BS$4),'25 SpcFunc &amp; VentSpcFunc combos'!$Q$8:$Q$354,0),0)&gt;0,1,0)</f>
        <v>0</v>
      </c>
      <c r="BT64" s="120">
        <f ca="1">IF(IFERROR(MATCH(_xlfn.CONCAT($B64,",",BT$4),'25 SpcFunc &amp; VentSpcFunc combos'!$Q$8:$Q$354,0),0)&gt;0,1,0)</f>
        <v>0</v>
      </c>
      <c r="BU64" s="120">
        <f ca="1">IF(IFERROR(MATCH(_xlfn.CONCAT($B64,",",BU$4),'25 SpcFunc &amp; VentSpcFunc combos'!$Q$8:$Q$354,0),0)&gt;0,1,0)</f>
        <v>0</v>
      </c>
      <c r="BV64" s="120">
        <f ca="1">IF(IFERROR(MATCH(_xlfn.CONCAT($B64,",",BV$4),'25 SpcFunc &amp; VentSpcFunc combos'!$Q$8:$Q$354,0),0)&gt;0,1,0)</f>
        <v>0</v>
      </c>
      <c r="BW64" s="120">
        <f ca="1">IF(IFERROR(MATCH(_xlfn.CONCAT($B64,",",BW$4),'25 SpcFunc &amp; VentSpcFunc combos'!$Q$8:$Q$354,0),0)&gt;0,1,0)</f>
        <v>0</v>
      </c>
      <c r="BX64" s="120">
        <f ca="1">IF(IFERROR(MATCH(_xlfn.CONCAT($B64,",",BX$4),'25 SpcFunc &amp; VentSpcFunc combos'!$Q$8:$Q$354,0),0)&gt;0,1,0)</f>
        <v>0</v>
      </c>
      <c r="BY64" s="120">
        <f ca="1">IF(IFERROR(MATCH(_xlfn.CONCAT($B64,",",BY$4),'25 SpcFunc &amp; VentSpcFunc combos'!$Q$8:$Q$354,0),0)&gt;0,1,0)</f>
        <v>0</v>
      </c>
      <c r="BZ64" s="120">
        <f ca="1">IF(IFERROR(MATCH(_xlfn.CONCAT($B64,",",BZ$4),'25 SpcFunc &amp; VentSpcFunc combos'!$Q$8:$Q$354,0),0)&gt;0,1,0)</f>
        <v>0</v>
      </c>
      <c r="CA64" s="120">
        <f ca="1">IF(IFERROR(MATCH(_xlfn.CONCAT($B64,",",CA$4),'25 SpcFunc &amp; VentSpcFunc combos'!$Q$8:$Q$354,0),0)&gt;0,1,0)</f>
        <v>0</v>
      </c>
      <c r="CB64" s="120">
        <f ca="1">IF(IFERROR(MATCH(_xlfn.CONCAT($B64,",",CB$4),'25 SpcFunc &amp; VentSpcFunc combos'!$Q$8:$Q$354,0),0)&gt;0,1,0)</f>
        <v>0</v>
      </c>
      <c r="CC64" s="120">
        <f ca="1">IF(IFERROR(MATCH(_xlfn.CONCAT($B64,",",CC$4),'25 SpcFunc &amp; VentSpcFunc combos'!$Q$8:$Q$354,0),0)&gt;0,1,0)</f>
        <v>0</v>
      </c>
      <c r="CD64" s="120">
        <f ca="1">IF(IFERROR(MATCH(_xlfn.CONCAT($B64,",",CD$4),'25 SpcFunc &amp; VentSpcFunc combos'!$Q$8:$Q$354,0),0)&gt;0,1,0)</f>
        <v>0</v>
      </c>
      <c r="CE64" s="120">
        <f ca="1">IF(IFERROR(MATCH(_xlfn.CONCAT($B64,",",CE$4),'25 SpcFunc &amp; VentSpcFunc combos'!$Q$8:$Q$354,0),0)&gt;0,1,0)</f>
        <v>0</v>
      </c>
      <c r="CF64" s="120">
        <f ca="1">IF(IFERROR(MATCH(_xlfn.CONCAT($B64,",",CF$4),'25 SpcFunc &amp; VentSpcFunc combos'!$Q$8:$Q$354,0),0)&gt;0,1,0)</f>
        <v>0</v>
      </c>
      <c r="CG64" s="120">
        <f ca="1">IF(IFERROR(MATCH(_xlfn.CONCAT($B64,",",CG$4),'25 SpcFunc &amp; VentSpcFunc combos'!$Q$8:$Q$354,0),0)&gt;0,1,0)</f>
        <v>0</v>
      </c>
      <c r="CH64" s="120">
        <f ca="1">IF(IFERROR(MATCH(_xlfn.CONCAT($B64,",",CH$4),'25 SpcFunc &amp; VentSpcFunc combos'!$Q$8:$Q$354,0),0)&gt;0,1,0)</f>
        <v>0</v>
      </c>
      <c r="CI64" s="120">
        <f ca="1">IF(IFERROR(MATCH(_xlfn.CONCAT($B64,",",CI$4),'25 SpcFunc &amp; VentSpcFunc combos'!$Q$8:$Q$354,0),0)&gt;0,1,0)</f>
        <v>0</v>
      </c>
      <c r="CJ64" s="120">
        <f ca="1">IF(IFERROR(MATCH(_xlfn.CONCAT($B64,",",CJ$4),'25 SpcFunc &amp; VentSpcFunc combos'!$Q$8:$Q$354,0),0)&gt;0,1,0)</f>
        <v>0</v>
      </c>
      <c r="CK64" s="120">
        <f ca="1">IF(IFERROR(MATCH(_xlfn.CONCAT($B64,",",CK$4),'25 SpcFunc &amp; VentSpcFunc combos'!$Q$8:$Q$354,0),0)&gt;0,1,0)</f>
        <v>0</v>
      </c>
      <c r="CL64" s="120">
        <f ca="1">IF(IFERROR(MATCH(_xlfn.CONCAT($B64,",",CL$4),'25 SpcFunc &amp; VentSpcFunc combos'!$Q$8:$Q$354,0),0)&gt;0,1,0)</f>
        <v>0</v>
      </c>
      <c r="CM64" s="120">
        <f ca="1">IF(IFERROR(MATCH(_xlfn.CONCAT($B64,",",CM$4),'25 SpcFunc &amp; VentSpcFunc combos'!$Q$8:$Q$354,0),0)&gt;0,1,0)</f>
        <v>0</v>
      </c>
      <c r="CN64" s="120">
        <f ca="1">IF(IFERROR(MATCH(_xlfn.CONCAT($B64,",",CN$4),'25 SpcFunc &amp; VentSpcFunc combos'!$Q$8:$Q$354,0),0)&gt;0,1,0)</f>
        <v>0</v>
      </c>
      <c r="CO64" s="120">
        <f ca="1">IF(IFERROR(MATCH(_xlfn.CONCAT($B64,",",CO$4),'25 SpcFunc &amp; VentSpcFunc combos'!$Q$8:$Q$354,0),0)&gt;0,1,0)</f>
        <v>0</v>
      </c>
      <c r="CP64" s="120">
        <f ca="1">IF(IFERROR(MATCH(_xlfn.CONCAT($B64,",",CP$4),'25 SpcFunc &amp; VentSpcFunc combos'!$Q$8:$Q$354,0),0)&gt;0,1,0)</f>
        <v>0</v>
      </c>
      <c r="CQ64" s="120">
        <f ca="1">IF(IFERROR(MATCH(_xlfn.CONCAT($B64,",",CQ$4),'25 SpcFunc &amp; VentSpcFunc combos'!$Q$8:$Q$354,0),0)&gt;0,1,0)</f>
        <v>0</v>
      </c>
      <c r="CR64" s="120">
        <f ca="1">IF(IFERROR(MATCH(_xlfn.CONCAT($B64,",",CR$4),'25 SpcFunc &amp; VentSpcFunc combos'!$Q$8:$Q$354,0),0)&gt;0,1,0)</f>
        <v>0</v>
      </c>
      <c r="CS64" s="120">
        <f ca="1">IF(IFERROR(MATCH(_xlfn.CONCAT($B64,",",CS$4),'25 SpcFunc &amp; VentSpcFunc combos'!$Q$8:$Q$354,0),0)&gt;0,1,0)</f>
        <v>0</v>
      </c>
      <c r="CT64" s="120">
        <f ca="1">IF(IFERROR(MATCH(_xlfn.CONCAT($B64,",",CT$4),'25 SpcFunc &amp; VentSpcFunc combos'!$Q$8:$Q$354,0),0)&gt;0,1,0)</f>
        <v>0</v>
      </c>
      <c r="CU64" s="99" t="s">
        <v>938</v>
      </c>
      <c r="CV64">
        <f t="shared" ca="1" si="4"/>
        <v>1</v>
      </c>
    </row>
    <row r="65" spans="2:100" x14ac:dyDescent="0.25">
      <c r="B65" t="str">
        <f>'For CSV - 2025 SpcFuncData'!B65</f>
        <v>Restrooms</v>
      </c>
      <c r="C65" s="120">
        <f ca="1">IF(IFERROR(MATCH(_xlfn.CONCAT($B65,",",C$4),'25 SpcFunc &amp; VentSpcFunc combos'!$Q$8:$Q$354,0),0)&gt;0,1,0)</f>
        <v>0</v>
      </c>
      <c r="D65" s="120">
        <f ca="1">IF(IFERROR(MATCH(_xlfn.CONCAT($B65,",",D$4),'25 SpcFunc &amp; VentSpcFunc combos'!$Q$8:$Q$354,0),0)&gt;0,1,0)</f>
        <v>0</v>
      </c>
      <c r="E65" s="120">
        <f ca="1">IF(IFERROR(MATCH(_xlfn.CONCAT($B65,",",E$4),'25 SpcFunc &amp; VentSpcFunc combos'!$Q$8:$Q$354,0),0)&gt;0,1,0)</f>
        <v>0</v>
      </c>
      <c r="F65" s="120">
        <f ca="1">IF(IFERROR(MATCH(_xlfn.CONCAT($B65,",",F$4),'25 SpcFunc &amp; VentSpcFunc combos'!$Q$8:$Q$354,0),0)&gt;0,1,0)</f>
        <v>0</v>
      </c>
      <c r="G65" s="120">
        <f ca="1">IF(IFERROR(MATCH(_xlfn.CONCAT($B65,",",G$4),'25 SpcFunc &amp; VentSpcFunc combos'!$Q$8:$Q$354,0),0)&gt;0,1,0)</f>
        <v>0</v>
      </c>
      <c r="H65" s="120">
        <f ca="1">IF(IFERROR(MATCH(_xlfn.CONCAT($B65,",",H$4),'25 SpcFunc &amp; VentSpcFunc combos'!$Q$8:$Q$354,0),0)&gt;0,1,0)</f>
        <v>0</v>
      </c>
      <c r="I65" s="120">
        <f ca="1">IF(IFERROR(MATCH(_xlfn.CONCAT($B65,",",I$4),'25 SpcFunc &amp; VentSpcFunc combos'!$Q$8:$Q$354,0),0)&gt;0,1,0)</f>
        <v>0</v>
      </c>
      <c r="J65" s="120">
        <f ca="1">IF(IFERROR(MATCH(_xlfn.CONCAT($B65,",",J$4),'25 SpcFunc &amp; VentSpcFunc combos'!$Q$8:$Q$354,0),0)&gt;0,1,0)</f>
        <v>0</v>
      </c>
      <c r="K65" s="120">
        <f ca="1">IF(IFERROR(MATCH(_xlfn.CONCAT($B65,",",K$4),'25 SpcFunc &amp; VentSpcFunc combos'!$Q$8:$Q$354,0),0)&gt;0,1,0)</f>
        <v>0</v>
      </c>
      <c r="L65" s="120">
        <f ca="1">IF(IFERROR(MATCH(_xlfn.CONCAT($B65,",",L$4),'25 SpcFunc &amp; VentSpcFunc combos'!$Q$8:$Q$354,0),0)&gt;0,1,0)</f>
        <v>0</v>
      </c>
      <c r="M65" s="120">
        <f ca="1">IF(IFERROR(MATCH(_xlfn.CONCAT($B65,",",M$4),'25 SpcFunc &amp; VentSpcFunc combos'!$Q$8:$Q$354,0),0)&gt;0,1,0)</f>
        <v>0</v>
      </c>
      <c r="N65" s="120">
        <f ca="1">IF(IFERROR(MATCH(_xlfn.CONCAT($B65,",",N$4),'25 SpcFunc &amp; VentSpcFunc combos'!$Q$8:$Q$354,0),0)&gt;0,1,0)</f>
        <v>0</v>
      </c>
      <c r="O65" s="120">
        <f ca="1">IF(IFERROR(MATCH(_xlfn.CONCAT($B65,",",O$4),'25 SpcFunc &amp; VentSpcFunc combos'!$Q$8:$Q$354,0),0)&gt;0,1,0)</f>
        <v>0</v>
      </c>
      <c r="P65" s="120">
        <f ca="1">IF(IFERROR(MATCH(_xlfn.CONCAT($B65,",",P$4),'25 SpcFunc &amp; VentSpcFunc combos'!$Q$8:$Q$354,0),0)&gt;0,1,0)</f>
        <v>0</v>
      </c>
      <c r="Q65" s="120">
        <f ca="1">IF(IFERROR(MATCH(_xlfn.CONCAT($B65,",",Q$4),'25 SpcFunc &amp; VentSpcFunc combos'!$Q$8:$Q$354,0),0)&gt;0,1,0)</f>
        <v>0</v>
      </c>
      <c r="R65" s="120">
        <f ca="1">IF(IFERROR(MATCH(_xlfn.CONCAT($B65,",",R$4),'25 SpcFunc &amp; VentSpcFunc combos'!$Q$8:$Q$354,0),0)&gt;0,1,0)</f>
        <v>0</v>
      </c>
      <c r="S65" s="120">
        <f ca="1">IF(IFERROR(MATCH(_xlfn.CONCAT($B65,",",S$4),'25 SpcFunc &amp; VentSpcFunc combos'!$Q$8:$Q$354,0),0)&gt;0,1,0)</f>
        <v>0</v>
      </c>
      <c r="T65" s="120">
        <f ca="1">IF(IFERROR(MATCH(_xlfn.CONCAT($B65,",",T$4),'25 SpcFunc &amp; VentSpcFunc combos'!$Q$8:$Q$354,0),0)&gt;0,1,0)</f>
        <v>0</v>
      </c>
      <c r="U65" s="120">
        <f ca="1">IF(IFERROR(MATCH(_xlfn.CONCAT($B65,",",U$4),'25 SpcFunc &amp; VentSpcFunc combos'!$Q$8:$Q$354,0),0)&gt;0,1,0)</f>
        <v>0</v>
      </c>
      <c r="V65" s="120">
        <f ca="1">IF(IFERROR(MATCH(_xlfn.CONCAT($B65,",",V$4),'25 SpcFunc &amp; VentSpcFunc combos'!$Q$8:$Q$354,0),0)&gt;0,1,0)</f>
        <v>0</v>
      </c>
      <c r="W65" s="120">
        <f ca="1">IF(IFERROR(MATCH(_xlfn.CONCAT($B65,",",W$4),'25 SpcFunc &amp; VentSpcFunc combos'!$Q$8:$Q$354,0),0)&gt;0,1,0)</f>
        <v>0</v>
      </c>
      <c r="X65" s="120">
        <f ca="1">IF(IFERROR(MATCH(_xlfn.CONCAT($B65,",",X$4),'25 SpcFunc &amp; VentSpcFunc combos'!$Q$8:$Q$354,0),0)&gt;0,1,0)</f>
        <v>0</v>
      </c>
      <c r="Y65" s="120">
        <f ca="1">IF(IFERROR(MATCH(_xlfn.CONCAT($B65,",",Y$4),'25 SpcFunc &amp; VentSpcFunc combos'!$Q$8:$Q$354,0),0)&gt;0,1,0)</f>
        <v>0</v>
      </c>
      <c r="Z65" s="120">
        <f ca="1">IF(IFERROR(MATCH(_xlfn.CONCAT($B65,",",Z$4),'25 SpcFunc &amp; VentSpcFunc combos'!$Q$8:$Q$354,0),0)&gt;0,1,0)</f>
        <v>0</v>
      </c>
      <c r="AA65" s="120">
        <f ca="1">IF(IFERROR(MATCH(_xlfn.CONCAT($B65,",",AA$4),'25 SpcFunc &amp; VentSpcFunc combos'!$Q$8:$Q$354,0),0)&gt;0,1,0)</f>
        <v>0</v>
      </c>
      <c r="AB65" s="120">
        <f ca="1">IF(IFERROR(MATCH(_xlfn.CONCAT($B65,",",AB$4),'25 SpcFunc &amp; VentSpcFunc combos'!$Q$8:$Q$354,0),0)&gt;0,1,0)</f>
        <v>0</v>
      </c>
      <c r="AC65" s="120">
        <f ca="1">IF(IFERROR(MATCH(_xlfn.CONCAT($B65,",",AC$4),'25 SpcFunc &amp; VentSpcFunc combos'!$Q$8:$Q$354,0),0)&gt;0,1,0)</f>
        <v>0</v>
      </c>
      <c r="AD65" s="120">
        <f ca="1">IF(IFERROR(MATCH(_xlfn.CONCAT($B65,",",AD$4),'25 SpcFunc &amp; VentSpcFunc combos'!$Q$8:$Q$354,0),0)&gt;0,1,0)</f>
        <v>0</v>
      </c>
      <c r="AE65" s="120">
        <f ca="1">IF(IFERROR(MATCH(_xlfn.CONCAT($B65,",",AE$4),'25 SpcFunc &amp; VentSpcFunc combos'!$Q$8:$Q$354,0),0)&gt;0,1,0)</f>
        <v>0</v>
      </c>
      <c r="AF65" s="120">
        <f ca="1">IF(IFERROR(MATCH(_xlfn.CONCAT($B65,",",AF$4),'25 SpcFunc &amp; VentSpcFunc combos'!$Q$8:$Q$354,0),0)&gt;0,1,0)</f>
        <v>0</v>
      </c>
      <c r="AG65" s="120">
        <f ca="1">IF(IFERROR(MATCH(_xlfn.CONCAT($B65,",",AG$4),'25 SpcFunc &amp; VentSpcFunc combos'!$Q$8:$Q$354,0),0)&gt;0,1,0)</f>
        <v>0</v>
      </c>
      <c r="AH65" s="120">
        <f ca="1">IF(IFERROR(MATCH(_xlfn.CONCAT($B65,",",AH$4),'25 SpcFunc &amp; VentSpcFunc combos'!$Q$8:$Q$354,0),0)&gt;0,1,0)</f>
        <v>0</v>
      </c>
      <c r="AI65" s="120">
        <f ca="1">IF(IFERROR(MATCH(_xlfn.CONCAT($B65,",",AI$4),'25 SpcFunc &amp; VentSpcFunc combos'!$Q$8:$Q$354,0),0)&gt;0,1,0)</f>
        <v>0</v>
      </c>
      <c r="AJ65" s="120">
        <f ca="1">IF(IFERROR(MATCH(_xlfn.CONCAT($B65,",",AJ$4),'25 SpcFunc &amp; VentSpcFunc combos'!$Q$8:$Q$354,0),0)&gt;0,1,0)</f>
        <v>0</v>
      </c>
      <c r="AK65" s="120">
        <f ca="1">IF(IFERROR(MATCH(_xlfn.CONCAT($B65,",",AK$4),'25 SpcFunc &amp; VentSpcFunc combos'!$Q$8:$Q$354,0),0)&gt;0,1,0)</f>
        <v>0</v>
      </c>
      <c r="AL65" s="120">
        <f ca="1">IF(IFERROR(MATCH(_xlfn.CONCAT($B65,",",AL$4),'25 SpcFunc &amp; VentSpcFunc combos'!$Q$8:$Q$354,0),0)&gt;0,1,0)</f>
        <v>0</v>
      </c>
      <c r="AM65" s="120">
        <f ca="1">IF(IFERROR(MATCH(_xlfn.CONCAT($B65,",",AM$4),'25 SpcFunc &amp; VentSpcFunc combos'!$Q$8:$Q$354,0),0)&gt;0,1,0)</f>
        <v>0</v>
      </c>
      <c r="AN65" s="120">
        <f ca="1">IF(IFERROR(MATCH(_xlfn.CONCAT($B65,",",AN$4),'25 SpcFunc &amp; VentSpcFunc combos'!$Q$8:$Q$354,0),0)&gt;0,1,0)</f>
        <v>0</v>
      </c>
      <c r="AO65" s="120">
        <f ca="1">IF(IFERROR(MATCH(_xlfn.CONCAT($B65,",",AO$4),'25 SpcFunc &amp; VentSpcFunc combos'!$Q$8:$Q$354,0),0)&gt;0,1,0)</f>
        <v>0</v>
      </c>
      <c r="AP65" s="120">
        <f ca="1">IF(IFERROR(MATCH(_xlfn.CONCAT($B65,",",AP$4),'25 SpcFunc &amp; VentSpcFunc combos'!$Q$8:$Q$354,0),0)&gt;0,1,0)</f>
        <v>0</v>
      </c>
      <c r="AQ65" s="120">
        <f ca="1">IF(IFERROR(MATCH(_xlfn.CONCAT($B65,",",AQ$4),'25 SpcFunc &amp; VentSpcFunc combos'!$Q$8:$Q$354,0),0)&gt;0,1,0)</f>
        <v>0</v>
      </c>
      <c r="AR65" s="120">
        <f ca="1">IF(IFERROR(MATCH(_xlfn.CONCAT($B65,",",AR$4),'25 SpcFunc &amp; VentSpcFunc combos'!$Q$8:$Q$354,0),0)&gt;0,1,0)</f>
        <v>0</v>
      </c>
      <c r="AS65" s="120">
        <f ca="1">IF(IFERROR(MATCH(_xlfn.CONCAT($B65,",",AS$4),'25 SpcFunc &amp; VentSpcFunc combos'!$Q$8:$Q$354,0),0)&gt;0,1,0)</f>
        <v>0</v>
      </c>
      <c r="AT65" s="120">
        <f ca="1">IF(IFERROR(MATCH(_xlfn.CONCAT($B65,",",AT$4),'25 SpcFunc &amp; VentSpcFunc combos'!$Q$8:$Q$354,0),0)&gt;0,1,0)</f>
        <v>1</v>
      </c>
      <c r="AU65" s="120">
        <f ca="1">IF(IFERROR(MATCH(_xlfn.CONCAT($B65,",",AU$4),'25 SpcFunc &amp; VentSpcFunc combos'!$Q$8:$Q$354,0),0)&gt;0,1,0)</f>
        <v>0</v>
      </c>
      <c r="AV65" s="120">
        <f ca="1">IF(IFERROR(MATCH(_xlfn.CONCAT($B65,",",AV$4),'25 SpcFunc &amp; VentSpcFunc combos'!$Q$8:$Q$354,0),0)&gt;0,1,0)</f>
        <v>0</v>
      </c>
      <c r="AW65" s="120">
        <f ca="1">IF(IFERROR(MATCH(_xlfn.CONCAT($B65,",",AW$4),'25 SpcFunc &amp; VentSpcFunc combos'!$Q$8:$Q$354,0),0)&gt;0,1,0)</f>
        <v>0</v>
      </c>
      <c r="AX65" s="120">
        <f ca="1">IF(IFERROR(MATCH(_xlfn.CONCAT($B65,",",AX$4),'25 SpcFunc &amp; VentSpcFunc combos'!$Q$8:$Q$354,0),0)&gt;0,1,0)</f>
        <v>0</v>
      </c>
      <c r="AY65" s="120">
        <f ca="1">IF(IFERROR(MATCH(_xlfn.CONCAT($B65,",",AY$4),'25 SpcFunc &amp; VentSpcFunc combos'!$Q$8:$Q$354,0),0)&gt;0,1,0)</f>
        <v>1</v>
      </c>
      <c r="AZ65" s="120">
        <f ca="1">IF(IFERROR(MATCH(_xlfn.CONCAT($B65,",",AZ$4),'25 SpcFunc &amp; VentSpcFunc combos'!$Q$8:$Q$354,0),0)&gt;0,1,0)</f>
        <v>1</v>
      </c>
      <c r="BA65" s="120">
        <f ca="1">IF(IFERROR(MATCH(_xlfn.CONCAT($B65,",",BA$4),'25 SpcFunc &amp; VentSpcFunc combos'!$Q$8:$Q$354,0),0)&gt;0,1,0)</f>
        <v>0</v>
      </c>
      <c r="BB65" s="120">
        <f ca="1">IF(IFERROR(MATCH(_xlfn.CONCAT($B65,",",BB$4),'25 SpcFunc &amp; VentSpcFunc combos'!$Q$8:$Q$354,0),0)&gt;0,1,0)</f>
        <v>0</v>
      </c>
      <c r="BC65" s="120">
        <f ca="1">IF(IFERROR(MATCH(_xlfn.CONCAT($B65,",",BC$4),'25 SpcFunc &amp; VentSpcFunc combos'!$Q$8:$Q$354,0),0)&gt;0,1,0)</f>
        <v>0</v>
      </c>
      <c r="BD65" s="120">
        <f ca="1">IF(IFERROR(MATCH(_xlfn.CONCAT($B65,",",BD$4),'25 SpcFunc &amp; VentSpcFunc combos'!$Q$8:$Q$354,0),0)&gt;0,1,0)</f>
        <v>0</v>
      </c>
      <c r="BE65" s="120">
        <f ca="1">IF(IFERROR(MATCH(_xlfn.CONCAT($B65,",",BE$4),'25 SpcFunc &amp; VentSpcFunc combos'!$Q$8:$Q$354,0),0)&gt;0,1,0)</f>
        <v>0</v>
      </c>
      <c r="BF65" s="120">
        <f ca="1">IF(IFERROR(MATCH(_xlfn.CONCAT($B65,",",BF$4),'25 SpcFunc &amp; VentSpcFunc combos'!$Q$8:$Q$354,0),0)&gt;0,1,0)</f>
        <v>0</v>
      </c>
      <c r="BG65" s="120">
        <f ca="1">IF(IFERROR(MATCH(_xlfn.CONCAT($B65,",",BG$4),'25 SpcFunc &amp; VentSpcFunc combos'!$Q$8:$Q$354,0),0)&gt;0,1,0)</f>
        <v>0</v>
      </c>
      <c r="BH65" s="120">
        <f ca="1">IF(IFERROR(MATCH(_xlfn.CONCAT($B65,",",BH$4),'25 SpcFunc &amp; VentSpcFunc combos'!$Q$8:$Q$354,0),0)&gt;0,1,0)</f>
        <v>0</v>
      </c>
      <c r="BI65" s="120">
        <f ca="1">IF(IFERROR(MATCH(_xlfn.CONCAT($B65,",",BI$4),'25 SpcFunc &amp; VentSpcFunc combos'!$Q$8:$Q$354,0),0)&gt;0,1,0)</f>
        <v>0</v>
      </c>
      <c r="BJ65" s="120">
        <f ca="1">IF(IFERROR(MATCH(_xlfn.CONCAT($B65,",",BJ$4),'25 SpcFunc &amp; VentSpcFunc combos'!$Q$8:$Q$354,0),0)&gt;0,1,0)</f>
        <v>0</v>
      </c>
      <c r="BK65" s="120">
        <f ca="1">IF(IFERROR(MATCH(_xlfn.CONCAT($B65,",",BK$4),'25 SpcFunc &amp; VentSpcFunc combos'!$Q$8:$Q$354,0),0)&gt;0,1,0)</f>
        <v>0</v>
      </c>
      <c r="BL65" s="120">
        <f ca="1">IF(IFERROR(MATCH(_xlfn.CONCAT($B65,",",BL$4),'25 SpcFunc &amp; VentSpcFunc combos'!$Q$8:$Q$354,0),0)&gt;0,1,0)</f>
        <v>0</v>
      </c>
      <c r="BM65" s="120">
        <f ca="1">IF(IFERROR(MATCH(_xlfn.CONCAT($B65,",",BM$4),'25 SpcFunc &amp; VentSpcFunc combos'!$Q$8:$Q$354,0),0)&gt;0,1,0)</f>
        <v>0</v>
      </c>
      <c r="BN65" s="120">
        <f ca="1">IF(IFERROR(MATCH(_xlfn.CONCAT($B65,",",BN$4),'25 SpcFunc &amp; VentSpcFunc combos'!$Q$8:$Q$354,0),0)&gt;0,1,0)</f>
        <v>0</v>
      </c>
      <c r="BO65" s="120">
        <f ca="1">IF(IFERROR(MATCH(_xlfn.CONCAT($B65,",",BO$4),'25 SpcFunc &amp; VentSpcFunc combos'!$Q$8:$Q$354,0),0)&gt;0,1,0)</f>
        <v>0</v>
      </c>
      <c r="BP65" s="120">
        <f ca="1">IF(IFERROR(MATCH(_xlfn.CONCAT($B65,",",BP$4),'25 SpcFunc &amp; VentSpcFunc combos'!$Q$8:$Q$354,0),0)&gt;0,1,0)</f>
        <v>0</v>
      </c>
      <c r="BQ65" s="120">
        <f ca="1">IF(IFERROR(MATCH(_xlfn.CONCAT($B65,",",BQ$4),'25 SpcFunc &amp; VentSpcFunc combos'!$Q$8:$Q$354,0),0)&gt;0,1,0)</f>
        <v>0</v>
      </c>
      <c r="BR65" s="120">
        <f ca="1">IF(IFERROR(MATCH(_xlfn.CONCAT($B65,",",BR$4),'25 SpcFunc &amp; VentSpcFunc combos'!$Q$8:$Q$354,0),0)&gt;0,1,0)</f>
        <v>0</v>
      </c>
      <c r="BS65" s="120">
        <f ca="1">IF(IFERROR(MATCH(_xlfn.CONCAT($B65,",",BS$4),'25 SpcFunc &amp; VentSpcFunc combos'!$Q$8:$Q$354,0),0)&gt;0,1,0)</f>
        <v>0</v>
      </c>
      <c r="BT65" s="120">
        <f ca="1">IF(IFERROR(MATCH(_xlfn.CONCAT($B65,",",BT$4),'25 SpcFunc &amp; VentSpcFunc combos'!$Q$8:$Q$354,0),0)&gt;0,1,0)</f>
        <v>0</v>
      </c>
      <c r="BU65" s="120">
        <f ca="1">IF(IFERROR(MATCH(_xlfn.CONCAT($B65,",",BU$4),'25 SpcFunc &amp; VentSpcFunc combos'!$Q$8:$Q$354,0),0)&gt;0,1,0)</f>
        <v>0</v>
      </c>
      <c r="BV65" s="120">
        <f ca="1">IF(IFERROR(MATCH(_xlfn.CONCAT($B65,",",BV$4),'25 SpcFunc &amp; VentSpcFunc combos'!$Q$8:$Q$354,0),0)&gt;0,1,0)</f>
        <v>0</v>
      </c>
      <c r="BW65" s="120">
        <f ca="1">IF(IFERROR(MATCH(_xlfn.CONCAT($B65,",",BW$4),'25 SpcFunc &amp; VentSpcFunc combos'!$Q$8:$Q$354,0),0)&gt;0,1,0)</f>
        <v>0</v>
      </c>
      <c r="BX65" s="120">
        <f ca="1">IF(IFERROR(MATCH(_xlfn.CONCAT($B65,",",BX$4),'25 SpcFunc &amp; VentSpcFunc combos'!$Q$8:$Q$354,0),0)&gt;0,1,0)</f>
        <v>0</v>
      </c>
      <c r="BY65" s="120">
        <f ca="1">IF(IFERROR(MATCH(_xlfn.CONCAT($B65,",",BY$4),'25 SpcFunc &amp; VentSpcFunc combos'!$Q$8:$Q$354,0),0)&gt;0,1,0)</f>
        <v>0</v>
      </c>
      <c r="BZ65" s="120">
        <f ca="1">IF(IFERROR(MATCH(_xlfn.CONCAT($B65,",",BZ$4),'25 SpcFunc &amp; VentSpcFunc combos'!$Q$8:$Q$354,0),0)&gt;0,1,0)</f>
        <v>0</v>
      </c>
      <c r="CA65" s="120">
        <f ca="1">IF(IFERROR(MATCH(_xlfn.CONCAT($B65,",",CA$4),'25 SpcFunc &amp; VentSpcFunc combos'!$Q$8:$Q$354,0),0)&gt;0,1,0)</f>
        <v>0</v>
      </c>
      <c r="CB65" s="120">
        <f ca="1">IF(IFERROR(MATCH(_xlfn.CONCAT($B65,",",CB$4),'25 SpcFunc &amp; VentSpcFunc combos'!$Q$8:$Q$354,0),0)&gt;0,1,0)</f>
        <v>0</v>
      </c>
      <c r="CC65" s="120">
        <f ca="1">IF(IFERROR(MATCH(_xlfn.CONCAT($B65,",",CC$4),'25 SpcFunc &amp; VentSpcFunc combos'!$Q$8:$Q$354,0),0)&gt;0,1,0)</f>
        <v>0</v>
      </c>
      <c r="CD65" s="120">
        <f ca="1">IF(IFERROR(MATCH(_xlfn.CONCAT($B65,",",CD$4),'25 SpcFunc &amp; VentSpcFunc combos'!$Q$8:$Q$354,0),0)&gt;0,1,0)</f>
        <v>0</v>
      </c>
      <c r="CE65" s="120">
        <f ca="1">IF(IFERROR(MATCH(_xlfn.CONCAT($B65,",",CE$4),'25 SpcFunc &amp; VentSpcFunc combos'!$Q$8:$Q$354,0),0)&gt;0,1,0)</f>
        <v>0</v>
      </c>
      <c r="CF65" s="120">
        <f ca="1">IF(IFERROR(MATCH(_xlfn.CONCAT($B65,",",CF$4),'25 SpcFunc &amp; VentSpcFunc combos'!$Q$8:$Q$354,0),0)&gt;0,1,0)</f>
        <v>0</v>
      </c>
      <c r="CG65" s="120">
        <f ca="1">IF(IFERROR(MATCH(_xlfn.CONCAT($B65,",",CG$4),'25 SpcFunc &amp; VentSpcFunc combos'!$Q$8:$Q$354,0),0)&gt;0,1,0)</f>
        <v>0</v>
      </c>
      <c r="CH65" s="120">
        <f ca="1">IF(IFERROR(MATCH(_xlfn.CONCAT($B65,",",CH$4),'25 SpcFunc &amp; VentSpcFunc combos'!$Q$8:$Q$354,0),0)&gt;0,1,0)</f>
        <v>0</v>
      </c>
      <c r="CI65" s="120">
        <f ca="1">IF(IFERROR(MATCH(_xlfn.CONCAT($B65,",",CI$4),'25 SpcFunc &amp; VentSpcFunc combos'!$Q$8:$Q$354,0),0)&gt;0,1,0)</f>
        <v>0</v>
      </c>
      <c r="CJ65" s="120">
        <f ca="1">IF(IFERROR(MATCH(_xlfn.CONCAT($B65,",",CJ$4),'25 SpcFunc &amp; VentSpcFunc combos'!$Q$8:$Q$354,0),0)&gt;0,1,0)</f>
        <v>0</v>
      </c>
      <c r="CK65" s="120">
        <f ca="1">IF(IFERROR(MATCH(_xlfn.CONCAT($B65,",",CK$4),'25 SpcFunc &amp; VentSpcFunc combos'!$Q$8:$Q$354,0),0)&gt;0,1,0)</f>
        <v>0</v>
      </c>
      <c r="CL65" s="120">
        <f ca="1">IF(IFERROR(MATCH(_xlfn.CONCAT($B65,",",CL$4),'25 SpcFunc &amp; VentSpcFunc combos'!$Q$8:$Q$354,0),0)&gt;0,1,0)</f>
        <v>0</v>
      </c>
      <c r="CM65" s="120">
        <f ca="1">IF(IFERROR(MATCH(_xlfn.CONCAT($B65,",",CM$4),'25 SpcFunc &amp; VentSpcFunc combos'!$Q$8:$Q$354,0),0)&gt;0,1,0)</f>
        <v>0</v>
      </c>
      <c r="CN65" s="120">
        <f ca="1">IF(IFERROR(MATCH(_xlfn.CONCAT($B65,",",CN$4),'25 SpcFunc &amp; VentSpcFunc combos'!$Q$8:$Q$354,0),0)&gt;0,1,0)</f>
        <v>0</v>
      </c>
      <c r="CO65" s="120">
        <f ca="1">IF(IFERROR(MATCH(_xlfn.CONCAT($B65,",",CO$4),'25 SpcFunc &amp; VentSpcFunc combos'!$Q$8:$Q$354,0),0)&gt;0,1,0)</f>
        <v>0</v>
      </c>
      <c r="CP65" s="120">
        <f ca="1">IF(IFERROR(MATCH(_xlfn.CONCAT($B65,",",CP$4),'25 SpcFunc &amp; VentSpcFunc combos'!$Q$8:$Q$354,0),0)&gt;0,1,0)</f>
        <v>0</v>
      </c>
      <c r="CQ65" s="120">
        <f ca="1">IF(IFERROR(MATCH(_xlfn.CONCAT($B65,",",CQ$4),'25 SpcFunc &amp; VentSpcFunc combos'!$Q$8:$Q$354,0),0)&gt;0,1,0)</f>
        <v>0</v>
      </c>
      <c r="CR65" s="120">
        <f ca="1">IF(IFERROR(MATCH(_xlfn.CONCAT($B65,",",CR$4),'25 SpcFunc &amp; VentSpcFunc combos'!$Q$8:$Q$354,0),0)&gt;0,1,0)</f>
        <v>0</v>
      </c>
      <c r="CS65" s="120">
        <f ca="1">IF(IFERROR(MATCH(_xlfn.CONCAT($B65,",",CS$4),'25 SpcFunc &amp; VentSpcFunc combos'!$Q$8:$Q$354,0),0)&gt;0,1,0)</f>
        <v>0</v>
      </c>
      <c r="CT65" s="120">
        <f ca="1">IF(IFERROR(MATCH(_xlfn.CONCAT($B65,",",CT$4),'25 SpcFunc &amp; VentSpcFunc combos'!$Q$8:$Q$354,0),0)&gt;0,1,0)</f>
        <v>0</v>
      </c>
      <c r="CU65" s="99" t="s">
        <v>938</v>
      </c>
      <c r="CV65">
        <f t="shared" ca="1" si="4"/>
        <v>3</v>
      </c>
    </row>
    <row r="66" spans="2:100" x14ac:dyDescent="0.25">
      <c r="B66" t="str">
        <f>'For CSV - 2025 SpcFuncData'!B66</f>
        <v>Stairwell</v>
      </c>
      <c r="C66" s="120">
        <f ca="1">IF(IFERROR(MATCH(_xlfn.CONCAT($B66,",",C$4),'25 SpcFunc &amp; VentSpcFunc combos'!$Q$8:$Q$354,0),0)&gt;0,1,0)</f>
        <v>0</v>
      </c>
      <c r="D66" s="120">
        <f ca="1">IF(IFERROR(MATCH(_xlfn.CONCAT($B66,",",D$4),'25 SpcFunc &amp; VentSpcFunc combos'!$Q$8:$Q$354,0),0)&gt;0,1,0)</f>
        <v>0</v>
      </c>
      <c r="E66" s="120">
        <f ca="1">IF(IFERROR(MATCH(_xlfn.CONCAT($B66,",",E$4),'25 SpcFunc &amp; VentSpcFunc combos'!$Q$8:$Q$354,0),0)&gt;0,1,0)</f>
        <v>0</v>
      </c>
      <c r="F66" s="120">
        <f ca="1">IF(IFERROR(MATCH(_xlfn.CONCAT($B66,",",F$4),'25 SpcFunc &amp; VentSpcFunc combos'!$Q$8:$Q$354,0),0)&gt;0,1,0)</f>
        <v>0</v>
      </c>
      <c r="G66" s="120">
        <f ca="1">IF(IFERROR(MATCH(_xlfn.CONCAT($B66,",",G$4),'25 SpcFunc &amp; VentSpcFunc combos'!$Q$8:$Q$354,0),0)&gt;0,1,0)</f>
        <v>0</v>
      </c>
      <c r="H66" s="120">
        <f ca="1">IF(IFERROR(MATCH(_xlfn.CONCAT($B66,",",H$4),'25 SpcFunc &amp; VentSpcFunc combos'!$Q$8:$Q$354,0),0)&gt;0,1,0)</f>
        <v>0</v>
      </c>
      <c r="I66" s="120">
        <f ca="1">IF(IFERROR(MATCH(_xlfn.CONCAT($B66,",",I$4),'25 SpcFunc &amp; VentSpcFunc combos'!$Q$8:$Q$354,0),0)&gt;0,1,0)</f>
        <v>0</v>
      </c>
      <c r="J66" s="120">
        <f ca="1">IF(IFERROR(MATCH(_xlfn.CONCAT($B66,",",J$4),'25 SpcFunc &amp; VentSpcFunc combos'!$Q$8:$Q$354,0),0)&gt;0,1,0)</f>
        <v>0</v>
      </c>
      <c r="K66" s="120">
        <f ca="1">IF(IFERROR(MATCH(_xlfn.CONCAT($B66,",",K$4),'25 SpcFunc &amp; VentSpcFunc combos'!$Q$8:$Q$354,0),0)&gt;0,1,0)</f>
        <v>0</v>
      </c>
      <c r="L66" s="120">
        <f ca="1">IF(IFERROR(MATCH(_xlfn.CONCAT($B66,",",L$4),'25 SpcFunc &amp; VentSpcFunc combos'!$Q$8:$Q$354,0),0)&gt;0,1,0)</f>
        <v>0</v>
      </c>
      <c r="M66" s="120">
        <f ca="1">IF(IFERROR(MATCH(_xlfn.CONCAT($B66,",",M$4),'25 SpcFunc &amp; VentSpcFunc combos'!$Q$8:$Q$354,0),0)&gt;0,1,0)</f>
        <v>0</v>
      </c>
      <c r="N66" s="120">
        <f ca="1">IF(IFERROR(MATCH(_xlfn.CONCAT($B66,",",N$4),'25 SpcFunc &amp; VentSpcFunc combos'!$Q$8:$Q$354,0),0)&gt;0,1,0)</f>
        <v>0</v>
      </c>
      <c r="O66" s="120">
        <f ca="1">IF(IFERROR(MATCH(_xlfn.CONCAT($B66,",",O$4),'25 SpcFunc &amp; VentSpcFunc combos'!$Q$8:$Q$354,0),0)&gt;0,1,0)</f>
        <v>0</v>
      </c>
      <c r="P66" s="120">
        <f ca="1">IF(IFERROR(MATCH(_xlfn.CONCAT($B66,",",P$4),'25 SpcFunc &amp; VentSpcFunc combos'!$Q$8:$Q$354,0),0)&gt;0,1,0)</f>
        <v>0</v>
      </c>
      <c r="Q66" s="120">
        <f ca="1">IF(IFERROR(MATCH(_xlfn.CONCAT($B66,",",Q$4),'25 SpcFunc &amp; VentSpcFunc combos'!$Q$8:$Q$354,0),0)&gt;0,1,0)</f>
        <v>0</v>
      </c>
      <c r="R66" s="120">
        <f ca="1">IF(IFERROR(MATCH(_xlfn.CONCAT($B66,",",R$4),'25 SpcFunc &amp; VentSpcFunc combos'!$Q$8:$Q$354,0),0)&gt;0,1,0)</f>
        <v>0</v>
      </c>
      <c r="S66" s="120">
        <f ca="1">IF(IFERROR(MATCH(_xlfn.CONCAT($B66,",",S$4),'25 SpcFunc &amp; VentSpcFunc combos'!$Q$8:$Q$354,0),0)&gt;0,1,0)</f>
        <v>0</v>
      </c>
      <c r="T66" s="120">
        <f ca="1">IF(IFERROR(MATCH(_xlfn.CONCAT($B66,",",T$4),'25 SpcFunc &amp; VentSpcFunc combos'!$Q$8:$Q$354,0),0)&gt;0,1,0)</f>
        <v>0</v>
      </c>
      <c r="U66" s="120">
        <f ca="1">IF(IFERROR(MATCH(_xlfn.CONCAT($B66,",",U$4),'25 SpcFunc &amp; VentSpcFunc combos'!$Q$8:$Q$354,0),0)&gt;0,1,0)</f>
        <v>0</v>
      </c>
      <c r="V66" s="120">
        <f ca="1">IF(IFERROR(MATCH(_xlfn.CONCAT($B66,",",V$4),'25 SpcFunc &amp; VentSpcFunc combos'!$Q$8:$Q$354,0),0)&gt;0,1,0)</f>
        <v>0</v>
      </c>
      <c r="W66" s="120">
        <f ca="1">IF(IFERROR(MATCH(_xlfn.CONCAT($B66,",",W$4),'25 SpcFunc &amp; VentSpcFunc combos'!$Q$8:$Q$354,0),0)&gt;0,1,0)</f>
        <v>0</v>
      </c>
      <c r="X66" s="120">
        <f ca="1">IF(IFERROR(MATCH(_xlfn.CONCAT($B66,",",X$4),'25 SpcFunc &amp; VentSpcFunc combos'!$Q$8:$Q$354,0),0)&gt;0,1,0)</f>
        <v>0</v>
      </c>
      <c r="Y66" s="120">
        <f ca="1">IF(IFERROR(MATCH(_xlfn.CONCAT($B66,",",Y$4),'25 SpcFunc &amp; VentSpcFunc combos'!$Q$8:$Q$354,0),0)&gt;0,1,0)</f>
        <v>0</v>
      </c>
      <c r="Z66" s="120">
        <f ca="1">IF(IFERROR(MATCH(_xlfn.CONCAT($B66,",",Z$4),'25 SpcFunc &amp; VentSpcFunc combos'!$Q$8:$Q$354,0),0)&gt;0,1,0)</f>
        <v>0</v>
      </c>
      <c r="AA66" s="120">
        <f ca="1">IF(IFERROR(MATCH(_xlfn.CONCAT($B66,",",AA$4),'25 SpcFunc &amp; VentSpcFunc combos'!$Q$8:$Q$354,0),0)&gt;0,1,0)</f>
        <v>0</v>
      </c>
      <c r="AB66" s="120">
        <f ca="1">IF(IFERROR(MATCH(_xlfn.CONCAT($B66,",",AB$4),'25 SpcFunc &amp; VentSpcFunc combos'!$Q$8:$Q$354,0),0)&gt;0,1,0)</f>
        <v>0</v>
      </c>
      <c r="AC66" s="120">
        <f ca="1">IF(IFERROR(MATCH(_xlfn.CONCAT($B66,",",AC$4),'25 SpcFunc &amp; VentSpcFunc combos'!$Q$8:$Q$354,0),0)&gt;0,1,0)</f>
        <v>0</v>
      </c>
      <c r="AD66" s="120">
        <f ca="1">IF(IFERROR(MATCH(_xlfn.CONCAT($B66,",",AD$4),'25 SpcFunc &amp; VentSpcFunc combos'!$Q$8:$Q$354,0),0)&gt;0,1,0)</f>
        <v>0</v>
      </c>
      <c r="AE66" s="120">
        <f ca="1">IF(IFERROR(MATCH(_xlfn.CONCAT($B66,",",AE$4),'25 SpcFunc &amp; VentSpcFunc combos'!$Q$8:$Q$354,0),0)&gt;0,1,0)</f>
        <v>0</v>
      </c>
      <c r="AF66" s="120">
        <f ca="1">IF(IFERROR(MATCH(_xlfn.CONCAT($B66,",",AF$4),'25 SpcFunc &amp; VentSpcFunc combos'!$Q$8:$Q$354,0),0)&gt;0,1,0)</f>
        <v>0</v>
      </c>
      <c r="AG66" s="120">
        <f ca="1">IF(IFERROR(MATCH(_xlfn.CONCAT($B66,",",AG$4),'25 SpcFunc &amp; VentSpcFunc combos'!$Q$8:$Q$354,0),0)&gt;0,1,0)</f>
        <v>0</v>
      </c>
      <c r="AH66" s="120">
        <f ca="1">IF(IFERROR(MATCH(_xlfn.CONCAT($B66,",",AH$4),'25 SpcFunc &amp; VentSpcFunc combos'!$Q$8:$Q$354,0),0)&gt;0,1,0)</f>
        <v>0</v>
      </c>
      <c r="AI66" s="120">
        <f ca="1">IF(IFERROR(MATCH(_xlfn.CONCAT($B66,",",AI$4),'25 SpcFunc &amp; VentSpcFunc combos'!$Q$8:$Q$354,0),0)&gt;0,1,0)</f>
        <v>0</v>
      </c>
      <c r="AJ66" s="120">
        <f ca="1">IF(IFERROR(MATCH(_xlfn.CONCAT($B66,",",AJ$4),'25 SpcFunc &amp; VentSpcFunc combos'!$Q$8:$Q$354,0),0)&gt;0,1,0)</f>
        <v>0</v>
      </c>
      <c r="AK66" s="120">
        <f ca="1">IF(IFERROR(MATCH(_xlfn.CONCAT($B66,",",AK$4),'25 SpcFunc &amp; VentSpcFunc combos'!$Q$8:$Q$354,0),0)&gt;0,1,0)</f>
        <v>0</v>
      </c>
      <c r="AL66" s="120">
        <f ca="1">IF(IFERROR(MATCH(_xlfn.CONCAT($B66,",",AL$4),'25 SpcFunc &amp; VentSpcFunc combos'!$Q$8:$Q$354,0),0)&gt;0,1,0)</f>
        <v>0</v>
      </c>
      <c r="AM66" s="120">
        <f ca="1">IF(IFERROR(MATCH(_xlfn.CONCAT($B66,",",AM$4),'25 SpcFunc &amp; VentSpcFunc combos'!$Q$8:$Q$354,0),0)&gt;0,1,0)</f>
        <v>0</v>
      </c>
      <c r="AN66" s="120">
        <f ca="1">IF(IFERROR(MATCH(_xlfn.CONCAT($B66,",",AN$4),'25 SpcFunc &amp; VentSpcFunc combos'!$Q$8:$Q$354,0),0)&gt;0,1,0)</f>
        <v>0</v>
      </c>
      <c r="AO66" s="120">
        <f ca="1">IF(IFERROR(MATCH(_xlfn.CONCAT($B66,",",AO$4),'25 SpcFunc &amp; VentSpcFunc combos'!$Q$8:$Q$354,0),0)&gt;0,1,0)</f>
        <v>0</v>
      </c>
      <c r="AP66" s="120">
        <f ca="1">IF(IFERROR(MATCH(_xlfn.CONCAT($B66,",",AP$4),'25 SpcFunc &amp; VentSpcFunc combos'!$Q$8:$Q$354,0),0)&gt;0,1,0)</f>
        <v>0</v>
      </c>
      <c r="AQ66" s="120">
        <f ca="1">IF(IFERROR(MATCH(_xlfn.CONCAT($B66,",",AQ$4),'25 SpcFunc &amp; VentSpcFunc combos'!$Q$8:$Q$354,0),0)&gt;0,1,0)</f>
        <v>0</v>
      </c>
      <c r="AR66" s="120">
        <f ca="1">IF(IFERROR(MATCH(_xlfn.CONCAT($B66,",",AR$4),'25 SpcFunc &amp; VentSpcFunc combos'!$Q$8:$Q$354,0),0)&gt;0,1,0)</f>
        <v>0</v>
      </c>
      <c r="AS66" s="120">
        <f ca="1">IF(IFERROR(MATCH(_xlfn.CONCAT($B66,",",AS$4),'25 SpcFunc &amp; VentSpcFunc combos'!$Q$8:$Q$354,0),0)&gt;0,1,0)</f>
        <v>0</v>
      </c>
      <c r="AT66" s="120">
        <f ca="1">IF(IFERROR(MATCH(_xlfn.CONCAT($B66,",",AT$4),'25 SpcFunc &amp; VentSpcFunc combos'!$Q$8:$Q$354,0),0)&gt;0,1,0)</f>
        <v>0</v>
      </c>
      <c r="AU66" s="120">
        <f ca="1">IF(IFERROR(MATCH(_xlfn.CONCAT($B66,",",AU$4),'25 SpcFunc &amp; VentSpcFunc combos'!$Q$8:$Q$354,0),0)&gt;0,1,0)</f>
        <v>0</v>
      </c>
      <c r="AV66" s="120">
        <f ca="1">IF(IFERROR(MATCH(_xlfn.CONCAT($B66,",",AV$4),'25 SpcFunc &amp; VentSpcFunc combos'!$Q$8:$Q$354,0),0)&gt;0,1,0)</f>
        <v>0</v>
      </c>
      <c r="AW66" s="120">
        <f ca="1">IF(IFERROR(MATCH(_xlfn.CONCAT($B66,",",AW$4),'25 SpcFunc &amp; VentSpcFunc combos'!$Q$8:$Q$354,0),0)&gt;0,1,0)</f>
        <v>0</v>
      </c>
      <c r="AX66" s="120">
        <f ca="1">IF(IFERROR(MATCH(_xlfn.CONCAT($B66,",",AX$4),'25 SpcFunc &amp; VentSpcFunc combos'!$Q$8:$Q$354,0),0)&gt;0,1,0)</f>
        <v>0</v>
      </c>
      <c r="AY66" s="120">
        <f ca="1">IF(IFERROR(MATCH(_xlfn.CONCAT($B66,",",AY$4),'25 SpcFunc &amp; VentSpcFunc combos'!$Q$8:$Q$354,0),0)&gt;0,1,0)</f>
        <v>0</v>
      </c>
      <c r="AZ66" s="120">
        <f ca="1">IF(IFERROR(MATCH(_xlfn.CONCAT($B66,",",AZ$4),'25 SpcFunc &amp; VentSpcFunc combos'!$Q$8:$Q$354,0),0)&gt;0,1,0)</f>
        <v>0</v>
      </c>
      <c r="BA66" s="120">
        <f ca="1">IF(IFERROR(MATCH(_xlfn.CONCAT($B66,",",BA$4),'25 SpcFunc &amp; VentSpcFunc combos'!$Q$8:$Q$354,0),0)&gt;0,1,0)</f>
        <v>0</v>
      </c>
      <c r="BB66" s="120">
        <f ca="1">IF(IFERROR(MATCH(_xlfn.CONCAT($B66,",",BB$4),'25 SpcFunc &amp; VentSpcFunc combos'!$Q$8:$Q$354,0),0)&gt;0,1,0)</f>
        <v>0</v>
      </c>
      <c r="BC66" s="120">
        <f ca="1">IF(IFERROR(MATCH(_xlfn.CONCAT($B66,",",BC$4),'25 SpcFunc &amp; VentSpcFunc combos'!$Q$8:$Q$354,0),0)&gt;0,1,0)</f>
        <v>0</v>
      </c>
      <c r="BD66" s="120">
        <f ca="1">IF(IFERROR(MATCH(_xlfn.CONCAT($B66,",",BD$4),'25 SpcFunc &amp; VentSpcFunc combos'!$Q$8:$Q$354,0),0)&gt;0,1,0)</f>
        <v>0</v>
      </c>
      <c r="BE66" s="120">
        <f ca="1">IF(IFERROR(MATCH(_xlfn.CONCAT($B66,",",BE$4),'25 SpcFunc &amp; VentSpcFunc combos'!$Q$8:$Q$354,0),0)&gt;0,1,0)</f>
        <v>0</v>
      </c>
      <c r="BF66" s="120">
        <f ca="1">IF(IFERROR(MATCH(_xlfn.CONCAT($B66,",",BF$4),'25 SpcFunc &amp; VentSpcFunc combos'!$Q$8:$Q$354,0),0)&gt;0,1,0)</f>
        <v>0</v>
      </c>
      <c r="BG66" s="120">
        <f ca="1">IF(IFERROR(MATCH(_xlfn.CONCAT($B66,",",BG$4),'25 SpcFunc &amp; VentSpcFunc combos'!$Q$8:$Q$354,0),0)&gt;0,1,0)</f>
        <v>0</v>
      </c>
      <c r="BH66" s="120">
        <f ca="1">IF(IFERROR(MATCH(_xlfn.CONCAT($B66,",",BH$4),'25 SpcFunc &amp; VentSpcFunc combos'!$Q$8:$Q$354,0),0)&gt;0,1,0)</f>
        <v>0</v>
      </c>
      <c r="BI66" s="120">
        <f ca="1">IF(IFERROR(MATCH(_xlfn.CONCAT($B66,",",BI$4),'25 SpcFunc &amp; VentSpcFunc combos'!$Q$8:$Q$354,0),0)&gt;0,1,0)</f>
        <v>1</v>
      </c>
      <c r="BJ66" s="120">
        <f ca="1">IF(IFERROR(MATCH(_xlfn.CONCAT($B66,",",BJ$4),'25 SpcFunc &amp; VentSpcFunc combos'!$Q$8:$Q$354,0),0)&gt;0,1,0)</f>
        <v>0</v>
      </c>
      <c r="BK66" s="120">
        <f ca="1">IF(IFERROR(MATCH(_xlfn.CONCAT($B66,",",BK$4),'25 SpcFunc &amp; VentSpcFunc combos'!$Q$8:$Q$354,0),0)&gt;0,1,0)</f>
        <v>1</v>
      </c>
      <c r="BL66" s="120">
        <f ca="1">IF(IFERROR(MATCH(_xlfn.CONCAT($B66,",",BL$4),'25 SpcFunc &amp; VentSpcFunc combos'!$Q$8:$Q$354,0),0)&gt;0,1,0)</f>
        <v>0</v>
      </c>
      <c r="BM66" s="120">
        <f ca="1">IF(IFERROR(MATCH(_xlfn.CONCAT($B66,",",BM$4),'25 SpcFunc &amp; VentSpcFunc combos'!$Q$8:$Q$354,0),0)&gt;0,1,0)</f>
        <v>0</v>
      </c>
      <c r="BN66" s="120">
        <f ca="1">IF(IFERROR(MATCH(_xlfn.CONCAT($B66,",",BN$4),'25 SpcFunc &amp; VentSpcFunc combos'!$Q$8:$Q$354,0),0)&gt;0,1,0)</f>
        <v>0</v>
      </c>
      <c r="BO66" s="120">
        <f ca="1">IF(IFERROR(MATCH(_xlfn.CONCAT($B66,",",BO$4),'25 SpcFunc &amp; VentSpcFunc combos'!$Q$8:$Q$354,0),0)&gt;0,1,0)</f>
        <v>0</v>
      </c>
      <c r="BP66" s="120">
        <f ca="1">IF(IFERROR(MATCH(_xlfn.CONCAT($B66,",",BP$4),'25 SpcFunc &amp; VentSpcFunc combos'!$Q$8:$Q$354,0),0)&gt;0,1,0)</f>
        <v>0</v>
      </c>
      <c r="BQ66" s="120">
        <f ca="1">IF(IFERROR(MATCH(_xlfn.CONCAT($B66,",",BQ$4),'25 SpcFunc &amp; VentSpcFunc combos'!$Q$8:$Q$354,0),0)&gt;0,1,0)</f>
        <v>0</v>
      </c>
      <c r="BR66" s="120">
        <f ca="1">IF(IFERROR(MATCH(_xlfn.CONCAT($B66,",",BR$4),'25 SpcFunc &amp; VentSpcFunc combos'!$Q$8:$Q$354,0),0)&gt;0,1,0)</f>
        <v>0</v>
      </c>
      <c r="BS66" s="120">
        <f ca="1">IF(IFERROR(MATCH(_xlfn.CONCAT($B66,",",BS$4),'25 SpcFunc &amp; VentSpcFunc combos'!$Q$8:$Q$354,0),0)&gt;0,1,0)</f>
        <v>0</v>
      </c>
      <c r="BT66" s="120">
        <f ca="1">IF(IFERROR(MATCH(_xlfn.CONCAT($B66,",",BT$4),'25 SpcFunc &amp; VentSpcFunc combos'!$Q$8:$Q$354,0),0)&gt;0,1,0)</f>
        <v>0</v>
      </c>
      <c r="BU66" s="120">
        <f ca="1">IF(IFERROR(MATCH(_xlfn.CONCAT($B66,",",BU$4),'25 SpcFunc &amp; VentSpcFunc combos'!$Q$8:$Q$354,0),0)&gt;0,1,0)</f>
        <v>0</v>
      </c>
      <c r="BV66" s="120">
        <f ca="1">IF(IFERROR(MATCH(_xlfn.CONCAT($B66,",",BV$4),'25 SpcFunc &amp; VentSpcFunc combos'!$Q$8:$Q$354,0),0)&gt;0,1,0)</f>
        <v>0</v>
      </c>
      <c r="BW66" s="120">
        <f ca="1">IF(IFERROR(MATCH(_xlfn.CONCAT($B66,",",BW$4),'25 SpcFunc &amp; VentSpcFunc combos'!$Q$8:$Q$354,0),0)&gt;0,1,0)</f>
        <v>0</v>
      </c>
      <c r="BX66" s="120">
        <f ca="1">IF(IFERROR(MATCH(_xlfn.CONCAT($B66,",",BX$4),'25 SpcFunc &amp; VentSpcFunc combos'!$Q$8:$Q$354,0),0)&gt;0,1,0)</f>
        <v>0</v>
      </c>
      <c r="BY66" s="120">
        <f ca="1">IF(IFERROR(MATCH(_xlfn.CONCAT($B66,",",BY$4),'25 SpcFunc &amp; VentSpcFunc combos'!$Q$8:$Q$354,0),0)&gt;0,1,0)</f>
        <v>0</v>
      </c>
      <c r="BZ66" s="120">
        <f ca="1">IF(IFERROR(MATCH(_xlfn.CONCAT($B66,",",BZ$4),'25 SpcFunc &amp; VentSpcFunc combos'!$Q$8:$Q$354,0),0)&gt;0,1,0)</f>
        <v>0</v>
      </c>
      <c r="CA66" s="120">
        <f ca="1">IF(IFERROR(MATCH(_xlfn.CONCAT($B66,",",CA$4),'25 SpcFunc &amp; VentSpcFunc combos'!$Q$8:$Q$354,0),0)&gt;0,1,0)</f>
        <v>0</v>
      </c>
      <c r="CB66" s="120">
        <f ca="1">IF(IFERROR(MATCH(_xlfn.CONCAT($B66,",",CB$4),'25 SpcFunc &amp; VentSpcFunc combos'!$Q$8:$Q$354,0),0)&gt;0,1,0)</f>
        <v>0</v>
      </c>
      <c r="CC66" s="120">
        <f ca="1">IF(IFERROR(MATCH(_xlfn.CONCAT($B66,",",CC$4),'25 SpcFunc &amp; VentSpcFunc combos'!$Q$8:$Q$354,0),0)&gt;0,1,0)</f>
        <v>0</v>
      </c>
      <c r="CD66" s="120">
        <f ca="1">IF(IFERROR(MATCH(_xlfn.CONCAT($B66,",",CD$4),'25 SpcFunc &amp; VentSpcFunc combos'!$Q$8:$Q$354,0),0)&gt;0,1,0)</f>
        <v>0</v>
      </c>
      <c r="CE66" s="120">
        <f ca="1">IF(IFERROR(MATCH(_xlfn.CONCAT($B66,",",CE$4),'25 SpcFunc &amp; VentSpcFunc combos'!$Q$8:$Q$354,0),0)&gt;0,1,0)</f>
        <v>0</v>
      </c>
      <c r="CF66" s="120">
        <f ca="1">IF(IFERROR(MATCH(_xlfn.CONCAT($B66,",",CF$4),'25 SpcFunc &amp; VentSpcFunc combos'!$Q$8:$Q$354,0),0)&gt;0,1,0)</f>
        <v>0</v>
      </c>
      <c r="CG66" s="120">
        <f ca="1">IF(IFERROR(MATCH(_xlfn.CONCAT($B66,",",CG$4),'25 SpcFunc &amp; VentSpcFunc combos'!$Q$8:$Q$354,0),0)&gt;0,1,0)</f>
        <v>0</v>
      </c>
      <c r="CH66" s="120">
        <f ca="1">IF(IFERROR(MATCH(_xlfn.CONCAT($B66,",",CH$4),'25 SpcFunc &amp; VentSpcFunc combos'!$Q$8:$Q$354,0),0)&gt;0,1,0)</f>
        <v>0</v>
      </c>
      <c r="CI66" s="120">
        <f ca="1">IF(IFERROR(MATCH(_xlfn.CONCAT($B66,",",CI$4),'25 SpcFunc &amp; VentSpcFunc combos'!$Q$8:$Q$354,0),0)&gt;0,1,0)</f>
        <v>0</v>
      </c>
      <c r="CJ66" s="120">
        <f ca="1">IF(IFERROR(MATCH(_xlfn.CONCAT($B66,",",CJ$4),'25 SpcFunc &amp; VentSpcFunc combos'!$Q$8:$Q$354,0),0)&gt;0,1,0)</f>
        <v>0</v>
      </c>
      <c r="CK66" s="120">
        <f ca="1">IF(IFERROR(MATCH(_xlfn.CONCAT($B66,",",CK$4),'25 SpcFunc &amp; VentSpcFunc combos'!$Q$8:$Q$354,0),0)&gt;0,1,0)</f>
        <v>1</v>
      </c>
      <c r="CL66" s="120">
        <f ca="1">IF(IFERROR(MATCH(_xlfn.CONCAT($B66,",",CL$4),'25 SpcFunc &amp; VentSpcFunc combos'!$Q$8:$Q$354,0),0)&gt;0,1,0)</f>
        <v>0</v>
      </c>
      <c r="CM66" s="120">
        <f ca="1">IF(IFERROR(MATCH(_xlfn.CONCAT($B66,",",CM$4),'25 SpcFunc &amp; VentSpcFunc combos'!$Q$8:$Q$354,0),0)&gt;0,1,0)</f>
        <v>0</v>
      </c>
      <c r="CN66" s="120">
        <f ca="1">IF(IFERROR(MATCH(_xlfn.CONCAT($B66,",",CN$4),'25 SpcFunc &amp; VentSpcFunc combos'!$Q$8:$Q$354,0),0)&gt;0,1,0)</f>
        <v>0</v>
      </c>
      <c r="CO66" s="120">
        <f ca="1">IF(IFERROR(MATCH(_xlfn.CONCAT($B66,",",CO$4),'25 SpcFunc &amp; VentSpcFunc combos'!$Q$8:$Q$354,0),0)&gt;0,1,0)</f>
        <v>0</v>
      </c>
      <c r="CP66" s="120">
        <f ca="1">IF(IFERROR(MATCH(_xlfn.CONCAT($B66,",",CP$4),'25 SpcFunc &amp; VentSpcFunc combos'!$Q$8:$Q$354,0),0)&gt;0,1,0)</f>
        <v>0</v>
      </c>
      <c r="CQ66" s="120">
        <f ca="1">IF(IFERROR(MATCH(_xlfn.CONCAT($B66,",",CQ$4),'25 SpcFunc &amp; VentSpcFunc combos'!$Q$8:$Q$354,0),0)&gt;0,1,0)</f>
        <v>0</v>
      </c>
      <c r="CR66" s="120">
        <f ca="1">IF(IFERROR(MATCH(_xlfn.CONCAT($B66,",",CR$4),'25 SpcFunc &amp; VentSpcFunc combos'!$Q$8:$Q$354,0),0)&gt;0,1,0)</f>
        <v>0</v>
      </c>
      <c r="CS66" s="120">
        <f ca="1">IF(IFERROR(MATCH(_xlfn.CONCAT($B66,",",CS$4),'25 SpcFunc &amp; VentSpcFunc combos'!$Q$8:$Q$354,0),0)&gt;0,1,0)</f>
        <v>0</v>
      </c>
      <c r="CT66" s="120">
        <f ca="1">IF(IFERROR(MATCH(_xlfn.CONCAT($B66,",",CT$4),'25 SpcFunc &amp; VentSpcFunc combos'!$Q$8:$Q$354,0),0)&gt;0,1,0)</f>
        <v>0</v>
      </c>
      <c r="CU66" s="99" t="s">
        <v>938</v>
      </c>
      <c r="CV66">
        <f t="shared" ca="1" si="4"/>
        <v>3</v>
      </c>
    </row>
    <row r="67" spans="2:100" x14ac:dyDescent="0.25">
      <c r="B67" t="str">
        <f>'For CSV - 2025 SpcFuncData'!B67</f>
        <v>Storage, Commercial/Industrial (Warehouse)</v>
      </c>
      <c r="C67" s="120">
        <f ca="1">IF(IFERROR(MATCH(_xlfn.CONCAT($B67,",",C$4),'25 SpcFunc &amp; VentSpcFunc combos'!$Q$8:$Q$354,0),0)&gt;0,1,0)</f>
        <v>0</v>
      </c>
      <c r="D67" s="120">
        <f ca="1">IF(IFERROR(MATCH(_xlfn.CONCAT($B67,",",D$4),'25 SpcFunc &amp; VentSpcFunc combos'!$Q$8:$Q$354,0),0)&gt;0,1,0)</f>
        <v>0</v>
      </c>
      <c r="E67" s="120">
        <f ca="1">IF(IFERROR(MATCH(_xlfn.CONCAT($B67,",",E$4),'25 SpcFunc &amp; VentSpcFunc combos'!$Q$8:$Q$354,0),0)&gt;0,1,0)</f>
        <v>0</v>
      </c>
      <c r="F67" s="120">
        <f ca="1">IF(IFERROR(MATCH(_xlfn.CONCAT($B67,",",F$4),'25 SpcFunc &amp; VentSpcFunc combos'!$Q$8:$Q$354,0),0)&gt;0,1,0)</f>
        <v>0</v>
      </c>
      <c r="G67" s="120">
        <f ca="1">IF(IFERROR(MATCH(_xlfn.CONCAT($B67,",",G$4),'25 SpcFunc &amp; VentSpcFunc combos'!$Q$8:$Q$354,0),0)&gt;0,1,0)</f>
        <v>0</v>
      </c>
      <c r="H67" s="120">
        <f ca="1">IF(IFERROR(MATCH(_xlfn.CONCAT($B67,",",H$4),'25 SpcFunc &amp; VentSpcFunc combos'!$Q$8:$Q$354,0),0)&gt;0,1,0)</f>
        <v>0</v>
      </c>
      <c r="I67" s="120">
        <f ca="1">IF(IFERROR(MATCH(_xlfn.CONCAT($B67,",",I$4),'25 SpcFunc &amp; VentSpcFunc combos'!$Q$8:$Q$354,0),0)&gt;0,1,0)</f>
        <v>0</v>
      </c>
      <c r="J67" s="120">
        <f ca="1">IF(IFERROR(MATCH(_xlfn.CONCAT($B67,",",J$4),'25 SpcFunc &amp; VentSpcFunc combos'!$Q$8:$Q$354,0),0)&gt;0,1,0)</f>
        <v>0</v>
      </c>
      <c r="K67" s="120">
        <f ca="1">IF(IFERROR(MATCH(_xlfn.CONCAT($B67,",",K$4),'25 SpcFunc &amp; VentSpcFunc combos'!$Q$8:$Q$354,0),0)&gt;0,1,0)</f>
        <v>0</v>
      </c>
      <c r="L67" s="120">
        <f ca="1">IF(IFERROR(MATCH(_xlfn.CONCAT($B67,",",L$4),'25 SpcFunc &amp; VentSpcFunc combos'!$Q$8:$Q$354,0),0)&gt;0,1,0)</f>
        <v>0</v>
      </c>
      <c r="M67" s="120">
        <f ca="1">IF(IFERROR(MATCH(_xlfn.CONCAT($B67,",",M$4),'25 SpcFunc &amp; VentSpcFunc combos'!$Q$8:$Q$354,0),0)&gt;0,1,0)</f>
        <v>0</v>
      </c>
      <c r="N67" s="120">
        <f ca="1">IF(IFERROR(MATCH(_xlfn.CONCAT($B67,",",N$4),'25 SpcFunc &amp; VentSpcFunc combos'!$Q$8:$Q$354,0),0)&gt;0,1,0)</f>
        <v>0</v>
      </c>
      <c r="O67" s="120">
        <f ca="1">IF(IFERROR(MATCH(_xlfn.CONCAT($B67,",",O$4),'25 SpcFunc &amp; VentSpcFunc combos'!$Q$8:$Q$354,0),0)&gt;0,1,0)</f>
        <v>0</v>
      </c>
      <c r="P67" s="120">
        <f ca="1">IF(IFERROR(MATCH(_xlfn.CONCAT($B67,",",P$4),'25 SpcFunc &amp; VentSpcFunc combos'!$Q$8:$Q$354,0),0)&gt;0,1,0)</f>
        <v>0</v>
      </c>
      <c r="Q67" s="120">
        <f ca="1">IF(IFERROR(MATCH(_xlfn.CONCAT($B67,",",Q$4),'25 SpcFunc &amp; VentSpcFunc combos'!$Q$8:$Q$354,0),0)&gt;0,1,0)</f>
        <v>0</v>
      </c>
      <c r="R67" s="120">
        <f ca="1">IF(IFERROR(MATCH(_xlfn.CONCAT($B67,",",R$4),'25 SpcFunc &amp; VentSpcFunc combos'!$Q$8:$Q$354,0),0)&gt;0,1,0)</f>
        <v>0</v>
      </c>
      <c r="S67" s="120">
        <f ca="1">IF(IFERROR(MATCH(_xlfn.CONCAT($B67,",",S$4),'25 SpcFunc &amp; VentSpcFunc combos'!$Q$8:$Q$354,0),0)&gt;0,1,0)</f>
        <v>0</v>
      </c>
      <c r="T67" s="120">
        <f ca="1">IF(IFERROR(MATCH(_xlfn.CONCAT($B67,",",T$4),'25 SpcFunc &amp; VentSpcFunc combos'!$Q$8:$Q$354,0),0)&gt;0,1,0)</f>
        <v>0</v>
      </c>
      <c r="U67" s="120">
        <f ca="1">IF(IFERROR(MATCH(_xlfn.CONCAT($B67,",",U$4),'25 SpcFunc &amp; VentSpcFunc combos'!$Q$8:$Q$354,0),0)&gt;0,1,0)</f>
        <v>0</v>
      </c>
      <c r="V67" s="120">
        <f ca="1">IF(IFERROR(MATCH(_xlfn.CONCAT($B67,",",V$4),'25 SpcFunc &amp; VentSpcFunc combos'!$Q$8:$Q$354,0),0)&gt;0,1,0)</f>
        <v>0</v>
      </c>
      <c r="W67" s="120">
        <f ca="1">IF(IFERROR(MATCH(_xlfn.CONCAT($B67,",",W$4),'25 SpcFunc &amp; VentSpcFunc combos'!$Q$8:$Q$354,0),0)&gt;0,1,0)</f>
        <v>0</v>
      </c>
      <c r="X67" s="120">
        <f ca="1">IF(IFERROR(MATCH(_xlfn.CONCAT($B67,",",X$4),'25 SpcFunc &amp; VentSpcFunc combos'!$Q$8:$Q$354,0),0)&gt;0,1,0)</f>
        <v>0</v>
      </c>
      <c r="Y67" s="120">
        <f ca="1">IF(IFERROR(MATCH(_xlfn.CONCAT($B67,",",Y$4),'25 SpcFunc &amp; VentSpcFunc combos'!$Q$8:$Q$354,0),0)&gt;0,1,0)</f>
        <v>0</v>
      </c>
      <c r="Z67" s="120">
        <f ca="1">IF(IFERROR(MATCH(_xlfn.CONCAT($B67,",",Z$4),'25 SpcFunc &amp; VentSpcFunc combos'!$Q$8:$Q$354,0),0)&gt;0,1,0)</f>
        <v>0</v>
      </c>
      <c r="AA67" s="120">
        <f ca="1">IF(IFERROR(MATCH(_xlfn.CONCAT($B67,",",AA$4),'25 SpcFunc &amp; VentSpcFunc combos'!$Q$8:$Q$354,0),0)&gt;0,1,0)</f>
        <v>0</v>
      </c>
      <c r="AB67" s="120">
        <f ca="1">IF(IFERROR(MATCH(_xlfn.CONCAT($B67,",",AB$4),'25 SpcFunc &amp; VentSpcFunc combos'!$Q$8:$Q$354,0),0)&gt;0,1,0)</f>
        <v>0</v>
      </c>
      <c r="AC67" s="120">
        <f ca="1">IF(IFERROR(MATCH(_xlfn.CONCAT($B67,",",AC$4),'25 SpcFunc &amp; VentSpcFunc combos'!$Q$8:$Q$354,0),0)&gt;0,1,0)</f>
        <v>0</v>
      </c>
      <c r="AD67" s="120">
        <f ca="1">IF(IFERROR(MATCH(_xlfn.CONCAT($B67,",",AD$4),'25 SpcFunc &amp; VentSpcFunc combos'!$Q$8:$Q$354,0),0)&gt;0,1,0)</f>
        <v>0</v>
      </c>
      <c r="AE67" s="120">
        <f ca="1">IF(IFERROR(MATCH(_xlfn.CONCAT($B67,",",AE$4),'25 SpcFunc &amp; VentSpcFunc combos'!$Q$8:$Q$354,0),0)&gt;0,1,0)</f>
        <v>0</v>
      </c>
      <c r="AF67" s="120">
        <f ca="1">IF(IFERROR(MATCH(_xlfn.CONCAT($B67,",",AF$4),'25 SpcFunc &amp; VentSpcFunc combos'!$Q$8:$Q$354,0),0)&gt;0,1,0)</f>
        <v>0</v>
      </c>
      <c r="AG67" s="120">
        <f ca="1">IF(IFERROR(MATCH(_xlfn.CONCAT($B67,",",AG$4),'25 SpcFunc &amp; VentSpcFunc combos'!$Q$8:$Q$354,0),0)&gt;0,1,0)</f>
        <v>0</v>
      </c>
      <c r="AH67" s="120">
        <f ca="1">IF(IFERROR(MATCH(_xlfn.CONCAT($B67,",",AH$4),'25 SpcFunc &amp; VentSpcFunc combos'!$Q$8:$Q$354,0),0)&gt;0,1,0)</f>
        <v>0</v>
      </c>
      <c r="AI67" s="120">
        <f ca="1">IF(IFERROR(MATCH(_xlfn.CONCAT($B67,",",AI$4),'25 SpcFunc &amp; VentSpcFunc combos'!$Q$8:$Q$354,0),0)&gt;0,1,0)</f>
        <v>0</v>
      </c>
      <c r="AJ67" s="120">
        <f ca="1">IF(IFERROR(MATCH(_xlfn.CONCAT($B67,",",AJ$4),'25 SpcFunc &amp; VentSpcFunc combos'!$Q$8:$Q$354,0),0)&gt;0,1,0)</f>
        <v>0</v>
      </c>
      <c r="AK67" s="120">
        <f ca="1">IF(IFERROR(MATCH(_xlfn.CONCAT($B67,",",AK$4),'25 SpcFunc &amp; VentSpcFunc combos'!$Q$8:$Q$354,0),0)&gt;0,1,0)</f>
        <v>0</v>
      </c>
      <c r="AL67" s="120">
        <f ca="1">IF(IFERROR(MATCH(_xlfn.CONCAT($B67,",",AL$4),'25 SpcFunc &amp; VentSpcFunc combos'!$Q$8:$Q$354,0),0)&gt;0,1,0)</f>
        <v>0</v>
      </c>
      <c r="AM67" s="120">
        <f ca="1">IF(IFERROR(MATCH(_xlfn.CONCAT($B67,",",AM$4),'25 SpcFunc &amp; VentSpcFunc combos'!$Q$8:$Q$354,0),0)&gt;0,1,0)</f>
        <v>0</v>
      </c>
      <c r="AN67" s="120">
        <f ca="1">IF(IFERROR(MATCH(_xlfn.CONCAT($B67,",",AN$4),'25 SpcFunc &amp; VentSpcFunc combos'!$Q$8:$Q$354,0),0)&gt;0,1,0)</f>
        <v>0</v>
      </c>
      <c r="AO67" s="120">
        <f ca="1">IF(IFERROR(MATCH(_xlfn.CONCAT($B67,",",AO$4),'25 SpcFunc &amp; VentSpcFunc combos'!$Q$8:$Q$354,0),0)&gt;0,1,0)</f>
        <v>0</v>
      </c>
      <c r="AP67" s="120">
        <f ca="1">IF(IFERROR(MATCH(_xlfn.CONCAT($B67,",",AP$4),'25 SpcFunc &amp; VentSpcFunc combos'!$Q$8:$Q$354,0),0)&gt;0,1,0)</f>
        <v>0</v>
      </c>
      <c r="AQ67" s="120">
        <f ca="1">IF(IFERROR(MATCH(_xlfn.CONCAT($B67,",",AQ$4),'25 SpcFunc &amp; VentSpcFunc combos'!$Q$8:$Q$354,0),0)&gt;0,1,0)</f>
        <v>0</v>
      </c>
      <c r="AR67" s="120">
        <f ca="1">IF(IFERROR(MATCH(_xlfn.CONCAT($B67,",",AR$4),'25 SpcFunc &amp; VentSpcFunc combos'!$Q$8:$Q$354,0),0)&gt;0,1,0)</f>
        <v>0</v>
      </c>
      <c r="AS67" s="120">
        <f ca="1">IF(IFERROR(MATCH(_xlfn.CONCAT($B67,",",AS$4),'25 SpcFunc &amp; VentSpcFunc combos'!$Q$8:$Q$354,0),0)&gt;0,1,0)</f>
        <v>0</v>
      </c>
      <c r="AT67" s="120">
        <f ca="1">IF(IFERROR(MATCH(_xlfn.CONCAT($B67,",",AT$4),'25 SpcFunc &amp; VentSpcFunc combos'!$Q$8:$Q$354,0),0)&gt;0,1,0)</f>
        <v>0</v>
      </c>
      <c r="AU67" s="120">
        <f ca="1">IF(IFERROR(MATCH(_xlfn.CONCAT($B67,",",AU$4),'25 SpcFunc &amp; VentSpcFunc combos'!$Q$8:$Q$354,0),0)&gt;0,1,0)</f>
        <v>0</v>
      </c>
      <c r="AV67" s="120">
        <f ca="1">IF(IFERROR(MATCH(_xlfn.CONCAT($B67,",",AV$4),'25 SpcFunc &amp; VentSpcFunc combos'!$Q$8:$Q$354,0),0)&gt;0,1,0)</f>
        <v>0</v>
      </c>
      <c r="AW67" s="120">
        <f ca="1">IF(IFERROR(MATCH(_xlfn.CONCAT($B67,",",AW$4),'25 SpcFunc &amp; VentSpcFunc combos'!$Q$8:$Q$354,0),0)&gt;0,1,0)</f>
        <v>0</v>
      </c>
      <c r="AX67" s="120">
        <f ca="1">IF(IFERROR(MATCH(_xlfn.CONCAT($B67,",",AX$4),'25 SpcFunc &amp; VentSpcFunc combos'!$Q$8:$Q$354,0),0)&gt;0,1,0)</f>
        <v>1</v>
      </c>
      <c r="AY67" s="120">
        <f ca="1">IF(IFERROR(MATCH(_xlfn.CONCAT($B67,",",AY$4),'25 SpcFunc &amp; VentSpcFunc combos'!$Q$8:$Q$354,0),0)&gt;0,1,0)</f>
        <v>0</v>
      </c>
      <c r="AZ67" s="120">
        <f ca="1">IF(IFERROR(MATCH(_xlfn.CONCAT($B67,",",AZ$4),'25 SpcFunc &amp; VentSpcFunc combos'!$Q$8:$Q$354,0),0)&gt;0,1,0)</f>
        <v>0</v>
      </c>
      <c r="BA67" s="120">
        <f ca="1">IF(IFERROR(MATCH(_xlfn.CONCAT($B67,",",BA$4),'25 SpcFunc &amp; VentSpcFunc combos'!$Q$8:$Q$354,0),0)&gt;0,1,0)</f>
        <v>0</v>
      </c>
      <c r="BB67" s="120">
        <f ca="1">IF(IFERROR(MATCH(_xlfn.CONCAT($B67,",",BB$4),'25 SpcFunc &amp; VentSpcFunc combos'!$Q$8:$Q$354,0),0)&gt;0,1,0)</f>
        <v>0</v>
      </c>
      <c r="BC67" s="120">
        <f ca="1">IF(IFERROR(MATCH(_xlfn.CONCAT($B67,",",BC$4),'25 SpcFunc &amp; VentSpcFunc combos'!$Q$8:$Q$354,0),0)&gt;0,1,0)</f>
        <v>0</v>
      </c>
      <c r="BD67" s="120">
        <f ca="1">IF(IFERROR(MATCH(_xlfn.CONCAT($B67,",",BD$4),'25 SpcFunc &amp; VentSpcFunc combos'!$Q$8:$Q$354,0),0)&gt;0,1,0)</f>
        <v>0</v>
      </c>
      <c r="BE67" s="120">
        <f ca="1">IF(IFERROR(MATCH(_xlfn.CONCAT($B67,",",BE$4),'25 SpcFunc &amp; VentSpcFunc combos'!$Q$8:$Q$354,0),0)&gt;0,1,0)</f>
        <v>0</v>
      </c>
      <c r="BF67" s="120">
        <f ca="1">IF(IFERROR(MATCH(_xlfn.CONCAT($B67,",",BF$4),'25 SpcFunc &amp; VentSpcFunc combos'!$Q$8:$Q$354,0),0)&gt;0,1,0)</f>
        <v>0</v>
      </c>
      <c r="BG67" s="120">
        <f ca="1">IF(IFERROR(MATCH(_xlfn.CONCAT($B67,",",BG$4),'25 SpcFunc &amp; VentSpcFunc combos'!$Q$8:$Q$354,0),0)&gt;0,1,0)</f>
        <v>0</v>
      </c>
      <c r="BH67" s="120">
        <f ca="1">IF(IFERROR(MATCH(_xlfn.CONCAT($B67,",",BH$4),'25 SpcFunc &amp; VentSpcFunc combos'!$Q$8:$Q$354,0),0)&gt;0,1,0)</f>
        <v>0</v>
      </c>
      <c r="BI67" s="120">
        <f ca="1">IF(IFERROR(MATCH(_xlfn.CONCAT($B67,",",BI$4),'25 SpcFunc &amp; VentSpcFunc combos'!$Q$8:$Q$354,0),0)&gt;0,1,0)</f>
        <v>0</v>
      </c>
      <c r="BJ67" s="120">
        <f ca="1">IF(IFERROR(MATCH(_xlfn.CONCAT($B67,",",BJ$4),'25 SpcFunc &amp; VentSpcFunc combos'!$Q$8:$Q$354,0),0)&gt;0,1,0)</f>
        <v>1</v>
      </c>
      <c r="BK67" s="120">
        <f ca="1">IF(IFERROR(MATCH(_xlfn.CONCAT($B67,",",BK$4),'25 SpcFunc &amp; VentSpcFunc combos'!$Q$8:$Q$354,0),0)&gt;0,1,0)</f>
        <v>0</v>
      </c>
      <c r="BL67" s="120">
        <f ca="1">IF(IFERROR(MATCH(_xlfn.CONCAT($B67,",",BL$4),'25 SpcFunc &amp; VentSpcFunc combos'!$Q$8:$Q$354,0),0)&gt;0,1,0)</f>
        <v>0</v>
      </c>
      <c r="BM67" s="120">
        <f ca="1">IF(IFERROR(MATCH(_xlfn.CONCAT($B67,",",BM$4),'25 SpcFunc &amp; VentSpcFunc combos'!$Q$8:$Q$354,0),0)&gt;0,1,0)</f>
        <v>0</v>
      </c>
      <c r="BN67" s="120">
        <f ca="1">IF(IFERROR(MATCH(_xlfn.CONCAT($B67,",",BN$4),'25 SpcFunc &amp; VentSpcFunc combos'!$Q$8:$Q$354,0),0)&gt;0,1,0)</f>
        <v>0</v>
      </c>
      <c r="BO67" s="120">
        <f ca="1">IF(IFERROR(MATCH(_xlfn.CONCAT($B67,",",BO$4),'25 SpcFunc &amp; VentSpcFunc combos'!$Q$8:$Q$354,0),0)&gt;0,1,0)</f>
        <v>0</v>
      </c>
      <c r="BP67" s="120">
        <f ca="1">IF(IFERROR(MATCH(_xlfn.CONCAT($B67,",",BP$4),'25 SpcFunc &amp; VentSpcFunc combos'!$Q$8:$Q$354,0),0)&gt;0,1,0)</f>
        <v>0</v>
      </c>
      <c r="BQ67" s="120">
        <f ca="1">IF(IFERROR(MATCH(_xlfn.CONCAT($B67,",",BQ$4),'25 SpcFunc &amp; VentSpcFunc combos'!$Q$8:$Q$354,0),0)&gt;0,1,0)</f>
        <v>0</v>
      </c>
      <c r="BR67" s="120">
        <f ca="1">IF(IFERROR(MATCH(_xlfn.CONCAT($B67,",",BR$4),'25 SpcFunc &amp; VentSpcFunc combos'!$Q$8:$Q$354,0),0)&gt;0,1,0)</f>
        <v>1</v>
      </c>
      <c r="BS67" s="120">
        <f ca="1">IF(IFERROR(MATCH(_xlfn.CONCAT($B67,",",BS$4),'25 SpcFunc &amp; VentSpcFunc combos'!$Q$8:$Q$354,0),0)&gt;0,1,0)</f>
        <v>0</v>
      </c>
      <c r="BT67" s="120">
        <f ca="1">IF(IFERROR(MATCH(_xlfn.CONCAT($B67,",",BT$4),'25 SpcFunc &amp; VentSpcFunc combos'!$Q$8:$Q$354,0),0)&gt;0,1,0)</f>
        <v>0</v>
      </c>
      <c r="BU67" s="120">
        <f ca="1">IF(IFERROR(MATCH(_xlfn.CONCAT($B67,",",BU$4),'25 SpcFunc &amp; VentSpcFunc combos'!$Q$8:$Q$354,0),0)&gt;0,1,0)</f>
        <v>0</v>
      </c>
      <c r="BV67" s="120">
        <f ca="1">IF(IFERROR(MATCH(_xlfn.CONCAT($B67,",",BV$4),'25 SpcFunc &amp; VentSpcFunc combos'!$Q$8:$Q$354,0),0)&gt;0,1,0)</f>
        <v>0</v>
      </c>
      <c r="BW67" s="120">
        <f ca="1">IF(IFERROR(MATCH(_xlfn.CONCAT($B67,",",BW$4),'25 SpcFunc &amp; VentSpcFunc combos'!$Q$8:$Q$354,0),0)&gt;0,1,0)</f>
        <v>0</v>
      </c>
      <c r="BX67" s="120">
        <f ca="1">IF(IFERROR(MATCH(_xlfn.CONCAT($B67,",",BX$4),'25 SpcFunc &amp; VentSpcFunc combos'!$Q$8:$Q$354,0),0)&gt;0,1,0)</f>
        <v>0</v>
      </c>
      <c r="BY67" s="120">
        <f ca="1">IF(IFERROR(MATCH(_xlfn.CONCAT($B67,",",BY$4),'25 SpcFunc &amp; VentSpcFunc combos'!$Q$8:$Q$354,0),0)&gt;0,1,0)</f>
        <v>0</v>
      </c>
      <c r="BZ67" s="120">
        <f ca="1">IF(IFERROR(MATCH(_xlfn.CONCAT($B67,",",BZ$4),'25 SpcFunc &amp; VentSpcFunc combos'!$Q$8:$Q$354,0),0)&gt;0,1,0)</f>
        <v>0</v>
      </c>
      <c r="CA67" s="120">
        <f ca="1">IF(IFERROR(MATCH(_xlfn.CONCAT($B67,",",CA$4),'25 SpcFunc &amp; VentSpcFunc combos'!$Q$8:$Q$354,0),0)&gt;0,1,0)</f>
        <v>0</v>
      </c>
      <c r="CB67" s="120">
        <f ca="1">IF(IFERROR(MATCH(_xlfn.CONCAT($B67,",",CB$4),'25 SpcFunc &amp; VentSpcFunc combos'!$Q$8:$Q$354,0),0)&gt;0,1,0)</f>
        <v>0</v>
      </c>
      <c r="CC67" s="120">
        <f ca="1">IF(IFERROR(MATCH(_xlfn.CONCAT($B67,",",CC$4),'25 SpcFunc &amp; VentSpcFunc combos'!$Q$8:$Q$354,0),0)&gt;0,1,0)</f>
        <v>0</v>
      </c>
      <c r="CD67" s="120">
        <f ca="1">IF(IFERROR(MATCH(_xlfn.CONCAT($B67,",",CD$4),'25 SpcFunc &amp; VentSpcFunc combos'!$Q$8:$Q$354,0),0)&gt;0,1,0)</f>
        <v>1</v>
      </c>
      <c r="CE67" s="120">
        <f ca="1">IF(IFERROR(MATCH(_xlfn.CONCAT($B67,",",CE$4),'25 SpcFunc &amp; VentSpcFunc combos'!$Q$8:$Q$354,0),0)&gt;0,1,0)</f>
        <v>0</v>
      </c>
      <c r="CF67" s="120">
        <f ca="1">IF(IFERROR(MATCH(_xlfn.CONCAT($B67,",",CF$4),'25 SpcFunc &amp; VentSpcFunc combos'!$Q$8:$Q$354,0),0)&gt;0,1,0)</f>
        <v>0</v>
      </c>
      <c r="CG67" s="120">
        <f ca="1">IF(IFERROR(MATCH(_xlfn.CONCAT($B67,",",CG$4),'25 SpcFunc &amp; VentSpcFunc combos'!$Q$8:$Q$354,0),0)&gt;0,1,0)</f>
        <v>1</v>
      </c>
      <c r="CH67" s="120">
        <f ca="1">IF(IFERROR(MATCH(_xlfn.CONCAT($B67,",",CH$4),'25 SpcFunc &amp; VentSpcFunc combos'!$Q$8:$Q$354,0),0)&gt;0,1,0)</f>
        <v>0</v>
      </c>
      <c r="CI67" s="120">
        <f ca="1">IF(IFERROR(MATCH(_xlfn.CONCAT($B67,",",CI$4),'25 SpcFunc &amp; VentSpcFunc combos'!$Q$8:$Q$354,0),0)&gt;0,1,0)</f>
        <v>0</v>
      </c>
      <c r="CJ67" s="120">
        <f ca="1">IF(IFERROR(MATCH(_xlfn.CONCAT($B67,",",CJ$4),'25 SpcFunc &amp; VentSpcFunc combos'!$Q$8:$Q$354,0),0)&gt;0,1,0)</f>
        <v>0</v>
      </c>
      <c r="CK67" s="120">
        <f ca="1">IF(IFERROR(MATCH(_xlfn.CONCAT($B67,",",CK$4),'25 SpcFunc &amp; VentSpcFunc combos'!$Q$8:$Q$354,0),0)&gt;0,1,0)</f>
        <v>0</v>
      </c>
      <c r="CL67" s="120">
        <f ca="1">IF(IFERROR(MATCH(_xlfn.CONCAT($B67,",",CL$4),'25 SpcFunc &amp; VentSpcFunc combos'!$Q$8:$Q$354,0),0)&gt;0,1,0)</f>
        <v>0</v>
      </c>
      <c r="CM67" s="120">
        <f ca="1">IF(IFERROR(MATCH(_xlfn.CONCAT($B67,",",CM$4),'25 SpcFunc &amp; VentSpcFunc combos'!$Q$8:$Q$354,0),0)&gt;0,1,0)</f>
        <v>0</v>
      </c>
      <c r="CN67" s="120">
        <f ca="1">IF(IFERROR(MATCH(_xlfn.CONCAT($B67,",",CN$4),'25 SpcFunc &amp; VentSpcFunc combos'!$Q$8:$Q$354,0),0)&gt;0,1,0)</f>
        <v>0</v>
      </c>
      <c r="CO67" s="120">
        <f ca="1">IF(IFERROR(MATCH(_xlfn.CONCAT($B67,",",CO$4),'25 SpcFunc &amp; VentSpcFunc combos'!$Q$8:$Q$354,0),0)&gt;0,1,0)</f>
        <v>0</v>
      </c>
      <c r="CP67" s="120">
        <f ca="1">IF(IFERROR(MATCH(_xlfn.CONCAT($B67,",",CP$4),'25 SpcFunc &amp; VentSpcFunc combos'!$Q$8:$Q$354,0),0)&gt;0,1,0)</f>
        <v>0</v>
      </c>
      <c r="CQ67" s="120">
        <f ca="1">IF(IFERROR(MATCH(_xlfn.CONCAT($B67,",",CQ$4),'25 SpcFunc &amp; VentSpcFunc combos'!$Q$8:$Q$354,0),0)&gt;0,1,0)</f>
        <v>0</v>
      </c>
      <c r="CR67" s="120">
        <f ca="1">IF(IFERROR(MATCH(_xlfn.CONCAT($B67,",",CR$4),'25 SpcFunc &amp; VentSpcFunc combos'!$Q$8:$Q$354,0),0)&gt;0,1,0)</f>
        <v>0</v>
      </c>
      <c r="CS67" s="120">
        <f ca="1">IF(IFERROR(MATCH(_xlfn.CONCAT($B67,",",CS$4),'25 SpcFunc &amp; VentSpcFunc combos'!$Q$8:$Q$354,0),0)&gt;0,1,0)</f>
        <v>0</v>
      </c>
      <c r="CT67" s="120">
        <f ca="1">IF(IFERROR(MATCH(_xlfn.CONCAT($B67,",",CT$4),'25 SpcFunc &amp; VentSpcFunc combos'!$Q$8:$Q$354,0),0)&gt;0,1,0)</f>
        <v>0</v>
      </c>
      <c r="CU67" s="99" t="s">
        <v>938</v>
      </c>
      <c r="CV67">
        <f t="shared" ca="1" si="4"/>
        <v>5</v>
      </c>
    </row>
    <row r="68" spans="2:100" x14ac:dyDescent="0.25">
      <c r="B68" t="str">
        <f>'For CSV - 2025 SpcFuncData'!B68</f>
        <v>Storage, Commercial/Industrial (Refrigerated)</v>
      </c>
      <c r="C68" s="120">
        <f ca="1">IF(IFERROR(MATCH(_xlfn.CONCAT($B68,",",C$4),'25 SpcFunc &amp; VentSpcFunc combos'!$Q$8:$Q$354,0),0)&gt;0,1,0)</f>
        <v>0</v>
      </c>
      <c r="D68" s="120">
        <f ca="1">IF(IFERROR(MATCH(_xlfn.CONCAT($B68,",",D$4),'25 SpcFunc &amp; VentSpcFunc combos'!$Q$8:$Q$354,0),0)&gt;0,1,0)</f>
        <v>0</v>
      </c>
      <c r="E68" s="120">
        <f ca="1">IF(IFERROR(MATCH(_xlfn.CONCAT($B68,",",E$4),'25 SpcFunc &amp; VentSpcFunc combos'!$Q$8:$Q$354,0),0)&gt;0,1,0)</f>
        <v>0</v>
      </c>
      <c r="F68" s="120">
        <f ca="1">IF(IFERROR(MATCH(_xlfn.CONCAT($B68,",",F$4),'25 SpcFunc &amp; VentSpcFunc combos'!$Q$8:$Q$354,0),0)&gt;0,1,0)</f>
        <v>0</v>
      </c>
      <c r="G68" s="120">
        <f ca="1">IF(IFERROR(MATCH(_xlfn.CONCAT($B68,",",G$4),'25 SpcFunc &amp; VentSpcFunc combos'!$Q$8:$Q$354,0),0)&gt;0,1,0)</f>
        <v>0</v>
      </c>
      <c r="H68" s="120">
        <f ca="1">IF(IFERROR(MATCH(_xlfn.CONCAT($B68,",",H$4),'25 SpcFunc &amp; VentSpcFunc combos'!$Q$8:$Q$354,0),0)&gt;0,1,0)</f>
        <v>0</v>
      </c>
      <c r="I68" s="120">
        <f ca="1">IF(IFERROR(MATCH(_xlfn.CONCAT($B68,",",I$4),'25 SpcFunc &amp; VentSpcFunc combos'!$Q$8:$Q$354,0),0)&gt;0,1,0)</f>
        <v>0</v>
      </c>
      <c r="J68" s="120">
        <f ca="1">IF(IFERROR(MATCH(_xlfn.CONCAT($B68,",",J$4),'25 SpcFunc &amp; VentSpcFunc combos'!$Q$8:$Q$354,0),0)&gt;0,1,0)</f>
        <v>0</v>
      </c>
      <c r="K68" s="120">
        <f ca="1">IF(IFERROR(MATCH(_xlfn.CONCAT($B68,",",K$4),'25 SpcFunc &amp; VentSpcFunc combos'!$Q$8:$Q$354,0),0)&gt;0,1,0)</f>
        <v>0</v>
      </c>
      <c r="L68" s="120">
        <f ca="1">IF(IFERROR(MATCH(_xlfn.CONCAT($B68,",",L$4),'25 SpcFunc &amp; VentSpcFunc combos'!$Q$8:$Q$354,0),0)&gt;0,1,0)</f>
        <v>0</v>
      </c>
      <c r="M68" s="120">
        <f ca="1">IF(IFERROR(MATCH(_xlfn.CONCAT($B68,",",M$4),'25 SpcFunc &amp; VentSpcFunc combos'!$Q$8:$Q$354,0),0)&gt;0,1,0)</f>
        <v>0</v>
      </c>
      <c r="N68" s="120">
        <f ca="1">IF(IFERROR(MATCH(_xlfn.CONCAT($B68,",",N$4),'25 SpcFunc &amp; VentSpcFunc combos'!$Q$8:$Q$354,0),0)&gt;0,1,0)</f>
        <v>0</v>
      </c>
      <c r="O68" s="120">
        <f ca="1">IF(IFERROR(MATCH(_xlfn.CONCAT($B68,",",O$4),'25 SpcFunc &amp; VentSpcFunc combos'!$Q$8:$Q$354,0),0)&gt;0,1,0)</f>
        <v>0</v>
      </c>
      <c r="P68" s="120">
        <f ca="1">IF(IFERROR(MATCH(_xlfn.CONCAT($B68,",",P$4),'25 SpcFunc &amp; VentSpcFunc combos'!$Q$8:$Q$354,0),0)&gt;0,1,0)</f>
        <v>0</v>
      </c>
      <c r="Q68" s="120">
        <f ca="1">IF(IFERROR(MATCH(_xlfn.CONCAT($B68,",",Q$4),'25 SpcFunc &amp; VentSpcFunc combos'!$Q$8:$Q$354,0),0)&gt;0,1,0)</f>
        <v>0</v>
      </c>
      <c r="R68" s="120">
        <f ca="1">IF(IFERROR(MATCH(_xlfn.CONCAT($B68,",",R$4),'25 SpcFunc &amp; VentSpcFunc combos'!$Q$8:$Q$354,0),0)&gt;0,1,0)</f>
        <v>0</v>
      </c>
      <c r="S68" s="120">
        <f ca="1">IF(IFERROR(MATCH(_xlfn.CONCAT($B68,",",S$4),'25 SpcFunc &amp; VentSpcFunc combos'!$Q$8:$Q$354,0),0)&gt;0,1,0)</f>
        <v>0</v>
      </c>
      <c r="T68" s="120">
        <f ca="1">IF(IFERROR(MATCH(_xlfn.CONCAT($B68,",",T$4),'25 SpcFunc &amp; VentSpcFunc combos'!$Q$8:$Q$354,0),0)&gt;0,1,0)</f>
        <v>0</v>
      </c>
      <c r="U68" s="120">
        <f ca="1">IF(IFERROR(MATCH(_xlfn.CONCAT($B68,",",U$4),'25 SpcFunc &amp; VentSpcFunc combos'!$Q$8:$Q$354,0),0)&gt;0,1,0)</f>
        <v>0</v>
      </c>
      <c r="V68" s="120">
        <f ca="1">IF(IFERROR(MATCH(_xlfn.CONCAT($B68,",",V$4),'25 SpcFunc &amp; VentSpcFunc combos'!$Q$8:$Q$354,0),0)&gt;0,1,0)</f>
        <v>0</v>
      </c>
      <c r="W68" s="120">
        <f ca="1">IF(IFERROR(MATCH(_xlfn.CONCAT($B68,",",W$4),'25 SpcFunc &amp; VentSpcFunc combos'!$Q$8:$Q$354,0),0)&gt;0,1,0)</f>
        <v>0</v>
      </c>
      <c r="X68" s="120">
        <f ca="1">IF(IFERROR(MATCH(_xlfn.CONCAT($B68,",",X$4),'25 SpcFunc &amp; VentSpcFunc combos'!$Q$8:$Q$354,0),0)&gt;0,1,0)</f>
        <v>0</v>
      </c>
      <c r="Y68" s="120">
        <f ca="1">IF(IFERROR(MATCH(_xlfn.CONCAT($B68,",",Y$4),'25 SpcFunc &amp; VentSpcFunc combos'!$Q$8:$Q$354,0),0)&gt;0,1,0)</f>
        <v>0</v>
      </c>
      <c r="Z68" s="120">
        <f ca="1">IF(IFERROR(MATCH(_xlfn.CONCAT($B68,",",Z$4),'25 SpcFunc &amp; VentSpcFunc combos'!$Q$8:$Q$354,0),0)&gt;0,1,0)</f>
        <v>0</v>
      </c>
      <c r="AA68" s="120">
        <f ca="1">IF(IFERROR(MATCH(_xlfn.CONCAT($B68,",",AA$4),'25 SpcFunc &amp; VentSpcFunc combos'!$Q$8:$Q$354,0),0)&gt;0,1,0)</f>
        <v>0</v>
      </c>
      <c r="AB68" s="120">
        <f ca="1">IF(IFERROR(MATCH(_xlfn.CONCAT($B68,",",AB$4),'25 SpcFunc &amp; VentSpcFunc combos'!$Q$8:$Q$354,0),0)&gt;0,1,0)</f>
        <v>0</v>
      </c>
      <c r="AC68" s="120">
        <f ca="1">IF(IFERROR(MATCH(_xlfn.CONCAT($B68,",",AC$4),'25 SpcFunc &amp; VentSpcFunc combos'!$Q$8:$Q$354,0),0)&gt;0,1,0)</f>
        <v>0</v>
      </c>
      <c r="AD68" s="120">
        <f ca="1">IF(IFERROR(MATCH(_xlfn.CONCAT($B68,",",AD$4),'25 SpcFunc &amp; VentSpcFunc combos'!$Q$8:$Q$354,0),0)&gt;0,1,0)</f>
        <v>0</v>
      </c>
      <c r="AE68" s="120">
        <f ca="1">IF(IFERROR(MATCH(_xlfn.CONCAT($B68,",",AE$4),'25 SpcFunc &amp; VentSpcFunc combos'!$Q$8:$Q$354,0),0)&gt;0,1,0)</f>
        <v>0</v>
      </c>
      <c r="AF68" s="120">
        <f ca="1">IF(IFERROR(MATCH(_xlfn.CONCAT($B68,",",AF$4),'25 SpcFunc &amp; VentSpcFunc combos'!$Q$8:$Q$354,0),0)&gt;0,1,0)</f>
        <v>0</v>
      </c>
      <c r="AG68" s="120">
        <f ca="1">IF(IFERROR(MATCH(_xlfn.CONCAT($B68,",",AG$4),'25 SpcFunc &amp; VentSpcFunc combos'!$Q$8:$Q$354,0),0)&gt;0,1,0)</f>
        <v>0</v>
      </c>
      <c r="AH68" s="120">
        <f ca="1">IF(IFERROR(MATCH(_xlfn.CONCAT($B68,",",AH$4),'25 SpcFunc &amp; VentSpcFunc combos'!$Q$8:$Q$354,0),0)&gt;0,1,0)</f>
        <v>0</v>
      </c>
      <c r="AI68" s="120">
        <f ca="1">IF(IFERROR(MATCH(_xlfn.CONCAT($B68,",",AI$4),'25 SpcFunc &amp; VentSpcFunc combos'!$Q$8:$Q$354,0),0)&gt;0,1,0)</f>
        <v>0</v>
      </c>
      <c r="AJ68" s="120">
        <f ca="1">IF(IFERROR(MATCH(_xlfn.CONCAT($B68,",",AJ$4),'25 SpcFunc &amp; VentSpcFunc combos'!$Q$8:$Q$354,0),0)&gt;0,1,0)</f>
        <v>0</v>
      </c>
      <c r="AK68" s="120">
        <f ca="1">IF(IFERROR(MATCH(_xlfn.CONCAT($B68,",",AK$4),'25 SpcFunc &amp; VentSpcFunc combos'!$Q$8:$Q$354,0),0)&gt;0,1,0)</f>
        <v>0</v>
      </c>
      <c r="AL68" s="120">
        <f ca="1">IF(IFERROR(MATCH(_xlfn.CONCAT($B68,",",AL$4),'25 SpcFunc &amp; VentSpcFunc combos'!$Q$8:$Q$354,0),0)&gt;0,1,0)</f>
        <v>0</v>
      </c>
      <c r="AM68" s="120">
        <f ca="1">IF(IFERROR(MATCH(_xlfn.CONCAT($B68,",",AM$4),'25 SpcFunc &amp; VentSpcFunc combos'!$Q$8:$Q$354,0),0)&gt;0,1,0)</f>
        <v>0</v>
      </c>
      <c r="AN68" s="120">
        <f ca="1">IF(IFERROR(MATCH(_xlfn.CONCAT($B68,",",AN$4),'25 SpcFunc &amp; VentSpcFunc combos'!$Q$8:$Q$354,0),0)&gt;0,1,0)</f>
        <v>0</v>
      </c>
      <c r="AO68" s="120">
        <f ca="1">IF(IFERROR(MATCH(_xlfn.CONCAT($B68,",",AO$4),'25 SpcFunc &amp; VentSpcFunc combos'!$Q$8:$Q$354,0),0)&gt;0,1,0)</f>
        <v>0</v>
      </c>
      <c r="AP68" s="120">
        <f ca="1">IF(IFERROR(MATCH(_xlfn.CONCAT($B68,",",AP$4),'25 SpcFunc &amp; VentSpcFunc combos'!$Q$8:$Q$354,0),0)&gt;0,1,0)</f>
        <v>0</v>
      </c>
      <c r="AQ68" s="120">
        <f ca="1">IF(IFERROR(MATCH(_xlfn.CONCAT($B68,",",AQ$4),'25 SpcFunc &amp; VentSpcFunc combos'!$Q$8:$Q$354,0),0)&gt;0,1,0)</f>
        <v>0</v>
      </c>
      <c r="AR68" s="120">
        <f ca="1">IF(IFERROR(MATCH(_xlfn.CONCAT($B68,",",AR$4),'25 SpcFunc &amp; VentSpcFunc combos'!$Q$8:$Q$354,0),0)&gt;0,1,0)</f>
        <v>0</v>
      </c>
      <c r="AS68" s="120">
        <f ca="1">IF(IFERROR(MATCH(_xlfn.CONCAT($B68,",",AS$4),'25 SpcFunc &amp; VentSpcFunc combos'!$Q$8:$Q$354,0),0)&gt;0,1,0)</f>
        <v>1</v>
      </c>
      <c r="AT68" s="120">
        <f ca="1">IF(IFERROR(MATCH(_xlfn.CONCAT($B68,",",AT$4),'25 SpcFunc &amp; VentSpcFunc combos'!$Q$8:$Q$354,0),0)&gt;0,1,0)</f>
        <v>0</v>
      </c>
      <c r="AU68" s="120">
        <f ca="1">IF(IFERROR(MATCH(_xlfn.CONCAT($B68,",",AU$4),'25 SpcFunc &amp; VentSpcFunc combos'!$Q$8:$Q$354,0),0)&gt;0,1,0)</f>
        <v>0</v>
      </c>
      <c r="AV68" s="120">
        <f ca="1">IF(IFERROR(MATCH(_xlfn.CONCAT($B68,",",AV$4),'25 SpcFunc &amp; VentSpcFunc combos'!$Q$8:$Q$354,0),0)&gt;0,1,0)</f>
        <v>0</v>
      </c>
      <c r="AW68" s="120">
        <f ca="1">IF(IFERROR(MATCH(_xlfn.CONCAT($B68,",",AW$4),'25 SpcFunc &amp; VentSpcFunc combos'!$Q$8:$Q$354,0),0)&gt;0,1,0)</f>
        <v>0</v>
      </c>
      <c r="AX68" s="120">
        <f ca="1">IF(IFERROR(MATCH(_xlfn.CONCAT($B68,",",AX$4),'25 SpcFunc &amp; VentSpcFunc combos'!$Q$8:$Q$354,0),0)&gt;0,1,0)</f>
        <v>0</v>
      </c>
      <c r="AY68" s="120">
        <f ca="1">IF(IFERROR(MATCH(_xlfn.CONCAT($B68,",",AY$4),'25 SpcFunc &amp; VentSpcFunc combos'!$Q$8:$Q$354,0),0)&gt;0,1,0)</f>
        <v>0</v>
      </c>
      <c r="AZ68" s="120">
        <f ca="1">IF(IFERROR(MATCH(_xlfn.CONCAT($B68,",",AZ$4),'25 SpcFunc &amp; VentSpcFunc combos'!$Q$8:$Q$354,0),0)&gt;0,1,0)</f>
        <v>0</v>
      </c>
      <c r="BA68" s="120">
        <f ca="1">IF(IFERROR(MATCH(_xlfn.CONCAT($B68,",",BA$4),'25 SpcFunc &amp; VentSpcFunc combos'!$Q$8:$Q$354,0),0)&gt;0,1,0)</f>
        <v>0</v>
      </c>
      <c r="BB68" s="120">
        <f ca="1">IF(IFERROR(MATCH(_xlfn.CONCAT($B68,",",BB$4),'25 SpcFunc &amp; VentSpcFunc combos'!$Q$8:$Q$354,0),0)&gt;0,1,0)</f>
        <v>0</v>
      </c>
      <c r="BC68" s="120">
        <f ca="1">IF(IFERROR(MATCH(_xlfn.CONCAT($B68,",",BC$4),'25 SpcFunc &amp; VentSpcFunc combos'!$Q$8:$Q$354,0),0)&gt;0,1,0)</f>
        <v>0</v>
      </c>
      <c r="BD68" s="120">
        <f ca="1">IF(IFERROR(MATCH(_xlfn.CONCAT($B68,",",BD$4),'25 SpcFunc &amp; VentSpcFunc combos'!$Q$8:$Q$354,0),0)&gt;0,1,0)</f>
        <v>0</v>
      </c>
      <c r="BE68" s="120">
        <f ca="1">IF(IFERROR(MATCH(_xlfn.CONCAT($B68,",",BE$4),'25 SpcFunc &amp; VentSpcFunc combos'!$Q$8:$Q$354,0),0)&gt;0,1,0)</f>
        <v>0</v>
      </c>
      <c r="BF68" s="120">
        <f ca="1">IF(IFERROR(MATCH(_xlfn.CONCAT($B68,",",BF$4),'25 SpcFunc &amp; VentSpcFunc combos'!$Q$8:$Q$354,0),0)&gt;0,1,0)</f>
        <v>0</v>
      </c>
      <c r="BG68" s="120">
        <f ca="1">IF(IFERROR(MATCH(_xlfn.CONCAT($B68,",",BG$4),'25 SpcFunc &amp; VentSpcFunc combos'!$Q$8:$Q$354,0),0)&gt;0,1,0)</f>
        <v>0</v>
      </c>
      <c r="BH68" s="120">
        <f ca="1">IF(IFERROR(MATCH(_xlfn.CONCAT($B68,",",BH$4),'25 SpcFunc &amp; VentSpcFunc combos'!$Q$8:$Q$354,0),0)&gt;0,1,0)</f>
        <v>0</v>
      </c>
      <c r="BI68" s="120">
        <f ca="1">IF(IFERROR(MATCH(_xlfn.CONCAT($B68,",",BI$4),'25 SpcFunc &amp; VentSpcFunc combos'!$Q$8:$Q$354,0),0)&gt;0,1,0)</f>
        <v>0</v>
      </c>
      <c r="BJ68" s="120">
        <f ca="1">IF(IFERROR(MATCH(_xlfn.CONCAT($B68,",",BJ$4),'25 SpcFunc &amp; VentSpcFunc combos'!$Q$8:$Q$354,0),0)&gt;0,1,0)</f>
        <v>0</v>
      </c>
      <c r="BK68" s="120">
        <f ca="1">IF(IFERROR(MATCH(_xlfn.CONCAT($B68,",",BK$4),'25 SpcFunc &amp; VentSpcFunc combos'!$Q$8:$Q$354,0),0)&gt;0,1,0)</f>
        <v>0</v>
      </c>
      <c r="BL68" s="120">
        <f ca="1">IF(IFERROR(MATCH(_xlfn.CONCAT($B68,",",BL$4),'25 SpcFunc &amp; VentSpcFunc combos'!$Q$8:$Q$354,0),0)&gt;0,1,0)</f>
        <v>0</v>
      </c>
      <c r="BM68" s="120">
        <f ca="1">IF(IFERROR(MATCH(_xlfn.CONCAT($B68,",",BM$4),'25 SpcFunc &amp; VentSpcFunc combos'!$Q$8:$Q$354,0),0)&gt;0,1,0)</f>
        <v>0</v>
      </c>
      <c r="BN68" s="120">
        <f ca="1">IF(IFERROR(MATCH(_xlfn.CONCAT($B68,",",BN$4),'25 SpcFunc &amp; VentSpcFunc combos'!$Q$8:$Q$354,0),0)&gt;0,1,0)</f>
        <v>0</v>
      </c>
      <c r="BO68" s="120">
        <f ca="1">IF(IFERROR(MATCH(_xlfn.CONCAT($B68,",",BO$4),'25 SpcFunc &amp; VentSpcFunc combos'!$Q$8:$Q$354,0),0)&gt;0,1,0)</f>
        <v>0</v>
      </c>
      <c r="BP68" s="120">
        <f ca="1">IF(IFERROR(MATCH(_xlfn.CONCAT($B68,",",BP$4),'25 SpcFunc &amp; VentSpcFunc combos'!$Q$8:$Q$354,0),0)&gt;0,1,0)</f>
        <v>0</v>
      </c>
      <c r="BQ68" s="120">
        <f ca="1">IF(IFERROR(MATCH(_xlfn.CONCAT($B68,",",BQ$4),'25 SpcFunc &amp; VentSpcFunc combos'!$Q$8:$Q$354,0),0)&gt;0,1,0)</f>
        <v>0</v>
      </c>
      <c r="BR68" s="120">
        <f ca="1">IF(IFERROR(MATCH(_xlfn.CONCAT($B68,",",BR$4),'25 SpcFunc &amp; VentSpcFunc combos'!$Q$8:$Q$354,0),0)&gt;0,1,0)</f>
        <v>1</v>
      </c>
      <c r="BS68" s="120">
        <f ca="1">IF(IFERROR(MATCH(_xlfn.CONCAT($B68,",",BS$4),'25 SpcFunc &amp; VentSpcFunc combos'!$Q$8:$Q$354,0),0)&gt;0,1,0)</f>
        <v>0</v>
      </c>
      <c r="BT68" s="120">
        <f ca="1">IF(IFERROR(MATCH(_xlfn.CONCAT($B68,",",BT$4),'25 SpcFunc &amp; VentSpcFunc combos'!$Q$8:$Q$354,0),0)&gt;0,1,0)</f>
        <v>0</v>
      </c>
      <c r="BU68" s="120">
        <f ca="1">IF(IFERROR(MATCH(_xlfn.CONCAT($B68,",",BU$4),'25 SpcFunc &amp; VentSpcFunc combos'!$Q$8:$Q$354,0),0)&gt;0,1,0)</f>
        <v>0</v>
      </c>
      <c r="BV68" s="120">
        <f ca="1">IF(IFERROR(MATCH(_xlfn.CONCAT($B68,",",BV$4),'25 SpcFunc &amp; VentSpcFunc combos'!$Q$8:$Q$354,0),0)&gt;0,1,0)</f>
        <v>1</v>
      </c>
      <c r="BW68" s="120">
        <f ca="1">IF(IFERROR(MATCH(_xlfn.CONCAT($B68,",",BW$4),'25 SpcFunc &amp; VentSpcFunc combos'!$Q$8:$Q$354,0),0)&gt;0,1,0)</f>
        <v>0</v>
      </c>
      <c r="BX68" s="120">
        <f ca="1">IF(IFERROR(MATCH(_xlfn.CONCAT($B68,",",BX$4),'25 SpcFunc &amp; VentSpcFunc combos'!$Q$8:$Q$354,0),0)&gt;0,1,0)</f>
        <v>0</v>
      </c>
      <c r="BY68" s="120">
        <f ca="1">IF(IFERROR(MATCH(_xlfn.CONCAT($B68,",",BY$4),'25 SpcFunc &amp; VentSpcFunc combos'!$Q$8:$Q$354,0),0)&gt;0,1,0)</f>
        <v>0</v>
      </c>
      <c r="BZ68" s="120">
        <f ca="1">IF(IFERROR(MATCH(_xlfn.CONCAT($B68,",",BZ$4),'25 SpcFunc &amp; VentSpcFunc combos'!$Q$8:$Q$354,0),0)&gt;0,1,0)</f>
        <v>0</v>
      </c>
      <c r="CA68" s="120">
        <f ca="1">IF(IFERROR(MATCH(_xlfn.CONCAT($B68,",",CA$4),'25 SpcFunc &amp; VentSpcFunc combos'!$Q$8:$Q$354,0),0)&gt;0,1,0)</f>
        <v>0</v>
      </c>
      <c r="CB68" s="120">
        <f ca="1">IF(IFERROR(MATCH(_xlfn.CONCAT($B68,",",CB$4),'25 SpcFunc &amp; VentSpcFunc combos'!$Q$8:$Q$354,0),0)&gt;0,1,0)</f>
        <v>0</v>
      </c>
      <c r="CC68" s="120">
        <f ca="1">IF(IFERROR(MATCH(_xlfn.CONCAT($B68,",",CC$4),'25 SpcFunc &amp; VentSpcFunc combos'!$Q$8:$Q$354,0),0)&gt;0,1,0)</f>
        <v>0</v>
      </c>
      <c r="CD68" s="120">
        <f ca="1">IF(IFERROR(MATCH(_xlfn.CONCAT($B68,",",CD$4),'25 SpcFunc &amp; VentSpcFunc combos'!$Q$8:$Q$354,0),0)&gt;0,1,0)</f>
        <v>0</v>
      </c>
      <c r="CE68" s="120">
        <f ca="1">IF(IFERROR(MATCH(_xlfn.CONCAT($B68,",",CE$4),'25 SpcFunc &amp; VentSpcFunc combos'!$Q$8:$Q$354,0),0)&gt;0,1,0)</f>
        <v>0</v>
      </c>
      <c r="CF68" s="120">
        <f ca="1">IF(IFERROR(MATCH(_xlfn.CONCAT($B68,",",CF$4),'25 SpcFunc &amp; VentSpcFunc combos'!$Q$8:$Q$354,0),0)&gt;0,1,0)</f>
        <v>0</v>
      </c>
      <c r="CG68" s="120">
        <f ca="1">IF(IFERROR(MATCH(_xlfn.CONCAT($B68,",",CG$4),'25 SpcFunc &amp; VentSpcFunc combos'!$Q$8:$Q$354,0),0)&gt;0,1,0)</f>
        <v>0</v>
      </c>
      <c r="CH68" s="120">
        <f ca="1">IF(IFERROR(MATCH(_xlfn.CONCAT($B68,",",CH$4),'25 SpcFunc &amp; VentSpcFunc combos'!$Q$8:$Q$354,0),0)&gt;0,1,0)</f>
        <v>0</v>
      </c>
      <c r="CI68" s="120">
        <f ca="1">IF(IFERROR(MATCH(_xlfn.CONCAT($B68,",",CI$4),'25 SpcFunc &amp; VentSpcFunc combos'!$Q$8:$Q$354,0),0)&gt;0,1,0)</f>
        <v>0</v>
      </c>
      <c r="CJ68" s="120">
        <f ca="1">IF(IFERROR(MATCH(_xlfn.CONCAT($B68,",",CJ$4),'25 SpcFunc &amp; VentSpcFunc combos'!$Q$8:$Q$354,0),0)&gt;0,1,0)</f>
        <v>0</v>
      </c>
      <c r="CK68" s="120">
        <f ca="1">IF(IFERROR(MATCH(_xlfn.CONCAT($B68,",",CK$4),'25 SpcFunc &amp; VentSpcFunc combos'!$Q$8:$Q$354,0),0)&gt;0,1,0)</f>
        <v>0</v>
      </c>
      <c r="CL68" s="120">
        <f ca="1">IF(IFERROR(MATCH(_xlfn.CONCAT($B68,",",CL$4),'25 SpcFunc &amp; VentSpcFunc combos'!$Q$8:$Q$354,0),0)&gt;0,1,0)</f>
        <v>0</v>
      </c>
      <c r="CM68" s="120">
        <f ca="1">IF(IFERROR(MATCH(_xlfn.CONCAT($B68,",",CM$4),'25 SpcFunc &amp; VentSpcFunc combos'!$Q$8:$Q$354,0),0)&gt;0,1,0)</f>
        <v>0</v>
      </c>
      <c r="CN68" s="120">
        <f ca="1">IF(IFERROR(MATCH(_xlfn.CONCAT($B68,",",CN$4),'25 SpcFunc &amp; VentSpcFunc combos'!$Q$8:$Q$354,0),0)&gt;0,1,0)</f>
        <v>0</v>
      </c>
      <c r="CO68" s="120">
        <f ca="1">IF(IFERROR(MATCH(_xlfn.CONCAT($B68,",",CO$4),'25 SpcFunc &amp; VentSpcFunc combos'!$Q$8:$Q$354,0),0)&gt;0,1,0)</f>
        <v>0</v>
      </c>
      <c r="CP68" s="120">
        <f ca="1">IF(IFERROR(MATCH(_xlfn.CONCAT($B68,",",CP$4),'25 SpcFunc &amp; VentSpcFunc combos'!$Q$8:$Q$354,0),0)&gt;0,1,0)</f>
        <v>0</v>
      </c>
      <c r="CQ68" s="120">
        <f ca="1">IF(IFERROR(MATCH(_xlfn.CONCAT($B68,",",CQ$4),'25 SpcFunc &amp; VentSpcFunc combos'!$Q$8:$Q$354,0),0)&gt;0,1,0)</f>
        <v>0</v>
      </c>
      <c r="CR68" s="120">
        <f ca="1">IF(IFERROR(MATCH(_xlfn.CONCAT($B68,",",CR$4),'25 SpcFunc &amp; VentSpcFunc combos'!$Q$8:$Q$354,0),0)&gt;0,1,0)</f>
        <v>0</v>
      </c>
      <c r="CS68" s="120">
        <f ca="1">IF(IFERROR(MATCH(_xlfn.CONCAT($B68,",",CS$4),'25 SpcFunc &amp; VentSpcFunc combos'!$Q$8:$Q$354,0),0)&gt;0,1,0)</f>
        <v>0</v>
      </c>
      <c r="CT68" s="120">
        <f ca="1">IF(IFERROR(MATCH(_xlfn.CONCAT($B68,",",CT$4),'25 SpcFunc &amp; VentSpcFunc combos'!$Q$8:$Q$354,0),0)&gt;0,1,0)</f>
        <v>0</v>
      </c>
      <c r="CU68" s="99" t="s">
        <v>938</v>
      </c>
      <c r="CV68">
        <f t="shared" ca="1" si="4"/>
        <v>3</v>
      </c>
    </row>
    <row r="69" spans="2:100" x14ac:dyDescent="0.25">
      <c r="B69" t="str">
        <f>'For CSV - 2025 SpcFuncData'!B69</f>
        <v>Storage, Commercial/Industrial (Shipping &amp; Handling)</v>
      </c>
      <c r="C69" s="120">
        <f ca="1">IF(IFERROR(MATCH(_xlfn.CONCAT($B69,",",C$4),'25 SpcFunc &amp; VentSpcFunc combos'!$Q$8:$Q$354,0),0)&gt;0,1,0)</f>
        <v>0</v>
      </c>
      <c r="D69" s="120">
        <f ca="1">IF(IFERROR(MATCH(_xlfn.CONCAT($B69,",",D$4),'25 SpcFunc &amp; VentSpcFunc combos'!$Q$8:$Q$354,0),0)&gt;0,1,0)</f>
        <v>0</v>
      </c>
      <c r="E69" s="120">
        <f ca="1">IF(IFERROR(MATCH(_xlfn.CONCAT($B69,",",E$4),'25 SpcFunc &amp; VentSpcFunc combos'!$Q$8:$Q$354,0),0)&gt;0,1,0)</f>
        <v>0</v>
      </c>
      <c r="F69" s="120">
        <f ca="1">IF(IFERROR(MATCH(_xlfn.CONCAT($B69,",",F$4),'25 SpcFunc &amp; VentSpcFunc combos'!$Q$8:$Q$354,0),0)&gt;0,1,0)</f>
        <v>0</v>
      </c>
      <c r="G69" s="120">
        <f ca="1">IF(IFERROR(MATCH(_xlfn.CONCAT($B69,",",G$4),'25 SpcFunc &amp; VentSpcFunc combos'!$Q$8:$Q$354,0),0)&gt;0,1,0)</f>
        <v>0</v>
      </c>
      <c r="H69" s="120">
        <f ca="1">IF(IFERROR(MATCH(_xlfn.CONCAT($B69,",",H$4),'25 SpcFunc &amp; VentSpcFunc combos'!$Q$8:$Q$354,0),0)&gt;0,1,0)</f>
        <v>0</v>
      </c>
      <c r="I69" s="120">
        <f ca="1">IF(IFERROR(MATCH(_xlfn.CONCAT($B69,",",I$4),'25 SpcFunc &amp; VentSpcFunc combos'!$Q$8:$Q$354,0),0)&gt;0,1,0)</f>
        <v>0</v>
      </c>
      <c r="J69" s="120">
        <f ca="1">IF(IFERROR(MATCH(_xlfn.CONCAT($B69,",",J$4),'25 SpcFunc &amp; VentSpcFunc combos'!$Q$8:$Q$354,0),0)&gt;0,1,0)</f>
        <v>0</v>
      </c>
      <c r="K69" s="120">
        <f ca="1">IF(IFERROR(MATCH(_xlfn.CONCAT($B69,",",K$4),'25 SpcFunc &amp; VentSpcFunc combos'!$Q$8:$Q$354,0),0)&gt;0,1,0)</f>
        <v>0</v>
      </c>
      <c r="L69" s="120">
        <f ca="1">IF(IFERROR(MATCH(_xlfn.CONCAT($B69,",",L$4),'25 SpcFunc &amp; VentSpcFunc combos'!$Q$8:$Q$354,0),0)&gt;0,1,0)</f>
        <v>0</v>
      </c>
      <c r="M69" s="120">
        <f ca="1">IF(IFERROR(MATCH(_xlfn.CONCAT($B69,",",M$4),'25 SpcFunc &amp; VentSpcFunc combos'!$Q$8:$Q$354,0),0)&gt;0,1,0)</f>
        <v>0</v>
      </c>
      <c r="N69" s="120">
        <f ca="1">IF(IFERROR(MATCH(_xlfn.CONCAT($B69,",",N$4),'25 SpcFunc &amp; VentSpcFunc combos'!$Q$8:$Q$354,0),0)&gt;0,1,0)</f>
        <v>0</v>
      </c>
      <c r="O69" s="120">
        <f ca="1">IF(IFERROR(MATCH(_xlfn.CONCAT($B69,",",O$4),'25 SpcFunc &amp; VentSpcFunc combos'!$Q$8:$Q$354,0),0)&gt;0,1,0)</f>
        <v>0</v>
      </c>
      <c r="P69" s="120">
        <f ca="1">IF(IFERROR(MATCH(_xlfn.CONCAT($B69,",",P$4),'25 SpcFunc &amp; VentSpcFunc combos'!$Q$8:$Q$354,0),0)&gt;0,1,0)</f>
        <v>0</v>
      </c>
      <c r="Q69" s="120">
        <f ca="1">IF(IFERROR(MATCH(_xlfn.CONCAT($B69,",",Q$4),'25 SpcFunc &amp; VentSpcFunc combos'!$Q$8:$Q$354,0),0)&gt;0,1,0)</f>
        <v>0</v>
      </c>
      <c r="R69" s="120">
        <f ca="1">IF(IFERROR(MATCH(_xlfn.CONCAT($B69,",",R$4),'25 SpcFunc &amp; VentSpcFunc combos'!$Q$8:$Q$354,0),0)&gt;0,1,0)</f>
        <v>0</v>
      </c>
      <c r="S69" s="120">
        <f ca="1">IF(IFERROR(MATCH(_xlfn.CONCAT($B69,",",S$4),'25 SpcFunc &amp; VentSpcFunc combos'!$Q$8:$Q$354,0),0)&gt;0,1,0)</f>
        <v>0</v>
      </c>
      <c r="T69" s="120">
        <f ca="1">IF(IFERROR(MATCH(_xlfn.CONCAT($B69,",",T$4),'25 SpcFunc &amp; VentSpcFunc combos'!$Q$8:$Q$354,0),0)&gt;0,1,0)</f>
        <v>0</v>
      </c>
      <c r="U69" s="120">
        <f ca="1">IF(IFERROR(MATCH(_xlfn.CONCAT($B69,",",U$4),'25 SpcFunc &amp; VentSpcFunc combos'!$Q$8:$Q$354,0),0)&gt;0,1,0)</f>
        <v>0</v>
      </c>
      <c r="V69" s="120">
        <f ca="1">IF(IFERROR(MATCH(_xlfn.CONCAT($B69,",",V$4),'25 SpcFunc &amp; VentSpcFunc combos'!$Q$8:$Q$354,0),0)&gt;0,1,0)</f>
        <v>0</v>
      </c>
      <c r="W69" s="120">
        <f ca="1">IF(IFERROR(MATCH(_xlfn.CONCAT($B69,",",W$4),'25 SpcFunc &amp; VentSpcFunc combos'!$Q$8:$Q$354,0),0)&gt;0,1,0)</f>
        <v>0</v>
      </c>
      <c r="X69" s="120">
        <f ca="1">IF(IFERROR(MATCH(_xlfn.CONCAT($B69,",",X$4),'25 SpcFunc &amp; VentSpcFunc combos'!$Q$8:$Q$354,0),0)&gt;0,1,0)</f>
        <v>0</v>
      </c>
      <c r="Y69" s="120">
        <f ca="1">IF(IFERROR(MATCH(_xlfn.CONCAT($B69,",",Y$4),'25 SpcFunc &amp; VentSpcFunc combos'!$Q$8:$Q$354,0),0)&gt;0,1,0)</f>
        <v>0</v>
      </c>
      <c r="Z69" s="120">
        <f ca="1">IF(IFERROR(MATCH(_xlfn.CONCAT($B69,",",Z$4),'25 SpcFunc &amp; VentSpcFunc combos'!$Q$8:$Q$354,0),0)&gt;0,1,0)</f>
        <v>0</v>
      </c>
      <c r="AA69" s="120">
        <f ca="1">IF(IFERROR(MATCH(_xlfn.CONCAT($B69,",",AA$4),'25 SpcFunc &amp; VentSpcFunc combos'!$Q$8:$Q$354,0),0)&gt;0,1,0)</f>
        <v>0</v>
      </c>
      <c r="AB69" s="120">
        <f ca="1">IF(IFERROR(MATCH(_xlfn.CONCAT($B69,",",AB$4),'25 SpcFunc &amp; VentSpcFunc combos'!$Q$8:$Q$354,0),0)&gt;0,1,0)</f>
        <v>0</v>
      </c>
      <c r="AC69" s="120">
        <f ca="1">IF(IFERROR(MATCH(_xlfn.CONCAT($B69,",",AC$4),'25 SpcFunc &amp; VentSpcFunc combos'!$Q$8:$Q$354,0),0)&gt;0,1,0)</f>
        <v>0</v>
      </c>
      <c r="AD69" s="120">
        <f ca="1">IF(IFERROR(MATCH(_xlfn.CONCAT($B69,",",AD$4),'25 SpcFunc &amp; VentSpcFunc combos'!$Q$8:$Q$354,0),0)&gt;0,1,0)</f>
        <v>0</v>
      </c>
      <c r="AE69" s="120">
        <f ca="1">IF(IFERROR(MATCH(_xlfn.CONCAT($B69,",",AE$4),'25 SpcFunc &amp; VentSpcFunc combos'!$Q$8:$Q$354,0),0)&gt;0,1,0)</f>
        <v>0</v>
      </c>
      <c r="AF69" s="120">
        <f ca="1">IF(IFERROR(MATCH(_xlfn.CONCAT($B69,",",AF$4),'25 SpcFunc &amp; VentSpcFunc combos'!$Q$8:$Q$354,0),0)&gt;0,1,0)</f>
        <v>0</v>
      </c>
      <c r="AG69" s="120">
        <f ca="1">IF(IFERROR(MATCH(_xlfn.CONCAT($B69,",",AG$4),'25 SpcFunc &amp; VentSpcFunc combos'!$Q$8:$Q$354,0),0)&gt;0,1,0)</f>
        <v>0</v>
      </c>
      <c r="AH69" s="120">
        <f ca="1">IF(IFERROR(MATCH(_xlfn.CONCAT($B69,",",AH$4),'25 SpcFunc &amp; VentSpcFunc combos'!$Q$8:$Q$354,0),0)&gt;0,1,0)</f>
        <v>0</v>
      </c>
      <c r="AI69" s="120">
        <f ca="1">IF(IFERROR(MATCH(_xlfn.CONCAT($B69,",",AI$4),'25 SpcFunc &amp; VentSpcFunc combos'!$Q$8:$Q$354,0),0)&gt;0,1,0)</f>
        <v>0</v>
      </c>
      <c r="AJ69" s="120">
        <f ca="1">IF(IFERROR(MATCH(_xlfn.CONCAT($B69,",",AJ$4),'25 SpcFunc &amp; VentSpcFunc combos'!$Q$8:$Q$354,0),0)&gt;0,1,0)</f>
        <v>0</v>
      </c>
      <c r="AK69" s="120">
        <f ca="1">IF(IFERROR(MATCH(_xlfn.CONCAT($B69,",",AK$4),'25 SpcFunc &amp; VentSpcFunc combos'!$Q$8:$Q$354,0),0)&gt;0,1,0)</f>
        <v>0</v>
      </c>
      <c r="AL69" s="120">
        <f ca="1">IF(IFERROR(MATCH(_xlfn.CONCAT($B69,",",AL$4),'25 SpcFunc &amp; VentSpcFunc combos'!$Q$8:$Q$354,0),0)&gt;0,1,0)</f>
        <v>0</v>
      </c>
      <c r="AM69" s="120">
        <f ca="1">IF(IFERROR(MATCH(_xlfn.CONCAT($B69,",",AM$4),'25 SpcFunc &amp; VentSpcFunc combos'!$Q$8:$Q$354,0),0)&gt;0,1,0)</f>
        <v>0</v>
      </c>
      <c r="AN69" s="120">
        <f ca="1">IF(IFERROR(MATCH(_xlfn.CONCAT($B69,",",AN$4),'25 SpcFunc &amp; VentSpcFunc combos'!$Q$8:$Q$354,0),0)&gt;0,1,0)</f>
        <v>0</v>
      </c>
      <c r="AO69" s="120">
        <f ca="1">IF(IFERROR(MATCH(_xlfn.CONCAT($B69,",",AO$4),'25 SpcFunc &amp; VentSpcFunc combos'!$Q$8:$Q$354,0),0)&gt;0,1,0)</f>
        <v>0</v>
      </c>
      <c r="AP69" s="120">
        <f ca="1">IF(IFERROR(MATCH(_xlfn.CONCAT($B69,",",AP$4),'25 SpcFunc &amp; VentSpcFunc combos'!$Q$8:$Q$354,0),0)&gt;0,1,0)</f>
        <v>0</v>
      </c>
      <c r="AQ69" s="120">
        <f ca="1">IF(IFERROR(MATCH(_xlfn.CONCAT($B69,",",AQ$4),'25 SpcFunc &amp; VentSpcFunc combos'!$Q$8:$Q$354,0),0)&gt;0,1,0)</f>
        <v>0</v>
      </c>
      <c r="AR69" s="120">
        <f ca="1">IF(IFERROR(MATCH(_xlfn.CONCAT($B69,",",AR$4),'25 SpcFunc &amp; VentSpcFunc combos'!$Q$8:$Q$354,0),0)&gt;0,1,0)</f>
        <v>0</v>
      </c>
      <c r="AS69" s="120">
        <f ca="1">IF(IFERROR(MATCH(_xlfn.CONCAT($B69,",",AS$4),'25 SpcFunc &amp; VentSpcFunc combos'!$Q$8:$Q$354,0),0)&gt;0,1,0)</f>
        <v>0</v>
      </c>
      <c r="AT69" s="120">
        <f ca="1">IF(IFERROR(MATCH(_xlfn.CONCAT($B69,",",AT$4),'25 SpcFunc &amp; VentSpcFunc combos'!$Q$8:$Q$354,0),0)&gt;0,1,0)</f>
        <v>0</v>
      </c>
      <c r="AU69" s="120">
        <f ca="1">IF(IFERROR(MATCH(_xlfn.CONCAT($B69,",",AU$4),'25 SpcFunc &amp; VentSpcFunc combos'!$Q$8:$Q$354,0),0)&gt;0,1,0)</f>
        <v>0</v>
      </c>
      <c r="AV69" s="120">
        <f ca="1">IF(IFERROR(MATCH(_xlfn.CONCAT($B69,",",AV$4),'25 SpcFunc &amp; VentSpcFunc combos'!$Q$8:$Q$354,0),0)&gt;0,1,0)</f>
        <v>0</v>
      </c>
      <c r="AW69" s="120">
        <f ca="1">IF(IFERROR(MATCH(_xlfn.CONCAT($B69,",",AW$4),'25 SpcFunc &amp; VentSpcFunc combos'!$Q$8:$Q$354,0),0)&gt;0,1,0)</f>
        <v>0</v>
      </c>
      <c r="AX69" s="120">
        <f ca="1">IF(IFERROR(MATCH(_xlfn.CONCAT($B69,",",AX$4),'25 SpcFunc &amp; VentSpcFunc combos'!$Q$8:$Q$354,0),0)&gt;0,1,0)</f>
        <v>0</v>
      </c>
      <c r="AY69" s="120">
        <f ca="1">IF(IFERROR(MATCH(_xlfn.CONCAT($B69,",",AY$4),'25 SpcFunc &amp; VentSpcFunc combos'!$Q$8:$Q$354,0),0)&gt;0,1,0)</f>
        <v>0</v>
      </c>
      <c r="AZ69" s="120">
        <f ca="1">IF(IFERROR(MATCH(_xlfn.CONCAT($B69,",",AZ$4),'25 SpcFunc &amp; VentSpcFunc combos'!$Q$8:$Q$354,0),0)&gt;0,1,0)</f>
        <v>0</v>
      </c>
      <c r="BA69" s="120">
        <f ca="1">IF(IFERROR(MATCH(_xlfn.CONCAT($B69,",",BA$4),'25 SpcFunc &amp; VentSpcFunc combos'!$Q$8:$Q$354,0),0)&gt;0,1,0)</f>
        <v>0</v>
      </c>
      <c r="BB69" s="120">
        <f ca="1">IF(IFERROR(MATCH(_xlfn.CONCAT($B69,",",BB$4),'25 SpcFunc &amp; VentSpcFunc combos'!$Q$8:$Q$354,0),0)&gt;0,1,0)</f>
        <v>0</v>
      </c>
      <c r="BC69" s="120">
        <f ca="1">IF(IFERROR(MATCH(_xlfn.CONCAT($B69,",",BC$4),'25 SpcFunc &amp; VentSpcFunc combos'!$Q$8:$Q$354,0),0)&gt;0,1,0)</f>
        <v>0</v>
      </c>
      <c r="BD69" s="120">
        <f ca="1">IF(IFERROR(MATCH(_xlfn.CONCAT($B69,",",BD$4),'25 SpcFunc &amp; VentSpcFunc combos'!$Q$8:$Q$354,0),0)&gt;0,1,0)</f>
        <v>0</v>
      </c>
      <c r="BE69" s="120">
        <f ca="1">IF(IFERROR(MATCH(_xlfn.CONCAT($B69,",",BE$4),'25 SpcFunc &amp; VentSpcFunc combos'!$Q$8:$Q$354,0),0)&gt;0,1,0)</f>
        <v>0</v>
      </c>
      <c r="BF69" s="120">
        <f ca="1">IF(IFERROR(MATCH(_xlfn.CONCAT($B69,",",BF$4),'25 SpcFunc &amp; VentSpcFunc combos'!$Q$8:$Q$354,0),0)&gt;0,1,0)</f>
        <v>0</v>
      </c>
      <c r="BG69" s="120">
        <f ca="1">IF(IFERROR(MATCH(_xlfn.CONCAT($B69,",",BG$4),'25 SpcFunc &amp; VentSpcFunc combos'!$Q$8:$Q$354,0),0)&gt;0,1,0)</f>
        <v>0</v>
      </c>
      <c r="BH69" s="120">
        <f ca="1">IF(IFERROR(MATCH(_xlfn.CONCAT($B69,",",BH$4),'25 SpcFunc &amp; VentSpcFunc combos'!$Q$8:$Q$354,0),0)&gt;0,1,0)</f>
        <v>0</v>
      </c>
      <c r="BI69" s="120">
        <f ca="1">IF(IFERROR(MATCH(_xlfn.CONCAT($B69,",",BI$4),'25 SpcFunc &amp; VentSpcFunc combos'!$Q$8:$Q$354,0),0)&gt;0,1,0)</f>
        <v>0</v>
      </c>
      <c r="BJ69" s="120">
        <f ca="1">IF(IFERROR(MATCH(_xlfn.CONCAT($B69,",",BJ$4),'25 SpcFunc &amp; VentSpcFunc combos'!$Q$8:$Q$354,0),0)&gt;0,1,0)</f>
        <v>0</v>
      </c>
      <c r="BK69" s="120">
        <f ca="1">IF(IFERROR(MATCH(_xlfn.CONCAT($B69,",",BK$4),'25 SpcFunc &amp; VentSpcFunc combos'!$Q$8:$Q$354,0),0)&gt;0,1,0)</f>
        <v>0</v>
      </c>
      <c r="BL69" s="120">
        <f ca="1">IF(IFERROR(MATCH(_xlfn.CONCAT($B69,",",BL$4),'25 SpcFunc &amp; VentSpcFunc combos'!$Q$8:$Q$354,0),0)&gt;0,1,0)</f>
        <v>0</v>
      </c>
      <c r="BM69" s="120">
        <f ca="1">IF(IFERROR(MATCH(_xlfn.CONCAT($B69,",",BM$4),'25 SpcFunc &amp; VentSpcFunc combos'!$Q$8:$Q$354,0),0)&gt;0,1,0)</f>
        <v>0</v>
      </c>
      <c r="BN69" s="120">
        <f ca="1">IF(IFERROR(MATCH(_xlfn.CONCAT($B69,",",BN$4),'25 SpcFunc &amp; VentSpcFunc combos'!$Q$8:$Q$354,0),0)&gt;0,1,0)</f>
        <v>0</v>
      </c>
      <c r="BO69" s="120">
        <f ca="1">IF(IFERROR(MATCH(_xlfn.CONCAT($B69,",",BO$4),'25 SpcFunc &amp; VentSpcFunc combos'!$Q$8:$Q$354,0),0)&gt;0,1,0)</f>
        <v>0</v>
      </c>
      <c r="BP69" s="120">
        <f ca="1">IF(IFERROR(MATCH(_xlfn.CONCAT($B69,",",BP$4),'25 SpcFunc &amp; VentSpcFunc combos'!$Q$8:$Q$354,0),0)&gt;0,1,0)</f>
        <v>0</v>
      </c>
      <c r="BQ69" s="120">
        <f ca="1">IF(IFERROR(MATCH(_xlfn.CONCAT($B69,",",BQ$4),'25 SpcFunc &amp; VentSpcFunc combos'!$Q$8:$Q$354,0),0)&gt;0,1,0)</f>
        <v>0</v>
      </c>
      <c r="BR69" s="120">
        <f ca="1">IF(IFERROR(MATCH(_xlfn.CONCAT($B69,",",BR$4),'25 SpcFunc &amp; VentSpcFunc combos'!$Q$8:$Q$354,0),0)&gt;0,1,0)</f>
        <v>0</v>
      </c>
      <c r="BS69" s="120">
        <f ca="1">IF(IFERROR(MATCH(_xlfn.CONCAT($B69,",",BS$4),'25 SpcFunc &amp; VentSpcFunc combos'!$Q$8:$Q$354,0),0)&gt;0,1,0)</f>
        <v>0</v>
      </c>
      <c r="BT69" s="120">
        <f ca="1">IF(IFERROR(MATCH(_xlfn.CONCAT($B69,",",BT$4),'25 SpcFunc &amp; VentSpcFunc combos'!$Q$8:$Q$354,0),0)&gt;0,1,0)</f>
        <v>0</v>
      </c>
      <c r="BU69" s="120">
        <f ca="1">IF(IFERROR(MATCH(_xlfn.CONCAT($B69,",",BU$4),'25 SpcFunc &amp; VentSpcFunc combos'!$Q$8:$Q$354,0),0)&gt;0,1,0)</f>
        <v>0</v>
      </c>
      <c r="BV69" s="120">
        <f ca="1">IF(IFERROR(MATCH(_xlfn.CONCAT($B69,",",BV$4),'25 SpcFunc &amp; VentSpcFunc combos'!$Q$8:$Q$354,0),0)&gt;0,1,0)</f>
        <v>0</v>
      </c>
      <c r="BW69" s="120">
        <f ca="1">IF(IFERROR(MATCH(_xlfn.CONCAT($B69,",",BW$4),'25 SpcFunc &amp; VentSpcFunc combos'!$Q$8:$Q$354,0),0)&gt;0,1,0)</f>
        <v>0</v>
      </c>
      <c r="BX69" s="120">
        <f ca="1">IF(IFERROR(MATCH(_xlfn.CONCAT($B69,",",BX$4),'25 SpcFunc &amp; VentSpcFunc combos'!$Q$8:$Q$354,0),0)&gt;0,1,0)</f>
        <v>0</v>
      </c>
      <c r="BY69" s="120">
        <f ca="1">IF(IFERROR(MATCH(_xlfn.CONCAT($B69,",",BY$4),'25 SpcFunc &amp; VentSpcFunc combos'!$Q$8:$Q$354,0),0)&gt;0,1,0)</f>
        <v>0</v>
      </c>
      <c r="BZ69" s="120">
        <f ca="1">IF(IFERROR(MATCH(_xlfn.CONCAT($B69,",",BZ$4),'25 SpcFunc &amp; VentSpcFunc combos'!$Q$8:$Q$354,0),0)&gt;0,1,0)</f>
        <v>1</v>
      </c>
      <c r="CA69" s="120">
        <f ca="1">IF(IFERROR(MATCH(_xlfn.CONCAT($B69,",",CA$4),'25 SpcFunc &amp; VentSpcFunc combos'!$Q$8:$Q$354,0),0)&gt;0,1,0)</f>
        <v>0</v>
      </c>
      <c r="CB69" s="120">
        <f ca="1">IF(IFERROR(MATCH(_xlfn.CONCAT($B69,",",CB$4),'25 SpcFunc &amp; VentSpcFunc combos'!$Q$8:$Q$354,0),0)&gt;0,1,0)</f>
        <v>0</v>
      </c>
      <c r="CC69" s="120">
        <f ca="1">IF(IFERROR(MATCH(_xlfn.CONCAT($B69,",",CC$4),'25 SpcFunc &amp; VentSpcFunc combos'!$Q$8:$Q$354,0),0)&gt;0,1,0)</f>
        <v>0</v>
      </c>
      <c r="CD69" s="120">
        <f ca="1">IF(IFERROR(MATCH(_xlfn.CONCAT($B69,",",CD$4),'25 SpcFunc &amp; VentSpcFunc combos'!$Q$8:$Q$354,0),0)&gt;0,1,0)</f>
        <v>0</v>
      </c>
      <c r="CE69" s="120">
        <f ca="1">IF(IFERROR(MATCH(_xlfn.CONCAT($B69,",",CE$4),'25 SpcFunc &amp; VentSpcFunc combos'!$Q$8:$Q$354,0),0)&gt;0,1,0)</f>
        <v>0</v>
      </c>
      <c r="CF69" s="120">
        <f ca="1">IF(IFERROR(MATCH(_xlfn.CONCAT($B69,",",CF$4),'25 SpcFunc &amp; VentSpcFunc combos'!$Q$8:$Q$354,0),0)&gt;0,1,0)</f>
        <v>0</v>
      </c>
      <c r="CG69" s="120">
        <f ca="1">IF(IFERROR(MATCH(_xlfn.CONCAT($B69,",",CG$4),'25 SpcFunc &amp; VentSpcFunc combos'!$Q$8:$Q$354,0),0)&gt;0,1,0)</f>
        <v>0</v>
      </c>
      <c r="CH69" s="120">
        <f ca="1">IF(IFERROR(MATCH(_xlfn.CONCAT($B69,",",CH$4),'25 SpcFunc &amp; VentSpcFunc combos'!$Q$8:$Q$354,0),0)&gt;0,1,0)</f>
        <v>0</v>
      </c>
      <c r="CI69" s="120">
        <f ca="1">IF(IFERROR(MATCH(_xlfn.CONCAT($B69,",",CI$4),'25 SpcFunc &amp; VentSpcFunc combos'!$Q$8:$Q$354,0),0)&gt;0,1,0)</f>
        <v>0</v>
      </c>
      <c r="CJ69" s="120">
        <f ca="1">IF(IFERROR(MATCH(_xlfn.CONCAT($B69,",",CJ$4),'25 SpcFunc &amp; VentSpcFunc combos'!$Q$8:$Q$354,0),0)&gt;0,1,0)</f>
        <v>0</v>
      </c>
      <c r="CK69" s="120">
        <f ca="1">IF(IFERROR(MATCH(_xlfn.CONCAT($B69,",",CK$4),'25 SpcFunc &amp; VentSpcFunc combos'!$Q$8:$Q$354,0),0)&gt;0,1,0)</f>
        <v>0</v>
      </c>
      <c r="CL69" s="120">
        <f ca="1">IF(IFERROR(MATCH(_xlfn.CONCAT($B69,",",CL$4),'25 SpcFunc &amp; VentSpcFunc combos'!$Q$8:$Q$354,0),0)&gt;0,1,0)</f>
        <v>0</v>
      </c>
      <c r="CM69" s="120">
        <f ca="1">IF(IFERROR(MATCH(_xlfn.CONCAT($B69,",",CM$4),'25 SpcFunc &amp; VentSpcFunc combos'!$Q$8:$Q$354,0),0)&gt;0,1,0)</f>
        <v>0</v>
      </c>
      <c r="CN69" s="120">
        <f ca="1">IF(IFERROR(MATCH(_xlfn.CONCAT($B69,",",CN$4),'25 SpcFunc &amp; VentSpcFunc combos'!$Q$8:$Q$354,0),0)&gt;0,1,0)</f>
        <v>0</v>
      </c>
      <c r="CO69" s="120">
        <f ca="1">IF(IFERROR(MATCH(_xlfn.CONCAT($B69,",",CO$4),'25 SpcFunc &amp; VentSpcFunc combos'!$Q$8:$Q$354,0),0)&gt;0,1,0)</f>
        <v>0</v>
      </c>
      <c r="CP69" s="120">
        <f ca="1">IF(IFERROR(MATCH(_xlfn.CONCAT($B69,",",CP$4),'25 SpcFunc &amp; VentSpcFunc combos'!$Q$8:$Q$354,0),0)&gt;0,1,0)</f>
        <v>0</v>
      </c>
      <c r="CQ69" s="120">
        <f ca="1">IF(IFERROR(MATCH(_xlfn.CONCAT($B69,",",CQ$4),'25 SpcFunc &amp; VentSpcFunc combos'!$Q$8:$Q$354,0),0)&gt;0,1,0)</f>
        <v>0</v>
      </c>
      <c r="CR69" s="120">
        <f ca="1">IF(IFERROR(MATCH(_xlfn.CONCAT($B69,",",CR$4),'25 SpcFunc &amp; VentSpcFunc combos'!$Q$8:$Q$354,0),0)&gt;0,1,0)</f>
        <v>0</v>
      </c>
      <c r="CS69" s="120">
        <f ca="1">IF(IFERROR(MATCH(_xlfn.CONCAT($B69,",",CS$4),'25 SpcFunc &amp; VentSpcFunc combos'!$Q$8:$Q$354,0),0)&gt;0,1,0)</f>
        <v>0</v>
      </c>
      <c r="CT69" s="120">
        <f ca="1">IF(IFERROR(MATCH(_xlfn.CONCAT($B69,",",CT$4),'25 SpcFunc &amp; VentSpcFunc combos'!$Q$8:$Q$354,0),0)&gt;0,1,0)</f>
        <v>0</v>
      </c>
      <c r="CU69" s="99" t="s">
        <v>938</v>
      </c>
      <c r="CV69">
        <f t="shared" ca="1" si="4"/>
        <v>1</v>
      </c>
    </row>
    <row r="70" spans="2:100" x14ac:dyDescent="0.25">
      <c r="B70" t="str">
        <f>'For CSV - 2025 SpcFuncData'!B71</f>
        <v>Sports Arena - Playing Area (&gt; 5,000 Spectators)</v>
      </c>
      <c r="C70" s="120">
        <f ca="1">IF(IFERROR(MATCH(_xlfn.CONCAT($B70,",",C$4),'25 SpcFunc &amp; VentSpcFunc combos'!$Q$8:$Q$354,0),0)&gt;0,1,0)</f>
        <v>0</v>
      </c>
      <c r="D70" s="120">
        <f ca="1">IF(IFERROR(MATCH(_xlfn.CONCAT($B70,",",D$4),'25 SpcFunc &amp; VentSpcFunc combos'!$Q$8:$Q$354,0),0)&gt;0,1,0)</f>
        <v>0</v>
      </c>
      <c r="E70" s="120">
        <f ca="1">IF(IFERROR(MATCH(_xlfn.CONCAT($B70,",",E$4),'25 SpcFunc &amp; VentSpcFunc combos'!$Q$8:$Q$354,0),0)&gt;0,1,0)</f>
        <v>0</v>
      </c>
      <c r="F70" s="120">
        <f ca="1">IF(IFERROR(MATCH(_xlfn.CONCAT($B70,",",F$4),'25 SpcFunc &amp; VentSpcFunc combos'!$Q$8:$Q$354,0),0)&gt;0,1,0)</f>
        <v>0</v>
      </c>
      <c r="G70" s="120">
        <f ca="1">IF(IFERROR(MATCH(_xlfn.CONCAT($B70,",",G$4),'25 SpcFunc &amp; VentSpcFunc combos'!$Q$8:$Q$354,0),0)&gt;0,1,0)</f>
        <v>0</v>
      </c>
      <c r="H70" s="120">
        <f ca="1">IF(IFERROR(MATCH(_xlfn.CONCAT($B70,",",H$4),'25 SpcFunc &amp; VentSpcFunc combos'!$Q$8:$Q$354,0),0)&gt;0,1,0)</f>
        <v>0</v>
      </c>
      <c r="I70" s="120">
        <f ca="1">IF(IFERROR(MATCH(_xlfn.CONCAT($B70,",",I$4),'25 SpcFunc &amp; VentSpcFunc combos'!$Q$8:$Q$354,0),0)&gt;0,1,0)</f>
        <v>0</v>
      </c>
      <c r="J70" s="120">
        <f ca="1">IF(IFERROR(MATCH(_xlfn.CONCAT($B70,",",J$4),'25 SpcFunc &amp; VentSpcFunc combos'!$Q$8:$Q$354,0),0)&gt;0,1,0)</f>
        <v>0</v>
      </c>
      <c r="K70" s="120">
        <f ca="1">IF(IFERROR(MATCH(_xlfn.CONCAT($B70,",",K$4),'25 SpcFunc &amp; VentSpcFunc combos'!$Q$8:$Q$354,0),0)&gt;0,1,0)</f>
        <v>0</v>
      </c>
      <c r="L70" s="120">
        <f ca="1">IF(IFERROR(MATCH(_xlfn.CONCAT($B70,",",L$4),'25 SpcFunc &amp; VentSpcFunc combos'!$Q$8:$Q$354,0),0)&gt;0,1,0)</f>
        <v>0</v>
      </c>
      <c r="M70" s="120">
        <f ca="1">IF(IFERROR(MATCH(_xlfn.CONCAT($B70,",",M$4),'25 SpcFunc &amp; VentSpcFunc combos'!$Q$8:$Q$354,0),0)&gt;0,1,0)</f>
        <v>0</v>
      </c>
      <c r="N70" s="120">
        <f ca="1">IF(IFERROR(MATCH(_xlfn.CONCAT($B70,",",N$4),'25 SpcFunc &amp; VentSpcFunc combos'!$Q$8:$Q$354,0),0)&gt;0,1,0)</f>
        <v>0</v>
      </c>
      <c r="O70" s="120">
        <f ca="1">IF(IFERROR(MATCH(_xlfn.CONCAT($B70,",",O$4),'25 SpcFunc &amp; VentSpcFunc combos'!$Q$8:$Q$354,0),0)&gt;0,1,0)</f>
        <v>0</v>
      </c>
      <c r="P70" s="120">
        <f ca="1">IF(IFERROR(MATCH(_xlfn.CONCAT($B70,",",P$4),'25 SpcFunc &amp; VentSpcFunc combos'!$Q$8:$Q$354,0),0)&gt;0,1,0)</f>
        <v>0</v>
      </c>
      <c r="Q70" s="120">
        <f ca="1">IF(IFERROR(MATCH(_xlfn.CONCAT($B70,",",Q$4),'25 SpcFunc &amp; VentSpcFunc combos'!$Q$8:$Q$354,0),0)&gt;0,1,0)</f>
        <v>0</v>
      </c>
      <c r="R70" s="120">
        <f ca="1">IF(IFERROR(MATCH(_xlfn.CONCAT($B70,",",R$4),'25 SpcFunc &amp; VentSpcFunc combos'!$Q$8:$Q$354,0),0)&gt;0,1,0)</f>
        <v>0</v>
      </c>
      <c r="S70" s="120">
        <f ca="1">IF(IFERROR(MATCH(_xlfn.CONCAT($B70,",",S$4),'25 SpcFunc &amp; VentSpcFunc combos'!$Q$8:$Q$354,0),0)&gt;0,1,0)</f>
        <v>0</v>
      </c>
      <c r="T70" s="120">
        <f ca="1">IF(IFERROR(MATCH(_xlfn.CONCAT($B70,",",T$4),'25 SpcFunc &amp; VentSpcFunc combos'!$Q$8:$Q$354,0),0)&gt;0,1,0)</f>
        <v>0</v>
      </c>
      <c r="U70" s="120">
        <f ca="1">IF(IFERROR(MATCH(_xlfn.CONCAT($B70,",",U$4),'25 SpcFunc &amp; VentSpcFunc combos'!$Q$8:$Q$354,0),0)&gt;0,1,0)</f>
        <v>0</v>
      </c>
      <c r="V70" s="120">
        <f ca="1">IF(IFERROR(MATCH(_xlfn.CONCAT($B70,",",V$4),'25 SpcFunc &amp; VentSpcFunc combos'!$Q$8:$Q$354,0),0)&gt;0,1,0)</f>
        <v>0</v>
      </c>
      <c r="W70" s="120">
        <f ca="1">IF(IFERROR(MATCH(_xlfn.CONCAT($B70,",",W$4),'25 SpcFunc &amp; VentSpcFunc combos'!$Q$8:$Q$354,0),0)&gt;0,1,0)</f>
        <v>0</v>
      </c>
      <c r="X70" s="120">
        <f ca="1">IF(IFERROR(MATCH(_xlfn.CONCAT($B70,",",X$4),'25 SpcFunc &amp; VentSpcFunc combos'!$Q$8:$Q$354,0),0)&gt;0,1,0)</f>
        <v>0</v>
      </c>
      <c r="Y70" s="120">
        <f ca="1">IF(IFERROR(MATCH(_xlfn.CONCAT($B70,",",Y$4),'25 SpcFunc &amp; VentSpcFunc combos'!$Q$8:$Q$354,0),0)&gt;0,1,0)</f>
        <v>0</v>
      </c>
      <c r="Z70" s="120">
        <f ca="1">IF(IFERROR(MATCH(_xlfn.CONCAT($B70,",",Z$4),'25 SpcFunc &amp; VentSpcFunc combos'!$Q$8:$Q$354,0),0)&gt;0,1,0)</f>
        <v>0</v>
      </c>
      <c r="AA70" s="120">
        <f ca="1">IF(IFERROR(MATCH(_xlfn.CONCAT($B70,",",AA$4),'25 SpcFunc &amp; VentSpcFunc combos'!$Q$8:$Q$354,0),0)&gt;0,1,0)</f>
        <v>0</v>
      </c>
      <c r="AB70" s="120">
        <f ca="1">IF(IFERROR(MATCH(_xlfn.CONCAT($B70,",",AB$4),'25 SpcFunc &amp; VentSpcFunc combos'!$Q$8:$Q$354,0),0)&gt;0,1,0)</f>
        <v>0</v>
      </c>
      <c r="AC70" s="120">
        <f ca="1">IF(IFERROR(MATCH(_xlfn.CONCAT($B70,",",AC$4),'25 SpcFunc &amp; VentSpcFunc combos'!$Q$8:$Q$354,0),0)&gt;0,1,0)</f>
        <v>0</v>
      </c>
      <c r="AD70" s="120">
        <f ca="1">IF(IFERROR(MATCH(_xlfn.CONCAT($B70,",",AD$4),'25 SpcFunc &amp; VentSpcFunc combos'!$Q$8:$Q$354,0),0)&gt;0,1,0)</f>
        <v>0</v>
      </c>
      <c r="AE70" s="120">
        <f ca="1">IF(IFERROR(MATCH(_xlfn.CONCAT($B70,",",AE$4),'25 SpcFunc &amp; VentSpcFunc combos'!$Q$8:$Q$354,0),0)&gt;0,1,0)</f>
        <v>0</v>
      </c>
      <c r="AF70" s="120">
        <f ca="1">IF(IFERROR(MATCH(_xlfn.CONCAT($B70,",",AF$4),'25 SpcFunc &amp; VentSpcFunc combos'!$Q$8:$Q$354,0),0)&gt;0,1,0)</f>
        <v>0</v>
      </c>
      <c r="AG70" s="120">
        <f ca="1">IF(IFERROR(MATCH(_xlfn.CONCAT($B70,",",AG$4),'25 SpcFunc &amp; VentSpcFunc combos'!$Q$8:$Q$354,0),0)&gt;0,1,0)</f>
        <v>0</v>
      </c>
      <c r="AH70" s="120">
        <f ca="1">IF(IFERROR(MATCH(_xlfn.CONCAT($B70,",",AH$4),'25 SpcFunc &amp; VentSpcFunc combos'!$Q$8:$Q$354,0),0)&gt;0,1,0)</f>
        <v>1</v>
      </c>
      <c r="AI70" s="120">
        <f ca="1">IF(IFERROR(MATCH(_xlfn.CONCAT($B70,",",AI$4),'25 SpcFunc &amp; VentSpcFunc combos'!$Q$8:$Q$354,0),0)&gt;0,1,0)</f>
        <v>0</v>
      </c>
      <c r="AJ70" s="120">
        <f ca="1">IF(IFERROR(MATCH(_xlfn.CONCAT($B70,",",AJ$4),'25 SpcFunc &amp; VentSpcFunc combos'!$Q$8:$Q$354,0),0)&gt;0,1,0)</f>
        <v>0</v>
      </c>
      <c r="AK70" s="120">
        <f ca="1">IF(IFERROR(MATCH(_xlfn.CONCAT($B70,",",AK$4),'25 SpcFunc &amp; VentSpcFunc combos'!$Q$8:$Q$354,0),0)&gt;0,1,0)</f>
        <v>0</v>
      </c>
      <c r="AL70" s="120">
        <f ca="1">IF(IFERROR(MATCH(_xlfn.CONCAT($B70,",",AL$4),'25 SpcFunc &amp; VentSpcFunc combos'!$Q$8:$Q$354,0),0)&gt;0,1,0)</f>
        <v>0</v>
      </c>
      <c r="AM70" s="120">
        <f ca="1">IF(IFERROR(MATCH(_xlfn.CONCAT($B70,",",AM$4),'25 SpcFunc &amp; VentSpcFunc combos'!$Q$8:$Q$354,0),0)&gt;0,1,0)</f>
        <v>0</v>
      </c>
      <c r="AN70" s="120">
        <f ca="1">IF(IFERROR(MATCH(_xlfn.CONCAT($B70,",",AN$4),'25 SpcFunc &amp; VentSpcFunc combos'!$Q$8:$Q$354,0),0)&gt;0,1,0)</f>
        <v>0</v>
      </c>
      <c r="AO70" s="120">
        <f ca="1">IF(IFERROR(MATCH(_xlfn.CONCAT($B70,",",AO$4),'25 SpcFunc &amp; VentSpcFunc combos'!$Q$8:$Q$354,0),0)&gt;0,1,0)</f>
        <v>0</v>
      </c>
      <c r="AP70" s="120">
        <f ca="1">IF(IFERROR(MATCH(_xlfn.CONCAT($B70,",",AP$4),'25 SpcFunc &amp; VentSpcFunc combos'!$Q$8:$Q$354,0),0)&gt;0,1,0)</f>
        <v>0</v>
      </c>
      <c r="AQ70" s="120">
        <f ca="1">IF(IFERROR(MATCH(_xlfn.CONCAT($B70,",",AQ$4),'25 SpcFunc &amp; VentSpcFunc combos'!$Q$8:$Q$354,0),0)&gt;0,1,0)</f>
        <v>0</v>
      </c>
      <c r="AR70" s="120">
        <f ca="1">IF(IFERROR(MATCH(_xlfn.CONCAT($B70,",",AR$4),'25 SpcFunc &amp; VentSpcFunc combos'!$Q$8:$Q$354,0),0)&gt;0,1,0)</f>
        <v>0</v>
      </c>
      <c r="AS70" s="120">
        <f ca="1">IF(IFERROR(MATCH(_xlfn.CONCAT($B70,",",AS$4),'25 SpcFunc &amp; VentSpcFunc combos'!$Q$8:$Q$354,0),0)&gt;0,1,0)</f>
        <v>0</v>
      </c>
      <c r="AT70" s="120">
        <f ca="1">IF(IFERROR(MATCH(_xlfn.CONCAT($B70,",",AT$4),'25 SpcFunc &amp; VentSpcFunc combos'!$Q$8:$Q$354,0),0)&gt;0,1,0)</f>
        <v>0</v>
      </c>
      <c r="AU70" s="120">
        <f ca="1">IF(IFERROR(MATCH(_xlfn.CONCAT($B70,",",AU$4),'25 SpcFunc &amp; VentSpcFunc combos'!$Q$8:$Q$354,0),0)&gt;0,1,0)</f>
        <v>0</v>
      </c>
      <c r="AV70" s="120">
        <f ca="1">IF(IFERROR(MATCH(_xlfn.CONCAT($B70,",",AV$4),'25 SpcFunc &amp; VentSpcFunc combos'!$Q$8:$Q$354,0),0)&gt;0,1,0)</f>
        <v>0</v>
      </c>
      <c r="AW70" s="120">
        <f ca="1">IF(IFERROR(MATCH(_xlfn.CONCAT($B70,",",AW$4),'25 SpcFunc &amp; VentSpcFunc combos'!$Q$8:$Q$354,0),0)&gt;0,1,0)</f>
        <v>0</v>
      </c>
      <c r="AX70" s="120">
        <f ca="1">IF(IFERROR(MATCH(_xlfn.CONCAT($B70,",",AX$4),'25 SpcFunc &amp; VentSpcFunc combos'!$Q$8:$Q$354,0),0)&gt;0,1,0)</f>
        <v>0</v>
      </c>
      <c r="AY70" s="120">
        <f ca="1">IF(IFERROR(MATCH(_xlfn.CONCAT($B70,",",AY$4),'25 SpcFunc &amp; VentSpcFunc combos'!$Q$8:$Q$354,0),0)&gt;0,1,0)</f>
        <v>0</v>
      </c>
      <c r="AZ70" s="120">
        <f ca="1">IF(IFERROR(MATCH(_xlfn.CONCAT($B70,",",AZ$4),'25 SpcFunc &amp; VentSpcFunc combos'!$Q$8:$Q$354,0),0)&gt;0,1,0)</f>
        <v>0</v>
      </c>
      <c r="BA70" s="120">
        <f ca="1">IF(IFERROR(MATCH(_xlfn.CONCAT($B70,",",BA$4),'25 SpcFunc &amp; VentSpcFunc combos'!$Q$8:$Q$354,0),0)&gt;0,1,0)</f>
        <v>0</v>
      </c>
      <c r="BB70" s="120">
        <f ca="1">IF(IFERROR(MATCH(_xlfn.CONCAT($B70,",",BB$4),'25 SpcFunc &amp; VentSpcFunc combos'!$Q$8:$Q$354,0),0)&gt;0,1,0)</f>
        <v>0</v>
      </c>
      <c r="BC70" s="120">
        <f ca="1">IF(IFERROR(MATCH(_xlfn.CONCAT($B70,",",BC$4),'25 SpcFunc &amp; VentSpcFunc combos'!$Q$8:$Q$354,0),0)&gt;0,1,0)</f>
        <v>0</v>
      </c>
      <c r="BD70" s="120">
        <f ca="1">IF(IFERROR(MATCH(_xlfn.CONCAT($B70,",",BD$4),'25 SpcFunc &amp; VentSpcFunc combos'!$Q$8:$Q$354,0),0)&gt;0,1,0)</f>
        <v>0</v>
      </c>
      <c r="BE70" s="120">
        <f ca="1">IF(IFERROR(MATCH(_xlfn.CONCAT($B70,",",BE$4),'25 SpcFunc &amp; VentSpcFunc combos'!$Q$8:$Q$354,0),0)&gt;0,1,0)</f>
        <v>0</v>
      </c>
      <c r="BF70" s="120">
        <f ca="1">IF(IFERROR(MATCH(_xlfn.CONCAT($B70,",",BF$4),'25 SpcFunc &amp; VentSpcFunc combos'!$Q$8:$Q$354,0),0)&gt;0,1,0)</f>
        <v>0</v>
      </c>
      <c r="BG70" s="120">
        <f ca="1">IF(IFERROR(MATCH(_xlfn.CONCAT($B70,",",BG$4),'25 SpcFunc &amp; VentSpcFunc combos'!$Q$8:$Q$354,0),0)&gt;0,1,0)</f>
        <v>0</v>
      </c>
      <c r="BH70" s="120">
        <f ca="1">IF(IFERROR(MATCH(_xlfn.CONCAT($B70,",",BH$4),'25 SpcFunc &amp; VentSpcFunc combos'!$Q$8:$Q$354,0),0)&gt;0,1,0)</f>
        <v>0</v>
      </c>
      <c r="BI70" s="120">
        <f ca="1">IF(IFERROR(MATCH(_xlfn.CONCAT($B70,",",BI$4),'25 SpcFunc &amp; VentSpcFunc combos'!$Q$8:$Q$354,0),0)&gt;0,1,0)</f>
        <v>0</v>
      </c>
      <c r="BJ70" s="120">
        <f ca="1">IF(IFERROR(MATCH(_xlfn.CONCAT($B70,",",BJ$4),'25 SpcFunc &amp; VentSpcFunc combos'!$Q$8:$Q$354,0),0)&gt;0,1,0)</f>
        <v>0</v>
      </c>
      <c r="BK70" s="120">
        <f ca="1">IF(IFERROR(MATCH(_xlfn.CONCAT($B70,",",BK$4),'25 SpcFunc &amp; VentSpcFunc combos'!$Q$8:$Q$354,0),0)&gt;0,1,0)</f>
        <v>0</v>
      </c>
      <c r="BL70" s="120">
        <f ca="1">IF(IFERROR(MATCH(_xlfn.CONCAT($B70,",",BL$4),'25 SpcFunc &amp; VentSpcFunc combos'!$Q$8:$Q$354,0),0)&gt;0,1,0)</f>
        <v>0</v>
      </c>
      <c r="BM70" s="120">
        <f ca="1">IF(IFERROR(MATCH(_xlfn.CONCAT($B70,",",BM$4),'25 SpcFunc &amp; VentSpcFunc combos'!$Q$8:$Q$354,0),0)&gt;0,1,0)</f>
        <v>0</v>
      </c>
      <c r="BN70" s="120">
        <f ca="1">IF(IFERROR(MATCH(_xlfn.CONCAT($B70,",",BN$4),'25 SpcFunc &amp; VentSpcFunc combos'!$Q$8:$Q$354,0),0)&gt;0,1,0)</f>
        <v>0</v>
      </c>
      <c r="BO70" s="120">
        <f ca="1">IF(IFERROR(MATCH(_xlfn.CONCAT($B70,",",BO$4),'25 SpcFunc &amp; VentSpcFunc combos'!$Q$8:$Q$354,0),0)&gt;0,1,0)</f>
        <v>0</v>
      </c>
      <c r="BP70" s="120">
        <f ca="1">IF(IFERROR(MATCH(_xlfn.CONCAT($B70,",",BP$4),'25 SpcFunc &amp; VentSpcFunc combos'!$Q$8:$Q$354,0),0)&gt;0,1,0)</f>
        <v>0</v>
      </c>
      <c r="BQ70" s="120">
        <f ca="1">IF(IFERROR(MATCH(_xlfn.CONCAT($B70,",",BQ$4),'25 SpcFunc &amp; VentSpcFunc combos'!$Q$8:$Q$354,0),0)&gt;0,1,0)</f>
        <v>0</v>
      </c>
      <c r="BR70" s="120">
        <f ca="1">IF(IFERROR(MATCH(_xlfn.CONCAT($B70,",",BR$4),'25 SpcFunc &amp; VentSpcFunc combos'!$Q$8:$Q$354,0),0)&gt;0,1,0)</f>
        <v>0</v>
      </c>
      <c r="BS70" s="120">
        <f ca="1">IF(IFERROR(MATCH(_xlfn.CONCAT($B70,",",BS$4),'25 SpcFunc &amp; VentSpcFunc combos'!$Q$8:$Q$354,0),0)&gt;0,1,0)</f>
        <v>0</v>
      </c>
      <c r="BT70" s="120">
        <f ca="1">IF(IFERROR(MATCH(_xlfn.CONCAT($B70,",",BT$4),'25 SpcFunc &amp; VentSpcFunc combos'!$Q$8:$Q$354,0),0)&gt;0,1,0)</f>
        <v>0</v>
      </c>
      <c r="BU70" s="120">
        <f ca="1">IF(IFERROR(MATCH(_xlfn.CONCAT($B70,",",BU$4),'25 SpcFunc &amp; VentSpcFunc combos'!$Q$8:$Q$354,0),0)&gt;0,1,0)</f>
        <v>0</v>
      </c>
      <c r="BV70" s="120">
        <f ca="1">IF(IFERROR(MATCH(_xlfn.CONCAT($B70,",",BV$4),'25 SpcFunc &amp; VentSpcFunc combos'!$Q$8:$Q$354,0),0)&gt;0,1,0)</f>
        <v>0</v>
      </c>
      <c r="BW70" s="120">
        <f ca="1">IF(IFERROR(MATCH(_xlfn.CONCAT($B70,",",BW$4),'25 SpcFunc &amp; VentSpcFunc combos'!$Q$8:$Q$354,0),0)&gt;0,1,0)</f>
        <v>0</v>
      </c>
      <c r="BX70" s="120">
        <f ca="1">IF(IFERROR(MATCH(_xlfn.CONCAT($B70,",",BX$4),'25 SpcFunc &amp; VentSpcFunc combos'!$Q$8:$Q$354,0),0)&gt;0,1,0)</f>
        <v>0</v>
      </c>
      <c r="BY70" s="120">
        <f ca="1">IF(IFERROR(MATCH(_xlfn.CONCAT($B70,",",BY$4),'25 SpcFunc &amp; VentSpcFunc combos'!$Q$8:$Q$354,0),0)&gt;0,1,0)</f>
        <v>0</v>
      </c>
      <c r="BZ70" s="120">
        <f ca="1">IF(IFERROR(MATCH(_xlfn.CONCAT($B70,",",BZ$4),'25 SpcFunc &amp; VentSpcFunc combos'!$Q$8:$Q$354,0),0)&gt;0,1,0)</f>
        <v>0</v>
      </c>
      <c r="CA70" s="120">
        <f ca="1">IF(IFERROR(MATCH(_xlfn.CONCAT($B70,",",CA$4),'25 SpcFunc &amp; VentSpcFunc combos'!$Q$8:$Q$354,0),0)&gt;0,1,0)</f>
        <v>0</v>
      </c>
      <c r="CB70" s="120">
        <f ca="1">IF(IFERROR(MATCH(_xlfn.CONCAT($B70,",",CB$4),'25 SpcFunc &amp; VentSpcFunc combos'!$Q$8:$Q$354,0),0)&gt;0,1,0)</f>
        <v>0</v>
      </c>
      <c r="CC70" s="120">
        <f ca="1">IF(IFERROR(MATCH(_xlfn.CONCAT($B70,",",CC$4),'25 SpcFunc &amp; VentSpcFunc combos'!$Q$8:$Q$354,0),0)&gt;0,1,0)</f>
        <v>0</v>
      </c>
      <c r="CD70" s="120">
        <f ca="1">IF(IFERROR(MATCH(_xlfn.CONCAT($B70,",",CD$4),'25 SpcFunc &amp; VentSpcFunc combos'!$Q$8:$Q$354,0),0)&gt;0,1,0)</f>
        <v>0</v>
      </c>
      <c r="CE70" s="120">
        <f ca="1">IF(IFERROR(MATCH(_xlfn.CONCAT($B70,",",CE$4),'25 SpcFunc &amp; VentSpcFunc combos'!$Q$8:$Q$354,0),0)&gt;0,1,0)</f>
        <v>0</v>
      </c>
      <c r="CF70" s="120">
        <f ca="1">IF(IFERROR(MATCH(_xlfn.CONCAT($B70,",",CF$4),'25 SpcFunc &amp; VentSpcFunc combos'!$Q$8:$Q$354,0),0)&gt;0,1,0)</f>
        <v>0</v>
      </c>
      <c r="CG70" s="120">
        <f ca="1">IF(IFERROR(MATCH(_xlfn.CONCAT($B70,",",CG$4),'25 SpcFunc &amp; VentSpcFunc combos'!$Q$8:$Q$354,0),0)&gt;0,1,0)</f>
        <v>0</v>
      </c>
      <c r="CH70" s="120">
        <f ca="1">IF(IFERROR(MATCH(_xlfn.CONCAT($B70,",",CH$4),'25 SpcFunc &amp; VentSpcFunc combos'!$Q$8:$Q$354,0),0)&gt;0,1,0)</f>
        <v>0</v>
      </c>
      <c r="CI70" s="120">
        <f ca="1">IF(IFERROR(MATCH(_xlfn.CONCAT($B70,",",CI$4),'25 SpcFunc &amp; VentSpcFunc combos'!$Q$8:$Q$354,0),0)&gt;0,1,0)</f>
        <v>0</v>
      </c>
      <c r="CJ70" s="120">
        <f ca="1">IF(IFERROR(MATCH(_xlfn.CONCAT($B70,",",CJ$4),'25 SpcFunc &amp; VentSpcFunc combos'!$Q$8:$Q$354,0),0)&gt;0,1,0)</f>
        <v>0</v>
      </c>
      <c r="CK70" s="120">
        <f ca="1">IF(IFERROR(MATCH(_xlfn.CONCAT($B70,",",CK$4),'25 SpcFunc &amp; VentSpcFunc combos'!$Q$8:$Q$354,0),0)&gt;0,1,0)</f>
        <v>0</v>
      </c>
      <c r="CL70" s="120">
        <f ca="1">IF(IFERROR(MATCH(_xlfn.CONCAT($B70,",",CL$4),'25 SpcFunc &amp; VentSpcFunc combos'!$Q$8:$Q$354,0),0)&gt;0,1,0)</f>
        <v>0</v>
      </c>
      <c r="CM70" s="120">
        <f ca="1">IF(IFERROR(MATCH(_xlfn.CONCAT($B70,",",CM$4),'25 SpcFunc &amp; VentSpcFunc combos'!$Q$8:$Q$354,0),0)&gt;0,1,0)</f>
        <v>0</v>
      </c>
      <c r="CN70" s="120">
        <f ca="1">IF(IFERROR(MATCH(_xlfn.CONCAT($B70,",",CN$4),'25 SpcFunc &amp; VentSpcFunc combos'!$Q$8:$Q$354,0),0)&gt;0,1,0)</f>
        <v>0</v>
      </c>
      <c r="CO70" s="120">
        <f ca="1">IF(IFERROR(MATCH(_xlfn.CONCAT($B70,",",CO$4),'25 SpcFunc &amp; VentSpcFunc combos'!$Q$8:$Q$354,0),0)&gt;0,1,0)</f>
        <v>0</v>
      </c>
      <c r="CP70" s="120">
        <f ca="1">IF(IFERROR(MATCH(_xlfn.CONCAT($B70,",",CP$4),'25 SpcFunc &amp; VentSpcFunc combos'!$Q$8:$Q$354,0),0)&gt;0,1,0)</f>
        <v>0</v>
      </c>
      <c r="CQ70" s="120">
        <f ca="1">IF(IFERROR(MATCH(_xlfn.CONCAT($B70,",",CQ$4),'25 SpcFunc &amp; VentSpcFunc combos'!$Q$8:$Q$354,0),0)&gt;0,1,0)</f>
        <v>0</v>
      </c>
      <c r="CR70" s="120">
        <f ca="1">IF(IFERROR(MATCH(_xlfn.CONCAT($B70,",",CR$4),'25 SpcFunc &amp; VentSpcFunc combos'!$Q$8:$Q$354,0),0)&gt;0,1,0)</f>
        <v>0</v>
      </c>
      <c r="CS70" s="120">
        <f ca="1">IF(IFERROR(MATCH(_xlfn.CONCAT($B70,",",CS$4),'25 SpcFunc &amp; VentSpcFunc combos'!$Q$8:$Q$354,0),0)&gt;0,1,0)</f>
        <v>0</v>
      </c>
      <c r="CT70" s="120">
        <f ca="1">IF(IFERROR(MATCH(_xlfn.CONCAT($B70,",",CT$4),'25 SpcFunc &amp; VentSpcFunc combos'!$Q$8:$Q$354,0),0)&gt;0,1,0)</f>
        <v>0</v>
      </c>
      <c r="CU70" s="99" t="s">
        <v>938</v>
      </c>
      <c r="CV70">
        <f t="shared" ref="CV70:CV88" ca="1" si="5">SUM(C70:CT70)</f>
        <v>1</v>
      </c>
    </row>
    <row r="71" spans="2:100" x14ac:dyDescent="0.25">
      <c r="B71" t="str">
        <f>'For CSV - 2025 SpcFuncData'!B72</f>
        <v>Sports Arena - Playing Area (2,000 - 5,000 Spectators)</v>
      </c>
      <c r="C71" s="120">
        <f ca="1">IF(IFERROR(MATCH(_xlfn.CONCAT($B71,",",C$4),'25 SpcFunc &amp; VentSpcFunc combos'!$Q$8:$Q$354,0),0)&gt;0,1,0)</f>
        <v>0</v>
      </c>
      <c r="D71" s="120">
        <f ca="1">IF(IFERROR(MATCH(_xlfn.CONCAT($B71,",",D$4),'25 SpcFunc &amp; VentSpcFunc combos'!$Q$8:$Q$354,0),0)&gt;0,1,0)</f>
        <v>0</v>
      </c>
      <c r="E71" s="120">
        <f ca="1">IF(IFERROR(MATCH(_xlfn.CONCAT($B71,",",E$4),'25 SpcFunc &amp; VentSpcFunc combos'!$Q$8:$Q$354,0),0)&gt;0,1,0)</f>
        <v>0</v>
      </c>
      <c r="F71" s="120">
        <f ca="1">IF(IFERROR(MATCH(_xlfn.CONCAT($B71,",",F$4),'25 SpcFunc &amp; VentSpcFunc combos'!$Q$8:$Q$354,0),0)&gt;0,1,0)</f>
        <v>0</v>
      </c>
      <c r="G71" s="120">
        <f ca="1">IF(IFERROR(MATCH(_xlfn.CONCAT($B71,",",G$4),'25 SpcFunc &amp; VentSpcFunc combos'!$Q$8:$Q$354,0),0)&gt;0,1,0)</f>
        <v>0</v>
      </c>
      <c r="H71" s="120">
        <f ca="1">IF(IFERROR(MATCH(_xlfn.CONCAT($B71,",",H$4),'25 SpcFunc &amp; VentSpcFunc combos'!$Q$8:$Q$354,0),0)&gt;0,1,0)</f>
        <v>0</v>
      </c>
      <c r="I71" s="120">
        <f ca="1">IF(IFERROR(MATCH(_xlfn.CONCAT($B71,",",I$4),'25 SpcFunc &amp; VentSpcFunc combos'!$Q$8:$Q$354,0),0)&gt;0,1,0)</f>
        <v>0</v>
      </c>
      <c r="J71" s="120">
        <f ca="1">IF(IFERROR(MATCH(_xlfn.CONCAT($B71,",",J$4),'25 SpcFunc &amp; VentSpcFunc combos'!$Q$8:$Q$354,0),0)&gt;0,1,0)</f>
        <v>0</v>
      </c>
      <c r="K71" s="120">
        <f ca="1">IF(IFERROR(MATCH(_xlfn.CONCAT($B71,",",K$4),'25 SpcFunc &amp; VentSpcFunc combos'!$Q$8:$Q$354,0),0)&gt;0,1,0)</f>
        <v>0</v>
      </c>
      <c r="L71" s="120">
        <f ca="1">IF(IFERROR(MATCH(_xlfn.CONCAT($B71,",",L$4),'25 SpcFunc &amp; VentSpcFunc combos'!$Q$8:$Q$354,0),0)&gt;0,1,0)</f>
        <v>0</v>
      </c>
      <c r="M71" s="120">
        <f ca="1">IF(IFERROR(MATCH(_xlfn.CONCAT($B71,",",M$4),'25 SpcFunc &amp; VentSpcFunc combos'!$Q$8:$Q$354,0),0)&gt;0,1,0)</f>
        <v>0</v>
      </c>
      <c r="N71" s="120">
        <f ca="1">IF(IFERROR(MATCH(_xlfn.CONCAT($B71,",",N$4),'25 SpcFunc &amp; VentSpcFunc combos'!$Q$8:$Q$354,0),0)&gt;0,1,0)</f>
        <v>0</v>
      </c>
      <c r="O71" s="120">
        <f ca="1">IF(IFERROR(MATCH(_xlfn.CONCAT($B71,",",O$4),'25 SpcFunc &amp; VentSpcFunc combos'!$Q$8:$Q$354,0),0)&gt;0,1,0)</f>
        <v>0</v>
      </c>
      <c r="P71" s="120">
        <f ca="1">IF(IFERROR(MATCH(_xlfn.CONCAT($B71,",",P$4),'25 SpcFunc &amp; VentSpcFunc combos'!$Q$8:$Q$354,0),0)&gt;0,1,0)</f>
        <v>0</v>
      </c>
      <c r="Q71" s="120">
        <f ca="1">IF(IFERROR(MATCH(_xlfn.CONCAT($B71,",",Q$4),'25 SpcFunc &amp; VentSpcFunc combos'!$Q$8:$Q$354,0),0)&gt;0,1,0)</f>
        <v>0</v>
      </c>
      <c r="R71" s="120">
        <f ca="1">IF(IFERROR(MATCH(_xlfn.CONCAT($B71,",",R$4),'25 SpcFunc &amp; VentSpcFunc combos'!$Q$8:$Q$354,0),0)&gt;0,1,0)</f>
        <v>0</v>
      </c>
      <c r="S71" s="120">
        <f ca="1">IF(IFERROR(MATCH(_xlfn.CONCAT($B71,",",S$4),'25 SpcFunc &amp; VentSpcFunc combos'!$Q$8:$Q$354,0),0)&gt;0,1,0)</f>
        <v>0</v>
      </c>
      <c r="T71" s="120">
        <f ca="1">IF(IFERROR(MATCH(_xlfn.CONCAT($B71,",",T$4),'25 SpcFunc &amp; VentSpcFunc combos'!$Q$8:$Q$354,0),0)&gt;0,1,0)</f>
        <v>0</v>
      </c>
      <c r="U71" s="120">
        <f ca="1">IF(IFERROR(MATCH(_xlfn.CONCAT($B71,",",U$4),'25 SpcFunc &amp; VentSpcFunc combos'!$Q$8:$Q$354,0),0)&gt;0,1,0)</f>
        <v>0</v>
      </c>
      <c r="V71" s="120">
        <f ca="1">IF(IFERROR(MATCH(_xlfn.CONCAT($B71,",",V$4),'25 SpcFunc &amp; VentSpcFunc combos'!$Q$8:$Q$354,0),0)&gt;0,1,0)</f>
        <v>0</v>
      </c>
      <c r="W71" s="120">
        <f ca="1">IF(IFERROR(MATCH(_xlfn.CONCAT($B71,",",W$4),'25 SpcFunc &amp; VentSpcFunc combos'!$Q$8:$Q$354,0),0)&gt;0,1,0)</f>
        <v>0</v>
      </c>
      <c r="X71" s="120">
        <f ca="1">IF(IFERROR(MATCH(_xlfn.CONCAT($B71,",",X$4),'25 SpcFunc &amp; VentSpcFunc combos'!$Q$8:$Q$354,0),0)&gt;0,1,0)</f>
        <v>0</v>
      </c>
      <c r="Y71" s="120">
        <f ca="1">IF(IFERROR(MATCH(_xlfn.CONCAT($B71,",",Y$4),'25 SpcFunc &amp; VentSpcFunc combos'!$Q$8:$Q$354,0),0)&gt;0,1,0)</f>
        <v>0</v>
      </c>
      <c r="Z71" s="120">
        <f ca="1">IF(IFERROR(MATCH(_xlfn.CONCAT($B71,",",Z$4),'25 SpcFunc &amp; VentSpcFunc combos'!$Q$8:$Q$354,0),0)&gt;0,1,0)</f>
        <v>0</v>
      </c>
      <c r="AA71" s="120">
        <f ca="1">IF(IFERROR(MATCH(_xlfn.CONCAT($B71,",",AA$4),'25 SpcFunc &amp; VentSpcFunc combos'!$Q$8:$Q$354,0),0)&gt;0,1,0)</f>
        <v>0</v>
      </c>
      <c r="AB71" s="120">
        <f ca="1">IF(IFERROR(MATCH(_xlfn.CONCAT($B71,",",AB$4),'25 SpcFunc &amp; VentSpcFunc combos'!$Q$8:$Q$354,0),0)&gt;0,1,0)</f>
        <v>0</v>
      </c>
      <c r="AC71" s="120">
        <f ca="1">IF(IFERROR(MATCH(_xlfn.CONCAT($B71,",",AC$4),'25 SpcFunc &amp; VentSpcFunc combos'!$Q$8:$Q$354,0),0)&gt;0,1,0)</f>
        <v>0</v>
      </c>
      <c r="AD71" s="120">
        <f ca="1">IF(IFERROR(MATCH(_xlfn.CONCAT($B71,",",AD$4),'25 SpcFunc &amp; VentSpcFunc combos'!$Q$8:$Q$354,0),0)&gt;0,1,0)</f>
        <v>0</v>
      </c>
      <c r="AE71" s="120">
        <f ca="1">IF(IFERROR(MATCH(_xlfn.CONCAT($B71,",",AE$4),'25 SpcFunc &amp; VentSpcFunc combos'!$Q$8:$Q$354,0),0)&gt;0,1,0)</f>
        <v>0</v>
      </c>
      <c r="AF71" s="120">
        <f ca="1">IF(IFERROR(MATCH(_xlfn.CONCAT($B71,",",AF$4),'25 SpcFunc &amp; VentSpcFunc combos'!$Q$8:$Q$354,0),0)&gt;0,1,0)</f>
        <v>0</v>
      </c>
      <c r="AG71" s="120">
        <f ca="1">IF(IFERROR(MATCH(_xlfn.CONCAT($B71,",",AG$4),'25 SpcFunc &amp; VentSpcFunc combos'!$Q$8:$Q$354,0),0)&gt;0,1,0)</f>
        <v>0</v>
      </c>
      <c r="AH71" s="120">
        <f ca="1">IF(IFERROR(MATCH(_xlfn.CONCAT($B71,",",AH$4),'25 SpcFunc &amp; VentSpcFunc combos'!$Q$8:$Q$354,0),0)&gt;0,1,0)</f>
        <v>1</v>
      </c>
      <c r="AI71" s="120">
        <f ca="1">IF(IFERROR(MATCH(_xlfn.CONCAT($B71,",",AI$4),'25 SpcFunc &amp; VentSpcFunc combos'!$Q$8:$Q$354,0),0)&gt;0,1,0)</f>
        <v>0</v>
      </c>
      <c r="AJ71" s="120">
        <f ca="1">IF(IFERROR(MATCH(_xlfn.CONCAT($B71,",",AJ$4),'25 SpcFunc &amp; VentSpcFunc combos'!$Q$8:$Q$354,0),0)&gt;0,1,0)</f>
        <v>0</v>
      </c>
      <c r="AK71" s="120">
        <f ca="1">IF(IFERROR(MATCH(_xlfn.CONCAT($B71,",",AK$4),'25 SpcFunc &amp; VentSpcFunc combos'!$Q$8:$Q$354,0),0)&gt;0,1,0)</f>
        <v>0</v>
      </c>
      <c r="AL71" s="120">
        <f ca="1">IF(IFERROR(MATCH(_xlfn.CONCAT($B71,",",AL$4),'25 SpcFunc &amp; VentSpcFunc combos'!$Q$8:$Q$354,0),0)&gt;0,1,0)</f>
        <v>0</v>
      </c>
      <c r="AM71" s="120">
        <f ca="1">IF(IFERROR(MATCH(_xlfn.CONCAT($B71,",",AM$4),'25 SpcFunc &amp; VentSpcFunc combos'!$Q$8:$Q$354,0),0)&gt;0,1,0)</f>
        <v>0</v>
      </c>
      <c r="AN71" s="120">
        <f ca="1">IF(IFERROR(MATCH(_xlfn.CONCAT($B71,",",AN$4),'25 SpcFunc &amp; VentSpcFunc combos'!$Q$8:$Q$354,0),0)&gt;0,1,0)</f>
        <v>0</v>
      </c>
      <c r="AO71" s="120">
        <f ca="1">IF(IFERROR(MATCH(_xlfn.CONCAT($B71,",",AO$4),'25 SpcFunc &amp; VentSpcFunc combos'!$Q$8:$Q$354,0),0)&gt;0,1,0)</f>
        <v>0</v>
      </c>
      <c r="AP71" s="120">
        <f ca="1">IF(IFERROR(MATCH(_xlfn.CONCAT($B71,",",AP$4),'25 SpcFunc &amp; VentSpcFunc combos'!$Q$8:$Q$354,0),0)&gt;0,1,0)</f>
        <v>0</v>
      </c>
      <c r="AQ71" s="120">
        <f ca="1">IF(IFERROR(MATCH(_xlfn.CONCAT($B71,",",AQ$4),'25 SpcFunc &amp; VentSpcFunc combos'!$Q$8:$Q$354,0),0)&gt;0,1,0)</f>
        <v>0</v>
      </c>
      <c r="AR71" s="120">
        <f ca="1">IF(IFERROR(MATCH(_xlfn.CONCAT($B71,",",AR$4),'25 SpcFunc &amp; VentSpcFunc combos'!$Q$8:$Q$354,0),0)&gt;0,1,0)</f>
        <v>0</v>
      </c>
      <c r="AS71" s="120">
        <f ca="1">IF(IFERROR(MATCH(_xlfn.CONCAT($B71,",",AS$4),'25 SpcFunc &amp; VentSpcFunc combos'!$Q$8:$Q$354,0),0)&gt;0,1,0)</f>
        <v>0</v>
      </c>
      <c r="AT71" s="120">
        <f ca="1">IF(IFERROR(MATCH(_xlfn.CONCAT($B71,",",AT$4),'25 SpcFunc &amp; VentSpcFunc combos'!$Q$8:$Q$354,0),0)&gt;0,1,0)</f>
        <v>0</v>
      </c>
      <c r="AU71" s="120">
        <f ca="1">IF(IFERROR(MATCH(_xlfn.CONCAT($B71,",",AU$4),'25 SpcFunc &amp; VentSpcFunc combos'!$Q$8:$Q$354,0),0)&gt;0,1,0)</f>
        <v>0</v>
      </c>
      <c r="AV71" s="120">
        <f ca="1">IF(IFERROR(MATCH(_xlfn.CONCAT($B71,",",AV$4),'25 SpcFunc &amp; VentSpcFunc combos'!$Q$8:$Q$354,0),0)&gt;0,1,0)</f>
        <v>0</v>
      </c>
      <c r="AW71" s="120">
        <f ca="1">IF(IFERROR(MATCH(_xlfn.CONCAT($B71,",",AW$4),'25 SpcFunc &amp; VentSpcFunc combos'!$Q$8:$Q$354,0),0)&gt;0,1,0)</f>
        <v>0</v>
      </c>
      <c r="AX71" s="120">
        <f ca="1">IF(IFERROR(MATCH(_xlfn.CONCAT($B71,",",AX$4),'25 SpcFunc &amp; VentSpcFunc combos'!$Q$8:$Q$354,0),0)&gt;0,1,0)</f>
        <v>0</v>
      </c>
      <c r="AY71" s="120">
        <f ca="1">IF(IFERROR(MATCH(_xlfn.CONCAT($B71,",",AY$4),'25 SpcFunc &amp; VentSpcFunc combos'!$Q$8:$Q$354,0),0)&gt;0,1,0)</f>
        <v>0</v>
      </c>
      <c r="AZ71" s="120">
        <f ca="1">IF(IFERROR(MATCH(_xlfn.CONCAT($B71,",",AZ$4),'25 SpcFunc &amp; VentSpcFunc combos'!$Q$8:$Q$354,0),0)&gt;0,1,0)</f>
        <v>0</v>
      </c>
      <c r="BA71" s="120">
        <f ca="1">IF(IFERROR(MATCH(_xlfn.CONCAT($B71,",",BA$4),'25 SpcFunc &amp; VentSpcFunc combos'!$Q$8:$Q$354,0),0)&gt;0,1,0)</f>
        <v>0</v>
      </c>
      <c r="BB71" s="120">
        <f ca="1">IF(IFERROR(MATCH(_xlfn.CONCAT($B71,",",BB$4),'25 SpcFunc &amp; VentSpcFunc combos'!$Q$8:$Q$354,0),0)&gt;0,1,0)</f>
        <v>0</v>
      </c>
      <c r="BC71" s="120">
        <f ca="1">IF(IFERROR(MATCH(_xlfn.CONCAT($B71,",",BC$4),'25 SpcFunc &amp; VentSpcFunc combos'!$Q$8:$Q$354,0),0)&gt;0,1,0)</f>
        <v>0</v>
      </c>
      <c r="BD71" s="120">
        <f ca="1">IF(IFERROR(MATCH(_xlfn.CONCAT($B71,",",BD$4),'25 SpcFunc &amp; VentSpcFunc combos'!$Q$8:$Q$354,0),0)&gt;0,1,0)</f>
        <v>0</v>
      </c>
      <c r="BE71" s="120">
        <f ca="1">IF(IFERROR(MATCH(_xlfn.CONCAT($B71,",",BE$4),'25 SpcFunc &amp; VentSpcFunc combos'!$Q$8:$Q$354,0),0)&gt;0,1,0)</f>
        <v>0</v>
      </c>
      <c r="BF71" s="120">
        <f ca="1">IF(IFERROR(MATCH(_xlfn.CONCAT($B71,",",BF$4),'25 SpcFunc &amp; VentSpcFunc combos'!$Q$8:$Q$354,0),0)&gt;0,1,0)</f>
        <v>0</v>
      </c>
      <c r="BG71" s="120">
        <f ca="1">IF(IFERROR(MATCH(_xlfn.CONCAT($B71,",",BG$4),'25 SpcFunc &amp; VentSpcFunc combos'!$Q$8:$Q$354,0),0)&gt;0,1,0)</f>
        <v>0</v>
      </c>
      <c r="BH71" s="120">
        <f ca="1">IF(IFERROR(MATCH(_xlfn.CONCAT($B71,",",BH$4),'25 SpcFunc &amp; VentSpcFunc combos'!$Q$8:$Q$354,0),0)&gt;0,1,0)</f>
        <v>0</v>
      </c>
      <c r="BI71" s="120">
        <f ca="1">IF(IFERROR(MATCH(_xlfn.CONCAT($B71,",",BI$4),'25 SpcFunc &amp; VentSpcFunc combos'!$Q$8:$Q$354,0),0)&gt;0,1,0)</f>
        <v>0</v>
      </c>
      <c r="BJ71" s="120">
        <f ca="1">IF(IFERROR(MATCH(_xlfn.CONCAT($B71,",",BJ$4),'25 SpcFunc &amp; VentSpcFunc combos'!$Q$8:$Q$354,0),0)&gt;0,1,0)</f>
        <v>0</v>
      </c>
      <c r="BK71" s="120">
        <f ca="1">IF(IFERROR(MATCH(_xlfn.CONCAT($B71,",",BK$4),'25 SpcFunc &amp; VentSpcFunc combos'!$Q$8:$Q$354,0),0)&gt;0,1,0)</f>
        <v>0</v>
      </c>
      <c r="BL71" s="120">
        <f ca="1">IF(IFERROR(MATCH(_xlfn.CONCAT($B71,",",BL$4),'25 SpcFunc &amp; VentSpcFunc combos'!$Q$8:$Q$354,0),0)&gt;0,1,0)</f>
        <v>0</v>
      </c>
      <c r="BM71" s="120">
        <f ca="1">IF(IFERROR(MATCH(_xlfn.CONCAT($B71,",",BM$4),'25 SpcFunc &amp; VentSpcFunc combos'!$Q$8:$Q$354,0),0)&gt;0,1,0)</f>
        <v>0</v>
      </c>
      <c r="BN71" s="120">
        <f ca="1">IF(IFERROR(MATCH(_xlfn.CONCAT($B71,",",BN$4),'25 SpcFunc &amp; VentSpcFunc combos'!$Q$8:$Q$354,0),0)&gt;0,1,0)</f>
        <v>0</v>
      </c>
      <c r="BO71" s="120">
        <f ca="1">IF(IFERROR(MATCH(_xlfn.CONCAT($B71,",",BO$4),'25 SpcFunc &amp; VentSpcFunc combos'!$Q$8:$Q$354,0),0)&gt;0,1,0)</f>
        <v>0</v>
      </c>
      <c r="BP71" s="120">
        <f ca="1">IF(IFERROR(MATCH(_xlfn.CONCAT($B71,",",BP$4),'25 SpcFunc &amp; VentSpcFunc combos'!$Q$8:$Q$354,0),0)&gt;0,1,0)</f>
        <v>0</v>
      </c>
      <c r="BQ71" s="120">
        <f ca="1">IF(IFERROR(MATCH(_xlfn.CONCAT($B71,",",BQ$4),'25 SpcFunc &amp; VentSpcFunc combos'!$Q$8:$Q$354,0),0)&gt;0,1,0)</f>
        <v>0</v>
      </c>
      <c r="BR71" s="120">
        <f ca="1">IF(IFERROR(MATCH(_xlfn.CONCAT($B71,",",BR$4),'25 SpcFunc &amp; VentSpcFunc combos'!$Q$8:$Q$354,0),0)&gt;0,1,0)</f>
        <v>0</v>
      </c>
      <c r="BS71" s="120">
        <f ca="1">IF(IFERROR(MATCH(_xlfn.CONCAT($B71,",",BS$4),'25 SpcFunc &amp; VentSpcFunc combos'!$Q$8:$Q$354,0),0)&gt;0,1,0)</f>
        <v>0</v>
      </c>
      <c r="BT71" s="120">
        <f ca="1">IF(IFERROR(MATCH(_xlfn.CONCAT($B71,",",BT$4),'25 SpcFunc &amp; VentSpcFunc combos'!$Q$8:$Q$354,0),0)&gt;0,1,0)</f>
        <v>0</v>
      </c>
      <c r="BU71" s="120">
        <f ca="1">IF(IFERROR(MATCH(_xlfn.CONCAT($B71,",",BU$4),'25 SpcFunc &amp; VentSpcFunc combos'!$Q$8:$Q$354,0),0)&gt;0,1,0)</f>
        <v>0</v>
      </c>
      <c r="BV71" s="120">
        <f ca="1">IF(IFERROR(MATCH(_xlfn.CONCAT($B71,",",BV$4),'25 SpcFunc &amp; VentSpcFunc combos'!$Q$8:$Q$354,0),0)&gt;0,1,0)</f>
        <v>0</v>
      </c>
      <c r="BW71" s="120">
        <f ca="1">IF(IFERROR(MATCH(_xlfn.CONCAT($B71,",",BW$4),'25 SpcFunc &amp; VentSpcFunc combos'!$Q$8:$Q$354,0),0)&gt;0,1,0)</f>
        <v>0</v>
      </c>
      <c r="BX71" s="120">
        <f ca="1">IF(IFERROR(MATCH(_xlfn.CONCAT($B71,",",BX$4),'25 SpcFunc &amp; VentSpcFunc combos'!$Q$8:$Q$354,0),0)&gt;0,1,0)</f>
        <v>0</v>
      </c>
      <c r="BY71" s="120">
        <f ca="1">IF(IFERROR(MATCH(_xlfn.CONCAT($B71,",",BY$4),'25 SpcFunc &amp; VentSpcFunc combos'!$Q$8:$Q$354,0),0)&gt;0,1,0)</f>
        <v>0</v>
      </c>
      <c r="BZ71" s="120">
        <f ca="1">IF(IFERROR(MATCH(_xlfn.CONCAT($B71,",",BZ$4),'25 SpcFunc &amp; VentSpcFunc combos'!$Q$8:$Q$354,0),0)&gt;0,1,0)</f>
        <v>0</v>
      </c>
      <c r="CA71" s="120">
        <f ca="1">IF(IFERROR(MATCH(_xlfn.CONCAT($B71,",",CA$4),'25 SpcFunc &amp; VentSpcFunc combos'!$Q$8:$Q$354,0),0)&gt;0,1,0)</f>
        <v>0</v>
      </c>
      <c r="CB71" s="120">
        <f ca="1">IF(IFERROR(MATCH(_xlfn.CONCAT($B71,",",CB$4),'25 SpcFunc &amp; VentSpcFunc combos'!$Q$8:$Q$354,0),0)&gt;0,1,0)</f>
        <v>0</v>
      </c>
      <c r="CC71" s="120">
        <f ca="1">IF(IFERROR(MATCH(_xlfn.CONCAT($B71,",",CC$4),'25 SpcFunc &amp; VentSpcFunc combos'!$Q$8:$Q$354,0),0)&gt;0,1,0)</f>
        <v>0</v>
      </c>
      <c r="CD71" s="120">
        <f ca="1">IF(IFERROR(MATCH(_xlfn.CONCAT($B71,",",CD$4),'25 SpcFunc &amp; VentSpcFunc combos'!$Q$8:$Q$354,0),0)&gt;0,1,0)</f>
        <v>0</v>
      </c>
      <c r="CE71" s="120">
        <f ca="1">IF(IFERROR(MATCH(_xlfn.CONCAT($B71,",",CE$4),'25 SpcFunc &amp; VentSpcFunc combos'!$Q$8:$Q$354,0),0)&gt;0,1,0)</f>
        <v>0</v>
      </c>
      <c r="CF71" s="120">
        <f ca="1">IF(IFERROR(MATCH(_xlfn.CONCAT($B71,",",CF$4),'25 SpcFunc &amp; VentSpcFunc combos'!$Q$8:$Q$354,0),0)&gt;0,1,0)</f>
        <v>0</v>
      </c>
      <c r="CG71" s="120">
        <f ca="1">IF(IFERROR(MATCH(_xlfn.CONCAT($B71,",",CG$4),'25 SpcFunc &amp; VentSpcFunc combos'!$Q$8:$Q$354,0),0)&gt;0,1,0)</f>
        <v>0</v>
      </c>
      <c r="CH71" s="120">
        <f ca="1">IF(IFERROR(MATCH(_xlfn.CONCAT($B71,",",CH$4),'25 SpcFunc &amp; VentSpcFunc combos'!$Q$8:$Q$354,0),0)&gt;0,1,0)</f>
        <v>0</v>
      </c>
      <c r="CI71" s="120">
        <f ca="1">IF(IFERROR(MATCH(_xlfn.CONCAT($B71,",",CI$4),'25 SpcFunc &amp; VentSpcFunc combos'!$Q$8:$Q$354,0),0)&gt;0,1,0)</f>
        <v>0</v>
      </c>
      <c r="CJ71" s="120">
        <f ca="1">IF(IFERROR(MATCH(_xlfn.CONCAT($B71,",",CJ$4),'25 SpcFunc &amp; VentSpcFunc combos'!$Q$8:$Q$354,0),0)&gt;0,1,0)</f>
        <v>0</v>
      </c>
      <c r="CK71" s="120">
        <f ca="1">IF(IFERROR(MATCH(_xlfn.CONCAT($B71,",",CK$4),'25 SpcFunc &amp; VentSpcFunc combos'!$Q$8:$Q$354,0),0)&gt;0,1,0)</f>
        <v>0</v>
      </c>
      <c r="CL71" s="120">
        <f ca="1">IF(IFERROR(MATCH(_xlfn.CONCAT($B71,",",CL$4),'25 SpcFunc &amp; VentSpcFunc combos'!$Q$8:$Q$354,0),0)&gt;0,1,0)</f>
        <v>0</v>
      </c>
      <c r="CM71" s="120">
        <f ca="1">IF(IFERROR(MATCH(_xlfn.CONCAT($B71,",",CM$4),'25 SpcFunc &amp; VentSpcFunc combos'!$Q$8:$Q$354,0),0)&gt;0,1,0)</f>
        <v>0</v>
      </c>
      <c r="CN71" s="120">
        <f ca="1">IF(IFERROR(MATCH(_xlfn.CONCAT($B71,",",CN$4),'25 SpcFunc &amp; VentSpcFunc combos'!$Q$8:$Q$354,0),0)&gt;0,1,0)</f>
        <v>0</v>
      </c>
      <c r="CO71" s="120">
        <f ca="1">IF(IFERROR(MATCH(_xlfn.CONCAT($B71,",",CO$4),'25 SpcFunc &amp; VentSpcFunc combos'!$Q$8:$Q$354,0),0)&gt;0,1,0)</f>
        <v>0</v>
      </c>
      <c r="CP71" s="120">
        <f ca="1">IF(IFERROR(MATCH(_xlfn.CONCAT($B71,",",CP$4),'25 SpcFunc &amp; VentSpcFunc combos'!$Q$8:$Q$354,0),0)&gt;0,1,0)</f>
        <v>0</v>
      </c>
      <c r="CQ71" s="120">
        <f ca="1">IF(IFERROR(MATCH(_xlfn.CONCAT($B71,",",CQ$4),'25 SpcFunc &amp; VentSpcFunc combos'!$Q$8:$Q$354,0),0)&gt;0,1,0)</f>
        <v>0</v>
      </c>
      <c r="CR71" s="120">
        <f ca="1">IF(IFERROR(MATCH(_xlfn.CONCAT($B71,",",CR$4),'25 SpcFunc &amp; VentSpcFunc combos'!$Q$8:$Q$354,0),0)&gt;0,1,0)</f>
        <v>0</v>
      </c>
      <c r="CS71" s="120">
        <f ca="1">IF(IFERROR(MATCH(_xlfn.CONCAT($B71,",",CS$4),'25 SpcFunc &amp; VentSpcFunc combos'!$Q$8:$Q$354,0),0)&gt;0,1,0)</f>
        <v>0</v>
      </c>
      <c r="CT71" s="120">
        <f ca="1">IF(IFERROR(MATCH(_xlfn.CONCAT($B71,",",CT$4),'25 SpcFunc &amp; VentSpcFunc combos'!$Q$8:$Q$354,0),0)&gt;0,1,0)</f>
        <v>0</v>
      </c>
      <c r="CU71" s="99" t="s">
        <v>938</v>
      </c>
      <c r="CV71">
        <f t="shared" ca="1" si="5"/>
        <v>1</v>
      </c>
    </row>
    <row r="72" spans="2:100" x14ac:dyDescent="0.25">
      <c r="B72" t="str">
        <f>'For CSV - 2025 SpcFuncData'!B73</f>
        <v>Sports Arena - Playing Area (&lt; 2,000 Spectators)</v>
      </c>
      <c r="C72" s="120">
        <f ca="1">IF(IFERROR(MATCH(_xlfn.CONCAT($B72,",",C$4),'25 SpcFunc &amp; VentSpcFunc combos'!$Q$8:$Q$354,0),0)&gt;0,1,0)</f>
        <v>0</v>
      </c>
      <c r="D72" s="120">
        <f ca="1">IF(IFERROR(MATCH(_xlfn.CONCAT($B72,",",D$4),'25 SpcFunc &amp; VentSpcFunc combos'!$Q$8:$Q$354,0),0)&gt;0,1,0)</f>
        <v>0</v>
      </c>
      <c r="E72" s="120">
        <f ca="1">IF(IFERROR(MATCH(_xlfn.CONCAT($B72,",",E$4),'25 SpcFunc &amp; VentSpcFunc combos'!$Q$8:$Q$354,0),0)&gt;0,1,0)</f>
        <v>0</v>
      </c>
      <c r="F72" s="120">
        <f ca="1">IF(IFERROR(MATCH(_xlfn.CONCAT($B72,",",F$4),'25 SpcFunc &amp; VentSpcFunc combos'!$Q$8:$Q$354,0),0)&gt;0,1,0)</f>
        <v>0</v>
      </c>
      <c r="G72" s="120">
        <f ca="1">IF(IFERROR(MATCH(_xlfn.CONCAT($B72,",",G$4),'25 SpcFunc &amp; VentSpcFunc combos'!$Q$8:$Q$354,0),0)&gt;0,1,0)</f>
        <v>0</v>
      </c>
      <c r="H72" s="120">
        <f ca="1">IF(IFERROR(MATCH(_xlfn.CONCAT($B72,",",H$4),'25 SpcFunc &amp; VentSpcFunc combos'!$Q$8:$Q$354,0),0)&gt;0,1,0)</f>
        <v>0</v>
      </c>
      <c r="I72" s="120">
        <f ca="1">IF(IFERROR(MATCH(_xlfn.CONCAT($B72,",",I$4),'25 SpcFunc &amp; VentSpcFunc combos'!$Q$8:$Q$354,0),0)&gt;0,1,0)</f>
        <v>0</v>
      </c>
      <c r="J72" s="120">
        <f ca="1">IF(IFERROR(MATCH(_xlfn.CONCAT($B72,",",J$4),'25 SpcFunc &amp; VentSpcFunc combos'!$Q$8:$Q$354,0),0)&gt;0,1,0)</f>
        <v>0</v>
      </c>
      <c r="K72" s="120">
        <f ca="1">IF(IFERROR(MATCH(_xlfn.CONCAT($B72,",",K$4),'25 SpcFunc &amp; VentSpcFunc combos'!$Q$8:$Q$354,0),0)&gt;0,1,0)</f>
        <v>0</v>
      </c>
      <c r="L72" s="120">
        <f ca="1">IF(IFERROR(MATCH(_xlfn.CONCAT($B72,",",L$4),'25 SpcFunc &amp; VentSpcFunc combos'!$Q$8:$Q$354,0),0)&gt;0,1,0)</f>
        <v>0</v>
      </c>
      <c r="M72" s="120">
        <f ca="1">IF(IFERROR(MATCH(_xlfn.CONCAT($B72,",",M$4),'25 SpcFunc &amp; VentSpcFunc combos'!$Q$8:$Q$354,0),0)&gt;0,1,0)</f>
        <v>0</v>
      </c>
      <c r="N72" s="120">
        <f ca="1">IF(IFERROR(MATCH(_xlfn.CONCAT($B72,",",N$4),'25 SpcFunc &amp; VentSpcFunc combos'!$Q$8:$Q$354,0),0)&gt;0,1,0)</f>
        <v>0</v>
      </c>
      <c r="O72" s="120">
        <f ca="1">IF(IFERROR(MATCH(_xlfn.CONCAT($B72,",",O$4),'25 SpcFunc &amp; VentSpcFunc combos'!$Q$8:$Q$354,0),0)&gt;0,1,0)</f>
        <v>0</v>
      </c>
      <c r="P72" s="120">
        <f ca="1">IF(IFERROR(MATCH(_xlfn.CONCAT($B72,",",P$4),'25 SpcFunc &amp; VentSpcFunc combos'!$Q$8:$Q$354,0),0)&gt;0,1,0)</f>
        <v>0</v>
      </c>
      <c r="Q72" s="120">
        <f ca="1">IF(IFERROR(MATCH(_xlfn.CONCAT($B72,",",Q$4),'25 SpcFunc &amp; VentSpcFunc combos'!$Q$8:$Q$354,0),0)&gt;0,1,0)</f>
        <v>0</v>
      </c>
      <c r="R72" s="120">
        <f ca="1">IF(IFERROR(MATCH(_xlfn.CONCAT($B72,",",R$4),'25 SpcFunc &amp; VentSpcFunc combos'!$Q$8:$Q$354,0),0)&gt;0,1,0)</f>
        <v>0</v>
      </c>
      <c r="S72" s="120">
        <f ca="1">IF(IFERROR(MATCH(_xlfn.CONCAT($B72,",",S$4),'25 SpcFunc &amp; VentSpcFunc combos'!$Q$8:$Q$354,0),0)&gt;0,1,0)</f>
        <v>0</v>
      </c>
      <c r="T72" s="120">
        <f ca="1">IF(IFERROR(MATCH(_xlfn.CONCAT($B72,",",T$4),'25 SpcFunc &amp; VentSpcFunc combos'!$Q$8:$Q$354,0),0)&gt;0,1,0)</f>
        <v>0</v>
      </c>
      <c r="U72" s="120">
        <f ca="1">IF(IFERROR(MATCH(_xlfn.CONCAT($B72,",",U$4),'25 SpcFunc &amp; VentSpcFunc combos'!$Q$8:$Q$354,0),0)&gt;0,1,0)</f>
        <v>0</v>
      </c>
      <c r="V72" s="120">
        <f ca="1">IF(IFERROR(MATCH(_xlfn.CONCAT($B72,",",V$4),'25 SpcFunc &amp; VentSpcFunc combos'!$Q$8:$Q$354,0),0)&gt;0,1,0)</f>
        <v>0</v>
      </c>
      <c r="W72" s="120">
        <f ca="1">IF(IFERROR(MATCH(_xlfn.CONCAT($B72,",",W$4),'25 SpcFunc &amp; VentSpcFunc combos'!$Q$8:$Q$354,0),0)&gt;0,1,0)</f>
        <v>0</v>
      </c>
      <c r="X72" s="120">
        <f ca="1">IF(IFERROR(MATCH(_xlfn.CONCAT($B72,",",X$4),'25 SpcFunc &amp; VentSpcFunc combos'!$Q$8:$Q$354,0),0)&gt;0,1,0)</f>
        <v>0</v>
      </c>
      <c r="Y72" s="120">
        <f ca="1">IF(IFERROR(MATCH(_xlfn.CONCAT($B72,",",Y$4),'25 SpcFunc &amp; VentSpcFunc combos'!$Q$8:$Q$354,0),0)&gt;0,1,0)</f>
        <v>0</v>
      </c>
      <c r="Z72" s="120">
        <f ca="1">IF(IFERROR(MATCH(_xlfn.CONCAT($B72,",",Z$4),'25 SpcFunc &amp; VentSpcFunc combos'!$Q$8:$Q$354,0),0)&gt;0,1,0)</f>
        <v>0</v>
      </c>
      <c r="AA72" s="120">
        <f ca="1">IF(IFERROR(MATCH(_xlfn.CONCAT($B72,",",AA$4),'25 SpcFunc &amp; VentSpcFunc combos'!$Q$8:$Q$354,0),0)&gt;0,1,0)</f>
        <v>0</v>
      </c>
      <c r="AB72" s="120">
        <f ca="1">IF(IFERROR(MATCH(_xlfn.CONCAT($B72,",",AB$4),'25 SpcFunc &amp; VentSpcFunc combos'!$Q$8:$Q$354,0),0)&gt;0,1,0)</f>
        <v>0</v>
      </c>
      <c r="AC72" s="120">
        <f ca="1">IF(IFERROR(MATCH(_xlfn.CONCAT($B72,",",AC$4),'25 SpcFunc &amp; VentSpcFunc combos'!$Q$8:$Q$354,0),0)&gt;0,1,0)</f>
        <v>0</v>
      </c>
      <c r="AD72" s="120">
        <f ca="1">IF(IFERROR(MATCH(_xlfn.CONCAT($B72,",",AD$4),'25 SpcFunc &amp; VentSpcFunc combos'!$Q$8:$Q$354,0),0)&gt;0,1,0)</f>
        <v>0</v>
      </c>
      <c r="AE72" s="120">
        <f ca="1">IF(IFERROR(MATCH(_xlfn.CONCAT($B72,",",AE$4),'25 SpcFunc &amp; VentSpcFunc combos'!$Q$8:$Q$354,0),0)&gt;0,1,0)</f>
        <v>0</v>
      </c>
      <c r="AF72" s="120">
        <f ca="1">IF(IFERROR(MATCH(_xlfn.CONCAT($B72,",",AF$4),'25 SpcFunc &amp; VentSpcFunc combos'!$Q$8:$Q$354,0),0)&gt;0,1,0)</f>
        <v>0</v>
      </c>
      <c r="AG72" s="120">
        <f ca="1">IF(IFERROR(MATCH(_xlfn.CONCAT($B72,",",AG$4),'25 SpcFunc &amp; VentSpcFunc combos'!$Q$8:$Q$354,0),0)&gt;0,1,0)</f>
        <v>0</v>
      </c>
      <c r="AH72" s="120">
        <f ca="1">IF(IFERROR(MATCH(_xlfn.CONCAT($B72,",",AH$4),'25 SpcFunc &amp; VentSpcFunc combos'!$Q$8:$Q$354,0),0)&gt;0,1,0)</f>
        <v>1</v>
      </c>
      <c r="AI72" s="120">
        <f ca="1">IF(IFERROR(MATCH(_xlfn.CONCAT($B72,",",AI$4),'25 SpcFunc &amp; VentSpcFunc combos'!$Q$8:$Q$354,0),0)&gt;0,1,0)</f>
        <v>0</v>
      </c>
      <c r="AJ72" s="120">
        <f ca="1">IF(IFERROR(MATCH(_xlfn.CONCAT($B72,",",AJ$4),'25 SpcFunc &amp; VentSpcFunc combos'!$Q$8:$Q$354,0),0)&gt;0,1,0)</f>
        <v>0</v>
      </c>
      <c r="AK72" s="120">
        <f ca="1">IF(IFERROR(MATCH(_xlfn.CONCAT($B72,",",AK$4),'25 SpcFunc &amp; VentSpcFunc combos'!$Q$8:$Q$354,0),0)&gt;0,1,0)</f>
        <v>0</v>
      </c>
      <c r="AL72" s="120">
        <f ca="1">IF(IFERROR(MATCH(_xlfn.CONCAT($B72,",",AL$4),'25 SpcFunc &amp; VentSpcFunc combos'!$Q$8:$Q$354,0),0)&gt;0,1,0)</f>
        <v>0</v>
      </c>
      <c r="AM72" s="120">
        <f ca="1">IF(IFERROR(MATCH(_xlfn.CONCAT($B72,",",AM$4),'25 SpcFunc &amp; VentSpcFunc combos'!$Q$8:$Q$354,0),0)&gt;0,1,0)</f>
        <v>0</v>
      </c>
      <c r="AN72" s="120">
        <f ca="1">IF(IFERROR(MATCH(_xlfn.CONCAT($B72,",",AN$4),'25 SpcFunc &amp; VentSpcFunc combos'!$Q$8:$Q$354,0),0)&gt;0,1,0)</f>
        <v>0</v>
      </c>
      <c r="AO72" s="120">
        <f ca="1">IF(IFERROR(MATCH(_xlfn.CONCAT($B72,",",AO$4),'25 SpcFunc &amp; VentSpcFunc combos'!$Q$8:$Q$354,0),0)&gt;0,1,0)</f>
        <v>0</v>
      </c>
      <c r="AP72" s="120">
        <f ca="1">IF(IFERROR(MATCH(_xlfn.CONCAT($B72,",",AP$4),'25 SpcFunc &amp; VentSpcFunc combos'!$Q$8:$Q$354,0),0)&gt;0,1,0)</f>
        <v>0</v>
      </c>
      <c r="AQ72" s="120">
        <f ca="1">IF(IFERROR(MATCH(_xlfn.CONCAT($B72,",",AQ$4),'25 SpcFunc &amp; VentSpcFunc combos'!$Q$8:$Q$354,0),0)&gt;0,1,0)</f>
        <v>0</v>
      </c>
      <c r="AR72" s="120">
        <f ca="1">IF(IFERROR(MATCH(_xlfn.CONCAT($B72,",",AR$4),'25 SpcFunc &amp; VentSpcFunc combos'!$Q$8:$Q$354,0),0)&gt;0,1,0)</f>
        <v>0</v>
      </c>
      <c r="AS72" s="120">
        <f ca="1">IF(IFERROR(MATCH(_xlfn.CONCAT($B72,",",AS$4),'25 SpcFunc &amp; VentSpcFunc combos'!$Q$8:$Q$354,0),0)&gt;0,1,0)</f>
        <v>0</v>
      </c>
      <c r="AT72" s="120">
        <f ca="1">IF(IFERROR(MATCH(_xlfn.CONCAT($B72,",",AT$4),'25 SpcFunc &amp; VentSpcFunc combos'!$Q$8:$Q$354,0),0)&gt;0,1,0)</f>
        <v>0</v>
      </c>
      <c r="AU72" s="120">
        <f ca="1">IF(IFERROR(MATCH(_xlfn.CONCAT($B72,",",AU$4),'25 SpcFunc &amp; VentSpcFunc combos'!$Q$8:$Q$354,0),0)&gt;0,1,0)</f>
        <v>0</v>
      </c>
      <c r="AV72" s="120">
        <f ca="1">IF(IFERROR(MATCH(_xlfn.CONCAT($B72,",",AV$4),'25 SpcFunc &amp; VentSpcFunc combos'!$Q$8:$Q$354,0),0)&gt;0,1,0)</f>
        <v>0</v>
      </c>
      <c r="AW72" s="120">
        <f ca="1">IF(IFERROR(MATCH(_xlfn.CONCAT($B72,",",AW$4),'25 SpcFunc &amp; VentSpcFunc combos'!$Q$8:$Q$354,0),0)&gt;0,1,0)</f>
        <v>0</v>
      </c>
      <c r="AX72" s="120">
        <f ca="1">IF(IFERROR(MATCH(_xlfn.CONCAT($B72,",",AX$4),'25 SpcFunc &amp; VentSpcFunc combos'!$Q$8:$Q$354,0),0)&gt;0,1,0)</f>
        <v>0</v>
      </c>
      <c r="AY72" s="120">
        <f ca="1">IF(IFERROR(MATCH(_xlfn.CONCAT($B72,",",AY$4),'25 SpcFunc &amp; VentSpcFunc combos'!$Q$8:$Q$354,0),0)&gt;0,1,0)</f>
        <v>0</v>
      </c>
      <c r="AZ72" s="120">
        <f ca="1">IF(IFERROR(MATCH(_xlfn.CONCAT($B72,",",AZ$4),'25 SpcFunc &amp; VentSpcFunc combos'!$Q$8:$Q$354,0),0)&gt;0,1,0)</f>
        <v>0</v>
      </c>
      <c r="BA72" s="120">
        <f ca="1">IF(IFERROR(MATCH(_xlfn.CONCAT($B72,",",BA$4),'25 SpcFunc &amp; VentSpcFunc combos'!$Q$8:$Q$354,0),0)&gt;0,1,0)</f>
        <v>0</v>
      </c>
      <c r="BB72" s="120">
        <f ca="1">IF(IFERROR(MATCH(_xlfn.CONCAT($B72,",",BB$4),'25 SpcFunc &amp; VentSpcFunc combos'!$Q$8:$Q$354,0),0)&gt;0,1,0)</f>
        <v>0</v>
      </c>
      <c r="BC72" s="120">
        <f ca="1">IF(IFERROR(MATCH(_xlfn.CONCAT($B72,",",BC$4),'25 SpcFunc &amp; VentSpcFunc combos'!$Q$8:$Q$354,0),0)&gt;0,1,0)</f>
        <v>0</v>
      </c>
      <c r="BD72" s="120">
        <f ca="1">IF(IFERROR(MATCH(_xlfn.CONCAT($B72,",",BD$4),'25 SpcFunc &amp; VentSpcFunc combos'!$Q$8:$Q$354,0),0)&gt;0,1,0)</f>
        <v>0</v>
      </c>
      <c r="BE72" s="120">
        <f ca="1">IF(IFERROR(MATCH(_xlfn.CONCAT($B72,",",BE$4),'25 SpcFunc &amp; VentSpcFunc combos'!$Q$8:$Q$354,0),0)&gt;0,1,0)</f>
        <v>0</v>
      </c>
      <c r="BF72" s="120">
        <f ca="1">IF(IFERROR(MATCH(_xlfn.CONCAT($B72,",",BF$4),'25 SpcFunc &amp; VentSpcFunc combos'!$Q$8:$Q$354,0),0)&gt;0,1,0)</f>
        <v>0</v>
      </c>
      <c r="BG72" s="120">
        <f ca="1">IF(IFERROR(MATCH(_xlfn.CONCAT($B72,",",BG$4),'25 SpcFunc &amp; VentSpcFunc combos'!$Q$8:$Q$354,0),0)&gt;0,1,0)</f>
        <v>0</v>
      </c>
      <c r="BH72" s="120">
        <f ca="1">IF(IFERROR(MATCH(_xlfn.CONCAT($B72,",",BH$4),'25 SpcFunc &amp; VentSpcFunc combos'!$Q$8:$Q$354,0),0)&gt;0,1,0)</f>
        <v>0</v>
      </c>
      <c r="BI72" s="120">
        <f ca="1">IF(IFERROR(MATCH(_xlfn.CONCAT($B72,",",BI$4),'25 SpcFunc &amp; VentSpcFunc combos'!$Q$8:$Q$354,0),0)&gt;0,1,0)</f>
        <v>0</v>
      </c>
      <c r="BJ72" s="120">
        <f ca="1">IF(IFERROR(MATCH(_xlfn.CONCAT($B72,",",BJ$4),'25 SpcFunc &amp; VentSpcFunc combos'!$Q$8:$Q$354,0),0)&gt;0,1,0)</f>
        <v>0</v>
      </c>
      <c r="BK72" s="120">
        <f ca="1">IF(IFERROR(MATCH(_xlfn.CONCAT($B72,",",BK$4),'25 SpcFunc &amp; VentSpcFunc combos'!$Q$8:$Q$354,0),0)&gt;0,1,0)</f>
        <v>0</v>
      </c>
      <c r="BL72" s="120">
        <f ca="1">IF(IFERROR(MATCH(_xlfn.CONCAT($B72,",",BL$4),'25 SpcFunc &amp; VentSpcFunc combos'!$Q$8:$Q$354,0),0)&gt;0,1,0)</f>
        <v>0</v>
      </c>
      <c r="BM72" s="120">
        <f ca="1">IF(IFERROR(MATCH(_xlfn.CONCAT($B72,",",BM$4),'25 SpcFunc &amp; VentSpcFunc combos'!$Q$8:$Q$354,0),0)&gt;0,1,0)</f>
        <v>0</v>
      </c>
      <c r="BN72" s="120">
        <f ca="1">IF(IFERROR(MATCH(_xlfn.CONCAT($B72,",",BN$4),'25 SpcFunc &amp; VentSpcFunc combos'!$Q$8:$Q$354,0),0)&gt;0,1,0)</f>
        <v>0</v>
      </c>
      <c r="BO72" s="120">
        <f ca="1">IF(IFERROR(MATCH(_xlfn.CONCAT($B72,",",BO$4),'25 SpcFunc &amp; VentSpcFunc combos'!$Q$8:$Q$354,0),0)&gt;0,1,0)</f>
        <v>0</v>
      </c>
      <c r="BP72" s="120">
        <f ca="1">IF(IFERROR(MATCH(_xlfn.CONCAT($B72,",",BP$4),'25 SpcFunc &amp; VentSpcFunc combos'!$Q$8:$Q$354,0),0)&gt;0,1,0)</f>
        <v>0</v>
      </c>
      <c r="BQ72" s="120">
        <f ca="1">IF(IFERROR(MATCH(_xlfn.CONCAT($B72,",",BQ$4),'25 SpcFunc &amp; VentSpcFunc combos'!$Q$8:$Q$354,0),0)&gt;0,1,0)</f>
        <v>0</v>
      </c>
      <c r="BR72" s="120">
        <f ca="1">IF(IFERROR(MATCH(_xlfn.CONCAT($B72,",",BR$4),'25 SpcFunc &amp; VentSpcFunc combos'!$Q$8:$Q$354,0),0)&gt;0,1,0)</f>
        <v>0</v>
      </c>
      <c r="BS72" s="120">
        <f ca="1">IF(IFERROR(MATCH(_xlfn.CONCAT($B72,",",BS$4),'25 SpcFunc &amp; VentSpcFunc combos'!$Q$8:$Q$354,0),0)&gt;0,1,0)</f>
        <v>0</v>
      </c>
      <c r="BT72" s="120">
        <f ca="1">IF(IFERROR(MATCH(_xlfn.CONCAT($B72,",",BT$4),'25 SpcFunc &amp; VentSpcFunc combos'!$Q$8:$Q$354,0),0)&gt;0,1,0)</f>
        <v>0</v>
      </c>
      <c r="BU72" s="120">
        <f ca="1">IF(IFERROR(MATCH(_xlfn.CONCAT($B72,",",BU$4),'25 SpcFunc &amp; VentSpcFunc combos'!$Q$8:$Q$354,0),0)&gt;0,1,0)</f>
        <v>0</v>
      </c>
      <c r="BV72" s="120">
        <f ca="1">IF(IFERROR(MATCH(_xlfn.CONCAT($B72,",",BV$4),'25 SpcFunc &amp; VentSpcFunc combos'!$Q$8:$Q$354,0),0)&gt;0,1,0)</f>
        <v>0</v>
      </c>
      <c r="BW72" s="120">
        <f ca="1">IF(IFERROR(MATCH(_xlfn.CONCAT($B72,",",BW$4),'25 SpcFunc &amp; VentSpcFunc combos'!$Q$8:$Q$354,0),0)&gt;0,1,0)</f>
        <v>0</v>
      </c>
      <c r="BX72" s="120">
        <f ca="1">IF(IFERROR(MATCH(_xlfn.CONCAT($B72,",",BX$4),'25 SpcFunc &amp; VentSpcFunc combos'!$Q$8:$Q$354,0),0)&gt;0,1,0)</f>
        <v>0</v>
      </c>
      <c r="BY72" s="120">
        <f ca="1">IF(IFERROR(MATCH(_xlfn.CONCAT($B72,",",BY$4),'25 SpcFunc &amp; VentSpcFunc combos'!$Q$8:$Q$354,0),0)&gt;0,1,0)</f>
        <v>0</v>
      </c>
      <c r="BZ72" s="120">
        <f ca="1">IF(IFERROR(MATCH(_xlfn.CONCAT($B72,",",BZ$4),'25 SpcFunc &amp; VentSpcFunc combos'!$Q$8:$Q$354,0),0)&gt;0,1,0)</f>
        <v>0</v>
      </c>
      <c r="CA72" s="120">
        <f ca="1">IF(IFERROR(MATCH(_xlfn.CONCAT($B72,",",CA$4),'25 SpcFunc &amp; VentSpcFunc combos'!$Q$8:$Q$354,0),0)&gt;0,1,0)</f>
        <v>0</v>
      </c>
      <c r="CB72" s="120">
        <f ca="1">IF(IFERROR(MATCH(_xlfn.CONCAT($B72,",",CB$4),'25 SpcFunc &amp; VentSpcFunc combos'!$Q$8:$Q$354,0),0)&gt;0,1,0)</f>
        <v>0</v>
      </c>
      <c r="CC72" s="120">
        <f ca="1">IF(IFERROR(MATCH(_xlfn.CONCAT($B72,",",CC$4),'25 SpcFunc &amp; VentSpcFunc combos'!$Q$8:$Q$354,0),0)&gt;0,1,0)</f>
        <v>0</v>
      </c>
      <c r="CD72" s="120">
        <f ca="1">IF(IFERROR(MATCH(_xlfn.CONCAT($B72,",",CD$4),'25 SpcFunc &amp; VentSpcFunc combos'!$Q$8:$Q$354,0),0)&gt;0,1,0)</f>
        <v>0</v>
      </c>
      <c r="CE72" s="120">
        <f ca="1">IF(IFERROR(MATCH(_xlfn.CONCAT($B72,",",CE$4),'25 SpcFunc &amp; VentSpcFunc combos'!$Q$8:$Q$354,0),0)&gt;0,1,0)</f>
        <v>0</v>
      </c>
      <c r="CF72" s="120">
        <f ca="1">IF(IFERROR(MATCH(_xlfn.CONCAT($B72,",",CF$4),'25 SpcFunc &amp; VentSpcFunc combos'!$Q$8:$Q$354,0),0)&gt;0,1,0)</f>
        <v>0</v>
      </c>
      <c r="CG72" s="120">
        <f ca="1">IF(IFERROR(MATCH(_xlfn.CONCAT($B72,",",CG$4),'25 SpcFunc &amp; VentSpcFunc combos'!$Q$8:$Q$354,0),0)&gt;0,1,0)</f>
        <v>0</v>
      </c>
      <c r="CH72" s="120">
        <f ca="1">IF(IFERROR(MATCH(_xlfn.CONCAT($B72,",",CH$4),'25 SpcFunc &amp; VentSpcFunc combos'!$Q$8:$Q$354,0),0)&gt;0,1,0)</f>
        <v>0</v>
      </c>
      <c r="CI72" s="120">
        <f ca="1">IF(IFERROR(MATCH(_xlfn.CONCAT($B72,",",CI$4),'25 SpcFunc &amp; VentSpcFunc combos'!$Q$8:$Q$354,0),0)&gt;0,1,0)</f>
        <v>0</v>
      </c>
      <c r="CJ72" s="120">
        <f ca="1">IF(IFERROR(MATCH(_xlfn.CONCAT($B72,",",CJ$4),'25 SpcFunc &amp; VentSpcFunc combos'!$Q$8:$Q$354,0),0)&gt;0,1,0)</f>
        <v>0</v>
      </c>
      <c r="CK72" s="120">
        <f ca="1">IF(IFERROR(MATCH(_xlfn.CONCAT($B72,",",CK$4),'25 SpcFunc &amp; VentSpcFunc combos'!$Q$8:$Q$354,0),0)&gt;0,1,0)</f>
        <v>0</v>
      </c>
      <c r="CL72" s="120">
        <f ca="1">IF(IFERROR(MATCH(_xlfn.CONCAT($B72,",",CL$4),'25 SpcFunc &amp; VentSpcFunc combos'!$Q$8:$Q$354,0),0)&gt;0,1,0)</f>
        <v>0</v>
      </c>
      <c r="CM72" s="120">
        <f ca="1">IF(IFERROR(MATCH(_xlfn.CONCAT($B72,",",CM$4),'25 SpcFunc &amp; VentSpcFunc combos'!$Q$8:$Q$354,0),0)&gt;0,1,0)</f>
        <v>0</v>
      </c>
      <c r="CN72" s="120">
        <f ca="1">IF(IFERROR(MATCH(_xlfn.CONCAT($B72,",",CN$4),'25 SpcFunc &amp; VentSpcFunc combos'!$Q$8:$Q$354,0),0)&gt;0,1,0)</f>
        <v>0</v>
      </c>
      <c r="CO72" s="120">
        <f ca="1">IF(IFERROR(MATCH(_xlfn.CONCAT($B72,",",CO$4),'25 SpcFunc &amp; VentSpcFunc combos'!$Q$8:$Q$354,0),0)&gt;0,1,0)</f>
        <v>0</v>
      </c>
      <c r="CP72" s="120">
        <f ca="1">IF(IFERROR(MATCH(_xlfn.CONCAT($B72,",",CP$4),'25 SpcFunc &amp; VentSpcFunc combos'!$Q$8:$Q$354,0),0)&gt;0,1,0)</f>
        <v>0</v>
      </c>
      <c r="CQ72" s="120">
        <f ca="1">IF(IFERROR(MATCH(_xlfn.CONCAT($B72,",",CQ$4),'25 SpcFunc &amp; VentSpcFunc combos'!$Q$8:$Q$354,0),0)&gt;0,1,0)</f>
        <v>0</v>
      </c>
      <c r="CR72" s="120">
        <f ca="1">IF(IFERROR(MATCH(_xlfn.CONCAT($B72,",",CR$4),'25 SpcFunc &amp; VentSpcFunc combos'!$Q$8:$Q$354,0),0)&gt;0,1,0)</f>
        <v>0</v>
      </c>
      <c r="CS72" s="120">
        <f ca="1">IF(IFERROR(MATCH(_xlfn.CONCAT($B72,",",CS$4),'25 SpcFunc &amp; VentSpcFunc combos'!$Q$8:$Q$354,0),0)&gt;0,1,0)</f>
        <v>0</v>
      </c>
      <c r="CT72" s="120">
        <f ca="1">IF(IFERROR(MATCH(_xlfn.CONCAT($B72,",",CT$4),'25 SpcFunc &amp; VentSpcFunc combos'!$Q$8:$Q$354,0),0)&gt;0,1,0)</f>
        <v>0</v>
      </c>
      <c r="CU72" s="99" t="s">
        <v>938</v>
      </c>
      <c r="CV72">
        <f t="shared" ca="1" si="5"/>
        <v>1</v>
      </c>
    </row>
    <row r="73" spans="2:100" x14ac:dyDescent="0.25">
      <c r="B73" t="str">
        <f>'For CSV - 2025 SpcFuncData'!B74</f>
        <v>Sports Arena - Playing Area (Recreational)</v>
      </c>
      <c r="C73" s="120">
        <f ca="1">IF(IFERROR(MATCH(_xlfn.CONCAT($B73,",",C$4),'25 SpcFunc &amp; VentSpcFunc combos'!$Q$8:$Q$354,0),0)&gt;0,1,0)</f>
        <v>0</v>
      </c>
      <c r="D73" s="120">
        <f ca="1">IF(IFERROR(MATCH(_xlfn.CONCAT($B73,",",D$4),'25 SpcFunc &amp; VentSpcFunc combos'!$Q$8:$Q$354,0),0)&gt;0,1,0)</f>
        <v>0</v>
      </c>
      <c r="E73" s="120">
        <f ca="1">IF(IFERROR(MATCH(_xlfn.CONCAT($B73,",",E$4),'25 SpcFunc &amp; VentSpcFunc combos'!$Q$8:$Q$354,0),0)&gt;0,1,0)</f>
        <v>0</v>
      </c>
      <c r="F73" s="120">
        <f ca="1">IF(IFERROR(MATCH(_xlfn.CONCAT($B73,",",F$4),'25 SpcFunc &amp; VentSpcFunc combos'!$Q$8:$Q$354,0),0)&gt;0,1,0)</f>
        <v>0</v>
      </c>
      <c r="G73" s="120">
        <f ca="1">IF(IFERROR(MATCH(_xlfn.CONCAT($B73,",",G$4),'25 SpcFunc &amp; VentSpcFunc combos'!$Q$8:$Q$354,0),0)&gt;0,1,0)</f>
        <v>0</v>
      </c>
      <c r="H73" s="120">
        <f ca="1">IF(IFERROR(MATCH(_xlfn.CONCAT($B73,",",H$4),'25 SpcFunc &amp; VentSpcFunc combos'!$Q$8:$Q$354,0),0)&gt;0,1,0)</f>
        <v>0</v>
      </c>
      <c r="I73" s="120">
        <f ca="1">IF(IFERROR(MATCH(_xlfn.CONCAT($B73,",",I$4),'25 SpcFunc &amp; VentSpcFunc combos'!$Q$8:$Q$354,0),0)&gt;0,1,0)</f>
        <v>0</v>
      </c>
      <c r="J73" s="120">
        <f ca="1">IF(IFERROR(MATCH(_xlfn.CONCAT($B73,",",J$4),'25 SpcFunc &amp; VentSpcFunc combos'!$Q$8:$Q$354,0),0)&gt;0,1,0)</f>
        <v>0</v>
      </c>
      <c r="K73" s="120">
        <f ca="1">IF(IFERROR(MATCH(_xlfn.CONCAT($B73,",",K$4),'25 SpcFunc &amp; VentSpcFunc combos'!$Q$8:$Q$354,0),0)&gt;0,1,0)</f>
        <v>0</v>
      </c>
      <c r="L73" s="120">
        <f ca="1">IF(IFERROR(MATCH(_xlfn.CONCAT($B73,",",L$4),'25 SpcFunc &amp; VentSpcFunc combos'!$Q$8:$Q$354,0),0)&gt;0,1,0)</f>
        <v>0</v>
      </c>
      <c r="M73" s="120">
        <f ca="1">IF(IFERROR(MATCH(_xlfn.CONCAT($B73,",",M$4),'25 SpcFunc &amp; VentSpcFunc combos'!$Q$8:$Q$354,0),0)&gt;0,1,0)</f>
        <v>0</v>
      </c>
      <c r="N73" s="120">
        <f ca="1">IF(IFERROR(MATCH(_xlfn.CONCAT($B73,",",N$4),'25 SpcFunc &amp; VentSpcFunc combos'!$Q$8:$Q$354,0),0)&gt;0,1,0)</f>
        <v>0</v>
      </c>
      <c r="O73" s="120">
        <f ca="1">IF(IFERROR(MATCH(_xlfn.CONCAT($B73,",",O$4),'25 SpcFunc &amp; VentSpcFunc combos'!$Q$8:$Q$354,0),0)&gt;0,1,0)</f>
        <v>0</v>
      </c>
      <c r="P73" s="120">
        <f ca="1">IF(IFERROR(MATCH(_xlfn.CONCAT($B73,",",P$4),'25 SpcFunc &amp; VentSpcFunc combos'!$Q$8:$Q$354,0),0)&gt;0,1,0)</f>
        <v>0</v>
      </c>
      <c r="Q73" s="120">
        <f ca="1">IF(IFERROR(MATCH(_xlfn.CONCAT($B73,",",Q$4),'25 SpcFunc &amp; VentSpcFunc combos'!$Q$8:$Q$354,0),0)&gt;0,1,0)</f>
        <v>0</v>
      </c>
      <c r="R73" s="120">
        <f ca="1">IF(IFERROR(MATCH(_xlfn.CONCAT($B73,",",R$4),'25 SpcFunc &amp; VentSpcFunc combos'!$Q$8:$Q$354,0),0)&gt;0,1,0)</f>
        <v>0</v>
      </c>
      <c r="S73" s="120">
        <f ca="1">IF(IFERROR(MATCH(_xlfn.CONCAT($B73,",",S$4),'25 SpcFunc &amp; VentSpcFunc combos'!$Q$8:$Q$354,0),0)&gt;0,1,0)</f>
        <v>0</v>
      </c>
      <c r="T73" s="120">
        <f ca="1">IF(IFERROR(MATCH(_xlfn.CONCAT($B73,",",T$4),'25 SpcFunc &amp; VentSpcFunc combos'!$Q$8:$Q$354,0),0)&gt;0,1,0)</f>
        <v>0</v>
      </c>
      <c r="U73" s="120">
        <f ca="1">IF(IFERROR(MATCH(_xlfn.CONCAT($B73,",",U$4),'25 SpcFunc &amp; VentSpcFunc combos'!$Q$8:$Q$354,0),0)&gt;0,1,0)</f>
        <v>0</v>
      </c>
      <c r="V73" s="120">
        <f ca="1">IF(IFERROR(MATCH(_xlfn.CONCAT($B73,",",V$4),'25 SpcFunc &amp; VentSpcFunc combos'!$Q$8:$Q$354,0),0)&gt;0,1,0)</f>
        <v>0</v>
      </c>
      <c r="W73" s="120">
        <f ca="1">IF(IFERROR(MATCH(_xlfn.CONCAT($B73,",",W$4),'25 SpcFunc &amp; VentSpcFunc combos'!$Q$8:$Q$354,0),0)&gt;0,1,0)</f>
        <v>0</v>
      </c>
      <c r="X73" s="120">
        <f ca="1">IF(IFERROR(MATCH(_xlfn.CONCAT($B73,",",X$4),'25 SpcFunc &amp; VentSpcFunc combos'!$Q$8:$Q$354,0),0)&gt;0,1,0)</f>
        <v>0</v>
      </c>
      <c r="Y73" s="120">
        <f ca="1">IF(IFERROR(MATCH(_xlfn.CONCAT($B73,",",Y$4),'25 SpcFunc &amp; VentSpcFunc combos'!$Q$8:$Q$354,0),0)&gt;0,1,0)</f>
        <v>0</v>
      </c>
      <c r="Z73" s="120">
        <f ca="1">IF(IFERROR(MATCH(_xlfn.CONCAT($B73,",",Z$4),'25 SpcFunc &amp; VentSpcFunc combos'!$Q$8:$Q$354,0),0)&gt;0,1,0)</f>
        <v>0</v>
      </c>
      <c r="AA73" s="120">
        <f ca="1">IF(IFERROR(MATCH(_xlfn.CONCAT($B73,",",AA$4),'25 SpcFunc &amp; VentSpcFunc combos'!$Q$8:$Q$354,0),0)&gt;0,1,0)</f>
        <v>0</v>
      </c>
      <c r="AB73" s="120">
        <f ca="1">IF(IFERROR(MATCH(_xlfn.CONCAT($B73,",",AB$4),'25 SpcFunc &amp; VentSpcFunc combos'!$Q$8:$Q$354,0),0)&gt;0,1,0)</f>
        <v>0</v>
      </c>
      <c r="AC73" s="120">
        <f ca="1">IF(IFERROR(MATCH(_xlfn.CONCAT($B73,",",AC$4),'25 SpcFunc &amp; VentSpcFunc combos'!$Q$8:$Q$354,0),0)&gt;0,1,0)</f>
        <v>0</v>
      </c>
      <c r="AD73" s="120">
        <f ca="1">IF(IFERROR(MATCH(_xlfn.CONCAT($B73,",",AD$4),'25 SpcFunc &amp; VentSpcFunc combos'!$Q$8:$Q$354,0),0)&gt;0,1,0)</f>
        <v>0</v>
      </c>
      <c r="AE73" s="120">
        <f ca="1">IF(IFERROR(MATCH(_xlfn.CONCAT($B73,",",AE$4),'25 SpcFunc &amp; VentSpcFunc combos'!$Q$8:$Q$354,0),0)&gt;0,1,0)</f>
        <v>0</v>
      </c>
      <c r="AF73" s="120">
        <f ca="1">IF(IFERROR(MATCH(_xlfn.CONCAT($B73,",",AF$4),'25 SpcFunc &amp; VentSpcFunc combos'!$Q$8:$Q$354,0),0)&gt;0,1,0)</f>
        <v>0</v>
      </c>
      <c r="AG73" s="120">
        <f ca="1">IF(IFERROR(MATCH(_xlfn.CONCAT($B73,",",AG$4),'25 SpcFunc &amp; VentSpcFunc combos'!$Q$8:$Q$354,0),0)&gt;0,1,0)</f>
        <v>0</v>
      </c>
      <c r="AH73" s="120">
        <f ca="1">IF(IFERROR(MATCH(_xlfn.CONCAT($B73,",",AH$4),'25 SpcFunc &amp; VentSpcFunc combos'!$Q$8:$Q$354,0),0)&gt;0,1,0)</f>
        <v>0</v>
      </c>
      <c r="AI73" s="120">
        <f ca="1">IF(IFERROR(MATCH(_xlfn.CONCAT($B73,",",AI$4),'25 SpcFunc &amp; VentSpcFunc combos'!$Q$8:$Q$354,0),0)&gt;0,1,0)</f>
        <v>0</v>
      </c>
      <c r="AJ73" s="120">
        <f ca="1">IF(IFERROR(MATCH(_xlfn.CONCAT($B73,",",AJ$4),'25 SpcFunc &amp; VentSpcFunc combos'!$Q$8:$Q$354,0),0)&gt;0,1,0)</f>
        <v>0</v>
      </c>
      <c r="AK73" s="120">
        <f ca="1">IF(IFERROR(MATCH(_xlfn.CONCAT($B73,",",AK$4),'25 SpcFunc &amp; VentSpcFunc combos'!$Q$8:$Q$354,0),0)&gt;0,1,0)</f>
        <v>0</v>
      </c>
      <c r="AL73" s="120">
        <f ca="1">IF(IFERROR(MATCH(_xlfn.CONCAT($B73,",",AL$4),'25 SpcFunc &amp; VentSpcFunc combos'!$Q$8:$Q$354,0),0)&gt;0,1,0)</f>
        <v>0</v>
      </c>
      <c r="AM73" s="120">
        <f ca="1">IF(IFERROR(MATCH(_xlfn.CONCAT($B73,",",AM$4),'25 SpcFunc &amp; VentSpcFunc combos'!$Q$8:$Q$354,0),0)&gt;0,1,0)</f>
        <v>0</v>
      </c>
      <c r="AN73" s="120">
        <f ca="1">IF(IFERROR(MATCH(_xlfn.CONCAT($B73,",",AN$4),'25 SpcFunc &amp; VentSpcFunc combos'!$Q$8:$Q$354,0),0)&gt;0,1,0)</f>
        <v>0</v>
      </c>
      <c r="AO73" s="120">
        <f ca="1">IF(IFERROR(MATCH(_xlfn.CONCAT($B73,",",AO$4),'25 SpcFunc &amp; VentSpcFunc combos'!$Q$8:$Q$354,0),0)&gt;0,1,0)</f>
        <v>0</v>
      </c>
      <c r="AP73" s="120">
        <f ca="1">IF(IFERROR(MATCH(_xlfn.CONCAT($B73,",",AP$4),'25 SpcFunc &amp; VentSpcFunc combos'!$Q$8:$Q$354,0),0)&gt;0,1,0)</f>
        <v>0</v>
      </c>
      <c r="AQ73" s="120">
        <f ca="1">IF(IFERROR(MATCH(_xlfn.CONCAT($B73,",",AQ$4),'25 SpcFunc &amp; VentSpcFunc combos'!$Q$8:$Q$354,0),0)&gt;0,1,0)</f>
        <v>0</v>
      </c>
      <c r="AR73" s="120">
        <f ca="1">IF(IFERROR(MATCH(_xlfn.CONCAT($B73,",",AR$4),'25 SpcFunc &amp; VentSpcFunc combos'!$Q$8:$Q$354,0),0)&gt;0,1,0)</f>
        <v>0</v>
      </c>
      <c r="AS73" s="120">
        <f ca="1">IF(IFERROR(MATCH(_xlfn.CONCAT($B73,",",AS$4),'25 SpcFunc &amp; VentSpcFunc combos'!$Q$8:$Q$354,0),0)&gt;0,1,0)</f>
        <v>0</v>
      </c>
      <c r="AT73" s="120">
        <f ca="1">IF(IFERROR(MATCH(_xlfn.CONCAT($B73,",",AT$4),'25 SpcFunc &amp; VentSpcFunc combos'!$Q$8:$Q$354,0),0)&gt;0,1,0)</f>
        <v>0</v>
      </c>
      <c r="AU73" s="120">
        <f ca="1">IF(IFERROR(MATCH(_xlfn.CONCAT($B73,",",AU$4),'25 SpcFunc &amp; VentSpcFunc combos'!$Q$8:$Q$354,0),0)&gt;0,1,0)</f>
        <v>0</v>
      </c>
      <c r="AV73" s="120">
        <f ca="1">IF(IFERROR(MATCH(_xlfn.CONCAT($B73,",",AV$4),'25 SpcFunc &amp; VentSpcFunc combos'!$Q$8:$Q$354,0),0)&gt;0,1,0)</f>
        <v>0</v>
      </c>
      <c r="AW73" s="120">
        <f ca="1">IF(IFERROR(MATCH(_xlfn.CONCAT($B73,",",AW$4),'25 SpcFunc &amp; VentSpcFunc combos'!$Q$8:$Q$354,0),0)&gt;0,1,0)</f>
        <v>0</v>
      </c>
      <c r="AX73" s="120">
        <f ca="1">IF(IFERROR(MATCH(_xlfn.CONCAT($B73,",",AX$4),'25 SpcFunc &amp; VentSpcFunc combos'!$Q$8:$Q$354,0),0)&gt;0,1,0)</f>
        <v>0</v>
      </c>
      <c r="AY73" s="120">
        <f ca="1">IF(IFERROR(MATCH(_xlfn.CONCAT($B73,",",AY$4),'25 SpcFunc &amp; VentSpcFunc combos'!$Q$8:$Q$354,0),0)&gt;0,1,0)</f>
        <v>0</v>
      </c>
      <c r="AZ73" s="120">
        <f ca="1">IF(IFERROR(MATCH(_xlfn.CONCAT($B73,",",AZ$4),'25 SpcFunc &amp; VentSpcFunc combos'!$Q$8:$Q$354,0),0)&gt;0,1,0)</f>
        <v>0</v>
      </c>
      <c r="BA73" s="120">
        <f ca="1">IF(IFERROR(MATCH(_xlfn.CONCAT($B73,",",BA$4),'25 SpcFunc &amp; VentSpcFunc combos'!$Q$8:$Q$354,0),0)&gt;0,1,0)</f>
        <v>0</v>
      </c>
      <c r="BB73" s="120">
        <f ca="1">IF(IFERROR(MATCH(_xlfn.CONCAT($B73,",",BB$4),'25 SpcFunc &amp; VentSpcFunc combos'!$Q$8:$Q$354,0),0)&gt;0,1,0)</f>
        <v>0</v>
      </c>
      <c r="BC73" s="120">
        <f ca="1">IF(IFERROR(MATCH(_xlfn.CONCAT($B73,",",BC$4),'25 SpcFunc &amp; VentSpcFunc combos'!$Q$8:$Q$354,0),0)&gt;0,1,0)</f>
        <v>0</v>
      </c>
      <c r="BD73" s="120">
        <f ca="1">IF(IFERROR(MATCH(_xlfn.CONCAT($B73,",",BD$4),'25 SpcFunc &amp; VentSpcFunc combos'!$Q$8:$Q$354,0),0)&gt;0,1,0)</f>
        <v>0</v>
      </c>
      <c r="BE73" s="120">
        <f ca="1">IF(IFERROR(MATCH(_xlfn.CONCAT($B73,",",BE$4),'25 SpcFunc &amp; VentSpcFunc combos'!$Q$8:$Q$354,0),0)&gt;0,1,0)</f>
        <v>0</v>
      </c>
      <c r="BF73" s="120">
        <f ca="1">IF(IFERROR(MATCH(_xlfn.CONCAT($B73,",",BF$4),'25 SpcFunc &amp; VentSpcFunc combos'!$Q$8:$Q$354,0),0)&gt;0,1,0)</f>
        <v>0</v>
      </c>
      <c r="BG73" s="120">
        <f ca="1">IF(IFERROR(MATCH(_xlfn.CONCAT($B73,",",BG$4),'25 SpcFunc &amp; VentSpcFunc combos'!$Q$8:$Q$354,0),0)&gt;0,1,0)</f>
        <v>0</v>
      </c>
      <c r="BH73" s="120">
        <f ca="1">IF(IFERROR(MATCH(_xlfn.CONCAT($B73,",",BH$4),'25 SpcFunc &amp; VentSpcFunc combos'!$Q$8:$Q$354,0),0)&gt;0,1,0)</f>
        <v>0</v>
      </c>
      <c r="BI73" s="120">
        <f ca="1">IF(IFERROR(MATCH(_xlfn.CONCAT($B73,",",BI$4),'25 SpcFunc &amp; VentSpcFunc combos'!$Q$8:$Q$354,0),0)&gt;0,1,0)</f>
        <v>0</v>
      </c>
      <c r="BJ73" s="120">
        <f ca="1">IF(IFERROR(MATCH(_xlfn.CONCAT($B73,",",BJ$4),'25 SpcFunc &amp; VentSpcFunc combos'!$Q$8:$Q$354,0),0)&gt;0,1,0)</f>
        <v>0</v>
      </c>
      <c r="BK73" s="120">
        <f ca="1">IF(IFERROR(MATCH(_xlfn.CONCAT($B73,",",BK$4),'25 SpcFunc &amp; VentSpcFunc combos'!$Q$8:$Q$354,0),0)&gt;0,1,0)</f>
        <v>0</v>
      </c>
      <c r="BL73" s="120">
        <f ca="1">IF(IFERROR(MATCH(_xlfn.CONCAT($B73,",",BL$4),'25 SpcFunc &amp; VentSpcFunc combos'!$Q$8:$Q$354,0),0)&gt;0,1,0)</f>
        <v>0</v>
      </c>
      <c r="BM73" s="120">
        <f ca="1">IF(IFERROR(MATCH(_xlfn.CONCAT($B73,",",BM$4),'25 SpcFunc &amp; VentSpcFunc combos'!$Q$8:$Q$354,0),0)&gt;0,1,0)</f>
        <v>0</v>
      </c>
      <c r="BN73" s="120">
        <f ca="1">IF(IFERROR(MATCH(_xlfn.CONCAT($B73,",",BN$4),'25 SpcFunc &amp; VentSpcFunc combos'!$Q$8:$Q$354,0),0)&gt;0,1,0)</f>
        <v>0</v>
      </c>
      <c r="BO73" s="120">
        <f ca="1">IF(IFERROR(MATCH(_xlfn.CONCAT($B73,",",BO$4),'25 SpcFunc &amp; VentSpcFunc combos'!$Q$8:$Q$354,0),0)&gt;0,1,0)</f>
        <v>0</v>
      </c>
      <c r="BP73" s="120">
        <f ca="1">IF(IFERROR(MATCH(_xlfn.CONCAT($B73,",",BP$4),'25 SpcFunc &amp; VentSpcFunc combos'!$Q$8:$Q$354,0),0)&gt;0,1,0)</f>
        <v>0</v>
      </c>
      <c r="BQ73" s="120">
        <f ca="1">IF(IFERROR(MATCH(_xlfn.CONCAT($B73,",",BQ$4),'25 SpcFunc &amp; VentSpcFunc combos'!$Q$8:$Q$354,0),0)&gt;0,1,0)</f>
        <v>0</v>
      </c>
      <c r="BR73" s="120">
        <f ca="1">IF(IFERROR(MATCH(_xlfn.CONCAT($B73,",",BR$4),'25 SpcFunc &amp; VentSpcFunc combos'!$Q$8:$Q$354,0),0)&gt;0,1,0)</f>
        <v>0</v>
      </c>
      <c r="BS73" s="120">
        <f ca="1">IF(IFERROR(MATCH(_xlfn.CONCAT($B73,",",BS$4),'25 SpcFunc &amp; VentSpcFunc combos'!$Q$8:$Q$354,0),0)&gt;0,1,0)</f>
        <v>0</v>
      </c>
      <c r="BT73" s="120">
        <f ca="1">IF(IFERROR(MATCH(_xlfn.CONCAT($B73,",",BT$4),'25 SpcFunc &amp; VentSpcFunc combos'!$Q$8:$Q$354,0),0)&gt;0,1,0)</f>
        <v>0</v>
      </c>
      <c r="BU73" s="120">
        <f ca="1">IF(IFERROR(MATCH(_xlfn.CONCAT($B73,",",BU$4),'25 SpcFunc &amp; VentSpcFunc combos'!$Q$8:$Q$354,0),0)&gt;0,1,0)</f>
        <v>0</v>
      </c>
      <c r="BV73" s="120">
        <f ca="1">IF(IFERROR(MATCH(_xlfn.CONCAT($B73,",",BV$4),'25 SpcFunc &amp; VentSpcFunc combos'!$Q$8:$Q$354,0),0)&gt;0,1,0)</f>
        <v>0</v>
      </c>
      <c r="BW73" s="120">
        <f ca="1">IF(IFERROR(MATCH(_xlfn.CONCAT($B73,",",BW$4),'25 SpcFunc &amp; VentSpcFunc combos'!$Q$8:$Q$354,0),0)&gt;0,1,0)</f>
        <v>0</v>
      </c>
      <c r="BX73" s="120">
        <f ca="1">IF(IFERROR(MATCH(_xlfn.CONCAT($B73,",",BX$4),'25 SpcFunc &amp; VentSpcFunc combos'!$Q$8:$Q$354,0),0)&gt;0,1,0)</f>
        <v>0</v>
      </c>
      <c r="BY73" s="120">
        <f ca="1">IF(IFERROR(MATCH(_xlfn.CONCAT($B73,",",BY$4),'25 SpcFunc &amp; VentSpcFunc combos'!$Q$8:$Q$354,0),0)&gt;0,1,0)</f>
        <v>0</v>
      </c>
      <c r="BZ73" s="120">
        <f ca="1">IF(IFERROR(MATCH(_xlfn.CONCAT($B73,",",BZ$4),'25 SpcFunc &amp; VentSpcFunc combos'!$Q$8:$Q$354,0),0)&gt;0,1,0)</f>
        <v>0</v>
      </c>
      <c r="CA73" s="120">
        <f ca="1">IF(IFERROR(MATCH(_xlfn.CONCAT($B73,",",CA$4),'25 SpcFunc &amp; VentSpcFunc combos'!$Q$8:$Q$354,0),0)&gt;0,1,0)</f>
        <v>0</v>
      </c>
      <c r="CB73" s="120">
        <f ca="1">IF(IFERROR(MATCH(_xlfn.CONCAT($B73,",",CB$4),'25 SpcFunc &amp; VentSpcFunc combos'!$Q$8:$Q$354,0),0)&gt;0,1,0)</f>
        <v>0</v>
      </c>
      <c r="CC73" s="120">
        <f ca="1">IF(IFERROR(MATCH(_xlfn.CONCAT($B73,",",CC$4),'25 SpcFunc &amp; VentSpcFunc combos'!$Q$8:$Q$354,0),0)&gt;0,1,0)</f>
        <v>0</v>
      </c>
      <c r="CD73" s="120">
        <f ca="1">IF(IFERROR(MATCH(_xlfn.CONCAT($B73,",",CD$4),'25 SpcFunc &amp; VentSpcFunc combos'!$Q$8:$Q$354,0),0)&gt;0,1,0)</f>
        <v>0</v>
      </c>
      <c r="CE73" s="120">
        <f ca="1">IF(IFERROR(MATCH(_xlfn.CONCAT($B73,",",CE$4),'25 SpcFunc &amp; VentSpcFunc combos'!$Q$8:$Q$354,0),0)&gt;0,1,0)</f>
        <v>0</v>
      </c>
      <c r="CF73" s="120">
        <f ca="1">IF(IFERROR(MATCH(_xlfn.CONCAT($B73,",",CF$4),'25 SpcFunc &amp; VentSpcFunc combos'!$Q$8:$Q$354,0),0)&gt;0,1,0)</f>
        <v>0</v>
      </c>
      <c r="CG73" s="120">
        <f ca="1">IF(IFERROR(MATCH(_xlfn.CONCAT($B73,",",CG$4),'25 SpcFunc &amp; VentSpcFunc combos'!$Q$8:$Q$354,0),0)&gt;0,1,0)</f>
        <v>0</v>
      </c>
      <c r="CH73" s="120">
        <f ca="1">IF(IFERROR(MATCH(_xlfn.CONCAT($B73,",",CH$4),'25 SpcFunc &amp; VentSpcFunc combos'!$Q$8:$Q$354,0),0)&gt;0,1,0)</f>
        <v>0</v>
      </c>
      <c r="CI73" s="120">
        <f ca="1">IF(IFERROR(MATCH(_xlfn.CONCAT($B73,",",CI$4),'25 SpcFunc &amp; VentSpcFunc combos'!$Q$8:$Q$354,0),0)&gt;0,1,0)</f>
        <v>0</v>
      </c>
      <c r="CJ73" s="120">
        <f ca="1">IF(IFERROR(MATCH(_xlfn.CONCAT($B73,",",CJ$4),'25 SpcFunc &amp; VentSpcFunc combos'!$Q$8:$Q$354,0),0)&gt;0,1,0)</f>
        <v>0</v>
      </c>
      <c r="CK73" s="120">
        <f ca="1">IF(IFERROR(MATCH(_xlfn.CONCAT($B73,",",CK$4),'25 SpcFunc &amp; VentSpcFunc combos'!$Q$8:$Q$354,0),0)&gt;0,1,0)</f>
        <v>0</v>
      </c>
      <c r="CL73" s="120">
        <f ca="1">IF(IFERROR(MATCH(_xlfn.CONCAT($B73,",",CL$4),'25 SpcFunc &amp; VentSpcFunc combos'!$Q$8:$Q$354,0),0)&gt;0,1,0)</f>
        <v>0</v>
      </c>
      <c r="CM73" s="120">
        <f ca="1">IF(IFERROR(MATCH(_xlfn.CONCAT($B73,",",CM$4),'25 SpcFunc &amp; VentSpcFunc combos'!$Q$8:$Q$354,0),0)&gt;0,1,0)</f>
        <v>0</v>
      </c>
      <c r="CN73" s="120">
        <f ca="1">IF(IFERROR(MATCH(_xlfn.CONCAT($B73,",",CN$4),'25 SpcFunc &amp; VentSpcFunc combos'!$Q$8:$Q$354,0),0)&gt;0,1,0)</f>
        <v>0</v>
      </c>
      <c r="CO73" s="120">
        <f ca="1">IF(IFERROR(MATCH(_xlfn.CONCAT($B73,",",CO$4),'25 SpcFunc &amp; VentSpcFunc combos'!$Q$8:$Q$354,0),0)&gt;0,1,0)</f>
        <v>0</v>
      </c>
      <c r="CP73" s="120">
        <f ca="1">IF(IFERROR(MATCH(_xlfn.CONCAT($B73,",",CP$4),'25 SpcFunc &amp; VentSpcFunc combos'!$Q$8:$Q$354,0),0)&gt;0,1,0)</f>
        <v>0</v>
      </c>
      <c r="CQ73" s="120">
        <f ca="1">IF(IFERROR(MATCH(_xlfn.CONCAT($B73,",",CQ$4),'25 SpcFunc &amp; VentSpcFunc combos'!$Q$8:$Q$354,0),0)&gt;0,1,0)</f>
        <v>0</v>
      </c>
      <c r="CR73" s="120">
        <f ca="1">IF(IFERROR(MATCH(_xlfn.CONCAT($B73,",",CR$4),'25 SpcFunc &amp; VentSpcFunc combos'!$Q$8:$Q$354,0),0)&gt;0,1,0)</f>
        <v>0</v>
      </c>
      <c r="CS73" s="120">
        <f ca="1">IF(IFERROR(MATCH(_xlfn.CONCAT($B73,",",CS$4),'25 SpcFunc &amp; VentSpcFunc combos'!$Q$8:$Q$354,0),0)&gt;0,1,0)</f>
        <v>0</v>
      </c>
      <c r="CT73" s="120">
        <f ca="1">IF(IFERROR(MATCH(_xlfn.CONCAT($B73,",",CT$4),'25 SpcFunc &amp; VentSpcFunc combos'!$Q$8:$Q$354,0),0)&gt;0,1,0)</f>
        <v>0</v>
      </c>
      <c r="CU73" s="99" t="s">
        <v>938</v>
      </c>
      <c r="CV73">
        <f t="shared" ca="1" si="5"/>
        <v>0</v>
      </c>
    </row>
    <row r="74" spans="2:100" x14ac:dyDescent="0.25">
      <c r="B74" t="str">
        <f>'For CSV - 2025 SpcFuncData'!B75</f>
        <v>Theater Area (Motion Picture)</v>
      </c>
      <c r="C74" s="120">
        <f ca="1">IF(IFERROR(MATCH(_xlfn.CONCAT($B74,",",C$4),'25 SpcFunc &amp; VentSpcFunc combos'!$Q$8:$Q$354,0),0)&gt;0,1,0)</f>
        <v>1</v>
      </c>
      <c r="D74" s="120">
        <f ca="1">IF(IFERROR(MATCH(_xlfn.CONCAT($B74,",",D$4),'25 SpcFunc &amp; VentSpcFunc combos'!$Q$8:$Q$354,0),0)&gt;0,1,0)</f>
        <v>0</v>
      </c>
      <c r="E74" s="120">
        <f ca="1">IF(IFERROR(MATCH(_xlfn.CONCAT($B74,",",E$4),'25 SpcFunc &amp; VentSpcFunc combos'!$Q$8:$Q$354,0),0)&gt;0,1,0)</f>
        <v>0</v>
      </c>
      <c r="F74" s="120">
        <f ca="1">IF(IFERROR(MATCH(_xlfn.CONCAT($B74,",",F$4),'25 SpcFunc &amp; VentSpcFunc combos'!$Q$8:$Q$354,0),0)&gt;0,1,0)</f>
        <v>0</v>
      </c>
      <c r="G74" s="120">
        <f ca="1">IF(IFERROR(MATCH(_xlfn.CONCAT($B74,",",G$4),'25 SpcFunc &amp; VentSpcFunc combos'!$Q$8:$Q$354,0),0)&gt;0,1,0)</f>
        <v>0</v>
      </c>
      <c r="H74" s="120">
        <f ca="1">IF(IFERROR(MATCH(_xlfn.CONCAT($B74,",",H$4),'25 SpcFunc &amp; VentSpcFunc combos'!$Q$8:$Q$354,0),0)&gt;0,1,0)</f>
        <v>0</v>
      </c>
      <c r="I74" s="120">
        <f ca="1">IF(IFERROR(MATCH(_xlfn.CONCAT($B74,",",I$4),'25 SpcFunc &amp; VentSpcFunc combos'!$Q$8:$Q$354,0),0)&gt;0,1,0)</f>
        <v>0</v>
      </c>
      <c r="J74" s="120">
        <f ca="1">IF(IFERROR(MATCH(_xlfn.CONCAT($B74,",",J$4),'25 SpcFunc &amp; VentSpcFunc combos'!$Q$8:$Q$354,0),0)&gt;0,1,0)</f>
        <v>0</v>
      </c>
      <c r="K74" s="120">
        <f ca="1">IF(IFERROR(MATCH(_xlfn.CONCAT($B74,",",K$4),'25 SpcFunc &amp; VentSpcFunc combos'!$Q$8:$Q$354,0),0)&gt;0,1,0)</f>
        <v>0</v>
      </c>
      <c r="L74" s="120">
        <f ca="1">IF(IFERROR(MATCH(_xlfn.CONCAT($B74,",",L$4),'25 SpcFunc &amp; VentSpcFunc combos'!$Q$8:$Q$354,0),0)&gt;0,1,0)</f>
        <v>0</v>
      </c>
      <c r="M74" s="120">
        <f ca="1">IF(IFERROR(MATCH(_xlfn.CONCAT($B74,",",M$4),'25 SpcFunc &amp; VentSpcFunc combos'!$Q$8:$Q$354,0),0)&gt;0,1,0)</f>
        <v>0</v>
      </c>
      <c r="N74" s="120">
        <f ca="1">IF(IFERROR(MATCH(_xlfn.CONCAT($B74,",",N$4),'25 SpcFunc &amp; VentSpcFunc combos'!$Q$8:$Q$354,0),0)&gt;0,1,0)</f>
        <v>0</v>
      </c>
      <c r="O74" s="120">
        <f ca="1">IF(IFERROR(MATCH(_xlfn.CONCAT($B74,",",O$4),'25 SpcFunc &amp; VentSpcFunc combos'!$Q$8:$Q$354,0),0)&gt;0,1,0)</f>
        <v>0</v>
      </c>
      <c r="P74" s="120">
        <f ca="1">IF(IFERROR(MATCH(_xlfn.CONCAT($B74,",",P$4),'25 SpcFunc &amp; VentSpcFunc combos'!$Q$8:$Q$354,0),0)&gt;0,1,0)</f>
        <v>0</v>
      </c>
      <c r="Q74" s="120">
        <f ca="1">IF(IFERROR(MATCH(_xlfn.CONCAT($B74,",",Q$4),'25 SpcFunc &amp; VentSpcFunc combos'!$Q$8:$Q$354,0),0)&gt;0,1,0)</f>
        <v>0</v>
      </c>
      <c r="R74" s="120">
        <f ca="1">IF(IFERROR(MATCH(_xlfn.CONCAT($B74,",",R$4),'25 SpcFunc &amp; VentSpcFunc combos'!$Q$8:$Q$354,0),0)&gt;0,1,0)</f>
        <v>0</v>
      </c>
      <c r="S74" s="120">
        <f ca="1">IF(IFERROR(MATCH(_xlfn.CONCAT($B74,",",S$4),'25 SpcFunc &amp; VentSpcFunc combos'!$Q$8:$Q$354,0),0)&gt;0,1,0)</f>
        <v>0</v>
      </c>
      <c r="T74" s="120">
        <f ca="1">IF(IFERROR(MATCH(_xlfn.CONCAT($B74,",",T$4),'25 SpcFunc &amp; VentSpcFunc combos'!$Q$8:$Q$354,0),0)&gt;0,1,0)</f>
        <v>0</v>
      </c>
      <c r="U74" s="120">
        <f ca="1">IF(IFERROR(MATCH(_xlfn.CONCAT($B74,",",U$4),'25 SpcFunc &amp; VentSpcFunc combos'!$Q$8:$Q$354,0),0)&gt;0,1,0)</f>
        <v>0</v>
      </c>
      <c r="V74" s="120">
        <f ca="1">IF(IFERROR(MATCH(_xlfn.CONCAT($B74,",",V$4),'25 SpcFunc &amp; VentSpcFunc combos'!$Q$8:$Q$354,0),0)&gt;0,1,0)</f>
        <v>0</v>
      </c>
      <c r="W74" s="120">
        <f ca="1">IF(IFERROR(MATCH(_xlfn.CONCAT($B74,",",W$4),'25 SpcFunc &amp; VentSpcFunc combos'!$Q$8:$Q$354,0),0)&gt;0,1,0)</f>
        <v>0</v>
      </c>
      <c r="X74" s="120">
        <f ca="1">IF(IFERROR(MATCH(_xlfn.CONCAT($B74,",",X$4),'25 SpcFunc &amp; VentSpcFunc combos'!$Q$8:$Q$354,0),0)&gt;0,1,0)</f>
        <v>0</v>
      </c>
      <c r="Y74" s="120">
        <f ca="1">IF(IFERROR(MATCH(_xlfn.CONCAT($B74,",",Y$4),'25 SpcFunc &amp; VentSpcFunc combos'!$Q$8:$Q$354,0),0)&gt;0,1,0)</f>
        <v>0</v>
      </c>
      <c r="Z74" s="120">
        <f ca="1">IF(IFERROR(MATCH(_xlfn.CONCAT($B74,",",Z$4),'25 SpcFunc &amp; VentSpcFunc combos'!$Q$8:$Q$354,0),0)&gt;0,1,0)</f>
        <v>0</v>
      </c>
      <c r="AA74" s="120">
        <f ca="1">IF(IFERROR(MATCH(_xlfn.CONCAT($B74,",",AA$4),'25 SpcFunc &amp; VentSpcFunc combos'!$Q$8:$Q$354,0),0)&gt;0,1,0)</f>
        <v>0</v>
      </c>
      <c r="AB74" s="120">
        <f ca="1">IF(IFERROR(MATCH(_xlfn.CONCAT($B74,",",AB$4),'25 SpcFunc &amp; VentSpcFunc combos'!$Q$8:$Q$354,0),0)&gt;0,1,0)</f>
        <v>0</v>
      </c>
      <c r="AC74" s="120">
        <f ca="1">IF(IFERROR(MATCH(_xlfn.CONCAT($B74,",",AC$4),'25 SpcFunc &amp; VentSpcFunc combos'!$Q$8:$Q$354,0),0)&gt;0,1,0)</f>
        <v>0</v>
      </c>
      <c r="AD74" s="120">
        <f ca="1">IF(IFERROR(MATCH(_xlfn.CONCAT($B74,",",AD$4),'25 SpcFunc &amp; VentSpcFunc combos'!$Q$8:$Q$354,0),0)&gt;0,1,0)</f>
        <v>0</v>
      </c>
      <c r="AE74" s="120">
        <f ca="1">IF(IFERROR(MATCH(_xlfn.CONCAT($B74,",",AE$4),'25 SpcFunc &amp; VentSpcFunc combos'!$Q$8:$Q$354,0),0)&gt;0,1,0)</f>
        <v>0</v>
      </c>
      <c r="AF74" s="120">
        <f ca="1">IF(IFERROR(MATCH(_xlfn.CONCAT($B74,",",AF$4),'25 SpcFunc &amp; VentSpcFunc combos'!$Q$8:$Q$354,0),0)&gt;0,1,0)</f>
        <v>0</v>
      </c>
      <c r="AG74" s="120">
        <f ca="1">IF(IFERROR(MATCH(_xlfn.CONCAT($B74,",",AG$4),'25 SpcFunc &amp; VentSpcFunc combos'!$Q$8:$Q$354,0),0)&gt;0,1,0)</f>
        <v>0</v>
      </c>
      <c r="AH74" s="120">
        <f ca="1">IF(IFERROR(MATCH(_xlfn.CONCAT($B74,",",AH$4),'25 SpcFunc &amp; VentSpcFunc combos'!$Q$8:$Q$354,0),0)&gt;0,1,0)</f>
        <v>0</v>
      </c>
      <c r="AI74" s="120">
        <f ca="1">IF(IFERROR(MATCH(_xlfn.CONCAT($B74,",",AI$4),'25 SpcFunc &amp; VentSpcFunc combos'!$Q$8:$Q$354,0),0)&gt;0,1,0)</f>
        <v>0</v>
      </c>
      <c r="AJ74" s="120">
        <f ca="1">IF(IFERROR(MATCH(_xlfn.CONCAT($B74,",",AJ$4),'25 SpcFunc &amp; VentSpcFunc combos'!$Q$8:$Q$354,0),0)&gt;0,1,0)</f>
        <v>0</v>
      </c>
      <c r="AK74" s="120">
        <f ca="1">IF(IFERROR(MATCH(_xlfn.CONCAT($B74,",",AK$4),'25 SpcFunc &amp; VentSpcFunc combos'!$Q$8:$Q$354,0),0)&gt;0,1,0)</f>
        <v>0</v>
      </c>
      <c r="AL74" s="120">
        <f ca="1">IF(IFERROR(MATCH(_xlfn.CONCAT($B74,",",AL$4),'25 SpcFunc &amp; VentSpcFunc combos'!$Q$8:$Q$354,0),0)&gt;0,1,0)</f>
        <v>0</v>
      </c>
      <c r="AM74" s="120">
        <f ca="1">IF(IFERROR(MATCH(_xlfn.CONCAT($B74,",",AM$4),'25 SpcFunc &amp; VentSpcFunc combos'!$Q$8:$Q$354,0),0)&gt;0,1,0)</f>
        <v>0</v>
      </c>
      <c r="AN74" s="120">
        <f ca="1">IF(IFERROR(MATCH(_xlfn.CONCAT($B74,",",AN$4),'25 SpcFunc &amp; VentSpcFunc combos'!$Q$8:$Q$354,0),0)&gt;0,1,0)</f>
        <v>0</v>
      </c>
      <c r="AO74" s="120">
        <f ca="1">IF(IFERROR(MATCH(_xlfn.CONCAT($B74,",",AO$4),'25 SpcFunc &amp; VentSpcFunc combos'!$Q$8:$Q$354,0),0)&gt;0,1,0)</f>
        <v>0</v>
      </c>
      <c r="AP74" s="120">
        <f ca="1">IF(IFERROR(MATCH(_xlfn.CONCAT($B74,",",AP$4),'25 SpcFunc &amp; VentSpcFunc combos'!$Q$8:$Q$354,0),0)&gt;0,1,0)</f>
        <v>0</v>
      </c>
      <c r="AQ74" s="120">
        <f ca="1">IF(IFERROR(MATCH(_xlfn.CONCAT($B74,",",AQ$4),'25 SpcFunc &amp; VentSpcFunc combos'!$Q$8:$Q$354,0),0)&gt;0,1,0)</f>
        <v>0</v>
      </c>
      <c r="AR74" s="120">
        <f ca="1">IF(IFERROR(MATCH(_xlfn.CONCAT($B74,",",AR$4),'25 SpcFunc &amp; VentSpcFunc combos'!$Q$8:$Q$354,0),0)&gt;0,1,0)</f>
        <v>0</v>
      </c>
      <c r="AS74" s="120">
        <f ca="1">IF(IFERROR(MATCH(_xlfn.CONCAT($B74,",",AS$4),'25 SpcFunc &amp; VentSpcFunc combos'!$Q$8:$Q$354,0),0)&gt;0,1,0)</f>
        <v>0</v>
      </c>
      <c r="AT74" s="120">
        <f ca="1">IF(IFERROR(MATCH(_xlfn.CONCAT($B74,",",AT$4),'25 SpcFunc &amp; VentSpcFunc combos'!$Q$8:$Q$354,0),0)&gt;0,1,0)</f>
        <v>0</v>
      </c>
      <c r="AU74" s="120">
        <f ca="1">IF(IFERROR(MATCH(_xlfn.CONCAT($B74,",",AU$4),'25 SpcFunc &amp; VentSpcFunc combos'!$Q$8:$Q$354,0),0)&gt;0,1,0)</f>
        <v>0</v>
      </c>
      <c r="AV74" s="120">
        <f ca="1">IF(IFERROR(MATCH(_xlfn.CONCAT($B74,",",AV$4),'25 SpcFunc &amp; VentSpcFunc combos'!$Q$8:$Q$354,0),0)&gt;0,1,0)</f>
        <v>0</v>
      </c>
      <c r="AW74" s="120">
        <f ca="1">IF(IFERROR(MATCH(_xlfn.CONCAT($B74,",",AW$4),'25 SpcFunc &amp; VentSpcFunc combos'!$Q$8:$Q$354,0),0)&gt;0,1,0)</f>
        <v>0</v>
      </c>
      <c r="AX74" s="120">
        <f ca="1">IF(IFERROR(MATCH(_xlfn.CONCAT($B74,",",AX$4),'25 SpcFunc &amp; VentSpcFunc combos'!$Q$8:$Q$354,0),0)&gt;0,1,0)</f>
        <v>0</v>
      </c>
      <c r="AY74" s="120">
        <f ca="1">IF(IFERROR(MATCH(_xlfn.CONCAT($B74,",",AY$4),'25 SpcFunc &amp; VentSpcFunc combos'!$Q$8:$Q$354,0),0)&gt;0,1,0)</f>
        <v>0</v>
      </c>
      <c r="AZ74" s="120">
        <f ca="1">IF(IFERROR(MATCH(_xlfn.CONCAT($B74,",",AZ$4),'25 SpcFunc &amp; VentSpcFunc combos'!$Q$8:$Q$354,0),0)&gt;0,1,0)</f>
        <v>0</v>
      </c>
      <c r="BA74" s="120">
        <f ca="1">IF(IFERROR(MATCH(_xlfn.CONCAT($B74,",",BA$4),'25 SpcFunc &amp; VentSpcFunc combos'!$Q$8:$Q$354,0),0)&gt;0,1,0)</f>
        <v>0</v>
      </c>
      <c r="BB74" s="120">
        <f ca="1">IF(IFERROR(MATCH(_xlfn.CONCAT($B74,",",BB$4),'25 SpcFunc &amp; VentSpcFunc combos'!$Q$8:$Q$354,0),0)&gt;0,1,0)</f>
        <v>0</v>
      </c>
      <c r="BC74" s="120">
        <f ca="1">IF(IFERROR(MATCH(_xlfn.CONCAT($B74,",",BC$4),'25 SpcFunc &amp; VentSpcFunc combos'!$Q$8:$Q$354,0),0)&gt;0,1,0)</f>
        <v>0</v>
      </c>
      <c r="BD74" s="120">
        <f ca="1">IF(IFERROR(MATCH(_xlfn.CONCAT($B74,",",BD$4),'25 SpcFunc &amp; VentSpcFunc combos'!$Q$8:$Q$354,0),0)&gt;0,1,0)</f>
        <v>0</v>
      </c>
      <c r="BE74" s="120">
        <f ca="1">IF(IFERROR(MATCH(_xlfn.CONCAT($B74,",",BE$4),'25 SpcFunc &amp; VentSpcFunc combos'!$Q$8:$Q$354,0),0)&gt;0,1,0)</f>
        <v>0</v>
      </c>
      <c r="BF74" s="120">
        <f ca="1">IF(IFERROR(MATCH(_xlfn.CONCAT($B74,",",BF$4),'25 SpcFunc &amp; VentSpcFunc combos'!$Q$8:$Q$354,0),0)&gt;0,1,0)</f>
        <v>0</v>
      </c>
      <c r="BG74" s="120">
        <f ca="1">IF(IFERROR(MATCH(_xlfn.CONCAT($B74,",",BG$4),'25 SpcFunc &amp; VentSpcFunc combos'!$Q$8:$Q$354,0),0)&gt;0,1,0)</f>
        <v>0</v>
      </c>
      <c r="BH74" s="120">
        <f ca="1">IF(IFERROR(MATCH(_xlfn.CONCAT($B74,",",BH$4),'25 SpcFunc &amp; VentSpcFunc combos'!$Q$8:$Q$354,0),0)&gt;0,1,0)</f>
        <v>0</v>
      </c>
      <c r="BI74" s="120">
        <f ca="1">IF(IFERROR(MATCH(_xlfn.CONCAT($B74,",",BI$4),'25 SpcFunc &amp; VentSpcFunc combos'!$Q$8:$Q$354,0),0)&gt;0,1,0)</f>
        <v>0</v>
      </c>
      <c r="BJ74" s="120">
        <f ca="1">IF(IFERROR(MATCH(_xlfn.CONCAT($B74,",",BJ$4),'25 SpcFunc &amp; VentSpcFunc combos'!$Q$8:$Q$354,0),0)&gt;0,1,0)</f>
        <v>0</v>
      </c>
      <c r="BK74" s="120">
        <f ca="1">IF(IFERROR(MATCH(_xlfn.CONCAT($B74,",",BK$4),'25 SpcFunc &amp; VentSpcFunc combos'!$Q$8:$Q$354,0),0)&gt;0,1,0)</f>
        <v>0</v>
      </c>
      <c r="BL74" s="120">
        <f ca="1">IF(IFERROR(MATCH(_xlfn.CONCAT($B74,",",BL$4),'25 SpcFunc &amp; VentSpcFunc combos'!$Q$8:$Q$354,0),0)&gt;0,1,0)</f>
        <v>0</v>
      </c>
      <c r="BM74" s="120">
        <f ca="1">IF(IFERROR(MATCH(_xlfn.CONCAT($B74,",",BM$4),'25 SpcFunc &amp; VentSpcFunc combos'!$Q$8:$Q$354,0),0)&gt;0,1,0)</f>
        <v>0</v>
      </c>
      <c r="BN74" s="120">
        <f ca="1">IF(IFERROR(MATCH(_xlfn.CONCAT($B74,",",BN$4),'25 SpcFunc &amp; VentSpcFunc combos'!$Q$8:$Q$354,0),0)&gt;0,1,0)</f>
        <v>0</v>
      </c>
      <c r="BO74" s="120">
        <f ca="1">IF(IFERROR(MATCH(_xlfn.CONCAT($B74,",",BO$4),'25 SpcFunc &amp; VentSpcFunc combos'!$Q$8:$Q$354,0),0)&gt;0,1,0)</f>
        <v>0</v>
      </c>
      <c r="BP74" s="120">
        <f ca="1">IF(IFERROR(MATCH(_xlfn.CONCAT($B74,",",BP$4),'25 SpcFunc &amp; VentSpcFunc combos'!$Q$8:$Q$354,0),0)&gt;0,1,0)</f>
        <v>0</v>
      </c>
      <c r="BQ74" s="120">
        <f ca="1">IF(IFERROR(MATCH(_xlfn.CONCAT($B74,",",BQ$4),'25 SpcFunc &amp; VentSpcFunc combos'!$Q$8:$Q$354,0),0)&gt;0,1,0)</f>
        <v>0</v>
      </c>
      <c r="BR74" s="120">
        <f ca="1">IF(IFERROR(MATCH(_xlfn.CONCAT($B74,",",BR$4),'25 SpcFunc &amp; VentSpcFunc combos'!$Q$8:$Q$354,0),0)&gt;0,1,0)</f>
        <v>0</v>
      </c>
      <c r="BS74" s="120">
        <f ca="1">IF(IFERROR(MATCH(_xlfn.CONCAT($B74,",",BS$4),'25 SpcFunc &amp; VentSpcFunc combos'!$Q$8:$Q$354,0),0)&gt;0,1,0)</f>
        <v>0</v>
      </c>
      <c r="BT74" s="120">
        <f ca="1">IF(IFERROR(MATCH(_xlfn.CONCAT($B74,",",BT$4),'25 SpcFunc &amp; VentSpcFunc combos'!$Q$8:$Q$354,0),0)&gt;0,1,0)</f>
        <v>0</v>
      </c>
      <c r="BU74" s="120">
        <f ca="1">IF(IFERROR(MATCH(_xlfn.CONCAT($B74,",",BU$4),'25 SpcFunc &amp; VentSpcFunc combos'!$Q$8:$Q$354,0),0)&gt;0,1,0)</f>
        <v>0</v>
      </c>
      <c r="BV74" s="120">
        <f ca="1">IF(IFERROR(MATCH(_xlfn.CONCAT($B74,",",BV$4),'25 SpcFunc &amp; VentSpcFunc combos'!$Q$8:$Q$354,0),0)&gt;0,1,0)</f>
        <v>0</v>
      </c>
      <c r="BW74" s="120">
        <f ca="1">IF(IFERROR(MATCH(_xlfn.CONCAT($B74,",",BW$4),'25 SpcFunc &amp; VentSpcFunc combos'!$Q$8:$Q$354,0),0)&gt;0,1,0)</f>
        <v>0</v>
      </c>
      <c r="BX74" s="120">
        <f ca="1">IF(IFERROR(MATCH(_xlfn.CONCAT($B74,",",BX$4),'25 SpcFunc &amp; VentSpcFunc combos'!$Q$8:$Q$354,0),0)&gt;0,1,0)</f>
        <v>0</v>
      </c>
      <c r="BY74" s="120">
        <f ca="1">IF(IFERROR(MATCH(_xlfn.CONCAT($B74,",",BY$4),'25 SpcFunc &amp; VentSpcFunc combos'!$Q$8:$Q$354,0),0)&gt;0,1,0)</f>
        <v>0</v>
      </c>
      <c r="BZ74" s="120">
        <f ca="1">IF(IFERROR(MATCH(_xlfn.CONCAT($B74,",",BZ$4),'25 SpcFunc &amp; VentSpcFunc combos'!$Q$8:$Q$354,0),0)&gt;0,1,0)</f>
        <v>0</v>
      </c>
      <c r="CA74" s="120">
        <f ca="1">IF(IFERROR(MATCH(_xlfn.CONCAT($B74,",",CA$4),'25 SpcFunc &amp; VentSpcFunc combos'!$Q$8:$Q$354,0),0)&gt;0,1,0)</f>
        <v>0</v>
      </c>
      <c r="CB74" s="120">
        <f ca="1">IF(IFERROR(MATCH(_xlfn.CONCAT($B74,",",CB$4),'25 SpcFunc &amp; VentSpcFunc combos'!$Q$8:$Q$354,0),0)&gt;0,1,0)</f>
        <v>0</v>
      </c>
      <c r="CC74" s="120">
        <f ca="1">IF(IFERROR(MATCH(_xlfn.CONCAT($B74,",",CC$4),'25 SpcFunc &amp; VentSpcFunc combos'!$Q$8:$Q$354,0),0)&gt;0,1,0)</f>
        <v>0</v>
      </c>
      <c r="CD74" s="120">
        <f ca="1">IF(IFERROR(MATCH(_xlfn.CONCAT($B74,",",CD$4),'25 SpcFunc &amp; VentSpcFunc combos'!$Q$8:$Q$354,0),0)&gt;0,1,0)</f>
        <v>0</v>
      </c>
      <c r="CE74" s="120">
        <f ca="1">IF(IFERROR(MATCH(_xlfn.CONCAT($B74,",",CE$4),'25 SpcFunc &amp; VentSpcFunc combos'!$Q$8:$Q$354,0),0)&gt;0,1,0)</f>
        <v>0</v>
      </c>
      <c r="CF74" s="120">
        <f ca="1">IF(IFERROR(MATCH(_xlfn.CONCAT($B74,",",CF$4),'25 SpcFunc &amp; VentSpcFunc combos'!$Q$8:$Q$354,0),0)&gt;0,1,0)</f>
        <v>0</v>
      </c>
      <c r="CG74" s="120">
        <f ca="1">IF(IFERROR(MATCH(_xlfn.CONCAT($B74,",",CG$4),'25 SpcFunc &amp; VentSpcFunc combos'!$Q$8:$Q$354,0),0)&gt;0,1,0)</f>
        <v>0</v>
      </c>
      <c r="CH74" s="120">
        <f ca="1">IF(IFERROR(MATCH(_xlfn.CONCAT($B74,",",CH$4),'25 SpcFunc &amp; VentSpcFunc combos'!$Q$8:$Q$354,0),0)&gt;0,1,0)</f>
        <v>0</v>
      </c>
      <c r="CI74" s="120">
        <f ca="1">IF(IFERROR(MATCH(_xlfn.CONCAT($B74,",",CI$4),'25 SpcFunc &amp; VentSpcFunc combos'!$Q$8:$Q$354,0),0)&gt;0,1,0)</f>
        <v>0</v>
      </c>
      <c r="CJ74" s="120">
        <f ca="1">IF(IFERROR(MATCH(_xlfn.CONCAT($B74,",",CJ$4),'25 SpcFunc &amp; VentSpcFunc combos'!$Q$8:$Q$354,0),0)&gt;0,1,0)</f>
        <v>0</v>
      </c>
      <c r="CK74" s="120">
        <f ca="1">IF(IFERROR(MATCH(_xlfn.CONCAT($B74,",",CK$4),'25 SpcFunc &amp; VentSpcFunc combos'!$Q$8:$Q$354,0),0)&gt;0,1,0)</f>
        <v>0</v>
      </c>
      <c r="CL74" s="120">
        <f ca="1">IF(IFERROR(MATCH(_xlfn.CONCAT($B74,",",CL$4),'25 SpcFunc &amp; VentSpcFunc combos'!$Q$8:$Q$354,0),0)&gt;0,1,0)</f>
        <v>0</v>
      </c>
      <c r="CM74" s="120">
        <f ca="1">IF(IFERROR(MATCH(_xlfn.CONCAT($B74,",",CM$4),'25 SpcFunc &amp; VentSpcFunc combos'!$Q$8:$Q$354,0),0)&gt;0,1,0)</f>
        <v>0</v>
      </c>
      <c r="CN74" s="120">
        <f ca="1">IF(IFERROR(MATCH(_xlfn.CONCAT($B74,",",CN$4),'25 SpcFunc &amp; VentSpcFunc combos'!$Q$8:$Q$354,0),0)&gt;0,1,0)</f>
        <v>0</v>
      </c>
      <c r="CO74" s="120">
        <f ca="1">IF(IFERROR(MATCH(_xlfn.CONCAT($B74,",",CO$4),'25 SpcFunc &amp; VentSpcFunc combos'!$Q$8:$Q$354,0),0)&gt;0,1,0)</f>
        <v>0</v>
      </c>
      <c r="CP74" s="120">
        <f ca="1">IF(IFERROR(MATCH(_xlfn.CONCAT($B74,",",CP$4),'25 SpcFunc &amp; VentSpcFunc combos'!$Q$8:$Q$354,0),0)&gt;0,1,0)</f>
        <v>0</v>
      </c>
      <c r="CQ74" s="120">
        <f ca="1">IF(IFERROR(MATCH(_xlfn.CONCAT($B74,",",CQ$4),'25 SpcFunc &amp; VentSpcFunc combos'!$Q$8:$Q$354,0),0)&gt;0,1,0)</f>
        <v>0</v>
      </c>
      <c r="CR74" s="120">
        <f ca="1">IF(IFERROR(MATCH(_xlfn.CONCAT($B74,",",CR$4),'25 SpcFunc &amp; VentSpcFunc combos'!$Q$8:$Q$354,0),0)&gt;0,1,0)</f>
        <v>0</v>
      </c>
      <c r="CS74" s="120">
        <f ca="1">IF(IFERROR(MATCH(_xlfn.CONCAT($B74,",",CS$4),'25 SpcFunc &amp; VentSpcFunc combos'!$Q$8:$Q$354,0),0)&gt;0,1,0)</f>
        <v>0</v>
      </c>
      <c r="CT74" s="120">
        <f ca="1">IF(IFERROR(MATCH(_xlfn.CONCAT($B74,",",CT$4),'25 SpcFunc &amp; VentSpcFunc combos'!$Q$8:$Q$354,0),0)&gt;0,1,0)</f>
        <v>0</v>
      </c>
      <c r="CU74" s="99" t="s">
        <v>938</v>
      </c>
      <c r="CV74">
        <f t="shared" ca="1" si="5"/>
        <v>1</v>
      </c>
    </row>
    <row r="75" spans="2:100" x14ac:dyDescent="0.25">
      <c r="B75" t="str">
        <f>'For CSV - 2025 SpcFuncData'!B76</f>
        <v>Theater Area (Performance)</v>
      </c>
      <c r="C75" s="120">
        <f ca="1">IF(IFERROR(MATCH(_xlfn.CONCAT($B75,",",C$4),'25 SpcFunc &amp; VentSpcFunc combos'!$Q$8:$Q$354,0),0)&gt;0,1,0)</f>
        <v>0</v>
      </c>
      <c r="D75" s="120">
        <f ca="1">IF(IFERROR(MATCH(_xlfn.CONCAT($B75,",",D$4),'25 SpcFunc &amp; VentSpcFunc combos'!$Q$8:$Q$354,0),0)&gt;0,1,0)</f>
        <v>0</v>
      </c>
      <c r="E75" s="120">
        <f ca="1">IF(IFERROR(MATCH(_xlfn.CONCAT($B75,",",E$4),'25 SpcFunc &amp; VentSpcFunc combos'!$Q$8:$Q$354,0),0)&gt;0,1,0)</f>
        <v>0</v>
      </c>
      <c r="F75" s="120">
        <f ca="1">IF(IFERROR(MATCH(_xlfn.CONCAT($B75,",",F$4),'25 SpcFunc &amp; VentSpcFunc combos'!$Q$8:$Q$354,0),0)&gt;0,1,0)</f>
        <v>0</v>
      </c>
      <c r="G75" s="120">
        <f ca="1">IF(IFERROR(MATCH(_xlfn.CONCAT($B75,",",G$4),'25 SpcFunc &amp; VentSpcFunc combos'!$Q$8:$Q$354,0),0)&gt;0,1,0)</f>
        <v>0</v>
      </c>
      <c r="H75" s="120">
        <f ca="1">IF(IFERROR(MATCH(_xlfn.CONCAT($B75,",",H$4),'25 SpcFunc &amp; VentSpcFunc combos'!$Q$8:$Q$354,0),0)&gt;0,1,0)</f>
        <v>0</v>
      </c>
      <c r="I75" s="120">
        <f ca="1">IF(IFERROR(MATCH(_xlfn.CONCAT($B75,",",I$4),'25 SpcFunc &amp; VentSpcFunc combos'!$Q$8:$Q$354,0),0)&gt;0,1,0)</f>
        <v>0</v>
      </c>
      <c r="J75" s="120">
        <f ca="1">IF(IFERROR(MATCH(_xlfn.CONCAT($B75,",",J$4),'25 SpcFunc &amp; VentSpcFunc combos'!$Q$8:$Q$354,0),0)&gt;0,1,0)</f>
        <v>0</v>
      </c>
      <c r="K75" s="120">
        <f ca="1">IF(IFERROR(MATCH(_xlfn.CONCAT($B75,",",K$4),'25 SpcFunc &amp; VentSpcFunc combos'!$Q$8:$Q$354,0),0)&gt;0,1,0)</f>
        <v>0</v>
      </c>
      <c r="L75" s="120">
        <f ca="1">IF(IFERROR(MATCH(_xlfn.CONCAT($B75,",",L$4),'25 SpcFunc &amp; VentSpcFunc combos'!$Q$8:$Q$354,0),0)&gt;0,1,0)</f>
        <v>0</v>
      </c>
      <c r="M75" s="120">
        <f ca="1">IF(IFERROR(MATCH(_xlfn.CONCAT($B75,",",M$4),'25 SpcFunc &amp; VentSpcFunc combos'!$Q$8:$Q$354,0),0)&gt;0,1,0)</f>
        <v>0</v>
      </c>
      <c r="N75" s="120">
        <f ca="1">IF(IFERROR(MATCH(_xlfn.CONCAT($B75,",",N$4),'25 SpcFunc &amp; VentSpcFunc combos'!$Q$8:$Q$354,0),0)&gt;0,1,0)</f>
        <v>0</v>
      </c>
      <c r="O75" s="120">
        <f ca="1">IF(IFERROR(MATCH(_xlfn.CONCAT($B75,",",O$4),'25 SpcFunc &amp; VentSpcFunc combos'!$Q$8:$Q$354,0),0)&gt;0,1,0)</f>
        <v>0</v>
      </c>
      <c r="P75" s="120">
        <f ca="1">IF(IFERROR(MATCH(_xlfn.CONCAT($B75,",",P$4),'25 SpcFunc &amp; VentSpcFunc combos'!$Q$8:$Q$354,0),0)&gt;0,1,0)</f>
        <v>0</v>
      </c>
      <c r="Q75" s="120">
        <f ca="1">IF(IFERROR(MATCH(_xlfn.CONCAT($B75,",",Q$4),'25 SpcFunc &amp; VentSpcFunc combos'!$Q$8:$Q$354,0),0)&gt;0,1,0)</f>
        <v>0</v>
      </c>
      <c r="R75" s="120">
        <f ca="1">IF(IFERROR(MATCH(_xlfn.CONCAT($B75,",",R$4),'25 SpcFunc &amp; VentSpcFunc combos'!$Q$8:$Q$354,0),0)&gt;0,1,0)</f>
        <v>0</v>
      </c>
      <c r="S75" s="120">
        <f ca="1">IF(IFERROR(MATCH(_xlfn.CONCAT($B75,",",S$4),'25 SpcFunc &amp; VentSpcFunc combos'!$Q$8:$Q$354,0),0)&gt;0,1,0)</f>
        <v>0</v>
      </c>
      <c r="T75" s="120">
        <f ca="1">IF(IFERROR(MATCH(_xlfn.CONCAT($B75,",",T$4),'25 SpcFunc &amp; VentSpcFunc combos'!$Q$8:$Q$354,0),0)&gt;0,1,0)</f>
        <v>0</v>
      </c>
      <c r="U75" s="120">
        <f ca="1">IF(IFERROR(MATCH(_xlfn.CONCAT($B75,",",U$4),'25 SpcFunc &amp; VentSpcFunc combos'!$Q$8:$Q$354,0),0)&gt;0,1,0)</f>
        <v>0</v>
      </c>
      <c r="V75" s="120">
        <f ca="1">IF(IFERROR(MATCH(_xlfn.CONCAT($B75,",",V$4),'25 SpcFunc &amp; VentSpcFunc combos'!$Q$8:$Q$354,0),0)&gt;0,1,0)</f>
        <v>1</v>
      </c>
      <c r="W75" s="120">
        <f ca="1">IF(IFERROR(MATCH(_xlfn.CONCAT($B75,",",W$4),'25 SpcFunc &amp; VentSpcFunc combos'!$Q$8:$Q$354,0),0)&gt;0,1,0)</f>
        <v>0</v>
      </c>
      <c r="X75" s="120">
        <f ca="1">IF(IFERROR(MATCH(_xlfn.CONCAT($B75,",",X$4),'25 SpcFunc &amp; VentSpcFunc combos'!$Q$8:$Q$354,0),0)&gt;0,1,0)</f>
        <v>0</v>
      </c>
      <c r="Y75" s="120">
        <f ca="1">IF(IFERROR(MATCH(_xlfn.CONCAT($B75,",",Y$4),'25 SpcFunc &amp; VentSpcFunc combos'!$Q$8:$Q$354,0),0)&gt;0,1,0)</f>
        <v>0</v>
      </c>
      <c r="Z75" s="120">
        <f ca="1">IF(IFERROR(MATCH(_xlfn.CONCAT($B75,",",Z$4),'25 SpcFunc &amp; VentSpcFunc combos'!$Q$8:$Q$354,0),0)&gt;0,1,0)</f>
        <v>0</v>
      </c>
      <c r="AA75" s="120">
        <f ca="1">IF(IFERROR(MATCH(_xlfn.CONCAT($B75,",",AA$4),'25 SpcFunc &amp; VentSpcFunc combos'!$Q$8:$Q$354,0),0)&gt;0,1,0)</f>
        <v>0</v>
      </c>
      <c r="AB75" s="120">
        <f ca="1">IF(IFERROR(MATCH(_xlfn.CONCAT($B75,",",AB$4),'25 SpcFunc &amp; VentSpcFunc combos'!$Q$8:$Q$354,0),0)&gt;0,1,0)</f>
        <v>0</v>
      </c>
      <c r="AC75" s="120">
        <f ca="1">IF(IFERROR(MATCH(_xlfn.CONCAT($B75,",",AC$4),'25 SpcFunc &amp; VentSpcFunc combos'!$Q$8:$Q$354,0),0)&gt;0,1,0)</f>
        <v>0</v>
      </c>
      <c r="AD75" s="120">
        <f ca="1">IF(IFERROR(MATCH(_xlfn.CONCAT($B75,",",AD$4),'25 SpcFunc &amp; VentSpcFunc combos'!$Q$8:$Q$354,0),0)&gt;0,1,0)</f>
        <v>0</v>
      </c>
      <c r="AE75" s="120">
        <f ca="1">IF(IFERROR(MATCH(_xlfn.CONCAT($B75,",",AE$4),'25 SpcFunc &amp; VentSpcFunc combos'!$Q$8:$Q$354,0),0)&gt;0,1,0)</f>
        <v>0</v>
      </c>
      <c r="AF75" s="120">
        <f ca="1">IF(IFERROR(MATCH(_xlfn.CONCAT($B75,",",AF$4),'25 SpcFunc &amp; VentSpcFunc combos'!$Q$8:$Q$354,0),0)&gt;0,1,0)</f>
        <v>0</v>
      </c>
      <c r="AG75" s="120">
        <f ca="1">IF(IFERROR(MATCH(_xlfn.CONCAT($B75,",",AG$4),'25 SpcFunc &amp; VentSpcFunc combos'!$Q$8:$Q$354,0),0)&gt;0,1,0)</f>
        <v>0</v>
      </c>
      <c r="AH75" s="120">
        <f ca="1">IF(IFERROR(MATCH(_xlfn.CONCAT($B75,",",AH$4),'25 SpcFunc &amp; VentSpcFunc combos'!$Q$8:$Q$354,0),0)&gt;0,1,0)</f>
        <v>0</v>
      </c>
      <c r="AI75" s="120">
        <f ca="1">IF(IFERROR(MATCH(_xlfn.CONCAT($B75,",",AI$4),'25 SpcFunc &amp; VentSpcFunc combos'!$Q$8:$Q$354,0),0)&gt;0,1,0)</f>
        <v>0</v>
      </c>
      <c r="AJ75" s="120">
        <f ca="1">IF(IFERROR(MATCH(_xlfn.CONCAT($B75,",",AJ$4),'25 SpcFunc &amp; VentSpcFunc combos'!$Q$8:$Q$354,0),0)&gt;0,1,0)</f>
        <v>0</v>
      </c>
      <c r="AK75" s="120">
        <f ca="1">IF(IFERROR(MATCH(_xlfn.CONCAT($B75,",",AK$4),'25 SpcFunc &amp; VentSpcFunc combos'!$Q$8:$Q$354,0),0)&gt;0,1,0)</f>
        <v>0</v>
      </c>
      <c r="AL75" s="120">
        <f ca="1">IF(IFERROR(MATCH(_xlfn.CONCAT($B75,",",AL$4),'25 SpcFunc &amp; VentSpcFunc combos'!$Q$8:$Q$354,0),0)&gt;0,1,0)</f>
        <v>0</v>
      </c>
      <c r="AM75" s="120">
        <f ca="1">IF(IFERROR(MATCH(_xlfn.CONCAT($B75,",",AM$4),'25 SpcFunc &amp; VentSpcFunc combos'!$Q$8:$Q$354,0),0)&gt;0,1,0)</f>
        <v>0</v>
      </c>
      <c r="AN75" s="120">
        <f ca="1">IF(IFERROR(MATCH(_xlfn.CONCAT($B75,",",AN$4),'25 SpcFunc &amp; VentSpcFunc combos'!$Q$8:$Q$354,0),0)&gt;0,1,0)</f>
        <v>0</v>
      </c>
      <c r="AO75" s="120">
        <f ca="1">IF(IFERROR(MATCH(_xlfn.CONCAT($B75,",",AO$4),'25 SpcFunc &amp; VentSpcFunc combos'!$Q$8:$Q$354,0),0)&gt;0,1,0)</f>
        <v>0</v>
      </c>
      <c r="AP75" s="120">
        <f ca="1">IF(IFERROR(MATCH(_xlfn.CONCAT($B75,",",AP$4),'25 SpcFunc &amp; VentSpcFunc combos'!$Q$8:$Q$354,0),0)&gt;0,1,0)</f>
        <v>0</v>
      </c>
      <c r="AQ75" s="120">
        <f ca="1">IF(IFERROR(MATCH(_xlfn.CONCAT($B75,",",AQ$4),'25 SpcFunc &amp; VentSpcFunc combos'!$Q$8:$Q$354,0),0)&gt;0,1,0)</f>
        <v>0</v>
      </c>
      <c r="AR75" s="120">
        <f ca="1">IF(IFERROR(MATCH(_xlfn.CONCAT($B75,",",AR$4),'25 SpcFunc &amp; VentSpcFunc combos'!$Q$8:$Q$354,0),0)&gt;0,1,0)</f>
        <v>0</v>
      </c>
      <c r="AS75" s="120">
        <f ca="1">IF(IFERROR(MATCH(_xlfn.CONCAT($B75,",",AS$4),'25 SpcFunc &amp; VentSpcFunc combos'!$Q$8:$Q$354,0),0)&gt;0,1,0)</f>
        <v>0</v>
      </c>
      <c r="AT75" s="120">
        <f ca="1">IF(IFERROR(MATCH(_xlfn.CONCAT($B75,",",AT$4),'25 SpcFunc &amp; VentSpcFunc combos'!$Q$8:$Q$354,0),0)&gt;0,1,0)</f>
        <v>0</v>
      </c>
      <c r="AU75" s="120">
        <f ca="1">IF(IFERROR(MATCH(_xlfn.CONCAT($B75,",",AU$4),'25 SpcFunc &amp; VentSpcFunc combos'!$Q$8:$Q$354,0),0)&gt;0,1,0)</f>
        <v>0</v>
      </c>
      <c r="AV75" s="120">
        <f ca="1">IF(IFERROR(MATCH(_xlfn.CONCAT($B75,",",AV$4),'25 SpcFunc &amp; VentSpcFunc combos'!$Q$8:$Q$354,0),0)&gt;0,1,0)</f>
        <v>0</v>
      </c>
      <c r="AW75" s="120">
        <f ca="1">IF(IFERROR(MATCH(_xlfn.CONCAT($B75,",",AW$4),'25 SpcFunc &amp; VentSpcFunc combos'!$Q$8:$Q$354,0),0)&gt;0,1,0)</f>
        <v>0</v>
      </c>
      <c r="AX75" s="120">
        <f ca="1">IF(IFERROR(MATCH(_xlfn.CONCAT($B75,",",AX$4),'25 SpcFunc &amp; VentSpcFunc combos'!$Q$8:$Q$354,0),0)&gt;0,1,0)</f>
        <v>0</v>
      </c>
      <c r="AY75" s="120">
        <f ca="1">IF(IFERROR(MATCH(_xlfn.CONCAT($B75,",",AY$4),'25 SpcFunc &amp; VentSpcFunc combos'!$Q$8:$Q$354,0),0)&gt;0,1,0)</f>
        <v>0</v>
      </c>
      <c r="AZ75" s="120">
        <f ca="1">IF(IFERROR(MATCH(_xlfn.CONCAT($B75,",",AZ$4),'25 SpcFunc &amp; VentSpcFunc combos'!$Q$8:$Q$354,0),0)&gt;0,1,0)</f>
        <v>0</v>
      </c>
      <c r="BA75" s="120">
        <f ca="1">IF(IFERROR(MATCH(_xlfn.CONCAT($B75,",",BA$4),'25 SpcFunc &amp; VentSpcFunc combos'!$Q$8:$Q$354,0),0)&gt;0,1,0)</f>
        <v>0</v>
      </c>
      <c r="BB75" s="120">
        <f ca="1">IF(IFERROR(MATCH(_xlfn.CONCAT($B75,",",BB$4),'25 SpcFunc &amp; VentSpcFunc combos'!$Q$8:$Q$354,0),0)&gt;0,1,0)</f>
        <v>0</v>
      </c>
      <c r="BC75" s="120">
        <f ca="1">IF(IFERROR(MATCH(_xlfn.CONCAT($B75,",",BC$4),'25 SpcFunc &amp; VentSpcFunc combos'!$Q$8:$Q$354,0),0)&gt;0,1,0)</f>
        <v>0</v>
      </c>
      <c r="BD75" s="120">
        <f ca="1">IF(IFERROR(MATCH(_xlfn.CONCAT($B75,",",BD$4),'25 SpcFunc &amp; VentSpcFunc combos'!$Q$8:$Q$354,0),0)&gt;0,1,0)</f>
        <v>0</v>
      </c>
      <c r="BE75" s="120">
        <f ca="1">IF(IFERROR(MATCH(_xlfn.CONCAT($B75,",",BE$4),'25 SpcFunc &amp; VentSpcFunc combos'!$Q$8:$Q$354,0),0)&gt;0,1,0)</f>
        <v>0</v>
      </c>
      <c r="BF75" s="120">
        <f ca="1">IF(IFERROR(MATCH(_xlfn.CONCAT($B75,",",BF$4),'25 SpcFunc &amp; VentSpcFunc combos'!$Q$8:$Q$354,0),0)&gt;0,1,0)</f>
        <v>0</v>
      </c>
      <c r="BG75" s="120">
        <f ca="1">IF(IFERROR(MATCH(_xlfn.CONCAT($B75,",",BG$4),'25 SpcFunc &amp; VentSpcFunc combos'!$Q$8:$Q$354,0),0)&gt;0,1,0)</f>
        <v>0</v>
      </c>
      <c r="BH75" s="120">
        <f ca="1">IF(IFERROR(MATCH(_xlfn.CONCAT($B75,",",BH$4),'25 SpcFunc &amp; VentSpcFunc combos'!$Q$8:$Q$354,0),0)&gt;0,1,0)</f>
        <v>0</v>
      </c>
      <c r="BI75" s="120">
        <f ca="1">IF(IFERROR(MATCH(_xlfn.CONCAT($B75,",",BI$4),'25 SpcFunc &amp; VentSpcFunc combos'!$Q$8:$Q$354,0),0)&gt;0,1,0)</f>
        <v>0</v>
      </c>
      <c r="BJ75" s="120">
        <f ca="1">IF(IFERROR(MATCH(_xlfn.CONCAT($B75,",",BJ$4),'25 SpcFunc &amp; VentSpcFunc combos'!$Q$8:$Q$354,0),0)&gt;0,1,0)</f>
        <v>0</v>
      </c>
      <c r="BK75" s="120">
        <f ca="1">IF(IFERROR(MATCH(_xlfn.CONCAT($B75,",",BK$4),'25 SpcFunc &amp; VentSpcFunc combos'!$Q$8:$Q$354,0),0)&gt;0,1,0)</f>
        <v>0</v>
      </c>
      <c r="BL75" s="120">
        <f ca="1">IF(IFERROR(MATCH(_xlfn.CONCAT($B75,",",BL$4),'25 SpcFunc &amp; VentSpcFunc combos'!$Q$8:$Q$354,0),0)&gt;0,1,0)</f>
        <v>0</v>
      </c>
      <c r="BM75" s="120">
        <f ca="1">IF(IFERROR(MATCH(_xlfn.CONCAT($B75,",",BM$4),'25 SpcFunc &amp; VentSpcFunc combos'!$Q$8:$Q$354,0),0)&gt;0,1,0)</f>
        <v>0</v>
      </c>
      <c r="BN75" s="120">
        <f ca="1">IF(IFERROR(MATCH(_xlfn.CONCAT($B75,",",BN$4),'25 SpcFunc &amp; VentSpcFunc combos'!$Q$8:$Q$354,0),0)&gt;0,1,0)</f>
        <v>0</v>
      </c>
      <c r="BO75" s="120">
        <f ca="1">IF(IFERROR(MATCH(_xlfn.CONCAT($B75,",",BO$4),'25 SpcFunc &amp; VentSpcFunc combos'!$Q$8:$Q$354,0),0)&gt;0,1,0)</f>
        <v>0</v>
      </c>
      <c r="BP75" s="120">
        <f ca="1">IF(IFERROR(MATCH(_xlfn.CONCAT($B75,",",BP$4),'25 SpcFunc &amp; VentSpcFunc combos'!$Q$8:$Q$354,0),0)&gt;0,1,0)</f>
        <v>0</v>
      </c>
      <c r="BQ75" s="120">
        <f ca="1">IF(IFERROR(MATCH(_xlfn.CONCAT($B75,",",BQ$4),'25 SpcFunc &amp; VentSpcFunc combos'!$Q$8:$Q$354,0),0)&gt;0,1,0)</f>
        <v>0</v>
      </c>
      <c r="BR75" s="120">
        <f ca="1">IF(IFERROR(MATCH(_xlfn.CONCAT($B75,",",BR$4),'25 SpcFunc &amp; VentSpcFunc combos'!$Q$8:$Q$354,0),0)&gt;0,1,0)</f>
        <v>1</v>
      </c>
      <c r="BS75" s="120">
        <f ca="1">IF(IFERROR(MATCH(_xlfn.CONCAT($B75,",",BS$4),'25 SpcFunc &amp; VentSpcFunc combos'!$Q$8:$Q$354,0),0)&gt;0,1,0)</f>
        <v>0</v>
      </c>
      <c r="BT75" s="120">
        <f ca="1">IF(IFERROR(MATCH(_xlfn.CONCAT($B75,",",BT$4),'25 SpcFunc &amp; VentSpcFunc combos'!$Q$8:$Q$354,0),0)&gt;0,1,0)</f>
        <v>0</v>
      </c>
      <c r="BU75" s="120">
        <f ca="1">IF(IFERROR(MATCH(_xlfn.CONCAT($B75,",",BU$4),'25 SpcFunc &amp; VentSpcFunc combos'!$Q$8:$Q$354,0),0)&gt;0,1,0)</f>
        <v>0</v>
      </c>
      <c r="BV75" s="120">
        <f ca="1">IF(IFERROR(MATCH(_xlfn.CONCAT($B75,",",BV$4),'25 SpcFunc &amp; VentSpcFunc combos'!$Q$8:$Q$354,0),0)&gt;0,1,0)</f>
        <v>0</v>
      </c>
      <c r="BW75" s="120">
        <f ca="1">IF(IFERROR(MATCH(_xlfn.CONCAT($B75,",",BW$4),'25 SpcFunc &amp; VentSpcFunc combos'!$Q$8:$Q$354,0),0)&gt;0,1,0)</f>
        <v>0</v>
      </c>
      <c r="BX75" s="120">
        <f ca="1">IF(IFERROR(MATCH(_xlfn.CONCAT($B75,",",BX$4),'25 SpcFunc &amp; VentSpcFunc combos'!$Q$8:$Q$354,0),0)&gt;0,1,0)</f>
        <v>0</v>
      </c>
      <c r="BY75" s="120">
        <f ca="1">IF(IFERROR(MATCH(_xlfn.CONCAT($B75,",",BY$4),'25 SpcFunc &amp; VentSpcFunc combos'!$Q$8:$Q$354,0),0)&gt;0,1,0)</f>
        <v>0</v>
      </c>
      <c r="BZ75" s="120">
        <f ca="1">IF(IFERROR(MATCH(_xlfn.CONCAT($B75,",",BZ$4),'25 SpcFunc &amp; VentSpcFunc combos'!$Q$8:$Q$354,0),0)&gt;0,1,0)</f>
        <v>0</v>
      </c>
      <c r="CA75" s="120">
        <f ca="1">IF(IFERROR(MATCH(_xlfn.CONCAT($B75,",",CA$4),'25 SpcFunc &amp; VentSpcFunc combos'!$Q$8:$Q$354,0),0)&gt;0,1,0)</f>
        <v>0</v>
      </c>
      <c r="CB75" s="120">
        <f ca="1">IF(IFERROR(MATCH(_xlfn.CONCAT($B75,",",CB$4),'25 SpcFunc &amp; VentSpcFunc combos'!$Q$8:$Q$354,0),0)&gt;0,1,0)</f>
        <v>0</v>
      </c>
      <c r="CC75" s="120">
        <f ca="1">IF(IFERROR(MATCH(_xlfn.CONCAT($B75,",",CC$4),'25 SpcFunc &amp; VentSpcFunc combos'!$Q$8:$Q$354,0),0)&gt;0,1,0)</f>
        <v>0</v>
      </c>
      <c r="CD75" s="120">
        <f ca="1">IF(IFERROR(MATCH(_xlfn.CONCAT($B75,",",CD$4),'25 SpcFunc &amp; VentSpcFunc combos'!$Q$8:$Q$354,0),0)&gt;0,1,0)</f>
        <v>0</v>
      </c>
      <c r="CE75" s="120">
        <f ca="1">IF(IFERROR(MATCH(_xlfn.CONCAT($B75,",",CE$4),'25 SpcFunc &amp; VentSpcFunc combos'!$Q$8:$Q$354,0),0)&gt;0,1,0)</f>
        <v>0</v>
      </c>
      <c r="CF75" s="120">
        <f ca="1">IF(IFERROR(MATCH(_xlfn.CONCAT($B75,",",CF$4),'25 SpcFunc &amp; VentSpcFunc combos'!$Q$8:$Q$354,0),0)&gt;0,1,0)</f>
        <v>0</v>
      </c>
      <c r="CG75" s="120">
        <f ca="1">IF(IFERROR(MATCH(_xlfn.CONCAT($B75,",",CG$4),'25 SpcFunc &amp; VentSpcFunc combos'!$Q$8:$Q$354,0),0)&gt;0,1,0)</f>
        <v>0</v>
      </c>
      <c r="CH75" s="120">
        <f ca="1">IF(IFERROR(MATCH(_xlfn.CONCAT($B75,",",CH$4),'25 SpcFunc &amp; VentSpcFunc combos'!$Q$8:$Q$354,0),0)&gt;0,1,0)</f>
        <v>0</v>
      </c>
      <c r="CI75" s="120">
        <f ca="1">IF(IFERROR(MATCH(_xlfn.CONCAT($B75,",",CI$4),'25 SpcFunc &amp; VentSpcFunc combos'!$Q$8:$Q$354,0),0)&gt;0,1,0)</f>
        <v>0</v>
      </c>
      <c r="CJ75" s="120">
        <f ca="1">IF(IFERROR(MATCH(_xlfn.CONCAT($B75,",",CJ$4),'25 SpcFunc &amp; VentSpcFunc combos'!$Q$8:$Q$354,0),0)&gt;0,1,0)</f>
        <v>0</v>
      </c>
      <c r="CK75" s="120">
        <f ca="1">IF(IFERROR(MATCH(_xlfn.CONCAT($B75,",",CK$4),'25 SpcFunc &amp; VentSpcFunc combos'!$Q$8:$Q$354,0),0)&gt;0,1,0)</f>
        <v>0</v>
      </c>
      <c r="CL75" s="120">
        <f ca="1">IF(IFERROR(MATCH(_xlfn.CONCAT($B75,",",CL$4),'25 SpcFunc &amp; VentSpcFunc combos'!$Q$8:$Q$354,0),0)&gt;0,1,0)</f>
        <v>0</v>
      </c>
      <c r="CM75" s="120">
        <f ca="1">IF(IFERROR(MATCH(_xlfn.CONCAT($B75,",",CM$4),'25 SpcFunc &amp; VentSpcFunc combos'!$Q$8:$Q$354,0),0)&gt;0,1,0)</f>
        <v>0</v>
      </c>
      <c r="CN75" s="120">
        <f ca="1">IF(IFERROR(MATCH(_xlfn.CONCAT($B75,",",CN$4),'25 SpcFunc &amp; VentSpcFunc combos'!$Q$8:$Q$354,0),0)&gt;0,1,0)</f>
        <v>0</v>
      </c>
      <c r="CO75" s="120">
        <f ca="1">IF(IFERROR(MATCH(_xlfn.CONCAT($B75,",",CO$4),'25 SpcFunc &amp; VentSpcFunc combos'!$Q$8:$Q$354,0),0)&gt;0,1,0)</f>
        <v>0</v>
      </c>
      <c r="CP75" s="120">
        <f ca="1">IF(IFERROR(MATCH(_xlfn.CONCAT($B75,",",CP$4),'25 SpcFunc &amp; VentSpcFunc combos'!$Q$8:$Q$354,0),0)&gt;0,1,0)</f>
        <v>0</v>
      </c>
      <c r="CQ75" s="120">
        <f ca="1">IF(IFERROR(MATCH(_xlfn.CONCAT($B75,",",CQ$4),'25 SpcFunc &amp; VentSpcFunc combos'!$Q$8:$Q$354,0),0)&gt;0,1,0)</f>
        <v>0</v>
      </c>
      <c r="CR75" s="120">
        <f ca="1">IF(IFERROR(MATCH(_xlfn.CONCAT($B75,",",CR$4),'25 SpcFunc &amp; VentSpcFunc combos'!$Q$8:$Q$354,0),0)&gt;0,1,0)</f>
        <v>0</v>
      </c>
      <c r="CS75" s="120">
        <f ca="1">IF(IFERROR(MATCH(_xlfn.CONCAT($B75,",",CS$4),'25 SpcFunc &amp; VentSpcFunc combos'!$Q$8:$Q$354,0),0)&gt;0,1,0)</f>
        <v>0</v>
      </c>
      <c r="CT75" s="120">
        <f ca="1">IF(IFERROR(MATCH(_xlfn.CONCAT($B75,",",CT$4),'25 SpcFunc &amp; VentSpcFunc combos'!$Q$8:$Q$354,0),0)&gt;0,1,0)</f>
        <v>0</v>
      </c>
      <c r="CU75" s="99" t="s">
        <v>938</v>
      </c>
      <c r="CV75">
        <f t="shared" ca="1" si="5"/>
        <v>2</v>
      </c>
    </row>
    <row r="76" spans="2:100" x14ac:dyDescent="0.25">
      <c r="B76" t="str">
        <f>'For CSV - 2025 SpcFuncData'!B77</f>
        <v>Transportation Function (Baggage Area)</v>
      </c>
      <c r="C76" s="120">
        <f ca="1">IF(IFERROR(MATCH(_xlfn.CONCAT($B76,",",C$4),'25 SpcFunc &amp; VentSpcFunc combos'!$Q$8:$Q$354,0),0)&gt;0,1,0)</f>
        <v>0</v>
      </c>
      <c r="D76" s="120">
        <f ca="1">IF(IFERROR(MATCH(_xlfn.CONCAT($B76,",",D$4),'25 SpcFunc &amp; VentSpcFunc combos'!$Q$8:$Q$354,0),0)&gt;0,1,0)</f>
        <v>0</v>
      </c>
      <c r="E76" s="120">
        <f ca="1">IF(IFERROR(MATCH(_xlfn.CONCAT($B76,",",E$4),'25 SpcFunc &amp; VentSpcFunc combos'!$Q$8:$Q$354,0),0)&gt;0,1,0)</f>
        <v>0</v>
      </c>
      <c r="F76" s="120">
        <f ca="1">IF(IFERROR(MATCH(_xlfn.CONCAT($B76,",",F$4),'25 SpcFunc &amp; VentSpcFunc combos'!$Q$8:$Q$354,0),0)&gt;0,1,0)</f>
        <v>0</v>
      </c>
      <c r="G76" s="120">
        <f ca="1">IF(IFERROR(MATCH(_xlfn.CONCAT($B76,",",G$4),'25 SpcFunc &amp; VentSpcFunc combos'!$Q$8:$Q$354,0),0)&gt;0,1,0)</f>
        <v>0</v>
      </c>
      <c r="H76" s="120">
        <f ca="1">IF(IFERROR(MATCH(_xlfn.CONCAT($B76,",",H$4),'25 SpcFunc &amp; VentSpcFunc combos'!$Q$8:$Q$354,0),0)&gt;0,1,0)</f>
        <v>0</v>
      </c>
      <c r="I76" s="120">
        <f ca="1">IF(IFERROR(MATCH(_xlfn.CONCAT($B76,",",I$4),'25 SpcFunc &amp; VentSpcFunc combos'!$Q$8:$Q$354,0),0)&gt;0,1,0)</f>
        <v>0</v>
      </c>
      <c r="J76" s="120">
        <f ca="1">IF(IFERROR(MATCH(_xlfn.CONCAT($B76,",",J$4),'25 SpcFunc &amp; VentSpcFunc combos'!$Q$8:$Q$354,0),0)&gt;0,1,0)</f>
        <v>0</v>
      </c>
      <c r="K76" s="120">
        <f ca="1">IF(IFERROR(MATCH(_xlfn.CONCAT($B76,",",K$4),'25 SpcFunc &amp; VentSpcFunc combos'!$Q$8:$Q$354,0),0)&gt;0,1,0)</f>
        <v>0</v>
      </c>
      <c r="L76" s="120">
        <f ca="1">IF(IFERROR(MATCH(_xlfn.CONCAT($B76,",",L$4),'25 SpcFunc &amp; VentSpcFunc combos'!$Q$8:$Q$354,0),0)&gt;0,1,0)</f>
        <v>0</v>
      </c>
      <c r="M76" s="120">
        <f ca="1">IF(IFERROR(MATCH(_xlfn.CONCAT($B76,",",M$4),'25 SpcFunc &amp; VentSpcFunc combos'!$Q$8:$Q$354,0),0)&gt;0,1,0)</f>
        <v>0</v>
      </c>
      <c r="N76" s="120">
        <f ca="1">IF(IFERROR(MATCH(_xlfn.CONCAT($B76,",",N$4),'25 SpcFunc &amp; VentSpcFunc combos'!$Q$8:$Q$354,0),0)&gt;0,1,0)</f>
        <v>0</v>
      </c>
      <c r="O76" s="120">
        <f ca="1">IF(IFERROR(MATCH(_xlfn.CONCAT($B76,",",O$4),'25 SpcFunc &amp; VentSpcFunc combos'!$Q$8:$Q$354,0),0)&gt;0,1,0)</f>
        <v>0</v>
      </c>
      <c r="P76" s="120">
        <f ca="1">IF(IFERROR(MATCH(_xlfn.CONCAT($B76,",",P$4),'25 SpcFunc &amp; VentSpcFunc combos'!$Q$8:$Q$354,0),0)&gt;0,1,0)</f>
        <v>0</v>
      </c>
      <c r="Q76" s="120">
        <f ca="1">IF(IFERROR(MATCH(_xlfn.CONCAT($B76,",",Q$4),'25 SpcFunc &amp; VentSpcFunc combos'!$Q$8:$Q$354,0),0)&gt;0,1,0)</f>
        <v>0</v>
      </c>
      <c r="R76" s="120">
        <f ca="1">IF(IFERROR(MATCH(_xlfn.CONCAT($B76,",",R$4),'25 SpcFunc &amp; VentSpcFunc combos'!$Q$8:$Q$354,0),0)&gt;0,1,0)</f>
        <v>0</v>
      </c>
      <c r="S76" s="120">
        <f ca="1">IF(IFERROR(MATCH(_xlfn.CONCAT($B76,",",S$4),'25 SpcFunc &amp; VentSpcFunc combos'!$Q$8:$Q$354,0),0)&gt;0,1,0)</f>
        <v>0</v>
      </c>
      <c r="T76" s="120">
        <f ca="1">IF(IFERROR(MATCH(_xlfn.CONCAT($B76,",",T$4),'25 SpcFunc &amp; VentSpcFunc combos'!$Q$8:$Q$354,0),0)&gt;0,1,0)</f>
        <v>0</v>
      </c>
      <c r="U76" s="120">
        <f ca="1">IF(IFERROR(MATCH(_xlfn.CONCAT($B76,",",U$4),'25 SpcFunc &amp; VentSpcFunc combos'!$Q$8:$Q$354,0),0)&gt;0,1,0)</f>
        <v>0</v>
      </c>
      <c r="V76" s="120">
        <f ca="1">IF(IFERROR(MATCH(_xlfn.CONCAT($B76,",",V$4),'25 SpcFunc &amp; VentSpcFunc combos'!$Q$8:$Q$354,0),0)&gt;0,1,0)</f>
        <v>0</v>
      </c>
      <c r="W76" s="120">
        <f ca="1">IF(IFERROR(MATCH(_xlfn.CONCAT($B76,",",W$4),'25 SpcFunc &amp; VentSpcFunc combos'!$Q$8:$Q$354,0),0)&gt;0,1,0)</f>
        <v>0</v>
      </c>
      <c r="X76" s="120">
        <f ca="1">IF(IFERROR(MATCH(_xlfn.CONCAT($B76,",",X$4),'25 SpcFunc &amp; VentSpcFunc combos'!$Q$8:$Q$354,0),0)&gt;0,1,0)</f>
        <v>0</v>
      </c>
      <c r="Y76" s="120">
        <f ca="1">IF(IFERROR(MATCH(_xlfn.CONCAT($B76,",",Y$4),'25 SpcFunc &amp; VentSpcFunc combos'!$Q$8:$Q$354,0),0)&gt;0,1,0)</f>
        <v>0</v>
      </c>
      <c r="Z76" s="120">
        <f ca="1">IF(IFERROR(MATCH(_xlfn.CONCAT($B76,",",Z$4),'25 SpcFunc &amp; VentSpcFunc combos'!$Q$8:$Q$354,0),0)&gt;0,1,0)</f>
        <v>0</v>
      </c>
      <c r="AA76" s="120">
        <f ca="1">IF(IFERROR(MATCH(_xlfn.CONCAT($B76,",",AA$4),'25 SpcFunc &amp; VentSpcFunc combos'!$Q$8:$Q$354,0),0)&gt;0,1,0)</f>
        <v>0</v>
      </c>
      <c r="AB76" s="120">
        <f ca="1">IF(IFERROR(MATCH(_xlfn.CONCAT($B76,",",AB$4),'25 SpcFunc &amp; VentSpcFunc combos'!$Q$8:$Q$354,0),0)&gt;0,1,0)</f>
        <v>0</v>
      </c>
      <c r="AC76" s="120">
        <f ca="1">IF(IFERROR(MATCH(_xlfn.CONCAT($B76,",",AC$4),'25 SpcFunc &amp; VentSpcFunc combos'!$Q$8:$Q$354,0),0)&gt;0,1,0)</f>
        <v>0</v>
      </c>
      <c r="AD76" s="120">
        <f ca="1">IF(IFERROR(MATCH(_xlfn.CONCAT($B76,",",AD$4),'25 SpcFunc &amp; VentSpcFunc combos'!$Q$8:$Q$354,0),0)&gt;0,1,0)</f>
        <v>0</v>
      </c>
      <c r="AE76" s="120">
        <f ca="1">IF(IFERROR(MATCH(_xlfn.CONCAT($B76,",",AE$4),'25 SpcFunc &amp; VentSpcFunc combos'!$Q$8:$Q$354,0),0)&gt;0,1,0)</f>
        <v>0</v>
      </c>
      <c r="AF76" s="120">
        <f ca="1">IF(IFERROR(MATCH(_xlfn.CONCAT($B76,",",AF$4),'25 SpcFunc &amp; VentSpcFunc combos'!$Q$8:$Q$354,0),0)&gt;0,1,0)</f>
        <v>0</v>
      </c>
      <c r="AG76" s="120">
        <f ca="1">IF(IFERROR(MATCH(_xlfn.CONCAT($B76,",",AG$4),'25 SpcFunc &amp; VentSpcFunc combos'!$Q$8:$Q$354,0),0)&gt;0,1,0)</f>
        <v>0</v>
      </c>
      <c r="AH76" s="120">
        <f ca="1">IF(IFERROR(MATCH(_xlfn.CONCAT($B76,",",AH$4),'25 SpcFunc &amp; VentSpcFunc combos'!$Q$8:$Q$354,0),0)&gt;0,1,0)</f>
        <v>0</v>
      </c>
      <c r="AI76" s="120">
        <f ca="1">IF(IFERROR(MATCH(_xlfn.CONCAT($B76,",",AI$4),'25 SpcFunc &amp; VentSpcFunc combos'!$Q$8:$Q$354,0),0)&gt;0,1,0)</f>
        <v>0</v>
      </c>
      <c r="AJ76" s="120">
        <f ca="1">IF(IFERROR(MATCH(_xlfn.CONCAT($B76,",",AJ$4),'25 SpcFunc &amp; VentSpcFunc combos'!$Q$8:$Q$354,0),0)&gt;0,1,0)</f>
        <v>0</v>
      </c>
      <c r="AK76" s="120">
        <f ca="1">IF(IFERROR(MATCH(_xlfn.CONCAT($B76,",",AK$4),'25 SpcFunc &amp; VentSpcFunc combos'!$Q$8:$Q$354,0),0)&gt;0,1,0)</f>
        <v>0</v>
      </c>
      <c r="AL76" s="120">
        <f ca="1">IF(IFERROR(MATCH(_xlfn.CONCAT($B76,",",AL$4),'25 SpcFunc &amp; VentSpcFunc combos'!$Q$8:$Q$354,0),0)&gt;0,1,0)</f>
        <v>0</v>
      </c>
      <c r="AM76" s="120">
        <f ca="1">IF(IFERROR(MATCH(_xlfn.CONCAT($B76,",",AM$4),'25 SpcFunc &amp; VentSpcFunc combos'!$Q$8:$Q$354,0),0)&gt;0,1,0)</f>
        <v>0</v>
      </c>
      <c r="AN76" s="120">
        <f ca="1">IF(IFERROR(MATCH(_xlfn.CONCAT($B76,",",AN$4),'25 SpcFunc &amp; VentSpcFunc combos'!$Q$8:$Q$354,0),0)&gt;0,1,0)</f>
        <v>0</v>
      </c>
      <c r="AO76" s="120">
        <f ca="1">IF(IFERROR(MATCH(_xlfn.CONCAT($B76,",",AO$4),'25 SpcFunc &amp; VentSpcFunc combos'!$Q$8:$Q$354,0),0)&gt;0,1,0)</f>
        <v>0</v>
      </c>
      <c r="AP76" s="120">
        <f ca="1">IF(IFERROR(MATCH(_xlfn.CONCAT($B76,",",AP$4),'25 SpcFunc &amp; VentSpcFunc combos'!$Q$8:$Q$354,0),0)&gt;0,1,0)</f>
        <v>0</v>
      </c>
      <c r="AQ76" s="120">
        <f ca="1">IF(IFERROR(MATCH(_xlfn.CONCAT($B76,",",AQ$4),'25 SpcFunc &amp; VentSpcFunc combos'!$Q$8:$Q$354,0),0)&gt;0,1,0)</f>
        <v>0</v>
      </c>
      <c r="AR76" s="120">
        <f ca="1">IF(IFERROR(MATCH(_xlfn.CONCAT($B76,",",AR$4),'25 SpcFunc &amp; VentSpcFunc combos'!$Q$8:$Q$354,0),0)&gt;0,1,0)</f>
        <v>0</v>
      </c>
      <c r="AS76" s="120">
        <f ca="1">IF(IFERROR(MATCH(_xlfn.CONCAT($B76,",",AS$4),'25 SpcFunc &amp; VentSpcFunc combos'!$Q$8:$Q$354,0),0)&gt;0,1,0)</f>
        <v>0</v>
      </c>
      <c r="AT76" s="120">
        <f ca="1">IF(IFERROR(MATCH(_xlfn.CONCAT($B76,",",AT$4),'25 SpcFunc &amp; VentSpcFunc combos'!$Q$8:$Q$354,0),0)&gt;0,1,0)</f>
        <v>0</v>
      </c>
      <c r="AU76" s="120">
        <f ca="1">IF(IFERROR(MATCH(_xlfn.CONCAT($B76,",",AU$4),'25 SpcFunc &amp; VentSpcFunc combos'!$Q$8:$Q$354,0),0)&gt;0,1,0)</f>
        <v>0</v>
      </c>
      <c r="AV76" s="120">
        <f ca="1">IF(IFERROR(MATCH(_xlfn.CONCAT($B76,",",AV$4),'25 SpcFunc &amp; VentSpcFunc combos'!$Q$8:$Q$354,0),0)&gt;0,1,0)</f>
        <v>0</v>
      </c>
      <c r="AW76" s="120">
        <f ca="1">IF(IFERROR(MATCH(_xlfn.CONCAT($B76,",",AW$4),'25 SpcFunc &amp; VentSpcFunc combos'!$Q$8:$Q$354,0),0)&gt;0,1,0)</f>
        <v>0</v>
      </c>
      <c r="AX76" s="120">
        <f ca="1">IF(IFERROR(MATCH(_xlfn.CONCAT($B76,",",AX$4),'25 SpcFunc &amp; VentSpcFunc combos'!$Q$8:$Q$354,0),0)&gt;0,1,0)</f>
        <v>0</v>
      </c>
      <c r="AY76" s="120">
        <f ca="1">IF(IFERROR(MATCH(_xlfn.CONCAT($B76,",",AY$4),'25 SpcFunc &amp; VentSpcFunc combos'!$Q$8:$Q$354,0),0)&gt;0,1,0)</f>
        <v>0</v>
      </c>
      <c r="AZ76" s="120">
        <f ca="1">IF(IFERROR(MATCH(_xlfn.CONCAT($B76,",",AZ$4),'25 SpcFunc &amp; VentSpcFunc combos'!$Q$8:$Q$354,0),0)&gt;0,1,0)</f>
        <v>0</v>
      </c>
      <c r="BA76" s="120">
        <f ca="1">IF(IFERROR(MATCH(_xlfn.CONCAT($B76,",",BA$4),'25 SpcFunc &amp; VentSpcFunc combos'!$Q$8:$Q$354,0),0)&gt;0,1,0)</f>
        <v>0</v>
      </c>
      <c r="BB76" s="120">
        <f ca="1">IF(IFERROR(MATCH(_xlfn.CONCAT($B76,",",BB$4),'25 SpcFunc &amp; VentSpcFunc combos'!$Q$8:$Q$354,0),0)&gt;0,1,0)</f>
        <v>0</v>
      </c>
      <c r="BC76" s="120">
        <f ca="1">IF(IFERROR(MATCH(_xlfn.CONCAT($B76,",",BC$4),'25 SpcFunc &amp; VentSpcFunc combos'!$Q$8:$Q$354,0),0)&gt;0,1,0)</f>
        <v>0</v>
      </c>
      <c r="BD76" s="120">
        <f ca="1">IF(IFERROR(MATCH(_xlfn.CONCAT($B76,",",BD$4),'25 SpcFunc &amp; VentSpcFunc combos'!$Q$8:$Q$354,0),0)&gt;0,1,0)</f>
        <v>0</v>
      </c>
      <c r="BE76" s="120">
        <f ca="1">IF(IFERROR(MATCH(_xlfn.CONCAT($B76,",",BE$4),'25 SpcFunc &amp; VentSpcFunc combos'!$Q$8:$Q$354,0),0)&gt;0,1,0)</f>
        <v>0</v>
      </c>
      <c r="BF76" s="120">
        <f ca="1">IF(IFERROR(MATCH(_xlfn.CONCAT($B76,",",BF$4),'25 SpcFunc &amp; VentSpcFunc combos'!$Q$8:$Q$354,0),0)&gt;0,1,0)</f>
        <v>0</v>
      </c>
      <c r="BG76" s="120">
        <f ca="1">IF(IFERROR(MATCH(_xlfn.CONCAT($B76,",",BG$4),'25 SpcFunc &amp; VentSpcFunc combos'!$Q$8:$Q$354,0),0)&gt;0,1,0)</f>
        <v>0</v>
      </c>
      <c r="BH76" s="120">
        <f ca="1">IF(IFERROR(MATCH(_xlfn.CONCAT($B76,",",BH$4),'25 SpcFunc &amp; VentSpcFunc combos'!$Q$8:$Q$354,0),0)&gt;0,1,0)</f>
        <v>0</v>
      </c>
      <c r="BI76" s="120">
        <f ca="1">IF(IFERROR(MATCH(_xlfn.CONCAT($B76,",",BI$4),'25 SpcFunc &amp; VentSpcFunc combos'!$Q$8:$Q$354,0),0)&gt;0,1,0)</f>
        <v>0</v>
      </c>
      <c r="BJ76" s="120">
        <f ca="1">IF(IFERROR(MATCH(_xlfn.CONCAT($B76,",",BJ$4),'25 SpcFunc &amp; VentSpcFunc combos'!$Q$8:$Q$354,0),0)&gt;0,1,0)</f>
        <v>0</v>
      </c>
      <c r="BK76" s="120">
        <f ca="1">IF(IFERROR(MATCH(_xlfn.CONCAT($B76,",",BK$4),'25 SpcFunc &amp; VentSpcFunc combos'!$Q$8:$Q$354,0),0)&gt;0,1,0)</f>
        <v>0</v>
      </c>
      <c r="BL76" s="120">
        <f ca="1">IF(IFERROR(MATCH(_xlfn.CONCAT($B76,",",BL$4),'25 SpcFunc &amp; VentSpcFunc combos'!$Q$8:$Q$354,0),0)&gt;0,1,0)</f>
        <v>0</v>
      </c>
      <c r="BM76" s="120">
        <f ca="1">IF(IFERROR(MATCH(_xlfn.CONCAT($B76,",",BM$4),'25 SpcFunc &amp; VentSpcFunc combos'!$Q$8:$Q$354,0),0)&gt;0,1,0)</f>
        <v>0</v>
      </c>
      <c r="BN76" s="120">
        <f ca="1">IF(IFERROR(MATCH(_xlfn.CONCAT($B76,",",BN$4),'25 SpcFunc &amp; VentSpcFunc combos'!$Q$8:$Q$354,0),0)&gt;0,1,0)</f>
        <v>0</v>
      </c>
      <c r="BO76" s="120">
        <f ca="1">IF(IFERROR(MATCH(_xlfn.CONCAT($B76,",",BO$4),'25 SpcFunc &amp; VentSpcFunc combos'!$Q$8:$Q$354,0),0)&gt;0,1,0)</f>
        <v>0</v>
      </c>
      <c r="BP76" s="120">
        <f ca="1">IF(IFERROR(MATCH(_xlfn.CONCAT($B76,",",BP$4),'25 SpcFunc &amp; VentSpcFunc combos'!$Q$8:$Q$354,0),0)&gt;0,1,0)</f>
        <v>0</v>
      </c>
      <c r="BQ76" s="120">
        <f ca="1">IF(IFERROR(MATCH(_xlfn.CONCAT($B76,",",BQ$4),'25 SpcFunc &amp; VentSpcFunc combos'!$Q$8:$Q$354,0),0)&gt;0,1,0)</f>
        <v>0</v>
      </c>
      <c r="BR76" s="120">
        <f ca="1">IF(IFERROR(MATCH(_xlfn.CONCAT($B76,",",BR$4),'25 SpcFunc &amp; VentSpcFunc combos'!$Q$8:$Q$354,0),0)&gt;0,1,0)</f>
        <v>0</v>
      </c>
      <c r="BS76" s="120">
        <f ca="1">IF(IFERROR(MATCH(_xlfn.CONCAT($B76,",",BS$4),'25 SpcFunc &amp; VentSpcFunc combos'!$Q$8:$Q$354,0),0)&gt;0,1,0)</f>
        <v>0</v>
      </c>
      <c r="BT76" s="120">
        <f ca="1">IF(IFERROR(MATCH(_xlfn.CONCAT($B76,",",BT$4),'25 SpcFunc &amp; VentSpcFunc combos'!$Q$8:$Q$354,0),0)&gt;0,1,0)</f>
        <v>0</v>
      </c>
      <c r="BU76" s="120">
        <f ca="1">IF(IFERROR(MATCH(_xlfn.CONCAT($B76,",",BU$4),'25 SpcFunc &amp; VentSpcFunc combos'!$Q$8:$Q$354,0),0)&gt;0,1,0)</f>
        <v>0</v>
      </c>
      <c r="BV76" s="120">
        <f ca="1">IF(IFERROR(MATCH(_xlfn.CONCAT($B76,",",BV$4),'25 SpcFunc &amp; VentSpcFunc combos'!$Q$8:$Q$354,0),0)&gt;0,1,0)</f>
        <v>0</v>
      </c>
      <c r="BW76" s="120">
        <f ca="1">IF(IFERROR(MATCH(_xlfn.CONCAT($B76,",",BW$4),'25 SpcFunc &amp; VentSpcFunc combos'!$Q$8:$Q$354,0),0)&gt;0,1,0)</f>
        <v>0</v>
      </c>
      <c r="BX76" s="120">
        <f ca="1">IF(IFERROR(MATCH(_xlfn.CONCAT($B76,",",BX$4),'25 SpcFunc &amp; VentSpcFunc combos'!$Q$8:$Q$354,0),0)&gt;0,1,0)</f>
        <v>0</v>
      </c>
      <c r="BY76" s="120">
        <f ca="1">IF(IFERROR(MATCH(_xlfn.CONCAT($B76,",",BY$4),'25 SpcFunc &amp; VentSpcFunc combos'!$Q$8:$Q$354,0),0)&gt;0,1,0)</f>
        <v>0</v>
      </c>
      <c r="BZ76" s="120">
        <f ca="1">IF(IFERROR(MATCH(_xlfn.CONCAT($B76,",",BZ$4),'25 SpcFunc &amp; VentSpcFunc combos'!$Q$8:$Q$354,0),0)&gt;0,1,0)</f>
        <v>0</v>
      </c>
      <c r="CA76" s="120">
        <f ca="1">IF(IFERROR(MATCH(_xlfn.CONCAT($B76,",",CA$4),'25 SpcFunc &amp; VentSpcFunc combos'!$Q$8:$Q$354,0),0)&gt;0,1,0)</f>
        <v>1</v>
      </c>
      <c r="CB76" s="120">
        <f ca="1">IF(IFERROR(MATCH(_xlfn.CONCAT($B76,",",CB$4),'25 SpcFunc &amp; VentSpcFunc combos'!$Q$8:$Q$354,0),0)&gt;0,1,0)</f>
        <v>0</v>
      </c>
      <c r="CC76" s="120">
        <f ca="1">IF(IFERROR(MATCH(_xlfn.CONCAT($B76,",",CC$4),'25 SpcFunc &amp; VentSpcFunc combos'!$Q$8:$Q$354,0),0)&gt;0,1,0)</f>
        <v>1</v>
      </c>
      <c r="CD76" s="120">
        <f ca="1">IF(IFERROR(MATCH(_xlfn.CONCAT($B76,",",CD$4),'25 SpcFunc &amp; VentSpcFunc combos'!$Q$8:$Q$354,0),0)&gt;0,1,0)</f>
        <v>0</v>
      </c>
      <c r="CE76" s="120">
        <f ca="1">IF(IFERROR(MATCH(_xlfn.CONCAT($B76,",",CE$4),'25 SpcFunc &amp; VentSpcFunc combos'!$Q$8:$Q$354,0),0)&gt;0,1,0)</f>
        <v>0</v>
      </c>
      <c r="CF76" s="120">
        <f ca="1">IF(IFERROR(MATCH(_xlfn.CONCAT($B76,",",CF$4),'25 SpcFunc &amp; VentSpcFunc combos'!$Q$8:$Q$354,0),0)&gt;0,1,0)</f>
        <v>0</v>
      </c>
      <c r="CG76" s="120">
        <f ca="1">IF(IFERROR(MATCH(_xlfn.CONCAT($B76,",",CG$4),'25 SpcFunc &amp; VentSpcFunc combos'!$Q$8:$Q$354,0),0)&gt;0,1,0)</f>
        <v>0</v>
      </c>
      <c r="CH76" s="120">
        <f ca="1">IF(IFERROR(MATCH(_xlfn.CONCAT($B76,",",CH$4),'25 SpcFunc &amp; VentSpcFunc combos'!$Q$8:$Q$354,0),0)&gt;0,1,0)</f>
        <v>0</v>
      </c>
      <c r="CI76" s="120">
        <f ca="1">IF(IFERROR(MATCH(_xlfn.CONCAT($B76,",",CI$4),'25 SpcFunc &amp; VentSpcFunc combos'!$Q$8:$Q$354,0),0)&gt;0,1,0)</f>
        <v>0</v>
      </c>
      <c r="CJ76" s="120">
        <f ca="1">IF(IFERROR(MATCH(_xlfn.CONCAT($B76,",",CJ$4),'25 SpcFunc &amp; VentSpcFunc combos'!$Q$8:$Q$354,0),0)&gt;0,1,0)</f>
        <v>0</v>
      </c>
      <c r="CK76" s="120">
        <f ca="1">IF(IFERROR(MATCH(_xlfn.CONCAT($B76,",",CK$4),'25 SpcFunc &amp; VentSpcFunc combos'!$Q$8:$Q$354,0),0)&gt;0,1,0)</f>
        <v>0</v>
      </c>
      <c r="CL76" s="120">
        <f ca="1">IF(IFERROR(MATCH(_xlfn.CONCAT($B76,",",CL$4),'25 SpcFunc &amp; VentSpcFunc combos'!$Q$8:$Q$354,0),0)&gt;0,1,0)</f>
        <v>0</v>
      </c>
      <c r="CM76" s="120">
        <f ca="1">IF(IFERROR(MATCH(_xlfn.CONCAT($B76,",",CM$4),'25 SpcFunc &amp; VentSpcFunc combos'!$Q$8:$Q$354,0),0)&gt;0,1,0)</f>
        <v>0</v>
      </c>
      <c r="CN76" s="120">
        <f ca="1">IF(IFERROR(MATCH(_xlfn.CONCAT($B76,",",CN$4),'25 SpcFunc &amp; VentSpcFunc combos'!$Q$8:$Q$354,0),0)&gt;0,1,0)</f>
        <v>0</v>
      </c>
      <c r="CO76" s="120">
        <f ca="1">IF(IFERROR(MATCH(_xlfn.CONCAT($B76,",",CO$4),'25 SpcFunc &amp; VentSpcFunc combos'!$Q$8:$Q$354,0),0)&gt;0,1,0)</f>
        <v>0</v>
      </c>
      <c r="CP76" s="120">
        <f ca="1">IF(IFERROR(MATCH(_xlfn.CONCAT($B76,",",CP$4),'25 SpcFunc &amp; VentSpcFunc combos'!$Q$8:$Q$354,0),0)&gt;0,1,0)</f>
        <v>0</v>
      </c>
      <c r="CQ76" s="120">
        <f ca="1">IF(IFERROR(MATCH(_xlfn.CONCAT($B76,",",CQ$4),'25 SpcFunc &amp; VentSpcFunc combos'!$Q$8:$Q$354,0),0)&gt;0,1,0)</f>
        <v>0</v>
      </c>
      <c r="CR76" s="120">
        <f ca="1">IF(IFERROR(MATCH(_xlfn.CONCAT($B76,",",CR$4),'25 SpcFunc &amp; VentSpcFunc combos'!$Q$8:$Q$354,0),0)&gt;0,1,0)</f>
        <v>0</v>
      </c>
      <c r="CS76" s="120">
        <f ca="1">IF(IFERROR(MATCH(_xlfn.CONCAT($B76,",",CS$4),'25 SpcFunc &amp; VentSpcFunc combos'!$Q$8:$Q$354,0),0)&gt;0,1,0)</f>
        <v>0</v>
      </c>
      <c r="CT76" s="120">
        <f ca="1">IF(IFERROR(MATCH(_xlfn.CONCAT($B76,",",CT$4),'25 SpcFunc &amp; VentSpcFunc combos'!$Q$8:$Q$354,0),0)&gt;0,1,0)</f>
        <v>0</v>
      </c>
      <c r="CU76" s="99" t="s">
        <v>938</v>
      </c>
      <c r="CV76">
        <f t="shared" ca="1" si="5"/>
        <v>2</v>
      </c>
    </row>
    <row r="77" spans="2:100" x14ac:dyDescent="0.25">
      <c r="B77" t="str">
        <f>'For CSV - 2025 SpcFuncData'!B78</f>
        <v>Transportation Function (Ticketing Area)</v>
      </c>
      <c r="C77" s="120">
        <f ca="1">IF(IFERROR(MATCH(_xlfn.CONCAT($B77,",",C$4),'25 SpcFunc &amp; VentSpcFunc combos'!$Q$8:$Q$354,0),0)&gt;0,1,0)</f>
        <v>0</v>
      </c>
      <c r="D77" s="120">
        <f ca="1">IF(IFERROR(MATCH(_xlfn.CONCAT($B77,",",D$4),'25 SpcFunc &amp; VentSpcFunc combos'!$Q$8:$Q$354,0),0)&gt;0,1,0)</f>
        <v>0</v>
      </c>
      <c r="E77" s="120">
        <f ca="1">IF(IFERROR(MATCH(_xlfn.CONCAT($B77,",",E$4),'25 SpcFunc &amp; VentSpcFunc combos'!$Q$8:$Q$354,0),0)&gt;0,1,0)</f>
        <v>0</v>
      </c>
      <c r="F77" s="120">
        <f ca="1">IF(IFERROR(MATCH(_xlfn.CONCAT($B77,",",F$4),'25 SpcFunc &amp; VentSpcFunc combos'!$Q$8:$Q$354,0),0)&gt;0,1,0)</f>
        <v>0</v>
      </c>
      <c r="G77" s="120">
        <f ca="1">IF(IFERROR(MATCH(_xlfn.CONCAT($B77,",",G$4),'25 SpcFunc &amp; VentSpcFunc combos'!$Q$8:$Q$354,0),0)&gt;0,1,0)</f>
        <v>1</v>
      </c>
      <c r="H77" s="120">
        <f ca="1">IF(IFERROR(MATCH(_xlfn.CONCAT($B77,",",H$4),'25 SpcFunc &amp; VentSpcFunc combos'!$Q$8:$Q$354,0),0)&gt;0,1,0)</f>
        <v>0</v>
      </c>
      <c r="I77" s="120">
        <f ca="1">IF(IFERROR(MATCH(_xlfn.CONCAT($B77,",",I$4),'25 SpcFunc &amp; VentSpcFunc combos'!$Q$8:$Q$354,0),0)&gt;0,1,0)</f>
        <v>0</v>
      </c>
      <c r="J77" s="120">
        <f ca="1">IF(IFERROR(MATCH(_xlfn.CONCAT($B77,",",J$4),'25 SpcFunc &amp; VentSpcFunc combos'!$Q$8:$Q$354,0),0)&gt;0,1,0)</f>
        <v>0</v>
      </c>
      <c r="K77" s="120">
        <f ca="1">IF(IFERROR(MATCH(_xlfn.CONCAT($B77,",",K$4),'25 SpcFunc &amp; VentSpcFunc combos'!$Q$8:$Q$354,0),0)&gt;0,1,0)</f>
        <v>0</v>
      </c>
      <c r="L77" s="120">
        <f ca="1">IF(IFERROR(MATCH(_xlfn.CONCAT($B77,",",L$4),'25 SpcFunc &amp; VentSpcFunc combos'!$Q$8:$Q$354,0),0)&gt;0,1,0)</f>
        <v>0</v>
      </c>
      <c r="M77" s="120">
        <f ca="1">IF(IFERROR(MATCH(_xlfn.CONCAT($B77,",",M$4),'25 SpcFunc &amp; VentSpcFunc combos'!$Q$8:$Q$354,0),0)&gt;0,1,0)</f>
        <v>0</v>
      </c>
      <c r="N77" s="120">
        <f ca="1">IF(IFERROR(MATCH(_xlfn.CONCAT($B77,",",N$4),'25 SpcFunc &amp; VentSpcFunc combos'!$Q$8:$Q$354,0),0)&gt;0,1,0)</f>
        <v>0</v>
      </c>
      <c r="O77" s="120">
        <f ca="1">IF(IFERROR(MATCH(_xlfn.CONCAT($B77,",",O$4),'25 SpcFunc &amp; VentSpcFunc combos'!$Q$8:$Q$354,0),0)&gt;0,1,0)</f>
        <v>0</v>
      </c>
      <c r="P77" s="120">
        <f ca="1">IF(IFERROR(MATCH(_xlfn.CONCAT($B77,",",P$4),'25 SpcFunc &amp; VentSpcFunc combos'!$Q$8:$Q$354,0),0)&gt;0,1,0)</f>
        <v>0</v>
      </c>
      <c r="Q77" s="120">
        <f ca="1">IF(IFERROR(MATCH(_xlfn.CONCAT($B77,",",Q$4),'25 SpcFunc &amp; VentSpcFunc combos'!$Q$8:$Q$354,0),0)&gt;0,1,0)</f>
        <v>0</v>
      </c>
      <c r="R77" s="120">
        <f ca="1">IF(IFERROR(MATCH(_xlfn.CONCAT($B77,",",R$4),'25 SpcFunc &amp; VentSpcFunc combos'!$Q$8:$Q$354,0),0)&gt;0,1,0)</f>
        <v>0</v>
      </c>
      <c r="S77" s="120">
        <f ca="1">IF(IFERROR(MATCH(_xlfn.CONCAT($B77,",",S$4),'25 SpcFunc &amp; VentSpcFunc combos'!$Q$8:$Q$354,0),0)&gt;0,1,0)</f>
        <v>0</v>
      </c>
      <c r="T77" s="120">
        <f ca="1">IF(IFERROR(MATCH(_xlfn.CONCAT($B77,",",T$4),'25 SpcFunc &amp; VentSpcFunc combos'!$Q$8:$Q$354,0),0)&gt;0,1,0)</f>
        <v>0</v>
      </c>
      <c r="U77" s="120">
        <f ca="1">IF(IFERROR(MATCH(_xlfn.CONCAT($B77,",",U$4),'25 SpcFunc &amp; VentSpcFunc combos'!$Q$8:$Q$354,0),0)&gt;0,1,0)</f>
        <v>0</v>
      </c>
      <c r="V77" s="120">
        <f ca="1">IF(IFERROR(MATCH(_xlfn.CONCAT($B77,",",V$4),'25 SpcFunc &amp; VentSpcFunc combos'!$Q$8:$Q$354,0),0)&gt;0,1,0)</f>
        <v>0</v>
      </c>
      <c r="W77" s="120">
        <f ca="1">IF(IFERROR(MATCH(_xlfn.CONCAT($B77,",",W$4),'25 SpcFunc &amp; VentSpcFunc combos'!$Q$8:$Q$354,0),0)&gt;0,1,0)</f>
        <v>0</v>
      </c>
      <c r="X77" s="120">
        <f ca="1">IF(IFERROR(MATCH(_xlfn.CONCAT($B77,",",X$4),'25 SpcFunc &amp; VentSpcFunc combos'!$Q$8:$Q$354,0),0)&gt;0,1,0)</f>
        <v>0</v>
      </c>
      <c r="Y77" s="120">
        <f ca="1">IF(IFERROR(MATCH(_xlfn.CONCAT($B77,",",Y$4),'25 SpcFunc &amp; VentSpcFunc combos'!$Q$8:$Q$354,0),0)&gt;0,1,0)</f>
        <v>0</v>
      </c>
      <c r="Z77" s="120">
        <f ca="1">IF(IFERROR(MATCH(_xlfn.CONCAT($B77,",",Z$4),'25 SpcFunc &amp; VentSpcFunc combos'!$Q$8:$Q$354,0),0)&gt;0,1,0)</f>
        <v>0</v>
      </c>
      <c r="AA77" s="120">
        <f ca="1">IF(IFERROR(MATCH(_xlfn.CONCAT($B77,",",AA$4),'25 SpcFunc &amp; VentSpcFunc combos'!$Q$8:$Q$354,0),0)&gt;0,1,0)</f>
        <v>0</v>
      </c>
      <c r="AB77" s="120">
        <f ca="1">IF(IFERROR(MATCH(_xlfn.CONCAT($B77,",",AB$4),'25 SpcFunc &amp; VentSpcFunc combos'!$Q$8:$Q$354,0),0)&gt;0,1,0)</f>
        <v>0</v>
      </c>
      <c r="AC77" s="120">
        <f ca="1">IF(IFERROR(MATCH(_xlfn.CONCAT($B77,",",AC$4),'25 SpcFunc &amp; VentSpcFunc combos'!$Q$8:$Q$354,0),0)&gt;0,1,0)</f>
        <v>0</v>
      </c>
      <c r="AD77" s="120">
        <f ca="1">IF(IFERROR(MATCH(_xlfn.CONCAT($B77,",",AD$4),'25 SpcFunc &amp; VentSpcFunc combos'!$Q$8:$Q$354,0),0)&gt;0,1,0)</f>
        <v>0</v>
      </c>
      <c r="AE77" s="120">
        <f ca="1">IF(IFERROR(MATCH(_xlfn.CONCAT($B77,",",AE$4),'25 SpcFunc &amp; VentSpcFunc combos'!$Q$8:$Q$354,0),0)&gt;0,1,0)</f>
        <v>0</v>
      </c>
      <c r="AF77" s="120">
        <f ca="1">IF(IFERROR(MATCH(_xlfn.CONCAT($B77,",",AF$4),'25 SpcFunc &amp; VentSpcFunc combos'!$Q$8:$Q$354,0),0)&gt;0,1,0)</f>
        <v>0</v>
      </c>
      <c r="AG77" s="120">
        <f ca="1">IF(IFERROR(MATCH(_xlfn.CONCAT($B77,",",AG$4),'25 SpcFunc &amp; VentSpcFunc combos'!$Q$8:$Q$354,0),0)&gt;0,1,0)</f>
        <v>0</v>
      </c>
      <c r="AH77" s="120">
        <f ca="1">IF(IFERROR(MATCH(_xlfn.CONCAT($B77,",",AH$4),'25 SpcFunc &amp; VentSpcFunc combos'!$Q$8:$Q$354,0),0)&gt;0,1,0)</f>
        <v>0</v>
      </c>
      <c r="AI77" s="120">
        <f ca="1">IF(IFERROR(MATCH(_xlfn.CONCAT($B77,",",AI$4),'25 SpcFunc &amp; VentSpcFunc combos'!$Q$8:$Q$354,0),0)&gt;0,1,0)</f>
        <v>0</v>
      </c>
      <c r="AJ77" s="120">
        <f ca="1">IF(IFERROR(MATCH(_xlfn.CONCAT($B77,",",AJ$4),'25 SpcFunc &amp; VentSpcFunc combos'!$Q$8:$Q$354,0),0)&gt;0,1,0)</f>
        <v>0</v>
      </c>
      <c r="AK77" s="120">
        <f ca="1">IF(IFERROR(MATCH(_xlfn.CONCAT($B77,",",AK$4),'25 SpcFunc &amp; VentSpcFunc combos'!$Q$8:$Q$354,0),0)&gt;0,1,0)</f>
        <v>0</v>
      </c>
      <c r="AL77" s="120">
        <f ca="1">IF(IFERROR(MATCH(_xlfn.CONCAT($B77,",",AL$4),'25 SpcFunc &amp; VentSpcFunc combos'!$Q$8:$Q$354,0),0)&gt;0,1,0)</f>
        <v>0</v>
      </c>
      <c r="AM77" s="120">
        <f ca="1">IF(IFERROR(MATCH(_xlfn.CONCAT($B77,",",AM$4),'25 SpcFunc &amp; VentSpcFunc combos'!$Q$8:$Q$354,0),0)&gt;0,1,0)</f>
        <v>0</v>
      </c>
      <c r="AN77" s="120">
        <f ca="1">IF(IFERROR(MATCH(_xlfn.CONCAT($B77,",",AN$4),'25 SpcFunc &amp; VentSpcFunc combos'!$Q$8:$Q$354,0),0)&gt;0,1,0)</f>
        <v>0</v>
      </c>
      <c r="AO77" s="120">
        <f ca="1">IF(IFERROR(MATCH(_xlfn.CONCAT($B77,",",AO$4),'25 SpcFunc &amp; VentSpcFunc combos'!$Q$8:$Q$354,0),0)&gt;0,1,0)</f>
        <v>0</v>
      </c>
      <c r="AP77" s="120">
        <f ca="1">IF(IFERROR(MATCH(_xlfn.CONCAT($B77,",",AP$4),'25 SpcFunc &amp; VentSpcFunc combos'!$Q$8:$Q$354,0),0)&gt;0,1,0)</f>
        <v>0</v>
      </c>
      <c r="AQ77" s="120">
        <f ca="1">IF(IFERROR(MATCH(_xlfn.CONCAT($B77,",",AQ$4),'25 SpcFunc &amp; VentSpcFunc combos'!$Q$8:$Q$354,0),0)&gt;0,1,0)</f>
        <v>0</v>
      </c>
      <c r="AR77" s="120">
        <f ca="1">IF(IFERROR(MATCH(_xlfn.CONCAT($B77,",",AR$4),'25 SpcFunc &amp; VentSpcFunc combos'!$Q$8:$Q$354,0),0)&gt;0,1,0)</f>
        <v>0</v>
      </c>
      <c r="AS77" s="120">
        <f ca="1">IF(IFERROR(MATCH(_xlfn.CONCAT($B77,",",AS$4),'25 SpcFunc &amp; VentSpcFunc combos'!$Q$8:$Q$354,0),0)&gt;0,1,0)</f>
        <v>0</v>
      </c>
      <c r="AT77" s="120">
        <f ca="1">IF(IFERROR(MATCH(_xlfn.CONCAT($B77,",",AT$4),'25 SpcFunc &amp; VentSpcFunc combos'!$Q$8:$Q$354,0),0)&gt;0,1,0)</f>
        <v>0</v>
      </c>
      <c r="AU77" s="120">
        <f ca="1">IF(IFERROR(MATCH(_xlfn.CONCAT($B77,",",AU$4),'25 SpcFunc &amp; VentSpcFunc combos'!$Q$8:$Q$354,0),0)&gt;0,1,0)</f>
        <v>0</v>
      </c>
      <c r="AV77" s="120">
        <f ca="1">IF(IFERROR(MATCH(_xlfn.CONCAT($B77,",",AV$4),'25 SpcFunc &amp; VentSpcFunc combos'!$Q$8:$Q$354,0),0)&gt;0,1,0)</f>
        <v>0</v>
      </c>
      <c r="AW77" s="120">
        <f ca="1">IF(IFERROR(MATCH(_xlfn.CONCAT($B77,",",AW$4),'25 SpcFunc &amp; VentSpcFunc combos'!$Q$8:$Q$354,0),0)&gt;0,1,0)</f>
        <v>0</v>
      </c>
      <c r="AX77" s="120">
        <f ca="1">IF(IFERROR(MATCH(_xlfn.CONCAT($B77,",",AX$4),'25 SpcFunc &amp; VentSpcFunc combos'!$Q$8:$Q$354,0),0)&gt;0,1,0)</f>
        <v>0</v>
      </c>
      <c r="AY77" s="120">
        <f ca="1">IF(IFERROR(MATCH(_xlfn.CONCAT($B77,",",AY$4),'25 SpcFunc &amp; VentSpcFunc combos'!$Q$8:$Q$354,0),0)&gt;0,1,0)</f>
        <v>0</v>
      </c>
      <c r="AZ77" s="120">
        <f ca="1">IF(IFERROR(MATCH(_xlfn.CONCAT($B77,",",AZ$4),'25 SpcFunc &amp; VentSpcFunc combos'!$Q$8:$Q$354,0),0)&gt;0,1,0)</f>
        <v>0</v>
      </c>
      <c r="BA77" s="120">
        <f ca="1">IF(IFERROR(MATCH(_xlfn.CONCAT($B77,",",BA$4),'25 SpcFunc &amp; VentSpcFunc combos'!$Q$8:$Q$354,0),0)&gt;0,1,0)</f>
        <v>0</v>
      </c>
      <c r="BB77" s="120">
        <f ca="1">IF(IFERROR(MATCH(_xlfn.CONCAT($B77,",",BB$4),'25 SpcFunc &amp; VentSpcFunc combos'!$Q$8:$Q$354,0),0)&gt;0,1,0)</f>
        <v>0</v>
      </c>
      <c r="BC77" s="120">
        <f ca="1">IF(IFERROR(MATCH(_xlfn.CONCAT($B77,",",BC$4),'25 SpcFunc &amp; VentSpcFunc combos'!$Q$8:$Q$354,0),0)&gt;0,1,0)</f>
        <v>0</v>
      </c>
      <c r="BD77" s="120">
        <f ca="1">IF(IFERROR(MATCH(_xlfn.CONCAT($B77,",",BD$4),'25 SpcFunc &amp; VentSpcFunc combos'!$Q$8:$Q$354,0),0)&gt;0,1,0)</f>
        <v>0</v>
      </c>
      <c r="BE77" s="120">
        <f ca="1">IF(IFERROR(MATCH(_xlfn.CONCAT($B77,",",BE$4),'25 SpcFunc &amp; VentSpcFunc combos'!$Q$8:$Q$354,0),0)&gt;0,1,0)</f>
        <v>0</v>
      </c>
      <c r="BF77" s="120">
        <f ca="1">IF(IFERROR(MATCH(_xlfn.CONCAT($B77,",",BF$4),'25 SpcFunc &amp; VentSpcFunc combos'!$Q$8:$Q$354,0),0)&gt;0,1,0)</f>
        <v>0</v>
      </c>
      <c r="BG77" s="120">
        <f ca="1">IF(IFERROR(MATCH(_xlfn.CONCAT($B77,",",BG$4),'25 SpcFunc &amp; VentSpcFunc combos'!$Q$8:$Q$354,0),0)&gt;0,1,0)</f>
        <v>0</v>
      </c>
      <c r="BH77" s="120">
        <f ca="1">IF(IFERROR(MATCH(_xlfn.CONCAT($B77,",",BH$4),'25 SpcFunc &amp; VentSpcFunc combos'!$Q$8:$Q$354,0),0)&gt;0,1,0)</f>
        <v>0</v>
      </c>
      <c r="BI77" s="120">
        <f ca="1">IF(IFERROR(MATCH(_xlfn.CONCAT($B77,",",BI$4),'25 SpcFunc &amp; VentSpcFunc combos'!$Q$8:$Q$354,0),0)&gt;0,1,0)</f>
        <v>0</v>
      </c>
      <c r="BJ77" s="120">
        <f ca="1">IF(IFERROR(MATCH(_xlfn.CONCAT($B77,",",BJ$4),'25 SpcFunc &amp; VentSpcFunc combos'!$Q$8:$Q$354,0),0)&gt;0,1,0)</f>
        <v>0</v>
      </c>
      <c r="BK77" s="120">
        <f ca="1">IF(IFERROR(MATCH(_xlfn.CONCAT($B77,",",BK$4),'25 SpcFunc &amp; VentSpcFunc combos'!$Q$8:$Q$354,0),0)&gt;0,1,0)</f>
        <v>0</v>
      </c>
      <c r="BL77" s="120">
        <f ca="1">IF(IFERROR(MATCH(_xlfn.CONCAT($B77,",",BL$4),'25 SpcFunc &amp; VentSpcFunc combos'!$Q$8:$Q$354,0),0)&gt;0,1,0)</f>
        <v>0</v>
      </c>
      <c r="BM77" s="120">
        <f ca="1">IF(IFERROR(MATCH(_xlfn.CONCAT($B77,",",BM$4),'25 SpcFunc &amp; VentSpcFunc combos'!$Q$8:$Q$354,0),0)&gt;0,1,0)</f>
        <v>0</v>
      </c>
      <c r="BN77" s="120">
        <f ca="1">IF(IFERROR(MATCH(_xlfn.CONCAT($B77,",",BN$4),'25 SpcFunc &amp; VentSpcFunc combos'!$Q$8:$Q$354,0),0)&gt;0,1,0)</f>
        <v>0</v>
      </c>
      <c r="BO77" s="120">
        <f ca="1">IF(IFERROR(MATCH(_xlfn.CONCAT($B77,",",BO$4),'25 SpcFunc &amp; VentSpcFunc combos'!$Q$8:$Q$354,0),0)&gt;0,1,0)</f>
        <v>0</v>
      </c>
      <c r="BP77" s="120">
        <f ca="1">IF(IFERROR(MATCH(_xlfn.CONCAT($B77,",",BP$4),'25 SpcFunc &amp; VentSpcFunc combos'!$Q$8:$Q$354,0),0)&gt;0,1,0)</f>
        <v>0</v>
      </c>
      <c r="BQ77" s="120">
        <f ca="1">IF(IFERROR(MATCH(_xlfn.CONCAT($B77,",",BQ$4),'25 SpcFunc &amp; VentSpcFunc combos'!$Q$8:$Q$354,0),0)&gt;0,1,0)</f>
        <v>0</v>
      </c>
      <c r="BR77" s="120">
        <f ca="1">IF(IFERROR(MATCH(_xlfn.CONCAT($B77,",",BR$4),'25 SpcFunc &amp; VentSpcFunc combos'!$Q$8:$Q$354,0),0)&gt;0,1,0)</f>
        <v>0</v>
      </c>
      <c r="BS77" s="120">
        <f ca="1">IF(IFERROR(MATCH(_xlfn.CONCAT($B77,",",BS$4),'25 SpcFunc &amp; VentSpcFunc combos'!$Q$8:$Q$354,0),0)&gt;0,1,0)</f>
        <v>0</v>
      </c>
      <c r="BT77" s="120">
        <f ca="1">IF(IFERROR(MATCH(_xlfn.CONCAT($B77,",",BT$4),'25 SpcFunc &amp; VentSpcFunc combos'!$Q$8:$Q$354,0),0)&gt;0,1,0)</f>
        <v>0</v>
      </c>
      <c r="BU77" s="120">
        <f ca="1">IF(IFERROR(MATCH(_xlfn.CONCAT($B77,",",BU$4),'25 SpcFunc &amp; VentSpcFunc combos'!$Q$8:$Q$354,0),0)&gt;0,1,0)</f>
        <v>0</v>
      </c>
      <c r="BV77" s="120">
        <f ca="1">IF(IFERROR(MATCH(_xlfn.CONCAT($B77,",",BV$4),'25 SpcFunc &amp; VentSpcFunc combos'!$Q$8:$Q$354,0),0)&gt;0,1,0)</f>
        <v>0</v>
      </c>
      <c r="BW77" s="120">
        <f ca="1">IF(IFERROR(MATCH(_xlfn.CONCAT($B77,",",BW$4),'25 SpcFunc &amp; VentSpcFunc combos'!$Q$8:$Q$354,0),0)&gt;0,1,0)</f>
        <v>0</v>
      </c>
      <c r="BX77" s="120">
        <f ca="1">IF(IFERROR(MATCH(_xlfn.CONCAT($B77,",",BX$4),'25 SpcFunc &amp; VentSpcFunc combos'!$Q$8:$Q$354,0),0)&gt;0,1,0)</f>
        <v>0</v>
      </c>
      <c r="BY77" s="120">
        <f ca="1">IF(IFERROR(MATCH(_xlfn.CONCAT($B77,",",BY$4),'25 SpcFunc &amp; VentSpcFunc combos'!$Q$8:$Q$354,0),0)&gt;0,1,0)</f>
        <v>0</v>
      </c>
      <c r="BZ77" s="120">
        <f ca="1">IF(IFERROR(MATCH(_xlfn.CONCAT($B77,",",BZ$4),'25 SpcFunc &amp; VentSpcFunc combos'!$Q$8:$Q$354,0),0)&gt;0,1,0)</f>
        <v>0</v>
      </c>
      <c r="CA77" s="120">
        <f ca="1">IF(IFERROR(MATCH(_xlfn.CONCAT($B77,",",CA$4),'25 SpcFunc &amp; VentSpcFunc combos'!$Q$8:$Q$354,0),0)&gt;0,1,0)</f>
        <v>0</v>
      </c>
      <c r="CB77" s="120">
        <f ca="1">IF(IFERROR(MATCH(_xlfn.CONCAT($B77,",",CB$4),'25 SpcFunc &amp; VentSpcFunc combos'!$Q$8:$Q$354,0),0)&gt;0,1,0)</f>
        <v>0</v>
      </c>
      <c r="CC77" s="120">
        <f ca="1">IF(IFERROR(MATCH(_xlfn.CONCAT($B77,",",CC$4),'25 SpcFunc &amp; VentSpcFunc combos'!$Q$8:$Q$354,0),0)&gt;0,1,0)</f>
        <v>1</v>
      </c>
      <c r="CD77" s="120">
        <f ca="1">IF(IFERROR(MATCH(_xlfn.CONCAT($B77,",",CD$4),'25 SpcFunc &amp; VentSpcFunc combos'!$Q$8:$Q$354,0),0)&gt;0,1,0)</f>
        <v>0</v>
      </c>
      <c r="CE77" s="120">
        <f ca="1">IF(IFERROR(MATCH(_xlfn.CONCAT($B77,",",CE$4),'25 SpcFunc &amp; VentSpcFunc combos'!$Q$8:$Q$354,0),0)&gt;0,1,0)</f>
        <v>0</v>
      </c>
      <c r="CF77" s="120">
        <f ca="1">IF(IFERROR(MATCH(_xlfn.CONCAT($B77,",",CF$4),'25 SpcFunc &amp; VentSpcFunc combos'!$Q$8:$Q$354,0),0)&gt;0,1,0)</f>
        <v>0</v>
      </c>
      <c r="CG77" s="120">
        <f ca="1">IF(IFERROR(MATCH(_xlfn.CONCAT($B77,",",CG$4),'25 SpcFunc &amp; VentSpcFunc combos'!$Q$8:$Q$354,0),0)&gt;0,1,0)</f>
        <v>0</v>
      </c>
      <c r="CH77" s="120">
        <f ca="1">IF(IFERROR(MATCH(_xlfn.CONCAT($B77,",",CH$4),'25 SpcFunc &amp; VentSpcFunc combos'!$Q$8:$Q$354,0),0)&gt;0,1,0)</f>
        <v>0</v>
      </c>
      <c r="CI77" s="120">
        <f ca="1">IF(IFERROR(MATCH(_xlfn.CONCAT($B77,",",CI$4),'25 SpcFunc &amp; VentSpcFunc combos'!$Q$8:$Q$354,0),0)&gt;0,1,0)</f>
        <v>0</v>
      </c>
      <c r="CJ77" s="120">
        <f ca="1">IF(IFERROR(MATCH(_xlfn.CONCAT($B77,",",CJ$4),'25 SpcFunc &amp; VentSpcFunc combos'!$Q$8:$Q$354,0),0)&gt;0,1,0)</f>
        <v>0</v>
      </c>
      <c r="CK77" s="120">
        <f ca="1">IF(IFERROR(MATCH(_xlfn.CONCAT($B77,",",CK$4),'25 SpcFunc &amp; VentSpcFunc combos'!$Q$8:$Q$354,0),0)&gt;0,1,0)</f>
        <v>0</v>
      </c>
      <c r="CL77" s="120">
        <f ca="1">IF(IFERROR(MATCH(_xlfn.CONCAT($B77,",",CL$4),'25 SpcFunc &amp; VentSpcFunc combos'!$Q$8:$Q$354,0),0)&gt;0,1,0)</f>
        <v>0</v>
      </c>
      <c r="CM77" s="120">
        <f ca="1">IF(IFERROR(MATCH(_xlfn.CONCAT($B77,",",CM$4),'25 SpcFunc &amp; VentSpcFunc combos'!$Q$8:$Q$354,0),0)&gt;0,1,0)</f>
        <v>0</v>
      </c>
      <c r="CN77" s="120">
        <f ca="1">IF(IFERROR(MATCH(_xlfn.CONCAT($B77,",",CN$4),'25 SpcFunc &amp; VentSpcFunc combos'!$Q$8:$Q$354,0),0)&gt;0,1,0)</f>
        <v>0</v>
      </c>
      <c r="CO77" s="120">
        <f ca="1">IF(IFERROR(MATCH(_xlfn.CONCAT($B77,",",CO$4),'25 SpcFunc &amp; VentSpcFunc combos'!$Q$8:$Q$354,0),0)&gt;0,1,0)</f>
        <v>0</v>
      </c>
      <c r="CP77" s="120">
        <f ca="1">IF(IFERROR(MATCH(_xlfn.CONCAT($B77,",",CP$4),'25 SpcFunc &amp; VentSpcFunc combos'!$Q$8:$Q$354,0),0)&gt;0,1,0)</f>
        <v>0</v>
      </c>
      <c r="CQ77" s="120">
        <f ca="1">IF(IFERROR(MATCH(_xlfn.CONCAT($B77,",",CQ$4),'25 SpcFunc &amp; VentSpcFunc combos'!$Q$8:$Q$354,0),0)&gt;0,1,0)</f>
        <v>0</v>
      </c>
      <c r="CR77" s="120">
        <f ca="1">IF(IFERROR(MATCH(_xlfn.CONCAT($B77,",",CR$4),'25 SpcFunc &amp; VentSpcFunc combos'!$Q$8:$Q$354,0),0)&gt;0,1,0)</f>
        <v>0</v>
      </c>
      <c r="CS77" s="120">
        <f ca="1">IF(IFERROR(MATCH(_xlfn.CONCAT($B77,",",CS$4),'25 SpcFunc &amp; VentSpcFunc combos'!$Q$8:$Q$354,0),0)&gt;0,1,0)</f>
        <v>0</v>
      </c>
      <c r="CT77" s="120">
        <f ca="1">IF(IFERROR(MATCH(_xlfn.CONCAT($B77,",",CT$4),'25 SpcFunc &amp; VentSpcFunc combos'!$Q$8:$Q$354,0),0)&gt;0,1,0)</f>
        <v>0</v>
      </c>
      <c r="CU77" s="99" t="s">
        <v>938</v>
      </c>
      <c r="CV77">
        <f t="shared" ca="1" si="5"/>
        <v>2</v>
      </c>
    </row>
    <row r="78" spans="2:100" x14ac:dyDescent="0.25">
      <c r="B78" t="str">
        <f>'For CSV - 2025 SpcFuncData'!B79</f>
        <v>Unleased Tenant Area</v>
      </c>
      <c r="C78" s="120">
        <f ca="1">IF(IFERROR(MATCH(_xlfn.CONCAT($B78,",",C$4),'25 SpcFunc &amp; VentSpcFunc combos'!$Q$8:$Q$354,0),0)&gt;0,1,0)</f>
        <v>0</v>
      </c>
      <c r="D78" s="120">
        <f ca="1">IF(IFERROR(MATCH(_xlfn.CONCAT($B78,",",D$4),'25 SpcFunc &amp; VentSpcFunc combos'!$Q$8:$Q$354,0),0)&gt;0,1,0)</f>
        <v>0</v>
      </c>
      <c r="E78" s="120">
        <f ca="1">IF(IFERROR(MATCH(_xlfn.CONCAT($B78,",",E$4),'25 SpcFunc &amp; VentSpcFunc combos'!$Q$8:$Q$354,0),0)&gt;0,1,0)</f>
        <v>0</v>
      </c>
      <c r="F78" s="120">
        <f ca="1">IF(IFERROR(MATCH(_xlfn.CONCAT($B78,",",F$4),'25 SpcFunc &amp; VentSpcFunc combos'!$Q$8:$Q$354,0),0)&gt;0,1,0)</f>
        <v>0</v>
      </c>
      <c r="G78" s="120">
        <f ca="1">IF(IFERROR(MATCH(_xlfn.CONCAT($B78,",",G$4),'25 SpcFunc &amp; VentSpcFunc combos'!$Q$8:$Q$354,0),0)&gt;0,1,0)</f>
        <v>0</v>
      </c>
      <c r="H78" s="120">
        <f ca="1">IF(IFERROR(MATCH(_xlfn.CONCAT($B78,",",H$4),'25 SpcFunc &amp; VentSpcFunc combos'!$Q$8:$Q$354,0),0)&gt;0,1,0)</f>
        <v>0</v>
      </c>
      <c r="I78" s="120">
        <f ca="1">IF(IFERROR(MATCH(_xlfn.CONCAT($B78,",",I$4),'25 SpcFunc &amp; VentSpcFunc combos'!$Q$8:$Q$354,0),0)&gt;0,1,0)</f>
        <v>0</v>
      </c>
      <c r="J78" s="120">
        <f ca="1">IF(IFERROR(MATCH(_xlfn.CONCAT($B78,",",J$4),'25 SpcFunc &amp; VentSpcFunc combos'!$Q$8:$Q$354,0),0)&gt;0,1,0)</f>
        <v>0</v>
      </c>
      <c r="K78" s="120">
        <f ca="1">IF(IFERROR(MATCH(_xlfn.CONCAT($B78,",",K$4),'25 SpcFunc &amp; VentSpcFunc combos'!$Q$8:$Q$354,0),0)&gt;0,1,0)</f>
        <v>0</v>
      </c>
      <c r="L78" s="120">
        <f ca="1">IF(IFERROR(MATCH(_xlfn.CONCAT($B78,",",L$4),'25 SpcFunc &amp; VentSpcFunc combos'!$Q$8:$Q$354,0),0)&gt;0,1,0)</f>
        <v>0</v>
      </c>
      <c r="M78" s="120">
        <f ca="1">IF(IFERROR(MATCH(_xlfn.CONCAT($B78,",",M$4),'25 SpcFunc &amp; VentSpcFunc combos'!$Q$8:$Q$354,0),0)&gt;0,1,0)</f>
        <v>0</v>
      </c>
      <c r="N78" s="120">
        <f ca="1">IF(IFERROR(MATCH(_xlfn.CONCAT($B78,",",N$4),'25 SpcFunc &amp; VentSpcFunc combos'!$Q$8:$Q$354,0),0)&gt;0,1,0)</f>
        <v>0</v>
      </c>
      <c r="O78" s="120">
        <f ca="1">IF(IFERROR(MATCH(_xlfn.CONCAT($B78,",",O$4),'25 SpcFunc &amp; VentSpcFunc combos'!$Q$8:$Q$354,0),0)&gt;0,1,0)</f>
        <v>0</v>
      </c>
      <c r="P78" s="120">
        <f ca="1">IF(IFERROR(MATCH(_xlfn.CONCAT($B78,",",P$4),'25 SpcFunc &amp; VentSpcFunc combos'!$Q$8:$Q$354,0),0)&gt;0,1,0)</f>
        <v>0</v>
      </c>
      <c r="Q78" s="120">
        <f ca="1">IF(IFERROR(MATCH(_xlfn.CONCAT($B78,",",Q$4),'25 SpcFunc &amp; VentSpcFunc combos'!$Q$8:$Q$354,0),0)&gt;0,1,0)</f>
        <v>0</v>
      </c>
      <c r="R78" s="120">
        <f ca="1">IF(IFERROR(MATCH(_xlfn.CONCAT($B78,",",R$4),'25 SpcFunc &amp; VentSpcFunc combos'!$Q$8:$Q$354,0),0)&gt;0,1,0)</f>
        <v>0</v>
      </c>
      <c r="S78" s="120">
        <f ca="1">IF(IFERROR(MATCH(_xlfn.CONCAT($B78,",",S$4),'25 SpcFunc &amp; VentSpcFunc combos'!$Q$8:$Q$354,0),0)&gt;0,1,0)</f>
        <v>0</v>
      </c>
      <c r="T78" s="120">
        <f ca="1">IF(IFERROR(MATCH(_xlfn.CONCAT($B78,",",T$4),'25 SpcFunc &amp; VentSpcFunc combos'!$Q$8:$Q$354,0),0)&gt;0,1,0)</f>
        <v>0</v>
      </c>
      <c r="U78" s="120">
        <f ca="1">IF(IFERROR(MATCH(_xlfn.CONCAT($B78,",",U$4),'25 SpcFunc &amp; VentSpcFunc combos'!$Q$8:$Q$354,0),0)&gt;0,1,0)</f>
        <v>0</v>
      </c>
      <c r="V78" s="120">
        <f ca="1">IF(IFERROR(MATCH(_xlfn.CONCAT($B78,",",V$4),'25 SpcFunc &amp; VentSpcFunc combos'!$Q$8:$Q$354,0),0)&gt;0,1,0)</f>
        <v>0</v>
      </c>
      <c r="W78" s="120">
        <f ca="1">IF(IFERROR(MATCH(_xlfn.CONCAT($B78,",",W$4),'25 SpcFunc &amp; VentSpcFunc combos'!$Q$8:$Q$354,0),0)&gt;0,1,0)</f>
        <v>0</v>
      </c>
      <c r="X78" s="120">
        <f ca="1">IF(IFERROR(MATCH(_xlfn.CONCAT($B78,",",X$4),'25 SpcFunc &amp; VentSpcFunc combos'!$Q$8:$Q$354,0),0)&gt;0,1,0)</f>
        <v>0</v>
      </c>
      <c r="Y78" s="120">
        <f ca="1">IF(IFERROR(MATCH(_xlfn.CONCAT($B78,",",Y$4),'25 SpcFunc &amp; VentSpcFunc combos'!$Q$8:$Q$354,0),0)&gt;0,1,0)</f>
        <v>0</v>
      </c>
      <c r="Z78" s="120">
        <f ca="1">IF(IFERROR(MATCH(_xlfn.CONCAT($B78,",",Z$4),'25 SpcFunc &amp; VentSpcFunc combos'!$Q$8:$Q$354,0),0)&gt;0,1,0)</f>
        <v>0</v>
      </c>
      <c r="AA78" s="120">
        <f ca="1">IF(IFERROR(MATCH(_xlfn.CONCAT($B78,",",AA$4),'25 SpcFunc &amp; VentSpcFunc combos'!$Q$8:$Q$354,0),0)&gt;0,1,0)</f>
        <v>0</v>
      </c>
      <c r="AB78" s="120">
        <f ca="1">IF(IFERROR(MATCH(_xlfn.CONCAT($B78,",",AB$4),'25 SpcFunc &amp; VentSpcFunc combos'!$Q$8:$Q$354,0),0)&gt;0,1,0)</f>
        <v>0</v>
      </c>
      <c r="AC78" s="120">
        <f ca="1">IF(IFERROR(MATCH(_xlfn.CONCAT($B78,",",AC$4),'25 SpcFunc &amp; VentSpcFunc combos'!$Q$8:$Q$354,0),0)&gt;0,1,0)</f>
        <v>0</v>
      </c>
      <c r="AD78" s="120">
        <f ca="1">IF(IFERROR(MATCH(_xlfn.CONCAT($B78,",",AD$4),'25 SpcFunc &amp; VentSpcFunc combos'!$Q$8:$Q$354,0),0)&gt;0,1,0)</f>
        <v>0</v>
      </c>
      <c r="AE78" s="120">
        <f ca="1">IF(IFERROR(MATCH(_xlfn.CONCAT($B78,",",AE$4),'25 SpcFunc &amp; VentSpcFunc combos'!$Q$8:$Q$354,0),0)&gt;0,1,0)</f>
        <v>0</v>
      </c>
      <c r="AF78" s="120">
        <f ca="1">IF(IFERROR(MATCH(_xlfn.CONCAT($B78,",",AF$4),'25 SpcFunc &amp; VentSpcFunc combos'!$Q$8:$Q$354,0),0)&gt;0,1,0)</f>
        <v>0</v>
      </c>
      <c r="AG78" s="120">
        <f ca="1">IF(IFERROR(MATCH(_xlfn.CONCAT($B78,",",AG$4),'25 SpcFunc &amp; VentSpcFunc combos'!$Q$8:$Q$354,0),0)&gt;0,1,0)</f>
        <v>0</v>
      </c>
      <c r="AH78" s="120">
        <f ca="1">IF(IFERROR(MATCH(_xlfn.CONCAT($B78,",",AH$4),'25 SpcFunc &amp; VentSpcFunc combos'!$Q$8:$Q$354,0),0)&gt;0,1,0)</f>
        <v>0</v>
      </c>
      <c r="AI78" s="120">
        <f ca="1">IF(IFERROR(MATCH(_xlfn.CONCAT($B78,",",AI$4),'25 SpcFunc &amp; VentSpcFunc combos'!$Q$8:$Q$354,0),0)&gt;0,1,0)</f>
        <v>0</v>
      </c>
      <c r="AJ78" s="120">
        <f ca="1">IF(IFERROR(MATCH(_xlfn.CONCAT($B78,",",AJ$4),'25 SpcFunc &amp; VentSpcFunc combos'!$Q$8:$Q$354,0),0)&gt;0,1,0)</f>
        <v>0</v>
      </c>
      <c r="AK78" s="120">
        <f ca="1">IF(IFERROR(MATCH(_xlfn.CONCAT($B78,",",AK$4),'25 SpcFunc &amp; VentSpcFunc combos'!$Q$8:$Q$354,0),0)&gt;0,1,0)</f>
        <v>0</v>
      </c>
      <c r="AL78" s="120">
        <f ca="1">IF(IFERROR(MATCH(_xlfn.CONCAT($B78,",",AL$4),'25 SpcFunc &amp; VentSpcFunc combos'!$Q$8:$Q$354,0),0)&gt;0,1,0)</f>
        <v>0</v>
      </c>
      <c r="AM78" s="120">
        <f ca="1">IF(IFERROR(MATCH(_xlfn.CONCAT($B78,",",AM$4),'25 SpcFunc &amp; VentSpcFunc combos'!$Q$8:$Q$354,0),0)&gt;0,1,0)</f>
        <v>0</v>
      </c>
      <c r="AN78" s="120">
        <f ca="1">IF(IFERROR(MATCH(_xlfn.CONCAT($B78,",",AN$4),'25 SpcFunc &amp; VentSpcFunc combos'!$Q$8:$Q$354,0),0)&gt;0,1,0)</f>
        <v>0</v>
      </c>
      <c r="AO78" s="120">
        <f ca="1">IF(IFERROR(MATCH(_xlfn.CONCAT($B78,",",AO$4),'25 SpcFunc &amp; VentSpcFunc combos'!$Q$8:$Q$354,0),0)&gt;0,1,0)</f>
        <v>0</v>
      </c>
      <c r="AP78" s="120">
        <f ca="1">IF(IFERROR(MATCH(_xlfn.CONCAT($B78,",",AP$4),'25 SpcFunc &amp; VentSpcFunc combos'!$Q$8:$Q$354,0),0)&gt;0,1,0)</f>
        <v>0</v>
      </c>
      <c r="AQ78" s="120">
        <f ca="1">IF(IFERROR(MATCH(_xlfn.CONCAT($B78,",",AQ$4),'25 SpcFunc &amp; VentSpcFunc combos'!$Q$8:$Q$354,0),0)&gt;0,1,0)</f>
        <v>0</v>
      </c>
      <c r="AR78" s="120">
        <f ca="1">IF(IFERROR(MATCH(_xlfn.CONCAT($B78,",",AR$4),'25 SpcFunc &amp; VentSpcFunc combos'!$Q$8:$Q$354,0),0)&gt;0,1,0)</f>
        <v>0</v>
      </c>
      <c r="AS78" s="120">
        <f ca="1">IF(IFERROR(MATCH(_xlfn.CONCAT($B78,",",AS$4),'25 SpcFunc &amp; VentSpcFunc combos'!$Q$8:$Q$354,0),0)&gt;0,1,0)</f>
        <v>0</v>
      </c>
      <c r="AT78" s="120">
        <f ca="1">IF(IFERROR(MATCH(_xlfn.CONCAT($B78,",",AT$4),'25 SpcFunc &amp; VentSpcFunc combos'!$Q$8:$Q$354,0),0)&gt;0,1,0)</f>
        <v>0</v>
      </c>
      <c r="AU78" s="120">
        <f ca="1">IF(IFERROR(MATCH(_xlfn.CONCAT($B78,",",AU$4),'25 SpcFunc &amp; VentSpcFunc combos'!$Q$8:$Q$354,0),0)&gt;0,1,0)</f>
        <v>0</v>
      </c>
      <c r="AV78" s="120">
        <f ca="1">IF(IFERROR(MATCH(_xlfn.CONCAT($B78,",",AV$4),'25 SpcFunc &amp; VentSpcFunc combos'!$Q$8:$Q$354,0),0)&gt;0,1,0)</f>
        <v>0</v>
      </c>
      <c r="AW78" s="120">
        <f ca="1">IF(IFERROR(MATCH(_xlfn.CONCAT($B78,",",AW$4),'25 SpcFunc &amp; VentSpcFunc combos'!$Q$8:$Q$354,0),0)&gt;0,1,0)</f>
        <v>0</v>
      </c>
      <c r="AX78" s="120">
        <f ca="1">IF(IFERROR(MATCH(_xlfn.CONCAT($B78,",",AX$4),'25 SpcFunc &amp; VentSpcFunc combos'!$Q$8:$Q$354,0),0)&gt;0,1,0)</f>
        <v>0</v>
      </c>
      <c r="AY78" s="120">
        <f ca="1">IF(IFERROR(MATCH(_xlfn.CONCAT($B78,",",AY$4),'25 SpcFunc &amp; VentSpcFunc combos'!$Q$8:$Q$354,0),0)&gt;0,1,0)</f>
        <v>0</v>
      </c>
      <c r="AZ78" s="120">
        <f ca="1">IF(IFERROR(MATCH(_xlfn.CONCAT($B78,",",AZ$4),'25 SpcFunc &amp; VentSpcFunc combos'!$Q$8:$Q$354,0),0)&gt;0,1,0)</f>
        <v>0</v>
      </c>
      <c r="BA78" s="120">
        <f ca="1">IF(IFERROR(MATCH(_xlfn.CONCAT($B78,",",BA$4),'25 SpcFunc &amp; VentSpcFunc combos'!$Q$8:$Q$354,0),0)&gt;0,1,0)</f>
        <v>0</v>
      </c>
      <c r="BB78" s="120">
        <f ca="1">IF(IFERROR(MATCH(_xlfn.CONCAT($B78,",",BB$4),'25 SpcFunc &amp; VentSpcFunc combos'!$Q$8:$Q$354,0),0)&gt;0,1,0)</f>
        <v>0</v>
      </c>
      <c r="BC78" s="120">
        <f ca="1">IF(IFERROR(MATCH(_xlfn.CONCAT($B78,",",BC$4),'25 SpcFunc &amp; VentSpcFunc combos'!$Q$8:$Q$354,0),0)&gt;0,1,0)</f>
        <v>1</v>
      </c>
      <c r="BD78" s="120">
        <f ca="1">IF(IFERROR(MATCH(_xlfn.CONCAT($B78,",",BD$4),'25 SpcFunc &amp; VentSpcFunc combos'!$Q$8:$Q$354,0),0)&gt;0,1,0)</f>
        <v>0</v>
      </c>
      <c r="BE78" s="120">
        <f ca="1">IF(IFERROR(MATCH(_xlfn.CONCAT($B78,",",BE$4),'25 SpcFunc &amp; VentSpcFunc combos'!$Q$8:$Q$354,0),0)&gt;0,1,0)</f>
        <v>1</v>
      </c>
      <c r="BF78" s="120">
        <f ca="1">IF(IFERROR(MATCH(_xlfn.CONCAT($B78,",",BF$4),'25 SpcFunc &amp; VentSpcFunc combos'!$Q$8:$Q$354,0),0)&gt;0,1,0)</f>
        <v>0</v>
      </c>
      <c r="BG78" s="120">
        <f ca="1">IF(IFERROR(MATCH(_xlfn.CONCAT($B78,",",BG$4),'25 SpcFunc &amp; VentSpcFunc combos'!$Q$8:$Q$354,0),0)&gt;0,1,0)</f>
        <v>0</v>
      </c>
      <c r="BH78" s="120">
        <f ca="1">IF(IFERROR(MATCH(_xlfn.CONCAT($B78,",",BH$4),'25 SpcFunc &amp; VentSpcFunc combos'!$Q$8:$Q$354,0),0)&gt;0,1,0)</f>
        <v>0</v>
      </c>
      <c r="BI78" s="120">
        <f ca="1">IF(IFERROR(MATCH(_xlfn.CONCAT($B78,",",BI$4),'25 SpcFunc &amp; VentSpcFunc combos'!$Q$8:$Q$354,0),0)&gt;0,1,0)</f>
        <v>0</v>
      </c>
      <c r="BJ78" s="120">
        <f ca="1">IF(IFERROR(MATCH(_xlfn.CONCAT($B78,",",BJ$4),'25 SpcFunc &amp; VentSpcFunc combos'!$Q$8:$Q$354,0),0)&gt;0,1,0)</f>
        <v>0</v>
      </c>
      <c r="BK78" s="120">
        <f ca="1">IF(IFERROR(MATCH(_xlfn.CONCAT($B78,",",BK$4),'25 SpcFunc &amp; VentSpcFunc combos'!$Q$8:$Q$354,0),0)&gt;0,1,0)</f>
        <v>0</v>
      </c>
      <c r="BL78" s="120">
        <f ca="1">IF(IFERROR(MATCH(_xlfn.CONCAT($B78,",",BL$4),'25 SpcFunc &amp; VentSpcFunc combos'!$Q$8:$Q$354,0),0)&gt;0,1,0)</f>
        <v>0</v>
      </c>
      <c r="BM78" s="120">
        <f ca="1">IF(IFERROR(MATCH(_xlfn.CONCAT($B78,",",BM$4),'25 SpcFunc &amp; VentSpcFunc combos'!$Q$8:$Q$354,0),0)&gt;0,1,0)</f>
        <v>0</v>
      </c>
      <c r="BN78" s="120">
        <f ca="1">IF(IFERROR(MATCH(_xlfn.CONCAT($B78,",",BN$4),'25 SpcFunc &amp; VentSpcFunc combos'!$Q$8:$Q$354,0),0)&gt;0,1,0)</f>
        <v>0</v>
      </c>
      <c r="BO78" s="120">
        <f ca="1">IF(IFERROR(MATCH(_xlfn.CONCAT($B78,",",BO$4),'25 SpcFunc &amp; VentSpcFunc combos'!$Q$8:$Q$354,0),0)&gt;0,1,0)</f>
        <v>0</v>
      </c>
      <c r="BP78" s="120">
        <f ca="1">IF(IFERROR(MATCH(_xlfn.CONCAT($B78,",",BP$4),'25 SpcFunc &amp; VentSpcFunc combos'!$Q$8:$Q$354,0),0)&gt;0,1,0)</f>
        <v>0</v>
      </c>
      <c r="BQ78" s="120">
        <f ca="1">IF(IFERROR(MATCH(_xlfn.CONCAT($B78,",",BQ$4),'25 SpcFunc &amp; VentSpcFunc combos'!$Q$8:$Q$354,0),0)&gt;0,1,0)</f>
        <v>0</v>
      </c>
      <c r="BR78" s="120">
        <f ca="1">IF(IFERROR(MATCH(_xlfn.CONCAT($B78,",",BR$4),'25 SpcFunc &amp; VentSpcFunc combos'!$Q$8:$Q$354,0),0)&gt;0,1,0)</f>
        <v>1</v>
      </c>
      <c r="BS78" s="120">
        <f ca="1">IF(IFERROR(MATCH(_xlfn.CONCAT($B78,",",BS$4),'25 SpcFunc &amp; VentSpcFunc combos'!$Q$8:$Q$354,0),0)&gt;0,1,0)</f>
        <v>0</v>
      </c>
      <c r="BT78" s="120">
        <f ca="1">IF(IFERROR(MATCH(_xlfn.CONCAT($B78,",",BT$4),'25 SpcFunc &amp; VentSpcFunc combos'!$Q$8:$Q$354,0),0)&gt;0,1,0)</f>
        <v>0</v>
      </c>
      <c r="BU78" s="120">
        <f ca="1">IF(IFERROR(MATCH(_xlfn.CONCAT($B78,",",BU$4),'25 SpcFunc &amp; VentSpcFunc combos'!$Q$8:$Q$354,0),0)&gt;0,1,0)</f>
        <v>0</v>
      </c>
      <c r="BV78" s="120">
        <f ca="1">IF(IFERROR(MATCH(_xlfn.CONCAT($B78,",",BV$4),'25 SpcFunc &amp; VentSpcFunc combos'!$Q$8:$Q$354,0),0)&gt;0,1,0)</f>
        <v>0</v>
      </c>
      <c r="BW78" s="120">
        <f ca="1">IF(IFERROR(MATCH(_xlfn.CONCAT($B78,",",BW$4),'25 SpcFunc &amp; VentSpcFunc combos'!$Q$8:$Q$354,0),0)&gt;0,1,0)</f>
        <v>0</v>
      </c>
      <c r="BX78" s="120">
        <f ca="1">IF(IFERROR(MATCH(_xlfn.CONCAT($B78,",",BX$4),'25 SpcFunc &amp; VentSpcFunc combos'!$Q$8:$Q$354,0),0)&gt;0,1,0)</f>
        <v>0</v>
      </c>
      <c r="BY78" s="120">
        <f ca="1">IF(IFERROR(MATCH(_xlfn.CONCAT($B78,",",BY$4),'25 SpcFunc &amp; VentSpcFunc combos'!$Q$8:$Q$354,0),0)&gt;0,1,0)</f>
        <v>0</v>
      </c>
      <c r="BZ78" s="120">
        <f ca="1">IF(IFERROR(MATCH(_xlfn.CONCAT($B78,",",BZ$4),'25 SpcFunc &amp; VentSpcFunc combos'!$Q$8:$Q$354,0),0)&gt;0,1,0)</f>
        <v>0</v>
      </c>
      <c r="CA78" s="120">
        <f ca="1">IF(IFERROR(MATCH(_xlfn.CONCAT($B78,",",CA$4),'25 SpcFunc &amp; VentSpcFunc combos'!$Q$8:$Q$354,0),0)&gt;0,1,0)</f>
        <v>0</v>
      </c>
      <c r="CB78" s="120">
        <f ca="1">IF(IFERROR(MATCH(_xlfn.CONCAT($B78,",",CB$4),'25 SpcFunc &amp; VentSpcFunc combos'!$Q$8:$Q$354,0),0)&gt;0,1,0)</f>
        <v>0</v>
      </c>
      <c r="CC78" s="120">
        <f ca="1">IF(IFERROR(MATCH(_xlfn.CONCAT($B78,",",CC$4),'25 SpcFunc &amp; VentSpcFunc combos'!$Q$8:$Q$354,0),0)&gt;0,1,0)</f>
        <v>0</v>
      </c>
      <c r="CD78" s="120">
        <f ca="1">IF(IFERROR(MATCH(_xlfn.CONCAT($B78,",",CD$4),'25 SpcFunc &amp; VentSpcFunc combos'!$Q$8:$Q$354,0),0)&gt;0,1,0)</f>
        <v>1</v>
      </c>
      <c r="CE78" s="120">
        <f ca="1">IF(IFERROR(MATCH(_xlfn.CONCAT($B78,",",CE$4),'25 SpcFunc &amp; VentSpcFunc combos'!$Q$8:$Q$354,0),0)&gt;0,1,0)</f>
        <v>0</v>
      </c>
      <c r="CF78" s="120">
        <f ca="1">IF(IFERROR(MATCH(_xlfn.CONCAT($B78,",",CF$4),'25 SpcFunc &amp; VentSpcFunc combos'!$Q$8:$Q$354,0),0)&gt;0,1,0)</f>
        <v>0</v>
      </c>
      <c r="CG78" s="120">
        <f ca="1">IF(IFERROR(MATCH(_xlfn.CONCAT($B78,",",CG$4),'25 SpcFunc &amp; VentSpcFunc combos'!$Q$8:$Q$354,0),0)&gt;0,1,0)</f>
        <v>0</v>
      </c>
      <c r="CH78" s="120">
        <f ca="1">IF(IFERROR(MATCH(_xlfn.CONCAT($B78,",",CH$4),'25 SpcFunc &amp; VentSpcFunc combos'!$Q$8:$Q$354,0),0)&gt;0,1,0)</f>
        <v>1</v>
      </c>
      <c r="CI78" s="120">
        <f ca="1">IF(IFERROR(MATCH(_xlfn.CONCAT($B78,",",CI$4),'25 SpcFunc &amp; VentSpcFunc combos'!$Q$8:$Q$354,0),0)&gt;0,1,0)</f>
        <v>0</v>
      </c>
      <c r="CJ78" s="120">
        <f ca="1">IF(IFERROR(MATCH(_xlfn.CONCAT($B78,",",CJ$4),'25 SpcFunc &amp; VentSpcFunc combos'!$Q$8:$Q$354,0),0)&gt;0,1,0)</f>
        <v>0</v>
      </c>
      <c r="CK78" s="120">
        <f ca="1">IF(IFERROR(MATCH(_xlfn.CONCAT($B78,",",CK$4),'25 SpcFunc &amp; VentSpcFunc combos'!$Q$8:$Q$354,0),0)&gt;0,1,0)</f>
        <v>0</v>
      </c>
      <c r="CL78" s="120">
        <f ca="1">IF(IFERROR(MATCH(_xlfn.CONCAT($B78,",",CL$4),'25 SpcFunc &amp; VentSpcFunc combos'!$Q$8:$Q$354,0),0)&gt;0,1,0)</f>
        <v>0</v>
      </c>
      <c r="CM78" s="120">
        <f ca="1">IF(IFERROR(MATCH(_xlfn.CONCAT($B78,",",CM$4),'25 SpcFunc &amp; VentSpcFunc combos'!$Q$8:$Q$354,0),0)&gt;0,1,0)</f>
        <v>0</v>
      </c>
      <c r="CN78" s="120">
        <f ca="1">IF(IFERROR(MATCH(_xlfn.CONCAT($B78,",",CN$4),'25 SpcFunc &amp; VentSpcFunc combos'!$Q$8:$Q$354,0),0)&gt;0,1,0)</f>
        <v>0</v>
      </c>
      <c r="CO78" s="120">
        <f ca="1">IF(IFERROR(MATCH(_xlfn.CONCAT($B78,",",CO$4),'25 SpcFunc &amp; VentSpcFunc combos'!$Q$8:$Q$354,0),0)&gt;0,1,0)</f>
        <v>0</v>
      </c>
      <c r="CP78" s="120">
        <f ca="1">IF(IFERROR(MATCH(_xlfn.CONCAT($B78,",",CP$4),'25 SpcFunc &amp; VentSpcFunc combos'!$Q$8:$Q$354,0),0)&gt;0,1,0)</f>
        <v>0</v>
      </c>
      <c r="CQ78" s="120">
        <f ca="1">IF(IFERROR(MATCH(_xlfn.CONCAT($B78,",",CQ$4),'25 SpcFunc &amp; VentSpcFunc combos'!$Q$8:$Q$354,0),0)&gt;0,1,0)</f>
        <v>1</v>
      </c>
      <c r="CR78" s="120">
        <f ca="1">IF(IFERROR(MATCH(_xlfn.CONCAT($B78,",",CR$4),'25 SpcFunc &amp; VentSpcFunc combos'!$Q$8:$Q$354,0),0)&gt;0,1,0)</f>
        <v>0</v>
      </c>
      <c r="CS78" s="120">
        <f ca="1">IF(IFERROR(MATCH(_xlfn.CONCAT($B78,",",CS$4),'25 SpcFunc &amp; VentSpcFunc combos'!$Q$8:$Q$354,0),0)&gt;0,1,0)</f>
        <v>0</v>
      </c>
      <c r="CT78" s="120">
        <f ca="1">IF(IFERROR(MATCH(_xlfn.CONCAT($B78,",",CT$4),'25 SpcFunc &amp; VentSpcFunc combos'!$Q$8:$Q$354,0),0)&gt;0,1,0)</f>
        <v>0</v>
      </c>
      <c r="CU78" s="99" t="s">
        <v>938</v>
      </c>
      <c r="CV78">
        <f t="shared" ca="1" si="5"/>
        <v>6</v>
      </c>
    </row>
    <row r="79" spans="2:100" x14ac:dyDescent="0.25">
      <c r="B79" t="str">
        <f>'For CSV - 2025 SpcFuncData'!B80</f>
        <v>Unoccupied-Exclude from Gross Floor Area</v>
      </c>
      <c r="C79" s="120">
        <f ca="1">IF(IFERROR(MATCH(_xlfn.CONCAT($B79,",",C$4),'25 SpcFunc &amp; VentSpcFunc combos'!$Q$8:$Q$354,0),0)&gt;0,1,0)</f>
        <v>0</v>
      </c>
      <c r="D79" s="120">
        <f ca="1">IF(IFERROR(MATCH(_xlfn.CONCAT($B79,",",D$4),'25 SpcFunc &amp; VentSpcFunc combos'!$Q$8:$Q$354,0),0)&gt;0,1,0)</f>
        <v>0</v>
      </c>
      <c r="E79" s="120">
        <f ca="1">IF(IFERROR(MATCH(_xlfn.CONCAT($B79,",",E$4),'25 SpcFunc &amp; VentSpcFunc combos'!$Q$8:$Q$354,0),0)&gt;0,1,0)</f>
        <v>0</v>
      </c>
      <c r="F79" s="120">
        <f ca="1">IF(IFERROR(MATCH(_xlfn.CONCAT($B79,",",F$4),'25 SpcFunc &amp; VentSpcFunc combos'!$Q$8:$Q$354,0),0)&gt;0,1,0)</f>
        <v>0</v>
      </c>
      <c r="G79" s="120">
        <f ca="1">IF(IFERROR(MATCH(_xlfn.CONCAT($B79,",",G$4),'25 SpcFunc &amp; VentSpcFunc combos'!$Q$8:$Q$354,0),0)&gt;0,1,0)</f>
        <v>0</v>
      </c>
      <c r="H79" s="120">
        <f ca="1">IF(IFERROR(MATCH(_xlfn.CONCAT($B79,",",H$4),'25 SpcFunc &amp; VentSpcFunc combos'!$Q$8:$Q$354,0),0)&gt;0,1,0)</f>
        <v>0</v>
      </c>
      <c r="I79" s="120">
        <f ca="1">IF(IFERROR(MATCH(_xlfn.CONCAT($B79,",",I$4),'25 SpcFunc &amp; VentSpcFunc combos'!$Q$8:$Q$354,0),0)&gt;0,1,0)</f>
        <v>0</v>
      </c>
      <c r="J79" s="120">
        <f ca="1">IF(IFERROR(MATCH(_xlfn.CONCAT($B79,",",J$4),'25 SpcFunc &amp; VentSpcFunc combos'!$Q$8:$Q$354,0),0)&gt;0,1,0)</f>
        <v>0</v>
      </c>
      <c r="K79" s="120">
        <f ca="1">IF(IFERROR(MATCH(_xlfn.CONCAT($B79,",",K$4),'25 SpcFunc &amp; VentSpcFunc combos'!$Q$8:$Q$354,0),0)&gt;0,1,0)</f>
        <v>0</v>
      </c>
      <c r="L79" s="120">
        <f ca="1">IF(IFERROR(MATCH(_xlfn.CONCAT($B79,",",L$4),'25 SpcFunc &amp; VentSpcFunc combos'!$Q$8:$Q$354,0),0)&gt;0,1,0)</f>
        <v>0</v>
      </c>
      <c r="M79" s="120">
        <f ca="1">IF(IFERROR(MATCH(_xlfn.CONCAT($B79,",",M$4),'25 SpcFunc &amp; VentSpcFunc combos'!$Q$8:$Q$354,0),0)&gt;0,1,0)</f>
        <v>0</v>
      </c>
      <c r="N79" s="120">
        <f ca="1">IF(IFERROR(MATCH(_xlfn.CONCAT($B79,",",N$4),'25 SpcFunc &amp; VentSpcFunc combos'!$Q$8:$Q$354,0),0)&gt;0,1,0)</f>
        <v>0</v>
      </c>
      <c r="O79" s="120">
        <f ca="1">IF(IFERROR(MATCH(_xlfn.CONCAT($B79,",",O$4),'25 SpcFunc &amp; VentSpcFunc combos'!$Q$8:$Q$354,0),0)&gt;0,1,0)</f>
        <v>0</v>
      </c>
      <c r="P79" s="120">
        <f ca="1">IF(IFERROR(MATCH(_xlfn.CONCAT($B79,",",P$4),'25 SpcFunc &amp; VentSpcFunc combos'!$Q$8:$Q$354,0),0)&gt;0,1,0)</f>
        <v>0</v>
      </c>
      <c r="Q79" s="120">
        <f ca="1">IF(IFERROR(MATCH(_xlfn.CONCAT($B79,",",Q$4),'25 SpcFunc &amp; VentSpcFunc combos'!$Q$8:$Q$354,0),0)&gt;0,1,0)</f>
        <v>0</v>
      </c>
      <c r="R79" s="120">
        <f ca="1">IF(IFERROR(MATCH(_xlfn.CONCAT($B79,",",R$4),'25 SpcFunc &amp; VentSpcFunc combos'!$Q$8:$Q$354,0),0)&gt;0,1,0)</f>
        <v>0</v>
      </c>
      <c r="S79" s="120">
        <f ca="1">IF(IFERROR(MATCH(_xlfn.CONCAT($B79,",",S$4),'25 SpcFunc &amp; VentSpcFunc combos'!$Q$8:$Q$354,0),0)&gt;0,1,0)</f>
        <v>0</v>
      </c>
      <c r="T79" s="120">
        <f ca="1">IF(IFERROR(MATCH(_xlfn.CONCAT($B79,",",T$4),'25 SpcFunc &amp; VentSpcFunc combos'!$Q$8:$Q$354,0),0)&gt;0,1,0)</f>
        <v>0</v>
      </c>
      <c r="U79" s="120">
        <f ca="1">IF(IFERROR(MATCH(_xlfn.CONCAT($B79,",",U$4),'25 SpcFunc &amp; VentSpcFunc combos'!$Q$8:$Q$354,0),0)&gt;0,1,0)</f>
        <v>0</v>
      </c>
      <c r="V79" s="120">
        <f ca="1">IF(IFERROR(MATCH(_xlfn.CONCAT($B79,",",V$4),'25 SpcFunc &amp; VentSpcFunc combos'!$Q$8:$Q$354,0),0)&gt;0,1,0)</f>
        <v>0</v>
      </c>
      <c r="W79" s="120">
        <f ca="1">IF(IFERROR(MATCH(_xlfn.CONCAT($B79,",",W$4),'25 SpcFunc &amp; VentSpcFunc combos'!$Q$8:$Q$354,0),0)&gt;0,1,0)</f>
        <v>0</v>
      </c>
      <c r="X79" s="120">
        <f ca="1">IF(IFERROR(MATCH(_xlfn.CONCAT($B79,",",X$4),'25 SpcFunc &amp; VentSpcFunc combos'!$Q$8:$Q$354,0),0)&gt;0,1,0)</f>
        <v>0</v>
      </c>
      <c r="Y79" s="120">
        <f ca="1">IF(IFERROR(MATCH(_xlfn.CONCAT($B79,",",Y$4),'25 SpcFunc &amp; VentSpcFunc combos'!$Q$8:$Q$354,0),0)&gt;0,1,0)</f>
        <v>0</v>
      </c>
      <c r="Z79" s="120">
        <f ca="1">IF(IFERROR(MATCH(_xlfn.CONCAT($B79,",",Z$4),'25 SpcFunc &amp; VentSpcFunc combos'!$Q$8:$Q$354,0),0)&gt;0,1,0)</f>
        <v>0</v>
      </c>
      <c r="AA79" s="120">
        <f ca="1">IF(IFERROR(MATCH(_xlfn.CONCAT($B79,",",AA$4),'25 SpcFunc &amp; VentSpcFunc combos'!$Q$8:$Q$354,0),0)&gt;0,1,0)</f>
        <v>0</v>
      </c>
      <c r="AB79" s="120">
        <f ca="1">IF(IFERROR(MATCH(_xlfn.CONCAT($B79,",",AB$4),'25 SpcFunc &amp; VentSpcFunc combos'!$Q$8:$Q$354,0),0)&gt;0,1,0)</f>
        <v>0</v>
      </c>
      <c r="AC79" s="120">
        <f ca="1">IF(IFERROR(MATCH(_xlfn.CONCAT($B79,",",AC$4),'25 SpcFunc &amp; VentSpcFunc combos'!$Q$8:$Q$354,0),0)&gt;0,1,0)</f>
        <v>0</v>
      </c>
      <c r="AD79" s="120">
        <f ca="1">IF(IFERROR(MATCH(_xlfn.CONCAT($B79,",",AD$4),'25 SpcFunc &amp; VentSpcFunc combos'!$Q$8:$Q$354,0),0)&gt;0,1,0)</f>
        <v>0</v>
      </c>
      <c r="AE79" s="120">
        <f ca="1">IF(IFERROR(MATCH(_xlfn.CONCAT($B79,",",AE$4),'25 SpcFunc &amp; VentSpcFunc combos'!$Q$8:$Q$354,0),0)&gt;0,1,0)</f>
        <v>0</v>
      </c>
      <c r="AF79" s="120">
        <f ca="1">IF(IFERROR(MATCH(_xlfn.CONCAT($B79,",",AF$4),'25 SpcFunc &amp; VentSpcFunc combos'!$Q$8:$Q$354,0),0)&gt;0,1,0)</f>
        <v>0</v>
      </c>
      <c r="AG79" s="120">
        <f ca="1">IF(IFERROR(MATCH(_xlfn.CONCAT($B79,",",AG$4),'25 SpcFunc &amp; VentSpcFunc combos'!$Q$8:$Q$354,0),0)&gt;0,1,0)</f>
        <v>0</v>
      </c>
      <c r="AH79" s="120">
        <f ca="1">IF(IFERROR(MATCH(_xlfn.CONCAT($B79,",",AH$4),'25 SpcFunc &amp; VentSpcFunc combos'!$Q$8:$Q$354,0),0)&gt;0,1,0)</f>
        <v>0</v>
      </c>
      <c r="AI79" s="120">
        <f ca="1">IF(IFERROR(MATCH(_xlfn.CONCAT($B79,",",AI$4),'25 SpcFunc &amp; VentSpcFunc combos'!$Q$8:$Q$354,0),0)&gt;0,1,0)</f>
        <v>0</v>
      </c>
      <c r="AJ79" s="120">
        <f ca="1">IF(IFERROR(MATCH(_xlfn.CONCAT($B79,",",AJ$4),'25 SpcFunc &amp; VentSpcFunc combos'!$Q$8:$Q$354,0),0)&gt;0,1,0)</f>
        <v>0</v>
      </c>
      <c r="AK79" s="120">
        <f ca="1">IF(IFERROR(MATCH(_xlfn.CONCAT($B79,",",AK$4),'25 SpcFunc &amp; VentSpcFunc combos'!$Q$8:$Q$354,0),0)&gt;0,1,0)</f>
        <v>0</v>
      </c>
      <c r="AL79" s="120">
        <f ca="1">IF(IFERROR(MATCH(_xlfn.CONCAT($B79,",",AL$4),'25 SpcFunc &amp; VentSpcFunc combos'!$Q$8:$Q$354,0),0)&gt;0,1,0)</f>
        <v>0</v>
      </c>
      <c r="AM79" s="120">
        <f ca="1">IF(IFERROR(MATCH(_xlfn.CONCAT($B79,",",AM$4),'25 SpcFunc &amp; VentSpcFunc combos'!$Q$8:$Q$354,0),0)&gt;0,1,0)</f>
        <v>0</v>
      </c>
      <c r="AN79" s="120">
        <f ca="1">IF(IFERROR(MATCH(_xlfn.CONCAT($B79,",",AN$4),'25 SpcFunc &amp; VentSpcFunc combos'!$Q$8:$Q$354,0),0)&gt;0,1,0)</f>
        <v>0</v>
      </c>
      <c r="AO79" s="120">
        <f ca="1">IF(IFERROR(MATCH(_xlfn.CONCAT($B79,",",AO$4),'25 SpcFunc &amp; VentSpcFunc combos'!$Q$8:$Q$354,0),0)&gt;0,1,0)</f>
        <v>0</v>
      </c>
      <c r="AP79" s="120">
        <f ca="1">IF(IFERROR(MATCH(_xlfn.CONCAT($B79,",",AP$4),'25 SpcFunc &amp; VentSpcFunc combos'!$Q$8:$Q$354,0),0)&gt;0,1,0)</f>
        <v>0</v>
      </c>
      <c r="AQ79" s="120">
        <f ca="1">IF(IFERROR(MATCH(_xlfn.CONCAT($B79,",",AQ$4),'25 SpcFunc &amp; VentSpcFunc combos'!$Q$8:$Q$354,0),0)&gt;0,1,0)</f>
        <v>0</v>
      </c>
      <c r="AR79" s="120">
        <f ca="1">IF(IFERROR(MATCH(_xlfn.CONCAT($B79,",",AR$4),'25 SpcFunc &amp; VentSpcFunc combos'!$Q$8:$Q$354,0),0)&gt;0,1,0)</f>
        <v>0</v>
      </c>
      <c r="AS79" s="120">
        <f ca="1">IF(IFERROR(MATCH(_xlfn.CONCAT($B79,",",AS$4),'25 SpcFunc &amp; VentSpcFunc combos'!$Q$8:$Q$354,0),0)&gt;0,1,0)</f>
        <v>0</v>
      </c>
      <c r="AT79" s="120">
        <f ca="1">IF(IFERROR(MATCH(_xlfn.CONCAT($B79,",",AT$4),'25 SpcFunc &amp; VentSpcFunc combos'!$Q$8:$Q$354,0),0)&gt;0,1,0)</f>
        <v>0</v>
      </c>
      <c r="AU79" s="120">
        <f ca="1">IF(IFERROR(MATCH(_xlfn.CONCAT($B79,",",AU$4),'25 SpcFunc &amp; VentSpcFunc combos'!$Q$8:$Q$354,0),0)&gt;0,1,0)</f>
        <v>0</v>
      </c>
      <c r="AV79" s="120">
        <f ca="1">IF(IFERROR(MATCH(_xlfn.CONCAT($B79,",",AV$4),'25 SpcFunc &amp; VentSpcFunc combos'!$Q$8:$Q$354,0),0)&gt;0,1,0)</f>
        <v>0</v>
      </c>
      <c r="AW79" s="120">
        <f ca="1">IF(IFERROR(MATCH(_xlfn.CONCAT($B79,",",AW$4),'25 SpcFunc &amp; VentSpcFunc combos'!$Q$8:$Q$354,0),0)&gt;0,1,0)</f>
        <v>0</v>
      </c>
      <c r="AX79" s="120">
        <f ca="1">IF(IFERROR(MATCH(_xlfn.CONCAT($B79,",",AX$4),'25 SpcFunc &amp; VentSpcFunc combos'!$Q$8:$Q$354,0),0)&gt;0,1,0)</f>
        <v>0</v>
      </c>
      <c r="AY79" s="120">
        <f ca="1">IF(IFERROR(MATCH(_xlfn.CONCAT($B79,",",AY$4),'25 SpcFunc &amp; VentSpcFunc combos'!$Q$8:$Q$354,0),0)&gt;0,1,0)</f>
        <v>0</v>
      </c>
      <c r="AZ79" s="120">
        <f ca="1">IF(IFERROR(MATCH(_xlfn.CONCAT($B79,",",AZ$4),'25 SpcFunc &amp; VentSpcFunc combos'!$Q$8:$Q$354,0),0)&gt;0,1,0)</f>
        <v>0</v>
      </c>
      <c r="BA79" s="120">
        <f ca="1">IF(IFERROR(MATCH(_xlfn.CONCAT($B79,",",BA$4),'25 SpcFunc &amp; VentSpcFunc combos'!$Q$8:$Q$354,0),0)&gt;0,1,0)</f>
        <v>0</v>
      </c>
      <c r="BB79" s="120">
        <f ca="1">IF(IFERROR(MATCH(_xlfn.CONCAT($B79,",",BB$4),'25 SpcFunc &amp; VentSpcFunc combos'!$Q$8:$Q$354,0),0)&gt;0,1,0)</f>
        <v>0</v>
      </c>
      <c r="BC79" s="120">
        <f ca="1">IF(IFERROR(MATCH(_xlfn.CONCAT($B79,",",BC$4),'25 SpcFunc &amp; VentSpcFunc combos'!$Q$8:$Q$354,0),0)&gt;0,1,0)</f>
        <v>0</v>
      </c>
      <c r="BD79" s="120">
        <f ca="1">IF(IFERROR(MATCH(_xlfn.CONCAT($B79,",",BD$4),'25 SpcFunc &amp; VentSpcFunc combos'!$Q$8:$Q$354,0),0)&gt;0,1,0)</f>
        <v>0</v>
      </c>
      <c r="BE79" s="120">
        <f ca="1">IF(IFERROR(MATCH(_xlfn.CONCAT($B79,",",BE$4),'25 SpcFunc &amp; VentSpcFunc combos'!$Q$8:$Q$354,0),0)&gt;0,1,0)</f>
        <v>0</v>
      </c>
      <c r="BF79" s="120">
        <f ca="1">IF(IFERROR(MATCH(_xlfn.CONCAT($B79,",",BF$4),'25 SpcFunc &amp; VentSpcFunc combos'!$Q$8:$Q$354,0),0)&gt;0,1,0)</f>
        <v>0</v>
      </c>
      <c r="BG79" s="120">
        <f ca="1">IF(IFERROR(MATCH(_xlfn.CONCAT($B79,",",BG$4),'25 SpcFunc &amp; VentSpcFunc combos'!$Q$8:$Q$354,0),0)&gt;0,1,0)</f>
        <v>0</v>
      </c>
      <c r="BH79" s="120">
        <f ca="1">IF(IFERROR(MATCH(_xlfn.CONCAT($B79,",",BH$4),'25 SpcFunc &amp; VentSpcFunc combos'!$Q$8:$Q$354,0),0)&gt;0,1,0)</f>
        <v>0</v>
      </c>
      <c r="BI79" s="120">
        <f ca="1">IF(IFERROR(MATCH(_xlfn.CONCAT($B79,",",BI$4),'25 SpcFunc &amp; VentSpcFunc combos'!$Q$8:$Q$354,0),0)&gt;0,1,0)</f>
        <v>0</v>
      </c>
      <c r="BJ79" s="120">
        <f ca="1">IF(IFERROR(MATCH(_xlfn.CONCAT($B79,",",BJ$4),'25 SpcFunc &amp; VentSpcFunc combos'!$Q$8:$Q$354,0),0)&gt;0,1,0)</f>
        <v>0</v>
      </c>
      <c r="BK79" s="120">
        <f ca="1">IF(IFERROR(MATCH(_xlfn.CONCAT($B79,",",BK$4),'25 SpcFunc &amp; VentSpcFunc combos'!$Q$8:$Q$354,0),0)&gt;0,1,0)</f>
        <v>0</v>
      </c>
      <c r="BL79" s="120">
        <f ca="1">IF(IFERROR(MATCH(_xlfn.CONCAT($B79,",",BL$4),'25 SpcFunc &amp; VentSpcFunc combos'!$Q$8:$Q$354,0),0)&gt;0,1,0)</f>
        <v>0</v>
      </c>
      <c r="BM79" s="120">
        <f ca="1">IF(IFERROR(MATCH(_xlfn.CONCAT($B79,",",BM$4),'25 SpcFunc &amp; VentSpcFunc combos'!$Q$8:$Q$354,0),0)&gt;0,1,0)</f>
        <v>0</v>
      </c>
      <c r="BN79" s="120">
        <f ca="1">IF(IFERROR(MATCH(_xlfn.CONCAT($B79,",",BN$4),'25 SpcFunc &amp; VentSpcFunc combos'!$Q$8:$Q$354,0),0)&gt;0,1,0)</f>
        <v>0</v>
      </c>
      <c r="BO79" s="120">
        <f ca="1">IF(IFERROR(MATCH(_xlfn.CONCAT($B79,",",BO$4),'25 SpcFunc &amp; VentSpcFunc combos'!$Q$8:$Q$354,0),0)&gt;0,1,0)</f>
        <v>0</v>
      </c>
      <c r="BP79" s="120">
        <f ca="1">IF(IFERROR(MATCH(_xlfn.CONCAT($B79,",",BP$4),'25 SpcFunc &amp; VentSpcFunc combos'!$Q$8:$Q$354,0),0)&gt;0,1,0)</f>
        <v>0</v>
      </c>
      <c r="BQ79" s="120">
        <f ca="1">IF(IFERROR(MATCH(_xlfn.CONCAT($B79,",",BQ$4),'25 SpcFunc &amp; VentSpcFunc combos'!$Q$8:$Q$354,0),0)&gt;0,1,0)</f>
        <v>0</v>
      </c>
      <c r="BR79" s="120">
        <f ca="1">IF(IFERROR(MATCH(_xlfn.CONCAT($B79,",",BR$4),'25 SpcFunc &amp; VentSpcFunc combos'!$Q$8:$Q$354,0),0)&gt;0,1,0)</f>
        <v>0</v>
      </c>
      <c r="BS79" s="120">
        <f ca="1">IF(IFERROR(MATCH(_xlfn.CONCAT($B79,",",BS$4),'25 SpcFunc &amp; VentSpcFunc combos'!$Q$8:$Q$354,0),0)&gt;0,1,0)</f>
        <v>0</v>
      </c>
      <c r="BT79" s="120">
        <f ca="1">IF(IFERROR(MATCH(_xlfn.CONCAT($B79,",",BT$4),'25 SpcFunc &amp; VentSpcFunc combos'!$Q$8:$Q$354,0),0)&gt;0,1,0)</f>
        <v>0</v>
      </c>
      <c r="BU79" s="120">
        <f ca="1">IF(IFERROR(MATCH(_xlfn.CONCAT($B79,",",BU$4),'25 SpcFunc &amp; VentSpcFunc combos'!$Q$8:$Q$354,0),0)&gt;0,1,0)</f>
        <v>0</v>
      </c>
      <c r="BV79" s="120">
        <f ca="1">IF(IFERROR(MATCH(_xlfn.CONCAT($B79,",",BV$4),'25 SpcFunc &amp; VentSpcFunc combos'!$Q$8:$Q$354,0),0)&gt;0,1,0)</f>
        <v>0</v>
      </c>
      <c r="BW79" s="120">
        <f ca="1">IF(IFERROR(MATCH(_xlfn.CONCAT($B79,",",BW$4),'25 SpcFunc &amp; VentSpcFunc combos'!$Q$8:$Q$354,0),0)&gt;0,1,0)</f>
        <v>0</v>
      </c>
      <c r="BX79" s="120">
        <f ca="1">IF(IFERROR(MATCH(_xlfn.CONCAT($B79,",",BX$4),'25 SpcFunc &amp; VentSpcFunc combos'!$Q$8:$Q$354,0),0)&gt;0,1,0)</f>
        <v>0</v>
      </c>
      <c r="BY79" s="120">
        <f ca="1">IF(IFERROR(MATCH(_xlfn.CONCAT($B79,",",BY$4),'25 SpcFunc &amp; VentSpcFunc combos'!$Q$8:$Q$354,0),0)&gt;0,1,0)</f>
        <v>0</v>
      </c>
      <c r="BZ79" s="120">
        <f ca="1">IF(IFERROR(MATCH(_xlfn.CONCAT($B79,",",BZ$4),'25 SpcFunc &amp; VentSpcFunc combos'!$Q$8:$Q$354,0),0)&gt;0,1,0)</f>
        <v>0</v>
      </c>
      <c r="CA79" s="120">
        <f ca="1">IF(IFERROR(MATCH(_xlfn.CONCAT($B79,",",CA$4),'25 SpcFunc &amp; VentSpcFunc combos'!$Q$8:$Q$354,0),0)&gt;0,1,0)</f>
        <v>0</v>
      </c>
      <c r="CB79" s="120">
        <f ca="1">IF(IFERROR(MATCH(_xlfn.CONCAT($B79,",",CB$4),'25 SpcFunc &amp; VentSpcFunc combos'!$Q$8:$Q$354,0),0)&gt;0,1,0)</f>
        <v>0</v>
      </c>
      <c r="CC79" s="120">
        <f ca="1">IF(IFERROR(MATCH(_xlfn.CONCAT($B79,",",CC$4),'25 SpcFunc &amp; VentSpcFunc combos'!$Q$8:$Q$354,0),0)&gt;0,1,0)</f>
        <v>0</v>
      </c>
      <c r="CD79" s="120">
        <f ca="1">IF(IFERROR(MATCH(_xlfn.CONCAT($B79,",",CD$4),'25 SpcFunc &amp; VentSpcFunc combos'!$Q$8:$Q$354,0),0)&gt;0,1,0)</f>
        <v>0</v>
      </c>
      <c r="CE79" s="120">
        <f ca="1">IF(IFERROR(MATCH(_xlfn.CONCAT($B79,",",CE$4),'25 SpcFunc &amp; VentSpcFunc combos'!$Q$8:$Q$354,0),0)&gt;0,1,0)</f>
        <v>0</v>
      </c>
      <c r="CF79" s="120">
        <f ca="1">IF(IFERROR(MATCH(_xlfn.CONCAT($B79,",",CF$4),'25 SpcFunc &amp; VentSpcFunc combos'!$Q$8:$Q$354,0),0)&gt;0,1,0)</f>
        <v>0</v>
      </c>
      <c r="CG79" s="120">
        <f ca="1">IF(IFERROR(MATCH(_xlfn.CONCAT($B79,",",CG$4),'25 SpcFunc &amp; VentSpcFunc combos'!$Q$8:$Q$354,0),0)&gt;0,1,0)</f>
        <v>0</v>
      </c>
      <c r="CH79" s="120">
        <f ca="1">IF(IFERROR(MATCH(_xlfn.CONCAT($B79,",",CH$4),'25 SpcFunc &amp; VentSpcFunc combos'!$Q$8:$Q$354,0),0)&gt;0,1,0)</f>
        <v>0</v>
      </c>
      <c r="CI79" s="120">
        <f ca="1">IF(IFERROR(MATCH(_xlfn.CONCAT($B79,",",CI$4),'25 SpcFunc &amp; VentSpcFunc combos'!$Q$8:$Q$354,0),0)&gt;0,1,0)</f>
        <v>0</v>
      </c>
      <c r="CJ79" s="120">
        <f ca="1">IF(IFERROR(MATCH(_xlfn.CONCAT($B79,",",CJ$4),'25 SpcFunc &amp; VentSpcFunc combos'!$Q$8:$Q$354,0),0)&gt;0,1,0)</f>
        <v>0</v>
      </c>
      <c r="CK79" s="120">
        <f ca="1">IF(IFERROR(MATCH(_xlfn.CONCAT($B79,",",CK$4),'25 SpcFunc &amp; VentSpcFunc combos'!$Q$8:$Q$354,0),0)&gt;0,1,0)</f>
        <v>0</v>
      </c>
      <c r="CL79" s="120">
        <f ca="1">IF(IFERROR(MATCH(_xlfn.CONCAT($B79,",",CL$4),'25 SpcFunc &amp; VentSpcFunc combos'!$Q$8:$Q$354,0),0)&gt;0,1,0)</f>
        <v>0</v>
      </c>
      <c r="CM79" s="120">
        <f ca="1">IF(IFERROR(MATCH(_xlfn.CONCAT($B79,",",CM$4),'25 SpcFunc &amp; VentSpcFunc combos'!$Q$8:$Q$354,0),0)&gt;0,1,0)</f>
        <v>0</v>
      </c>
      <c r="CN79" s="120">
        <f ca="1">IF(IFERROR(MATCH(_xlfn.CONCAT($B79,",",CN$4),'25 SpcFunc &amp; VentSpcFunc combos'!$Q$8:$Q$354,0),0)&gt;0,1,0)</f>
        <v>0</v>
      </c>
      <c r="CO79" s="120">
        <f ca="1">IF(IFERROR(MATCH(_xlfn.CONCAT($B79,",",CO$4),'25 SpcFunc &amp; VentSpcFunc combos'!$Q$8:$Q$354,0),0)&gt;0,1,0)</f>
        <v>0</v>
      </c>
      <c r="CP79" s="120">
        <f ca="1">IF(IFERROR(MATCH(_xlfn.CONCAT($B79,",",CP$4),'25 SpcFunc &amp; VentSpcFunc combos'!$Q$8:$Q$354,0),0)&gt;0,1,0)</f>
        <v>0</v>
      </c>
      <c r="CQ79" s="120">
        <f ca="1">IF(IFERROR(MATCH(_xlfn.CONCAT($B79,",",CQ$4),'25 SpcFunc &amp; VentSpcFunc combos'!$Q$8:$Q$354,0),0)&gt;0,1,0)</f>
        <v>0</v>
      </c>
      <c r="CR79" s="120">
        <f ca="1">IF(IFERROR(MATCH(_xlfn.CONCAT($B79,",",CR$4),'25 SpcFunc &amp; VentSpcFunc combos'!$Q$8:$Q$354,0),0)&gt;0,1,0)</f>
        <v>0</v>
      </c>
      <c r="CS79" s="120">
        <f ca="1">IF(IFERROR(MATCH(_xlfn.CONCAT($B79,",",CS$4),'25 SpcFunc &amp; VentSpcFunc combos'!$Q$8:$Q$354,0),0)&gt;0,1,0)</f>
        <v>0</v>
      </c>
      <c r="CT79" s="120">
        <f ca="1">IF(IFERROR(MATCH(_xlfn.CONCAT($B79,",",CT$4),'25 SpcFunc &amp; VentSpcFunc combos'!$Q$8:$Q$354,0),0)&gt;0,1,0)</f>
        <v>0</v>
      </c>
      <c r="CU79" s="99" t="s">
        <v>938</v>
      </c>
      <c r="CV79">
        <f t="shared" ca="1" si="5"/>
        <v>0</v>
      </c>
    </row>
    <row r="80" spans="2:100" x14ac:dyDescent="0.25">
      <c r="B80" t="str">
        <f>'For CSV - 2025 SpcFuncData'!B81</f>
        <v>Unoccupied-Include in Gross Floor Area</v>
      </c>
      <c r="C80" s="120">
        <f ca="1">IF(IFERROR(MATCH(_xlfn.CONCAT($B80,",",C$4),'25 SpcFunc &amp; VentSpcFunc combos'!$Q$8:$Q$354,0),0)&gt;0,1,0)</f>
        <v>0</v>
      </c>
      <c r="D80" s="120">
        <f ca="1">IF(IFERROR(MATCH(_xlfn.CONCAT($B80,",",D$4),'25 SpcFunc &amp; VentSpcFunc combos'!$Q$8:$Q$354,0),0)&gt;0,1,0)</f>
        <v>0</v>
      </c>
      <c r="E80" s="120">
        <f ca="1">IF(IFERROR(MATCH(_xlfn.CONCAT($B80,",",E$4),'25 SpcFunc &amp; VentSpcFunc combos'!$Q$8:$Q$354,0),0)&gt;0,1,0)</f>
        <v>0</v>
      </c>
      <c r="F80" s="120">
        <f ca="1">IF(IFERROR(MATCH(_xlfn.CONCAT($B80,",",F$4),'25 SpcFunc &amp; VentSpcFunc combos'!$Q$8:$Q$354,0),0)&gt;0,1,0)</f>
        <v>0</v>
      </c>
      <c r="G80" s="120">
        <f ca="1">IF(IFERROR(MATCH(_xlfn.CONCAT($B80,",",G$4),'25 SpcFunc &amp; VentSpcFunc combos'!$Q$8:$Q$354,0),0)&gt;0,1,0)</f>
        <v>0</v>
      </c>
      <c r="H80" s="120">
        <f ca="1">IF(IFERROR(MATCH(_xlfn.CONCAT($B80,",",H$4),'25 SpcFunc &amp; VentSpcFunc combos'!$Q$8:$Q$354,0),0)&gt;0,1,0)</f>
        <v>0</v>
      </c>
      <c r="I80" s="120">
        <f ca="1">IF(IFERROR(MATCH(_xlfn.CONCAT($B80,",",I$4),'25 SpcFunc &amp; VentSpcFunc combos'!$Q$8:$Q$354,0),0)&gt;0,1,0)</f>
        <v>0</v>
      </c>
      <c r="J80" s="120">
        <f ca="1">IF(IFERROR(MATCH(_xlfn.CONCAT($B80,",",J$4),'25 SpcFunc &amp; VentSpcFunc combos'!$Q$8:$Q$354,0),0)&gt;0,1,0)</f>
        <v>0</v>
      </c>
      <c r="K80" s="120">
        <f ca="1">IF(IFERROR(MATCH(_xlfn.CONCAT($B80,",",K$4),'25 SpcFunc &amp; VentSpcFunc combos'!$Q$8:$Q$354,0),0)&gt;0,1,0)</f>
        <v>0</v>
      </c>
      <c r="L80" s="120">
        <f ca="1">IF(IFERROR(MATCH(_xlfn.CONCAT($B80,",",L$4),'25 SpcFunc &amp; VentSpcFunc combos'!$Q$8:$Q$354,0),0)&gt;0,1,0)</f>
        <v>0</v>
      </c>
      <c r="M80" s="120">
        <f ca="1">IF(IFERROR(MATCH(_xlfn.CONCAT($B80,",",M$4),'25 SpcFunc &amp; VentSpcFunc combos'!$Q$8:$Q$354,0),0)&gt;0,1,0)</f>
        <v>0</v>
      </c>
      <c r="N80" s="120">
        <f ca="1">IF(IFERROR(MATCH(_xlfn.CONCAT($B80,",",N$4),'25 SpcFunc &amp; VentSpcFunc combos'!$Q$8:$Q$354,0),0)&gt;0,1,0)</f>
        <v>0</v>
      </c>
      <c r="O80" s="120">
        <f ca="1">IF(IFERROR(MATCH(_xlfn.CONCAT($B80,",",O$4),'25 SpcFunc &amp; VentSpcFunc combos'!$Q$8:$Q$354,0),0)&gt;0,1,0)</f>
        <v>0</v>
      </c>
      <c r="P80" s="120">
        <f ca="1">IF(IFERROR(MATCH(_xlfn.CONCAT($B80,",",P$4),'25 SpcFunc &amp; VentSpcFunc combos'!$Q$8:$Q$354,0),0)&gt;0,1,0)</f>
        <v>0</v>
      </c>
      <c r="Q80" s="120">
        <f ca="1">IF(IFERROR(MATCH(_xlfn.CONCAT($B80,",",Q$4),'25 SpcFunc &amp; VentSpcFunc combos'!$Q$8:$Q$354,0),0)&gt;0,1,0)</f>
        <v>0</v>
      </c>
      <c r="R80" s="120">
        <f ca="1">IF(IFERROR(MATCH(_xlfn.CONCAT($B80,",",R$4),'25 SpcFunc &amp; VentSpcFunc combos'!$Q$8:$Q$354,0),0)&gt;0,1,0)</f>
        <v>0</v>
      </c>
      <c r="S80" s="120">
        <f ca="1">IF(IFERROR(MATCH(_xlfn.CONCAT($B80,",",S$4),'25 SpcFunc &amp; VentSpcFunc combos'!$Q$8:$Q$354,0),0)&gt;0,1,0)</f>
        <v>0</v>
      </c>
      <c r="T80" s="120">
        <f ca="1">IF(IFERROR(MATCH(_xlfn.CONCAT($B80,",",T$4),'25 SpcFunc &amp; VentSpcFunc combos'!$Q$8:$Q$354,0),0)&gt;0,1,0)</f>
        <v>0</v>
      </c>
      <c r="U80" s="120">
        <f ca="1">IF(IFERROR(MATCH(_xlfn.CONCAT($B80,",",U$4),'25 SpcFunc &amp; VentSpcFunc combos'!$Q$8:$Q$354,0),0)&gt;0,1,0)</f>
        <v>0</v>
      </c>
      <c r="V80" s="120">
        <f ca="1">IF(IFERROR(MATCH(_xlfn.CONCAT($B80,",",V$4),'25 SpcFunc &amp; VentSpcFunc combos'!$Q$8:$Q$354,0),0)&gt;0,1,0)</f>
        <v>0</v>
      </c>
      <c r="W80" s="120">
        <f ca="1">IF(IFERROR(MATCH(_xlfn.CONCAT($B80,",",W$4),'25 SpcFunc &amp; VentSpcFunc combos'!$Q$8:$Q$354,0),0)&gt;0,1,0)</f>
        <v>0</v>
      </c>
      <c r="X80" s="120">
        <f ca="1">IF(IFERROR(MATCH(_xlfn.CONCAT($B80,",",X$4),'25 SpcFunc &amp; VentSpcFunc combos'!$Q$8:$Q$354,0),0)&gt;0,1,0)</f>
        <v>0</v>
      </c>
      <c r="Y80" s="120">
        <f ca="1">IF(IFERROR(MATCH(_xlfn.CONCAT($B80,",",Y$4),'25 SpcFunc &amp; VentSpcFunc combos'!$Q$8:$Q$354,0),0)&gt;0,1,0)</f>
        <v>0</v>
      </c>
      <c r="Z80" s="120">
        <f ca="1">IF(IFERROR(MATCH(_xlfn.CONCAT($B80,",",Z$4),'25 SpcFunc &amp; VentSpcFunc combos'!$Q$8:$Q$354,0),0)&gt;0,1,0)</f>
        <v>0</v>
      </c>
      <c r="AA80" s="120">
        <f ca="1">IF(IFERROR(MATCH(_xlfn.CONCAT($B80,",",AA$4),'25 SpcFunc &amp; VentSpcFunc combos'!$Q$8:$Q$354,0),0)&gt;0,1,0)</f>
        <v>0</v>
      </c>
      <c r="AB80" s="120">
        <f ca="1">IF(IFERROR(MATCH(_xlfn.CONCAT($B80,",",AB$4),'25 SpcFunc &amp; VentSpcFunc combos'!$Q$8:$Q$354,0),0)&gt;0,1,0)</f>
        <v>0</v>
      </c>
      <c r="AC80" s="120">
        <f ca="1">IF(IFERROR(MATCH(_xlfn.CONCAT($B80,",",AC$4),'25 SpcFunc &amp; VentSpcFunc combos'!$Q$8:$Q$354,0),0)&gt;0,1,0)</f>
        <v>0</v>
      </c>
      <c r="AD80" s="120">
        <f ca="1">IF(IFERROR(MATCH(_xlfn.CONCAT($B80,",",AD$4),'25 SpcFunc &amp; VentSpcFunc combos'!$Q$8:$Q$354,0),0)&gt;0,1,0)</f>
        <v>0</v>
      </c>
      <c r="AE80" s="120">
        <f ca="1">IF(IFERROR(MATCH(_xlfn.CONCAT($B80,",",AE$4),'25 SpcFunc &amp; VentSpcFunc combos'!$Q$8:$Q$354,0),0)&gt;0,1,0)</f>
        <v>0</v>
      </c>
      <c r="AF80" s="120">
        <f ca="1">IF(IFERROR(MATCH(_xlfn.CONCAT($B80,",",AF$4),'25 SpcFunc &amp; VentSpcFunc combos'!$Q$8:$Q$354,0),0)&gt;0,1,0)</f>
        <v>0</v>
      </c>
      <c r="AG80" s="120">
        <f ca="1">IF(IFERROR(MATCH(_xlfn.CONCAT($B80,",",AG$4),'25 SpcFunc &amp; VentSpcFunc combos'!$Q$8:$Q$354,0),0)&gt;0,1,0)</f>
        <v>0</v>
      </c>
      <c r="AH80" s="120">
        <f ca="1">IF(IFERROR(MATCH(_xlfn.CONCAT($B80,",",AH$4),'25 SpcFunc &amp; VentSpcFunc combos'!$Q$8:$Q$354,0),0)&gt;0,1,0)</f>
        <v>0</v>
      </c>
      <c r="AI80" s="120">
        <f ca="1">IF(IFERROR(MATCH(_xlfn.CONCAT($B80,",",AI$4),'25 SpcFunc &amp; VentSpcFunc combos'!$Q$8:$Q$354,0),0)&gt;0,1,0)</f>
        <v>0</v>
      </c>
      <c r="AJ80" s="120">
        <f ca="1">IF(IFERROR(MATCH(_xlfn.CONCAT($B80,",",AJ$4),'25 SpcFunc &amp; VentSpcFunc combos'!$Q$8:$Q$354,0),0)&gt;0,1,0)</f>
        <v>0</v>
      </c>
      <c r="AK80" s="120">
        <f ca="1">IF(IFERROR(MATCH(_xlfn.CONCAT($B80,",",AK$4),'25 SpcFunc &amp; VentSpcFunc combos'!$Q$8:$Q$354,0),0)&gt;0,1,0)</f>
        <v>0</v>
      </c>
      <c r="AL80" s="120">
        <f ca="1">IF(IFERROR(MATCH(_xlfn.CONCAT($B80,",",AL$4),'25 SpcFunc &amp; VentSpcFunc combos'!$Q$8:$Q$354,0),0)&gt;0,1,0)</f>
        <v>0</v>
      </c>
      <c r="AM80" s="120">
        <f ca="1">IF(IFERROR(MATCH(_xlfn.CONCAT($B80,",",AM$4),'25 SpcFunc &amp; VentSpcFunc combos'!$Q$8:$Q$354,0),0)&gt;0,1,0)</f>
        <v>0</v>
      </c>
      <c r="AN80" s="120">
        <f ca="1">IF(IFERROR(MATCH(_xlfn.CONCAT($B80,",",AN$4),'25 SpcFunc &amp; VentSpcFunc combos'!$Q$8:$Q$354,0),0)&gt;0,1,0)</f>
        <v>0</v>
      </c>
      <c r="AO80" s="120">
        <f ca="1">IF(IFERROR(MATCH(_xlfn.CONCAT($B80,",",AO$4),'25 SpcFunc &amp; VentSpcFunc combos'!$Q$8:$Q$354,0),0)&gt;0,1,0)</f>
        <v>0</v>
      </c>
      <c r="AP80" s="120">
        <f ca="1">IF(IFERROR(MATCH(_xlfn.CONCAT($B80,",",AP$4),'25 SpcFunc &amp; VentSpcFunc combos'!$Q$8:$Q$354,0),0)&gt;0,1,0)</f>
        <v>0</v>
      </c>
      <c r="AQ80" s="120">
        <f ca="1">IF(IFERROR(MATCH(_xlfn.CONCAT($B80,",",AQ$4),'25 SpcFunc &amp; VentSpcFunc combos'!$Q$8:$Q$354,0),0)&gt;0,1,0)</f>
        <v>0</v>
      </c>
      <c r="AR80" s="120">
        <f ca="1">IF(IFERROR(MATCH(_xlfn.CONCAT($B80,",",AR$4),'25 SpcFunc &amp; VentSpcFunc combos'!$Q$8:$Q$354,0),0)&gt;0,1,0)</f>
        <v>0</v>
      </c>
      <c r="AS80" s="120">
        <f ca="1">IF(IFERROR(MATCH(_xlfn.CONCAT($B80,",",AS$4),'25 SpcFunc &amp; VentSpcFunc combos'!$Q$8:$Q$354,0),0)&gt;0,1,0)</f>
        <v>0</v>
      </c>
      <c r="AT80" s="120">
        <f ca="1">IF(IFERROR(MATCH(_xlfn.CONCAT($B80,",",AT$4),'25 SpcFunc &amp; VentSpcFunc combos'!$Q$8:$Q$354,0),0)&gt;0,1,0)</f>
        <v>0</v>
      </c>
      <c r="AU80" s="120">
        <f ca="1">IF(IFERROR(MATCH(_xlfn.CONCAT($B80,",",AU$4),'25 SpcFunc &amp; VentSpcFunc combos'!$Q$8:$Q$354,0),0)&gt;0,1,0)</f>
        <v>0</v>
      </c>
      <c r="AV80" s="120">
        <f ca="1">IF(IFERROR(MATCH(_xlfn.CONCAT($B80,",",AV$4),'25 SpcFunc &amp; VentSpcFunc combos'!$Q$8:$Q$354,0),0)&gt;0,1,0)</f>
        <v>0</v>
      </c>
      <c r="AW80" s="120">
        <f ca="1">IF(IFERROR(MATCH(_xlfn.CONCAT($B80,",",AW$4),'25 SpcFunc &amp; VentSpcFunc combos'!$Q$8:$Q$354,0),0)&gt;0,1,0)</f>
        <v>0</v>
      </c>
      <c r="AX80" s="120">
        <f ca="1">IF(IFERROR(MATCH(_xlfn.CONCAT($B80,",",AX$4),'25 SpcFunc &amp; VentSpcFunc combos'!$Q$8:$Q$354,0),0)&gt;0,1,0)</f>
        <v>0</v>
      </c>
      <c r="AY80" s="120">
        <f ca="1">IF(IFERROR(MATCH(_xlfn.CONCAT($B80,",",AY$4),'25 SpcFunc &amp; VentSpcFunc combos'!$Q$8:$Q$354,0),0)&gt;0,1,0)</f>
        <v>0</v>
      </c>
      <c r="AZ80" s="120">
        <f ca="1">IF(IFERROR(MATCH(_xlfn.CONCAT($B80,",",AZ$4),'25 SpcFunc &amp; VentSpcFunc combos'!$Q$8:$Q$354,0),0)&gt;0,1,0)</f>
        <v>0</v>
      </c>
      <c r="BA80" s="120">
        <f ca="1">IF(IFERROR(MATCH(_xlfn.CONCAT($B80,",",BA$4),'25 SpcFunc &amp; VentSpcFunc combos'!$Q$8:$Q$354,0),0)&gt;0,1,0)</f>
        <v>0</v>
      </c>
      <c r="BB80" s="120">
        <f ca="1">IF(IFERROR(MATCH(_xlfn.CONCAT($B80,",",BB$4),'25 SpcFunc &amp; VentSpcFunc combos'!$Q$8:$Q$354,0),0)&gt;0,1,0)</f>
        <v>0</v>
      </c>
      <c r="BC80" s="120">
        <f ca="1">IF(IFERROR(MATCH(_xlfn.CONCAT($B80,",",BC$4),'25 SpcFunc &amp; VentSpcFunc combos'!$Q$8:$Q$354,0),0)&gt;0,1,0)</f>
        <v>0</v>
      </c>
      <c r="BD80" s="120">
        <f ca="1">IF(IFERROR(MATCH(_xlfn.CONCAT($B80,",",BD$4),'25 SpcFunc &amp; VentSpcFunc combos'!$Q$8:$Q$354,0),0)&gt;0,1,0)</f>
        <v>0</v>
      </c>
      <c r="BE80" s="120">
        <f ca="1">IF(IFERROR(MATCH(_xlfn.CONCAT($B80,",",BE$4),'25 SpcFunc &amp; VentSpcFunc combos'!$Q$8:$Q$354,0),0)&gt;0,1,0)</f>
        <v>0</v>
      </c>
      <c r="BF80" s="120">
        <f ca="1">IF(IFERROR(MATCH(_xlfn.CONCAT($B80,",",BF$4),'25 SpcFunc &amp; VentSpcFunc combos'!$Q$8:$Q$354,0),0)&gt;0,1,0)</f>
        <v>0</v>
      </c>
      <c r="BG80" s="120">
        <f ca="1">IF(IFERROR(MATCH(_xlfn.CONCAT($B80,",",BG$4),'25 SpcFunc &amp; VentSpcFunc combos'!$Q$8:$Q$354,0),0)&gt;0,1,0)</f>
        <v>0</v>
      </c>
      <c r="BH80" s="120">
        <f ca="1">IF(IFERROR(MATCH(_xlfn.CONCAT($B80,",",BH$4),'25 SpcFunc &amp; VentSpcFunc combos'!$Q$8:$Q$354,0),0)&gt;0,1,0)</f>
        <v>0</v>
      </c>
      <c r="BI80" s="120">
        <f ca="1">IF(IFERROR(MATCH(_xlfn.CONCAT($B80,",",BI$4),'25 SpcFunc &amp; VentSpcFunc combos'!$Q$8:$Q$354,0),0)&gt;0,1,0)</f>
        <v>0</v>
      </c>
      <c r="BJ80" s="120">
        <f ca="1">IF(IFERROR(MATCH(_xlfn.CONCAT($B80,",",BJ$4),'25 SpcFunc &amp; VentSpcFunc combos'!$Q$8:$Q$354,0),0)&gt;0,1,0)</f>
        <v>0</v>
      </c>
      <c r="BK80" s="120">
        <f ca="1">IF(IFERROR(MATCH(_xlfn.CONCAT($B80,",",BK$4),'25 SpcFunc &amp; VentSpcFunc combos'!$Q$8:$Q$354,0),0)&gt;0,1,0)</f>
        <v>0</v>
      </c>
      <c r="BL80" s="120">
        <f ca="1">IF(IFERROR(MATCH(_xlfn.CONCAT($B80,",",BL$4),'25 SpcFunc &amp; VentSpcFunc combos'!$Q$8:$Q$354,0),0)&gt;0,1,0)</f>
        <v>0</v>
      </c>
      <c r="BM80" s="120">
        <f ca="1">IF(IFERROR(MATCH(_xlfn.CONCAT($B80,",",BM$4),'25 SpcFunc &amp; VentSpcFunc combos'!$Q$8:$Q$354,0),0)&gt;0,1,0)</f>
        <v>0</v>
      </c>
      <c r="BN80" s="120">
        <f ca="1">IF(IFERROR(MATCH(_xlfn.CONCAT($B80,",",BN$4),'25 SpcFunc &amp; VentSpcFunc combos'!$Q$8:$Q$354,0),0)&gt;0,1,0)</f>
        <v>0</v>
      </c>
      <c r="BO80" s="120">
        <f ca="1">IF(IFERROR(MATCH(_xlfn.CONCAT($B80,",",BO$4),'25 SpcFunc &amp; VentSpcFunc combos'!$Q$8:$Q$354,0),0)&gt;0,1,0)</f>
        <v>0</v>
      </c>
      <c r="BP80" s="120">
        <f ca="1">IF(IFERROR(MATCH(_xlfn.CONCAT($B80,",",BP$4),'25 SpcFunc &amp; VentSpcFunc combos'!$Q$8:$Q$354,0),0)&gt;0,1,0)</f>
        <v>0</v>
      </c>
      <c r="BQ80" s="120">
        <f ca="1">IF(IFERROR(MATCH(_xlfn.CONCAT($B80,",",BQ$4),'25 SpcFunc &amp; VentSpcFunc combos'!$Q$8:$Q$354,0),0)&gt;0,1,0)</f>
        <v>0</v>
      </c>
      <c r="BR80" s="120">
        <f ca="1">IF(IFERROR(MATCH(_xlfn.CONCAT($B80,",",BR$4),'25 SpcFunc &amp; VentSpcFunc combos'!$Q$8:$Q$354,0),0)&gt;0,1,0)</f>
        <v>0</v>
      </c>
      <c r="BS80" s="120">
        <f ca="1">IF(IFERROR(MATCH(_xlfn.CONCAT($B80,",",BS$4),'25 SpcFunc &amp; VentSpcFunc combos'!$Q$8:$Q$354,0),0)&gt;0,1,0)</f>
        <v>0</v>
      </c>
      <c r="BT80" s="120">
        <f ca="1">IF(IFERROR(MATCH(_xlfn.CONCAT($B80,",",BT$4),'25 SpcFunc &amp; VentSpcFunc combos'!$Q$8:$Q$354,0),0)&gt;0,1,0)</f>
        <v>0</v>
      </c>
      <c r="BU80" s="120">
        <f ca="1">IF(IFERROR(MATCH(_xlfn.CONCAT($B80,",",BU$4),'25 SpcFunc &amp; VentSpcFunc combos'!$Q$8:$Q$354,0),0)&gt;0,1,0)</f>
        <v>0</v>
      </c>
      <c r="BV80" s="120">
        <f ca="1">IF(IFERROR(MATCH(_xlfn.CONCAT($B80,",",BV$4),'25 SpcFunc &amp; VentSpcFunc combos'!$Q$8:$Q$354,0),0)&gt;0,1,0)</f>
        <v>0</v>
      </c>
      <c r="BW80" s="120">
        <f ca="1">IF(IFERROR(MATCH(_xlfn.CONCAT($B80,",",BW$4),'25 SpcFunc &amp; VentSpcFunc combos'!$Q$8:$Q$354,0),0)&gt;0,1,0)</f>
        <v>0</v>
      </c>
      <c r="BX80" s="120">
        <f ca="1">IF(IFERROR(MATCH(_xlfn.CONCAT($B80,",",BX$4),'25 SpcFunc &amp; VentSpcFunc combos'!$Q$8:$Q$354,0),0)&gt;0,1,0)</f>
        <v>0</v>
      </c>
      <c r="BY80" s="120">
        <f ca="1">IF(IFERROR(MATCH(_xlfn.CONCAT($B80,",",BY$4),'25 SpcFunc &amp; VentSpcFunc combos'!$Q$8:$Q$354,0),0)&gt;0,1,0)</f>
        <v>0</v>
      </c>
      <c r="BZ80" s="120">
        <f ca="1">IF(IFERROR(MATCH(_xlfn.CONCAT($B80,",",BZ$4),'25 SpcFunc &amp; VentSpcFunc combos'!$Q$8:$Q$354,0),0)&gt;0,1,0)</f>
        <v>0</v>
      </c>
      <c r="CA80" s="120">
        <f ca="1">IF(IFERROR(MATCH(_xlfn.CONCAT($B80,",",CA$4),'25 SpcFunc &amp; VentSpcFunc combos'!$Q$8:$Q$354,0),0)&gt;0,1,0)</f>
        <v>0</v>
      </c>
      <c r="CB80" s="120">
        <f ca="1">IF(IFERROR(MATCH(_xlfn.CONCAT($B80,",",CB$4),'25 SpcFunc &amp; VentSpcFunc combos'!$Q$8:$Q$354,0),0)&gt;0,1,0)</f>
        <v>0</v>
      </c>
      <c r="CC80" s="120">
        <f ca="1">IF(IFERROR(MATCH(_xlfn.CONCAT($B80,",",CC$4),'25 SpcFunc &amp; VentSpcFunc combos'!$Q$8:$Q$354,0),0)&gt;0,1,0)</f>
        <v>0</v>
      </c>
      <c r="CD80" s="120">
        <f ca="1">IF(IFERROR(MATCH(_xlfn.CONCAT($B80,",",CD$4),'25 SpcFunc &amp; VentSpcFunc combos'!$Q$8:$Q$354,0),0)&gt;0,1,0)</f>
        <v>0</v>
      </c>
      <c r="CE80" s="120">
        <f ca="1">IF(IFERROR(MATCH(_xlfn.CONCAT($B80,",",CE$4),'25 SpcFunc &amp; VentSpcFunc combos'!$Q$8:$Q$354,0),0)&gt;0,1,0)</f>
        <v>0</v>
      </c>
      <c r="CF80" s="120">
        <f ca="1">IF(IFERROR(MATCH(_xlfn.CONCAT($B80,",",CF$4),'25 SpcFunc &amp; VentSpcFunc combos'!$Q$8:$Q$354,0),0)&gt;0,1,0)</f>
        <v>0</v>
      </c>
      <c r="CG80" s="120">
        <f ca="1">IF(IFERROR(MATCH(_xlfn.CONCAT($B80,",",CG$4),'25 SpcFunc &amp; VentSpcFunc combos'!$Q$8:$Q$354,0),0)&gt;0,1,0)</f>
        <v>0</v>
      </c>
      <c r="CH80" s="120">
        <f ca="1">IF(IFERROR(MATCH(_xlfn.CONCAT($B80,",",CH$4),'25 SpcFunc &amp; VentSpcFunc combos'!$Q$8:$Q$354,0),0)&gt;0,1,0)</f>
        <v>0</v>
      </c>
      <c r="CI80" s="120">
        <f ca="1">IF(IFERROR(MATCH(_xlfn.CONCAT($B80,",",CI$4),'25 SpcFunc &amp; VentSpcFunc combos'!$Q$8:$Q$354,0),0)&gt;0,1,0)</f>
        <v>0</v>
      </c>
      <c r="CJ80" s="120">
        <f ca="1">IF(IFERROR(MATCH(_xlfn.CONCAT($B80,",",CJ$4),'25 SpcFunc &amp; VentSpcFunc combos'!$Q$8:$Q$354,0),0)&gt;0,1,0)</f>
        <v>0</v>
      </c>
      <c r="CK80" s="120">
        <f ca="1">IF(IFERROR(MATCH(_xlfn.CONCAT($B80,",",CK$4),'25 SpcFunc &amp; VentSpcFunc combos'!$Q$8:$Q$354,0),0)&gt;0,1,0)</f>
        <v>0</v>
      </c>
      <c r="CL80" s="120">
        <f ca="1">IF(IFERROR(MATCH(_xlfn.CONCAT($B80,",",CL$4),'25 SpcFunc &amp; VentSpcFunc combos'!$Q$8:$Q$354,0),0)&gt;0,1,0)</f>
        <v>0</v>
      </c>
      <c r="CM80" s="120">
        <f ca="1">IF(IFERROR(MATCH(_xlfn.CONCAT($B80,",",CM$4),'25 SpcFunc &amp; VentSpcFunc combos'!$Q$8:$Q$354,0),0)&gt;0,1,0)</f>
        <v>0</v>
      </c>
      <c r="CN80" s="120">
        <f ca="1">IF(IFERROR(MATCH(_xlfn.CONCAT($B80,",",CN$4),'25 SpcFunc &amp; VentSpcFunc combos'!$Q$8:$Q$354,0),0)&gt;0,1,0)</f>
        <v>0</v>
      </c>
      <c r="CO80" s="120">
        <f ca="1">IF(IFERROR(MATCH(_xlfn.CONCAT($B80,",",CO$4),'25 SpcFunc &amp; VentSpcFunc combos'!$Q$8:$Q$354,0),0)&gt;0,1,0)</f>
        <v>0</v>
      </c>
      <c r="CP80" s="120">
        <f ca="1">IF(IFERROR(MATCH(_xlfn.CONCAT($B80,",",CP$4),'25 SpcFunc &amp; VentSpcFunc combos'!$Q$8:$Q$354,0),0)&gt;0,1,0)</f>
        <v>0</v>
      </c>
      <c r="CQ80" s="120">
        <f ca="1">IF(IFERROR(MATCH(_xlfn.CONCAT($B80,",",CQ$4),'25 SpcFunc &amp; VentSpcFunc combos'!$Q$8:$Q$354,0),0)&gt;0,1,0)</f>
        <v>0</v>
      </c>
      <c r="CR80" s="120">
        <f ca="1">IF(IFERROR(MATCH(_xlfn.CONCAT($B80,",",CR$4),'25 SpcFunc &amp; VentSpcFunc combos'!$Q$8:$Q$354,0),0)&gt;0,1,0)</f>
        <v>0</v>
      </c>
      <c r="CS80" s="120">
        <f ca="1">IF(IFERROR(MATCH(_xlfn.CONCAT($B80,",",CS$4),'25 SpcFunc &amp; VentSpcFunc combos'!$Q$8:$Q$354,0),0)&gt;0,1,0)</f>
        <v>0</v>
      </c>
      <c r="CT80" s="120">
        <f ca="1">IF(IFERROR(MATCH(_xlfn.CONCAT($B80,",",CT$4),'25 SpcFunc &amp; VentSpcFunc combos'!$Q$8:$Q$354,0),0)&gt;0,1,0)</f>
        <v>0</v>
      </c>
      <c r="CU80" s="99" t="s">
        <v>938</v>
      </c>
      <c r="CV80">
        <f t="shared" ca="1" si="5"/>
        <v>0</v>
      </c>
    </row>
    <row r="81" spans="2:100" x14ac:dyDescent="0.25">
      <c r="B81" t="str">
        <f>'For CSV - 2025 SpcFuncData'!B82</f>
        <v>Videoconferencing Studio</v>
      </c>
      <c r="C81" s="120">
        <f ca="1">IF(IFERROR(MATCH(_xlfn.CONCAT($B81,",",C$4),'25 SpcFunc &amp; VentSpcFunc combos'!$Q$8:$Q$354,0),0)&gt;0,1,0)</f>
        <v>0</v>
      </c>
      <c r="D81" s="120">
        <f ca="1">IF(IFERROR(MATCH(_xlfn.CONCAT($B81,",",D$4),'25 SpcFunc &amp; VentSpcFunc combos'!$Q$8:$Q$354,0),0)&gt;0,1,0)</f>
        <v>0</v>
      </c>
      <c r="E81" s="120">
        <f ca="1">IF(IFERROR(MATCH(_xlfn.CONCAT($B81,",",E$4),'25 SpcFunc &amp; VentSpcFunc combos'!$Q$8:$Q$354,0),0)&gt;0,1,0)</f>
        <v>0</v>
      </c>
      <c r="F81" s="120">
        <f ca="1">IF(IFERROR(MATCH(_xlfn.CONCAT($B81,",",F$4),'25 SpcFunc &amp; VentSpcFunc combos'!$Q$8:$Q$354,0),0)&gt;0,1,0)</f>
        <v>0</v>
      </c>
      <c r="G81" s="120">
        <f ca="1">IF(IFERROR(MATCH(_xlfn.CONCAT($B81,",",G$4),'25 SpcFunc &amp; VentSpcFunc combos'!$Q$8:$Q$354,0),0)&gt;0,1,0)</f>
        <v>0</v>
      </c>
      <c r="H81" s="120">
        <f ca="1">IF(IFERROR(MATCH(_xlfn.CONCAT($B81,",",H$4),'25 SpcFunc &amp; VentSpcFunc combos'!$Q$8:$Q$354,0),0)&gt;0,1,0)</f>
        <v>0</v>
      </c>
      <c r="I81" s="120">
        <f ca="1">IF(IFERROR(MATCH(_xlfn.CONCAT($B81,",",I$4),'25 SpcFunc &amp; VentSpcFunc combos'!$Q$8:$Q$354,0),0)&gt;0,1,0)</f>
        <v>0</v>
      </c>
      <c r="J81" s="120">
        <f ca="1">IF(IFERROR(MATCH(_xlfn.CONCAT($B81,",",J$4),'25 SpcFunc &amp; VentSpcFunc combos'!$Q$8:$Q$354,0),0)&gt;0,1,0)</f>
        <v>0</v>
      </c>
      <c r="K81" s="120">
        <f ca="1">IF(IFERROR(MATCH(_xlfn.CONCAT($B81,",",K$4),'25 SpcFunc &amp; VentSpcFunc combos'!$Q$8:$Q$354,0),0)&gt;0,1,0)</f>
        <v>0</v>
      </c>
      <c r="L81" s="120">
        <f ca="1">IF(IFERROR(MATCH(_xlfn.CONCAT($B81,",",L$4),'25 SpcFunc &amp; VentSpcFunc combos'!$Q$8:$Q$354,0),0)&gt;0,1,0)</f>
        <v>0</v>
      </c>
      <c r="M81" s="120">
        <f ca="1">IF(IFERROR(MATCH(_xlfn.CONCAT($B81,",",M$4),'25 SpcFunc &amp; VentSpcFunc combos'!$Q$8:$Q$354,0),0)&gt;0,1,0)</f>
        <v>0</v>
      </c>
      <c r="N81" s="120">
        <f ca="1">IF(IFERROR(MATCH(_xlfn.CONCAT($B81,",",N$4),'25 SpcFunc &amp; VentSpcFunc combos'!$Q$8:$Q$354,0),0)&gt;0,1,0)</f>
        <v>0</v>
      </c>
      <c r="O81" s="120">
        <f ca="1">IF(IFERROR(MATCH(_xlfn.CONCAT($B81,",",O$4),'25 SpcFunc &amp; VentSpcFunc combos'!$Q$8:$Q$354,0),0)&gt;0,1,0)</f>
        <v>0</v>
      </c>
      <c r="P81" s="120">
        <f ca="1">IF(IFERROR(MATCH(_xlfn.CONCAT($B81,",",P$4),'25 SpcFunc &amp; VentSpcFunc combos'!$Q$8:$Q$354,0),0)&gt;0,1,0)</f>
        <v>0</v>
      </c>
      <c r="Q81" s="120">
        <f ca="1">IF(IFERROR(MATCH(_xlfn.CONCAT($B81,",",Q$4),'25 SpcFunc &amp; VentSpcFunc combos'!$Q$8:$Q$354,0),0)&gt;0,1,0)</f>
        <v>0</v>
      </c>
      <c r="R81" s="120">
        <f ca="1">IF(IFERROR(MATCH(_xlfn.CONCAT($B81,",",R$4),'25 SpcFunc &amp; VentSpcFunc combos'!$Q$8:$Q$354,0),0)&gt;0,1,0)</f>
        <v>0</v>
      </c>
      <c r="S81" s="120">
        <f ca="1">IF(IFERROR(MATCH(_xlfn.CONCAT($B81,",",S$4),'25 SpcFunc &amp; VentSpcFunc combos'!$Q$8:$Q$354,0),0)&gt;0,1,0)</f>
        <v>0</v>
      </c>
      <c r="T81" s="120">
        <f ca="1">IF(IFERROR(MATCH(_xlfn.CONCAT($B81,",",T$4),'25 SpcFunc &amp; VentSpcFunc combos'!$Q$8:$Q$354,0),0)&gt;0,1,0)</f>
        <v>0</v>
      </c>
      <c r="U81" s="120">
        <f ca="1">IF(IFERROR(MATCH(_xlfn.CONCAT($B81,",",U$4),'25 SpcFunc &amp; VentSpcFunc combos'!$Q$8:$Q$354,0),0)&gt;0,1,0)</f>
        <v>0</v>
      </c>
      <c r="V81" s="120">
        <f ca="1">IF(IFERROR(MATCH(_xlfn.CONCAT($B81,",",V$4),'25 SpcFunc &amp; VentSpcFunc combos'!$Q$8:$Q$354,0),0)&gt;0,1,0)</f>
        <v>0</v>
      </c>
      <c r="W81" s="120">
        <f ca="1">IF(IFERROR(MATCH(_xlfn.CONCAT($B81,",",W$4),'25 SpcFunc &amp; VentSpcFunc combos'!$Q$8:$Q$354,0),0)&gt;0,1,0)</f>
        <v>0</v>
      </c>
      <c r="X81" s="120">
        <f ca="1">IF(IFERROR(MATCH(_xlfn.CONCAT($B81,",",X$4),'25 SpcFunc &amp; VentSpcFunc combos'!$Q$8:$Q$354,0),0)&gt;0,1,0)</f>
        <v>0</v>
      </c>
      <c r="Y81" s="120">
        <f ca="1">IF(IFERROR(MATCH(_xlfn.CONCAT($B81,",",Y$4),'25 SpcFunc &amp; VentSpcFunc combos'!$Q$8:$Q$354,0),0)&gt;0,1,0)</f>
        <v>0</v>
      </c>
      <c r="Z81" s="120">
        <f ca="1">IF(IFERROR(MATCH(_xlfn.CONCAT($B81,",",Z$4),'25 SpcFunc &amp; VentSpcFunc combos'!$Q$8:$Q$354,0),0)&gt;0,1,0)</f>
        <v>0</v>
      </c>
      <c r="AA81" s="120">
        <f ca="1">IF(IFERROR(MATCH(_xlfn.CONCAT($B81,",",AA$4),'25 SpcFunc &amp; VentSpcFunc combos'!$Q$8:$Q$354,0),0)&gt;0,1,0)</f>
        <v>0</v>
      </c>
      <c r="AB81" s="120">
        <f ca="1">IF(IFERROR(MATCH(_xlfn.CONCAT($B81,",",AB$4),'25 SpcFunc &amp; VentSpcFunc combos'!$Q$8:$Q$354,0),0)&gt;0,1,0)</f>
        <v>0</v>
      </c>
      <c r="AC81" s="120">
        <f ca="1">IF(IFERROR(MATCH(_xlfn.CONCAT($B81,",",AC$4),'25 SpcFunc &amp; VentSpcFunc combos'!$Q$8:$Q$354,0),0)&gt;0,1,0)</f>
        <v>0</v>
      </c>
      <c r="AD81" s="120">
        <f ca="1">IF(IFERROR(MATCH(_xlfn.CONCAT($B81,",",AD$4),'25 SpcFunc &amp; VentSpcFunc combos'!$Q$8:$Q$354,0),0)&gt;0,1,0)</f>
        <v>0</v>
      </c>
      <c r="AE81" s="120">
        <f ca="1">IF(IFERROR(MATCH(_xlfn.CONCAT($B81,",",AE$4),'25 SpcFunc &amp; VentSpcFunc combos'!$Q$8:$Q$354,0),0)&gt;0,1,0)</f>
        <v>0</v>
      </c>
      <c r="AF81" s="120">
        <f ca="1">IF(IFERROR(MATCH(_xlfn.CONCAT($B81,",",AF$4),'25 SpcFunc &amp; VentSpcFunc combos'!$Q$8:$Q$354,0),0)&gt;0,1,0)</f>
        <v>0</v>
      </c>
      <c r="AG81" s="120">
        <f ca="1">IF(IFERROR(MATCH(_xlfn.CONCAT($B81,",",AG$4),'25 SpcFunc &amp; VentSpcFunc combos'!$Q$8:$Q$354,0),0)&gt;0,1,0)</f>
        <v>0</v>
      </c>
      <c r="AH81" s="120">
        <f ca="1">IF(IFERROR(MATCH(_xlfn.CONCAT($B81,",",AH$4),'25 SpcFunc &amp; VentSpcFunc combos'!$Q$8:$Q$354,0),0)&gt;0,1,0)</f>
        <v>0</v>
      </c>
      <c r="AI81" s="120">
        <f ca="1">IF(IFERROR(MATCH(_xlfn.CONCAT($B81,",",AI$4),'25 SpcFunc &amp; VentSpcFunc combos'!$Q$8:$Q$354,0),0)&gt;0,1,0)</f>
        <v>0</v>
      </c>
      <c r="AJ81" s="120">
        <f ca="1">IF(IFERROR(MATCH(_xlfn.CONCAT($B81,",",AJ$4),'25 SpcFunc &amp; VentSpcFunc combos'!$Q$8:$Q$354,0),0)&gt;0,1,0)</f>
        <v>0</v>
      </c>
      <c r="AK81" s="120">
        <f ca="1">IF(IFERROR(MATCH(_xlfn.CONCAT($B81,",",AK$4),'25 SpcFunc &amp; VentSpcFunc combos'!$Q$8:$Q$354,0),0)&gt;0,1,0)</f>
        <v>0</v>
      </c>
      <c r="AL81" s="120">
        <f ca="1">IF(IFERROR(MATCH(_xlfn.CONCAT($B81,",",AL$4),'25 SpcFunc &amp; VentSpcFunc combos'!$Q$8:$Q$354,0),0)&gt;0,1,0)</f>
        <v>0</v>
      </c>
      <c r="AM81" s="120">
        <f ca="1">IF(IFERROR(MATCH(_xlfn.CONCAT($B81,",",AM$4),'25 SpcFunc &amp; VentSpcFunc combos'!$Q$8:$Q$354,0),0)&gt;0,1,0)</f>
        <v>0</v>
      </c>
      <c r="AN81" s="120">
        <f ca="1">IF(IFERROR(MATCH(_xlfn.CONCAT($B81,",",AN$4),'25 SpcFunc &amp; VentSpcFunc combos'!$Q$8:$Q$354,0),0)&gt;0,1,0)</f>
        <v>0</v>
      </c>
      <c r="AO81" s="120">
        <f ca="1">IF(IFERROR(MATCH(_xlfn.CONCAT($B81,",",AO$4),'25 SpcFunc &amp; VentSpcFunc combos'!$Q$8:$Q$354,0),0)&gt;0,1,0)</f>
        <v>0</v>
      </c>
      <c r="AP81" s="120">
        <f ca="1">IF(IFERROR(MATCH(_xlfn.CONCAT($B81,",",AP$4),'25 SpcFunc &amp; VentSpcFunc combos'!$Q$8:$Q$354,0),0)&gt;0,1,0)</f>
        <v>0</v>
      </c>
      <c r="AQ81" s="120">
        <f ca="1">IF(IFERROR(MATCH(_xlfn.CONCAT($B81,",",AQ$4),'25 SpcFunc &amp; VentSpcFunc combos'!$Q$8:$Q$354,0),0)&gt;0,1,0)</f>
        <v>0</v>
      </c>
      <c r="AR81" s="120">
        <f ca="1">IF(IFERROR(MATCH(_xlfn.CONCAT($B81,",",AR$4),'25 SpcFunc &amp; VentSpcFunc combos'!$Q$8:$Q$354,0),0)&gt;0,1,0)</f>
        <v>0</v>
      </c>
      <c r="AS81" s="120">
        <f ca="1">IF(IFERROR(MATCH(_xlfn.CONCAT($B81,",",AS$4),'25 SpcFunc &amp; VentSpcFunc combos'!$Q$8:$Q$354,0),0)&gt;0,1,0)</f>
        <v>0</v>
      </c>
      <c r="AT81" s="120">
        <f ca="1">IF(IFERROR(MATCH(_xlfn.CONCAT($B81,",",AT$4),'25 SpcFunc &amp; VentSpcFunc combos'!$Q$8:$Q$354,0),0)&gt;0,1,0)</f>
        <v>0</v>
      </c>
      <c r="AU81" s="120">
        <f ca="1">IF(IFERROR(MATCH(_xlfn.CONCAT($B81,",",AU$4),'25 SpcFunc &amp; VentSpcFunc combos'!$Q$8:$Q$354,0),0)&gt;0,1,0)</f>
        <v>0</v>
      </c>
      <c r="AV81" s="120">
        <f ca="1">IF(IFERROR(MATCH(_xlfn.CONCAT($B81,",",AV$4),'25 SpcFunc &amp; VentSpcFunc combos'!$Q$8:$Q$354,0),0)&gt;0,1,0)</f>
        <v>0</v>
      </c>
      <c r="AW81" s="120">
        <f ca="1">IF(IFERROR(MATCH(_xlfn.CONCAT($B81,",",AW$4),'25 SpcFunc &amp; VentSpcFunc combos'!$Q$8:$Q$354,0),0)&gt;0,1,0)</f>
        <v>0</v>
      </c>
      <c r="AX81" s="120">
        <f ca="1">IF(IFERROR(MATCH(_xlfn.CONCAT($B81,",",AX$4),'25 SpcFunc &amp; VentSpcFunc combos'!$Q$8:$Q$354,0),0)&gt;0,1,0)</f>
        <v>0</v>
      </c>
      <c r="AY81" s="120">
        <f ca="1">IF(IFERROR(MATCH(_xlfn.CONCAT($B81,",",AY$4),'25 SpcFunc &amp; VentSpcFunc combos'!$Q$8:$Q$354,0),0)&gt;0,1,0)</f>
        <v>0</v>
      </c>
      <c r="AZ81" s="120">
        <f ca="1">IF(IFERROR(MATCH(_xlfn.CONCAT($B81,",",AZ$4),'25 SpcFunc &amp; VentSpcFunc combos'!$Q$8:$Q$354,0),0)&gt;0,1,0)</f>
        <v>0</v>
      </c>
      <c r="BA81" s="120">
        <f ca="1">IF(IFERROR(MATCH(_xlfn.CONCAT($B81,",",BA$4),'25 SpcFunc &amp; VentSpcFunc combos'!$Q$8:$Q$354,0),0)&gt;0,1,0)</f>
        <v>0</v>
      </c>
      <c r="BB81" s="120">
        <f ca="1">IF(IFERROR(MATCH(_xlfn.CONCAT($B81,",",BB$4),'25 SpcFunc &amp; VentSpcFunc combos'!$Q$8:$Q$354,0),0)&gt;0,1,0)</f>
        <v>0</v>
      </c>
      <c r="BC81" s="120">
        <f ca="1">IF(IFERROR(MATCH(_xlfn.CONCAT($B81,",",BC$4),'25 SpcFunc &amp; VentSpcFunc combos'!$Q$8:$Q$354,0),0)&gt;0,1,0)</f>
        <v>0</v>
      </c>
      <c r="BD81" s="120">
        <f ca="1">IF(IFERROR(MATCH(_xlfn.CONCAT($B81,",",BD$4),'25 SpcFunc &amp; VentSpcFunc combos'!$Q$8:$Q$354,0),0)&gt;0,1,0)</f>
        <v>0</v>
      </c>
      <c r="BE81" s="120">
        <f ca="1">IF(IFERROR(MATCH(_xlfn.CONCAT($B81,",",BE$4),'25 SpcFunc &amp; VentSpcFunc combos'!$Q$8:$Q$354,0),0)&gt;0,1,0)</f>
        <v>0</v>
      </c>
      <c r="BF81" s="120">
        <f ca="1">IF(IFERROR(MATCH(_xlfn.CONCAT($B81,",",BF$4),'25 SpcFunc &amp; VentSpcFunc combos'!$Q$8:$Q$354,0),0)&gt;0,1,0)</f>
        <v>0</v>
      </c>
      <c r="BG81" s="120">
        <f ca="1">IF(IFERROR(MATCH(_xlfn.CONCAT($B81,",",BG$4),'25 SpcFunc &amp; VentSpcFunc combos'!$Q$8:$Q$354,0),0)&gt;0,1,0)</f>
        <v>0</v>
      </c>
      <c r="BH81" s="120">
        <f ca="1">IF(IFERROR(MATCH(_xlfn.CONCAT($B81,",",BH$4),'25 SpcFunc &amp; VentSpcFunc combos'!$Q$8:$Q$354,0),0)&gt;0,1,0)</f>
        <v>1</v>
      </c>
      <c r="BI81" s="120">
        <f ca="1">IF(IFERROR(MATCH(_xlfn.CONCAT($B81,",",BI$4),'25 SpcFunc &amp; VentSpcFunc combos'!$Q$8:$Q$354,0),0)&gt;0,1,0)</f>
        <v>0</v>
      </c>
      <c r="BJ81" s="120">
        <f ca="1">IF(IFERROR(MATCH(_xlfn.CONCAT($B81,",",BJ$4),'25 SpcFunc &amp; VentSpcFunc combos'!$Q$8:$Q$354,0),0)&gt;0,1,0)</f>
        <v>0</v>
      </c>
      <c r="BK81" s="120">
        <f ca="1">IF(IFERROR(MATCH(_xlfn.CONCAT($B81,",",BK$4),'25 SpcFunc &amp; VentSpcFunc combos'!$Q$8:$Q$354,0),0)&gt;0,1,0)</f>
        <v>0</v>
      </c>
      <c r="BL81" s="120">
        <f ca="1">IF(IFERROR(MATCH(_xlfn.CONCAT($B81,",",BL$4),'25 SpcFunc &amp; VentSpcFunc combos'!$Q$8:$Q$354,0),0)&gt;0,1,0)</f>
        <v>0</v>
      </c>
      <c r="BM81" s="120">
        <f ca="1">IF(IFERROR(MATCH(_xlfn.CONCAT($B81,",",BM$4),'25 SpcFunc &amp; VentSpcFunc combos'!$Q$8:$Q$354,0),0)&gt;0,1,0)</f>
        <v>0</v>
      </c>
      <c r="BN81" s="120">
        <f ca="1">IF(IFERROR(MATCH(_xlfn.CONCAT($B81,",",BN$4),'25 SpcFunc &amp; VentSpcFunc combos'!$Q$8:$Q$354,0),0)&gt;0,1,0)</f>
        <v>0</v>
      </c>
      <c r="BO81" s="120">
        <f ca="1">IF(IFERROR(MATCH(_xlfn.CONCAT($B81,",",BO$4),'25 SpcFunc &amp; VentSpcFunc combos'!$Q$8:$Q$354,0),0)&gt;0,1,0)</f>
        <v>0</v>
      </c>
      <c r="BP81" s="120">
        <f ca="1">IF(IFERROR(MATCH(_xlfn.CONCAT($B81,",",BP$4),'25 SpcFunc &amp; VentSpcFunc combos'!$Q$8:$Q$354,0),0)&gt;0,1,0)</f>
        <v>0</v>
      </c>
      <c r="BQ81" s="120">
        <f ca="1">IF(IFERROR(MATCH(_xlfn.CONCAT($B81,",",BQ$4),'25 SpcFunc &amp; VentSpcFunc combos'!$Q$8:$Q$354,0),0)&gt;0,1,0)</f>
        <v>0</v>
      </c>
      <c r="BR81" s="120">
        <f ca="1">IF(IFERROR(MATCH(_xlfn.CONCAT($B81,",",BR$4),'25 SpcFunc &amp; VentSpcFunc combos'!$Q$8:$Q$354,0),0)&gt;0,1,0)</f>
        <v>0</v>
      </c>
      <c r="BS81" s="120">
        <f ca="1">IF(IFERROR(MATCH(_xlfn.CONCAT($B81,",",BS$4),'25 SpcFunc &amp; VentSpcFunc combos'!$Q$8:$Q$354,0),0)&gt;0,1,0)</f>
        <v>0</v>
      </c>
      <c r="BT81" s="120">
        <f ca="1">IF(IFERROR(MATCH(_xlfn.CONCAT($B81,",",BT$4),'25 SpcFunc &amp; VentSpcFunc combos'!$Q$8:$Q$354,0),0)&gt;0,1,0)</f>
        <v>0</v>
      </c>
      <c r="BU81" s="120">
        <f ca="1">IF(IFERROR(MATCH(_xlfn.CONCAT($B81,",",BU$4),'25 SpcFunc &amp; VentSpcFunc combos'!$Q$8:$Q$354,0),0)&gt;0,1,0)</f>
        <v>0</v>
      </c>
      <c r="BV81" s="120">
        <f ca="1">IF(IFERROR(MATCH(_xlfn.CONCAT($B81,",",BV$4),'25 SpcFunc &amp; VentSpcFunc combos'!$Q$8:$Q$354,0),0)&gt;0,1,0)</f>
        <v>0</v>
      </c>
      <c r="BW81" s="120">
        <f ca="1">IF(IFERROR(MATCH(_xlfn.CONCAT($B81,",",BW$4),'25 SpcFunc &amp; VentSpcFunc combos'!$Q$8:$Q$354,0),0)&gt;0,1,0)</f>
        <v>0</v>
      </c>
      <c r="BX81" s="120">
        <f ca="1">IF(IFERROR(MATCH(_xlfn.CONCAT($B81,",",BX$4),'25 SpcFunc &amp; VentSpcFunc combos'!$Q$8:$Q$354,0),0)&gt;0,1,0)</f>
        <v>0</v>
      </c>
      <c r="BY81" s="120">
        <f ca="1">IF(IFERROR(MATCH(_xlfn.CONCAT($B81,",",BY$4),'25 SpcFunc &amp; VentSpcFunc combos'!$Q$8:$Q$354,0),0)&gt;0,1,0)</f>
        <v>0</v>
      </c>
      <c r="BZ81" s="120">
        <f ca="1">IF(IFERROR(MATCH(_xlfn.CONCAT($B81,",",BZ$4),'25 SpcFunc &amp; VentSpcFunc combos'!$Q$8:$Q$354,0),0)&gt;0,1,0)</f>
        <v>0</v>
      </c>
      <c r="CA81" s="120">
        <f ca="1">IF(IFERROR(MATCH(_xlfn.CONCAT($B81,",",CA$4),'25 SpcFunc &amp; VentSpcFunc combos'!$Q$8:$Q$354,0),0)&gt;0,1,0)</f>
        <v>0</v>
      </c>
      <c r="CB81" s="120">
        <f ca="1">IF(IFERROR(MATCH(_xlfn.CONCAT($B81,",",CB$4),'25 SpcFunc &amp; VentSpcFunc combos'!$Q$8:$Q$354,0),0)&gt;0,1,0)</f>
        <v>0</v>
      </c>
      <c r="CC81" s="120">
        <f ca="1">IF(IFERROR(MATCH(_xlfn.CONCAT($B81,",",CC$4),'25 SpcFunc &amp; VentSpcFunc combos'!$Q$8:$Q$354,0),0)&gt;0,1,0)</f>
        <v>0</v>
      </c>
      <c r="CD81" s="120">
        <f ca="1">IF(IFERROR(MATCH(_xlfn.CONCAT($B81,",",CD$4),'25 SpcFunc &amp; VentSpcFunc combos'!$Q$8:$Q$354,0),0)&gt;0,1,0)</f>
        <v>0</v>
      </c>
      <c r="CE81" s="120">
        <f ca="1">IF(IFERROR(MATCH(_xlfn.CONCAT($B81,",",CE$4),'25 SpcFunc &amp; VentSpcFunc combos'!$Q$8:$Q$354,0),0)&gt;0,1,0)</f>
        <v>0</v>
      </c>
      <c r="CF81" s="120">
        <f ca="1">IF(IFERROR(MATCH(_xlfn.CONCAT($B81,",",CF$4),'25 SpcFunc &amp; VentSpcFunc combos'!$Q$8:$Q$354,0),0)&gt;0,1,0)</f>
        <v>0</v>
      </c>
      <c r="CG81" s="120">
        <f ca="1">IF(IFERROR(MATCH(_xlfn.CONCAT($B81,",",CG$4),'25 SpcFunc &amp; VentSpcFunc combos'!$Q$8:$Q$354,0),0)&gt;0,1,0)</f>
        <v>0</v>
      </c>
      <c r="CH81" s="120">
        <f ca="1">IF(IFERROR(MATCH(_xlfn.CONCAT($B81,",",CH$4),'25 SpcFunc &amp; VentSpcFunc combos'!$Q$8:$Q$354,0),0)&gt;0,1,0)</f>
        <v>0</v>
      </c>
      <c r="CI81" s="120">
        <f ca="1">IF(IFERROR(MATCH(_xlfn.CONCAT($B81,",",CI$4),'25 SpcFunc &amp; VentSpcFunc combos'!$Q$8:$Q$354,0),0)&gt;0,1,0)</f>
        <v>0</v>
      </c>
      <c r="CJ81" s="120">
        <f ca="1">IF(IFERROR(MATCH(_xlfn.CONCAT($B81,",",CJ$4),'25 SpcFunc &amp; VentSpcFunc combos'!$Q$8:$Q$354,0),0)&gt;0,1,0)</f>
        <v>0</v>
      </c>
      <c r="CK81" s="120">
        <f ca="1">IF(IFERROR(MATCH(_xlfn.CONCAT($B81,",",CK$4),'25 SpcFunc &amp; VentSpcFunc combos'!$Q$8:$Q$354,0),0)&gt;0,1,0)</f>
        <v>0</v>
      </c>
      <c r="CL81" s="120">
        <f ca="1">IF(IFERROR(MATCH(_xlfn.CONCAT($B81,",",CL$4),'25 SpcFunc &amp; VentSpcFunc combos'!$Q$8:$Q$354,0),0)&gt;0,1,0)</f>
        <v>0</v>
      </c>
      <c r="CM81" s="120">
        <f ca="1">IF(IFERROR(MATCH(_xlfn.CONCAT($B81,",",CM$4),'25 SpcFunc &amp; VentSpcFunc combos'!$Q$8:$Q$354,0),0)&gt;0,1,0)</f>
        <v>0</v>
      </c>
      <c r="CN81" s="120">
        <f ca="1">IF(IFERROR(MATCH(_xlfn.CONCAT($B81,",",CN$4),'25 SpcFunc &amp; VentSpcFunc combos'!$Q$8:$Q$354,0),0)&gt;0,1,0)</f>
        <v>0</v>
      </c>
      <c r="CO81" s="120">
        <f ca="1">IF(IFERROR(MATCH(_xlfn.CONCAT($B81,",",CO$4),'25 SpcFunc &amp; VentSpcFunc combos'!$Q$8:$Q$354,0),0)&gt;0,1,0)</f>
        <v>0</v>
      </c>
      <c r="CP81" s="120">
        <f ca="1">IF(IFERROR(MATCH(_xlfn.CONCAT($B81,",",CP$4),'25 SpcFunc &amp; VentSpcFunc combos'!$Q$8:$Q$354,0),0)&gt;0,1,0)</f>
        <v>0</v>
      </c>
      <c r="CQ81" s="120">
        <f ca="1">IF(IFERROR(MATCH(_xlfn.CONCAT($B81,",",CQ$4),'25 SpcFunc &amp; VentSpcFunc combos'!$Q$8:$Q$354,0),0)&gt;0,1,0)</f>
        <v>0</v>
      </c>
      <c r="CR81" s="120">
        <f ca="1">IF(IFERROR(MATCH(_xlfn.CONCAT($B81,",",CR$4),'25 SpcFunc &amp; VentSpcFunc combos'!$Q$8:$Q$354,0),0)&gt;0,1,0)</f>
        <v>0</v>
      </c>
      <c r="CS81" s="120">
        <f ca="1">IF(IFERROR(MATCH(_xlfn.CONCAT($B81,",",CS$4),'25 SpcFunc &amp; VentSpcFunc combos'!$Q$8:$Q$354,0),0)&gt;0,1,0)</f>
        <v>0</v>
      </c>
      <c r="CT81" s="120">
        <f ca="1">IF(IFERROR(MATCH(_xlfn.CONCAT($B81,",",CT$4),'25 SpcFunc &amp; VentSpcFunc combos'!$Q$8:$Q$354,0),0)&gt;0,1,0)</f>
        <v>0</v>
      </c>
      <c r="CU81" s="99" t="s">
        <v>938</v>
      </c>
      <c r="CV81">
        <f t="shared" ca="1" si="5"/>
        <v>1</v>
      </c>
    </row>
    <row r="82" spans="2:100" x14ac:dyDescent="0.25">
      <c r="B82" t="str">
        <f>'For CSV - 2025 SpcFuncData'!B83</f>
        <v>All other</v>
      </c>
      <c r="C82" s="120">
        <f ca="1">IF(IFERROR(MATCH(_xlfn.CONCAT($B82,",",C$4),'25 SpcFunc &amp; VentSpcFunc combos'!$Q$8:$Q$354,0),0)&gt;0,1,0)</f>
        <v>0</v>
      </c>
      <c r="D82" s="120">
        <f ca="1">IF(IFERROR(MATCH(_xlfn.CONCAT($B82,",",D$4),'25 SpcFunc &amp; VentSpcFunc combos'!$Q$8:$Q$354,0),0)&gt;0,1,0)</f>
        <v>0</v>
      </c>
      <c r="E82" s="120">
        <f ca="1">IF(IFERROR(MATCH(_xlfn.CONCAT($B82,",",E$4),'25 SpcFunc &amp; VentSpcFunc combos'!$Q$8:$Q$354,0),0)&gt;0,1,0)</f>
        <v>0</v>
      </c>
      <c r="F82" s="120">
        <f ca="1">IF(IFERROR(MATCH(_xlfn.CONCAT($B82,",",F$4),'25 SpcFunc &amp; VentSpcFunc combos'!$Q$8:$Q$354,0),0)&gt;0,1,0)</f>
        <v>0</v>
      </c>
      <c r="G82" s="120">
        <f ca="1">IF(IFERROR(MATCH(_xlfn.CONCAT($B82,",",G$4),'25 SpcFunc &amp; VentSpcFunc combos'!$Q$8:$Q$354,0),0)&gt;0,1,0)</f>
        <v>0</v>
      </c>
      <c r="H82" s="120">
        <f ca="1">IF(IFERROR(MATCH(_xlfn.CONCAT($B82,",",H$4),'25 SpcFunc &amp; VentSpcFunc combos'!$Q$8:$Q$354,0),0)&gt;0,1,0)</f>
        <v>0</v>
      </c>
      <c r="I82" s="120">
        <f ca="1">IF(IFERROR(MATCH(_xlfn.CONCAT($B82,",",I$4),'25 SpcFunc &amp; VentSpcFunc combos'!$Q$8:$Q$354,0),0)&gt;0,1,0)</f>
        <v>0</v>
      </c>
      <c r="J82" s="120">
        <f ca="1">IF(IFERROR(MATCH(_xlfn.CONCAT($B82,",",J$4),'25 SpcFunc &amp; VentSpcFunc combos'!$Q$8:$Q$354,0),0)&gt;0,1,0)</f>
        <v>0</v>
      </c>
      <c r="K82" s="120">
        <f ca="1">IF(IFERROR(MATCH(_xlfn.CONCAT($B82,",",K$4),'25 SpcFunc &amp; VentSpcFunc combos'!$Q$8:$Q$354,0),0)&gt;0,1,0)</f>
        <v>0</v>
      </c>
      <c r="L82" s="120">
        <f ca="1">IF(IFERROR(MATCH(_xlfn.CONCAT($B82,",",L$4),'25 SpcFunc &amp; VentSpcFunc combos'!$Q$8:$Q$354,0),0)&gt;0,1,0)</f>
        <v>0</v>
      </c>
      <c r="M82" s="120">
        <f ca="1">IF(IFERROR(MATCH(_xlfn.CONCAT($B82,",",M$4),'25 SpcFunc &amp; VentSpcFunc combos'!$Q$8:$Q$354,0),0)&gt;0,1,0)</f>
        <v>0</v>
      </c>
      <c r="N82" s="120">
        <f ca="1">IF(IFERROR(MATCH(_xlfn.CONCAT($B82,",",N$4),'25 SpcFunc &amp; VentSpcFunc combos'!$Q$8:$Q$354,0),0)&gt;0,1,0)</f>
        <v>0</v>
      </c>
      <c r="O82" s="120">
        <f ca="1">IF(IFERROR(MATCH(_xlfn.CONCAT($B82,",",O$4),'25 SpcFunc &amp; VentSpcFunc combos'!$Q$8:$Q$354,0),0)&gt;0,1,0)</f>
        <v>0</v>
      </c>
      <c r="P82" s="120">
        <f ca="1">IF(IFERROR(MATCH(_xlfn.CONCAT($B82,",",P$4),'25 SpcFunc &amp; VentSpcFunc combos'!$Q$8:$Q$354,0),0)&gt;0,1,0)</f>
        <v>0</v>
      </c>
      <c r="Q82" s="120">
        <f ca="1">IF(IFERROR(MATCH(_xlfn.CONCAT($B82,",",Q$4),'25 SpcFunc &amp; VentSpcFunc combos'!$Q$8:$Q$354,0),0)&gt;0,1,0)</f>
        <v>0</v>
      </c>
      <c r="R82" s="120">
        <f ca="1">IF(IFERROR(MATCH(_xlfn.CONCAT($B82,",",R$4),'25 SpcFunc &amp; VentSpcFunc combos'!$Q$8:$Q$354,0),0)&gt;0,1,0)</f>
        <v>0</v>
      </c>
      <c r="S82" s="120">
        <f ca="1">IF(IFERROR(MATCH(_xlfn.CONCAT($B82,",",S$4),'25 SpcFunc &amp; VentSpcFunc combos'!$Q$8:$Q$354,0),0)&gt;0,1,0)</f>
        <v>0</v>
      </c>
      <c r="T82" s="120">
        <f ca="1">IF(IFERROR(MATCH(_xlfn.CONCAT($B82,",",T$4),'25 SpcFunc &amp; VentSpcFunc combos'!$Q$8:$Q$354,0),0)&gt;0,1,0)</f>
        <v>0</v>
      </c>
      <c r="U82" s="120">
        <f ca="1">IF(IFERROR(MATCH(_xlfn.CONCAT($B82,",",U$4),'25 SpcFunc &amp; VentSpcFunc combos'!$Q$8:$Q$354,0),0)&gt;0,1,0)</f>
        <v>0</v>
      </c>
      <c r="V82" s="120">
        <f ca="1">IF(IFERROR(MATCH(_xlfn.CONCAT($B82,",",V$4),'25 SpcFunc &amp; VentSpcFunc combos'!$Q$8:$Q$354,0),0)&gt;0,1,0)</f>
        <v>0</v>
      </c>
      <c r="W82" s="120">
        <f ca="1">IF(IFERROR(MATCH(_xlfn.CONCAT($B82,",",W$4),'25 SpcFunc &amp; VentSpcFunc combos'!$Q$8:$Q$354,0),0)&gt;0,1,0)</f>
        <v>0</v>
      </c>
      <c r="X82" s="120">
        <f ca="1">IF(IFERROR(MATCH(_xlfn.CONCAT($B82,",",X$4),'25 SpcFunc &amp; VentSpcFunc combos'!$Q$8:$Q$354,0),0)&gt;0,1,0)</f>
        <v>0</v>
      </c>
      <c r="Y82" s="120">
        <f ca="1">IF(IFERROR(MATCH(_xlfn.CONCAT($B82,",",Y$4),'25 SpcFunc &amp; VentSpcFunc combos'!$Q$8:$Q$354,0),0)&gt;0,1,0)</f>
        <v>0</v>
      </c>
      <c r="Z82" s="120">
        <f ca="1">IF(IFERROR(MATCH(_xlfn.CONCAT($B82,",",Z$4),'25 SpcFunc &amp; VentSpcFunc combos'!$Q$8:$Q$354,0),0)&gt;0,1,0)</f>
        <v>0</v>
      </c>
      <c r="AA82" s="120">
        <f ca="1">IF(IFERROR(MATCH(_xlfn.CONCAT($B82,",",AA$4),'25 SpcFunc &amp; VentSpcFunc combos'!$Q$8:$Q$354,0),0)&gt;0,1,0)</f>
        <v>0</v>
      </c>
      <c r="AB82" s="120">
        <f ca="1">IF(IFERROR(MATCH(_xlfn.CONCAT($B82,",",AB$4),'25 SpcFunc &amp; VentSpcFunc combos'!$Q$8:$Q$354,0),0)&gt;0,1,0)</f>
        <v>0</v>
      </c>
      <c r="AC82" s="120">
        <f ca="1">IF(IFERROR(MATCH(_xlfn.CONCAT($B82,",",AC$4),'25 SpcFunc &amp; VentSpcFunc combos'!$Q$8:$Q$354,0),0)&gt;0,1,0)</f>
        <v>0</v>
      </c>
      <c r="AD82" s="120">
        <f ca="1">IF(IFERROR(MATCH(_xlfn.CONCAT($B82,",",AD$4),'25 SpcFunc &amp; VentSpcFunc combos'!$Q$8:$Q$354,0),0)&gt;0,1,0)</f>
        <v>0</v>
      </c>
      <c r="AE82" s="120">
        <f ca="1">IF(IFERROR(MATCH(_xlfn.CONCAT($B82,",",AE$4),'25 SpcFunc &amp; VentSpcFunc combos'!$Q$8:$Q$354,0),0)&gt;0,1,0)</f>
        <v>0</v>
      </c>
      <c r="AF82" s="120">
        <f ca="1">IF(IFERROR(MATCH(_xlfn.CONCAT($B82,",",AF$4),'25 SpcFunc &amp; VentSpcFunc combos'!$Q$8:$Q$354,0),0)&gt;0,1,0)</f>
        <v>0</v>
      </c>
      <c r="AG82" s="120">
        <f ca="1">IF(IFERROR(MATCH(_xlfn.CONCAT($B82,",",AG$4),'25 SpcFunc &amp; VentSpcFunc combos'!$Q$8:$Q$354,0),0)&gt;0,1,0)</f>
        <v>0</v>
      </c>
      <c r="AH82" s="120">
        <f ca="1">IF(IFERROR(MATCH(_xlfn.CONCAT($B82,",",AH$4),'25 SpcFunc &amp; VentSpcFunc combos'!$Q$8:$Q$354,0),0)&gt;0,1,0)</f>
        <v>0</v>
      </c>
      <c r="AI82" s="120">
        <f ca="1">IF(IFERROR(MATCH(_xlfn.CONCAT($B82,",",AI$4),'25 SpcFunc &amp; VentSpcFunc combos'!$Q$8:$Q$354,0),0)&gt;0,1,0)</f>
        <v>0</v>
      </c>
      <c r="AJ82" s="120">
        <f ca="1">IF(IFERROR(MATCH(_xlfn.CONCAT($B82,",",AJ$4),'25 SpcFunc &amp; VentSpcFunc combos'!$Q$8:$Q$354,0),0)&gt;0,1,0)</f>
        <v>1</v>
      </c>
      <c r="AK82" s="120">
        <f ca="1">IF(IFERROR(MATCH(_xlfn.CONCAT($B82,",",AK$4),'25 SpcFunc &amp; VentSpcFunc combos'!$Q$8:$Q$354,0),0)&gt;0,1,0)</f>
        <v>0</v>
      </c>
      <c r="AL82" s="120">
        <f ca="1">IF(IFERROR(MATCH(_xlfn.CONCAT($B82,",",AL$4),'25 SpcFunc &amp; VentSpcFunc combos'!$Q$8:$Q$354,0),0)&gt;0,1,0)</f>
        <v>0</v>
      </c>
      <c r="AM82" s="120">
        <f ca="1">IF(IFERROR(MATCH(_xlfn.CONCAT($B82,",",AM$4),'25 SpcFunc &amp; VentSpcFunc combos'!$Q$8:$Q$354,0),0)&gt;0,1,0)</f>
        <v>0</v>
      </c>
      <c r="AN82" s="120">
        <f ca="1">IF(IFERROR(MATCH(_xlfn.CONCAT($B82,",",AN$4),'25 SpcFunc &amp; VentSpcFunc combos'!$Q$8:$Q$354,0),0)&gt;0,1,0)</f>
        <v>0</v>
      </c>
      <c r="AO82" s="120">
        <f ca="1">IF(IFERROR(MATCH(_xlfn.CONCAT($B82,",",AO$4),'25 SpcFunc &amp; VentSpcFunc combos'!$Q$8:$Q$354,0),0)&gt;0,1,0)</f>
        <v>0</v>
      </c>
      <c r="AP82" s="120">
        <f ca="1">IF(IFERROR(MATCH(_xlfn.CONCAT($B82,",",AP$4),'25 SpcFunc &amp; VentSpcFunc combos'!$Q$8:$Q$354,0),0)&gt;0,1,0)</f>
        <v>0</v>
      </c>
      <c r="AQ82" s="120">
        <f ca="1">IF(IFERROR(MATCH(_xlfn.CONCAT($B82,",",AQ$4),'25 SpcFunc &amp; VentSpcFunc combos'!$Q$8:$Q$354,0),0)&gt;0,1,0)</f>
        <v>0</v>
      </c>
      <c r="AR82" s="120">
        <f ca="1">IF(IFERROR(MATCH(_xlfn.CONCAT($B82,",",AR$4),'25 SpcFunc &amp; VentSpcFunc combos'!$Q$8:$Q$354,0),0)&gt;0,1,0)</f>
        <v>0</v>
      </c>
      <c r="AS82" s="120">
        <f ca="1">IF(IFERROR(MATCH(_xlfn.CONCAT($B82,",",AS$4),'25 SpcFunc &amp; VentSpcFunc combos'!$Q$8:$Q$354,0),0)&gt;0,1,0)</f>
        <v>0</v>
      </c>
      <c r="AT82" s="120">
        <f ca="1">IF(IFERROR(MATCH(_xlfn.CONCAT($B82,",",AT$4),'25 SpcFunc &amp; VentSpcFunc combos'!$Q$8:$Q$354,0),0)&gt;0,1,0)</f>
        <v>0</v>
      </c>
      <c r="AU82" s="120">
        <f ca="1">IF(IFERROR(MATCH(_xlfn.CONCAT($B82,",",AU$4),'25 SpcFunc &amp; VentSpcFunc combos'!$Q$8:$Q$354,0),0)&gt;0,1,0)</f>
        <v>0</v>
      </c>
      <c r="AV82" s="120">
        <f ca="1">IF(IFERROR(MATCH(_xlfn.CONCAT($B82,",",AV$4),'25 SpcFunc &amp; VentSpcFunc combos'!$Q$8:$Q$354,0),0)&gt;0,1,0)</f>
        <v>0</v>
      </c>
      <c r="AW82" s="120">
        <f ca="1">IF(IFERROR(MATCH(_xlfn.CONCAT($B82,",",AW$4),'25 SpcFunc &amp; VentSpcFunc combos'!$Q$8:$Q$354,0),0)&gt;0,1,0)</f>
        <v>0</v>
      </c>
      <c r="AX82" s="120">
        <f ca="1">IF(IFERROR(MATCH(_xlfn.CONCAT($B82,",",AX$4),'25 SpcFunc &amp; VentSpcFunc combos'!$Q$8:$Q$354,0),0)&gt;0,1,0)</f>
        <v>0</v>
      </c>
      <c r="AY82" s="120">
        <f ca="1">IF(IFERROR(MATCH(_xlfn.CONCAT($B82,",",AY$4),'25 SpcFunc &amp; VentSpcFunc combos'!$Q$8:$Q$354,0),0)&gt;0,1,0)</f>
        <v>0</v>
      </c>
      <c r="AZ82" s="120">
        <f ca="1">IF(IFERROR(MATCH(_xlfn.CONCAT($B82,",",AZ$4),'25 SpcFunc &amp; VentSpcFunc combos'!$Q$8:$Q$354,0),0)&gt;0,1,0)</f>
        <v>0</v>
      </c>
      <c r="BA82" s="120">
        <f ca="1">IF(IFERROR(MATCH(_xlfn.CONCAT($B82,",",BA$4),'25 SpcFunc &amp; VentSpcFunc combos'!$Q$8:$Q$354,0),0)&gt;0,1,0)</f>
        <v>0</v>
      </c>
      <c r="BB82" s="120">
        <f ca="1">IF(IFERROR(MATCH(_xlfn.CONCAT($B82,",",BB$4),'25 SpcFunc &amp; VentSpcFunc combos'!$Q$8:$Q$354,0),0)&gt;0,1,0)</f>
        <v>0</v>
      </c>
      <c r="BC82" s="120">
        <f ca="1">IF(IFERROR(MATCH(_xlfn.CONCAT($B82,",",BC$4),'25 SpcFunc &amp; VentSpcFunc combos'!$Q$8:$Q$354,0),0)&gt;0,1,0)</f>
        <v>0</v>
      </c>
      <c r="BD82" s="120">
        <f ca="1">IF(IFERROR(MATCH(_xlfn.CONCAT($B82,",",BD$4),'25 SpcFunc &amp; VentSpcFunc combos'!$Q$8:$Q$354,0),0)&gt;0,1,0)</f>
        <v>0</v>
      </c>
      <c r="BE82" s="120">
        <f ca="1">IF(IFERROR(MATCH(_xlfn.CONCAT($B82,",",BE$4),'25 SpcFunc &amp; VentSpcFunc combos'!$Q$8:$Q$354,0),0)&gt;0,1,0)</f>
        <v>0</v>
      </c>
      <c r="BF82" s="120">
        <f ca="1">IF(IFERROR(MATCH(_xlfn.CONCAT($B82,",",BF$4),'25 SpcFunc &amp; VentSpcFunc combos'!$Q$8:$Q$354,0),0)&gt;0,1,0)</f>
        <v>0</v>
      </c>
      <c r="BG82" s="120">
        <f ca="1">IF(IFERROR(MATCH(_xlfn.CONCAT($B82,",",BG$4),'25 SpcFunc &amp; VentSpcFunc combos'!$Q$8:$Q$354,0),0)&gt;0,1,0)</f>
        <v>0</v>
      </c>
      <c r="BH82" s="120">
        <f ca="1">IF(IFERROR(MATCH(_xlfn.CONCAT($B82,",",BH$4),'25 SpcFunc &amp; VentSpcFunc combos'!$Q$8:$Q$354,0),0)&gt;0,1,0)</f>
        <v>0</v>
      </c>
      <c r="BI82" s="120">
        <f ca="1">IF(IFERROR(MATCH(_xlfn.CONCAT($B82,",",BI$4),'25 SpcFunc &amp; VentSpcFunc combos'!$Q$8:$Q$354,0),0)&gt;0,1,0)</f>
        <v>0</v>
      </c>
      <c r="BJ82" s="120">
        <f ca="1">IF(IFERROR(MATCH(_xlfn.CONCAT($B82,",",BJ$4),'25 SpcFunc &amp; VentSpcFunc combos'!$Q$8:$Q$354,0),0)&gt;0,1,0)</f>
        <v>0</v>
      </c>
      <c r="BK82" s="120">
        <f ca="1">IF(IFERROR(MATCH(_xlfn.CONCAT($B82,",",BK$4),'25 SpcFunc &amp; VentSpcFunc combos'!$Q$8:$Q$354,0),0)&gt;0,1,0)</f>
        <v>1</v>
      </c>
      <c r="BL82" s="120">
        <f ca="1">IF(IFERROR(MATCH(_xlfn.CONCAT($B82,",",BL$4),'25 SpcFunc &amp; VentSpcFunc combos'!$Q$8:$Q$354,0),0)&gt;0,1,0)</f>
        <v>0</v>
      </c>
      <c r="BM82" s="120">
        <f ca="1">IF(IFERROR(MATCH(_xlfn.CONCAT($B82,",",BM$4),'25 SpcFunc &amp; VentSpcFunc combos'!$Q$8:$Q$354,0),0)&gt;0,1,0)</f>
        <v>0</v>
      </c>
      <c r="BN82" s="120">
        <f ca="1">IF(IFERROR(MATCH(_xlfn.CONCAT($B82,",",BN$4),'25 SpcFunc &amp; VentSpcFunc combos'!$Q$8:$Q$354,0),0)&gt;0,1,0)</f>
        <v>0</v>
      </c>
      <c r="BO82" s="120">
        <f ca="1">IF(IFERROR(MATCH(_xlfn.CONCAT($B82,",",BO$4),'25 SpcFunc &amp; VentSpcFunc combos'!$Q$8:$Q$354,0),0)&gt;0,1,0)</f>
        <v>0</v>
      </c>
      <c r="BP82" s="120">
        <f ca="1">IF(IFERROR(MATCH(_xlfn.CONCAT($B82,",",BP$4),'25 SpcFunc &amp; VentSpcFunc combos'!$Q$8:$Q$354,0),0)&gt;0,1,0)</f>
        <v>0</v>
      </c>
      <c r="BQ82" s="120">
        <f ca="1">IF(IFERROR(MATCH(_xlfn.CONCAT($B82,",",BQ$4),'25 SpcFunc &amp; VentSpcFunc combos'!$Q$8:$Q$354,0),0)&gt;0,1,0)</f>
        <v>0</v>
      </c>
      <c r="BR82" s="120">
        <f ca="1">IF(IFERROR(MATCH(_xlfn.CONCAT($B82,",",BR$4),'25 SpcFunc &amp; VentSpcFunc combos'!$Q$8:$Q$354,0),0)&gt;0,1,0)</f>
        <v>1</v>
      </c>
      <c r="BS82" s="120">
        <f ca="1">IF(IFERROR(MATCH(_xlfn.CONCAT($B82,",",BS$4),'25 SpcFunc &amp; VentSpcFunc combos'!$Q$8:$Q$354,0),0)&gt;0,1,0)</f>
        <v>0</v>
      </c>
      <c r="BT82" s="120">
        <f ca="1">IF(IFERROR(MATCH(_xlfn.CONCAT($B82,",",BT$4),'25 SpcFunc &amp; VentSpcFunc combos'!$Q$8:$Q$354,0),0)&gt;0,1,0)</f>
        <v>0</v>
      </c>
      <c r="BU82" s="120">
        <f ca="1">IF(IFERROR(MATCH(_xlfn.CONCAT($B82,",",BU$4),'25 SpcFunc &amp; VentSpcFunc combos'!$Q$8:$Q$354,0),0)&gt;0,1,0)</f>
        <v>0</v>
      </c>
      <c r="BV82" s="120">
        <f ca="1">IF(IFERROR(MATCH(_xlfn.CONCAT($B82,",",BV$4),'25 SpcFunc &amp; VentSpcFunc combos'!$Q$8:$Q$354,0),0)&gt;0,1,0)</f>
        <v>0</v>
      </c>
      <c r="BW82" s="120">
        <f ca="1">IF(IFERROR(MATCH(_xlfn.CONCAT($B82,",",BW$4),'25 SpcFunc &amp; VentSpcFunc combos'!$Q$8:$Q$354,0),0)&gt;0,1,0)</f>
        <v>0</v>
      </c>
      <c r="BX82" s="120">
        <f ca="1">IF(IFERROR(MATCH(_xlfn.CONCAT($B82,",",BX$4),'25 SpcFunc &amp; VentSpcFunc combos'!$Q$8:$Q$354,0),0)&gt;0,1,0)</f>
        <v>0</v>
      </c>
      <c r="BY82" s="120">
        <f ca="1">IF(IFERROR(MATCH(_xlfn.CONCAT($B82,",",BY$4),'25 SpcFunc &amp; VentSpcFunc combos'!$Q$8:$Q$354,0),0)&gt;0,1,0)</f>
        <v>0</v>
      </c>
      <c r="BZ82" s="120">
        <f ca="1">IF(IFERROR(MATCH(_xlfn.CONCAT($B82,",",BZ$4),'25 SpcFunc &amp; VentSpcFunc combos'!$Q$8:$Q$354,0),0)&gt;0,1,0)</f>
        <v>0</v>
      </c>
      <c r="CA82" s="120">
        <f ca="1">IF(IFERROR(MATCH(_xlfn.CONCAT($B82,",",CA$4),'25 SpcFunc &amp; VentSpcFunc combos'!$Q$8:$Q$354,0),0)&gt;0,1,0)</f>
        <v>0</v>
      </c>
      <c r="CB82" s="120">
        <f ca="1">IF(IFERROR(MATCH(_xlfn.CONCAT($B82,",",CB$4),'25 SpcFunc &amp; VentSpcFunc combos'!$Q$8:$Q$354,0),0)&gt;0,1,0)</f>
        <v>0</v>
      </c>
      <c r="CC82" s="120">
        <f ca="1">IF(IFERROR(MATCH(_xlfn.CONCAT($B82,",",CC$4),'25 SpcFunc &amp; VentSpcFunc combos'!$Q$8:$Q$354,0),0)&gt;0,1,0)</f>
        <v>0</v>
      </c>
      <c r="CD82" s="120">
        <f ca="1">IF(IFERROR(MATCH(_xlfn.CONCAT($B82,",",CD$4),'25 SpcFunc &amp; VentSpcFunc combos'!$Q$8:$Q$354,0),0)&gt;0,1,0)</f>
        <v>0</v>
      </c>
      <c r="CE82" s="120">
        <f ca="1">IF(IFERROR(MATCH(_xlfn.CONCAT($B82,",",CE$4),'25 SpcFunc &amp; VentSpcFunc combos'!$Q$8:$Q$354,0),0)&gt;0,1,0)</f>
        <v>0</v>
      </c>
      <c r="CF82" s="120">
        <f ca="1">IF(IFERROR(MATCH(_xlfn.CONCAT($B82,",",CF$4),'25 SpcFunc &amp; VentSpcFunc combos'!$Q$8:$Q$354,0),0)&gt;0,1,0)</f>
        <v>0</v>
      </c>
      <c r="CG82" s="120">
        <f ca="1">IF(IFERROR(MATCH(_xlfn.CONCAT($B82,",",CG$4),'25 SpcFunc &amp; VentSpcFunc combos'!$Q$8:$Q$354,0),0)&gt;0,1,0)</f>
        <v>0</v>
      </c>
      <c r="CH82" s="120">
        <f ca="1">IF(IFERROR(MATCH(_xlfn.CONCAT($B82,",",CH$4),'25 SpcFunc &amp; VentSpcFunc combos'!$Q$8:$Q$354,0),0)&gt;0,1,0)</f>
        <v>0</v>
      </c>
      <c r="CI82" s="120">
        <f ca="1">IF(IFERROR(MATCH(_xlfn.CONCAT($B82,",",CI$4),'25 SpcFunc &amp; VentSpcFunc combos'!$Q$8:$Q$354,0),0)&gt;0,1,0)</f>
        <v>0</v>
      </c>
      <c r="CJ82" s="120">
        <f ca="1">IF(IFERROR(MATCH(_xlfn.CONCAT($B82,",",CJ$4),'25 SpcFunc &amp; VentSpcFunc combos'!$Q$8:$Q$354,0),0)&gt;0,1,0)</f>
        <v>0</v>
      </c>
      <c r="CK82" s="120">
        <f ca="1">IF(IFERROR(MATCH(_xlfn.CONCAT($B82,",",CK$4),'25 SpcFunc &amp; VentSpcFunc combos'!$Q$8:$Q$354,0),0)&gt;0,1,0)</f>
        <v>0</v>
      </c>
      <c r="CL82" s="120">
        <f ca="1">IF(IFERROR(MATCH(_xlfn.CONCAT($B82,",",CL$4),'25 SpcFunc &amp; VentSpcFunc combos'!$Q$8:$Q$354,0),0)&gt;0,1,0)</f>
        <v>0</v>
      </c>
      <c r="CM82" s="120">
        <f ca="1">IF(IFERROR(MATCH(_xlfn.CONCAT($B82,",",CM$4),'25 SpcFunc &amp; VentSpcFunc combos'!$Q$8:$Q$354,0),0)&gt;0,1,0)</f>
        <v>0</v>
      </c>
      <c r="CN82" s="120">
        <f ca="1">IF(IFERROR(MATCH(_xlfn.CONCAT($B82,",",CN$4),'25 SpcFunc &amp; VentSpcFunc combos'!$Q$8:$Q$354,0),0)&gt;0,1,0)</f>
        <v>0</v>
      </c>
      <c r="CO82" s="120">
        <f ca="1">IF(IFERROR(MATCH(_xlfn.CONCAT($B82,",",CO$4),'25 SpcFunc &amp; VentSpcFunc combos'!$Q$8:$Q$354,0),0)&gt;0,1,0)</f>
        <v>0</v>
      </c>
      <c r="CP82" s="120">
        <f ca="1">IF(IFERROR(MATCH(_xlfn.CONCAT($B82,",",CP$4),'25 SpcFunc &amp; VentSpcFunc combos'!$Q$8:$Q$354,0),0)&gt;0,1,0)</f>
        <v>0</v>
      </c>
      <c r="CQ82" s="120">
        <f ca="1">IF(IFERROR(MATCH(_xlfn.CONCAT($B82,",",CQ$4),'25 SpcFunc &amp; VentSpcFunc combos'!$Q$8:$Q$354,0),0)&gt;0,1,0)</f>
        <v>0</v>
      </c>
      <c r="CR82" s="120">
        <f ca="1">IF(IFERROR(MATCH(_xlfn.CONCAT($B82,",",CR$4),'25 SpcFunc &amp; VentSpcFunc combos'!$Q$8:$Q$354,0),0)&gt;0,1,0)</f>
        <v>0</v>
      </c>
      <c r="CS82" s="120">
        <f ca="1">IF(IFERROR(MATCH(_xlfn.CONCAT($B82,",",CS$4),'25 SpcFunc &amp; VentSpcFunc combos'!$Q$8:$Q$354,0),0)&gt;0,1,0)</f>
        <v>0</v>
      </c>
      <c r="CT82" s="120">
        <f ca="1">IF(IFERROR(MATCH(_xlfn.CONCAT($B82,",",CT$4),'25 SpcFunc &amp; VentSpcFunc combos'!$Q$8:$Q$354,0),0)&gt;0,1,0)</f>
        <v>0</v>
      </c>
      <c r="CU82" s="99" t="s">
        <v>938</v>
      </c>
      <c r="CV82">
        <f t="shared" ca="1" si="5"/>
        <v>3</v>
      </c>
    </row>
    <row r="83" spans="2:100" x14ac:dyDescent="0.25">
      <c r="B83" t="e">
        <f>'For CSV - 2025 SpcFuncData'!#REF!</f>
        <v>#REF!</v>
      </c>
      <c r="C83" s="120">
        <f>IF(IFERROR(MATCH(_xlfn.CONCAT($B83,",",C$4),'25 SpcFunc &amp; VentSpcFunc combos'!$Q$8:$Q$354,0),0)&gt;0,1,0)</f>
        <v>0</v>
      </c>
      <c r="D83" s="120">
        <f>IF(IFERROR(MATCH(_xlfn.CONCAT($B83,",",D$4),'25 SpcFunc &amp; VentSpcFunc combos'!$Q$8:$Q$354,0),0)&gt;0,1,0)</f>
        <v>0</v>
      </c>
      <c r="E83" s="120">
        <f>IF(IFERROR(MATCH(_xlfn.CONCAT($B83,",",E$4),'25 SpcFunc &amp; VentSpcFunc combos'!$Q$8:$Q$354,0),0)&gt;0,1,0)</f>
        <v>0</v>
      </c>
      <c r="F83" s="120">
        <f>IF(IFERROR(MATCH(_xlfn.CONCAT($B83,",",F$4),'25 SpcFunc &amp; VentSpcFunc combos'!$Q$8:$Q$354,0),0)&gt;0,1,0)</f>
        <v>0</v>
      </c>
      <c r="G83" s="120">
        <f>IF(IFERROR(MATCH(_xlfn.CONCAT($B83,",",G$4),'25 SpcFunc &amp; VentSpcFunc combos'!$Q$8:$Q$354,0),0)&gt;0,1,0)</f>
        <v>0</v>
      </c>
      <c r="H83" s="120">
        <f>IF(IFERROR(MATCH(_xlfn.CONCAT($B83,",",H$4),'25 SpcFunc &amp; VentSpcFunc combos'!$Q$8:$Q$354,0),0)&gt;0,1,0)</f>
        <v>0</v>
      </c>
      <c r="I83" s="120">
        <f>IF(IFERROR(MATCH(_xlfn.CONCAT($B83,",",I$4),'25 SpcFunc &amp; VentSpcFunc combos'!$Q$8:$Q$354,0),0)&gt;0,1,0)</f>
        <v>0</v>
      </c>
      <c r="J83" s="120">
        <f>IF(IFERROR(MATCH(_xlfn.CONCAT($B83,",",J$4),'25 SpcFunc &amp; VentSpcFunc combos'!$Q$8:$Q$354,0),0)&gt;0,1,0)</f>
        <v>0</v>
      </c>
      <c r="K83" s="120">
        <f>IF(IFERROR(MATCH(_xlfn.CONCAT($B83,",",K$4),'25 SpcFunc &amp; VentSpcFunc combos'!$Q$8:$Q$354,0),0)&gt;0,1,0)</f>
        <v>0</v>
      </c>
      <c r="L83" s="120">
        <f>IF(IFERROR(MATCH(_xlfn.CONCAT($B83,",",L$4),'25 SpcFunc &amp; VentSpcFunc combos'!$Q$8:$Q$354,0),0)&gt;0,1,0)</f>
        <v>0</v>
      </c>
      <c r="M83" s="120">
        <f>IF(IFERROR(MATCH(_xlfn.CONCAT($B83,",",M$4),'25 SpcFunc &amp; VentSpcFunc combos'!$Q$8:$Q$354,0),0)&gt;0,1,0)</f>
        <v>0</v>
      </c>
      <c r="N83" s="120">
        <f>IF(IFERROR(MATCH(_xlfn.CONCAT($B83,",",N$4),'25 SpcFunc &amp; VentSpcFunc combos'!$Q$8:$Q$354,0),0)&gt;0,1,0)</f>
        <v>0</v>
      </c>
      <c r="O83" s="120">
        <f>IF(IFERROR(MATCH(_xlfn.CONCAT($B83,",",O$4),'25 SpcFunc &amp; VentSpcFunc combos'!$Q$8:$Q$354,0),0)&gt;0,1,0)</f>
        <v>0</v>
      </c>
      <c r="P83" s="120">
        <f>IF(IFERROR(MATCH(_xlfn.CONCAT($B83,",",P$4),'25 SpcFunc &amp; VentSpcFunc combos'!$Q$8:$Q$354,0),0)&gt;0,1,0)</f>
        <v>0</v>
      </c>
      <c r="Q83" s="120">
        <f>IF(IFERROR(MATCH(_xlfn.CONCAT($B83,",",Q$4),'25 SpcFunc &amp; VentSpcFunc combos'!$Q$8:$Q$354,0),0)&gt;0,1,0)</f>
        <v>0</v>
      </c>
      <c r="R83" s="120">
        <f>IF(IFERROR(MATCH(_xlfn.CONCAT($B83,",",R$4),'25 SpcFunc &amp; VentSpcFunc combos'!$Q$8:$Q$354,0),0)&gt;0,1,0)</f>
        <v>0</v>
      </c>
      <c r="S83" s="120">
        <f>IF(IFERROR(MATCH(_xlfn.CONCAT($B83,",",S$4),'25 SpcFunc &amp; VentSpcFunc combos'!$Q$8:$Q$354,0),0)&gt;0,1,0)</f>
        <v>0</v>
      </c>
      <c r="T83" s="120">
        <f>IF(IFERROR(MATCH(_xlfn.CONCAT($B83,",",T$4),'25 SpcFunc &amp; VentSpcFunc combos'!$Q$8:$Q$354,0),0)&gt;0,1,0)</f>
        <v>0</v>
      </c>
      <c r="U83" s="120">
        <f>IF(IFERROR(MATCH(_xlfn.CONCAT($B83,",",U$4),'25 SpcFunc &amp; VentSpcFunc combos'!$Q$8:$Q$354,0),0)&gt;0,1,0)</f>
        <v>0</v>
      </c>
      <c r="V83" s="120">
        <f>IF(IFERROR(MATCH(_xlfn.CONCAT($B83,",",V$4),'25 SpcFunc &amp; VentSpcFunc combos'!$Q$8:$Q$354,0),0)&gt;0,1,0)</f>
        <v>0</v>
      </c>
      <c r="W83" s="120">
        <f>IF(IFERROR(MATCH(_xlfn.CONCAT($B83,",",W$4),'25 SpcFunc &amp; VentSpcFunc combos'!$Q$8:$Q$354,0),0)&gt;0,1,0)</f>
        <v>0</v>
      </c>
      <c r="X83" s="120">
        <f>IF(IFERROR(MATCH(_xlfn.CONCAT($B83,",",X$4),'25 SpcFunc &amp; VentSpcFunc combos'!$Q$8:$Q$354,0),0)&gt;0,1,0)</f>
        <v>0</v>
      </c>
      <c r="Y83" s="120">
        <f>IF(IFERROR(MATCH(_xlfn.CONCAT($B83,",",Y$4),'25 SpcFunc &amp; VentSpcFunc combos'!$Q$8:$Q$354,0),0)&gt;0,1,0)</f>
        <v>0</v>
      </c>
      <c r="Z83" s="120">
        <f>IF(IFERROR(MATCH(_xlfn.CONCAT($B83,",",Z$4),'25 SpcFunc &amp; VentSpcFunc combos'!$Q$8:$Q$354,0),0)&gt;0,1,0)</f>
        <v>0</v>
      </c>
      <c r="AA83" s="120">
        <f>IF(IFERROR(MATCH(_xlfn.CONCAT($B83,",",AA$4),'25 SpcFunc &amp; VentSpcFunc combos'!$Q$8:$Q$354,0),0)&gt;0,1,0)</f>
        <v>0</v>
      </c>
      <c r="AB83" s="120">
        <f>IF(IFERROR(MATCH(_xlfn.CONCAT($B83,",",AB$4),'25 SpcFunc &amp; VentSpcFunc combos'!$Q$8:$Q$354,0),0)&gt;0,1,0)</f>
        <v>0</v>
      </c>
      <c r="AC83" s="120">
        <f>IF(IFERROR(MATCH(_xlfn.CONCAT($B83,",",AC$4),'25 SpcFunc &amp; VentSpcFunc combos'!$Q$8:$Q$354,0),0)&gt;0,1,0)</f>
        <v>0</v>
      </c>
      <c r="AD83" s="120">
        <f>IF(IFERROR(MATCH(_xlfn.CONCAT($B83,",",AD$4),'25 SpcFunc &amp; VentSpcFunc combos'!$Q$8:$Q$354,0),0)&gt;0,1,0)</f>
        <v>0</v>
      </c>
      <c r="AE83" s="120">
        <f>IF(IFERROR(MATCH(_xlfn.CONCAT($B83,",",AE$4),'25 SpcFunc &amp; VentSpcFunc combos'!$Q$8:$Q$354,0),0)&gt;0,1,0)</f>
        <v>0</v>
      </c>
      <c r="AF83" s="120">
        <f>IF(IFERROR(MATCH(_xlfn.CONCAT($B83,",",AF$4),'25 SpcFunc &amp; VentSpcFunc combos'!$Q$8:$Q$354,0),0)&gt;0,1,0)</f>
        <v>0</v>
      </c>
      <c r="AG83" s="120">
        <f>IF(IFERROR(MATCH(_xlfn.CONCAT($B83,",",AG$4),'25 SpcFunc &amp; VentSpcFunc combos'!$Q$8:$Q$354,0),0)&gt;0,1,0)</f>
        <v>0</v>
      </c>
      <c r="AH83" s="120">
        <f>IF(IFERROR(MATCH(_xlfn.CONCAT($B83,",",AH$4),'25 SpcFunc &amp; VentSpcFunc combos'!$Q$8:$Q$354,0),0)&gt;0,1,0)</f>
        <v>0</v>
      </c>
      <c r="AI83" s="120">
        <f>IF(IFERROR(MATCH(_xlfn.CONCAT($B83,",",AI$4),'25 SpcFunc &amp; VentSpcFunc combos'!$Q$8:$Q$354,0),0)&gt;0,1,0)</f>
        <v>0</v>
      </c>
      <c r="AJ83" s="120">
        <f>IF(IFERROR(MATCH(_xlfn.CONCAT($B83,",",AJ$4),'25 SpcFunc &amp; VentSpcFunc combos'!$Q$8:$Q$354,0),0)&gt;0,1,0)</f>
        <v>0</v>
      </c>
      <c r="AK83" s="120">
        <f>IF(IFERROR(MATCH(_xlfn.CONCAT($B83,",",AK$4),'25 SpcFunc &amp; VentSpcFunc combos'!$Q$8:$Q$354,0),0)&gt;0,1,0)</f>
        <v>0</v>
      </c>
      <c r="AL83" s="120">
        <f>IF(IFERROR(MATCH(_xlfn.CONCAT($B83,",",AL$4),'25 SpcFunc &amp; VentSpcFunc combos'!$Q$8:$Q$354,0),0)&gt;0,1,0)</f>
        <v>0</v>
      </c>
      <c r="AM83" s="120">
        <f>IF(IFERROR(MATCH(_xlfn.CONCAT($B83,",",AM$4),'25 SpcFunc &amp; VentSpcFunc combos'!$Q$8:$Q$354,0),0)&gt;0,1,0)</f>
        <v>0</v>
      </c>
      <c r="AN83" s="120">
        <f>IF(IFERROR(MATCH(_xlfn.CONCAT($B83,",",AN$4),'25 SpcFunc &amp; VentSpcFunc combos'!$Q$8:$Q$354,0),0)&gt;0,1,0)</f>
        <v>0</v>
      </c>
      <c r="AO83" s="120">
        <f>IF(IFERROR(MATCH(_xlfn.CONCAT($B83,",",AO$4),'25 SpcFunc &amp; VentSpcFunc combos'!$Q$8:$Q$354,0),0)&gt;0,1,0)</f>
        <v>0</v>
      </c>
      <c r="AP83" s="120">
        <f>IF(IFERROR(MATCH(_xlfn.CONCAT($B83,",",AP$4),'25 SpcFunc &amp; VentSpcFunc combos'!$Q$8:$Q$354,0),0)&gt;0,1,0)</f>
        <v>0</v>
      </c>
      <c r="AQ83" s="120">
        <f>IF(IFERROR(MATCH(_xlfn.CONCAT($B83,",",AQ$4),'25 SpcFunc &amp; VentSpcFunc combos'!$Q$8:$Q$354,0),0)&gt;0,1,0)</f>
        <v>0</v>
      </c>
      <c r="AR83" s="120">
        <f>IF(IFERROR(MATCH(_xlfn.CONCAT($B83,",",AR$4),'25 SpcFunc &amp; VentSpcFunc combos'!$Q$8:$Q$354,0),0)&gt;0,1,0)</f>
        <v>0</v>
      </c>
      <c r="AS83" s="120">
        <f>IF(IFERROR(MATCH(_xlfn.CONCAT($B83,",",AS$4),'25 SpcFunc &amp; VentSpcFunc combos'!$Q$8:$Q$354,0),0)&gt;0,1,0)</f>
        <v>0</v>
      </c>
      <c r="AT83" s="120">
        <f>IF(IFERROR(MATCH(_xlfn.CONCAT($B83,",",AT$4),'25 SpcFunc &amp; VentSpcFunc combos'!$Q$8:$Q$354,0),0)&gt;0,1,0)</f>
        <v>0</v>
      </c>
      <c r="AU83" s="120">
        <f>IF(IFERROR(MATCH(_xlfn.CONCAT($B83,",",AU$4),'25 SpcFunc &amp; VentSpcFunc combos'!$Q$8:$Q$354,0),0)&gt;0,1,0)</f>
        <v>0</v>
      </c>
      <c r="AV83" s="120">
        <f>IF(IFERROR(MATCH(_xlfn.CONCAT($B83,",",AV$4),'25 SpcFunc &amp; VentSpcFunc combos'!$Q$8:$Q$354,0),0)&gt;0,1,0)</f>
        <v>0</v>
      </c>
      <c r="AW83" s="120">
        <f>IF(IFERROR(MATCH(_xlfn.CONCAT($B83,",",AW$4),'25 SpcFunc &amp; VentSpcFunc combos'!$Q$8:$Q$354,0),0)&gt;0,1,0)</f>
        <v>0</v>
      </c>
      <c r="AX83" s="120">
        <f>IF(IFERROR(MATCH(_xlfn.CONCAT($B83,",",AX$4),'25 SpcFunc &amp; VentSpcFunc combos'!$Q$8:$Q$354,0),0)&gt;0,1,0)</f>
        <v>0</v>
      </c>
      <c r="AY83" s="120">
        <f>IF(IFERROR(MATCH(_xlfn.CONCAT($B83,",",AY$4),'25 SpcFunc &amp; VentSpcFunc combos'!$Q$8:$Q$354,0),0)&gt;0,1,0)</f>
        <v>0</v>
      </c>
      <c r="AZ83" s="120">
        <f>IF(IFERROR(MATCH(_xlfn.CONCAT($B83,",",AZ$4),'25 SpcFunc &amp; VentSpcFunc combos'!$Q$8:$Q$354,0),0)&gt;0,1,0)</f>
        <v>0</v>
      </c>
      <c r="BA83" s="120">
        <f>IF(IFERROR(MATCH(_xlfn.CONCAT($B83,",",BA$4),'25 SpcFunc &amp; VentSpcFunc combos'!$Q$8:$Q$354,0),0)&gt;0,1,0)</f>
        <v>0</v>
      </c>
      <c r="BB83" s="120">
        <f>IF(IFERROR(MATCH(_xlfn.CONCAT($B83,",",BB$4),'25 SpcFunc &amp; VentSpcFunc combos'!$Q$8:$Q$354,0),0)&gt;0,1,0)</f>
        <v>0</v>
      </c>
      <c r="BC83" s="120">
        <f>IF(IFERROR(MATCH(_xlfn.CONCAT($B83,",",BC$4),'25 SpcFunc &amp; VentSpcFunc combos'!$Q$8:$Q$354,0),0)&gt;0,1,0)</f>
        <v>0</v>
      </c>
      <c r="BD83" s="120">
        <f>IF(IFERROR(MATCH(_xlfn.CONCAT($B83,",",BD$4),'25 SpcFunc &amp; VentSpcFunc combos'!$Q$8:$Q$354,0),0)&gt;0,1,0)</f>
        <v>0</v>
      </c>
      <c r="BE83" s="120">
        <f>IF(IFERROR(MATCH(_xlfn.CONCAT($B83,",",BE$4),'25 SpcFunc &amp; VentSpcFunc combos'!$Q$8:$Q$354,0),0)&gt;0,1,0)</f>
        <v>0</v>
      </c>
      <c r="BF83" s="120">
        <f>IF(IFERROR(MATCH(_xlfn.CONCAT($B83,",",BF$4),'25 SpcFunc &amp; VentSpcFunc combos'!$Q$8:$Q$354,0),0)&gt;0,1,0)</f>
        <v>0</v>
      </c>
      <c r="BG83" s="120">
        <f>IF(IFERROR(MATCH(_xlfn.CONCAT($B83,",",BG$4),'25 SpcFunc &amp; VentSpcFunc combos'!$Q$8:$Q$354,0),0)&gt;0,1,0)</f>
        <v>0</v>
      </c>
      <c r="BH83" s="120">
        <f>IF(IFERROR(MATCH(_xlfn.CONCAT($B83,",",BH$4),'25 SpcFunc &amp; VentSpcFunc combos'!$Q$8:$Q$354,0),0)&gt;0,1,0)</f>
        <v>0</v>
      </c>
      <c r="BI83" s="120">
        <f>IF(IFERROR(MATCH(_xlfn.CONCAT($B83,",",BI$4),'25 SpcFunc &amp; VentSpcFunc combos'!$Q$8:$Q$354,0),0)&gt;0,1,0)</f>
        <v>0</v>
      </c>
      <c r="BJ83" s="120">
        <f>IF(IFERROR(MATCH(_xlfn.CONCAT($B83,",",BJ$4),'25 SpcFunc &amp; VentSpcFunc combos'!$Q$8:$Q$354,0),0)&gt;0,1,0)</f>
        <v>0</v>
      </c>
      <c r="BK83" s="120">
        <f>IF(IFERROR(MATCH(_xlfn.CONCAT($B83,",",BK$4),'25 SpcFunc &amp; VentSpcFunc combos'!$Q$8:$Q$354,0),0)&gt;0,1,0)</f>
        <v>0</v>
      </c>
      <c r="BL83" s="120">
        <f>IF(IFERROR(MATCH(_xlfn.CONCAT($B83,",",BL$4),'25 SpcFunc &amp; VentSpcFunc combos'!$Q$8:$Q$354,0),0)&gt;0,1,0)</f>
        <v>0</v>
      </c>
      <c r="BM83" s="120">
        <f>IF(IFERROR(MATCH(_xlfn.CONCAT($B83,",",BM$4),'25 SpcFunc &amp; VentSpcFunc combos'!$Q$8:$Q$354,0),0)&gt;0,1,0)</f>
        <v>0</v>
      </c>
      <c r="BN83" s="120">
        <f>IF(IFERROR(MATCH(_xlfn.CONCAT($B83,",",BN$4),'25 SpcFunc &amp; VentSpcFunc combos'!$Q$8:$Q$354,0),0)&gt;0,1,0)</f>
        <v>0</v>
      </c>
      <c r="BO83" s="120">
        <f>IF(IFERROR(MATCH(_xlfn.CONCAT($B83,",",BO$4),'25 SpcFunc &amp; VentSpcFunc combos'!$Q$8:$Q$354,0),0)&gt;0,1,0)</f>
        <v>0</v>
      </c>
      <c r="BP83" s="120">
        <f>IF(IFERROR(MATCH(_xlfn.CONCAT($B83,",",BP$4),'25 SpcFunc &amp; VentSpcFunc combos'!$Q$8:$Q$354,0),0)&gt;0,1,0)</f>
        <v>0</v>
      </c>
      <c r="BQ83" s="120">
        <f>IF(IFERROR(MATCH(_xlfn.CONCAT($B83,",",BQ$4),'25 SpcFunc &amp; VentSpcFunc combos'!$Q$8:$Q$354,0),0)&gt;0,1,0)</f>
        <v>0</v>
      </c>
      <c r="BR83" s="120">
        <f>IF(IFERROR(MATCH(_xlfn.CONCAT($B83,",",BR$4),'25 SpcFunc &amp; VentSpcFunc combos'!$Q$8:$Q$354,0),0)&gt;0,1,0)</f>
        <v>0</v>
      </c>
      <c r="BS83" s="120">
        <f>IF(IFERROR(MATCH(_xlfn.CONCAT($B83,",",BS$4),'25 SpcFunc &amp; VentSpcFunc combos'!$Q$8:$Q$354,0),0)&gt;0,1,0)</f>
        <v>0</v>
      </c>
      <c r="BT83" s="120">
        <f>IF(IFERROR(MATCH(_xlfn.CONCAT($B83,",",BT$4),'25 SpcFunc &amp; VentSpcFunc combos'!$Q$8:$Q$354,0),0)&gt;0,1,0)</f>
        <v>0</v>
      </c>
      <c r="BU83" s="120">
        <f>IF(IFERROR(MATCH(_xlfn.CONCAT($B83,",",BU$4),'25 SpcFunc &amp; VentSpcFunc combos'!$Q$8:$Q$354,0),0)&gt;0,1,0)</f>
        <v>0</v>
      </c>
      <c r="BV83" s="120">
        <f>IF(IFERROR(MATCH(_xlfn.CONCAT($B83,",",BV$4),'25 SpcFunc &amp; VentSpcFunc combos'!$Q$8:$Q$354,0),0)&gt;0,1,0)</f>
        <v>0</v>
      </c>
      <c r="BW83" s="120">
        <f>IF(IFERROR(MATCH(_xlfn.CONCAT($B83,",",BW$4),'25 SpcFunc &amp; VentSpcFunc combos'!$Q$8:$Q$354,0),0)&gt;0,1,0)</f>
        <v>0</v>
      </c>
      <c r="BX83" s="120">
        <f>IF(IFERROR(MATCH(_xlfn.CONCAT($B83,",",BX$4),'25 SpcFunc &amp; VentSpcFunc combos'!$Q$8:$Q$354,0),0)&gt;0,1,0)</f>
        <v>0</v>
      </c>
      <c r="BY83" s="120">
        <f>IF(IFERROR(MATCH(_xlfn.CONCAT($B83,",",BY$4),'25 SpcFunc &amp; VentSpcFunc combos'!$Q$8:$Q$354,0),0)&gt;0,1,0)</f>
        <v>0</v>
      </c>
      <c r="BZ83" s="120">
        <f>IF(IFERROR(MATCH(_xlfn.CONCAT($B83,",",BZ$4),'25 SpcFunc &amp; VentSpcFunc combos'!$Q$8:$Q$354,0),0)&gt;0,1,0)</f>
        <v>0</v>
      </c>
      <c r="CA83" s="120">
        <f>IF(IFERROR(MATCH(_xlfn.CONCAT($B83,",",CA$4),'25 SpcFunc &amp; VentSpcFunc combos'!$Q$8:$Q$354,0),0)&gt;0,1,0)</f>
        <v>0</v>
      </c>
      <c r="CB83" s="120">
        <f>IF(IFERROR(MATCH(_xlfn.CONCAT($B83,",",CB$4),'25 SpcFunc &amp; VentSpcFunc combos'!$Q$8:$Q$354,0),0)&gt;0,1,0)</f>
        <v>0</v>
      </c>
      <c r="CC83" s="120">
        <f>IF(IFERROR(MATCH(_xlfn.CONCAT($B83,",",CC$4),'25 SpcFunc &amp; VentSpcFunc combos'!$Q$8:$Q$354,0),0)&gt;0,1,0)</f>
        <v>0</v>
      </c>
      <c r="CD83" s="120">
        <f>IF(IFERROR(MATCH(_xlfn.CONCAT($B83,",",CD$4),'25 SpcFunc &amp; VentSpcFunc combos'!$Q$8:$Q$354,0),0)&gt;0,1,0)</f>
        <v>0</v>
      </c>
      <c r="CE83" s="120">
        <f>IF(IFERROR(MATCH(_xlfn.CONCAT($B83,",",CE$4),'25 SpcFunc &amp; VentSpcFunc combos'!$Q$8:$Q$354,0),0)&gt;0,1,0)</f>
        <v>0</v>
      </c>
      <c r="CF83" s="120">
        <f>IF(IFERROR(MATCH(_xlfn.CONCAT($B83,",",CF$4),'25 SpcFunc &amp; VentSpcFunc combos'!$Q$8:$Q$354,0),0)&gt;0,1,0)</f>
        <v>0</v>
      </c>
      <c r="CG83" s="120">
        <f>IF(IFERROR(MATCH(_xlfn.CONCAT($B83,",",CG$4),'25 SpcFunc &amp; VentSpcFunc combos'!$Q$8:$Q$354,0),0)&gt;0,1,0)</f>
        <v>0</v>
      </c>
      <c r="CH83" s="120">
        <f>IF(IFERROR(MATCH(_xlfn.CONCAT($B83,",",CH$4),'25 SpcFunc &amp; VentSpcFunc combos'!$Q$8:$Q$354,0),0)&gt;0,1,0)</f>
        <v>0</v>
      </c>
      <c r="CI83" s="120">
        <f>IF(IFERROR(MATCH(_xlfn.CONCAT($B83,",",CI$4),'25 SpcFunc &amp; VentSpcFunc combos'!$Q$8:$Q$354,0),0)&gt;0,1,0)</f>
        <v>0</v>
      </c>
      <c r="CJ83" s="120">
        <f>IF(IFERROR(MATCH(_xlfn.CONCAT($B83,",",CJ$4),'25 SpcFunc &amp; VentSpcFunc combos'!$Q$8:$Q$354,0),0)&gt;0,1,0)</f>
        <v>0</v>
      </c>
      <c r="CK83" s="120">
        <f>IF(IFERROR(MATCH(_xlfn.CONCAT($B83,",",CK$4),'25 SpcFunc &amp; VentSpcFunc combos'!$Q$8:$Q$354,0),0)&gt;0,1,0)</f>
        <v>0</v>
      </c>
      <c r="CL83" s="120">
        <f>IF(IFERROR(MATCH(_xlfn.CONCAT($B83,",",CL$4),'25 SpcFunc &amp; VentSpcFunc combos'!$Q$8:$Q$354,0),0)&gt;0,1,0)</f>
        <v>0</v>
      </c>
      <c r="CM83" s="120">
        <f>IF(IFERROR(MATCH(_xlfn.CONCAT($B83,",",CM$4),'25 SpcFunc &amp; VentSpcFunc combos'!$Q$8:$Q$354,0),0)&gt;0,1,0)</f>
        <v>0</v>
      </c>
      <c r="CN83" s="120">
        <f>IF(IFERROR(MATCH(_xlfn.CONCAT($B83,",",CN$4),'25 SpcFunc &amp; VentSpcFunc combos'!$Q$8:$Q$354,0),0)&gt;0,1,0)</f>
        <v>0</v>
      </c>
      <c r="CO83" s="120">
        <f>IF(IFERROR(MATCH(_xlfn.CONCAT($B83,",",CO$4),'25 SpcFunc &amp; VentSpcFunc combos'!$Q$8:$Q$354,0),0)&gt;0,1,0)</f>
        <v>0</v>
      </c>
      <c r="CP83" s="120">
        <f>IF(IFERROR(MATCH(_xlfn.CONCAT($B83,",",CP$4),'25 SpcFunc &amp; VentSpcFunc combos'!$Q$8:$Q$354,0),0)&gt;0,1,0)</f>
        <v>0</v>
      </c>
      <c r="CQ83" s="120">
        <f>IF(IFERROR(MATCH(_xlfn.CONCAT($B83,",",CQ$4),'25 SpcFunc &amp; VentSpcFunc combos'!$Q$8:$Q$354,0),0)&gt;0,1,0)</f>
        <v>0</v>
      </c>
      <c r="CR83" s="120">
        <f>IF(IFERROR(MATCH(_xlfn.CONCAT($B83,",",CR$4),'25 SpcFunc &amp; VentSpcFunc combos'!$Q$8:$Q$354,0),0)&gt;0,1,0)</f>
        <v>0</v>
      </c>
      <c r="CS83" s="120">
        <f>IF(IFERROR(MATCH(_xlfn.CONCAT($B83,",",CS$4),'25 SpcFunc &amp; VentSpcFunc combos'!$Q$8:$Q$354,0),0)&gt;0,1,0)</f>
        <v>0</v>
      </c>
      <c r="CT83" s="120">
        <f>IF(IFERROR(MATCH(_xlfn.CONCAT($B83,",",CT$4),'25 SpcFunc &amp; VentSpcFunc combos'!$Q$8:$Q$354,0),0)&gt;0,1,0)</f>
        <v>0</v>
      </c>
      <c r="CU83" s="99" t="s">
        <v>938</v>
      </c>
      <c r="CV83">
        <f t="shared" si="5"/>
        <v>0</v>
      </c>
    </row>
    <row r="84" spans="2:100" x14ac:dyDescent="0.25">
      <c r="B84" t="e">
        <f>'For CSV - 2025 SpcFuncData'!#REF!</f>
        <v>#REF!</v>
      </c>
      <c r="C84" s="120">
        <f>IF(IFERROR(MATCH(_xlfn.CONCAT($B84,",",C$4),'25 SpcFunc &amp; VentSpcFunc combos'!$Q$8:$Q$354,0),0)&gt;0,1,0)</f>
        <v>0</v>
      </c>
      <c r="D84" s="120">
        <f>IF(IFERROR(MATCH(_xlfn.CONCAT($B84,",",D$4),'25 SpcFunc &amp; VentSpcFunc combos'!$Q$8:$Q$354,0),0)&gt;0,1,0)</f>
        <v>0</v>
      </c>
      <c r="E84" s="120">
        <f>IF(IFERROR(MATCH(_xlfn.CONCAT($B84,",",E$4),'25 SpcFunc &amp; VentSpcFunc combos'!$Q$8:$Q$354,0),0)&gt;0,1,0)</f>
        <v>0</v>
      </c>
      <c r="F84" s="120">
        <f>IF(IFERROR(MATCH(_xlfn.CONCAT($B84,",",F$4),'25 SpcFunc &amp; VentSpcFunc combos'!$Q$8:$Q$354,0),0)&gt;0,1,0)</f>
        <v>0</v>
      </c>
      <c r="G84" s="120">
        <f>IF(IFERROR(MATCH(_xlfn.CONCAT($B84,",",G$4),'25 SpcFunc &amp; VentSpcFunc combos'!$Q$8:$Q$354,0),0)&gt;0,1,0)</f>
        <v>0</v>
      </c>
      <c r="H84" s="120">
        <f>IF(IFERROR(MATCH(_xlfn.CONCAT($B84,",",H$4),'25 SpcFunc &amp; VentSpcFunc combos'!$Q$8:$Q$354,0),0)&gt;0,1,0)</f>
        <v>0</v>
      </c>
      <c r="I84" s="120">
        <f>IF(IFERROR(MATCH(_xlfn.CONCAT($B84,",",I$4),'25 SpcFunc &amp; VentSpcFunc combos'!$Q$8:$Q$354,0),0)&gt;0,1,0)</f>
        <v>0</v>
      </c>
      <c r="J84" s="120">
        <f>IF(IFERROR(MATCH(_xlfn.CONCAT($B84,",",J$4),'25 SpcFunc &amp; VentSpcFunc combos'!$Q$8:$Q$354,0),0)&gt;0,1,0)</f>
        <v>0</v>
      </c>
      <c r="K84" s="120">
        <f>IF(IFERROR(MATCH(_xlfn.CONCAT($B84,",",K$4),'25 SpcFunc &amp; VentSpcFunc combos'!$Q$8:$Q$354,0),0)&gt;0,1,0)</f>
        <v>0</v>
      </c>
      <c r="L84" s="120">
        <f>IF(IFERROR(MATCH(_xlfn.CONCAT($B84,",",L$4),'25 SpcFunc &amp; VentSpcFunc combos'!$Q$8:$Q$354,0),0)&gt;0,1,0)</f>
        <v>0</v>
      </c>
      <c r="M84" s="120">
        <f>IF(IFERROR(MATCH(_xlfn.CONCAT($B84,",",M$4),'25 SpcFunc &amp; VentSpcFunc combos'!$Q$8:$Q$354,0),0)&gt;0,1,0)</f>
        <v>0</v>
      </c>
      <c r="N84" s="120">
        <f>IF(IFERROR(MATCH(_xlfn.CONCAT($B84,",",N$4),'25 SpcFunc &amp; VentSpcFunc combos'!$Q$8:$Q$354,0),0)&gt;0,1,0)</f>
        <v>0</v>
      </c>
      <c r="O84" s="120">
        <f>IF(IFERROR(MATCH(_xlfn.CONCAT($B84,",",O$4),'25 SpcFunc &amp; VentSpcFunc combos'!$Q$8:$Q$354,0),0)&gt;0,1,0)</f>
        <v>0</v>
      </c>
      <c r="P84" s="120">
        <f>IF(IFERROR(MATCH(_xlfn.CONCAT($B84,",",P$4),'25 SpcFunc &amp; VentSpcFunc combos'!$Q$8:$Q$354,0),0)&gt;0,1,0)</f>
        <v>0</v>
      </c>
      <c r="Q84" s="120">
        <f>IF(IFERROR(MATCH(_xlfn.CONCAT($B84,",",Q$4),'25 SpcFunc &amp; VentSpcFunc combos'!$Q$8:$Q$354,0),0)&gt;0,1,0)</f>
        <v>0</v>
      </c>
      <c r="R84" s="120">
        <f>IF(IFERROR(MATCH(_xlfn.CONCAT($B84,",",R$4),'25 SpcFunc &amp; VentSpcFunc combos'!$Q$8:$Q$354,0),0)&gt;0,1,0)</f>
        <v>0</v>
      </c>
      <c r="S84" s="120">
        <f>IF(IFERROR(MATCH(_xlfn.CONCAT($B84,",",S$4),'25 SpcFunc &amp; VentSpcFunc combos'!$Q$8:$Q$354,0),0)&gt;0,1,0)</f>
        <v>0</v>
      </c>
      <c r="T84" s="120">
        <f>IF(IFERROR(MATCH(_xlfn.CONCAT($B84,",",T$4),'25 SpcFunc &amp; VentSpcFunc combos'!$Q$8:$Q$354,0),0)&gt;0,1,0)</f>
        <v>0</v>
      </c>
      <c r="U84" s="120">
        <f>IF(IFERROR(MATCH(_xlfn.CONCAT($B84,",",U$4),'25 SpcFunc &amp; VentSpcFunc combos'!$Q$8:$Q$354,0),0)&gt;0,1,0)</f>
        <v>0</v>
      </c>
      <c r="V84" s="120">
        <f>IF(IFERROR(MATCH(_xlfn.CONCAT($B84,",",V$4),'25 SpcFunc &amp; VentSpcFunc combos'!$Q$8:$Q$354,0),0)&gt;0,1,0)</f>
        <v>0</v>
      </c>
      <c r="W84" s="120">
        <f>IF(IFERROR(MATCH(_xlfn.CONCAT($B84,",",W$4),'25 SpcFunc &amp; VentSpcFunc combos'!$Q$8:$Q$354,0),0)&gt;0,1,0)</f>
        <v>0</v>
      </c>
      <c r="X84" s="120">
        <f>IF(IFERROR(MATCH(_xlfn.CONCAT($B84,",",X$4),'25 SpcFunc &amp; VentSpcFunc combos'!$Q$8:$Q$354,0),0)&gt;0,1,0)</f>
        <v>0</v>
      </c>
      <c r="Y84" s="120">
        <f>IF(IFERROR(MATCH(_xlfn.CONCAT($B84,",",Y$4),'25 SpcFunc &amp; VentSpcFunc combos'!$Q$8:$Q$354,0),0)&gt;0,1,0)</f>
        <v>0</v>
      </c>
      <c r="Z84" s="120">
        <f>IF(IFERROR(MATCH(_xlfn.CONCAT($B84,",",Z$4),'25 SpcFunc &amp; VentSpcFunc combos'!$Q$8:$Q$354,0),0)&gt;0,1,0)</f>
        <v>0</v>
      </c>
      <c r="AA84" s="120">
        <f>IF(IFERROR(MATCH(_xlfn.CONCAT($B84,",",AA$4),'25 SpcFunc &amp; VentSpcFunc combos'!$Q$8:$Q$354,0),0)&gt;0,1,0)</f>
        <v>0</v>
      </c>
      <c r="AB84" s="120">
        <f>IF(IFERROR(MATCH(_xlfn.CONCAT($B84,",",AB$4),'25 SpcFunc &amp; VentSpcFunc combos'!$Q$8:$Q$354,0),0)&gt;0,1,0)</f>
        <v>0</v>
      </c>
      <c r="AC84" s="120">
        <f>IF(IFERROR(MATCH(_xlfn.CONCAT($B84,",",AC$4),'25 SpcFunc &amp; VentSpcFunc combos'!$Q$8:$Q$354,0),0)&gt;0,1,0)</f>
        <v>0</v>
      </c>
      <c r="AD84" s="120">
        <f>IF(IFERROR(MATCH(_xlfn.CONCAT($B84,",",AD$4),'25 SpcFunc &amp; VentSpcFunc combos'!$Q$8:$Q$354,0),0)&gt;0,1,0)</f>
        <v>0</v>
      </c>
      <c r="AE84" s="120">
        <f>IF(IFERROR(MATCH(_xlfn.CONCAT($B84,",",AE$4),'25 SpcFunc &amp; VentSpcFunc combos'!$Q$8:$Q$354,0),0)&gt;0,1,0)</f>
        <v>0</v>
      </c>
      <c r="AF84" s="120">
        <f>IF(IFERROR(MATCH(_xlfn.CONCAT($B84,",",AF$4),'25 SpcFunc &amp; VentSpcFunc combos'!$Q$8:$Q$354,0),0)&gt;0,1,0)</f>
        <v>0</v>
      </c>
      <c r="AG84" s="120">
        <f>IF(IFERROR(MATCH(_xlfn.CONCAT($B84,",",AG$4),'25 SpcFunc &amp; VentSpcFunc combos'!$Q$8:$Q$354,0),0)&gt;0,1,0)</f>
        <v>0</v>
      </c>
      <c r="AH84" s="120">
        <f>IF(IFERROR(MATCH(_xlfn.CONCAT($B84,",",AH$4),'25 SpcFunc &amp; VentSpcFunc combos'!$Q$8:$Q$354,0),0)&gt;0,1,0)</f>
        <v>0</v>
      </c>
      <c r="AI84" s="120">
        <f>IF(IFERROR(MATCH(_xlfn.CONCAT($B84,",",AI$4),'25 SpcFunc &amp; VentSpcFunc combos'!$Q$8:$Q$354,0),0)&gt;0,1,0)</f>
        <v>0</v>
      </c>
      <c r="AJ84" s="120">
        <f>IF(IFERROR(MATCH(_xlfn.CONCAT($B84,",",AJ$4),'25 SpcFunc &amp; VentSpcFunc combos'!$Q$8:$Q$354,0),0)&gt;0,1,0)</f>
        <v>0</v>
      </c>
      <c r="AK84" s="120">
        <f>IF(IFERROR(MATCH(_xlfn.CONCAT($B84,",",AK$4),'25 SpcFunc &amp; VentSpcFunc combos'!$Q$8:$Q$354,0),0)&gt;0,1,0)</f>
        <v>0</v>
      </c>
      <c r="AL84" s="120">
        <f>IF(IFERROR(MATCH(_xlfn.CONCAT($B84,",",AL$4),'25 SpcFunc &amp; VentSpcFunc combos'!$Q$8:$Q$354,0),0)&gt;0,1,0)</f>
        <v>0</v>
      </c>
      <c r="AM84" s="120">
        <f>IF(IFERROR(MATCH(_xlfn.CONCAT($B84,",",AM$4),'25 SpcFunc &amp; VentSpcFunc combos'!$Q$8:$Q$354,0),0)&gt;0,1,0)</f>
        <v>0</v>
      </c>
      <c r="AN84" s="120">
        <f>IF(IFERROR(MATCH(_xlfn.CONCAT($B84,",",AN$4),'25 SpcFunc &amp; VentSpcFunc combos'!$Q$8:$Q$354,0),0)&gt;0,1,0)</f>
        <v>0</v>
      </c>
      <c r="AO84" s="120">
        <f>IF(IFERROR(MATCH(_xlfn.CONCAT($B84,",",AO$4),'25 SpcFunc &amp; VentSpcFunc combos'!$Q$8:$Q$354,0),0)&gt;0,1,0)</f>
        <v>0</v>
      </c>
      <c r="AP84" s="120">
        <f>IF(IFERROR(MATCH(_xlfn.CONCAT($B84,",",AP$4),'25 SpcFunc &amp; VentSpcFunc combos'!$Q$8:$Q$354,0),0)&gt;0,1,0)</f>
        <v>0</v>
      </c>
      <c r="AQ84" s="120">
        <f>IF(IFERROR(MATCH(_xlfn.CONCAT($B84,",",AQ$4),'25 SpcFunc &amp; VentSpcFunc combos'!$Q$8:$Q$354,0),0)&gt;0,1,0)</f>
        <v>0</v>
      </c>
      <c r="AR84" s="120">
        <f>IF(IFERROR(MATCH(_xlfn.CONCAT($B84,",",AR$4),'25 SpcFunc &amp; VentSpcFunc combos'!$Q$8:$Q$354,0),0)&gt;0,1,0)</f>
        <v>0</v>
      </c>
      <c r="AS84" s="120">
        <f>IF(IFERROR(MATCH(_xlfn.CONCAT($B84,",",AS$4),'25 SpcFunc &amp; VentSpcFunc combos'!$Q$8:$Q$354,0),0)&gt;0,1,0)</f>
        <v>0</v>
      </c>
      <c r="AT84" s="120">
        <f>IF(IFERROR(MATCH(_xlfn.CONCAT($B84,",",AT$4),'25 SpcFunc &amp; VentSpcFunc combos'!$Q$8:$Q$354,0),0)&gt;0,1,0)</f>
        <v>0</v>
      </c>
      <c r="AU84" s="120">
        <f>IF(IFERROR(MATCH(_xlfn.CONCAT($B84,",",AU$4),'25 SpcFunc &amp; VentSpcFunc combos'!$Q$8:$Q$354,0),0)&gt;0,1,0)</f>
        <v>0</v>
      </c>
      <c r="AV84" s="120">
        <f>IF(IFERROR(MATCH(_xlfn.CONCAT($B84,",",AV$4),'25 SpcFunc &amp; VentSpcFunc combos'!$Q$8:$Q$354,0),0)&gt;0,1,0)</f>
        <v>0</v>
      </c>
      <c r="AW84" s="120">
        <f>IF(IFERROR(MATCH(_xlfn.CONCAT($B84,",",AW$4),'25 SpcFunc &amp; VentSpcFunc combos'!$Q$8:$Q$354,0),0)&gt;0,1,0)</f>
        <v>0</v>
      </c>
      <c r="AX84" s="120">
        <f>IF(IFERROR(MATCH(_xlfn.CONCAT($B84,",",AX$4),'25 SpcFunc &amp; VentSpcFunc combos'!$Q$8:$Q$354,0),0)&gt;0,1,0)</f>
        <v>0</v>
      </c>
      <c r="AY84" s="120">
        <f>IF(IFERROR(MATCH(_xlfn.CONCAT($B84,",",AY$4),'25 SpcFunc &amp; VentSpcFunc combos'!$Q$8:$Q$354,0),0)&gt;0,1,0)</f>
        <v>0</v>
      </c>
      <c r="AZ84" s="120">
        <f>IF(IFERROR(MATCH(_xlfn.CONCAT($B84,",",AZ$4),'25 SpcFunc &amp; VentSpcFunc combos'!$Q$8:$Q$354,0),0)&gt;0,1,0)</f>
        <v>0</v>
      </c>
      <c r="BA84" s="120">
        <f>IF(IFERROR(MATCH(_xlfn.CONCAT($B84,",",BA$4),'25 SpcFunc &amp; VentSpcFunc combos'!$Q$8:$Q$354,0),0)&gt;0,1,0)</f>
        <v>0</v>
      </c>
      <c r="BB84" s="120">
        <f>IF(IFERROR(MATCH(_xlfn.CONCAT($B84,",",BB$4),'25 SpcFunc &amp; VentSpcFunc combos'!$Q$8:$Q$354,0),0)&gt;0,1,0)</f>
        <v>0</v>
      </c>
      <c r="BC84" s="120">
        <f>IF(IFERROR(MATCH(_xlfn.CONCAT($B84,",",BC$4),'25 SpcFunc &amp; VentSpcFunc combos'!$Q$8:$Q$354,0),0)&gt;0,1,0)</f>
        <v>0</v>
      </c>
      <c r="BD84" s="120">
        <f>IF(IFERROR(MATCH(_xlfn.CONCAT($B84,",",BD$4),'25 SpcFunc &amp; VentSpcFunc combos'!$Q$8:$Q$354,0),0)&gt;0,1,0)</f>
        <v>0</v>
      </c>
      <c r="BE84" s="120">
        <f>IF(IFERROR(MATCH(_xlfn.CONCAT($B84,",",BE$4),'25 SpcFunc &amp; VentSpcFunc combos'!$Q$8:$Q$354,0),0)&gt;0,1,0)</f>
        <v>0</v>
      </c>
      <c r="BF84" s="120">
        <f>IF(IFERROR(MATCH(_xlfn.CONCAT($B84,",",BF$4),'25 SpcFunc &amp; VentSpcFunc combos'!$Q$8:$Q$354,0),0)&gt;0,1,0)</f>
        <v>0</v>
      </c>
      <c r="BG84" s="120">
        <f>IF(IFERROR(MATCH(_xlfn.CONCAT($B84,",",BG$4),'25 SpcFunc &amp; VentSpcFunc combos'!$Q$8:$Q$354,0),0)&gt;0,1,0)</f>
        <v>0</v>
      </c>
      <c r="BH84" s="120">
        <f>IF(IFERROR(MATCH(_xlfn.CONCAT($B84,",",BH$4),'25 SpcFunc &amp; VentSpcFunc combos'!$Q$8:$Q$354,0),0)&gt;0,1,0)</f>
        <v>0</v>
      </c>
      <c r="BI84" s="120">
        <f>IF(IFERROR(MATCH(_xlfn.CONCAT($B84,",",BI$4),'25 SpcFunc &amp; VentSpcFunc combos'!$Q$8:$Q$354,0),0)&gt;0,1,0)</f>
        <v>0</v>
      </c>
      <c r="BJ84" s="120">
        <f>IF(IFERROR(MATCH(_xlfn.CONCAT($B84,",",BJ$4),'25 SpcFunc &amp; VentSpcFunc combos'!$Q$8:$Q$354,0),0)&gt;0,1,0)</f>
        <v>0</v>
      </c>
      <c r="BK84" s="120">
        <f>IF(IFERROR(MATCH(_xlfn.CONCAT($B84,",",BK$4),'25 SpcFunc &amp; VentSpcFunc combos'!$Q$8:$Q$354,0),0)&gt;0,1,0)</f>
        <v>0</v>
      </c>
      <c r="BL84" s="120">
        <f>IF(IFERROR(MATCH(_xlfn.CONCAT($B84,",",BL$4),'25 SpcFunc &amp; VentSpcFunc combos'!$Q$8:$Q$354,0),0)&gt;0,1,0)</f>
        <v>0</v>
      </c>
      <c r="BM84" s="120">
        <f>IF(IFERROR(MATCH(_xlfn.CONCAT($B84,",",BM$4),'25 SpcFunc &amp; VentSpcFunc combos'!$Q$8:$Q$354,0),0)&gt;0,1,0)</f>
        <v>0</v>
      </c>
      <c r="BN84" s="120">
        <f>IF(IFERROR(MATCH(_xlfn.CONCAT($B84,",",BN$4),'25 SpcFunc &amp; VentSpcFunc combos'!$Q$8:$Q$354,0),0)&gt;0,1,0)</f>
        <v>0</v>
      </c>
      <c r="BO84" s="120">
        <f>IF(IFERROR(MATCH(_xlfn.CONCAT($B84,",",BO$4),'25 SpcFunc &amp; VentSpcFunc combos'!$Q$8:$Q$354,0),0)&gt;0,1,0)</f>
        <v>0</v>
      </c>
      <c r="BP84" s="120">
        <f>IF(IFERROR(MATCH(_xlfn.CONCAT($B84,",",BP$4),'25 SpcFunc &amp; VentSpcFunc combos'!$Q$8:$Q$354,0),0)&gt;0,1,0)</f>
        <v>0</v>
      </c>
      <c r="BQ84" s="120">
        <f>IF(IFERROR(MATCH(_xlfn.CONCAT($B84,",",BQ$4),'25 SpcFunc &amp; VentSpcFunc combos'!$Q$8:$Q$354,0),0)&gt;0,1,0)</f>
        <v>0</v>
      </c>
      <c r="BR84" s="120">
        <f>IF(IFERROR(MATCH(_xlfn.CONCAT($B84,",",BR$4),'25 SpcFunc &amp; VentSpcFunc combos'!$Q$8:$Q$354,0),0)&gt;0,1,0)</f>
        <v>0</v>
      </c>
      <c r="BS84" s="120">
        <f>IF(IFERROR(MATCH(_xlfn.CONCAT($B84,",",BS$4),'25 SpcFunc &amp; VentSpcFunc combos'!$Q$8:$Q$354,0),0)&gt;0,1,0)</f>
        <v>0</v>
      </c>
      <c r="BT84" s="120">
        <f>IF(IFERROR(MATCH(_xlfn.CONCAT($B84,",",BT$4),'25 SpcFunc &amp; VentSpcFunc combos'!$Q$8:$Q$354,0),0)&gt;0,1,0)</f>
        <v>0</v>
      </c>
      <c r="BU84" s="120">
        <f>IF(IFERROR(MATCH(_xlfn.CONCAT($B84,",",BU$4),'25 SpcFunc &amp; VentSpcFunc combos'!$Q$8:$Q$354,0),0)&gt;0,1,0)</f>
        <v>0</v>
      </c>
      <c r="BV84" s="120">
        <f>IF(IFERROR(MATCH(_xlfn.CONCAT($B84,",",BV$4),'25 SpcFunc &amp; VentSpcFunc combos'!$Q$8:$Q$354,0),0)&gt;0,1,0)</f>
        <v>0</v>
      </c>
      <c r="BW84" s="120">
        <f>IF(IFERROR(MATCH(_xlfn.CONCAT($B84,",",BW$4),'25 SpcFunc &amp; VentSpcFunc combos'!$Q$8:$Q$354,0),0)&gt;0,1,0)</f>
        <v>0</v>
      </c>
      <c r="BX84" s="120">
        <f>IF(IFERROR(MATCH(_xlfn.CONCAT($B84,",",BX$4),'25 SpcFunc &amp; VentSpcFunc combos'!$Q$8:$Q$354,0),0)&gt;0,1,0)</f>
        <v>0</v>
      </c>
      <c r="BY84" s="120">
        <f>IF(IFERROR(MATCH(_xlfn.CONCAT($B84,",",BY$4),'25 SpcFunc &amp; VentSpcFunc combos'!$Q$8:$Q$354,0),0)&gt;0,1,0)</f>
        <v>0</v>
      </c>
      <c r="BZ84" s="120">
        <f>IF(IFERROR(MATCH(_xlfn.CONCAT($B84,",",BZ$4),'25 SpcFunc &amp; VentSpcFunc combos'!$Q$8:$Q$354,0),0)&gt;0,1,0)</f>
        <v>0</v>
      </c>
      <c r="CA84" s="120">
        <f>IF(IFERROR(MATCH(_xlfn.CONCAT($B84,",",CA$4),'25 SpcFunc &amp; VentSpcFunc combos'!$Q$8:$Q$354,0),0)&gt;0,1,0)</f>
        <v>0</v>
      </c>
      <c r="CB84" s="120">
        <f>IF(IFERROR(MATCH(_xlfn.CONCAT($B84,",",CB$4),'25 SpcFunc &amp; VentSpcFunc combos'!$Q$8:$Q$354,0),0)&gt;0,1,0)</f>
        <v>0</v>
      </c>
      <c r="CC84" s="120">
        <f>IF(IFERROR(MATCH(_xlfn.CONCAT($B84,",",CC$4),'25 SpcFunc &amp; VentSpcFunc combos'!$Q$8:$Q$354,0),0)&gt;0,1,0)</f>
        <v>0</v>
      </c>
      <c r="CD84" s="120">
        <f>IF(IFERROR(MATCH(_xlfn.CONCAT($B84,",",CD$4),'25 SpcFunc &amp; VentSpcFunc combos'!$Q$8:$Q$354,0),0)&gt;0,1,0)</f>
        <v>0</v>
      </c>
      <c r="CE84" s="120">
        <f>IF(IFERROR(MATCH(_xlfn.CONCAT($B84,",",CE$4),'25 SpcFunc &amp; VentSpcFunc combos'!$Q$8:$Q$354,0),0)&gt;0,1,0)</f>
        <v>0</v>
      </c>
      <c r="CF84" s="120">
        <f>IF(IFERROR(MATCH(_xlfn.CONCAT($B84,",",CF$4),'25 SpcFunc &amp; VentSpcFunc combos'!$Q$8:$Q$354,0),0)&gt;0,1,0)</f>
        <v>0</v>
      </c>
      <c r="CG84" s="120">
        <f>IF(IFERROR(MATCH(_xlfn.CONCAT($B84,",",CG$4),'25 SpcFunc &amp; VentSpcFunc combos'!$Q$8:$Q$354,0),0)&gt;0,1,0)</f>
        <v>0</v>
      </c>
      <c r="CH84" s="120">
        <f>IF(IFERROR(MATCH(_xlfn.CONCAT($B84,",",CH$4),'25 SpcFunc &amp; VentSpcFunc combos'!$Q$8:$Q$354,0),0)&gt;0,1,0)</f>
        <v>0</v>
      </c>
      <c r="CI84" s="120">
        <f>IF(IFERROR(MATCH(_xlfn.CONCAT($B84,",",CI$4),'25 SpcFunc &amp; VentSpcFunc combos'!$Q$8:$Q$354,0),0)&gt;0,1,0)</f>
        <v>0</v>
      </c>
      <c r="CJ84" s="120">
        <f>IF(IFERROR(MATCH(_xlfn.CONCAT($B84,",",CJ$4),'25 SpcFunc &amp; VentSpcFunc combos'!$Q$8:$Q$354,0),0)&gt;0,1,0)</f>
        <v>0</v>
      </c>
      <c r="CK84" s="120">
        <f>IF(IFERROR(MATCH(_xlfn.CONCAT($B84,",",CK$4),'25 SpcFunc &amp; VentSpcFunc combos'!$Q$8:$Q$354,0),0)&gt;0,1,0)</f>
        <v>0</v>
      </c>
      <c r="CL84" s="120">
        <f>IF(IFERROR(MATCH(_xlfn.CONCAT($B84,",",CL$4),'25 SpcFunc &amp; VentSpcFunc combos'!$Q$8:$Q$354,0),0)&gt;0,1,0)</f>
        <v>0</v>
      </c>
      <c r="CM84" s="120">
        <f>IF(IFERROR(MATCH(_xlfn.CONCAT($B84,",",CM$4),'25 SpcFunc &amp; VentSpcFunc combos'!$Q$8:$Q$354,0),0)&gt;0,1,0)</f>
        <v>0</v>
      </c>
      <c r="CN84" s="120">
        <f>IF(IFERROR(MATCH(_xlfn.CONCAT($B84,",",CN$4),'25 SpcFunc &amp; VentSpcFunc combos'!$Q$8:$Q$354,0),0)&gt;0,1,0)</f>
        <v>0</v>
      </c>
      <c r="CO84" s="120">
        <f>IF(IFERROR(MATCH(_xlfn.CONCAT($B84,",",CO$4),'25 SpcFunc &amp; VentSpcFunc combos'!$Q$8:$Q$354,0),0)&gt;0,1,0)</f>
        <v>0</v>
      </c>
      <c r="CP84" s="120">
        <f>IF(IFERROR(MATCH(_xlfn.CONCAT($B84,",",CP$4),'25 SpcFunc &amp; VentSpcFunc combos'!$Q$8:$Q$354,0),0)&gt;0,1,0)</f>
        <v>0</v>
      </c>
      <c r="CQ84" s="120">
        <f>IF(IFERROR(MATCH(_xlfn.CONCAT($B84,",",CQ$4),'25 SpcFunc &amp; VentSpcFunc combos'!$Q$8:$Q$354,0),0)&gt;0,1,0)</f>
        <v>0</v>
      </c>
      <c r="CR84" s="120">
        <f>IF(IFERROR(MATCH(_xlfn.CONCAT($B84,",",CR$4),'25 SpcFunc &amp; VentSpcFunc combos'!$Q$8:$Q$354,0),0)&gt;0,1,0)</f>
        <v>0</v>
      </c>
      <c r="CS84" s="120">
        <f>IF(IFERROR(MATCH(_xlfn.CONCAT($B84,",",CS$4),'25 SpcFunc &amp; VentSpcFunc combos'!$Q$8:$Q$354,0),0)&gt;0,1,0)</f>
        <v>0</v>
      </c>
      <c r="CT84" s="120">
        <f>IF(IFERROR(MATCH(_xlfn.CONCAT($B84,",",CT$4),'25 SpcFunc &amp; VentSpcFunc combos'!$Q$8:$Q$354,0),0)&gt;0,1,0)</f>
        <v>0</v>
      </c>
      <c r="CU84" s="99" t="s">
        <v>938</v>
      </c>
      <c r="CV84">
        <f t="shared" si="5"/>
        <v>0</v>
      </c>
    </row>
    <row r="85" spans="2:100" x14ac:dyDescent="0.25">
      <c r="B85" t="str">
        <f>'For CSV - 2025 SpcFuncData'!B85</f>
        <v>Storage</v>
      </c>
      <c r="C85" s="120">
        <f ca="1">IF(IFERROR(MATCH(_xlfn.CONCAT($B85,",",C$4),'25 SpcFunc &amp; VentSpcFunc combos'!$Q$8:$Q$354,0),0)&gt;0,1,0)</f>
        <v>0</v>
      </c>
      <c r="D85" s="120">
        <f ca="1">IF(IFERROR(MATCH(_xlfn.CONCAT($B85,",",D$4),'25 SpcFunc &amp; VentSpcFunc combos'!$Q$8:$Q$354,0),0)&gt;0,1,0)</f>
        <v>0</v>
      </c>
      <c r="E85" s="120">
        <f ca="1">IF(IFERROR(MATCH(_xlfn.CONCAT($B85,",",E$4),'25 SpcFunc &amp; VentSpcFunc combos'!$Q$8:$Q$354,0),0)&gt;0,1,0)</f>
        <v>0</v>
      </c>
      <c r="F85" s="120">
        <f ca="1">IF(IFERROR(MATCH(_xlfn.CONCAT($B85,",",F$4),'25 SpcFunc &amp; VentSpcFunc combos'!$Q$8:$Q$354,0),0)&gt;0,1,0)</f>
        <v>0</v>
      </c>
      <c r="G85" s="120">
        <f ca="1">IF(IFERROR(MATCH(_xlfn.CONCAT($B85,",",G$4),'25 SpcFunc &amp; VentSpcFunc combos'!$Q$8:$Q$354,0),0)&gt;0,1,0)</f>
        <v>0</v>
      </c>
      <c r="H85" s="120">
        <f ca="1">IF(IFERROR(MATCH(_xlfn.CONCAT($B85,",",H$4),'25 SpcFunc &amp; VentSpcFunc combos'!$Q$8:$Q$354,0),0)&gt;0,1,0)</f>
        <v>0</v>
      </c>
      <c r="I85" s="120">
        <f ca="1">IF(IFERROR(MATCH(_xlfn.CONCAT($B85,",",I$4),'25 SpcFunc &amp; VentSpcFunc combos'!$Q$8:$Q$354,0),0)&gt;0,1,0)</f>
        <v>0</v>
      </c>
      <c r="J85" s="120">
        <f ca="1">IF(IFERROR(MATCH(_xlfn.CONCAT($B85,",",J$4),'25 SpcFunc &amp; VentSpcFunc combos'!$Q$8:$Q$354,0),0)&gt;0,1,0)</f>
        <v>0</v>
      </c>
      <c r="K85" s="120">
        <f ca="1">IF(IFERROR(MATCH(_xlfn.CONCAT($B85,",",K$4),'25 SpcFunc &amp; VentSpcFunc combos'!$Q$8:$Q$354,0),0)&gt;0,1,0)</f>
        <v>0</v>
      </c>
      <c r="L85" s="120">
        <f ca="1">IF(IFERROR(MATCH(_xlfn.CONCAT($B85,",",L$4),'25 SpcFunc &amp; VentSpcFunc combos'!$Q$8:$Q$354,0),0)&gt;0,1,0)</f>
        <v>0</v>
      </c>
      <c r="M85" s="120">
        <f ca="1">IF(IFERROR(MATCH(_xlfn.CONCAT($B85,",",M$4),'25 SpcFunc &amp; VentSpcFunc combos'!$Q$8:$Q$354,0),0)&gt;0,1,0)</f>
        <v>0</v>
      </c>
      <c r="N85" s="120">
        <f ca="1">IF(IFERROR(MATCH(_xlfn.CONCAT($B85,",",N$4),'25 SpcFunc &amp; VentSpcFunc combos'!$Q$8:$Q$354,0),0)&gt;0,1,0)</f>
        <v>0</v>
      </c>
      <c r="O85" s="120">
        <f ca="1">IF(IFERROR(MATCH(_xlfn.CONCAT($B85,",",O$4),'25 SpcFunc &amp; VentSpcFunc combos'!$Q$8:$Q$354,0),0)&gt;0,1,0)</f>
        <v>0</v>
      </c>
      <c r="P85" s="120">
        <f ca="1">IF(IFERROR(MATCH(_xlfn.CONCAT($B85,",",P$4),'25 SpcFunc &amp; VentSpcFunc combos'!$Q$8:$Q$354,0),0)&gt;0,1,0)</f>
        <v>0</v>
      </c>
      <c r="Q85" s="120">
        <f ca="1">IF(IFERROR(MATCH(_xlfn.CONCAT($B85,",",Q$4),'25 SpcFunc &amp; VentSpcFunc combos'!$Q$8:$Q$354,0),0)&gt;0,1,0)</f>
        <v>0</v>
      </c>
      <c r="R85" s="120">
        <f ca="1">IF(IFERROR(MATCH(_xlfn.CONCAT($B85,",",R$4),'25 SpcFunc &amp; VentSpcFunc combos'!$Q$8:$Q$354,0),0)&gt;0,1,0)</f>
        <v>0</v>
      </c>
      <c r="S85" s="120">
        <f ca="1">IF(IFERROR(MATCH(_xlfn.CONCAT($B85,",",S$4),'25 SpcFunc &amp; VentSpcFunc combos'!$Q$8:$Q$354,0),0)&gt;0,1,0)</f>
        <v>0</v>
      </c>
      <c r="T85" s="120">
        <f ca="1">IF(IFERROR(MATCH(_xlfn.CONCAT($B85,",",T$4),'25 SpcFunc &amp; VentSpcFunc combos'!$Q$8:$Q$354,0),0)&gt;0,1,0)</f>
        <v>0</v>
      </c>
      <c r="U85" s="120">
        <f ca="1">IF(IFERROR(MATCH(_xlfn.CONCAT($B85,",",U$4),'25 SpcFunc &amp; VentSpcFunc combos'!$Q$8:$Q$354,0),0)&gt;0,1,0)</f>
        <v>0</v>
      </c>
      <c r="V85" s="120">
        <f ca="1">IF(IFERROR(MATCH(_xlfn.CONCAT($B85,",",V$4),'25 SpcFunc &amp; VentSpcFunc combos'!$Q$8:$Q$354,0),0)&gt;0,1,0)</f>
        <v>0</v>
      </c>
      <c r="W85" s="120">
        <f ca="1">IF(IFERROR(MATCH(_xlfn.CONCAT($B85,",",W$4),'25 SpcFunc &amp; VentSpcFunc combos'!$Q$8:$Q$354,0),0)&gt;0,1,0)</f>
        <v>0</v>
      </c>
      <c r="X85" s="120">
        <f ca="1">IF(IFERROR(MATCH(_xlfn.CONCAT($B85,",",X$4),'25 SpcFunc &amp; VentSpcFunc combos'!$Q$8:$Q$354,0),0)&gt;0,1,0)</f>
        <v>0</v>
      </c>
      <c r="Y85" s="120">
        <f ca="1">IF(IFERROR(MATCH(_xlfn.CONCAT($B85,",",Y$4),'25 SpcFunc &amp; VentSpcFunc combos'!$Q$8:$Q$354,0),0)&gt;0,1,0)</f>
        <v>0</v>
      </c>
      <c r="Z85" s="120">
        <f ca="1">IF(IFERROR(MATCH(_xlfn.CONCAT($B85,",",Z$4),'25 SpcFunc &amp; VentSpcFunc combos'!$Q$8:$Q$354,0),0)&gt;0,1,0)</f>
        <v>0</v>
      </c>
      <c r="AA85" s="120">
        <f ca="1">IF(IFERROR(MATCH(_xlfn.CONCAT($B85,",",AA$4),'25 SpcFunc &amp; VentSpcFunc combos'!$Q$8:$Q$354,0),0)&gt;0,1,0)</f>
        <v>0</v>
      </c>
      <c r="AB85" s="120">
        <f ca="1">IF(IFERROR(MATCH(_xlfn.CONCAT($B85,",",AB$4),'25 SpcFunc &amp; VentSpcFunc combos'!$Q$8:$Q$354,0),0)&gt;0,1,0)</f>
        <v>0</v>
      </c>
      <c r="AC85" s="120">
        <f ca="1">IF(IFERROR(MATCH(_xlfn.CONCAT($B85,",",AC$4),'25 SpcFunc &amp; VentSpcFunc combos'!$Q$8:$Q$354,0),0)&gt;0,1,0)</f>
        <v>0</v>
      </c>
      <c r="AD85" s="120">
        <f ca="1">IF(IFERROR(MATCH(_xlfn.CONCAT($B85,",",AD$4),'25 SpcFunc &amp; VentSpcFunc combos'!$Q$8:$Q$354,0),0)&gt;0,1,0)</f>
        <v>0</v>
      </c>
      <c r="AE85" s="120">
        <f ca="1">IF(IFERROR(MATCH(_xlfn.CONCAT($B85,",",AE$4),'25 SpcFunc &amp; VentSpcFunc combos'!$Q$8:$Q$354,0),0)&gt;0,1,0)</f>
        <v>0</v>
      </c>
      <c r="AF85" s="120">
        <f ca="1">IF(IFERROR(MATCH(_xlfn.CONCAT($B85,",",AF$4),'25 SpcFunc &amp; VentSpcFunc combos'!$Q$8:$Q$354,0),0)&gt;0,1,0)</f>
        <v>0</v>
      </c>
      <c r="AG85" s="120">
        <f ca="1">IF(IFERROR(MATCH(_xlfn.CONCAT($B85,",",AG$4),'25 SpcFunc &amp; VentSpcFunc combos'!$Q$8:$Q$354,0),0)&gt;0,1,0)</f>
        <v>0</v>
      </c>
      <c r="AH85" s="120">
        <f ca="1">IF(IFERROR(MATCH(_xlfn.CONCAT($B85,",",AH$4),'25 SpcFunc &amp; VentSpcFunc combos'!$Q$8:$Q$354,0),0)&gt;0,1,0)</f>
        <v>0</v>
      </c>
      <c r="AI85" s="120">
        <f ca="1">IF(IFERROR(MATCH(_xlfn.CONCAT($B85,",",AI$4),'25 SpcFunc &amp; VentSpcFunc combos'!$Q$8:$Q$354,0),0)&gt;0,1,0)</f>
        <v>0</v>
      </c>
      <c r="AJ85" s="120">
        <f ca="1">IF(IFERROR(MATCH(_xlfn.CONCAT($B85,",",AJ$4),'25 SpcFunc &amp; VentSpcFunc combos'!$Q$8:$Q$354,0),0)&gt;0,1,0)</f>
        <v>0</v>
      </c>
      <c r="AK85" s="120">
        <f ca="1">IF(IFERROR(MATCH(_xlfn.CONCAT($B85,",",AK$4),'25 SpcFunc &amp; VentSpcFunc combos'!$Q$8:$Q$354,0),0)&gt;0,1,0)</f>
        <v>0</v>
      </c>
      <c r="AL85" s="120">
        <f ca="1">IF(IFERROR(MATCH(_xlfn.CONCAT($B85,",",AL$4),'25 SpcFunc &amp; VentSpcFunc combos'!$Q$8:$Q$354,0),0)&gt;0,1,0)</f>
        <v>0</v>
      </c>
      <c r="AM85" s="120">
        <f ca="1">IF(IFERROR(MATCH(_xlfn.CONCAT($B85,",",AM$4),'25 SpcFunc &amp; VentSpcFunc combos'!$Q$8:$Q$354,0),0)&gt;0,1,0)</f>
        <v>0</v>
      </c>
      <c r="AN85" s="120">
        <f ca="1">IF(IFERROR(MATCH(_xlfn.CONCAT($B85,",",AN$4),'25 SpcFunc &amp; VentSpcFunc combos'!$Q$8:$Q$354,0),0)&gt;0,1,0)</f>
        <v>0</v>
      </c>
      <c r="AO85" s="120">
        <f ca="1">IF(IFERROR(MATCH(_xlfn.CONCAT($B85,",",AO$4),'25 SpcFunc &amp; VentSpcFunc combos'!$Q$8:$Q$354,0),0)&gt;0,1,0)</f>
        <v>0</v>
      </c>
      <c r="AP85" s="120">
        <f ca="1">IF(IFERROR(MATCH(_xlfn.CONCAT($B85,",",AP$4),'25 SpcFunc &amp; VentSpcFunc combos'!$Q$8:$Q$354,0),0)&gt;0,1,0)</f>
        <v>0</v>
      </c>
      <c r="AQ85" s="120">
        <f ca="1">IF(IFERROR(MATCH(_xlfn.CONCAT($B85,",",AQ$4),'25 SpcFunc &amp; VentSpcFunc combos'!$Q$8:$Q$354,0),0)&gt;0,1,0)</f>
        <v>0</v>
      </c>
      <c r="AR85" s="120">
        <f ca="1">IF(IFERROR(MATCH(_xlfn.CONCAT($B85,",",AR$4),'25 SpcFunc &amp; VentSpcFunc combos'!$Q$8:$Q$354,0),0)&gt;0,1,0)</f>
        <v>0</v>
      </c>
      <c r="AS85" s="120">
        <f ca="1">IF(IFERROR(MATCH(_xlfn.CONCAT($B85,",",AS$4),'25 SpcFunc &amp; VentSpcFunc combos'!$Q$8:$Q$354,0),0)&gt;0,1,0)</f>
        <v>0</v>
      </c>
      <c r="AT85" s="120">
        <f ca="1">IF(IFERROR(MATCH(_xlfn.CONCAT($B85,",",AT$4),'25 SpcFunc &amp; VentSpcFunc combos'!$Q$8:$Q$354,0),0)&gt;0,1,0)</f>
        <v>0</v>
      </c>
      <c r="AU85" s="120">
        <f ca="1">IF(IFERROR(MATCH(_xlfn.CONCAT($B85,",",AU$4),'25 SpcFunc &amp; VentSpcFunc combos'!$Q$8:$Q$354,0),0)&gt;0,1,0)</f>
        <v>0</v>
      </c>
      <c r="AV85" s="120">
        <f ca="1">IF(IFERROR(MATCH(_xlfn.CONCAT($B85,",",AV$4),'25 SpcFunc &amp; VentSpcFunc combos'!$Q$8:$Q$354,0),0)&gt;0,1,0)</f>
        <v>0</v>
      </c>
      <c r="AW85" s="120">
        <f ca="1">IF(IFERROR(MATCH(_xlfn.CONCAT($B85,",",AW$4),'25 SpcFunc &amp; VentSpcFunc combos'!$Q$8:$Q$354,0),0)&gt;0,1,0)</f>
        <v>0</v>
      </c>
      <c r="AX85" s="120">
        <f ca="1">IF(IFERROR(MATCH(_xlfn.CONCAT($B85,",",AX$4),'25 SpcFunc &amp; VentSpcFunc combos'!$Q$8:$Q$354,0),0)&gt;0,1,0)</f>
        <v>1</v>
      </c>
      <c r="AY85" s="120">
        <f ca="1">IF(IFERROR(MATCH(_xlfn.CONCAT($B85,",",AY$4),'25 SpcFunc &amp; VentSpcFunc combos'!$Q$8:$Q$354,0),0)&gt;0,1,0)</f>
        <v>0</v>
      </c>
      <c r="AZ85" s="120">
        <f ca="1">IF(IFERROR(MATCH(_xlfn.CONCAT($B85,",",AZ$4),'25 SpcFunc &amp; VentSpcFunc combos'!$Q$8:$Q$354,0),0)&gt;0,1,0)</f>
        <v>0</v>
      </c>
      <c r="BA85" s="120">
        <f ca="1">IF(IFERROR(MATCH(_xlfn.CONCAT($B85,",",BA$4),'25 SpcFunc &amp; VentSpcFunc combos'!$Q$8:$Q$354,0),0)&gt;0,1,0)</f>
        <v>0</v>
      </c>
      <c r="BB85" s="120">
        <f ca="1">IF(IFERROR(MATCH(_xlfn.CONCAT($B85,",",BB$4),'25 SpcFunc &amp; VentSpcFunc combos'!$Q$8:$Q$354,0),0)&gt;0,1,0)</f>
        <v>0</v>
      </c>
      <c r="BC85" s="120">
        <f ca="1">IF(IFERROR(MATCH(_xlfn.CONCAT($B85,",",BC$4),'25 SpcFunc &amp; VentSpcFunc combos'!$Q$8:$Q$354,0),0)&gt;0,1,0)</f>
        <v>0</v>
      </c>
      <c r="BD85" s="120">
        <f ca="1">IF(IFERROR(MATCH(_xlfn.CONCAT($B85,",",BD$4),'25 SpcFunc &amp; VentSpcFunc combos'!$Q$8:$Q$354,0),0)&gt;0,1,0)</f>
        <v>0</v>
      </c>
      <c r="BE85" s="120">
        <f ca="1">IF(IFERROR(MATCH(_xlfn.CONCAT($B85,",",BE$4),'25 SpcFunc &amp; VentSpcFunc combos'!$Q$8:$Q$354,0),0)&gt;0,1,0)</f>
        <v>0</v>
      </c>
      <c r="BF85" s="120">
        <f ca="1">IF(IFERROR(MATCH(_xlfn.CONCAT($B85,",",BF$4),'25 SpcFunc &amp; VentSpcFunc combos'!$Q$8:$Q$354,0),0)&gt;0,1,0)</f>
        <v>0</v>
      </c>
      <c r="BG85" s="120">
        <f ca="1">IF(IFERROR(MATCH(_xlfn.CONCAT($B85,",",BG$4),'25 SpcFunc &amp; VentSpcFunc combos'!$Q$8:$Q$354,0),0)&gt;0,1,0)</f>
        <v>0</v>
      </c>
      <c r="BH85" s="120">
        <f ca="1">IF(IFERROR(MATCH(_xlfn.CONCAT($B85,",",BH$4),'25 SpcFunc &amp; VentSpcFunc combos'!$Q$8:$Q$354,0),0)&gt;0,1,0)</f>
        <v>0</v>
      </c>
      <c r="BI85" s="120">
        <f ca="1">IF(IFERROR(MATCH(_xlfn.CONCAT($B85,",",BI$4),'25 SpcFunc &amp; VentSpcFunc combos'!$Q$8:$Q$354,0),0)&gt;0,1,0)</f>
        <v>0</v>
      </c>
      <c r="BJ85" s="120">
        <f ca="1">IF(IFERROR(MATCH(_xlfn.CONCAT($B85,",",BJ$4),'25 SpcFunc &amp; VentSpcFunc combos'!$Q$8:$Q$354,0),0)&gt;0,1,0)</f>
        <v>1</v>
      </c>
      <c r="BK85" s="120">
        <f ca="1">IF(IFERROR(MATCH(_xlfn.CONCAT($B85,",",BK$4),'25 SpcFunc &amp; VentSpcFunc combos'!$Q$8:$Q$354,0),0)&gt;0,1,0)</f>
        <v>0</v>
      </c>
      <c r="BL85" s="120">
        <f ca="1">IF(IFERROR(MATCH(_xlfn.CONCAT($B85,",",BL$4),'25 SpcFunc &amp; VentSpcFunc combos'!$Q$8:$Q$354,0),0)&gt;0,1,0)</f>
        <v>0</v>
      </c>
      <c r="BM85" s="120">
        <f ca="1">IF(IFERROR(MATCH(_xlfn.CONCAT($B85,",",BM$4),'25 SpcFunc &amp; VentSpcFunc combos'!$Q$8:$Q$354,0),0)&gt;0,1,0)</f>
        <v>0</v>
      </c>
      <c r="BN85" s="120">
        <f ca="1">IF(IFERROR(MATCH(_xlfn.CONCAT($B85,",",BN$4),'25 SpcFunc &amp; VentSpcFunc combos'!$Q$8:$Q$354,0),0)&gt;0,1,0)</f>
        <v>0</v>
      </c>
      <c r="BO85" s="120">
        <f ca="1">IF(IFERROR(MATCH(_xlfn.CONCAT($B85,",",BO$4),'25 SpcFunc &amp; VentSpcFunc combos'!$Q$8:$Q$354,0),0)&gt;0,1,0)</f>
        <v>0</v>
      </c>
      <c r="BP85" s="120">
        <f ca="1">IF(IFERROR(MATCH(_xlfn.CONCAT($B85,",",BP$4),'25 SpcFunc &amp; VentSpcFunc combos'!$Q$8:$Q$354,0),0)&gt;0,1,0)</f>
        <v>0</v>
      </c>
      <c r="BQ85" s="120">
        <f ca="1">IF(IFERROR(MATCH(_xlfn.CONCAT($B85,",",BQ$4),'25 SpcFunc &amp; VentSpcFunc combos'!$Q$8:$Q$354,0),0)&gt;0,1,0)</f>
        <v>0</v>
      </c>
      <c r="BR85" s="120">
        <f ca="1">IF(IFERROR(MATCH(_xlfn.CONCAT($B85,",",BR$4),'25 SpcFunc &amp; VentSpcFunc combos'!$Q$8:$Q$354,0),0)&gt;0,1,0)</f>
        <v>1</v>
      </c>
      <c r="BS85" s="120">
        <f ca="1">IF(IFERROR(MATCH(_xlfn.CONCAT($B85,",",BS$4),'25 SpcFunc &amp; VentSpcFunc combos'!$Q$8:$Q$354,0),0)&gt;0,1,0)</f>
        <v>0</v>
      </c>
      <c r="BT85" s="120">
        <f ca="1">IF(IFERROR(MATCH(_xlfn.CONCAT($B85,",",BT$4),'25 SpcFunc &amp; VentSpcFunc combos'!$Q$8:$Q$354,0),0)&gt;0,1,0)</f>
        <v>0</v>
      </c>
      <c r="BU85" s="120">
        <f ca="1">IF(IFERROR(MATCH(_xlfn.CONCAT($B85,",",BU$4),'25 SpcFunc &amp; VentSpcFunc combos'!$Q$8:$Q$354,0),0)&gt;0,1,0)</f>
        <v>0</v>
      </c>
      <c r="BV85" s="120">
        <f ca="1">IF(IFERROR(MATCH(_xlfn.CONCAT($B85,",",BV$4),'25 SpcFunc &amp; VentSpcFunc combos'!$Q$8:$Q$354,0),0)&gt;0,1,0)</f>
        <v>0</v>
      </c>
      <c r="BW85" s="120">
        <f ca="1">IF(IFERROR(MATCH(_xlfn.CONCAT($B85,",",BW$4),'25 SpcFunc &amp; VentSpcFunc combos'!$Q$8:$Q$354,0),0)&gt;0,1,0)</f>
        <v>0</v>
      </c>
      <c r="BX85" s="120">
        <f ca="1">IF(IFERROR(MATCH(_xlfn.CONCAT($B85,",",BX$4),'25 SpcFunc &amp; VentSpcFunc combos'!$Q$8:$Q$354,0),0)&gt;0,1,0)</f>
        <v>0</v>
      </c>
      <c r="BY85" s="120">
        <f ca="1">IF(IFERROR(MATCH(_xlfn.CONCAT($B85,",",BY$4),'25 SpcFunc &amp; VentSpcFunc combos'!$Q$8:$Q$354,0),0)&gt;0,1,0)</f>
        <v>0</v>
      </c>
      <c r="BZ85" s="120">
        <f ca="1">IF(IFERROR(MATCH(_xlfn.CONCAT($B85,",",BZ$4),'25 SpcFunc &amp; VentSpcFunc combos'!$Q$8:$Q$354,0),0)&gt;0,1,0)</f>
        <v>0</v>
      </c>
      <c r="CA85" s="120">
        <f ca="1">IF(IFERROR(MATCH(_xlfn.CONCAT($B85,",",CA$4),'25 SpcFunc &amp; VentSpcFunc combos'!$Q$8:$Q$354,0),0)&gt;0,1,0)</f>
        <v>0</v>
      </c>
      <c r="CB85" s="120">
        <f ca="1">IF(IFERROR(MATCH(_xlfn.CONCAT($B85,",",CB$4),'25 SpcFunc &amp; VentSpcFunc combos'!$Q$8:$Q$354,0),0)&gt;0,1,0)</f>
        <v>0</v>
      </c>
      <c r="CC85" s="120">
        <f ca="1">IF(IFERROR(MATCH(_xlfn.CONCAT($B85,",",CC$4),'25 SpcFunc &amp; VentSpcFunc combos'!$Q$8:$Q$354,0),0)&gt;0,1,0)</f>
        <v>0</v>
      </c>
      <c r="CD85" s="120">
        <f ca="1">IF(IFERROR(MATCH(_xlfn.CONCAT($B85,",",CD$4),'25 SpcFunc &amp; VentSpcFunc combos'!$Q$8:$Q$354,0),0)&gt;0,1,0)</f>
        <v>0</v>
      </c>
      <c r="CE85" s="120">
        <f ca="1">IF(IFERROR(MATCH(_xlfn.CONCAT($B85,",",CE$4),'25 SpcFunc &amp; VentSpcFunc combos'!$Q$8:$Q$354,0),0)&gt;0,1,0)</f>
        <v>0</v>
      </c>
      <c r="CF85" s="120">
        <f ca="1">IF(IFERROR(MATCH(_xlfn.CONCAT($B85,",",CF$4),'25 SpcFunc &amp; VentSpcFunc combos'!$Q$8:$Q$354,0),0)&gt;0,1,0)</f>
        <v>0</v>
      </c>
      <c r="CG85" s="120">
        <f ca="1">IF(IFERROR(MATCH(_xlfn.CONCAT($B85,",",CG$4),'25 SpcFunc &amp; VentSpcFunc combos'!$Q$8:$Q$354,0),0)&gt;0,1,0)</f>
        <v>0</v>
      </c>
      <c r="CH85" s="120">
        <f ca="1">IF(IFERROR(MATCH(_xlfn.CONCAT($B85,",",CH$4),'25 SpcFunc &amp; VentSpcFunc combos'!$Q$8:$Q$354,0),0)&gt;0,1,0)</f>
        <v>0</v>
      </c>
      <c r="CI85" s="120">
        <f ca="1">IF(IFERROR(MATCH(_xlfn.CONCAT($B85,",",CI$4),'25 SpcFunc &amp; VentSpcFunc combos'!$Q$8:$Q$354,0),0)&gt;0,1,0)</f>
        <v>0</v>
      </c>
      <c r="CJ85" s="120">
        <f ca="1">IF(IFERROR(MATCH(_xlfn.CONCAT($B85,",",CJ$4),'25 SpcFunc &amp; VentSpcFunc combos'!$Q$8:$Q$354,0),0)&gt;0,1,0)</f>
        <v>0</v>
      </c>
      <c r="CK85" s="120">
        <f ca="1">IF(IFERROR(MATCH(_xlfn.CONCAT($B85,",",CK$4),'25 SpcFunc &amp; VentSpcFunc combos'!$Q$8:$Q$354,0),0)&gt;0,1,0)</f>
        <v>0</v>
      </c>
      <c r="CL85" s="120">
        <f ca="1">IF(IFERROR(MATCH(_xlfn.CONCAT($B85,",",CL$4),'25 SpcFunc &amp; VentSpcFunc combos'!$Q$8:$Q$354,0),0)&gt;0,1,0)</f>
        <v>0</v>
      </c>
      <c r="CM85" s="120">
        <f ca="1">IF(IFERROR(MATCH(_xlfn.CONCAT($B85,",",CM$4),'25 SpcFunc &amp; VentSpcFunc combos'!$Q$8:$Q$354,0),0)&gt;0,1,0)</f>
        <v>0</v>
      </c>
      <c r="CN85" s="120">
        <f ca="1">IF(IFERROR(MATCH(_xlfn.CONCAT($B85,",",CN$4),'25 SpcFunc &amp; VentSpcFunc combos'!$Q$8:$Q$354,0),0)&gt;0,1,0)</f>
        <v>0</v>
      </c>
      <c r="CO85" s="120">
        <f ca="1">IF(IFERROR(MATCH(_xlfn.CONCAT($B85,",",CO$4),'25 SpcFunc &amp; VentSpcFunc combos'!$Q$8:$Q$354,0),0)&gt;0,1,0)</f>
        <v>0</v>
      </c>
      <c r="CP85" s="120">
        <f ca="1">IF(IFERROR(MATCH(_xlfn.CONCAT($B85,",",CP$4),'25 SpcFunc &amp; VentSpcFunc combos'!$Q$8:$Q$354,0),0)&gt;0,1,0)</f>
        <v>0</v>
      </c>
      <c r="CQ85" s="120">
        <f ca="1">IF(IFERROR(MATCH(_xlfn.CONCAT($B85,",",CQ$4),'25 SpcFunc &amp; VentSpcFunc combos'!$Q$8:$Q$354,0),0)&gt;0,1,0)</f>
        <v>0</v>
      </c>
      <c r="CR85" s="120">
        <f ca="1">IF(IFERROR(MATCH(_xlfn.CONCAT($B85,",",CR$4),'25 SpcFunc &amp; VentSpcFunc combos'!$Q$8:$Q$354,0),0)&gt;0,1,0)</f>
        <v>0</v>
      </c>
      <c r="CS85" s="120">
        <f ca="1">IF(IFERROR(MATCH(_xlfn.CONCAT($B85,",",CS$4),'25 SpcFunc &amp; VentSpcFunc combos'!$Q$8:$Q$354,0),0)&gt;0,1,0)</f>
        <v>0</v>
      </c>
      <c r="CT85" s="120">
        <f ca="1">IF(IFERROR(MATCH(_xlfn.CONCAT($B85,",",CT$4),'25 SpcFunc &amp; VentSpcFunc combos'!$Q$8:$Q$354,0),0)&gt;0,1,0)</f>
        <v>0</v>
      </c>
      <c r="CU85" s="99" t="s">
        <v>938</v>
      </c>
      <c r="CV85">
        <f t="shared" ca="1" si="5"/>
        <v>3</v>
      </c>
    </row>
    <row r="86" spans="2:100" x14ac:dyDescent="0.25">
      <c r="B86" t="str">
        <f>'For CSV - 2025 SpcFuncData'!B86</f>
        <v>Health Care / Assisted Living (Nurse's Station)</v>
      </c>
      <c r="C86" s="120">
        <f ca="1">IF(IFERROR(MATCH(_xlfn.CONCAT($B86,",",C$4),'25 SpcFunc &amp; VentSpcFunc combos'!$Q$8:$Q$354,0),0)&gt;0,1,0)</f>
        <v>0</v>
      </c>
      <c r="D86" s="120">
        <f ca="1">IF(IFERROR(MATCH(_xlfn.CONCAT($B86,",",D$4),'25 SpcFunc &amp; VentSpcFunc combos'!$Q$8:$Q$354,0),0)&gt;0,1,0)</f>
        <v>0</v>
      </c>
      <c r="E86" s="120">
        <f ca="1">IF(IFERROR(MATCH(_xlfn.CONCAT($B86,",",E$4),'25 SpcFunc &amp; VentSpcFunc combos'!$Q$8:$Q$354,0),0)&gt;0,1,0)</f>
        <v>0</v>
      </c>
      <c r="F86" s="120">
        <f ca="1">IF(IFERROR(MATCH(_xlfn.CONCAT($B86,",",F$4),'25 SpcFunc &amp; VentSpcFunc combos'!$Q$8:$Q$354,0),0)&gt;0,1,0)</f>
        <v>0</v>
      </c>
      <c r="G86" s="120">
        <f ca="1">IF(IFERROR(MATCH(_xlfn.CONCAT($B86,",",G$4),'25 SpcFunc &amp; VentSpcFunc combos'!$Q$8:$Q$354,0),0)&gt;0,1,0)</f>
        <v>0</v>
      </c>
      <c r="H86" s="120">
        <f ca="1">IF(IFERROR(MATCH(_xlfn.CONCAT($B86,",",H$4),'25 SpcFunc &amp; VentSpcFunc combos'!$Q$8:$Q$354,0),0)&gt;0,1,0)</f>
        <v>0</v>
      </c>
      <c r="I86" s="120">
        <f ca="1">IF(IFERROR(MATCH(_xlfn.CONCAT($B86,",",I$4),'25 SpcFunc &amp; VentSpcFunc combos'!$Q$8:$Q$354,0),0)&gt;0,1,0)</f>
        <v>0</v>
      </c>
      <c r="J86" s="120">
        <f ca="1">IF(IFERROR(MATCH(_xlfn.CONCAT($B86,",",J$4),'25 SpcFunc &amp; VentSpcFunc combos'!$Q$8:$Q$354,0),0)&gt;0,1,0)</f>
        <v>0</v>
      </c>
      <c r="K86" s="120">
        <f ca="1">IF(IFERROR(MATCH(_xlfn.CONCAT($B86,",",K$4),'25 SpcFunc &amp; VentSpcFunc combos'!$Q$8:$Q$354,0),0)&gt;0,1,0)</f>
        <v>0</v>
      </c>
      <c r="L86" s="120">
        <f ca="1">IF(IFERROR(MATCH(_xlfn.CONCAT($B86,",",L$4),'25 SpcFunc &amp; VentSpcFunc combos'!$Q$8:$Q$354,0),0)&gt;0,1,0)</f>
        <v>0</v>
      </c>
      <c r="M86" s="120">
        <f ca="1">IF(IFERROR(MATCH(_xlfn.CONCAT($B86,",",M$4),'25 SpcFunc &amp; VentSpcFunc combos'!$Q$8:$Q$354,0),0)&gt;0,1,0)</f>
        <v>0</v>
      </c>
      <c r="N86" s="120">
        <f ca="1">IF(IFERROR(MATCH(_xlfn.CONCAT($B86,",",N$4),'25 SpcFunc &amp; VentSpcFunc combos'!$Q$8:$Q$354,0),0)&gt;0,1,0)</f>
        <v>0</v>
      </c>
      <c r="O86" s="120">
        <f ca="1">IF(IFERROR(MATCH(_xlfn.CONCAT($B86,",",O$4),'25 SpcFunc &amp; VentSpcFunc combos'!$Q$8:$Q$354,0),0)&gt;0,1,0)</f>
        <v>0</v>
      </c>
      <c r="P86" s="120">
        <f ca="1">IF(IFERROR(MATCH(_xlfn.CONCAT($B86,",",P$4),'25 SpcFunc &amp; VentSpcFunc combos'!$Q$8:$Q$354,0),0)&gt;0,1,0)</f>
        <v>0</v>
      </c>
      <c r="Q86" s="120">
        <f ca="1">IF(IFERROR(MATCH(_xlfn.CONCAT($B86,",",Q$4),'25 SpcFunc &amp; VentSpcFunc combos'!$Q$8:$Q$354,0),0)&gt;0,1,0)</f>
        <v>0</v>
      </c>
      <c r="R86" s="120">
        <f ca="1">IF(IFERROR(MATCH(_xlfn.CONCAT($B86,",",R$4),'25 SpcFunc &amp; VentSpcFunc combos'!$Q$8:$Q$354,0),0)&gt;0,1,0)</f>
        <v>0</v>
      </c>
      <c r="S86" s="120">
        <f ca="1">IF(IFERROR(MATCH(_xlfn.CONCAT($B86,",",S$4),'25 SpcFunc &amp; VentSpcFunc combos'!$Q$8:$Q$354,0),0)&gt;0,1,0)</f>
        <v>0</v>
      </c>
      <c r="T86" s="120">
        <f ca="1">IF(IFERROR(MATCH(_xlfn.CONCAT($B86,",",T$4),'25 SpcFunc &amp; VentSpcFunc combos'!$Q$8:$Q$354,0),0)&gt;0,1,0)</f>
        <v>0</v>
      </c>
      <c r="U86" s="120">
        <f ca="1">IF(IFERROR(MATCH(_xlfn.CONCAT($B86,",",U$4),'25 SpcFunc &amp; VentSpcFunc combos'!$Q$8:$Q$354,0),0)&gt;0,1,0)</f>
        <v>0</v>
      </c>
      <c r="V86" s="120">
        <f ca="1">IF(IFERROR(MATCH(_xlfn.CONCAT($B86,",",V$4),'25 SpcFunc &amp; VentSpcFunc combos'!$Q$8:$Q$354,0),0)&gt;0,1,0)</f>
        <v>0</v>
      </c>
      <c r="W86" s="120">
        <f ca="1">IF(IFERROR(MATCH(_xlfn.CONCAT($B86,",",W$4),'25 SpcFunc &amp; VentSpcFunc combos'!$Q$8:$Q$354,0),0)&gt;0,1,0)</f>
        <v>0</v>
      </c>
      <c r="X86" s="120">
        <f ca="1">IF(IFERROR(MATCH(_xlfn.CONCAT($B86,",",X$4),'25 SpcFunc &amp; VentSpcFunc combos'!$Q$8:$Q$354,0),0)&gt;0,1,0)</f>
        <v>0</v>
      </c>
      <c r="Y86" s="120">
        <f ca="1">IF(IFERROR(MATCH(_xlfn.CONCAT($B86,",",Y$4),'25 SpcFunc &amp; VentSpcFunc combos'!$Q$8:$Q$354,0),0)&gt;0,1,0)</f>
        <v>0</v>
      </c>
      <c r="Z86" s="120">
        <f ca="1">IF(IFERROR(MATCH(_xlfn.CONCAT($B86,",",Z$4),'25 SpcFunc &amp; VentSpcFunc combos'!$Q$8:$Q$354,0),0)&gt;0,1,0)</f>
        <v>0</v>
      </c>
      <c r="AA86" s="120">
        <f ca="1">IF(IFERROR(MATCH(_xlfn.CONCAT($B86,",",AA$4),'25 SpcFunc &amp; VentSpcFunc combos'!$Q$8:$Q$354,0),0)&gt;0,1,0)</f>
        <v>0</v>
      </c>
      <c r="AB86" s="120">
        <f ca="1">IF(IFERROR(MATCH(_xlfn.CONCAT($B86,",",AB$4),'25 SpcFunc &amp; VentSpcFunc combos'!$Q$8:$Q$354,0),0)&gt;0,1,0)</f>
        <v>0</v>
      </c>
      <c r="AC86" s="120">
        <f ca="1">IF(IFERROR(MATCH(_xlfn.CONCAT($B86,",",AC$4),'25 SpcFunc &amp; VentSpcFunc combos'!$Q$8:$Q$354,0),0)&gt;0,1,0)</f>
        <v>0</v>
      </c>
      <c r="AD86" s="120">
        <f ca="1">IF(IFERROR(MATCH(_xlfn.CONCAT($B86,",",AD$4),'25 SpcFunc &amp; VentSpcFunc combos'!$Q$8:$Q$354,0),0)&gt;0,1,0)</f>
        <v>0</v>
      </c>
      <c r="AE86" s="120">
        <f ca="1">IF(IFERROR(MATCH(_xlfn.CONCAT($B86,",",AE$4),'25 SpcFunc &amp; VentSpcFunc combos'!$Q$8:$Q$354,0),0)&gt;0,1,0)</f>
        <v>0</v>
      </c>
      <c r="AF86" s="120">
        <f ca="1">IF(IFERROR(MATCH(_xlfn.CONCAT($B86,",",AF$4),'25 SpcFunc &amp; VentSpcFunc combos'!$Q$8:$Q$354,0),0)&gt;0,1,0)</f>
        <v>0</v>
      </c>
      <c r="AG86" s="120">
        <f ca="1">IF(IFERROR(MATCH(_xlfn.CONCAT($B86,",",AG$4),'25 SpcFunc &amp; VentSpcFunc combos'!$Q$8:$Q$354,0),0)&gt;0,1,0)</f>
        <v>0</v>
      </c>
      <c r="AH86" s="120">
        <f ca="1">IF(IFERROR(MATCH(_xlfn.CONCAT($B86,",",AH$4),'25 SpcFunc &amp; VentSpcFunc combos'!$Q$8:$Q$354,0),0)&gt;0,1,0)</f>
        <v>0</v>
      </c>
      <c r="AI86" s="120">
        <f ca="1">IF(IFERROR(MATCH(_xlfn.CONCAT($B86,",",AI$4),'25 SpcFunc &amp; VentSpcFunc combos'!$Q$8:$Q$354,0),0)&gt;0,1,0)</f>
        <v>0</v>
      </c>
      <c r="AJ86" s="120">
        <f ca="1">IF(IFERROR(MATCH(_xlfn.CONCAT($B86,",",AJ$4),'25 SpcFunc &amp; VentSpcFunc combos'!$Q$8:$Q$354,0),0)&gt;0,1,0)</f>
        <v>0</v>
      </c>
      <c r="AK86" s="120">
        <f ca="1">IF(IFERROR(MATCH(_xlfn.CONCAT($B86,",",AK$4),'25 SpcFunc &amp; VentSpcFunc combos'!$Q$8:$Q$354,0),0)&gt;0,1,0)</f>
        <v>0</v>
      </c>
      <c r="AL86" s="120">
        <f ca="1">IF(IFERROR(MATCH(_xlfn.CONCAT($B86,",",AL$4),'25 SpcFunc &amp; VentSpcFunc combos'!$Q$8:$Q$354,0),0)&gt;0,1,0)</f>
        <v>0</v>
      </c>
      <c r="AM86" s="120">
        <f ca="1">IF(IFERROR(MATCH(_xlfn.CONCAT($B86,",",AM$4),'25 SpcFunc &amp; VentSpcFunc combos'!$Q$8:$Q$354,0),0)&gt;0,1,0)</f>
        <v>0</v>
      </c>
      <c r="AN86" s="120">
        <f ca="1">IF(IFERROR(MATCH(_xlfn.CONCAT($B86,",",AN$4),'25 SpcFunc &amp; VentSpcFunc combos'!$Q$8:$Q$354,0),0)&gt;0,1,0)</f>
        <v>0</v>
      </c>
      <c r="AO86" s="120">
        <f ca="1">IF(IFERROR(MATCH(_xlfn.CONCAT($B86,",",AO$4),'25 SpcFunc &amp; VentSpcFunc combos'!$Q$8:$Q$354,0),0)&gt;0,1,0)</f>
        <v>0</v>
      </c>
      <c r="AP86" s="120">
        <f ca="1">IF(IFERROR(MATCH(_xlfn.CONCAT($B86,",",AP$4),'25 SpcFunc &amp; VentSpcFunc combos'!$Q$8:$Q$354,0),0)&gt;0,1,0)</f>
        <v>0</v>
      </c>
      <c r="AQ86" s="120">
        <f ca="1">IF(IFERROR(MATCH(_xlfn.CONCAT($B86,",",AQ$4),'25 SpcFunc &amp; VentSpcFunc combos'!$Q$8:$Q$354,0),0)&gt;0,1,0)</f>
        <v>0</v>
      </c>
      <c r="AR86" s="120">
        <f ca="1">IF(IFERROR(MATCH(_xlfn.CONCAT($B86,",",AR$4),'25 SpcFunc &amp; VentSpcFunc combos'!$Q$8:$Q$354,0),0)&gt;0,1,0)</f>
        <v>0</v>
      </c>
      <c r="AS86" s="120">
        <f ca="1">IF(IFERROR(MATCH(_xlfn.CONCAT($B86,",",AS$4),'25 SpcFunc &amp; VentSpcFunc combos'!$Q$8:$Q$354,0),0)&gt;0,1,0)</f>
        <v>0</v>
      </c>
      <c r="AT86" s="120">
        <f ca="1">IF(IFERROR(MATCH(_xlfn.CONCAT($B86,",",AT$4),'25 SpcFunc &amp; VentSpcFunc combos'!$Q$8:$Q$354,0),0)&gt;0,1,0)</f>
        <v>0</v>
      </c>
      <c r="AU86" s="120">
        <f ca="1">IF(IFERROR(MATCH(_xlfn.CONCAT($B86,",",AU$4),'25 SpcFunc &amp; VentSpcFunc combos'!$Q$8:$Q$354,0),0)&gt;0,1,0)</f>
        <v>0</v>
      </c>
      <c r="AV86" s="120">
        <f ca="1">IF(IFERROR(MATCH(_xlfn.CONCAT($B86,",",AV$4),'25 SpcFunc &amp; VentSpcFunc combos'!$Q$8:$Q$354,0),0)&gt;0,1,0)</f>
        <v>0</v>
      </c>
      <c r="AW86" s="120">
        <f ca="1">IF(IFERROR(MATCH(_xlfn.CONCAT($B86,",",AW$4),'25 SpcFunc &amp; VentSpcFunc combos'!$Q$8:$Q$354,0),0)&gt;0,1,0)</f>
        <v>0</v>
      </c>
      <c r="AX86" s="120">
        <f ca="1">IF(IFERROR(MATCH(_xlfn.CONCAT($B86,",",AX$4),'25 SpcFunc &amp; VentSpcFunc combos'!$Q$8:$Q$354,0),0)&gt;0,1,0)</f>
        <v>0</v>
      </c>
      <c r="AY86" s="120">
        <f ca="1">IF(IFERROR(MATCH(_xlfn.CONCAT($B86,",",AY$4),'25 SpcFunc &amp; VentSpcFunc combos'!$Q$8:$Q$354,0),0)&gt;0,1,0)</f>
        <v>0</v>
      </c>
      <c r="AZ86" s="120">
        <f ca="1">IF(IFERROR(MATCH(_xlfn.CONCAT($B86,",",AZ$4),'25 SpcFunc &amp; VentSpcFunc combos'!$Q$8:$Q$354,0),0)&gt;0,1,0)</f>
        <v>0</v>
      </c>
      <c r="BA86" s="120">
        <f ca="1">IF(IFERROR(MATCH(_xlfn.CONCAT($B86,",",BA$4),'25 SpcFunc &amp; VentSpcFunc combos'!$Q$8:$Q$354,0),0)&gt;0,1,0)</f>
        <v>0</v>
      </c>
      <c r="BB86" s="120">
        <f ca="1">IF(IFERROR(MATCH(_xlfn.CONCAT($B86,",",BB$4),'25 SpcFunc &amp; VentSpcFunc combos'!$Q$8:$Q$354,0),0)&gt;0,1,0)</f>
        <v>0</v>
      </c>
      <c r="BC86" s="120">
        <f ca="1">IF(IFERROR(MATCH(_xlfn.CONCAT($B86,",",BC$4),'25 SpcFunc &amp; VentSpcFunc combos'!$Q$8:$Q$354,0),0)&gt;0,1,0)</f>
        <v>0</v>
      </c>
      <c r="BD86" s="120">
        <f ca="1">IF(IFERROR(MATCH(_xlfn.CONCAT($B86,",",BD$4),'25 SpcFunc &amp; VentSpcFunc combos'!$Q$8:$Q$354,0),0)&gt;0,1,0)</f>
        <v>0</v>
      </c>
      <c r="BE86" s="120">
        <f ca="1">IF(IFERROR(MATCH(_xlfn.CONCAT($B86,",",BE$4),'25 SpcFunc &amp; VentSpcFunc combos'!$Q$8:$Q$354,0),0)&gt;0,1,0)</f>
        <v>0</v>
      </c>
      <c r="BF86" s="120">
        <f ca="1">IF(IFERROR(MATCH(_xlfn.CONCAT($B86,",",BF$4),'25 SpcFunc &amp; VentSpcFunc combos'!$Q$8:$Q$354,0),0)&gt;0,1,0)</f>
        <v>0</v>
      </c>
      <c r="BG86" s="120">
        <f ca="1">IF(IFERROR(MATCH(_xlfn.CONCAT($B86,",",BG$4),'25 SpcFunc &amp; VentSpcFunc combos'!$Q$8:$Q$354,0),0)&gt;0,1,0)</f>
        <v>0</v>
      </c>
      <c r="BH86" s="120">
        <f ca="1">IF(IFERROR(MATCH(_xlfn.CONCAT($B86,",",BH$4),'25 SpcFunc &amp; VentSpcFunc combos'!$Q$8:$Q$354,0),0)&gt;0,1,0)</f>
        <v>0</v>
      </c>
      <c r="BI86" s="120">
        <f ca="1">IF(IFERROR(MATCH(_xlfn.CONCAT($B86,",",BI$4),'25 SpcFunc &amp; VentSpcFunc combos'!$Q$8:$Q$354,0),0)&gt;0,1,0)</f>
        <v>0</v>
      </c>
      <c r="BJ86" s="120">
        <f ca="1">IF(IFERROR(MATCH(_xlfn.CONCAT($B86,",",BJ$4),'25 SpcFunc &amp; VentSpcFunc combos'!$Q$8:$Q$354,0),0)&gt;0,1,0)</f>
        <v>0</v>
      </c>
      <c r="BK86" s="120">
        <f ca="1">IF(IFERROR(MATCH(_xlfn.CONCAT($B86,",",BK$4),'25 SpcFunc &amp; VentSpcFunc combos'!$Q$8:$Q$354,0),0)&gt;0,1,0)</f>
        <v>0</v>
      </c>
      <c r="BL86" s="120">
        <f ca="1">IF(IFERROR(MATCH(_xlfn.CONCAT($B86,",",BL$4),'25 SpcFunc &amp; VentSpcFunc combos'!$Q$8:$Q$354,0),0)&gt;0,1,0)</f>
        <v>0</v>
      </c>
      <c r="BM86" s="120">
        <f ca="1">IF(IFERROR(MATCH(_xlfn.CONCAT($B86,",",BM$4),'25 SpcFunc &amp; VentSpcFunc combos'!$Q$8:$Q$354,0),0)&gt;0,1,0)</f>
        <v>0</v>
      </c>
      <c r="BN86" s="120">
        <f ca="1">IF(IFERROR(MATCH(_xlfn.CONCAT($B86,",",BN$4),'25 SpcFunc &amp; VentSpcFunc combos'!$Q$8:$Q$354,0),0)&gt;0,1,0)</f>
        <v>0</v>
      </c>
      <c r="BO86" s="120">
        <f ca="1">IF(IFERROR(MATCH(_xlfn.CONCAT($B86,",",BO$4),'25 SpcFunc &amp; VentSpcFunc combos'!$Q$8:$Q$354,0),0)&gt;0,1,0)</f>
        <v>0</v>
      </c>
      <c r="BP86" s="120">
        <f ca="1">IF(IFERROR(MATCH(_xlfn.CONCAT($B86,",",BP$4),'25 SpcFunc &amp; VentSpcFunc combos'!$Q$8:$Q$354,0),0)&gt;0,1,0)</f>
        <v>0</v>
      </c>
      <c r="BQ86" s="120">
        <f ca="1">IF(IFERROR(MATCH(_xlfn.CONCAT($B86,",",BQ$4),'25 SpcFunc &amp; VentSpcFunc combos'!$Q$8:$Q$354,0),0)&gt;0,1,0)</f>
        <v>0</v>
      </c>
      <c r="BR86" s="120">
        <f ca="1">IF(IFERROR(MATCH(_xlfn.CONCAT($B86,",",BR$4),'25 SpcFunc &amp; VentSpcFunc combos'!$Q$8:$Q$354,0),0)&gt;0,1,0)</f>
        <v>1</v>
      </c>
      <c r="BS86" s="120">
        <f ca="1">IF(IFERROR(MATCH(_xlfn.CONCAT($B86,",",BS$4),'25 SpcFunc &amp; VentSpcFunc combos'!$Q$8:$Q$354,0),0)&gt;0,1,0)</f>
        <v>0</v>
      </c>
      <c r="BT86" s="120">
        <f ca="1">IF(IFERROR(MATCH(_xlfn.CONCAT($B86,",",BT$4),'25 SpcFunc &amp; VentSpcFunc combos'!$Q$8:$Q$354,0),0)&gt;0,1,0)</f>
        <v>0</v>
      </c>
      <c r="BU86" s="120">
        <f ca="1">IF(IFERROR(MATCH(_xlfn.CONCAT($B86,",",BU$4),'25 SpcFunc &amp; VentSpcFunc combos'!$Q$8:$Q$354,0),0)&gt;0,1,0)</f>
        <v>0</v>
      </c>
      <c r="BV86" s="120">
        <f ca="1">IF(IFERROR(MATCH(_xlfn.CONCAT($B86,",",BV$4),'25 SpcFunc &amp; VentSpcFunc combos'!$Q$8:$Q$354,0),0)&gt;0,1,0)</f>
        <v>0</v>
      </c>
      <c r="BW86" s="120">
        <f ca="1">IF(IFERROR(MATCH(_xlfn.CONCAT($B86,",",BW$4),'25 SpcFunc &amp; VentSpcFunc combos'!$Q$8:$Q$354,0),0)&gt;0,1,0)</f>
        <v>0</v>
      </c>
      <c r="BX86" s="120">
        <f ca="1">IF(IFERROR(MATCH(_xlfn.CONCAT($B86,",",BX$4),'25 SpcFunc &amp; VentSpcFunc combos'!$Q$8:$Q$354,0),0)&gt;0,1,0)</f>
        <v>0</v>
      </c>
      <c r="BY86" s="120">
        <f ca="1">IF(IFERROR(MATCH(_xlfn.CONCAT($B86,",",BY$4),'25 SpcFunc &amp; VentSpcFunc combos'!$Q$8:$Q$354,0),0)&gt;0,1,0)</f>
        <v>0</v>
      </c>
      <c r="BZ86" s="120">
        <f ca="1">IF(IFERROR(MATCH(_xlfn.CONCAT($B86,",",BZ$4),'25 SpcFunc &amp; VentSpcFunc combos'!$Q$8:$Q$354,0),0)&gt;0,1,0)</f>
        <v>0</v>
      </c>
      <c r="CA86" s="120">
        <f ca="1">IF(IFERROR(MATCH(_xlfn.CONCAT($B86,",",CA$4),'25 SpcFunc &amp; VentSpcFunc combos'!$Q$8:$Q$354,0),0)&gt;0,1,0)</f>
        <v>0</v>
      </c>
      <c r="CB86" s="120">
        <f ca="1">IF(IFERROR(MATCH(_xlfn.CONCAT($B86,",",CB$4),'25 SpcFunc &amp; VentSpcFunc combos'!$Q$8:$Q$354,0),0)&gt;0,1,0)</f>
        <v>0</v>
      </c>
      <c r="CC86" s="120">
        <f ca="1">IF(IFERROR(MATCH(_xlfn.CONCAT($B86,",",CC$4),'25 SpcFunc &amp; VentSpcFunc combos'!$Q$8:$Q$354,0),0)&gt;0,1,0)</f>
        <v>0</v>
      </c>
      <c r="CD86" s="120">
        <f ca="1">IF(IFERROR(MATCH(_xlfn.CONCAT($B86,",",CD$4),'25 SpcFunc &amp; VentSpcFunc combos'!$Q$8:$Q$354,0),0)&gt;0,1,0)</f>
        <v>0</v>
      </c>
      <c r="CE86" s="120">
        <f ca="1">IF(IFERROR(MATCH(_xlfn.CONCAT($B86,",",CE$4),'25 SpcFunc &amp; VentSpcFunc combos'!$Q$8:$Q$354,0),0)&gt;0,1,0)</f>
        <v>0</v>
      </c>
      <c r="CF86" s="120">
        <f ca="1">IF(IFERROR(MATCH(_xlfn.CONCAT($B86,",",CF$4),'25 SpcFunc &amp; VentSpcFunc combos'!$Q$8:$Q$354,0),0)&gt;0,1,0)</f>
        <v>0</v>
      </c>
      <c r="CG86" s="120">
        <f ca="1">IF(IFERROR(MATCH(_xlfn.CONCAT($B86,",",CG$4),'25 SpcFunc &amp; VentSpcFunc combos'!$Q$8:$Q$354,0),0)&gt;0,1,0)</f>
        <v>0</v>
      </c>
      <c r="CH86" s="120">
        <f ca="1">IF(IFERROR(MATCH(_xlfn.CONCAT($B86,",",CH$4),'25 SpcFunc &amp; VentSpcFunc combos'!$Q$8:$Q$354,0),0)&gt;0,1,0)</f>
        <v>0</v>
      </c>
      <c r="CI86" s="120">
        <f ca="1">IF(IFERROR(MATCH(_xlfn.CONCAT($B86,",",CI$4),'25 SpcFunc &amp; VentSpcFunc combos'!$Q$8:$Q$354,0),0)&gt;0,1,0)</f>
        <v>0</v>
      </c>
      <c r="CJ86" s="120">
        <f ca="1">IF(IFERROR(MATCH(_xlfn.CONCAT($B86,",",CJ$4),'25 SpcFunc &amp; VentSpcFunc combos'!$Q$8:$Q$354,0),0)&gt;0,1,0)</f>
        <v>0</v>
      </c>
      <c r="CK86" s="120">
        <f ca="1">IF(IFERROR(MATCH(_xlfn.CONCAT($B86,",",CK$4),'25 SpcFunc &amp; VentSpcFunc combos'!$Q$8:$Q$354,0),0)&gt;0,1,0)</f>
        <v>0</v>
      </c>
      <c r="CL86" s="120">
        <f ca="1">IF(IFERROR(MATCH(_xlfn.CONCAT($B86,",",CL$4),'25 SpcFunc &amp; VentSpcFunc combos'!$Q$8:$Q$354,0),0)&gt;0,1,0)</f>
        <v>0</v>
      </c>
      <c r="CM86" s="120">
        <f ca="1">IF(IFERROR(MATCH(_xlfn.CONCAT($B86,",",CM$4),'25 SpcFunc &amp; VentSpcFunc combos'!$Q$8:$Q$354,0),0)&gt;0,1,0)</f>
        <v>0</v>
      </c>
      <c r="CN86" s="120">
        <f ca="1">IF(IFERROR(MATCH(_xlfn.CONCAT($B86,",",CN$4),'25 SpcFunc &amp; VentSpcFunc combos'!$Q$8:$Q$354,0),0)&gt;0,1,0)</f>
        <v>0</v>
      </c>
      <c r="CO86" s="120">
        <f ca="1">IF(IFERROR(MATCH(_xlfn.CONCAT($B86,",",CO$4),'25 SpcFunc &amp; VentSpcFunc combos'!$Q$8:$Q$354,0),0)&gt;0,1,0)</f>
        <v>0</v>
      </c>
      <c r="CP86" s="120">
        <f ca="1">IF(IFERROR(MATCH(_xlfn.CONCAT($B86,",",CP$4),'25 SpcFunc &amp; VentSpcFunc combos'!$Q$8:$Q$354,0),0)&gt;0,1,0)</f>
        <v>0</v>
      </c>
      <c r="CQ86" s="120">
        <f ca="1">IF(IFERROR(MATCH(_xlfn.CONCAT($B86,",",CQ$4),'25 SpcFunc &amp; VentSpcFunc combos'!$Q$8:$Q$354,0),0)&gt;0,1,0)</f>
        <v>0</v>
      </c>
      <c r="CR86" s="120">
        <f ca="1">IF(IFERROR(MATCH(_xlfn.CONCAT($B86,",",CR$4),'25 SpcFunc &amp; VentSpcFunc combos'!$Q$8:$Q$354,0),0)&gt;0,1,0)</f>
        <v>0</v>
      </c>
      <c r="CS86" s="120">
        <f ca="1">IF(IFERROR(MATCH(_xlfn.CONCAT($B86,",",CS$4),'25 SpcFunc &amp; VentSpcFunc combos'!$Q$8:$Q$354,0),0)&gt;0,1,0)</f>
        <v>0</v>
      </c>
      <c r="CT86" s="120">
        <f ca="1">IF(IFERROR(MATCH(_xlfn.CONCAT($B86,",",CT$4),'25 SpcFunc &amp; VentSpcFunc combos'!$Q$8:$Q$354,0),0)&gt;0,1,0)</f>
        <v>0</v>
      </c>
      <c r="CU86" s="99" t="s">
        <v>938</v>
      </c>
      <c r="CV86">
        <f t="shared" ca="1" si="5"/>
        <v>1</v>
      </c>
    </row>
    <row r="87" spans="2:100" x14ac:dyDescent="0.25">
      <c r="B87" t="str">
        <f>'For CSV - 2025 SpcFuncData'!B87</f>
        <v>Health Care / Assisted Living (Physical Therapy Room)</v>
      </c>
      <c r="C87" s="120">
        <f ca="1">IF(IFERROR(MATCH(_xlfn.CONCAT($B87,",",C$4),'25 SpcFunc &amp; VentSpcFunc combos'!$Q$8:$Q$354,0),0)&gt;0,1,0)</f>
        <v>0</v>
      </c>
      <c r="D87" s="120">
        <f ca="1">IF(IFERROR(MATCH(_xlfn.CONCAT($B87,",",D$4),'25 SpcFunc &amp; VentSpcFunc combos'!$Q$8:$Q$354,0),0)&gt;0,1,0)</f>
        <v>0</v>
      </c>
      <c r="E87" s="120">
        <f ca="1">IF(IFERROR(MATCH(_xlfn.CONCAT($B87,",",E$4),'25 SpcFunc &amp; VentSpcFunc combos'!$Q$8:$Q$354,0),0)&gt;0,1,0)</f>
        <v>0</v>
      </c>
      <c r="F87" s="120">
        <f ca="1">IF(IFERROR(MATCH(_xlfn.CONCAT($B87,",",F$4),'25 SpcFunc &amp; VentSpcFunc combos'!$Q$8:$Q$354,0),0)&gt;0,1,0)</f>
        <v>0</v>
      </c>
      <c r="G87" s="120">
        <f ca="1">IF(IFERROR(MATCH(_xlfn.CONCAT($B87,",",G$4),'25 SpcFunc &amp; VentSpcFunc combos'!$Q$8:$Q$354,0),0)&gt;0,1,0)</f>
        <v>0</v>
      </c>
      <c r="H87" s="120">
        <f ca="1">IF(IFERROR(MATCH(_xlfn.CONCAT($B87,",",H$4),'25 SpcFunc &amp; VentSpcFunc combos'!$Q$8:$Q$354,0),0)&gt;0,1,0)</f>
        <v>0</v>
      </c>
      <c r="I87" s="120">
        <f ca="1">IF(IFERROR(MATCH(_xlfn.CONCAT($B87,",",I$4),'25 SpcFunc &amp; VentSpcFunc combos'!$Q$8:$Q$354,0),0)&gt;0,1,0)</f>
        <v>0</v>
      </c>
      <c r="J87" s="120">
        <f ca="1">IF(IFERROR(MATCH(_xlfn.CONCAT($B87,",",J$4),'25 SpcFunc &amp; VentSpcFunc combos'!$Q$8:$Q$354,0),0)&gt;0,1,0)</f>
        <v>0</v>
      </c>
      <c r="K87" s="120">
        <f ca="1">IF(IFERROR(MATCH(_xlfn.CONCAT($B87,",",K$4),'25 SpcFunc &amp; VentSpcFunc combos'!$Q$8:$Q$354,0),0)&gt;0,1,0)</f>
        <v>0</v>
      </c>
      <c r="L87" s="120">
        <f ca="1">IF(IFERROR(MATCH(_xlfn.CONCAT($B87,",",L$4),'25 SpcFunc &amp; VentSpcFunc combos'!$Q$8:$Q$354,0),0)&gt;0,1,0)</f>
        <v>0</v>
      </c>
      <c r="M87" s="120">
        <f ca="1">IF(IFERROR(MATCH(_xlfn.CONCAT($B87,",",M$4),'25 SpcFunc &amp; VentSpcFunc combos'!$Q$8:$Q$354,0),0)&gt;0,1,0)</f>
        <v>0</v>
      </c>
      <c r="N87" s="120">
        <f ca="1">IF(IFERROR(MATCH(_xlfn.CONCAT($B87,",",N$4),'25 SpcFunc &amp; VentSpcFunc combos'!$Q$8:$Q$354,0),0)&gt;0,1,0)</f>
        <v>0</v>
      </c>
      <c r="O87" s="120">
        <f ca="1">IF(IFERROR(MATCH(_xlfn.CONCAT($B87,",",O$4),'25 SpcFunc &amp; VentSpcFunc combos'!$Q$8:$Q$354,0),0)&gt;0,1,0)</f>
        <v>0</v>
      </c>
      <c r="P87" s="120">
        <f ca="1">IF(IFERROR(MATCH(_xlfn.CONCAT($B87,",",P$4),'25 SpcFunc &amp; VentSpcFunc combos'!$Q$8:$Q$354,0),0)&gt;0,1,0)</f>
        <v>0</v>
      </c>
      <c r="Q87" s="120">
        <f ca="1">IF(IFERROR(MATCH(_xlfn.CONCAT($B87,",",Q$4),'25 SpcFunc &amp; VentSpcFunc combos'!$Q$8:$Q$354,0),0)&gt;0,1,0)</f>
        <v>0</v>
      </c>
      <c r="R87" s="120">
        <f ca="1">IF(IFERROR(MATCH(_xlfn.CONCAT($B87,",",R$4),'25 SpcFunc &amp; VentSpcFunc combos'!$Q$8:$Q$354,0),0)&gt;0,1,0)</f>
        <v>0</v>
      </c>
      <c r="S87" s="120">
        <f ca="1">IF(IFERROR(MATCH(_xlfn.CONCAT($B87,",",S$4),'25 SpcFunc &amp; VentSpcFunc combos'!$Q$8:$Q$354,0),0)&gt;0,1,0)</f>
        <v>0</v>
      </c>
      <c r="T87" s="120">
        <f ca="1">IF(IFERROR(MATCH(_xlfn.CONCAT($B87,",",T$4),'25 SpcFunc &amp; VentSpcFunc combos'!$Q$8:$Q$354,0),0)&gt;0,1,0)</f>
        <v>0</v>
      </c>
      <c r="U87" s="120">
        <f ca="1">IF(IFERROR(MATCH(_xlfn.CONCAT($B87,",",U$4),'25 SpcFunc &amp; VentSpcFunc combos'!$Q$8:$Q$354,0),0)&gt;0,1,0)</f>
        <v>0</v>
      </c>
      <c r="V87" s="120">
        <f ca="1">IF(IFERROR(MATCH(_xlfn.CONCAT($B87,",",V$4),'25 SpcFunc &amp; VentSpcFunc combos'!$Q$8:$Q$354,0),0)&gt;0,1,0)</f>
        <v>0</v>
      </c>
      <c r="W87" s="120">
        <f ca="1">IF(IFERROR(MATCH(_xlfn.CONCAT($B87,",",W$4),'25 SpcFunc &amp; VentSpcFunc combos'!$Q$8:$Q$354,0),0)&gt;0,1,0)</f>
        <v>0</v>
      </c>
      <c r="X87" s="120">
        <f ca="1">IF(IFERROR(MATCH(_xlfn.CONCAT($B87,",",X$4),'25 SpcFunc &amp; VentSpcFunc combos'!$Q$8:$Q$354,0),0)&gt;0,1,0)</f>
        <v>0</v>
      </c>
      <c r="Y87" s="120">
        <f ca="1">IF(IFERROR(MATCH(_xlfn.CONCAT($B87,",",Y$4),'25 SpcFunc &amp; VentSpcFunc combos'!$Q$8:$Q$354,0),0)&gt;0,1,0)</f>
        <v>0</v>
      </c>
      <c r="Z87" s="120">
        <f ca="1">IF(IFERROR(MATCH(_xlfn.CONCAT($B87,",",Z$4),'25 SpcFunc &amp; VentSpcFunc combos'!$Q$8:$Q$354,0),0)&gt;0,1,0)</f>
        <v>0</v>
      </c>
      <c r="AA87" s="120">
        <f ca="1">IF(IFERROR(MATCH(_xlfn.CONCAT($B87,",",AA$4),'25 SpcFunc &amp; VentSpcFunc combos'!$Q$8:$Q$354,0),0)&gt;0,1,0)</f>
        <v>0</v>
      </c>
      <c r="AB87" s="120">
        <f ca="1">IF(IFERROR(MATCH(_xlfn.CONCAT($B87,",",AB$4),'25 SpcFunc &amp; VentSpcFunc combos'!$Q$8:$Q$354,0),0)&gt;0,1,0)</f>
        <v>0</v>
      </c>
      <c r="AC87" s="120">
        <f ca="1">IF(IFERROR(MATCH(_xlfn.CONCAT($B87,",",AC$4),'25 SpcFunc &amp; VentSpcFunc combos'!$Q$8:$Q$354,0),0)&gt;0,1,0)</f>
        <v>0</v>
      </c>
      <c r="AD87" s="120">
        <f ca="1">IF(IFERROR(MATCH(_xlfn.CONCAT($B87,",",AD$4),'25 SpcFunc &amp; VentSpcFunc combos'!$Q$8:$Q$354,0),0)&gt;0,1,0)</f>
        <v>0</v>
      </c>
      <c r="AE87" s="120">
        <f ca="1">IF(IFERROR(MATCH(_xlfn.CONCAT($B87,",",AE$4),'25 SpcFunc &amp; VentSpcFunc combos'!$Q$8:$Q$354,0),0)&gt;0,1,0)</f>
        <v>0</v>
      </c>
      <c r="AF87" s="120">
        <f ca="1">IF(IFERROR(MATCH(_xlfn.CONCAT($B87,",",AF$4),'25 SpcFunc &amp; VentSpcFunc combos'!$Q$8:$Q$354,0),0)&gt;0,1,0)</f>
        <v>0</v>
      </c>
      <c r="AG87" s="120">
        <f ca="1">IF(IFERROR(MATCH(_xlfn.CONCAT($B87,",",AG$4),'25 SpcFunc &amp; VentSpcFunc combos'!$Q$8:$Q$354,0),0)&gt;0,1,0)</f>
        <v>0</v>
      </c>
      <c r="AH87" s="120">
        <f ca="1">IF(IFERROR(MATCH(_xlfn.CONCAT($B87,",",AH$4),'25 SpcFunc &amp; VentSpcFunc combos'!$Q$8:$Q$354,0),0)&gt;0,1,0)</f>
        <v>0</v>
      </c>
      <c r="AI87" s="120">
        <f ca="1">IF(IFERROR(MATCH(_xlfn.CONCAT($B87,",",AI$4),'25 SpcFunc &amp; VentSpcFunc combos'!$Q$8:$Q$354,0),0)&gt;0,1,0)</f>
        <v>0</v>
      </c>
      <c r="AJ87" s="120">
        <f ca="1">IF(IFERROR(MATCH(_xlfn.CONCAT($B87,",",AJ$4),'25 SpcFunc &amp; VentSpcFunc combos'!$Q$8:$Q$354,0),0)&gt;0,1,0)</f>
        <v>0</v>
      </c>
      <c r="AK87" s="120">
        <f ca="1">IF(IFERROR(MATCH(_xlfn.CONCAT($B87,",",AK$4),'25 SpcFunc &amp; VentSpcFunc combos'!$Q$8:$Q$354,0),0)&gt;0,1,0)</f>
        <v>0</v>
      </c>
      <c r="AL87" s="120">
        <f ca="1">IF(IFERROR(MATCH(_xlfn.CONCAT($B87,",",AL$4),'25 SpcFunc &amp; VentSpcFunc combos'!$Q$8:$Q$354,0),0)&gt;0,1,0)</f>
        <v>0</v>
      </c>
      <c r="AM87" s="120">
        <f ca="1">IF(IFERROR(MATCH(_xlfn.CONCAT($B87,",",AM$4),'25 SpcFunc &amp; VentSpcFunc combos'!$Q$8:$Q$354,0),0)&gt;0,1,0)</f>
        <v>0</v>
      </c>
      <c r="AN87" s="120">
        <f ca="1">IF(IFERROR(MATCH(_xlfn.CONCAT($B87,",",AN$4),'25 SpcFunc &amp; VentSpcFunc combos'!$Q$8:$Q$354,0),0)&gt;0,1,0)</f>
        <v>0</v>
      </c>
      <c r="AO87" s="120">
        <f ca="1">IF(IFERROR(MATCH(_xlfn.CONCAT($B87,",",AO$4),'25 SpcFunc &amp; VentSpcFunc combos'!$Q$8:$Q$354,0),0)&gt;0,1,0)</f>
        <v>0</v>
      </c>
      <c r="AP87" s="120">
        <f ca="1">IF(IFERROR(MATCH(_xlfn.CONCAT($B87,",",AP$4),'25 SpcFunc &amp; VentSpcFunc combos'!$Q$8:$Q$354,0),0)&gt;0,1,0)</f>
        <v>0</v>
      </c>
      <c r="AQ87" s="120">
        <f ca="1">IF(IFERROR(MATCH(_xlfn.CONCAT($B87,",",AQ$4),'25 SpcFunc &amp; VentSpcFunc combos'!$Q$8:$Q$354,0),0)&gt;0,1,0)</f>
        <v>0</v>
      </c>
      <c r="AR87" s="120">
        <f ca="1">IF(IFERROR(MATCH(_xlfn.CONCAT($B87,",",AR$4),'25 SpcFunc &amp; VentSpcFunc combos'!$Q$8:$Q$354,0),0)&gt;0,1,0)</f>
        <v>0</v>
      </c>
      <c r="AS87" s="120">
        <f ca="1">IF(IFERROR(MATCH(_xlfn.CONCAT($B87,",",AS$4),'25 SpcFunc &amp; VentSpcFunc combos'!$Q$8:$Q$354,0),0)&gt;0,1,0)</f>
        <v>0</v>
      </c>
      <c r="AT87" s="120">
        <f ca="1">IF(IFERROR(MATCH(_xlfn.CONCAT($B87,",",AT$4),'25 SpcFunc &amp; VentSpcFunc combos'!$Q$8:$Q$354,0),0)&gt;0,1,0)</f>
        <v>0</v>
      </c>
      <c r="AU87" s="120">
        <f ca="1">IF(IFERROR(MATCH(_xlfn.CONCAT($B87,",",AU$4),'25 SpcFunc &amp; VentSpcFunc combos'!$Q$8:$Q$354,0),0)&gt;0,1,0)</f>
        <v>0</v>
      </c>
      <c r="AV87" s="120">
        <f ca="1">IF(IFERROR(MATCH(_xlfn.CONCAT($B87,",",AV$4),'25 SpcFunc &amp; VentSpcFunc combos'!$Q$8:$Q$354,0),0)&gt;0,1,0)</f>
        <v>0</v>
      </c>
      <c r="AW87" s="120">
        <f ca="1">IF(IFERROR(MATCH(_xlfn.CONCAT($B87,",",AW$4),'25 SpcFunc &amp; VentSpcFunc combos'!$Q$8:$Q$354,0),0)&gt;0,1,0)</f>
        <v>0</v>
      </c>
      <c r="AX87" s="120">
        <f ca="1">IF(IFERROR(MATCH(_xlfn.CONCAT($B87,",",AX$4),'25 SpcFunc &amp; VentSpcFunc combos'!$Q$8:$Q$354,0),0)&gt;0,1,0)</f>
        <v>0</v>
      </c>
      <c r="AY87" s="120">
        <f ca="1">IF(IFERROR(MATCH(_xlfn.CONCAT($B87,",",AY$4),'25 SpcFunc &amp; VentSpcFunc combos'!$Q$8:$Q$354,0),0)&gt;0,1,0)</f>
        <v>0</v>
      </c>
      <c r="AZ87" s="120">
        <f ca="1">IF(IFERROR(MATCH(_xlfn.CONCAT($B87,",",AZ$4),'25 SpcFunc &amp; VentSpcFunc combos'!$Q$8:$Q$354,0),0)&gt;0,1,0)</f>
        <v>0</v>
      </c>
      <c r="BA87" s="120">
        <f ca="1">IF(IFERROR(MATCH(_xlfn.CONCAT($B87,",",BA$4),'25 SpcFunc &amp; VentSpcFunc combos'!$Q$8:$Q$354,0),0)&gt;0,1,0)</f>
        <v>0</v>
      </c>
      <c r="BB87" s="120">
        <f ca="1">IF(IFERROR(MATCH(_xlfn.CONCAT($B87,",",BB$4),'25 SpcFunc &amp; VentSpcFunc combos'!$Q$8:$Q$354,0),0)&gt;0,1,0)</f>
        <v>0</v>
      </c>
      <c r="BC87" s="120">
        <f ca="1">IF(IFERROR(MATCH(_xlfn.CONCAT($B87,",",BC$4),'25 SpcFunc &amp; VentSpcFunc combos'!$Q$8:$Q$354,0),0)&gt;0,1,0)</f>
        <v>0</v>
      </c>
      <c r="BD87" s="120">
        <f ca="1">IF(IFERROR(MATCH(_xlfn.CONCAT($B87,",",BD$4),'25 SpcFunc &amp; VentSpcFunc combos'!$Q$8:$Q$354,0),0)&gt;0,1,0)</f>
        <v>0</v>
      </c>
      <c r="BE87" s="120">
        <f ca="1">IF(IFERROR(MATCH(_xlfn.CONCAT($B87,",",BE$4),'25 SpcFunc &amp; VentSpcFunc combos'!$Q$8:$Q$354,0),0)&gt;0,1,0)</f>
        <v>0</v>
      </c>
      <c r="BF87" s="120">
        <f ca="1">IF(IFERROR(MATCH(_xlfn.CONCAT($B87,",",BF$4),'25 SpcFunc &amp; VentSpcFunc combos'!$Q$8:$Q$354,0),0)&gt;0,1,0)</f>
        <v>0</v>
      </c>
      <c r="BG87" s="120">
        <f ca="1">IF(IFERROR(MATCH(_xlfn.CONCAT($B87,",",BG$4),'25 SpcFunc &amp; VentSpcFunc combos'!$Q$8:$Q$354,0),0)&gt;0,1,0)</f>
        <v>0</v>
      </c>
      <c r="BH87" s="120">
        <f ca="1">IF(IFERROR(MATCH(_xlfn.CONCAT($B87,",",BH$4),'25 SpcFunc &amp; VentSpcFunc combos'!$Q$8:$Q$354,0),0)&gt;0,1,0)</f>
        <v>0</v>
      </c>
      <c r="BI87" s="120">
        <f ca="1">IF(IFERROR(MATCH(_xlfn.CONCAT($B87,",",BI$4),'25 SpcFunc &amp; VentSpcFunc combos'!$Q$8:$Q$354,0),0)&gt;0,1,0)</f>
        <v>0</v>
      </c>
      <c r="BJ87" s="120">
        <f ca="1">IF(IFERROR(MATCH(_xlfn.CONCAT($B87,",",BJ$4),'25 SpcFunc &amp; VentSpcFunc combos'!$Q$8:$Q$354,0),0)&gt;0,1,0)</f>
        <v>0</v>
      </c>
      <c r="BK87" s="120">
        <f ca="1">IF(IFERROR(MATCH(_xlfn.CONCAT($B87,",",BK$4),'25 SpcFunc &amp; VentSpcFunc combos'!$Q$8:$Q$354,0),0)&gt;0,1,0)</f>
        <v>0</v>
      </c>
      <c r="BL87" s="120">
        <f ca="1">IF(IFERROR(MATCH(_xlfn.CONCAT($B87,",",BL$4),'25 SpcFunc &amp; VentSpcFunc combos'!$Q$8:$Q$354,0),0)&gt;0,1,0)</f>
        <v>0</v>
      </c>
      <c r="BM87" s="120">
        <f ca="1">IF(IFERROR(MATCH(_xlfn.CONCAT($B87,",",BM$4),'25 SpcFunc &amp; VentSpcFunc combos'!$Q$8:$Q$354,0),0)&gt;0,1,0)</f>
        <v>0</v>
      </c>
      <c r="BN87" s="120">
        <f ca="1">IF(IFERROR(MATCH(_xlfn.CONCAT($B87,",",BN$4),'25 SpcFunc &amp; VentSpcFunc combos'!$Q$8:$Q$354,0),0)&gt;0,1,0)</f>
        <v>0</v>
      </c>
      <c r="BO87" s="120">
        <f ca="1">IF(IFERROR(MATCH(_xlfn.CONCAT($B87,",",BO$4),'25 SpcFunc &amp; VentSpcFunc combos'!$Q$8:$Q$354,0),0)&gt;0,1,0)</f>
        <v>0</v>
      </c>
      <c r="BP87" s="120">
        <f ca="1">IF(IFERROR(MATCH(_xlfn.CONCAT($B87,",",BP$4),'25 SpcFunc &amp; VentSpcFunc combos'!$Q$8:$Q$354,0),0)&gt;0,1,0)</f>
        <v>0</v>
      </c>
      <c r="BQ87" s="120">
        <f ca="1">IF(IFERROR(MATCH(_xlfn.CONCAT($B87,",",BQ$4),'25 SpcFunc &amp; VentSpcFunc combos'!$Q$8:$Q$354,0),0)&gt;0,1,0)</f>
        <v>0</v>
      </c>
      <c r="BR87" s="120">
        <f ca="1">IF(IFERROR(MATCH(_xlfn.CONCAT($B87,",",BR$4),'25 SpcFunc &amp; VentSpcFunc combos'!$Q$8:$Q$354,0),0)&gt;0,1,0)</f>
        <v>1</v>
      </c>
      <c r="BS87" s="120">
        <f ca="1">IF(IFERROR(MATCH(_xlfn.CONCAT($B87,",",BS$4),'25 SpcFunc &amp; VentSpcFunc combos'!$Q$8:$Q$354,0),0)&gt;0,1,0)</f>
        <v>0</v>
      </c>
      <c r="BT87" s="120">
        <f ca="1">IF(IFERROR(MATCH(_xlfn.CONCAT($B87,",",BT$4),'25 SpcFunc &amp; VentSpcFunc combos'!$Q$8:$Q$354,0),0)&gt;0,1,0)</f>
        <v>0</v>
      </c>
      <c r="BU87" s="120">
        <f ca="1">IF(IFERROR(MATCH(_xlfn.CONCAT($B87,",",BU$4),'25 SpcFunc &amp; VentSpcFunc combos'!$Q$8:$Q$354,0),0)&gt;0,1,0)</f>
        <v>0</v>
      </c>
      <c r="BV87" s="120">
        <f ca="1">IF(IFERROR(MATCH(_xlfn.CONCAT($B87,",",BV$4),'25 SpcFunc &amp; VentSpcFunc combos'!$Q$8:$Q$354,0),0)&gt;0,1,0)</f>
        <v>0</v>
      </c>
      <c r="BW87" s="120">
        <f ca="1">IF(IFERROR(MATCH(_xlfn.CONCAT($B87,",",BW$4),'25 SpcFunc &amp; VentSpcFunc combos'!$Q$8:$Q$354,0),0)&gt;0,1,0)</f>
        <v>0</v>
      </c>
      <c r="BX87" s="120">
        <f ca="1">IF(IFERROR(MATCH(_xlfn.CONCAT($B87,",",BX$4),'25 SpcFunc &amp; VentSpcFunc combos'!$Q$8:$Q$354,0),0)&gt;0,1,0)</f>
        <v>0</v>
      </c>
      <c r="BY87" s="120">
        <f ca="1">IF(IFERROR(MATCH(_xlfn.CONCAT($B87,",",BY$4),'25 SpcFunc &amp; VentSpcFunc combos'!$Q$8:$Q$354,0),0)&gt;0,1,0)</f>
        <v>0</v>
      </c>
      <c r="BZ87" s="120">
        <f ca="1">IF(IFERROR(MATCH(_xlfn.CONCAT($B87,",",BZ$4),'25 SpcFunc &amp; VentSpcFunc combos'!$Q$8:$Q$354,0),0)&gt;0,1,0)</f>
        <v>0</v>
      </c>
      <c r="CA87" s="120">
        <f ca="1">IF(IFERROR(MATCH(_xlfn.CONCAT($B87,",",CA$4),'25 SpcFunc &amp; VentSpcFunc combos'!$Q$8:$Q$354,0),0)&gt;0,1,0)</f>
        <v>0</v>
      </c>
      <c r="CB87" s="120">
        <f ca="1">IF(IFERROR(MATCH(_xlfn.CONCAT($B87,",",CB$4),'25 SpcFunc &amp; VentSpcFunc combos'!$Q$8:$Q$354,0),0)&gt;0,1,0)</f>
        <v>0</v>
      </c>
      <c r="CC87" s="120">
        <f ca="1">IF(IFERROR(MATCH(_xlfn.CONCAT($B87,",",CC$4),'25 SpcFunc &amp; VentSpcFunc combos'!$Q$8:$Q$354,0),0)&gt;0,1,0)</f>
        <v>0</v>
      </c>
      <c r="CD87" s="120">
        <f ca="1">IF(IFERROR(MATCH(_xlfn.CONCAT($B87,",",CD$4),'25 SpcFunc &amp; VentSpcFunc combos'!$Q$8:$Q$354,0),0)&gt;0,1,0)</f>
        <v>0</v>
      </c>
      <c r="CE87" s="120">
        <f ca="1">IF(IFERROR(MATCH(_xlfn.CONCAT($B87,",",CE$4),'25 SpcFunc &amp; VentSpcFunc combos'!$Q$8:$Q$354,0),0)&gt;0,1,0)</f>
        <v>0</v>
      </c>
      <c r="CF87" s="120">
        <f ca="1">IF(IFERROR(MATCH(_xlfn.CONCAT($B87,",",CF$4),'25 SpcFunc &amp; VentSpcFunc combos'!$Q$8:$Q$354,0),0)&gt;0,1,0)</f>
        <v>0</v>
      </c>
      <c r="CG87" s="120">
        <f ca="1">IF(IFERROR(MATCH(_xlfn.CONCAT($B87,",",CG$4),'25 SpcFunc &amp; VentSpcFunc combos'!$Q$8:$Q$354,0),0)&gt;0,1,0)</f>
        <v>0</v>
      </c>
      <c r="CH87" s="120">
        <f ca="1">IF(IFERROR(MATCH(_xlfn.CONCAT($B87,",",CH$4),'25 SpcFunc &amp; VentSpcFunc combos'!$Q$8:$Q$354,0),0)&gt;0,1,0)</f>
        <v>0</v>
      </c>
      <c r="CI87" s="120">
        <f ca="1">IF(IFERROR(MATCH(_xlfn.CONCAT($B87,",",CI$4),'25 SpcFunc &amp; VentSpcFunc combos'!$Q$8:$Q$354,0),0)&gt;0,1,0)</f>
        <v>0</v>
      </c>
      <c r="CJ87" s="120">
        <f ca="1">IF(IFERROR(MATCH(_xlfn.CONCAT($B87,",",CJ$4),'25 SpcFunc &amp; VentSpcFunc combos'!$Q$8:$Q$354,0),0)&gt;0,1,0)</f>
        <v>0</v>
      </c>
      <c r="CK87" s="120">
        <f ca="1">IF(IFERROR(MATCH(_xlfn.CONCAT($B87,",",CK$4),'25 SpcFunc &amp; VentSpcFunc combos'!$Q$8:$Q$354,0),0)&gt;0,1,0)</f>
        <v>0</v>
      </c>
      <c r="CL87" s="120">
        <f ca="1">IF(IFERROR(MATCH(_xlfn.CONCAT($B87,",",CL$4),'25 SpcFunc &amp; VentSpcFunc combos'!$Q$8:$Q$354,0),0)&gt;0,1,0)</f>
        <v>0</v>
      </c>
      <c r="CM87" s="120">
        <f ca="1">IF(IFERROR(MATCH(_xlfn.CONCAT($B87,",",CM$4),'25 SpcFunc &amp; VentSpcFunc combos'!$Q$8:$Q$354,0),0)&gt;0,1,0)</f>
        <v>0</v>
      </c>
      <c r="CN87" s="120">
        <f ca="1">IF(IFERROR(MATCH(_xlfn.CONCAT($B87,",",CN$4),'25 SpcFunc &amp; VentSpcFunc combos'!$Q$8:$Q$354,0),0)&gt;0,1,0)</f>
        <v>0</v>
      </c>
      <c r="CO87" s="120">
        <f ca="1">IF(IFERROR(MATCH(_xlfn.CONCAT($B87,",",CO$4),'25 SpcFunc &amp; VentSpcFunc combos'!$Q$8:$Q$354,0),0)&gt;0,1,0)</f>
        <v>0</v>
      </c>
      <c r="CP87" s="120">
        <f ca="1">IF(IFERROR(MATCH(_xlfn.CONCAT($B87,",",CP$4),'25 SpcFunc &amp; VentSpcFunc combos'!$Q$8:$Q$354,0),0)&gt;0,1,0)</f>
        <v>0</v>
      </c>
      <c r="CQ87" s="120">
        <f ca="1">IF(IFERROR(MATCH(_xlfn.CONCAT($B87,",",CQ$4),'25 SpcFunc &amp; VentSpcFunc combos'!$Q$8:$Q$354,0),0)&gt;0,1,0)</f>
        <v>0</v>
      </c>
      <c r="CR87" s="120">
        <f ca="1">IF(IFERROR(MATCH(_xlfn.CONCAT($B87,",",CR$4),'25 SpcFunc &amp; VentSpcFunc combos'!$Q$8:$Q$354,0),0)&gt;0,1,0)</f>
        <v>0</v>
      </c>
      <c r="CS87" s="120">
        <f ca="1">IF(IFERROR(MATCH(_xlfn.CONCAT($B87,",",CS$4),'25 SpcFunc &amp; VentSpcFunc combos'!$Q$8:$Q$354,0),0)&gt;0,1,0)</f>
        <v>0</v>
      </c>
      <c r="CT87" s="120">
        <f ca="1">IF(IFERROR(MATCH(_xlfn.CONCAT($B87,",",CT$4),'25 SpcFunc &amp; VentSpcFunc combos'!$Q$8:$Q$354,0),0)&gt;0,1,0)</f>
        <v>0</v>
      </c>
      <c r="CU87" s="99" t="s">
        <v>938</v>
      </c>
      <c r="CV87">
        <f t="shared" ca="1" si="5"/>
        <v>1</v>
      </c>
    </row>
    <row r="88" spans="2:100" x14ac:dyDescent="0.25">
      <c r="B88" t="e">
        <f>'For CSV - 2025 SpcFuncData'!#REF!</f>
        <v>#REF!</v>
      </c>
      <c r="C88" s="120">
        <f>IF(IFERROR(MATCH(_xlfn.CONCAT($B88,",",C$4),'25 SpcFunc &amp; VentSpcFunc combos'!$Q$8:$Q$354,0),0)&gt;0,1,0)</f>
        <v>0</v>
      </c>
      <c r="D88" s="120">
        <f>IF(IFERROR(MATCH(_xlfn.CONCAT($B88,",",D$4),'25 SpcFunc &amp; VentSpcFunc combos'!$Q$8:$Q$354,0),0)&gt;0,1,0)</f>
        <v>0</v>
      </c>
      <c r="E88" s="120">
        <f>IF(IFERROR(MATCH(_xlfn.CONCAT($B88,",",E$4),'25 SpcFunc &amp; VentSpcFunc combos'!$Q$8:$Q$354,0),0)&gt;0,1,0)</f>
        <v>0</v>
      </c>
      <c r="F88" s="120">
        <f>IF(IFERROR(MATCH(_xlfn.CONCAT($B88,",",F$4),'25 SpcFunc &amp; VentSpcFunc combos'!$Q$8:$Q$354,0),0)&gt;0,1,0)</f>
        <v>0</v>
      </c>
      <c r="G88" s="120">
        <f>IF(IFERROR(MATCH(_xlfn.CONCAT($B88,",",G$4),'25 SpcFunc &amp; VentSpcFunc combos'!$Q$8:$Q$354,0),0)&gt;0,1,0)</f>
        <v>0</v>
      </c>
      <c r="H88" s="120">
        <f>IF(IFERROR(MATCH(_xlfn.CONCAT($B88,",",H$4),'25 SpcFunc &amp; VentSpcFunc combos'!$Q$8:$Q$354,0),0)&gt;0,1,0)</f>
        <v>0</v>
      </c>
      <c r="I88" s="120">
        <f>IF(IFERROR(MATCH(_xlfn.CONCAT($B88,",",I$4),'25 SpcFunc &amp; VentSpcFunc combos'!$Q$8:$Q$354,0),0)&gt;0,1,0)</f>
        <v>0</v>
      </c>
      <c r="J88" s="120">
        <f>IF(IFERROR(MATCH(_xlfn.CONCAT($B88,",",J$4),'25 SpcFunc &amp; VentSpcFunc combos'!$Q$8:$Q$354,0),0)&gt;0,1,0)</f>
        <v>0</v>
      </c>
      <c r="K88" s="120">
        <f>IF(IFERROR(MATCH(_xlfn.CONCAT($B88,",",K$4),'25 SpcFunc &amp; VentSpcFunc combos'!$Q$8:$Q$354,0),0)&gt;0,1,0)</f>
        <v>0</v>
      </c>
      <c r="L88" s="120">
        <f>IF(IFERROR(MATCH(_xlfn.CONCAT($B88,",",L$4),'25 SpcFunc &amp; VentSpcFunc combos'!$Q$8:$Q$354,0),0)&gt;0,1,0)</f>
        <v>0</v>
      </c>
      <c r="M88" s="120">
        <f>IF(IFERROR(MATCH(_xlfn.CONCAT($B88,",",M$4),'25 SpcFunc &amp; VentSpcFunc combos'!$Q$8:$Q$354,0),0)&gt;0,1,0)</f>
        <v>0</v>
      </c>
      <c r="N88" s="120">
        <f>IF(IFERROR(MATCH(_xlfn.CONCAT($B88,",",N$4),'25 SpcFunc &amp; VentSpcFunc combos'!$Q$8:$Q$354,0),0)&gt;0,1,0)</f>
        <v>0</v>
      </c>
      <c r="O88" s="120">
        <f>IF(IFERROR(MATCH(_xlfn.CONCAT($B88,",",O$4),'25 SpcFunc &amp; VentSpcFunc combos'!$Q$8:$Q$354,0),0)&gt;0,1,0)</f>
        <v>0</v>
      </c>
      <c r="P88" s="120">
        <f>IF(IFERROR(MATCH(_xlfn.CONCAT($B88,",",P$4),'25 SpcFunc &amp; VentSpcFunc combos'!$Q$8:$Q$354,0),0)&gt;0,1,0)</f>
        <v>0</v>
      </c>
      <c r="Q88" s="120">
        <f>IF(IFERROR(MATCH(_xlfn.CONCAT($B88,",",Q$4),'25 SpcFunc &amp; VentSpcFunc combos'!$Q$8:$Q$354,0),0)&gt;0,1,0)</f>
        <v>0</v>
      </c>
      <c r="R88" s="120">
        <f>IF(IFERROR(MATCH(_xlfn.CONCAT($B88,",",R$4),'25 SpcFunc &amp; VentSpcFunc combos'!$Q$8:$Q$354,0),0)&gt;0,1,0)</f>
        <v>0</v>
      </c>
      <c r="S88" s="120">
        <f>IF(IFERROR(MATCH(_xlfn.CONCAT($B88,",",S$4),'25 SpcFunc &amp; VentSpcFunc combos'!$Q$8:$Q$354,0),0)&gt;0,1,0)</f>
        <v>0</v>
      </c>
      <c r="T88" s="120">
        <f>IF(IFERROR(MATCH(_xlfn.CONCAT($B88,",",T$4),'25 SpcFunc &amp; VentSpcFunc combos'!$Q$8:$Q$354,0),0)&gt;0,1,0)</f>
        <v>0</v>
      </c>
      <c r="U88" s="120">
        <f>IF(IFERROR(MATCH(_xlfn.CONCAT($B88,",",U$4),'25 SpcFunc &amp; VentSpcFunc combos'!$Q$8:$Q$354,0),0)&gt;0,1,0)</f>
        <v>0</v>
      </c>
      <c r="V88" s="120">
        <f>IF(IFERROR(MATCH(_xlfn.CONCAT($B88,",",V$4),'25 SpcFunc &amp; VentSpcFunc combos'!$Q$8:$Q$354,0),0)&gt;0,1,0)</f>
        <v>0</v>
      </c>
      <c r="W88" s="120">
        <f>IF(IFERROR(MATCH(_xlfn.CONCAT($B88,",",W$4),'25 SpcFunc &amp; VentSpcFunc combos'!$Q$8:$Q$354,0),0)&gt;0,1,0)</f>
        <v>0</v>
      </c>
      <c r="X88" s="120">
        <f>IF(IFERROR(MATCH(_xlfn.CONCAT($B88,",",X$4),'25 SpcFunc &amp; VentSpcFunc combos'!$Q$8:$Q$354,0),0)&gt;0,1,0)</f>
        <v>0</v>
      </c>
      <c r="Y88" s="120">
        <f>IF(IFERROR(MATCH(_xlfn.CONCAT($B88,",",Y$4),'25 SpcFunc &amp; VentSpcFunc combos'!$Q$8:$Q$354,0),0)&gt;0,1,0)</f>
        <v>0</v>
      </c>
      <c r="Z88" s="120">
        <f>IF(IFERROR(MATCH(_xlfn.CONCAT($B88,",",Z$4),'25 SpcFunc &amp; VentSpcFunc combos'!$Q$8:$Q$354,0),0)&gt;0,1,0)</f>
        <v>0</v>
      </c>
      <c r="AA88" s="120">
        <f>IF(IFERROR(MATCH(_xlfn.CONCAT($B88,",",AA$4),'25 SpcFunc &amp; VentSpcFunc combos'!$Q$8:$Q$354,0),0)&gt;0,1,0)</f>
        <v>0</v>
      </c>
      <c r="AB88" s="120">
        <f>IF(IFERROR(MATCH(_xlfn.CONCAT($B88,",",AB$4),'25 SpcFunc &amp; VentSpcFunc combos'!$Q$8:$Q$354,0),0)&gt;0,1,0)</f>
        <v>0</v>
      </c>
      <c r="AC88" s="120">
        <f>IF(IFERROR(MATCH(_xlfn.CONCAT($B88,",",AC$4),'25 SpcFunc &amp; VentSpcFunc combos'!$Q$8:$Q$354,0),0)&gt;0,1,0)</f>
        <v>0</v>
      </c>
      <c r="AD88" s="120">
        <f>IF(IFERROR(MATCH(_xlfn.CONCAT($B88,",",AD$4),'25 SpcFunc &amp; VentSpcFunc combos'!$Q$8:$Q$354,0),0)&gt;0,1,0)</f>
        <v>0</v>
      </c>
      <c r="AE88" s="120">
        <f>IF(IFERROR(MATCH(_xlfn.CONCAT($B88,",",AE$4),'25 SpcFunc &amp; VentSpcFunc combos'!$Q$8:$Q$354,0),0)&gt;0,1,0)</f>
        <v>0</v>
      </c>
      <c r="AF88" s="120">
        <f>IF(IFERROR(MATCH(_xlfn.CONCAT($B88,",",AF$4),'25 SpcFunc &amp; VentSpcFunc combos'!$Q$8:$Q$354,0),0)&gt;0,1,0)</f>
        <v>0</v>
      </c>
      <c r="AG88" s="120">
        <f>IF(IFERROR(MATCH(_xlfn.CONCAT($B88,",",AG$4),'25 SpcFunc &amp; VentSpcFunc combos'!$Q$8:$Q$354,0),0)&gt;0,1,0)</f>
        <v>0</v>
      </c>
      <c r="AH88" s="120">
        <f>IF(IFERROR(MATCH(_xlfn.CONCAT($B88,",",AH$4),'25 SpcFunc &amp; VentSpcFunc combos'!$Q$8:$Q$354,0),0)&gt;0,1,0)</f>
        <v>0</v>
      </c>
      <c r="AI88" s="120">
        <f>IF(IFERROR(MATCH(_xlfn.CONCAT($B88,",",AI$4),'25 SpcFunc &amp; VentSpcFunc combos'!$Q$8:$Q$354,0),0)&gt;0,1,0)</f>
        <v>0</v>
      </c>
      <c r="AJ88" s="120">
        <f>IF(IFERROR(MATCH(_xlfn.CONCAT($B88,",",AJ$4),'25 SpcFunc &amp; VentSpcFunc combos'!$Q$8:$Q$354,0),0)&gt;0,1,0)</f>
        <v>0</v>
      </c>
      <c r="AK88" s="120">
        <f>IF(IFERROR(MATCH(_xlfn.CONCAT($B88,",",AK$4),'25 SpcFunc &amp; VentSpcFunc combos'!$Q$8:$Q$354,0),0)&gt;0,1,0)</f>
        <v>0</v>
      </c>
      <c r="AL88" s="120">
        <f>IF(IFERROR(MATCH(_xlfn.CONCAT($B88,",",AL$4),'25 SpcFunc &amp; VentSpcFunc combos'!$Q$8:$Q$354,0),0)&gt;0,1,0)</f>
        <v>0</v>
      </c>
      <c r="AM88" s="120">
        <f>IF(IFERROR(MATCH(_xlfn.CONCAT($B88,",",AM$4),'25 SpcFunc &amp; VentSpcFunc combos'!$Q$8:$Q$354,0),0)&gt;0,1,0)</f>
        <v>0</v>
      </c>
      <c r="AN88" s="120">
        <f>IF(IFERROR(MATCH(_xlfn.CONCAT($B88,",",AN$4),'25 SpcFunc &amp; VentSpcFunc combos'!$Q$8:$Q$354,0),0)&gt;0,1,0)</f>
        <v>0</v>
      </c>
      <c r="AO88" s="120">
        <f>IF(IFERROR(MATCH(_xlfn.CONCAT($B88,",",AO$4),'25 SpcFunc &amp; VentSpcFunc combos'!$Q$8:$Q$354,0),0)&gt;0,1,0)</f>
        <v>0</v>
      </c>
      <c r="AP88" s="120">
        <f>IF(IFERROR(MATCH(_xlfn.CONCAT($B88,",",AP$4),'25 SpcFunc &amp; VentSpcFunc combos'!$Q$8:$Q$354,0),0)&gt;0,1,0)</f>
        <v>0</v>
      </c>
      <c r="AQ88" s="120">
        <f>IF(IFERROR(MATCH(_xlfn.CONCAT($B88,",",AQ$4),'25 SpcFunc &amp; VentSpcFunc combos'!$Q$8:$Q$354,0),0)&gt;0,1,0)</f>
        <v>0</v>
      </c>
      <c r="AR88" s="120">
        <f>IF(IFERROR(MATCH(_xlfn.CONCAT($B88,",",AR$4),'25 SpcFunc &amp; VentSpcFunc combos'!$Q$8:$Q$354,0),0)&gt;0,1,0)</f>
        <v>0</v>
      </c>
      <c r="AS88" s="120">
        <f>IF(IFERROR(MATCH(_xlfn.CONCAT($B88,",",AS$4),'25 SpcFunc &amp; VentSpcFunc combos'!$Q$8:$Q$354,0),0)&gt;0,1,0)</f>
        <v>0</v>
      </c>
      <c r="AT88" s="120">
        <f>IF(IFERROR(MATCH(_xlfn.CONCAT($B88,",",AT$4),'25 SpcFunc &amp; VentSpcFunc combos'!$Q$8:$Q$354,0),0)&gt;0,1,0)</f>
        <v>0</v>
      </c>
      <c r="AU88" s="120">
        <f>IF(IFERROR(MATCH(_xlfn.CONCAT($B88,",",AU$4),'25 SpcFunc &amp; VentSpcFunc combos'!$Q$8:$Q$354,0),0)&gt;0,1,0)</f>
        <v>0</v>
      </c>
      <c r="AV88" s="120">
        <f>IF(IFERROR(MATCH(_xlfn.CONCAT($B88,",",AV$4),'25 SpcFunc &amp; VentSpcFunc combos'!$Q$8:$Q$354,0),0)&gt;0,1,0)</f>
        <v>0</v>
      </c>
      <c r="AW88" s="120">
        <f>IF(IFERROR(MATCH(_xlfn.CONCAT($B88,",",AW$4),'25 SpcFunc &amp; VentSpcFunc combos'!$Q$8:$Q$354,0),0)&gt;0,1,0)</f>
        <v>0</v>
      </c>
      <c r="AX88" s="120">
        <f>IF(IFERROR(MATCH(_xlfn.CONCAT($B88,",",AX$4),'25 SpcFunc &amp; VentSpcFunc combos'!$Q$8:$Q$354,0),0)&gt;0,1,0)</f>
        <v>0</v>
      </c>
      <c r="AY88" s="120">
        <f>IF(IFERROR(MATCH(_xlfn.CONCAT($B88,",",AY$4),'25 SpcFunc &amp; VentSpcFunc combos'!$Q$8:$Q$354,0),0)&gt;0,1,0)</f>
        <v>0</v>
      </c>
      <c r="AZ88" s="120">
        <f>IF(IFERROR(MATCH(_xlfn.CONCAT($B88,",",AZ$4),'25 SpcFunc &amp; VentSpcFunc combos'!$Q$8:$Q$354,0),0)&gt;0,1,0)</f>
        <v>0</v>
      </c>
      <c r="BA88" s="120">
        <f>IF(IFERROR(MATCH(_xlfn.CONCAT($B88,",",BA$4),'25 SpcFunc &amp; VentSpcFunc combos'!$Q$8:$Q$354,0),0)&gt;0,1,0)</f>
        <v>0</v>
      </c>
      <c r="BB88" s="120">
        <f>IF(IFERROR(MATCH(_xlfn.CONCAT($B88,",",BB$4),'25 SpcFunc &amp; VentSpcFunc combos'!$Q$8:$Q$354,0),0)&gt;0,1,0)</f>
        <v>0</v>
      </c>
      <c r="BC88" s="120">
        <f>IF(IFERROR(MATCH(_xlfn.CONCAT($B88,",",BC$4),'25 SpcFunc &amp; VentSpcFunc combos'!$Q$8:$Q$354,0),0)&gt;0,1,0)</f>
        <v>0</v>
      </c>
      <c r="BD88" s="120">
        <f>IF(IFERROR(MATCH(_xlfn.CONCAT($B88,",",BD$4),'25 SpcFunc &amp; VentSpcFunc combos'!$Q$8:$Q$354,0),0)&gt;0,1,0)</f>
        <v>0</v>
      </c>
      <c r="BE88" s="120">
        <f>IF(IFERROR(MATCH(_xlfn.CONCAT($B88,",",BE$4),'25 SpcFunc &amp; VentSpcFunc combos'!$Q$8:$Q$354,0),0)&gt;0,1,0)</f>
        <v>0</v>
      </c>
      <c r="BF88" s="120">
        <f>IF(IFERROR(MATCH(_xlfn.CONCAT($B88,",",BF$4),'25 SpcFunc &amp; VentSpcFunc combos'!$Q$8:$Q$354,0),0)&gt;0,1,0)</f>
        <v>0</v>
      </c>
      <c r="BG88" s="120">
        <f>IF(IFERROR(MATCH(_xlfn.CONCAT($B88,",",BG$4),'25 SpcFunc &amp; VentSpcFunc combos'!$Q$8:$Q$354,0),0)&gt;0,1,0)</f>
        <v>0</v>
      </c>
      <c r="BH88" s="120">
        <f>IF(IFERROR(MATCH(_xlfn.CONCAT($B88,",",BH$4),'25 SpcFunc &amp; VentSpcFunc combos'!$Q$8:$Q$354,0),0)&gt;0,1,0)</f>
        <v>0</v>
      </c>
      <c r="BI88" s="120">
        <f>IF(IFERROR(MATCH(_xlfn.CONCAT($B88,",",BI$4),'25 SpcFunc &amp; VentSpcFunc combos'!$Q$8:$Q$354,0),0)&gt;0,1,0)</f>
        <v>0</v>
      </c>
      <c r="BJ88" s="120">
        <f>IF(IFERROR(MATCH(_xlfn.CONCAT($B88,",",BJ$4),'25 SpcFunc &amp; VentSpcFunc combos'!$Q$8:$Q$354,0),0)&gt;0,1,0)</f>
        <v>0</v>
      </c>
      <c r="BK88" s="120">
        <f>IF(IFERROR(MATCH(_xlfn.CONCAT($B88,",",BK$4),'25 SpcFunc &amp; VentSpcFunc combos'!$Q$8:$Q$354,0),0)&gt;0,1,0)</f>
        <v>0</v>
      </c>
      <c r="BL88" s="120">
        <f>IF(IFERROR(MATCH(_xlfn.CONCAT($B88,",",BL$4),'25 SpcFunc &amp; VentSpcFunc combos'!$Q$8:$Q$354,0),0)&gt;0,1,0)</f>
        <v>0</v>
      </c>
      <c r="BM88" s="120">
        <f>IF(IFERROR(MATCH(_xlfn.CONCAT($B88,",",BM$4),'25 SpcFunc &amp; VentSpcFunc combos'!$Q$8:$Q$354,0),0)&gt;0,1,0)</f>
        <v>0</v>
      </c>
      <c r="BN88" s="120">
        <f>IF(IFERROR(MATCH(_xlfn.CONCAT($B88,",",BN$4),'25 SpcFunc &amp; VentSpcFunc combos'!$Q$8:$Q$354,0),0)&gt;0,1,0)</f>
        <v>0</v>
      </c>
      <c r="BO88" s="120">
        <f>IF(IFERROR(MATCH(_xlfn.CONCAT($B88,",",BO$4),'25 SpcFunc &amp; VentSpcFunc combos'!$Q$8:$Q$354,0),0)&gt;0,1,0)</f>
        <v>0</v>
      </c>
      <c r="BP88" s="120">
        <f>IF(IFERROR(MATCH(_xlfn.CONCAT($B88,",",BP$4),'25 SpcFunc &amp; VentSpcFunc combos'!$Q$8:$Q$354,0),0)&gt;0,1,0)</f>
        <v>0</v>
      </c>
      <c r="BQ88" s="120">
        <f>IF(IFERROR(MATCH(_xlfn.CONCAT($B88,",",BQ$4),'25 SpcFunc &amp; VentSpcFunc combos'!$Q$8:$Q$354,0),0)&gt;0,1,0)</f>
        <v>0</v>
      </c>
      <c r="BR88" s="120">
        <f>IF(IFERROR(MATCH(_xlfn.CONCAT($B88,",",BR$4),'25 SpcFunc &amp; VentSpcFunc combos'!$Q$8:$Q$354,0),0)&gt;0,1,0)</f>
        <v>0</v>
      </c>
      <c r="BS88" s="120">
        <f>IF(IFERROR(MATCH(_xlfn.CONCAT($B88,",",BS$4),'25 SpcFunc &amp; VentSpcFunc combos'!$Q$8:$Q$354,0),0)&gt;0,1,0)</f>
        <v>0</v>
      </c>
      <c r="BT88" s="120">
        <f>IF(IFERROR(MATCH(_xlfn.CONCAT($B88,",",BT$4),'25 SpcFunc &amp; VentSpcFunc combos'!$Q$8:$Q$354,0),0)&gt;0,1,0)</f>
        <v>0</v>
      </c>
      <c r="BU88" s="120">
        <f>IF(IFERROR(MATCH(_xlfn.CONCAT($B88,",",BU$4),'25 SpcFunc &amp; VentSpcFunc combos'!$Q$8:$Q$354,0),0)&gt;0,1,0)</f>
        <v>0</v>
      </c>
      <c r="BV88" s="120">
        <f>IF(IFERROR(MATCH(_xlfn.CONCAT($B88,",",BV$4),'25 SpcFunc &amp; VentSpcFunc combos'!$Q$8:$Q$354,0),0)&gt;0,1,0)</f>
        <v>0</v>
      </c>
      <c r="BW88" s="120">
        <f>IF(IFERROR(MATCH(_xlfn.CONCAT($B88,",",BW$4),'25 SpcFunc &amp; VentSpcFunc combos'!$Q$8:$Q$354,0),0)&gt;0,1,0)</f>
        <v>0</v>
      </c>
      <c r="BX88" s="120">
        <f>IF(IFERROR(MATCH(_xlfn.CONCAT($B88,",",BX$4),'25 SpcFunc &amp; VentSpcFunc combos'!$Q$8:$Q$354,0),0)&gt;0,1,0)</f>
        <v>0</v>
      </c>
      <c r="BY88" s="120">
        <f>IF(IFERROR(MATCH(_xlfn.CONCAT($B88,",",BY$4),'25 SpcFunc &amp; VentSpcFunc combos'!$Q$8:$Q$354,0),0)&gt;0,1,0)</f>
        <v>0</v>
      </c>
      <c r="BZ88" s="120">
        <f>IF(IFERROR(MATCH(_xlfn.CONCAT($B88,",",BZ$4),'25 SpcFunc &amp; VentSpcFunc combos'!$Q$8:$Q$354,0),0)&gt;0,1,0)</f>
        <v>0</v>
      </c>
      <c r="CA88" s="120">
        <f>IF(IFERROR(MATCH(_xlfn.CONCAT($B88,",",CA$4),'25 SpcFunc &amp; VentSpcFunc combos'!$Q$8:$Q$354,0),0)&gt;0,1,0)</f>
        <v>0</v>
      </c>
      <c r="CB88" s="120">
        <f>IF(IFERROR(MATCH(_xlfn.CONCAT($B88,",",CB$4),'25 SpcFunc &amp; VentSpcFunc combos'!$Q$8:$Q$354,0),0)&gt;0,1,0)</f>
        <v>0</v>
      </c>
      <c r="CC88" s="120">
        <f>IF(IFERROR(MATCH(_xlfn.CONCAT($B88,",",CC$4),'25 SpcFunc &amp; VentSpcFunc combos'!$Q$8:$Q$354,0),0)&gt;0,1,0)</f>
        <v>0</v>
      </c>
      <c r="CD88" s="120">
        <f>IF(IFERROR(MATCH(_xlfn.CONCAT($B88,",",CD$4),'25 SpcFunc &amp; VentSpcFunc combos'!$Q$8:$Q$354,0),0)&gt;0,1,0)</f>
        <v>0</v>
      </c>
      <c r="CE88" s="120">
        <f>IF(IFERROR(MATCH(_xlfn.CONCAT($B88,",",CE$4),'25 SpcFunc &amp; VentSpcFunc combos'!$Q$8:$Q$354,0),0)&gt;0,1,0)</f>
        <v>0</v>
      </c>
      <c r="CF88" s="120">
        <f>IF(IFERROR(MATCH(_xlfn.CONCAT($B88,",",CF$4),'25 SpcFunc &amp; VentSpcFunc combos'!$Q$8:$Q$354,0),0)&gt;0,1,0)</f>
        <v>0</v>
      </c>
      <c r="CG88" s="120">
        <f>IF(IFERROR(MATCH(_xlfn.CONCAT($B88,",",CG$4),'25 SpcFunc &amp; VentSpcFunc combos'!$Q$8:$Q$354,0),0)&gt;0,1,0)</f>
        <v>0</v>
      </c>
      <c r="CH88" s="120">
        <f>IF(IFERROR(MATCH(_xlfn.CONCAT($B88,",",CH$4),'25 SpcFunc &amp; VentSpcFunc combos'!$Q$8:$Q$354,0),0)&gt;0,1,0)</f>
        <v>0</v>
      </c>
      <c r="CI88" s="120">
        <f>IF(IFERROR(MATCH(_xlfn.CONCAT($B88,",",CI$4),'25 SpcFunc &amp; VentSpcFunc combos'!$Q$8:$Q$354,0),0)&gt;0,1,0)</f>
        <v>0</v>
      </c>
      <c r="CJ88" s="120">
        <f>IF(IFERROR(MATCH(_xlfn.CONCAT($B88,",",CJ$4),'25 SpcFunc &amp; VentSpcFunc combos'!$Q$8:$Q$354,0),0)&gt;0,1,0)</f>
        <v>0</v>
      </c>
      <c r="CK88" s="120">
        <f>IF(IFERROR(MATCH(_xlfn.CONCAT($B88,",",CK$4),'25 SpcFunc &amp; VentSpcFunc combos'!$Q$8:$Q$354,0),0)&gt;0,1,0)</f>
        <v>0</v>
      </c>
      <c r="CL88" s="120">
        <f>IF(IFERROR(MATCH(_xlfn.CONCAT($B88,",",CL$4),'25 SpcFunc &amp; VentSpcFunc combos'!$Q$8:$Q$354,0),0)&gt;0,1,0)</f>
        <v>0</v>
      </c>
      <c r="CM88" s="120">
        <f>IF(IFERROR(MATCH(_xlfn.CONCAT($B88,",",CM$4),'25 SpcFunc &amp; VentSpcFunc combos'!$Q$8:$Q$354,0),0)&gt;0,1,0)</f>
        <v>0</v>
      </c>
      <c r="CN88" s="120">
        <f>IF(IFERROR(MATCH(_xlfn.CONCAT($B88,",",CN$4),'25 SpcFunc &amp; VentSpcFunc combos'!$Q$8:$Q$354,0),0)&gt;0,1,0)</f>
        <v>0</v>
      </c>
      <c r="CO88" s="120">
        <f>IF(IFERROR(MATCH(_xlfn.CONCAT($B88,",",CO$4),'25 SpcFunc &amp; VentSpcFunc combos'!$Q$8:$Q$354,0),0)&gt;0,1,0)</f>
        <v>0</v>
      </c>
      <c r="CP88" s="120">
        <f>IF(IFERROR(MATCH(_xlfn.CONCAT($B88,",",CP$4),'25 SpcFunc &amp; VentSpcFunc combos'!$Q$8:$Q$354,0),0)&gt;0,1,0)</f>
        <v>0</v>
      </c>
      <c r="CQ88" s="120">
        <f>IF(IFERROR(MATCH(_xlfn.CONCAT($B88,",",CQ$4),'25 SpcFunc &amp; VentSpcFunc combos'!$Q$8:$Q$354,0),0)&gt;0,1,0)</f>
        <v>0</v>
      </c>
      <c r="CR88" s="120">
        <f>IF(IFERROR(MATCH(_xlfn.CONCAT($B88,",",CR$4),'25 SpcFunc &amp; VentSpcFunc combos'!$Q$8:$Q$354,0),0)&gt;0,1,0)</f>
        <v>0</v>
      </c>
      <c r="CS88" s="120">
        <f>IF(IFERROR(MATCH(_xlfn.CONCAT($B88,",",CS$4),'25 SpcFunc &amp; VentSpcFunc combos'!$Q$8:$Q$354,0),0)&gt;0,1,0)</f>
        <v>0</v>
      </c>
      <c r="CT88" s="120">
        <f>IF(IFERROR(MATCH(_xlfn.CONCAT($B88,",",CT$4),'25 SpcFunc &amp; VentSpcFunc combos'!$Q$8:$Q$354,0),0)&gt;0,1,0)</f>
        <v>0</v>
      </c>
      <c r="CU88" s="99" t="s">
        <v>938</v>
      </c>
      <c r="CV88">
        <f t="shared" si="5"/>
        <v>0</v>
      </c>
    </row>
    <row r="89" spans="2:100" x14ac:dyDescent="0.25">
      <c r="B89">
        <f>'For CSV - 2025 SpcFuncData'!B88</f>
        <v>0</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7" priority="1" operator="equal">
      <formula>0</formula>
    </cfRule>
  </conditionalFormatting>
  <conditionalFormatting sqref="C2:CU2 CV5:CV88">
    <cfRule type="cellIs" dxfId="6" priority="3" operator="equal">
      <formula>0</formula>
    </cfRule>
  </conditionalFormatting>
  <conditionalFormatting sqref="CT82:CT92">
    <cfRule type="cellIs" dxfId="5" priority="2" operator="greater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K51" sqref="K51"/>
    </sheetView>
  </sheetViews>
  <sheetFormatPr defaultColWidth="9.109375" defaultRowHeight="14.4" x14ac:dyDescent="0.3"/>
  <cols>
    <col min="1" max="1" width="4.88671875" style="14" customWidth="1"/>
    <col min="2" max="2" width="49" style="14" customWidth="1"/>
    <col min="3" max="3" width="36.44140625" style="14" customWidth="1"/>
    <col min="4" max="4" width="32.44140625" style="14" customWidth="1"/>
    <col min="5" max="5" width="30.44140625" style="14" customWidth="1"/>
    <col min="6" max="12" width="36.44140625" style="14" customWidth="1"/>
    <col min="13" max="15" width="28.5546875" style="14" customWidth="1"/>
    <col min="16" max="16384" width="9.109375" style="14"/>
  </cols>
  <sheetData>
    <row r="1" spans="1:15" x14ac:dyDescent="0.3">
      <c r="A1" s="14" t="s">
        <v>261</v>
      </c>
    </row>
    <row r="2" spans="1:15" x14ac:dyDescent="0.3">
      <c r="A2" s="13" t="s">
        <v>264</v>
      </c>
      <c r="C2" s="13"/>
      <c r="D2" s="13"/>
      <c r="E2" s="13"/>
      <c r="F2" s="13"/>
      <c r="G2" s="13"/>
      <c r="H2" s="13"/>
      <c r="I2" s="13"/>
      <c r="J2" s="13"/>
      <c r="K2" s="13"/>
      <c r="L2" s="13"/>
    </row>
    <row r="3" spans="1:15" s="17" customFormat="1" x14ac:dyDescent="0.3">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3">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3">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3">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3">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3">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3">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3">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3">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3">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3">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3">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3">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3">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3">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3">
      <c r="A18" s="14" t="s">
        <v>95</v>
      </c>
      <c r="B18" s="13"/>
    </row>
    <row r="19" spans="1:15" x14ac:dyDescent="0.3">
      <c r="A19" s="55"/>
      <c r="B19" s="13"/>
    </row>
    <row r="20" spans="1:15" x14ac:dyDescent="0.3">
      <c r="A20" s="55"/>
      <c r="B20" s="18"/>
    </row>
    <row r="21" spans="1:15" x14ac:dyDescent="0.3">
      <c r="A21" s="55"/>
      <c r="B21" s="16"/>
    </row>
    <row r="22" spans="1:15" x14ac:dyDescent="0.3">
      <c r="A22" s="55"/>
      <c r="B22" s="55"/>
      <c r="C22" s="13"/>
      <c r="D22" s="13"/>
      <c r="E22" s="13"/>
      <c r="F22" s="13"/>
      <c r="G22" s="13"/>
      <c r="H22" s="13"/>
      <c r="I22" s="13"/>
      <c r="J22" s="13"/>
      <c r="K22" s="13"/>
      <c r="L22" s="13"/>
      <c r="M22" s="13"/>
      <c r="N22" s="13"/>
      <c r="O22" s="13"/>
    </row>
    <row r="23" spans="1:15" x14ac:dyDescent="0.3">
      <c r="A23" s="55"/>
      <c r="B23" s="55"/>
      <c r="C23" s="13"/>
      <c r="D23" s="13"/>
      <c r="E23" s="13"/>
      <c r="F23" s="13"/>
      <c r="G23" s="13"/>
      <c r="H23" s="13"/>
      <c r="I23" s="13"/>
      <c r="J23" s="13"/>
      <c r="K23" s="13"/>
      <c r="L23" s="13"/>
      <c r="M23" s="13"/>
      <c r="N23" s="13"/>
      <c r="O23" s="13"/>
    </row>
    <row r="24" spans="1:15" x14ac:dyDescent="0.3">
      <c r="A24" s="55"/>
      <c r="B24" s="55"/>
      <c r="C24" s="13"/>
      <c r="D24" s="13"/>
      <c r="E24" s="13"/>
      <c r="F24" s="13"/>
      <c r="G24" s="13"/>
      <c r="H24" s="13"/>
      <c r="I24" s="13"/>
      <c r="J24" s="13"/>
      <c r="K24" s="13"/>
      <c r="L24" s="13"/>
      <c r="M24" s="13"/>
      <c r="N24" s="13"/>
      <c r="O24" s="13"/>
    </row>
    <row r="25" spans="1:15" x14ac:dyDescent="0.3">
      <c r="A25" s="55"/>
      <c r="B25" s="55"/>
      <c r="C25" s="13"/>
      <c r="D25" s="13"/>
      <c r="E25" s="13"/>
      <c r="F25" s="13"/>
      <c r="G25" s="13"/>
      <c r="H25" s="13"/>
      <c r="I25" s="13"/>
      <c r="J25" s="13"/>
      <c r="K25" s="13"/>
      <c r="L25" s="13"/>
      <c r="M25" s="13"/>
      <c r="N25" s="13"/>
      <c r="O25" s="13"/>
    </row>
    <row r="26" spans="1:15" x14ac:dyDescent="0.3">
      <c r="B26" s="13"/>
      <c r="C26" s="13"/>
      <c r="D26" s="13"/>
      <c r="E26" s="13"/>
      <c r="F26" s="13"/>
      <c r="G26" s="13"/>
      <c r="H26" s="13"/>
      <c r="I26" s="13"/>
      <c r="J26" s="13"/>
      <c r="K26" s="13"/>
      <c r="L26" s="13"/>
      <c r="M26" s="13"/>
      <c r="N26" s="13"/>
      <c r="O26" s="13"/>
    </row>
    <row r="27" spans="1:15" x14ac:dyDescent="0.3">
      <c r="B27" s="13"/>
      <c r="C27" s="13"/>
      <c r="D27" s="13"/>
      <c r="E27" s="13"/>
      <c r="F27" s="13"/>
      <c r="G27" s="13"/>
      <c r="H27" s="13"/>
      <c r="I27" s="13"/>
      <c r="J27" s="13"/>
      <c r="K27" s="13"/>
      <c r="L27" s="13"/>
      <c r="M27" s="13"/>
      <c r="N27" s="13"/>
      <c r="O27" s="13"/>
    </row>
    <row r="28" spans="1:15" x14ac:dyDescent="0.3">
      <c r="B28" s="13"/>
      <c r="C28" s="13"/>
      <c r="D28" s="13"/>
      <c r="E28" s="13"/>
      <c r="F28" s="13"/>
      <c r="G28" s="13"/>
      <c r="H28" s="13"/>
      <c r="I28" s="13"/>
      <c r="J28" s="13"/>
      <c r="K28" s="13"/>
      <c r="L28" s="13"/>
      <c r="M28" s="13"/>
      <c r="N28" s="13"/>
      <c r="O28" s="13"/>
    </row>
    <row r="29" spans="1:15" x14ac:dyDescent="0.3">
      <c r="B29" s="13"/>
    </row>
    <row r="30" spans="1:15" x14ac:dyDescent="0.3">
      <c r="B30" s="13"/>
    </row>
    <row r="31" spans="1:15" x14ac:dyDescent="0.3">
      <c r="B31" s="13"/>
    </row>
    <row r="32" spans="1:15" x14ac:dyDescent="0.3">
      <c r="B32" s="13"/>
    </row>
    <row r="33" spans="2:2" x14ac:dyDescent="0.3">
      <c r="B33" s="13"/>
    </row>
    <row r="34" spans="2:2" x14ac:dyDescent="0.3">
      <c r="B34" s="13"/>
    </row>
    <row r="35" spans="2:2" x14ac:dyDescent="0.3">
      <c r="B35" s="13"/>
    </row>
    <row r="36" spans="2:2" x14ac:dyDescent="0.3">
      <c r="B36" s="13"/>
    </row>
    <row r="37" spans="2:2" x14ac:dyDescent="0.3">
      <c r="B37" s="13"/>
    </row>
    <row r="38" spans="2:2" x14ac:dyDescent="0.3">
      <c r="B38" s="13"/>
    </row>
    <row r="39" spans="2:2" x14ac:dyDescent="0.3">
      <c r="B39" s="13"/>
    </row>
    <row r="40" spans="2:2" x14ac:dyDescent="0.3">
      <c r="B40" s="13"/>
    </row>
    <row r="41" spans="2:2" x14ac:dyDescent="0.3">
      <c r="B41" s="13"/>
    </row>
    <row r="42" spans="2:2" x14ac:dyDescent="0.3">
      <c r="B42" s="13"/>
    </row>
    <row r="43" spans="2:2" x14ac:dyDescent="0.3">
      <c r="B43" s="13"/>
    </row>
    <row r="44" spans="2:2" x14ac:dyDescent="0.3">
      <c r="B44" s="13"/>
    </row>
    <row r="45" spans="2:2" x14ac:dyDescent="0.3">
      <c r="B4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3.2" x14ac:dyDescent="0.25"/>
  <cols>
    <col min="5" max="5" width="27.109375" customWidth="1"/>
  </cols>
  <sheetData>
    <row r="2" spans="2:13" ht="13.8" thickBot="1" x14ac:dyDescent="0.3"/>
    <row r="3" spans="2:13" ht="33.75" customHeight="1" x14ac:dyDescent="0.25">
      <c r="B3" s="258"/>
      <c r="C3" s="260" t="s">
        <v>94</v>
      </c>
      <c r="D3" s="260"/>
      <c r="E3" s="260" t="s">
        <v>348</v>
      </c>
      <c r="F3" s="262" t="s">
        <v>349</v>
      </c>
      <c r="G3" s="262"/>
      <c r="H3" s="25" t="s">
        <v>350</v>
      </c>
      <c r="I3" s="262" t="s">
        <v>351</v>
      </c>
      <c r="J3" s="262" t="s">
        <v>352</v>
      </c>
    </row>
    <row r="4" spans="2:13" ht="21.6" thickBot="1" x14ac:dyDescent="0.3">
      <c r="B4" s="259"/>
      <c r="C4" s="261"/>
      <c r="D4" s="261"/>
      <c r="E4" s="261"/>
      <c r="F4" s="263"/>
      <c r="G4" s="263"/>
      <c r="H4" s="26" t="s">
        <v>353</v>
      </c>
      <c r="I4" s="263"/>
      <c r="J4" s="263"/>
      <c r="M4" s="1" t="s">
        <v>480</v>
      </c>
    </row>
    <row r="5" spans="2:13" ht="13.8" thickBot="1" x14ac:dyDescent="0.3">
      <c r="B5" s="27" t="s">
        <v>354</v>
      </c>
      <c r="C5" s="254" t="s">
        <v>355</v>
      </c>
      <c r="D5" s="254"/>
      <c r="E5" s="254"/>
      <c r="F5" s="255">
        <v>500</v>
      </c>
      <c r="G5" s="255"/>
      <c r="H5" s="28">
        <f>1000/F5</f>
        <v>2</v>
      </c>
      <c r="I5" s="29">
        <f>+(H5/1000/2)*15</f>
        <v>1.4999999999999999E-2</v>
      </c>
      <c r="J5" s="29">
        <v>0.15</v>
      </c>
    </row>
    <row r="6" spans="2:13" ht="15.6" thickBot="1" x14ac:dyDescent="0.3">
      <c r="B6" s="27" t="s">
        <v>356</v>
      </c>
      <c r="C6" s="254" t="s">
        <v>357</v>
      </c>
      <c r="D6" s="254"/>
      <c r="E6" s="254"/>
      <c r="F6" s="255" t="s">
        <v>358</v>
      </c>
      <c r="G6" s="255"/>
      <c r="H6" s="28"/>
      <c r="I6" s="29"/>
      <c r="J6" s="29">
        <v>0.15</v>
      </c>
      <c r="M6" s="34" t="s">
        <v>472</v>
      </c>
    </row>
    <row r="7" spans="2:13" ht="15.6" thickBot="1" x14ac:dyDescent="0.3">
      <c r="B7" s="27" t="s">
        <v>359</v>
      </c>
      <c r="C7" s="254" t="s">
        <v>360</v>
      </c>
      <c r="D7" s="254"/>
      <c r="E7" s="254"/>
      <c r="F7" s="255"/>
      <c r="G7" s="255"/>
      <c r="H7" s="28"/>
      <c r="I7" s="29"/>
      <c r="J7" s="29"/>
      <c r="M7" s="34" t="s">
        <v>473</v>
      </c>
    </row>
    <row r="8" spans="2:13" ht="15.6" thickBot="1" x14ac:dyDescent="0.3">
      <c r="B8" s="27"/>
      <c r="C8" s="30"/>
      <c r="D8" s="254" t="s">
        <v>361</v>
      </c>
      <c r="E8" s="254"/>
      <c r="F8" s="255" t="s">
        <v>358</v>
      </c>
      <c r="G8" s="255"/>
      <c r="H8" s="28"/>
      <c r="I8" s="29"/>
      <c r="J8" s="29">
        <v>0.15</v>
      </c>
      <c r="M8" s="34" t="s">
        <v>474</v>
      </c>
    </row>
    <row r="9" spans="2:13" ht="15.6" thickBot="1" x14ac:dyDescent="0.3">
      <c r="B9" s="27"/>
      <c r="C9" s="30"/>
      <c r="D9" s="254" t="s">
        <v>362</v>
      </c>
      <c r="E9" s="254"/>
      <c r="F9" s="255" t="s">
        <v>363</v>
      </c>
      <c r="G9" s="255"/>
      <c r="H9" s="28"/>
      <c r="I9" s="29"/>
      <c r="J9" s="29">
        <v>0.15</v>
      </c>
      <c r="M9" s="34" t="s">
        <v>475</v>
      </c>
    </row>
    <row r="10" spans="2:13" ht="15.6" thickBot="1" x14ac:dyDescent="0.3">
      <c r="B10" s="27"/>
      <c r="C10" s="30"/>
      <c r="D10" s="254" t="s">
        <v>364</v>
      </c>
      <c r="E10" s="254"/>
      <c r="F10" s="255">
        <v>7</v>
      </c>
      <c r="G10" s="255"/>
      <c r="H10" s="28">
        <f>1000/F10</f>
        <v>142.85714285714286</v>
      </c>
      <c r="I10" s="29">
        <f>+(H10/1000/2)*15</f>
        <v>1.0714285714285714</v>
      </c>
      <c r="J10" s="29">
        <v>0.15</v>
      </c>
      <c r="M10" s="34" t="s">
        <v>481</v>
      </c>
    </row>
    <row r="11" spans="2:13" ht="15.6" thickBot="1" x14ac:dyDescent="0.3">
      <c r="B11" s="27"/>
      <c r="C11" s="30"/>
      <c r="D11" s="254" t="s">
        <v>365</v>
      </c>
      <c r="E11" s="254"/>
      <c r="F11" s="255">
        <v>5</v>
      </c>
      <c r="G11" s="255"/>
      <c r="H11" s="28">
        <f>1000/F11</f>
        <v>200</v>
      </c>
      <c r="I11" s="29">
        <f>+(H11/1000/2)*15</f>
        <v>1.5</v>
      </c>
      <c r="J11" s="29">
        <v>1.1499999999999999</v>
      </c>
      <c r="M11" s="34" t="s">
        <v>476</v>
      </c>
    </row>
    <row r="12" spans="2:13" ht="15.6" thickBot="1" x14ac:dyDescent="0.3">
      <c r="B12" s="27"/>
      <c r="C12" s="30"/>
      <c r="D12" s="254" t="s">
        <v>347</v>
      </c>
      <c r="E12" s="254"/>
      <c r="F12" s="255">
        <v>15</v>
      </c>
      <c r="G12" s="255"/>
      <c r="H12" s="28">
        <f>1000/F12</f>
        <v>66.666666666666671</v>
      </c>
      <c r="I12" s="29">
        <f>+(H12/1000/2)*15</f>
        <v>0.5</v>
      </c>
      <c r="J12" s="29">
        <v>2.15</v>
      </c>
      <c r="M12" s="34" t="s">
        <v>477</v>
      </c>
    </row>
    <row r="13" spans="2:13" ht="15.6" thickBot="1" x14ac:dyDescent="0.3">
      <c r="B13" s="27"/>
      <c r="C13" s="30"/>
      <c r="D13" s="254" t="s">
        <v>366</v>
      </c>
      <c r="E13" s="254"/>
      <c r="F13" s="255">
        <v>7</v>
      </c>
      <c r="G13" s="255"/>
      <c r="H13" s="28">
        <f>1000/F13</f>
        <v>142.85714285714286</v>
      </c>
      <c r="I13" s="29">
        <f>+(H13/1000/2)*15</f>
        <v>1.0714285714285714</v>
      </c>
      <c r="J13" s="29">
        <v>3.15</v>
      </c>
      <c r="M13" s="34" t="s">
        <v>478</v>
      </c>
    </row>
    <row r="14" spans="2:13" ht="15.6" thickBot="1" x14ac:dyDescent="0.3">
      <c r="B14" s="27"/>
      <c r="C14" s="30"/>
      <c r="D14" s="254" t="s">
        <v>367</v>
      </c>
      <c r="E14" s="254"/>
      <c r="F14" s="255">
        <v>15</v>
      </c>
      <c r="G14" s="255"/>
      <c r="H14" s="28">
        <f>1000/F14</f>
        <v>66.666666666666671</v>
      </c>
      <c r="I14" s="29">
        <f>+(H14/1000/2)*15</f>
        <v>0.5</v>
      </c>
      <c r="J14" s="29">
        <v>4.1500000000000004</v>
      </c>
      <c r="M14" s="34" t="s">
        <v>479</v>
      </c>
    </row>
    <row r="15" spans="2:13" ht="13.8" thickBot="1" x14ac:dyDescent="0.3">
      <c r="B15" s="27"/>
      <c r="C15" s="30"/>
      <c r="D15" s="254" t="s">
        <v>368</v>
      </c>
      <c r="E15" s="254"/>
      <c r="F15" s="255" t="s">
        <v>358</v>
      </c>
      <c r="G15" s="255"/>
      <c r="H15" s="28"/>
      <c r="I15" s="29"/>
      <c r="J15" s="29">
        <v>0.15</v>
      </c>
    </row>
    <row r="16" spans="2:13" ht="13.8" thickBot="1" x14ac:dyDescent="0.3">
      <c r="B16" s="27"/>
      <c r="C16" s="30"/>
      <c r="D16" s="254" t="s">
        <v>369</v>
      </c>
      <c r="E16" s="254"/>
      <c r="F16" s="255" t="s">
        <v>358</v>
      </c>
      <c r="G16" s="255"/>
      <c r="H16" s="28"/>
      <c r="I16" s="29"/>
      <c r="J16" s="29">
        <v>0.15</v>
      </c>
    </row>
    <row r="17" spans="2:10" ht="13.8" thickBot="1" x14ac:dyDescent="0.3">
      <c r="B17" s="27"/>
      <c r="C17" s="30"/>
      <c r="D17" s="254" t="s">
        <v>370</v>
      </c>
      <c r="E17" s="254"/>
      <c r="F17" s="255">
        <v>15</v>
      </c>
      <c r="G17" s="255"/>
      <c r="H17" s="28">
        <f t="shared" ref="H17:H40" si="0">1000/F17</f>
        <v>66.666666666666671</v>
      </c>
      <c r="I17" s="29">
        <f t="shared" ref="I17:I40" si="1">+(H17/1000/2)*15</f>
        <v>0.5</v>
      </c>
      <c r="J17" s="29">
        <v>4.1500000000000004</v>
      </c>
    </row>
    <row r="18" spans="2:10" ht="13.8" thickBot="1" x14ac:dyDescent="0.3">
      <c r="B18" s="27" t="s">
        <v>371</v>
      </c>
      <c r="C18" s="254" t="s">
        <v>372</v>
      </c>
      <c r="D18" s="254"/>
      <c r="E18" s="254"/>
      <c r="F18" s="255">
        <v>15</v>
      </c>
      <c r="G18" s="255"/>
      <c r="H18" s="28">
        <f t="shared" si="0"/>
        <v>66.666666666666671</v>
      </c>
      <c r="I18" s="29">
        <f t="shared" si="1"/>
        <v>0.5</v>
      </c>
      <c r="J18" s="29">
        <v>4.1500000000000004</v>
      </c>
    </row>
    <row r="19" spans="2:10" ht="13.8" thickBot="1" x14ac:dyDescent="0.3">
      <c r="B19" s="27"/>
      <c r="C19" s="30"/>
      <c r="D19" s="254" t="s">
        <v>373</v>
      </c>
      <c r="E19" s="254"/>
      <c r="F19" s="255">
        <v>15</v>
      </c>
      <c r="G19" s="255"/>
      <c r="H19" s="28">
        <f t="shared" si="0"/>
        <v>66.666666666666671</v>
      </c>
      <c r="I19" s="29">
        <f t="shared" si="1"/>
        <v>0.5</v>
      </c>
      <c r="J19" s="29">
        <v>4.1500000000000004</v>
      </c>
    </row>
    <row r="20" spans="2:10" ht="13.8" thickBot="1" x14ac:dyDescent="0.3">
      <c r="B20" s="27"/>
      <c r="C20" s="30"/>
      <c r="D20" s="254" t="s">
        <v>374</v>
      </c>
      <c r="E20" s="254"/>
      <c r="F20" s="255">
        <v>15</v>
      </c>
      <c r="G20" s="255"/>
      <c r="H20" s="28">
        <f t="shared" si="0"/>
        <v>66.666666666666671</v>
      </c>
      <c r="I20" s="29">
        <f t="shared" si="1"/>
        <v>0.5</v>
      </c>
      <c r="J20" s="29">
        <v>4.1500000000000004</v>
      </c>
    </row>
    <row r="21" spans="2:10" ht="13.8" thickBot="1" x14ac:dyDescent="0.3">
      <c r="B21" s="27"/>
      <c r="C21" s="30"/>
      <c r="D21" s="254" t="s">
        <v>375</v>
      </c>
      <c r="E21" s="254"/>
      <c r="F21" s="255">
        <v>15</v>
      </c>
      <c r="G21" s="255"/>
      <c r="H21" s="28">
        <f t="shared" si="0"/>
        <v>66.666666666666671</v>
      </c>
      <c r="I21" s="29">
        <f t="shared" si="1"/>
        <v>0.5</v>
      </c>
      <c r="J21" s="29">
        <v>4.1500000000000004</v>
      </c>
    </row>
    <row r="22" spans="2:10" ht="13.8" thickBot="1" x14ac:dyDescent="0.3">
      <c r="B22" s="27"/>
      <c r="C22" s="30"/>
      <c r="D22" s="254" t="s">
        <v>376</v>
      </c>
      <c r="E22" s="254"/>
      <c r="F22" s="255">
        <v>15</v>
      </c>
      <c r="G22" s="255"/>
      <c r="H22" s="28">
        <f t="shared" si="0"/>
        <v>66.666666666666671</v>
      </c>
      <c r="I22" s="29">
        <f t="shared" si="1"/>
        <v>0.5</v>
      </c>
      <c r="J22" s="29">
        <v>4.1500000000000004</v>
      </c>
    </row>
    <row r="23" spans="2:10" ht="13.8" thickBot="1" x14ac:dyDescent="0.3">
      <c r="B23" s="27"/>
      <c r="C23" s="30"/>
      <c r="D23" s="254" t="s">
        <v>377</v>
      </c>
      <c r="E23" s="254"/>
      <c r="F23" s="255">
        <v>15</v>
      </c>
      <c r="G23" s="255"/>
      <c r="H23" s="28">
        <f t="shared" si="0"/>
        <v>66.666666666666671</v>
      </c>
      <c r="I23" s="29">
        <f t="shared" si="1"/>
        <v>0.5</v>
      </c>
      <c r="J23" s="29">
        <v>4.1500000000000004</v>
      </c>
    </row>
    <row r="24" spans="2:10" ht="13.8" thickBot="1" x14ac:dyDescent="0.3">
      <c r="B24" s="27"/>
      <c r="C24" s="30"/>
      <c r="D24" s="254" t="s">
        <v>378</v>
      </c>
      <c r="E24" s="254"/>
      <c r="F24" s="255">
        <v>15</v>
      </c>
      <c r="G24" s="255"/>
      <c r="H24" s="28">
        <f t="shared" si="0"/>
        <v>66.666666666666671</v>
      </c>
      <c r="I24" s="29">
        <f t="shared" si="1"/>
        <v>0.5</v>
      </c>
      <c r="J24" s="29">
        <v>4.1500000000000004</v>
      </c>
    </row>
    <row r="25" spans="2:10" ht="13.8" thickBot="1" x14ac:dyDescent="0.3">
      <c r="B25" s="27"/>
      <c r="C25" s="30"/>
      <c r="D25" s="254" t="s">
        <v>379</v>
      </c>
      <c r="E25" s="254"/>
      <c r="F25" s="255">
        <v>15</v>
      </c>
      <c r="G25" s="255"/>
      <c r="H25" s="28">
        <f t="shared" si="0"/>
        <v>66.666666666666671</v>
      </c>
      <c r="I25" s="29">
        <f t="shared" si="1"/>
        <v>0.5</v>
      </c>
      <c r="J25" s="29">
        <v>4.1500000000000004</v>
      </c>
    </row>
    <row r="26" spans="2:10" ht="13.8" thickBot="1" x14ac:dyDescent="0.3">
      <c r="B26" s="27"/>
      <c r="C26" s="30"/>
      <c r="D26" s="254" t="s">
        <v>380</v>
      </c>
      <c r="E26" s="254"/>
      <c r="F26" s="255">
        <v>11</v>
      </c>
      <c r="G26" s="255"/>
      <c r="H26" s="28">
        <f t="shared" si="0"/>
        <v>90.909090909090907</v>
      </c>
      <c r="I26" s="29">
        <f t="shared" si="1"/>
        <v>0.68181818181818188</v>
      </c>
      <c r="J26" s="29">
        <v>4.1500000000000004</v>
      </c>
    </row>
    <row r="27" spans="2:10" ht="13.8" thickBot="1" x14ac:dyDescent="0.3">
      <c r="B27" s="27" t="s">
        <v>381</v>
      </c>
      <c r="C27" s="254" t="s">
        <v>382</v>
      </c>
      <c r="D27" s="254"/>
      <c r="E27" s="254"/>
      <c r="F27" s="255">
        <v>100</v>
      </c>
      <c r="G27" s="255"/>
      <c r="H27" s="28">
        <f t="shared" si="0"/>
        <v>10</v>
      </c>
      <c r="I27" s="29">
        <f t="shared" si="1"/>
        <v>7.4999999999999997E-2</v>
      </c>
      <c r="J27" s="29">
        <v>4.1500000000000004</v>
      </c>
    </row>
    <row r="28" spans="2:10" ht="13.8" thickBot="1" x14ac:dyDescent="0.3">
      <c r="B28" s="27" t="s">
        <v>383</v>
      </c>
      <c r="C28" s="254" t="s">
        <v>384</v>
      </c>
      <c r="D28" s="254"/>
      <c r="E28" s="254"/>
      <c r="F28" s="255">
        <v>100</v>
      </c>
      <c r="G28" s="255"/>
      <c r="H28" s="28">
        <f t="shared" si="0"/>
        <v>10</v>
      </c>
      <c r="I28" s="29">
        <f t="shared" si="1"/>
        <v>7.4999999999999997E-2</v>
      </c>
      <c r="J28" s="29">
        <v>4.1500000000000004</v>
      </c>
    </row>
    <row r="29" spans="2:10" ht="13.8" thickBot="1" x14ac:dyDescent="0.3">
      <c r="B29" s="27" t="s">
        <v>385</v>
      </c>
      <c r="C29" s="254" t="s">
        <v>386</v>
      </c>
      <c r="D29" s="254"/>
      <c r="E29" s="254"/>
      <c r="F29" s="255">
        <v>120</v>
      </c>
      <c r="G29" s="255"/>
      <c r="H29" s="28">
        <f t="shared" si="0"/>
        <v>8.3333333333333339</v>
      </c>
      <c r="I29" s="29">
        <f t="shared" si="1"/>
        <v>6.25E-2</v>
      </c>
      <c r="J29" s="29">
        <v>4.1500000000000004</v>
      </c>
    </row>
    <row r="30" spans="2:10" ht="13.8" thickBot="1" x14ac:dyDescent="0.3">
      <c r="B30" s="27" t="s">
        <v>387</v>
      </c>
      <c r="C30" s="254" t="s">
        <v>388</v>
      </c>
      <c r="D30" s="254"/>
      <c r="E30" s="254"/>
      <c r="F30" s="255">
        <v>20</v>
      </c>
      <c r="G30" s="255"/>
      <c r="H30" s="28">
        <f t="shared" si="0"/>
        <v>50</v>
      </c>
      <c r="I30" s="29">
        <f t="shared" si="1"/>
        <v>0.375</v>
      </c>
      <c r="J30" s="29">
        <v>4.1500000000000004</v>
      </c>
    </row>
    <row r="31" spans="2:10" ht="13.8" thickBot="1" x14ac:dyDescent="0.3">
      <c r="B31" s="27" t="s">
        <v>389</v>
      </c>
      <c r="C31" s="243" t="s">
        <v>346</v>
      </c>
      <c r="D31" s="243"/>
      <c r="E31" s="31"/>
      <c r="F31" s="255">
        <v>40</v>
      </c>
      <c r="G31" s="255"/>
      <c r="H31" s="28">
        <f t="shared" si="0"/>
        <v>25</v>
      </c>
      <c r="I31" s="29">
        <f t="shared" si="1"/>
        <v>0.1875</v>
      </c>
      <c r="J31" s="29">
        <v>4.1500000000000004</v>
      </c>
    </row>
    <row r="32" spans="2:10" ht="13.8" thickBot="1" x14ac:dyDescent="0.3">
      <c r="B32" s="27" t="s">
        <v>390</v>
      </c>
      <c r="C32" s="243" t="s">
        <v>391</v>
      </c>
      <c r="D32" s="243"/>
      <c r="E32" s="31"/>
      <c r="F32" s="255">
        <v>50</v>
      </c>
      <c r="G32" s="255"/>
      <c r="H32" s="28">
        <f t="shared" si="0"/>
        <v>20</v>
      </c>
      <c r="I32" s="29">
        <f t="shared" si="1"/>
        <v>0.15</v>
      </c>
      <c r="J32" s="29">
        <v>4.1500000000000004</v>
      </c>
    </row>
    <row r="33" spans="2:10" ht="13.8" thickBot="1" x14ac:dyDescent="0.3">
      <c r="B33" s="27" t="s">
        <v>392</v>
      </c>
      <c r="C33" s="254" t="s">
        <v>393</v>
      </c>
      <c r="D33" s="254"/>
      <c r="E33" s="254"/>
      <c r="F33" s="255">
        <v>100</v>
      </c>
      <c r="G33" s="255"/>
      <c r="H33" s="28">
        <f t="shared" si="0"/>
        <v>10</v>
      </c>
      <c r="I33" s="29">
        <f t="shared" si="1"/>
        <v>7.4999999999999997E-2</v>
      </c>
      <c r="J33" s="29">
        <v>4.1500000000000004</v>
      </c>
    </row>
    <row r="34" spans="2:10" ht="13.8" thickBot="1" x14ac:dyDescent="0.3">
      <c r="B34" s="27" t="s">
        <v>394</v>
      </c>
      <c r="C34" s="254" t="s">
        <v>395</v>
      </c>
      <c r="D34" s="254"/>
      <c r="E34" s="254"/>
      <c r="F34" s="255">
        <v>100</v>
      </c>
      <c r="G34" s="255"/>
      <c r="H34" s="28">
        <f t="shared" si="0"/>
        <v>10</v>
      </c>
      <c r="I34" s="29">
        <f t="shared" si="1"/>
        <v>7.4999999999999997E-2</v>
      </c>
      <c r="J34" s="29">
        <v>4.1500000000000004</v>
      </c>
    </row>
    <row r="35" spans="2:10" ht="13.8" thickBot="1" x14ac:dyDescent="0.3">
      <c r="B35" s="27" t="s">
        <v>396</v>
      </c>
      <c r="C35" s="254" t="s">
        <v>397</v>
      </c>
      <c r="D35" s="254"/>
      <c r="E35" s="254"/>
      <c r="F35" s="255">
        <v>200</v>
      </c>
      <c r="G35" s="255"/>
      <c r="H35" s="28">
        <f t="shared" si="0"/>
        <v>5</v>
      </c>
      <c r="I35" s="29">
        <f t="shared" si="1"/>
        <v>3.7499999999999999E-2</v>
      </c>
      <c r="J35" s="29">
        <v>4.1500000000000004</v>
      </c>
    </row>
    <row r="36" spans="2:10" ht="13.8" thickBot="1" x14ac:dyDescent="0.3">
      <c r="B36" s="27" t="s">
        <v>398</v>
      </c>
      <c r="C36" s="243" t="s">
        <v>399</v>
      </c>
      <c r="D36" s="243"/>
      <c r="E36" s="31" t="s">
        <v>400</v>
      </c>
      <c r="F36" s="255">
        <v>120</v>
      </c>
      <c r="G36" s="255"/>
      <c r="H36" s="28">
        <f t="shared" si="0"/>
        <v>8.3333333333333339</v>
      </c>
      <c r="I36" s="29">
        <f t="shared" si="1"/>
        <v>6.25E-2</v>
      </c>
      <c r="J36" s="29">
        <v>4.1500000000000004</v>
      </c>
    </row>
    <row r="37" spans="2:10" ht="13.8" thickBot="1" x14ac:dyDescent="0.3">
      <c r="B37" s="27"/>
      <c r="C37" s="243"/>
      <c r="D37" s="243"/>
      <c r="E37" s="31" t="s">
        <v>401</v>
      </c>
      <c r="F37" s="255">
        <v>240</v>
      </c>
      <c r="G37" s="255"/>
      <c r="H37" s="28">
        <f t="shared" si="0"/>
        <v>4.166666666666667</v>
      </c>
      <c r="I37" s="29">
        <f t="shared" si="1"/>
        <v>3.125E-2</v>
      </c>
      <c r="J37" s="29">
        <v>4.1500000000000004</v>
      </c>
    </row>
    <row r="38" spans="2:10" ht="13.8" thickBot="1" x14ac:dyDescent="0.3">
      <c r="B38" s="27" t="s">
        <v>402</v>
      </c>
      <c r="C38" s="254" t="s">
        <v>403</v>
      </c>
      <c r="D38" s="254"/>
      <c r="E38" s="254"/>
      <c r="F38" s="255">
        <v>200</v>
      </c>
      <c r="G38" s="255"/>
      <c r="H38" s="28">
        <f t="shared" si="0"/>
        <v>5</v>
      </c>
      <c r="I38" s="29">
        <f t="shared" si="1"/>
        <v>3.7499999999999999E-2</v>
      </c>
      <c r="J38" s="29">
        <v>4.1500000000000004</v>
      </c>
    </row>
    <row r="39" spans="2:10" ht="13.8" thickBot="1" x14ac:dyDescent="0.3">
      <c r="B39" s="27"/>
      <c r="C39" s="243"/>
      <c r="D39" s="243"/>
      <c r="E39" s="31" t="s">
        <v>404</v>
      </c>
      <c r="F39" s="255">
        <v>7</v>
      </c>
      <c r="G39" s="255"/>
      <c r="H39" s="28">
        <f t="shared" si="0"/>
        <v>142.85714285714286</v>
      </c>
      <c r="I39" s="29">
        <f t="shared" si="1"/>
        <v>1.0714285714285714</v>
      </c>
      <c r="J39" s="29">
        <v>4.1500000000000004</v>
      </c>
    </row>
    <row r="40" spans="2:10" ht="13.8" thickBot="1" x14ac:dyDescent="0.3">
      <c r="B40" s="27"/>
      <c r="C40" s="243"/>
      <c r="D40" s="243"/>
      <c r="E40" s="31" t="s">
        <v>405</v>
      </c>
      <c r="F40" s="255">
        <v>100</v>
      </c>
      <c r="G40" s="255"/>
      <c r="H40" s="28">
        <f t="shared" si="0"/>
        <v>10</v>
      </c>
      <c r="I40" s="29">
        <f t="shared" si="1"/>
        <v>7.4999999999999997E-2</v>
      </c>
      <c r="J40" s="29">
        <v>4.1500000000000004</v>
      </c>
    </row>
    <row r="41" spans="2:10" ht="13.8" thickBot="1" x14ac:dyDescent="0.3">
      <c r="B41" s="27"/>
      <c r="C41" s="243"/>
      <c r="D41" s="243"/>
      <c r="E41" s="31" t="s">
        <v>406</v>
      </c>
      <c r="F41" s="255">
        <v>200</v>
      </c>
      <c r="G41" s="255"/>
      <c r="H41" s="28">
        <v>5</v>
      </c>
      <c r="I41" s="29">
        <v>0.04</v>
      </c>
      <c r="J41" s="29" t="s">
        <v>407</v>
      </c>
    </row>
    <row r="42" spans="2:10" ht="13.8" thickBot="1" x14ac:dyDescent="0.3">
      <c r="B42" s="27"/>
      <c r="C42" s="243"/>
      <c r="D42" s="243"/>
      <c r="E42" s="31" t="s">
        <v>408</v>
      </c>
      <c r="F42" s="255">
        <v>200</v>
      </c>
      <c r="G42" s="255"/>
      <c r="H42" s="28">
        <f>1000/F42</f>
        <v>5</v>
      </c>
      <c r="I42" s="29">
        <f>+(H42/1000/2)*15</f>
        <v>3.7499999999999999E-2</v>
      </c>
      <c r="J42" s="29">
        <v>4.1500000000000004</v>
      </c>
    </row>
    <row r="43" spans="2:10" ht="33.75" customHeight="1" x14ac:dyDescent="0.25">
      <c r="B43" s="258"/>
      <c r="C43" s="260" t="s">
        <v>94</v>
      </c>
      <c r="D43" s="260"/>
      <c r="E43" s="260" t="s">
        <v>348</v>
      </c>
      <c r="F43" s="262" t="s">
        <v>349</v>
      </c>
      <c r="G43" s="262"/>
      <c r="H43" s="32" t="s">
        <v>350</v>
      </c>
      <c r="I43" s="256" t="s">
        <v>351</v>
      </c>
      <c r="J43" s="256" t="s">
        <v>352</v>
      </c>
    </row>
    <row r="44" spans="2:10" ht="21.6" thickBot="1" x14ac:dyDescent="0.3">
      <c r="B44" s="259"/>
      <c r="C44" s="261"/>
      <c r="D44" s="261"/>
      <c r="E44" s="261"/>
      <c r="F44" s="263"/>
      <c r="G44" s="263"/>
      <c r="H44" s="33" t="s">
        <v>353</v>
      </c>
      <c r="I44" s="257"/>
      <c r="J44" s="257"/>
    </row>
    <row r="45" spans="2:10" ht="13.8" thickBot="1" x14ac:dyDescent="0.3">
      <c r="B45" s="27"/>
      <c r="C45" s="243"/>
      <c r="D45" s="243"/>
      <c r="E45" s="31" t="s">
        <v>409</v>
      </c>
      <c r="F45" s="255">
        <v>200</v>
      </c>
      <c r="G45" s="255"/>
      <c r="H45" s="28">
        <v>5</v>
      </c>
      <c r="I45" s="29">
        <v>0.04</v>
      </c>
      <c r="J45" s="29" t="s">
        <v>410</v>
      </c>
    </row>
    <row r="46" spans="2:10" ht="13.8" thickBot="1" x14ac:dyDescent="0.3">
      <c r="B46" s="27" t="s">
        <v>411</v>
      </c>
      <c r="C46" s="243" t="s">
        <v>412</v>
      </c>
      <c r="D46" s="243"/>
      <c r="E46" s="31"/>
      <c r="F46" s="255">
        <v>200</v>
      </c>
      <c r="G46" s="255"/>
      <c r="H46" s="28">
        <f t="shared" ref="H46:H55" si="2">1000/F46</f>
        <v>5</v>
      </c>
      <c r="I46" s="29">
        <f t="shared" ref="I46:I55" si="3">+(H46/1000/2)*15</f>
        <v>3.7499999999999999E-2</v>
      </c>
      <c r="J46" s="29">
        <v>4.1500000000000004</v>
      </c>
    </row>
    <row r="47" spans="2:10" ht="13.8" thickBot="1" x14ac:dyDescent="0.3">
      <c r="B47" s="27" t="s">
        <v>413</v>
      </c>
      <c r="C47" s="243" t="s">
        <v>414</v>
      </c>
      <c r="D47" s="243"/>
      <c r="E47" s="31" t="s">
        <v>415</v>
      </c>
      <c r="F47" s="255">
        <v>50</v>
      </c>
      <c r="G47" s="255"/>
      <c r="H47" s="28">
        <f t="shared" si="2"/>
        <v>20</v>
      </c>
      <c r="I47" s="29">
        <f t="shared" si="3"/>
        <v>0.15</v>
      </c>
      <c r="J47" s="29">
        <v>4.1500000000000004</v>
      </c>
    </row>
    <row r="48" spans="2:10" ht="13.8" thickBot="1" x14ac:dyDescent="0.3">
      <c r="B48" s="27"/>
      <c r="C48" s="243"/>
      <c r="D48" s="243"/>
      <c r="E48" s="31" t="s">
        <v>416</v>
      </c>
      <c r="F48" s="255">
        <v>100</v>
      </c>
      <c r="G48" s="255"/>
      <c r="H48" s="28">
        <f t="shared" si="2"/>
        <v>10</v>
      </c>
      <c r="I48" s="29">
        <f t="shared" si="3"/>
        <v>7.4999999999999997E-2</v>
      </c>
      <c r="J48" s="29">
        <v>4.1500000000000004</v>
      </c>
    </row>
    <row r="49" spans="2:10" ht="13.8" thickBot="1" x14ac:dyDescent="0.3">
      <c r="B49" s="27" t="s">
        <v>417</v>
      </c>
      <c r="C49" s="254" t="s">
        <v>418</v>
      </c>
      <c r="D49" s="254"/>
      <c r="E49" s="254"/>
      <c r="F49" s="255">
        <v>50</v>
      </c>
      <c r="G49" s="255"/>
      <c r="H49" s="28">
        <f t="shared" si="2"/>
        <v>20</v>
      </c>
      <c r="I49" s="29">
        <f t="shared" si="3"/>
        <v>0.15</v>
      </c>
      <c r="J49" s="29">
        <v>4.1500000000000004</v>
      </c>
    </row>
    <row r="50" spans="2:10" ht="13.8" thickBot="1" x14ac:dyDescent="0.3">
      <c r="B50" s="27" t="s">
        <v>419</v>
      </c>
      <c r="C50" s="254" t="s">
        <v>81</v>
      </c>
      <c r="D50" s="254"/>
      <c r="E50" s="254"/>
      <c r="F50" s="255">
        <v>200</v>
      </c>
      <c r="G50" s="255"/>
      <c r="H50" s="28">
        <f t="shared" si="2"/>
        <v>5</v>
      </c>
      <c r="I50" s="29">
        <f t="shared" si="3"/>
        <v>3.7499999999999999E-2</v>
      </c>
      <c r="J50" s="29">
        <v>4.1500000000000004</v>
      </c>
    </row>
    <row r="51" spans="2:10" ht="13.8" thickBot="1" x14ac:dyDescent="0.3">
      <c r="B51" s="27" t="s">
        <v>420</v>
      </c>
      <c r="C51" s="254" t="s">
        <v>421</v>
      </c>
      <c r="D51" s="254"/>
      <c r="E51" s="254"/>
      <c r="F51" s="255">
        <v>300</v>
      </c>
      <c r="G51" s="255"/>
      <c r="H51" s="28">
        <f t="shared" si="2"/>
        <v>3.3333333333333335</v>
      </c>
      <c r="I51" s="29">
        <f t="shared" si="3"/>
        <v>2.5000000000000001E-2</v>
      </c>
      <c r="J51" s="29">
        <v>4.1500000000000004</v>
      </c>
    </row>
    <row r="52" spans="2:10" ht="13.8" thickBot="1" x14ac:dyDescent="0.3">
      <c r="B52" s="27" t="s">
        <v>422</v>
      </c>
      <c r="C52" s="254" t="s">
        <v>423</v>
      </c>
      <c r="D52" s="254"/>
      <c r="E52" s="254"/>
      <c r="F52" s="255">
        <v>35</v>
      </c>
      <c r="G52" s="255"/>
      <c r="H52" s="28">
        <f t="shared" si="2"/>
        <v>28.571428571428573</v>
      </c>
      <c r="I52" s="29">
        <f t="shared" si="3"/>
        <v>0.2142857142857143</v>
      </c>
      <c r="J52" s="29">
        <v>4.1500000000000004</v>
      </c>
    </row>
    <row r="53" spans="2:10" ht="13.8" thickBot="1" x14ac:dyDescent="0.3">
      <c r="B53" s="27" t="s">
        <v>424</v>
      </c>
      <c r="C53" s="243" t="s">
        <v>425</v>
      </c>
      <c r="D53" s="243"/>
      <c r="E53" s="31" t="s">
        <v>58</v>
      </c>
      <c r="F53" s="255">
        <v>100</v>
      </c>
      <c r="G53" s="255"/>
      <c r="H53" s="28">
        <f t="shared" si="2"/>
        <v>10</v>
      </c>
      <c r="I53" s="29">
        <f t="shared" si="3"/>
        <v>7.4999999999999997E-2</v>
      </c>
      <c r="J53" s="29">
        <v>4.1500000000000004</v>
      </c>
    </row>
    <row r="54" spans="2:10" ht="13.8" thickBot="1" x14ac:dyDescent="0.3">
      <c r="B54" s="27"/>
      <c r="C54" s="243"/>
      <c r="D54" s="243"/>
      <c r="E54" s="31" t="s">
        <v>426</v>
      </c>
      <c r="F54" s="255">
        <v>100</v>
      </c>
      <c r="G54" s="255"/>
      <c r="H54" s="28">
        <f t="shared" si="2"/>
        <v>10</v>
      </c>
      <c r="I54" s="29">
        <f t="shared" si="3"/>
        <v>7.4999999999999997E-2</v>
      </c>
      <c r="J54" s="29">
        <v>4.1500000000000004</v>
      </c>
    </row>
    <row r="55" spans="2:10" ht="13.8" thickBot="1" x14ac:dyDescent="0.3">
      <c r="B55" s="27"/>
      <c r="C55" s="243"/>
      <c r="D55" s="243"/>
      <c r="E55" s="31" t="s">
        <v>427</v>
      </c>
      <c r="F55" s="255">
        <v>100</v>
      </c>
      <c r="G55" s="255"/>
      <c r="H55" s="28">
        <f t="shared" si="2"/>
        <v>10</v>
      </c>
      <c r="I55" s="29">
        <f t="shared" si="3"/>
        <v>7.4999999999999997E-2</v>
      </c>
      <c r="J55" s="29">
        <v>4.1500000000000004</v>
      </c>
    </row>
    <row r="56" spans="2:10" ht="13.8" thickBot="1" x14ac:dyDescent="0.3">
      <c r="B56" s="27" t="s">
        <v>428</v>
      </c>
      <c r="C56" s="254" t="s">
        <v>429</v>
      </c>
      <c r="D56" s="254"/>
      <c r="E56" s="254"/>
      <c r="F56" s="255"/>
      <c r="G56" s="255"/>
      <c r="H56" s="28"/>
      <c r="I56" s="29"/>
      <c r="J56" s="29"/>
    </row>
    <row r="57" spans="2:10" ht="13.8" thickBot="1" x14ac:dyDescent="0.3">
      <c r="B57" s="27" t="s">
        <v>430</v>
      </c>
      <c r="C57" s="254" t="s">
        <v>431</v>
      </c>
      <c r="D57" s="254"/>
      <c r="E57" s="254"/>
      <c r="F57" s="255">
        <v>50</v>
      </c>
      <c r="G57" s="255"/>
      <c r="H57" s="28">
        <f t="shared" ref="H57:H70" si="4">1000/F57</f>
        <v>20</v>
      </c>
      <c r="I57" s="29">
        <f t="shared" ref="I57:I70" si="5">+(H57/1000/2)*15</f>
        <v>0.15</v>
      </c>
      <c r="J57" s="29">
        <v>4.1500000000000004</v>
      </c>
    </row>
    <row r="58" spans="2:10" ht="13.8" thickBot="1" x14ac:dyDescent="0.3">
      <c r="B58" s="27" t="s">
        <v>432</v>
      </c>
      <c r="C58" s="243" t="s">
        <v>433</v>
      </c>
      <c r="D58" s="243"/>
      <c r="E58" s="31" t="s">
        <v>434</v>
      </c>
      <c r="F58" s="255">
        <v>50</v>
      </c>
      <c r="G58" s="255"/>
      <c r="H58" s="28">
        <f t="shared" si="4"/>
        <v>20</v>
      </c>
      <c r="I58" s="29">
        <f t="shared" si="5"/>
        <v>0.15</v>
      </c>
      <c r="J58" s="29">
        <v>4.1500000000000004</v>
      </c>
    </row>
    <row r="59" spans="2:10" ht="13.8" thickBot="1" x14ac:dyDescent="0.3">
      <c r="B59" s="27"/>
      <c r="C59" s="243"/>
      <c r="D59" s="243"/>
      <c r="E59" s="31" t="s">
        <v>435</v>
      </c>
      <c r="F59" s="255">
        <v>15</v>
      </c>
      <c r="G59" s="255"/>
      <c r="H59" s="28">
        <f t="shared" si="4"/>
        <v>66.666666666666671</v>
      </c>
      <c r="I59" s="29">
        <f t="shared" si="5"/>
        <v>0.5</v>
      </c>
      <c r="J59" s="29">
        <v>4.1500000000000004</v>
      </c>
    </row>
    <row r="60" spans="2:10" ht="13.8" thickBot="1" x14ac:dyDescent="0.3">
      <c r="B60" s="27" t="s">
        <v>436</v>
      </c>
      <c r="C60" s="243" t="s">
        <v>437</v>
      </c>
      <c r="D60" s="243"/>
      <c r="E60" s="31" t="s">
        <v>438</v>
      </c>
      <c r="F60" s="255">
        <v>30</v>
      </c>
      <c r="G60" s="255"/>
      <c r="H60" s="28">
        <f t="shared" si="4"/>
        <v>33.333333333333336</v>
      </c>
      <c r="I60" s="29">
        <f t="shared" si="5"/>
        <v>0.25</v>
      </c>
      <c r="J60" s="29">
        <v>4.1500000000000004</v>
      </c>
    </row>
    <row r="61" spans="2:10" ht="13.8" thickBot="1" x14ac:dyDescent="0.3">
      <c r="B61" s="27"/>
      <c r="C61" s="243"/>
      <c r="D61" s="243"/>
      <c r="E61" s="31" t="s">
        <v>439</v>
      </c>
      <c r="F61" s="255">
        <v>30</v>
      </c>
      <c r="G61" s="255"/>
      <c r="H61" s="28">
        <f t="shared" si="4"/>
        <v>33.333333333333336</v>
      </c>
      <c r="I61" s="29">
        <f t="shared" si="5"/>
        <v>0.25</v>
      </c>
      <c r="J61" s="29">
        <v>4.1500000000000004</v>
      </c>
    </row>
    <row r="62" spans="2:10" ht="13.8" thickBot="1" x14ac:dyDescent="0.3">
      <c r="B62" s="27"/>
      <c r="C62" s="243"/>
      <c r="D62" s="243"/>
      <c r="E62" s="31" t="s">
        <v>440</v>
      </c>
      <c r="F62" s="255">
        <v>60</v>
      </c>
      <c r="G62" s="255"/>
      <c r="H62" s="28">
        <f t="shared" si="4"/>
        <v>16.666666666666668</v>
      </c>
      <c r="I62" s="29">
        <f t="shared" si="5"/>
        <v>0.125</v>
      </c>
      <c r="J62" s="29">
        <v>4.1500000000000004</v>
      </c>
    </row>
    <row r="63" spans="2:10" ht="13.8" thickBot="1" x14ac:dyDescent="0.3">
      <c r="B63" s="27"/>
      <c r="C63" s="243"/>
      <c r="D63" s="243"/>
      <c r="E63" s="31" t="s">
        <v>441</v>
      </c>
      <c r="F63" s="255">
        <v>30</v>
      </c>
      <c r="G63" s="255"/>
      <c r="H63" s="28">
        <f t="shared" si="4"/>
        <v>33.333333333333336</v>
      </c>
      <c r="I63" s="29">
        <f t="shared" si="5"/>
        <v>0.25</v>
      </c>
      <c r="J63" s="29">
        <v>4.1500000000000004</v>
      </c>
    </row>
    <row r="64" spans="2:10" ht="13.8" thickBot="1" x14ac:dyDescent="0.3">
      <c r="B64" s="27"/>
      <c r="C64" s="243"/>
      <c r="D64" s="243"/>
      <c r="E64" s="31" t="s">
        <v>442</v>
      </c>
      <c r="F64" s="255">
        <v>30</v>
      </c>
      <c r="G64" s="255"/>
      <c r="H64" s="28">
        <f t="shared" si="4"/>
        <v>33.333333333333336</v>
      </c>
      <c r="I64" s="29">
        <f t="shared" si="5"/>
        <v>0.25</v>
      </c>
      <c r="J64" s="29">
        <v>4.1500000000000004</v>
      </c>
    </row>
    <row r="65" spans="2:10" ht="13.8" thickBot="1" x14ac:dyDescent="0.3">
      <c r="B65" s="27" t="s">
        <v>443</v>
      </c>
      <c r="C65" s="243" t="s">
        <v>444</v>
      </c>
      <c r="D65" s="243"/>
      <c r="E65" s="31" t="s">
        <v>445</v>
      </c>
      <c r="F65" s="255">
        <v>50</v>
      </c>
      <c r="G65" s="255"/>
      <c r="H65" s="28">
        <f t="shared" si="4"/>
        <v>20</v>
      </c>
      <c r="I65" s="29">
        <f t="shared" si="5"/>
        <v>0.15</v>
      </c>
      <c r="J65" s="29">
        <v>4.1500000000000004</v>
      </c>
    </row>
    <row r="66" spans="2:10" ht="13.8" thickBot="1" x14ac:dyDescent="0.3">
      <c r="B66" s="27"/>
      <c r="C66" s="243"/>
      <c r="D66" s="243"/>
      <c r="E66" s="31" t="s">
        <v>435</v>
      </c>
      <c r="F66" s="255">
        <v>15</v>
      </c>
      <c r="G66" s="255"/>
      <c r="H66" s="28">
        <f t="shared" si="4"/>
        <v>66.666666666666671</v>
      </c>
      <c r="I66" s="29">
        <f t="shared" si="5"/>
        <v>0.5</v>
      </c>
      <c r="J66" s="29">
        <v>4.1500000000000004</v>
      </c>
    </row>
    <row r="67" spans="2:10" ht="13.8" thickBot="1" x14ac:dyDescent="0.3">
      <c r="B67" s="27" t="s">
        <v>446</v>
      </c>
      <c r="C67" s="254" t="s">
        <v>447</v>
      </c>
      <c r="D67" s="254"/>
      <c r="E67" s="254"/>
      <c r="F67" s="255">
        <v>500</v>
      </c>
      <c r="G67" s="255"/>
      <c r="H67" s="28">
        <f t="shared" si="4"/>
        <v>2</v>
      </c>
      <c r="I67" s="29">
        <f t="shared" si="5"/>
        <v>1.4999999999999999E-2</v>
      </c>
      <c r="J67" s="29">
        <v>4.1500000000000004</v>
      </c>
    </row>
    <row r="68" spans="2:10" ht="13.8" thickBot="1" x14ac:dyDescent="0.3">
      <c r="B68" s="27" t="s">
        <v>448</v>
      </c>
      <c r="C68" s="254" t="s">
        <v>449</v>
      </c>
      <c r="D68" s="254"/>
      <c r="E68" s="254"/>
      <c r="F68" s="255">
        <v>100</v>
      </c>
      <c r="G68" s="255"/>
      <c r="H68" s="28">
        <f t="shared" si="4"/>
        <v>10</v>
      </c>
      <c r="I68" s="29">
        <f t="shared" si="5"/>
        <v>7.4999999999999997E-2</v>
      </c>
      <c r="J68" s="29">
        <v>4.1500000000000004</v>
      </c>
    </row>
    <row r="69" spans="2:10" ht="13.8" thickBot="1" x14ac:dyDescent="0.3">
      <c r="B69" s="27"/>
      <c r="C69" s="243"/>
      <c r="D69" s="243"/>
      <c r="E69" s="31" t="s">
        <v>450</v>
      </c>
      <c r="F69" s="255">
        <v>100</v>
      </c>
      <c r="G69" s="255"/>
      <c r="H69" s="28">
        <f t="shared" si="4"/>
        <v>10</v>
      </c>
      <c r="I69" s="29">
        <f t="shared" si="5"/>
        <v>7.4999999999999997E-2</v>
      </c>
      <c r="J69" s="29">
        <v>4.1500000000000004</v>
      </c>
    </row>
    <row r="70" spans="2:10" ht="13.8" thickBot="1" x14ac:dyDescent="0.3">
      <c r="B70" s="27"/>
      <c r="C70" s="243"/>
      <c r="D70" s="243"/>
      <c r="E70" s="31" t="s">
        <v>451</v>
      </c>
      <c r="F70" s="255">
        <v>100</v>
      </c>
      <c r="G70" s="255"/>
      <c r="H70" s="28">
        <f t="shared" si="4"/>
        <v>10</v>
      </c>
      <c r="I70" s="29">
        <f t="shared" si="5"/>
        <v>7.4999999999999997E-2</v>
      </c>
      <c r="J70" s="29">
        <v>4.1500000000000004</v>
      </c>
    </row>
    <row r="71" spans="2:10" ht="13.8" thickBot="1" x14ac:dyDescent="0.3">
      <c r="B71" s="242" t="s">
        <v>452</v>
      </c>
      <c r="C71" s="243"/>
      <c r="D71" s="243"/>
      <c r="E71" s="243"/>
      <c r="F71" s="243"/>
      <c r="G71" s="244" t="s">
        <v>453</v>
      </c>
      <c r="H71" s="244"/>
      <c r="I71" s="244"/>
      <c r="J71" s="244"/>
    </row>
    <row r="72" spans="2:10" x14ac:dyDescent="0.25">
      <c r="B72" s="245" t="s">
        <v>454</v>
      </c>
      <c r="C72" s="246"/>
      <c r="D72" s="246"/>
      <c r="E72" s="246"/>
      <c r="F72" s="246"/>
      <c r="G72" s="247"/>
      <c r="H72" s="247"/>
      <c r="I72" s="247"/>
      <c r="J72" s="247"/>
    </row>
    <row r="73" spans="2:10" ht="13.8" thickBot="1" x14ac:dyDescent="0.3">
      <c r="B73" s="249" t="s">
        <v>455</v>
      </c>
      <c r="C73" s="250"/>
      <c r="D73" s="250"/>
      <c r="E73" s="250"/>
      <c r="F73" s="250"/>
      <c r="G73" s="248"/>
      <c r="H73" s="248"/>
      <c r="I73" s="248"/>
      <c r="J73" s="248"/>
    </row>
    <row r="74" spans="2:10" x14ac:dyDescent="0.25">
      <c r="B74" s="245" t="s">
        <v>456</v>
      </c>
      <c r="C74" s="246"/>
      <c r="D74" s="246"/>
      <c r="E74" s="246"/>
      <c r="F74" s="246"/>
      <c r="G74" s="247"/>
      <c r="H74" s="247"/>
      <c r="I74" s="247"/>
      <c r="J74" s="247"/>
    </row>
    <row r="75" spans="2:10" x14ac:dyDescent="0.25">
      <c r="B75" s="252" t="s">
        <v>457</v>
      </c>
      <c r="C75" s="253"/>
      <c r="D75" s="253"/>
      <c r="E75" s="253"/>
      <c r="F75" s="253"/>
      <c r="G75" s="251"/>
      <c r="H75" s="251"/>
      <c r="I75" s="251"/>
      <c r="J75" s="251"/>
    </row>
    <row r="76" spans="2:10" ht="13.8" thickBot="1" x14ac:dyDescent="0.3">
      <c r="B76" s="249" t="s">
        <v>458</v>
      </c>
      <c r="C76" s="250"/>
      <c r="D76" s="250"/>
      <c r="E76" s="250"/>
      <c r="F76" s="250"/>
      <c r="G76" s="248"/>
      <c r="H76" s="248"/>
      <c r="I76" s="248"/>
      <c r="J76" s="248"/>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4.4" x14ac:dyDescent="0.3"/>
  <cols>
    <col min="1" max="1" width="48.33203125" customWidth="1"/>
    <col min="2" max="2" width="9.6640625" customWidth="1"/>
    <col min="3" max="3" width="6.88671875" hidden="1" customWidth="1"/>
    <col min="4" max="4" width="0" hidden="1" customWidth="1"/>
    <col min="5" max="5" width="9.109375" style="3"/>
    <col min="6" max="6" width="13.109375" customWidth="1"/>
    <col min="7" max="7" width="13.109375" style="37" customWidth="1"/>
    <col min="8" max="8" width="51.33203125" bestFit="1" customWidth="1"/>
    <col min="9" max="9" width="6.5546875" customWidth="1"/>
    <col min="10" max="11" width="14.5546875" customWidth="1"/>
  </cols>
  <sheetData>
    <row r="1" spans="1:20" ht="51.75" customHeight="1" x14ac:dyDescent="0.25">
      <c r="A1" s="1" t="s">
        <v>49</v>
      </c>
      <c r="B1" s="5" t="s">
        <v>493</v>
      </c>
      <c r="D1" s="5" t="s">
        <v>342</v>
      </c>
      <c r="E1" s="38" t="s">
        <v>459</v>
      </c>
      <c r="F1" s="5" t="s">
        <v>490</v>
      </c>
      <c r="G1" s="5" t="s">
        <v>482</v>
      </c>
      <c r="H1" s="35" t="s">
        <v>492</v>
      </c>
      <c r="I1" s="41"/>
      <c r="J1" s="5" t="s">
        <v>491</v>
      </c>
      <c r="K1" s="5" t="s">
        <v>514</v>
      </c>
      <c r="L1" s="5" t="s">
        <v>494</v>
      </c>
      <c r="M1" s="5" t="s">
        <v>496</v>
      </c>
      <c r="N1" s="5" t="s">
        <v>498</v>
      </c>
      <c r="O1" s="5" t="s">
        <v>497</v>
      </c>
      <c r="Q1" s="5" t="s">
        <v>500</v>
      </c>
      <c r="R1" s="5" t="s">
        <v>501</v>
      </c>
      <c r="T1" s="5" t="s">
        <v>502</v>
      </c>
    </row>
    <row r="2" spans="1:20" ht="27" x14ac:dyDescent="0.3">
      <c r="A2" t="s">
        <v>63</v>
      </c>
      <c r="B2" s="5" t="s">
        <v>51</v>
      </c>
      <c r="E2" s="38" t="s">
        <v>51</v>
      </c>
      <c r="F2" s="5"/>
      <c r="G2" s="36"/>
      <c r="I2" s="41"/>
      <c r="J2" s="5" t="s">
        <v>51</v>
      </c>
      <c r="K2" s="5"/>
    </row>
    <row r="3" spans="1:20" x14ac:dyDescent="0.3">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3">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3">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3">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3">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3">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3">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3">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3">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3">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3">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3">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3">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3">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3">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3">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3">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3">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3">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3">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3">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3">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3">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3">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3">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3">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3">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3">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3">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3">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3">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3">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3">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3">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3">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3">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3">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3">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3">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3">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3">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3">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3">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3">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3">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3">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3">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3">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3">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3">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3">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3">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3">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3">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3">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3">
      <c r="A58" t="s">
        <v>18</v>
      </c>
      <c r="B58">
        <v>10</v>
      </c>
      <c r="E58" s="39" t="s">
        <v>489</v>
      </c>
      <c r="H58" s="8"/>
      <c r="I58" s="41"/>
      <c r="J58" s="3">
        <f t="shared" si="7"/>
        <v>10</v>
      </c>
      <c r="K58" s="3"/>
      <c r="L58">
        <v>10</v>
      </c>
      <c r="M58" s="7">
        <f t="shared" si="3"/>
        <v>0</v>
      </c>
      <c r="O58" s="7">
        <f t="shared" si="5"/>
        <v>0.15</v>
      </c>
      <c r="R58" s="44"/>
      <c r="T58">
        <f t="shared" si="4"/>
        <v>10</v>
      </c>
    </row>
    <row r="59" spans="1:20" x14ac:dyDescent="0.3">
      <c r="A59" t="s">
        <v>65</v>
      </c>
      <c r="B59">
        <v>10</v>
      </c>
      <c r="E59" s="39"/>
      <c r="H59" s="8"/>
      <c r="I59" s="41"/>
      <c r="J59" s="3">
        <f t="shared" si="7"/>
        <v>10</v>
      </c>
      <c r="K59" s="3"/>
      <c r="L59">
        <v>10</v>
      </c>
      <c r="M59" s="7">
        <f t="shared" si="3"/>
        <v>0</v>
      </c>
      <c r="O59" s="7">
        <f t="shared" si="5"/>
        <v>0.15</v>
      </c>
      <c r="T59">
        <f t="shared" si="4"/>
        <v>10</v>
      </c>
    </row>
    <row r="60" spans="1:20" x14ac:dyDescent="0.3">
      <c r="H60" s="8"/>
      <c r="J60" s="3"/>
      <c r="K60" s="3"/>
    </row>
    <row r="61" spans="1:20" x14ac:dyDescent="0.3">
      <c r="H61" s="8"/>
    </row>
    <row r="72" spans="2:2" x14ac:dyDescent="0.3">
      <c r="B72" t="s">
        <v>63</v>
      </c>
    </row>
    <row r="73" spans="2:2" x14ac:dyDescent="0.3">
      <c r="B73" s="10"/>
    </row>
  </sheetData>
  <conditionalFormatting sqref="J3:K59">
    <cfRule type="cellIs" dxfId="4" priority="1" stopIfTrue="1" operator="equal">
      <formula>"N/A"</formula>
    </cfRule>
    <cfRule type="expression" priority="122">
      <formula>$J$3&lt;$B$3</formula>
    </cfRule>
    <cfRule type="cellIs" dxfId="3" priority="123" stopIfTrue="1" operator="equal">
      <formula>"N/A"</formula>
    </cfRule>
    <cfRule type="expression" dxfId="2" priority="138">
      <formula>$J3&lt;$B3</formula>
    </cfRule>
  </conditionalFormatting>
  <printOptions gridLines="1"/>
  <pageMargins left="0.26" right="0.21" top="0.43" bottom="0.37" header="0.3" footer="0.3"/>
  <pageSetup scale="49" orientation="landscape" r:id="rId1"/>
  <headerFooter>
    <oddHeader>&amp;F</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714</v>
      </c>
      <c r="D3" s="88" t="s">
        <v>715</v>
      </c>
      <c r="E3" s="266" t="s">
        <v>716</v>
      </c>
      <c r="F3" s="266" t="s">
        <v>342</v>
      </c>
    </row>
    <row r="4" spans="1:6" ht="15.6" x14ac:dyDescent="0.25">
      <c r="B4" s="87"/>
      <c r="C4" s="88" t="s">
        <v>717</v>
      </c>
      <c r="D4" s="88" t="s">
        <v>717</v>
      </c>
      <c r="E4" s="266"/>
      <c r="F4" s="266"/>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4" t="s">
        <v>713</v>
      </c>
      <c r="C107" s="90" t="s">
        <v>723</v>
      </c>
      <c r="D107" s="90" t="s">
        <v>725</v>
      </c>
      <c r="E107" s="265" t="s">
        <v>716</v>
      </c>
      <c r="F107" s="265" t="s">
        <v>342</v>
      </c>
    </row>
    <row r="108" spans="1:6" ht="15.6" x14ac:dyDescent="0.25">
      <c r="B108" s="264"/>
      <c r="C108" s="90" t="s">
        <v>724</v>
      </c>
      <c r="D108" s="90" t="s">
        <v>726</v>
      </c>
      <c r="E108" s="265"/>
      <c r="F108" s="265"/>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9" ht="37.799999999999997" x14ac:dyDescent="0.2">
      <c r="A3" s="97" t="s">
        <v>713</v>
      </c>
      <c r="B3" s="98" t="s">
        <v>844</v>
      </c>
      <c r="C3" s="98" t="s">
        <v>845</v>
      </c>
      <c r="D3" s="98" t="s">
        <v>847</v>
      </c>
      <c r="E3" s="98" t="s">
        <v>848</v>
      </c>
      <c r="F3" s="98" t="s">
        <v>725</v>
      </c>
      <c r="G3" s="267" t="s">
        <v>716</v>
      </c>
      <c r="H3" s="267" t="s">
        <v>342</v>
      </c>
      <c r="I3" s="267" t="s">
        <v>812</v>
      </c>
    </row>
    <row r="4" spans="1:9" x14ac:dyDescent="0.2">
      <c r="A4" s="97"/>
      <c r="B4" s="98" t="s">
        <v>751</v>
      </c>
      <c r="C4" s="98" t="s">
        <v>751</v>
      </c>
      <c r="D4" s="98" t="s">
        <v>724</v>
      </c>
      <c r="E4" s="98" t="s">
        <v>724</v>
      </c>
      <c r="F4" s="98" t="s">
        <v>751</v>
      </c>
      <c r="G4" s="267"/>
      <c r="H4" s="267"/>
      <c r="I4" s="267"/>
    </row>
    <row r="5" spans="1:9" ht="12" x14ac:dyDescent="0.2">
      <c r="A5" s="100"/>
      <c r="B5" s="100"/>
      <c r="C5" s="100"/>
      <c r="I5" s="101"/>
    </row>
    <row r="6" spans="1:9" ht="12.75" customHeight="1" x14ac:dyDescent="0.2">
      <c r="A6" s="97" t="s">
        <v>882</v>
      </c>
      <c r="B6" s="101">
        <v>1.07</v>
      </c>
      <c r="C6" s="101">
        <v>0.15</v>
      </c>
      <c r="G6" s="101">
        <v>1</v>
      </c>
      <c r="H6" s="99" t="s">
        <v>629</v>
      </c>
      <c r="I6" s="101" t="s">
        <v>846</v>
      </c>
    </row>
    <row r="7" spans="1:9" ht="12.75" customHeight="1" x14ac:dyDescent="0.2">
      <c r="A7" s="97" t="s">
        <v>922</v>
      </c>
      <c r="B7" s="101">
        <v>0.19</v>
      </c>
      <c r="C7" s="101">
        <v>0.15</v>
      </c>
      <c r="G7" s="101">
        <v>1</v>
      </c>
      <c r="H7" s="99" t="s">
        <v>629</v>
      </c>
      <c r="I7" s="101" t="s">
        <v>846</v>
      </c>
    </row>
    <row r="8" spans="1:9" ht="12.75" customHeight="1" x14ac:dyDescent="0.2">
      <c r="A8" s="97" t="s">
        <v>883</v>
      </c>
      <c r="B8" s="101">
        <v>0.19</v>
      </c>
      <c r="C8" s="101">
        <v>0.15</v>
      </c>
      <c r="G8" s="101">
        <v>1</v>
      </c>
      <c r="H8" s="99" t="s">
        <v>629</v>
      </c>
      <c r="I8" s="101" t="s">
        <v>846</v>
      </c>
    </row>
    <row r="9" spans="1:9" ht="12.75" customHeight="1" x14ac:dyDescent="0.2">
      <c r="A9" s="97" t="s">
        <v>829</v>
      </c>
      <c r="B9" s="101">
        <v>0.15</v>
      </c>
      <c r="C9" s="101">
        <f>B9</f>
        <v>0.15</v>
      </c>
      <c r="G9" s="101">
        <v>1</v>
      </c>
      <c r="H9" s="99" t="s">
        <v>804</v>
      </c>
      <c r="I9" s="101" t="s">
        <v>846</v>
      </c>
    </row>
    <row r="10" spans="1:9" ht="12.75" customHeight="1" x14ac:dyDescent="0.2">
      <c r="A10" s="97" t="s">
        <v>830</v>
      </c>
      <c r="B10" s="101">
        <v>0.5</v>
      </c>
      <c r="C10" s="101">
        <v>0.15</v>
      </c>
      <c r="G10" s="101">
        <v>1</v>
      </c>
      <c r="H10" s="99" t="s">
        <v>629</v>
      </c>
      <c r="I10" s="101" t="s">
        <v>846</v>
      </c>
    </row>
    <row r="11" spans="1:9" ht="12.75" customHeight="1" x14ac:dyDescent="0.2">
      <c r="A11" s="97" t="s">
        <v>925</v>
      </c>
      <c r="B11" s="101">
        <v>0.25</v>
      </c>
      <c r="C11" s="101">
        <v>0.15</v>
      </c>
      <c r="G11" s="101">
        <v>1</v>
      </c>
      <c r="H11" s="99" t="s">
        <v>804</v>
      </c>
      <c r="I11" s="101" t="s">
        <v>846</v>
      </c>
    </row>
    <row r="12" spans="1:9" ht="12.75" customHeight="1" x14ac:dyDescent="0.2">
      <c r="A12" s="97" t="s">
        <v>831</v>
      </c>
      <c r="B12" s="101">
        <v>0.25</v>
      </c>
      <c r="C12" s="101">
        <v>0.15</v>
      </c>
      <c r="G12" s="101">
        <v>1</v>
      </c>
      <c r="H12" s="99" t="s">
        <v>629</v>
      </c>
      <c r="I12" s="101" t="s">
        <v>846</v>
      </c>
    </row>
    <row r="13" spans="1:9" ht="12.75" customHeight="1" x14ac:dyDescent="0.2">
      <c r="A13" s="97" t="s">
        <v>923</v>
      </c>
      <c r="B13" s="101">
        <v>1.07</v>
      </c>
      <c r="C13" s="101">
        <v>0.15</v>
      </c>
      <c r="G13" s="101">
        <v>1</v>
      </c>
      <c r="H13" s="99" t="s">
        <v>629</v>
      </c>
      <c r="I13" s="101" t="s">
        <v>846</v>
      </c>
    </row>
    <row r="14" spans="1:9" ht="12.75" customHeight="1" x14ac:dyDescent="0.2">
      <c r="A14" s="97" t="s">
        <v>816</v>
      </c>
      <c r="B14" s="101">
        <v>0.15</v>
      </c>
      <c r="C14" s="101">
        <f>B14</f>
        <v>0.15</v>
      </c>
      <c r="D14" s="101"/>
      <c r="E14" s="101"/>
      <c r="F14" s="101">
        <v>0.7</v>
      </c>
      <c r="G14" s="101">
        <v>2</v>
      </c>
      <c r="H14" s="99" t="s">
        <v>804</v>
      </c>
      <c r="I14" s="101" t="s">
        <v>846</v>
      </c>
    </row>
    <row r="15" spans="1:9" ht="12.75" customHeight="1" x14ac:dyDescent="0.2">
      <c r="A15" s="97" t="s">
        <v>931</v>
      </c>
      <c r="B15" s="101">
        <v>0.38</v>
      </c>
      <c r="C15" s="101">
        <v>0.15</v>
      </c>
      <c r="G15" s="101">
        <v>1</v>
      </c>
      <c r="H15" s="99" t="s">
        <v>804</v>
      </c>
      <c r="I15" s="101" t="s">
        <v>846</v>
      </c>
    </row>
    <row r="16" spans="1:9" ht="12.75" customHeight="1" x14ac:dyDescent="0.2">
      <c r="A16" s="97" t="s">
        <v>817</v>
      </c>
      <c r="B16" s="101">
        <v>0.38</v>
      </c>
      <c r="C16" s="101">
        <v>0.15</v>
      </c>
      <c r="G16" s="101">
        <v>1</v>
      </c>
      <c r="H16" s="99" t="s">
        <v>804</v>
      </c>
      <c r="I16" s="101" t="s">
        <v>846</v>
      </c>
    </row>
    <row r="17" spans="1:9" ht="12.75" customHeight="1" x14ac:dyDescent="0.2">
      <c r="A17" s="97" t="s">
        <v>818</v>
      </c>
      <c r="B17" s="101">
        <v>0.15</v>
      </c>
      <c r="C17" s="101">
        <f>B17</f>
        <v>0.15</v>
      </c>
      <c r="G17" s="101">
        <v>1</v>
      </c>
      <c r="H17" s="99" t="s">
        <v>804</v>
      </c>
      <c r="I17" s="101" t="s">
        <v>846</v>
      </c>
    </row>
    <row r="18" spans="1:9" ht="12.75" customHeight="1" x14ac:dyDescent="0.2">
      <c r="A18" s="97" t="s">
        <v>819</v>
      </c>
      <c r="B18" s="101">
        <v>0.21</v>
      </c>
      <c r="C18" s="101">
        <v>0.15</v>
      </c>
      <c r="G18" s="101">
        <v>2</v>
      </c>
      <c r="H18" s="99" t="s">
        <v>804</v>
      </c>
      <c r="I18" s="101" t="s">
        <v>846</v>
      </c>
    </row>
    <row r="19" spans="1:9" ht="12.75" customHeight="1" x14ac:dyDescent="0.2">
      <c r="A19" s="97" t="s">
        <v>820</v>
      </c>
      <c r="B19" s="101">
        <v>0.15</v>
      </c>
      <c r="C19" s="101">
        <f>B19</f>
        <v>0.15</v>
      </c>
      <c r="G19" s="101">
        <v>3</v>
      </c>
      <c r="H19" s="99" t="s">
        <v>804</v>
      </c>
      <c r="I19" s="101" t="s">
        <v>846</v>
      </c>
    </row>
    <row r="20" spans="1:9" ht="12.75" customHeight="1" x14ac:dyDescent="0.2">
      <c r="A20" s="97" t="s">
        <v>821</v>
      </c>
      <c r="B20" s="101"/>
      <c r="C20" s="122">
        <v>0.15</v>
      </c>
      <c r="G20" s="101">
        <v>1</v>
      </c>
      <c r="H20" s="99" t="s">
        <v>629</v>
      </c>
      <c r="I20" s="101" t="s">
        <v>846</v>
      </c>
    </row>
    <row r="21" spans="1:9" ht="12.75" customHeight="1" x14ac:dyDescent="0.2">
      <c r="A21" s="97" t="s">
        <v>822</v>
      </c>
      <c r="B21" s="101">
        <v>0.38</v>
      </c>
      <c r="C21" s="101">
        <v>0.15</v>
      </c>
      <c r="G21" s="101">
        <v>1</v>
      </c>
      <c r="H21" s="99" t="s">
        <v>629</v>
      </c>
      <c r="I21" s="101" t="s">
        <v>846</v>
      </c>
    </row>
    <row r="22" spans="1:9" ht="12.75" customHeight="1" x14ac:dyDescent="0.2">
      <c r="A22" s="97" t="s">
        <v>823</v>
      </c>
      <c r="B22" s="101">
        <v>0.15</v>
      </c>
      <c r="C22" s="101">
        <f>B22</f>
        <v>0.15</v>
      </c>
      <c r="G22" s="101">
        <v>1</v>
      </c>
      <c r="H22" s="99" t="s">
        <v>638</v>
      </c>
      <c r="I22" s="101" t="s">
        <v>846</v>
      </c>
    </row>
    <row r="23" spans="1:9" ht="12.75" customHeight="1" x14ac:dyDescent="0.2">
      <c r="A23" s="97" t="s">
        <v>827</v>
      </c>
      <c r="B23" s="101">
        <v>0.15</v>
      </c>
      <c r="C23" s="101">
        <f>B23</f>
        <v>0.15</v>
      </c>
      <c r="G23" s="101">
        <v>2</v>
      </c>
      <c r="I23" s="101" t="s">
        <v>846</v>
      </c>
    </row>
    <row r="24" spans="1:9" ht="12.75" customHeight="1" x14ac:dyDescent="0.2">
      <c r="A24" s="97" t="s">
        <v>927</v>
      </c>
      <c r="B24" s="101">
        <v>0.5</v>
      </c>
      <c r="C24" s="101">
        <v>0.15</v>
      </c>
      <c r="G24" s="101">
        <v>1</v>
      </c>
      <c r="H24" s="99" t="s">
        <v>629</v>
      </c>
      <c r="I24" s="101" t="s">
        <v>846</v>
      </c>
    </row>
    <row r="25" spans="1:9" ht="12.75" customHeight="1" x14ac:dyDescent="0.2">
      <c r="A25" s="97" t="s">
        <v>1017</v>
      </c>
      <c r="B25" s="101">
        <v>1.07</v>
      </c>
      <c r="C25" s="101">
        <v>0.15</v>
      </c>
      <c r="G25" s="101">
        <v>1</v>
      </c>
      <c r="H25" s="99" t="s">
        <v>629</v>
      </c>
      <c r="I25" s="101" t="s">
        <v>846</v>
      </c>
    </row>
    <row r="26" spans="1:9" ht="12.75" customHeight="1" x14ac:dyDescent="0.2">
      <c r="A26" s="97" t="s">
        <v>825</v>
      </c>
      <c r="B26" s="101">
        <v>0.15</v>
      </c>
      <c r="C26" s="101">
        <f>B26</f>
        <v>0.15</v>
      </c>
      <c r="D26" s="101"/>
      <c r="E26" s="101"/>
      <c r="F26" s="101">
        <v>1</v>
      </c>
      <c r="G26" s="101">
        <v>2</v>
      </c>
      <c r="H26" s="99" t="s">
        <v>804</v>
      </c>
      <c r="I26" s="101" t="s">
        <v>813</v>
      </c>
    </row>
    <row r="27" spans="1:9" ht="12.75" customHeight="1" x14ac:dyDescent="0.2">
      <c r="A27" s="97" t="s">
        <v>826</v>
      </c>
      <c r="B27" s="101">
        <v>0.15</v>
      </c>
      <c r="C27" s="101">
        <f>B27</f>
        <v>0.15</v>
      </c>
      <c r="D27" s="101"/>
      <c r="E27" s="101"/>
      <c r="F27" s="101">
        <v>1</v>
      </c>
      <c r="G27" s="101">
        <v>2</v>
      </c>
      <c r="H27" s="99" t="s">
        <v>804</v>
      </c>
      <c r="I27" s="101" t="s">
        <v>813</v>
      </c>
    </row>
    <row r="28" spans="1:9" ht="12.75" customHeight="1" x14ac:dyDescent="0.2">
      <c r="A28" s="97" t="s">
        <v>828</v>
      </c>
      <c r="B28" s="101">
        <v>0.15</v>
      </c>
      <c r="C28" s="101">
        <f>B28</f>
        <v>0.15</v>
      </c>
      <c r="D28" s="101"/>
      <c r="E28" s="101"/>
      <c r="F28" s="101">
        <v>0.5</v>
      </c>
      <c r="G28" s="101">
        <v>2</v>
      </c>
      <c r="H28" s="99" t="s">
        <v>804</v>
      </c>
      <c r="I28" s="101" t="s">
        <v>846</v>
      </c>
    </row>
    <row r="29" spans="1:9" ht="12.75" customHeight="1" x14ac:dyDescent="0.2">
      <c r="A29" s="97" t="s">
        <v>796</v>
      </c>
      <c r="B29" s="123">
        <v>0</v>
      </c>
      <c r="C29" s="123">
        <v>0</v>
      </c>
      <c r="D29" s="101"/>
      <c r="E29" s="101"/>
      <c r="F29" s="101">
        <v>0.25</v>
      </c>
      <c r="G29" s="101">
        <v>2</v>
      </c>
      <c r="H29" s="99" t="s">
        <v>804</v>
      </c>
      <c r="I29" s="101" t="s">
        <v>846</v>
      </c>
    </row>
    <row r="30" spans="1:9" ht="12.75" customHeight="1" x14ac:dyDescent="0.2">
      <c r="A30" s="97" t="s">
        <v>788</v>
      </c>
      <c r="B30" s="123">
        <v>0</v>
      </c>
      <c r="C30" s="123">
        <v>0</v>
      </c>
      <c r="D30" s="101"/>
      <c r="E30" s="101"/>
      <c r="F30" s="101">
        <v>0.5</v>
      </c>
      <c r="G30" s="101">
        <v>1</v>
      </c>
      <c r="H30" s="99" t="s">
        <v>805</v>
      </c>
      <c r="I30" s="101" t="s">
        <v>846</v>
      </c>
    </row>
    <row r="31" spans="1:9" ht="12.75" customHeight="1" x14ac:dyDescent="0.2">
      <c r="A31" s="97" t="s">
        <v>789</v>
      </c>
      <c r="B31" s="123">
        <v>0</v>
      </c>
      <c r="C31" s="123">
        <v>0</v>
      </c>
      <c r="D31" s="101"/>
      <c r="E31" s="101"/>
      <c r="F31" s="101">
        <v>1.5</v>
      </c>
      <c r="G31" s="101">
        <v>2</v>
      </c>
      <c r="H31" s="99" t="s">
        <v>806</v>
      </c>
      <c r="I31" s="101" t="s">
        <v>846</v>
      </c>
    </row>
    <row r="32" spans="1:9" ht="12.75" customHeight="1" x14ac:dyDescent="0.2">
      <c r="A32" s="97" t="s">
        <v>790</v>
      </c>
      <c r="B32" s="123">
        <v>0</v>
      </c>
      <c r="C32" s="123">
        <v>0</v>
      </c>
      <c r="D32" s="101"/>
      <c r="E32" s="101"/>
      <c r="F32" s="101">
        <v>1</v>
      </c>
      <c r="G32" s="101">
        <v>2</v>
      </c>
      <c r="H32" s="99" t="s">
        <v>804</v>
      </c>
      <c r="I32" s="101" t="s">
        <v>846</v>
      </c>
    </row>
    <row r="33" spans="1:9" ht="12.75" customHeight="1" x14ac:dyDescent="0.2">
      <c r="A33" s="97" t="s">
        <v>791</v>
      </c>
      <c r="B33" s="123">
        <v>0</v>
      </c>
      <c r="C33" s="123">
        <v>0</v>
      </c>
      <c r="D33" s="101"/>
      <c r="E33" s="101"/>
      <c r="F33" s="101">
        <v>0.5</v>
      </c>
      <c r="G33" s="101">
        <v>2</v>
      </c>
      <c r="H33" s="99" t="s">
        <v>804</v>
      </c>
      <c r="I33" s="101" t="s">
        <v>846</v>
      </c>
    </row>
    <row r="34" spans="1:9" ht="12.75" customHeight="1" x14ac:dyDescent="0.2">
      <c r="A34" s="97" t="s">
        <v>792</v>
      </c>
      <c r="B34" s="123">
        <v>0</v>
      </c>
      <c r="C34" s="123">
        <v>0</v>
      </c>
      <c r="D34" s="101"/>
      <c r="E34" s="101"/>
      <c r="F34" s="101">
        <v>1</v>
      </c>
      <c r="G34" s="101">
        <v>2</v>
      </c>
      <c r="H34" s="99" t="s">
        <v>804</v>
      </c>
      <c r="I34" s="101" t="s">
        <v>846</v>
      </c>
    </row>
    <row r="35" spans="1:9" ht="12.75" customHeight="1" x14ac:dyDescent="0.2">
      <c r="A35" s="97" t="s">
        <v>793</v>
      </c>
      <c r="B35" s="123">
        <v>0</v>
      </c>
      <c r="C35" s="123">
        <v>0</v>
      </c>
      <c r="D35" s="101"/>
      <c r="E35" s="101"/>
      <c r="F35" s="101">
        <v>1</v>
      </c>
      <c r="G35" s="101">
        <v>3</v>
      </c>
      <c r="H35" s="99" t="s">
        <v>804</v>
      </c>
      <c r="I35" s="101" t="s">
        <v>846</v>
      </c>
    </row>
    <row r="36" spans="1:9" ht="12.75" customHeight="1" x14ac:dyDescent="0.2">
      <c r="A36" s="97" t="s">
        <v>794</v>
      </c>
      <c r="B36" s="123">
        <v>0</v>
      </c>
      <c r="C36" s="123">
        <v>0</v>
      </c>
      <c r="D36" s="101"/>
      <c r="E36" s="101"/>
      <c r="F36" s="101">
        <v>0.3</v>
      </c>
      <c r="G36" s="101">
        <v>2</v>
      </c>
      <c r="H36" s="99" t="s">
        <v>804</v>
      </c>
      <c r="I36" s="101" t="s">
        <v>846</v>
      </c>
    </row>
    <row r="37" spans="1:9" ht="12.75" customHeight="1" x14ac:dyDescent="0.2">
      <c r="A37" s="97" t="s">
        <v>795</v>
      </c>
      <c r="B37" s="123">
        <v>0</v>
      </c>
      <c r="C37" s="123">
        <v>0</v>
      </c>
      <c r="D37" s="101"/>
      <c r="E37" s="101"/>
      <c r="F37" s="101">
        <v>0.5</v>
      </c>
      <c r="G37" s="101">
        <v>2</v>
      </c>
      <c r="H37" s="99" t="s">
        <v>804</v>
      </c>
      <c r="I37" s="101" t="s">
        <v>846</v>
      </c>
    </row>
    <row r="38" spans="1:9" ht="12.75" customHeight="1" x14ac:dyDescent="0.2">
      <c r="A38" s="97" t="s">
        <v>798</v>
      </c>
      <c r="B38" s="123">
        <v>0</v>
      </c>
      <c r="C38" s="123">
        <v>0</v>
      </c>
      <c r="D38" s="101"/>
      <c r="E38" s="101"/>
      <c r="F38" s="101"/>
      <c r="G38" s="101">
        <v>4</v>
      </c>
      <c r="H38" s="99" t="s">
        <v>807</v>
      </c>
      <c r="I38" s="101" t="s">
        <v>846</v>
      </c>
    </row>
    <row r="39" spans="1:9" ht="12.75" customHeight="1" x14ac:dyDescent="0.2">
      <c r="A39" s="97" t="s">
        <v>799</v>
      </c>
      <c r="B39" s="123">
        <v>0</v>
      </c>
      <c r="C39" s="123">
        <v>0</v>
      </c>
      <c r="D39" s="101"/>
      <c r="E39" s="101"/>
      <c r="F39" s="101">
        <v>0.75</v>
      </c>
      <c r="G39" s="101">
        <v>2</v>
      </c>
      <c r="H39" s="99" t="s">
        <v>808</v>
      </c>
      <c r="I39" s="101" t="s">
        <v>813</v>
      </c>
    </row>
    <row r="40" spans="1:9" ht="12.75" customHeight="1" x14ac:dyDescent="0.2">
      <c r="A40" s="97" t="s">
        <v>800</v>
      </c>
      <c r="B40" s="123">
        <v>0</v>
      </c>
      <c r="C40" s="123">
        <v>0</v>
      </c>
      <c r="D40" s="101"/>
      <c r="E40" s="101"/>
      <c r="F40" s="101"/>
      <c r="G40" s="101">
        <v>3</v>
      </c>
      <c r="H40" s="99" t="s">
        <v>807</v>
      </c>
      <c r="I40" s="101" t="s">
        <v>813</v>
      </c>
    </row>
    <row r="41" spans="1:9" ht="12.75" customHeight="1" x14ac:dyDescent="0.2">
      <c r="A41" s="97" t="s">
        <v>797</v>
      </c>
      <c r="B41" s="123">
        <v>0</v>
      </c>
      <c r="C41" s="123">
        <v>0</v>
      </c>
      <c r="D41" s="101">
        <v>20</v>
      </c>
      <c r="E41" s="101">
        <v>50</v>
      </c>
      <c r="F41" s="101"/>
      <c r="G41" s="101">
        <v>2</v>
      </c>
      <c r="H41" s="99" t="s">
        <v>809</v>
      </c>
      <c r="I41" s="101" t="s">
        <v>846</v>
      </c>
    </row>
    <row r="42" spans="1:9" ht="12.75" customHeight="1" x14ac:dyDescent="0.2">
      <c r="A42" s="97" t="s">
        <v>801</v>
      </c>
      <c r="B42" s="123">
        <v>0</v>
      </c>
      <c r="C42" s="123">
        <v>0</v>
      </c>
      <c r="D42" s="101"/>
      <c r="E42" s="101"/>
      <c r="F42" s="101">
        <v>1</v>
      </c>
      <c r="G42" s="101">
        <v>3</v>
      </c>
      <c r="H42" s="99" t="s">
        <v>807</v>
      </c>
      <c r="I42" s="101" t="s">
        <v>846</v>
      </c>
    </row>
    <row r="43" spans="1:9" ht="12.75" customHeight="1" x14ac:dyDescent="0.2">
      <c r="A43" s="97" t="s">
        <v>802</v>
      </c>
      <c r="B43" s="123">
        <v>0</v>
      </c>
      <c r="C43" s="123">
        <v>0</v>
      </c>
      <c r="D43" s="101"/>
      <c r="E43" s="101"/>
      <c r="F43" s="101">
        <v>1.5</v>
      </c>
      <c r="G43" s="101">
        <v>4</v>
      </c>
      <c r="H43" s="99" t="s">
        <v>807</v>
      </c>
      <c r="I43" s="101" t="s">
        <v>813</v>
      </c>
    </row>
    <row r="44" spans="1:9" ht="12.75" customHeight="1" x14ac:dyDescent="0.2">
      <c r="A44" s="97" t="s">
        <v>885</v>
      </c>
      <c r="B44" s="123">
        <v>0</v>
      </c>
      <c r="C44" s="123">
        <v>0</v>
      </c>
      <c r="D44" s="101">
        <v>25</v>
      </c>
      <c r="E44" s="101">
        <v>50</v>
      </c>
      <c r="F44" s="101"/>
      <c r="G44" s="101">
        <v>2</v>
      </c>
      <c r="H44" s="99" t="s">
        <v>810</v>
      </c>
      <c r="I44" s="101" t="s">
        <v>846</v>
      </c>
    </row>
    <row r="45" spans="1:9" ht="12.75" customHeight="1" x14ac:dyDescent="0.2">
      <c r="A45" s="97" t="s">
        <v>884</v>
      </c>
      <c r="B45" s="123">
        <v>0</v>
      </c>
      <c r="C45" s="123">
        <v>0</v>
      </c>
      <c r="D45" s="101">
        <v>50</v>
      </c>
      <c r="E45" s="101"/>
      <c r="F45" s="101"/>
      <c r="G45" s="101">
        <v>2</v>
      </c>
      <c r="H45" s="99" t="s">
        <v>811</v>
      </c>
      <c r="I45" s="101" t="s">
        <v>846</v>
      </c>
    </row>
    <row r="46" spans="1:9" ht="12.75" customHeight="1" x14ac:dyDescent="0.2">
      <c r="A46" s="97" t="s">
        <v>803</v>
      </c>
      <c r="B46" s="123">
        <v>0</v>
      </c>
      <c r="C46" s="123">
        <v>0</v>
      </c>
      <c r="D46" s="88"/>
      <c r="F46" s="88">
        <v>0.5</v>
      </c>
      <c r="G46" s="88">
        <v>2</v>
      </c>
      <c r="I46" s="101" t="s">
        <v>846</v>
      </c>
    </row>
    <row r="47" spans="1:9" ht="12.75" customHeight="1" x14ac:dyDescent="0.2">
      <c r="A47" s="97" t="s">
        <v>754</v>
      </c>
      <c r="B47" s="101">
        <v>0.5</v>
      </c>
      <c r="C47" s="101">
        <v>0.2</v>
      </c>
      <c r="G47" s="101">
        <v>2</v>
      </c>
      <c r="H47" s="99" t="s">
        <v>804</v>
      </c>
      <c r="I47" s="101" t="s">
        <v>846</v>
      </c>
    </row>
    <row r="48" spans="1:9" ht="12.75" customHeight="1" x14ac:dyDescent="0.2">
      <c r="A48" s="97" t="s">
        <v>753</v>
      </c>
      <c r="B48" s="101">
        <v>0.5</v>
      </c>
      <c r="C48" s="101">
        <v>0.15</v>
      </c>
      <c r="G48" s="101">
        <v>2</v>
      </c>
      <c r="H48" s="99" t="s">
        <v>804</v>
      </c>
      <c r="I48" s="101" t="s">
        <v>846</v>
      </c>
    </row>
    <row r="49" spans="1:9" ht="12.75" customHeight="1" x14ac:dyDescent="0.2">
      <c r="A49" s="97" t="s">
        <v>755</v>
      </c>
      <c r="B49" s="101">
        <v>0.15</v>
      </c>
      <c r="C49" s="101">
        <f>B49</f>
        <v>0.15</v>
      </c>
      <c r="D49" s="101"/>
      <c r="E49" s="101"/>
      <c r="F49" s="101">
        <v>0.7</v>
      </c>
      <c r="G49" s="101">
        <v>2</v>
      </c>
      <c r="H49" s="99" t="s">
        <v>804</v>
      </c>
      <c r="I49" s="101" t="s">
        <v>813</v>
      </c>
    </row>
    <row r="50" spans="1:9" ht="12.75" customHeight="1" x14ac:dyDescent="0.2">
      <c r="A50" s="97" t="s">
        <v>752</v>
      </c>
      <c r="B50" s="101">
        <v>0.5</v>
      </c>
      <c r="C50" s="101">
        <v>0.15</v>
      </c>
      <c r="G50" s="101">
        <v>2</v>
      </c>
      <c r="H50" s="99" t="s">
        <v>804</v>
      </c>
      <c r="I50" s="101" t="s">
        <v>846</v>
      </c>
    </row>
    <row r="51" spans="1:9" ht="12.75" customHeight="1" x14ac:dyDescent="0.2">
      <c r="A51" s="97" t="s">
        <v>756</v>
      </c>
      <c r="B51" s="101">
        <v>0.5</v>
      </c>
      <c r="C51" s="101">
        <v>0.15</v>
      </c>
      <c r="G51" s="101">
        <v>1</v>
      </c>
      <c r="H51" s="99" t="s">
        <v>629</v>
      </c>
      <c r="I51" s="101" t="s">
        <v>846</v>
      </c>
    </row>
    <row r="52" spans="1:9" ht="12.75" customHeight="1" x14ac:dyDescent="0.2">
      <c r="A52" s="97" t="s">
        <v>757</v>
      </c>
      <c r="B52" s="101">
        <v>0.5</v>
      </c>
      <c r="C52" s="101">
        <v>0.15</v>
      </c>
      <c r="G52" s="101">
        <v>1</v>
      </c>
      <c r="H52" s="99" t="s">
        <v>629</v>
      </c>
      <c r="I52" s="101" t="s">
        <v>846</v>
      </c>
    </row>
    <row r="53" spans="1:9" ht="12.75" customHeight="1" x14ac:dyDescent="0.2">
      <c r="A53" s="97" t="s">
        <v>758</v>
      </c>
      <c r="B53" s="101">
        <v>0.5</v>
      </c>
      <c r="C53" s="101">
        <v>0.15</v>
      </c>
      <c r="G53" s="101">
        <v>1</v>
      </c>
      <c r="H53" s="99" t="s">
        <v>629</v>
      </c>
      <c r="I53" s="101" t="s">
        <v>846</v>
      </c>
    </row>
    <row r="54" spans="1:9" ht="12.75" customHeight="1" x14ac:dyDescent="0.2">
      <c r="A54" s="97" t="s">
        <v>759</v>
      </c>
      <c r="B54" s="101">
        <v>0.15</v>
      </c>
      <c r="C54" s="101">
        <f>B54</f>
        <v>0.15</v>
      </c>
      <c r="G54" s="101">
        <v>1</v>
      </c>
      <c r="H54" s="99" t="s">
        <v>629</v>
      </c>
      <c r="I54" s="101" t="s">
        <v>846</v>
      </c>
    </row>
    <row r="55" spans="1:9" ht="12.75" customHeight="1" x14ac:dyDescent="0.2">
      <c r="A55" s="97" t="s">
        <v>760</v>
      </c>
      <c r="B55" s="101">
        <v>0.15</v>
      </c>
      <c r="C55" s="101">
        <f t="shared" ref="C55:C60" si="0">B55</f>
        <v>0.15</v>
      </c>
      <c r="G55" s="101">
        <v>2</v>
      </c>
      <c r="H55" s="99" t="s">
        <v>652</v>
      </c>
      <c r="I55" s="101" t="s">
        <v>813</v>
      </c>
    </row>
    <row r="56" spans="1:9" ht="12.75" customHeight="1" x14ac:dyDescent="0.2">
      <c r="A56" s="97" t="s">
        <v>873</v>
      </c>
      <c r="B56" s="101">
        <v>0</v>
      </c>
      <c r="C56" s="101">
        <v>0</v>
      </c>
      <c r="G56" s="101">
        <v>1</v>
      </c>
      <c r="H56" s="99" t="s">
        <v>804</v>
      </c>
      <c r="I56" s="101" t="s">
        <v>846</v>
      </c>
    </row>
    <row r="57" spans="1:9" ht="12.75" customHeight="1" x14ac:dyDescent="0.2">
      <c r="A57" s="97" t="s">
        <v>762</v>
      </c>
      <c r="B57" s="101">
        <v>0.15</v>
      </c>
      <c r="C57" s="101">
        <f t="shared" si="0"/>
        <v>0.15</v>
      </c>
      <c r="G57" s="101">
        <v>1</v>
      </c>
      <c r="H57" s="99" t="s">
        <v>629</v>
      </c>
      <c r="I57" s="101" t="s">
        <v>846</v>
      </c>
    </row>
    <row r="58" spans="1:9" ht="12.75" customHeight="1" x14ac:dyDescent="0.2">
      <c r="A58" s="97" t="s">
        <v>761</v>
      </c>
      <c r="B58" s="101">
        <v>0.15</v>
      </c>
      <c r="C58" s="101">
        <f t="shared" si="0"/>
        <v>0.15</v>
      </c>
      <c r="G58" s="101">
        <v>1</v>
      </c>
      <c r="H58" s="99" t="s">
        <v>629</v>
      </c>
      <c r="I58" s="101" t="s">
        <v>846</v>
      </c>
    </row>
    <row r="59" spans="1:9" ht="12.75" customHeight="1" x14ac:dyDescent="0.2">
      <c r="A59" s="97" t="s">
        <v>764</v>
      </c>
      <c r="B59" s="101">
        <v>0.15</v>
      </c>
      <c r="C59" s="101">
        <f t="shared" si="0"/>
        <v>0.15</v>
      </c>
      <c r="G59" s="101">
        <v>1</v>
      </c>
      <c r="H59" s="99" t="s">
        <v>804</v>
      </c>
      <c r="I59" s="101" t="s">
        <v>846</v>
      </c>
    </row>
    <row r="60" spans="1:9" ht="12.75" customHeight="1" x14ac:dyDescent="0.2">
      <c r="A60" s="97" t="s">
        <v>763</v>
      </c>
      <c r="B60" s="101">
        <v>0.15</v>
      </c>
      <c r="C60" s="101">
        <f t="shared" si="0"/>
        <v>0.15</v>
      </c>
      <c r="G60" s="101">
        <v>2</v>
      </c>
      <c r="H60" s="99" t="s">
        <v>804</v>
      </c>
      <c r="I60" s="101" t="s">
        <v>846</v>
      </c>
    </row>
    <row r="61" spans="1:9" ht="12.75" customHeight="1" x14ac:dyDescent="0.2">
      <c r="A61" s="97" t="s">
        <v>765</v>
      </c>
      <c r="B61" s="101">
        <v>0.5</v>
      </c>
      <c r="C61" s="101">
        <v>0.15</v>
      </c>
      <c r="G61" s="101">
        <v>1</v>
      </c>
      <c r="H61" s="99" t="s">
        <v>629</v>
      </c>
      <c r="I61" s="101" t="s">
        <v>846</v>
      </c>
    </row>
    <row r="62" spans="1:9" ht="12.75" customHeight="1" x14ac:dyDescent="0.2">
      <c r="A62" s="97" t="s">
        <v>928</v>
      </c>
      <c r="B62" s="101">
        <v>0.5</v>
      </c>
      <c r="C62" s="101">
        <f t="shared" ref="C62:C75" si="1">B62</f>
        <v>0.5</v>
      </c>
      <c r="G62" s="101">
        <v>1</v>
      </c>
      <c r="H62" s="99" t="s">
        <v>629</v>
      </c>
      <c r="I62" s="101" t="s">
        <v>846</v>
      </c>
    </row>
    <row r="63" spans="1:9" ht="12.75" customHeight="1" x14ac:dyDescent="0.2">
      <c r="A63" s="97" t="s">
        <v>781</v>
      </c>
      <c r="B63" s="101">
        <v>0.15</v>
      </c>
      <c r="C63" s="101">
        <f t="shared" si="1"/>
        <v>0.15</v>
      </c>
      <c r="G63" s="101">
        <v>2</v>
      </c>
      <c r="H63" s="99" t="s">
        <v>804</v>
      </c>
      <c r="I63" s="101" t="s">
        <v>846</v>
      </c>
    </row>
    <row r="64" spans="1:9" ht="12.75" customHeight="1" x14ac:dyDescent="0.2">
      <c r="A64" s="97" t="s">
        <v>772</v>
      </c>
      <c r="B64" s="101">
        <v>0.15</v>
      </c>
      <c r="C64" s="101">
        <f t="shared" si="1"/>
        <v>0.15</v>
      </c>
      <c r="G64" s="101">
        <v>2</v>
      </c>
      <c r="H64" s="99" t="s">
        <v>629</v>
      </c>
      <c r="I64" s="101" t="s">
        <v>846</v>
      </c>
    </row>
    <row r="65" spans="1:9" ht="12.75" customHeight="1" x14ac:dyDescent="0.2">
      <c r="A65" s="97" t="s">
        <v>773</v>
      </c>
      <c r="B65" s="101">
        <v>0.15</v>
      </c>
      <c r="C65" s="101">
        <f t="shared" si="1"/>
        <v>0.15</v>
      </c>
      <c r="G65" s="101">
        <v>1</v>
      </c>
      <c r="H65" s="99" t="s">
        <v>629</v>
      </c>
      <c r="I65" s="101" t="s">
        <v>846</v>
      </c>
    </row>
    <row r="66" spans="1:9" ht="12.75" customHeight="1" x14ac:dyDescent="0.2">
      <c r="A66" s="97" t="s">
        <v>774</v>
      </c>
      <c r="B66" s="101">
        <v>0.15</v>
      </c>
      <c r="C66" s="101">
        <f t="shared" si="1"/>
        <v>0.15</v>
      </c>
      <c r="G66" s="101">
        <v>1</v>
      </c>
      <c r="H66" s="99" t="s">
        <v>629</v>
      </c>
      <c r="I66" s="101" t="s">
        <v>813</v>
      </c>
    </row>
    <row r="67" spans="1:9" ht="12.75" customHeight="1" x14ac:dyDescent="0.2">
      <c r="A67" s="97" t="s">
        <v>930</v>
      </c>
      <c r="B67" s="101">
        <v>0</v>
      </c>
      <c r="C67" s="101">
        <v>0</v>
      </c>
      <c r="G67" s="101">
        <v>2</v>
      </c>
      <c r="H67" s="99" t="s">
        <v>672</v>
      </c>
      <c r="I67" s="101" t="s">
        <v>846</v>
      </c>
    </row>
    <row r="68" spans="1:9" ht="12.75" customHeight="1" x14ac:dyDescent="0.2">
      <c r="A68" s="97" t="s">
        <v>775</v>
      </c>
      <c r="B68" s="101">
        <v>0.15</v>
      </c>
      <c r="C68" s="101">
        <f t="shared" si="1"/>
        <v>0.15</v>
      </c>
      <c r="G68" s="101">
        <v>3</v>
      </c>
      <c r="H68" s="99" t="s">
        <v>804</v>
      </c>
      <c r="I68" s="101" t="s">
        <v>813</v>
      </c>
    </row>
    <row r="69" spans="1:9" ht="12.75" customHeight="1" x14ac:dyDescent="0.2">
      <c r="A69" s="97" t="s">
        <v>887</v>
      </c>
      <c r="B69" s="101">
        <v>0.15</v>
      </c>
      <c r="C69" s="101">
        <f t="shared" si="1"/>
        <v>0.15</v>
      </c>
      <c r="G69" s="101">
        <v>2</v>
      </c>
      <c r="H69" s="99" t="s">
        <v>804</v>
      </c>
      <c r="I69" s="101" t="s">
        <v>846</v>
      </c>
    </row>
    <row r="70" spans="1:9" ht="12.75" customHeight="1" x14ac:dyDescent="0.2">
      <c r="A70" s="97" t="s">
        <v>776</v>
      </c>
      <c r="B70" s="101">
        <v>0.15</v>
      </c>
      <c r="C70" s="101">
        <f t="shared" si="1"/>
        <v>0.15</v>
      </c>
      <c r="G70" s="101">
        <v>1</v>
      </c>
      <c r="H70" s="99" t="s">
        <v>804</v>
      </c>
      <c r="I70" s="101" t="s">
        <v>846</v>
      </c>
    </row>
    <row r="71" spans="1:9" ht="12.75" customHeight="1" x14ac:dyDescent="0.2">
      <c r="A71" s="97" t="s">
        <v>777</v>
      </c>
      <c r="B71" s="101">
        <v>0.15</v>
      </c>
      <c r="C71" s="101">
        <f t="shared" si="1"/>
        <v>0.15</v>
      </c>
      <c r="G71" s="101">
        <v>2</v>
      </c>
      <c r="H71" s="99" t="s">
        <v>652</v>
      </c>
      <c r="I71" s="101" t="s">
        <v>846</v>
      </c>
    </row>
    <row r="72" spans="1:9" ht="12.75" customHeight="1" x14ac:dyDescent="0.2">
      <c r="A72" s="97" t="s">
        <v>929</v>
      </c>
      <c r="B72" s="101">
        <v>0.15</v>
      </c>
      <c r="C72" s="101">
        <f t="shared" si="1"/>
        <v>0.15</v>
      </c>
      <c r="G72" s="101">
        <v>2</v>
      </c>
      <c r="H72" s="99" t="s">
        <v>804</v>
      </c>
      <c r="I72" s="101" t="s">
        <v>846</v>
      </c>
    </row>
    <row r="73" spans="1:9" ht="12.75" customHeight="1" x14ac:dyDescent="0.2">
      <c r="A73" s="97" t="s">
        <v>778</v>
      </c>
      <c r="B73" s="101">
        <v>0.15</v>
      </c>
      <c r="C73" s="101">
        <f t="shared" si="1"/>
        <v>0.15</v>
      </c>
      <c r="G73" s="101">
        <v>1</v>
      </c>
      <c r="H73" s="99" t="s">
        <v>804</v>
      </c>
      <c r="I73" s="101" t="s">
        <v>846</v>
      </c>
    </row>
    <row r="74" spans="1:9" ht="12.75" customHeight="1" x14ac:dyDescent="0.2">
      <c r="A74" s="97" t="s">
        <v>779</v>
      </c>
      <c r="B74" s="101">
        <v>0.5</v>
      </c>
      <c r="C74" s="101">
        <v>0.15</v>
      </c>
      <c r="G74" s="101">
        <v>1</v>
      </c>
      <c r="H74" s="99" t="s">
        <v>629</v>
      </c>
      <c r="I74" s="101" t="s">
        <v>846</v>
      </c>
    </row>
    <row r="75" spans="1:9" ht="12.75" customHeight="1" x14ac:dyDescent="0.2">
      <c r="A75" s="97" t="s">
        <v>780</v>
      </c>
      <c r="B75" s="101">
        <v>0.15</v>
      </c>
      <c r="C75" s="101">
        <f t="shared" si="1"/>
        <v>0.15</v>
      </c>
      <c r="G75" s="101">
        <v>2</v>
      </c>
      <c r="H75" s="99" t="s">
        <v>652</v>
      </c>
      <c r="I75" s="101" t="s">
        <v>846</v>
      </c>
    </row>
    <row r="76" spans="1:9" ht="12.75" customHeight="1" x14ac:dyDescent="0.2">
      <c r="A76" s="97" t="s">
        <v>766</v>
      </c>
      <c r="B76" s="101">
        <v>0.5</v>
      </c>
      <c r="C76" s="101">
        <v>0.15</v>
      </c>
      <c r="G76" s="101">
        <v>1</v>
      </c>
      <c r="H76" s="99" t="s">
        <v>804</v>
      </c>
      <c r="I76" s="101" t="s">
        <v>846</v>
      </c>
    </row>
    <row r="77" spans="1:9" ht="12.75" customHeight="1" x14ac:dyDescent="0.2">
      <c r="A77" s="97" t="s">
        <v>767</v>
      </c>
      <c r="B77" s="101">
        <v>0.5</v>
      </c>
      <c r="C77" s="101">
        <v>0.15</v>
      </c>
      <c r="G77" s="101">
        <v>1</v>
      </c>
      <c r="H77" s="99" t="s">
        <v>629</v>
      </c>
      <c r="I77" s="101" t="s">
        <v>846</v>
      </c>
    </row>
    <row r="78" spans="1:9" ht="12.75" customHeight="1" x14ac:dyDescent="0.2">
      <c r="A78" s="97" t="s">
        <v>768</v>
      </c>
      <c r="B78" s="101">
        <v>0.15</v>
      </c>
      <c r="C78" s="101">
        <f t="shared" ref="C78:C85" si="2">B78</f>
        <v>0.15</v>
      </c>
      <c r="G78" s="101">
        <v>1</v>
      </c>
      <c r="H78" s="99" t="s">
        <v>804</v>
      </c>
      <c r="I78" s="101" t="s">
        <v>846</v>
      </c>
    </row>
    <row r="79" spans="1:9" ht="12.75" customHeight="1" x14ac:dyDescent="0.2">
      <c r="A79" s="97" t="s">
        <v>769</v>
      </c>
      <c r="B79" s="101">
        <v>0.15</v>
      </c>
      <c r="C79" s="101">
        <f t="shared" si="2"/>
        <v>0.15</v>
      </c>
      <c r="G79" s="101">
        <v>1</v>
      </c>
      <c r="H79" s="99" t="s">
        <v>629</v>
      </c>
      <c r="I79" s="101" t="s">
        <v>846</v>
      </c>
    </row>
    <row r="80" spans="1:9" ht="12.75" customHeight="1" x14ac:dyDescent="0.2">
      <c r="A80" s="97" t="s">
        <v>770</v>
      </c>
      <c r="B80" s="101">
        <v>0.15</v>
      </c>
      <c r="C80" s="101">
        <f t="shared" si="2"/>
        <v>0.15</v>
      </c>
      <c r="G80" s="101">
        <v>1</v>
      </c>
      <c r="H80" s="99" t="s">
        <v>629</v>
      </c>
      <c r="I80" s="101" t="s">
        <v>846</v>
      </c>
    </row>
    <row r="81" spans="1:9" ht="12.75" customHeight="1" x14ac:dyDescent="0.2">
      <c r="A81" s="97" t="s">
        <v>771</v>
      </c>
      <c r="B81" s="101">
        <v>0.15</v>
      </c>
      <c r="C81" s="101">
        <f t="shared" si="2"/>
        <v>0.15</v>
      </c>
      <c r="G81" s="101">
        <v>1</v>
      </c>
      <c r="H81" s="99" t="s">
        <v>629</v>
      </c>
      <c r="I81" s="101" t="s">
        <v>846</v>
      </c>
    </row>
    <row r="82" spans="1:9" ht="12.75" customHeight="1" x14ac:dyDescent="0.2">
      <c r="A82" s="97" t="s">
        <v>843</v>
      </c>
      <c r="B82" s="101">
        <v>0.15</v>
      </c>
      <c r="C82" s="101">
        <f t="shared" si="2"/>
        <v>0.15</v>
      </c>
      <c r="G82" s="101">
        <v>1</v>
      </c>
      <c r="H82" s="99" t="s">
        <v>629</v>
      </c>
      <c r="I82" s="101" t="s">
        <v>846</v>
      </c>
    </row>
    <row r="83" spans="1:9" ht="12.75" customHeight="1" x14ac:dyDescent="0.2">
      <c r="A83" s="97" t="s">
        <v>783</v>
      </c>
      <c r="B83" s="101">
        <v>0.4</v>
      </c>
      <c r="C83" s="101">
        <f t="shared" si="2"/>
        <v>0.4</v>
      </c>
      <c r="D83" s="101"/>
      <c r="E83" s="101"/>
      <c r="F83" s="101">
        <v>0.5</v>
      </c>
      <c r="G83" s="101">
        <v>2</v>
      </c>
      <c r="H83" s="99" t="s">
        <v>629</v>
      </c>
      <c r="I83" s="101" t="s">
        <v>846</v>
      </c>
    </row>
    <row r="84" spans="1:9" ht="12.75" customHeight="1" x14ac:dyDescent="0.2">
      <c r="A84" s="97" t="s">
        <v>784</v>
      </c>
      <c r="B84" s="101">
        <v>0.4</v>
      </c>
      <c r="C84" s="101">
        <f t="shared" si="2"/>
        <v>0.4</v>
      </c>
      <c r="D84" s="101"/>
      <c r="E84" s="101"/>
      <c r="F84" s="101">
        <v>0.6</v>
      </c>
      <c r="G84" s="101">
        <v>2</v>
      </c>
      <c r="H84" s="99" t="s">
        <v>804</v>
      </c>
      <c r="I84" s="101" t="s">
        <v>846</v>
      </c>
    </row>
    <row r="85" spans="1:9" ht="12.75" customHeight="1" x14ac:dyDescent="0.2">
      <c r="A85" s="97" t="s">
        <v>787</v>
      </c>
      <c r="B85" s="101">
        <v>0.3</v>
      </c>
      <c r="C85" s="101">
        <f t="shared" si="2"/>
        <v>0.3</v>
      </c>
      <c r="G85" s="101">
        <v>2</v>
      </c>
      <c r="H85" s="99" t="s">
        <v>804</v>
      </c>
      <c r="I85" s="101" t="s">
        <v>846</v>
      </c>
    </row>
    <row r="86" spans="1:9" ht="12.75" customHeight="1" x14ac:dyDescent="0.2">
      <c r="A86" s="97" t="s">
        <v>782</v>
      </c>
      <c r="B86" s="101">
        <v>0.25</v>
      </c>
      <c r="C86" s="101">
        <v>0.15</v>
      </c>
      <c r="G86" s="101">
        <v>1</v>
      </c>
      <c r="H86" s="99" t="s">
        <v>629</v>
      </c>
      <c r="I86" s="101" t="s">
        <v>846</v>
      </c>
    </row>
    <row r="87" spans="1:9" ht="12.75" customHeight="1" x14ac:dyDescent="0.2">
      <c r="A87" s="97" t="s">
        <v>785</v>
      </c>
      <c r="B87" s="101">
        <v>0.25</v>
      </c>
      <c r="C87" s="101">
        <v>0.15</v>
      </c>
      <c r="D87" s="101"/>
      <c r="E87" s="101"/>
      <c r="F87" s="101">
        <v>0.9</v>
      </c>
      <c r="G87" s="101">
        <v>2</v>
      </c>
      <c r="H87" s="99" t="s">
        <v>804</v>
      </c>
      <c r="I87" s="101" t="s">
        <v>846</v>
      </c>
    </row>
    <row r="88" spans="1:9" ht="12.75" customHeight="1" x14ac:dyDescent="0.2">
      <c r="A88" s="97" t="s">
        <v>1016</v>
      </c>
      <c r="B88" s="101">
        <v>0.25</v>
      </c>
      <c r="C88" s="101">
        <v>0.2</v>
      </c>
      <c r="G88" s="101">
        <v>2</v>
      </c>
      <c r="H88" s="99" t="s">
        <v>804</v>
      </c>
      <c r="I88" s="101" t="s">
        <v>846</v>
      </c>
    </row>
    <row r="89" spans="1:9" ht="12.75" customHeight="1" x14ac:dyDescent="0.2">
      <c r="A89" s="97" t="s">
        <v>786</v>
      </c>
      <c r="B89" s="101">
        <v>0.25</v>
      </c>
      <c r="C89" s="101">
        <v>0.2</v>
      </c>
      <c r="G89" s="101">
        <v>1</v>
      </c>
      <c r="H89" s="99" t="s">
        <v>629</v>
      </c>
      <c r="I89" s="101" t="s">
        <v>846</v>
      </c>
    </row>
    <row r="90" spans="1:9" ht="12.75" customHeight="1" x14ac:dyDescent="0.2">
      <c r="A90" s="97" t="s">
        <v>832</v>
      </c>
      <c r="B90" s="101">
        <v>1.07</v>
      </c>
      <c r="C90" s="101">
        <v>0.15</v>
      </c>
      <c r="G90" s="101">
        <v>1</v>
      </c>
      <c r="H90" s="99" t="s">
        <v>804</v>
      </c>
      <c r="I90" s="101" t="s">
        <v>846</v>
      </c>
    </row>
    <row r="91" spans="1:9" ht="12.75" customHeight="1" x14ac:dyDescent="0.2">
      <c r="A91" s="97" t="s">
        <v>833</v>
      </c>
      <c r="B91" s="101">
        <v>1.5</v>
      </c>
      <c r="C91" s="101">
        <v>0.15</v>
      </c>
      <c r="G91" s="101">
        <v>2</v>
      </c>
      <c r="H91" s="99" t="s">
        <v>629</v>
      </c>
      <c r="I91" s="101" t="s">
        <v>846</v>
      </c>
    </row>
    <row r="92" spans="1:9" ht="12.75" customHeight="1" x14ac:dyDescent="0.2">
      <c r="A92" s="97" t="s">
        <v>834</v>
      </c>
      <c r="B92" s="101">
        <v>0.68</v>
      </c>
      <c r="C92" s="101">
        <v>0.15</v>
      </c>
      <c r="G92" s="101">
        <v>1</v>
      </c>
      <c r="H92" s="99" t="s">
        <v>804</v>
      </c>
      <c r="I92" s="101" t="s">
        <v>846</v>
      </c>
    </row>
    <row r="93" spans="1:9" ht="12.75" customHeight="1" x14ac:dyDescent="0.2">
      <c r="A93" s="97" t="s">
        <v>835</v>
      </c>
      <c r="B93" s="101">
        <v>0.68</v>
      </c>
      <c r="C93" s="101">
        <v>0.15</v>
      </c>
      <c r="G93" s="101">
        <v>1</v>
      </c>
      <c r="H93" s="99" t="s">
        <v>804</v>
      </c>
      <c r="I93" s="101" t="s">
        <v>846</v>
      </c>
    </row>
    <row r="94" spans="1:9" ht="12.75" customHeight="1" x14ac:dyDescent="0.2">
      <c r="A94" s="97" t="s">
        <v>836</v>
      </c>
      <c r="B94" s="101">
        <v>0.5</v>
      </c>
      <c r="C94" s="101">
        <v>0.15</v>
      </c>
      <c r="G94" s="101">
        <v>2</v>
      </c>
      <c r="H94" s="99" t="s">
        <v>672</v>
      </c>
      <c r="I94" s="101" t="s">
        <v>846</v>
      </c>
    </row>
    <row r="95" spans="1:9" ht="12.75" customHeight="1" x14ac:dyDescent="0.2">
      <c r="A95" s="97" t="s">
        <v>837</v>
      </c>
      <c r="B95" s="101">
        <v>0.15</v>
      </c>
      <c r="C95" s="101">
        <f>B95</f>
        <v>0.15</v>
      </c>
      <c r="G95" s="101">
        <v>2</v>
      </c>
      <c r="H95" s="99" t="s">
        <v>804</v>
      </c>
      <c r="I95" s="101" t="s">
        <v>846</v>
      </c>
    </row>
    <row r="96" spans="1:9" ht="12.75" customHeight="1" x14ac:dyDescent="0.2">
      <c r="A96" s="97" t="s">
        <v>838</v>
      </c>
      <c r="B96" s="101">
        <v>0.15</v>
      </c>
      <c r="C96" s="101">
        <f>B96</f>
        <v>0.15</v>
      </c>
      <c r="G96" s="101">
        <v>2</v>
      </c>
      <c r="H96" s="99" t="s">
        <v>804</v>
      </c>
      <c r="I96" s="101" t="s">
        <v>846</v>
      </c>
    </row>
    <row r="97" spans="1:9" ht="12.75" customHeight="1" x14ac:dyDescent="0.2">
      <c r="A97" s="97" t="s">
        <v>839</v>
      </c>
      <c r="B97" s="101">
        <v>0.5</v>
      </c>
      <c r="C97" s="101">
        <v>0.15</v>
      </c>
      <c r="G97" s="101">
        <v>1</v>
      </c>
      <c r="H97" s="99" t="s">
        <v>629</v>
      </c>
      <c r="I97" s="101" t="s">
        <v>846</v>
      </c>
    </row>
    <row r="98" spans="1:9" ht="12.75" customHeight="1" x14ac:dyDescent="0.2">
      <c r="A98" s="97" t="s">
        <v>840</v>
      </c>
      <c r="B98" s="101">
        <v>0.5</v>
      </c>
      <c r="C98" s="101">
        <v>0.15</v>
      </c>
      <c r="G98" s="101">
        <v>1</v>
      </c>
      <c r="H98" s="99" t="s">
        <v>712</v>
      </c>
      <c r="I98" s="101" t="s">
        <v>846</v>
      </c>
    </row>
    <row r="99" spans="1:9" ht="12.75" customHeight="1" x14ac:dyDescent="0.2">
      <c r="A99" s="97" t="s">
        <v>841</v>
      </c>
      <c r="B99" s="101">
        <v>0.5</v>
      </c>
      <c r="C99" s="101">
        <v>0.15</v>
      </c>
      <c r="G99" s="101">
        <v>2</v>
      </c>
      <c r="H99" s="99" t="s">
        <v>703</v>
      </c>
      <c r="I99" s="101" t="s">
        <v>846</v>
      </c>
    </row>
    <row r="100" spans="1:9" ht="12.75" customHeight="1" x14ac:dyDescent="0.2">
      <c r="A100" s="97" t="s">
        <v>842</v>
      </c>
      <c r="B100" s="101">
        <v>0.15</v>
      </c>
      <c r="C100" s="101">
        <f>B100</f>
        <v>0.15</v>
      </c>
      <c r="G100" s="101">
        <v>2</v>
      </c>
      <c r="H100" s="99" t="s">
        <v>703</v>
      </c>
      <c r="I100" s="101" t="s">
        <v>846</v>
      </c>
    </row>
    <row r="101" spans="1:9" ht="12.75" customHeight="1" x14ac:dyDescent="0.2">
      <c r="A101" s="97" t="s">
        <v>842</v>
      </c>
      <c r="B101" s="101">
        <v>0</v>
      </c>
      <c r="C101" s="101">
        <v>0</v>
      </c>
      <c r="G101" s="101"/>
      <c r="I101" s="101" t="s">
        <v>846</v>
      </c>
    </row>
    <row r="102" spans="1:9" ht="12.75" customHeight="1" x14ac:dyDescent="0.2">
      <c r="A102" s="97" t="s">
        <v>131</v>
      </c>
      <c r="B102" s="101">
        <v>0</v>
      </c>
      <c r="C102" s="101">
        <v>0</v>
      </c>
      <c r="G102" s="99">
        <v>0</v>
      </c>
      <c r="H102" s="99">
        <v>0</v>
      </c>
      <c r="I102" s="101" t="s">
        <v>813</v>
      </c>
    </row>
    <row r="103" spans="1:9" ht="12.75" customHeight="1" x14ac:dyDescent="0.2">
      <c r="I103" s="101"/>
    </row>
    <row r="104" spans="1:9" ht="12.75" customHeight="1" x14ac:dyDescent="0.2">
      <c r="A104" s="107" t="s">
        <v>852</v>
      </c>
    </row>
    <row r="105" spans="1:9" ht="12.75" customHeight="1" x14ac:dyDescent="0.2">
      <c r="A105" s="111" t="s">
        <v>854</v>
      </c>
    </row>
    <row r="106" spans="1:9" ht="12.75" customHeight="1" x14ac:dyDescent="0.2">
      <c r="A106" s="107" t="s">
        <v>853</v>
      </c>
    </row>
    <row r="107" spans="1:9" ht="12.75" customHeight="1" x14ac:dyDescent="0.2">
      <c r="A107" s="110" t="s">
        <v>849</v>
      </c>
    </row>
    <row r="108" spans="1:9" ht="12.75" customHeight="1" x14ac:dyDescent="0.2">
      <c r="A108" s="110" t="s">
        <v>850</v>
      </c>
    </row>
    <row r="109" spans="1:9" ht="12.75" customHeight="1" x14ac:dyDescent="0.2">
      <c r="A109" s="110" t="s">
        <v>851</v>
      </c>
      <c r="B109" s="100"/>
      <c r="C109" s="100"/>
    </row>
    <row r="110" spans="1:9" ht="12.75" customHeight="1" x14ac:dyDescent="0.2">
      <c r="A110" s="110" t="s">
        <v>855</v>
      </c>
      <c r="B110" s="100"/>
      <c r="C110" s="100"/>
    </row>
    <row r="111" spans="1:9" ht="12.75" customHeight="1" x14ac:dyDescent="0.2">
      <c r="A111" s="100"/>
      <c r="B111" s="100"/>
      <c r="C111" s="100"/>
    </row>
    <row r="112" spans="1:9" ht="12.75" customHeight="1" x14ac:dyDescent="0.2">
      <c r="A112" s="100"/>
      <c r="B112" s="100"/>
      <c r="C112" s="100"/>
    </row>
    <row r="113" spans="1:3" ht="12.75" customHeight="1" x14ac:dyDescent="0.2">
      <c r="A113" s="100"/>
      <c r="B113" s="100"/>
      <c r="C113" s="100"/>
    </row>
    <row r="114" spans="1:3" ht="12.75" customHeight="1" x14ac:dyDescent="0.2">
      <c r="A114" s="100"/>
      <c r="B114" s="100"/>
      <c r="C114" s="100"/>
    </row>
    <row r="115" spans="1:3" ht="12.75" customHeight="1" x14ac:dyDescent="0.2">
      <c r="B115" s="100"/>
      <c r="C115" s="100"/>
    </row>
    <row r="116" spans="1:3" ht="12.75" customHeight="1" x14ac:dyDescent="0.2">
      <c r="B116" s="100"/>
      <c r="C116" s="100"/>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row r="130" spans="1:1" x14ac:dyDescent="0.2">
      <c r="A130" s="97"/>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topLeftCell="A12" workbookViewId="0">
      <selection activeCell="B50" sqref="B50"/>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1122</v>
      </c>
      <c r="D3" s="88" t="s">
        <v>1123</v>
      </c>
      <c r="E3" s="266" t="s">
        <v>716</v>
      </c>
      <c r="F3" s="266" t="s">
        <v>342</v>
      </c>
    </row>
    <row r="4" spans="1:6" ht="15.6" x14ac:dyDescent="0.25">
      <c r="B4" s="87"/>
      <c r="C4" s="88" t="s">
        <v>717</v>
      </c>
      <c r="D4" s="88" t="s">
        <v>717</v>
      </c>
      <c r="E4" s="266"/>
      <c r="F4" s="266"/>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4" t="s">
        <v>713</v>
      </c>
      <c r="C107" s="90" t="s">
        <v>723</v>
      </c>
      <c r="D107" s="90" t="s">
        <v>725</v>
      </c>
      <c r="E107" s="265" t="s">
        <v>716</v>
      </c>
      <c r="F107" s="265" t="s">
        <v>342</v>
      </c>
    </row>
    <row r="108" spans="1:6" ht="15.6" x14ac:dyDescent="0.25">
      <c r="B108" s="264"/>
      <c r="C108" s="90" t="s">
        <v>724</v>
      </c>
      <c r="D108" s="90" t="s">
        <v>726</v>
      </c>
      <c r="E108" s="265"/>
      <c r="F108" s="265"/>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34" workbookViewId="0">
      <selection activeCell="E60" sqref="E60"/>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2" spans="1:12" x14ac:dyDescent="0.2">
      <c r="C2" s="168" t="s">
        <v>1129</v>
      </c>
      <c r="L2" s="99" t="s">
        <v>1131</v>
      </c>
    </row>
    <row r="3" spans="1:12" ht="37.799999999999997" x14ac:dyDescent="0.2">
      <c r="A3" s="97" t="s">
        <v>713</v>
      </c>
      <c r="B3" s="98" t="s">
        <v>844</v>
      </c>
      <c r="C3" s="98" t="s">
        <v>845</v>
      </c>
      <c r="D3" s="98" t="s">
        <v>847</v>
      </c>
      <c r="E3" s="98" t="s">
        <v>848</v>
      </c>
      <c r="F3" s="98" t="s">
        <v>725</v>
      </c>
      <c r="G3" s="267" t="s">
        <v>716</v>
      </c>
      <c r="H3" s="267" t="s">
        <v>342</v>
      </c>
      <c r="I3" s="267" t="s">
        <v>812</v>
      </c>
      <c r="L3" s="98" t="s">
        <v>845</v>
      </c>
    </row>
    <row r="4" spans="1:12" x14ac:dyDescent="0.2">
      <c r="A4" s="97"/>
      <c r="B4" s="98" t="s">
        <v>751</v>
      </c>
      <c r="C4" s="98" t="s">
        <v>751</v>
      </c>
      <c r="D4" s="98" t="s">
        <v>724</v>
      </c>
      <c r="E4" s="98" t="s">
        <v>724</v>
      </c>
      <c r="F4" s="98" t="s">
        <v>751</v>
      </c>
      <c r="G4" s="267"/>
      <c r="H4" s="267"/>
      <c r="I4" s="267"/>
    </row>
    <row r="5" spans="1:12" ht="12" x14ac:dyDescent="0.2">
      <c r="A5" s="100"/>
      <c r="B5" s="100"/>
      <c r="C5" s="100"/>
      <c r="I5" s="101"/>
    </row>
    <row r="6" spans="1:12" ht="12.75" customHeight="1" x14ac:dyDescent="0.2">
      <c r="A6" s="97" t="s">
        <v>882</v>
      </c>
      <c r="B6" s="101">
        <v>1.07</v>
      </c>
      <c r="C6" s="101">
        <f>IF(L6=0,B6,L6)</f>
        <v>0.15</v>
      </c>
      <c r="G6" s="101">
        <v>1</v>
      </c>
      <c r="H6" s="99" t="s">
        <v>629</v>
      </c>
      <c r="I6" s="101" t="s">
        <v>846</v>
      </c>
      <c r="L6" s="99">
        <v>0.15</v>
      </c>
    </row>
    <row r="7" spans="1:12" ht="12.75" customHeight="1" x14ac:dyDescent="0.2">
      <c r="A7" s="97" t="s">
        <v>922</v>
      </c>
      <c r="B7" s="101">
        <v>0.19</v>
      </c>
      <c r="C7" s="101">
        <f t="shared" ref="C7:C70" si="0">IF(L7=0,B7,L7)</f>
        <v>0.15</v>
      </c>
      <c r="G7" s="101">
        <v>1</v>
      </c>
      <c r="H7" s="99" t="s">
        <v>629</v>
      </c>
      <c r="I7" s="101" t="s">
        <v>846</v>
      </c>
      <c r="L7" s="99">
        <v>0.15</v>
      </c>
    </row>
    <row r="8" spans="1:12" ht="12.75" customHeight="1" x14ac:dyDescent="0.2">
      <c r="A8" s="97" t="s">
        <v>883</v>
      </c>
      <c r="B8" s="101">
        <v>0.19</v>
      </c>
      <c r="C8" s="101">
        <f t="shared" si="0"/>
        <v>0.15</v>
      </c>
      <c r="G8" s="101">
        <v>1</v>
      </c>
      <c r="H8" s="99" t="s">
        <v>629</v>
      </c>
      <c r="I8" s="101" t="s">
        <v>846</v>
      </c>
      <c r="L8" s="99">
        <v>0.15</v>
      </c>
    </row>
    <row r="9" spans="1:12" ht="12.75" customHeight="1" x14ac:dyDescent="0.2">
      <c r="A9" s="97" t="s">
        <v>829</v>
      </c>
      <c r="B9" s="101">
        <v>0.15</v>
      </c>
      <c r="C9" s="101">
        <f t="shared" si="0"/>
        <v>0.15</v>
      </c>
      <c r="G9" s="101">
        <v>1</v>
      </c>
      <c r="H9" s="99" t="s">
        <v>804</v>
      </c>
      <c r="I9" s="101" t="s">
        <v>846</v>
      </c>
    </row>
    <row r="10" spans="1:12" ht="12.75" customHeight="1" x14ac:dyDescent="0.2">
      <c r="A10" s="97" t="s">
        <v>830</v>
      </c>
      <c r="B10" s="101">
        <v>0.5</v>
      </c>
      <c r="C10" s="101">
        <f t="shared" si="0"/>
        <v>0.15</v>
      </c>
      <c r="G10" s="101">
        <v>1</v>
      </c>
      <c r="H10" s="99" t="s">
        <v>629</v>
      </c>
      <c r="I10" s="101" t="s">
        <v>846</v>
      </c>
      <c r="L10" s="99">
        <v>0.15</v>
      </c>
    </row>
    <row r="11" spans="1:12" ht="12.75" customHeight="1" x14ac:dyDescent="0.2">
      <c r="A11" s="97" t="s">
        <v>925</v>
      </c>
      <c r="B11" s="101">
        <v>0.25</v>
      </c>
      <c r="C11" s="101">
        <f t="shared" si="0"/>
        <v>0.15</v>
      </c>
      <c r="G11" s="101">
        <v>1</v>
      </c>
      <c r="H11" s="99" t="s">
        <v>804</v>
      </c>
      <c r="I11" s="101" t="s">
        <v>846</v>
      </c>
      <c r="L11" s="99">
        <v>0.15</v>
      </c>
    </row>
    <row r="12" spans="1:12" ht="12.75" customHeight="1" x14ac:dyDescent="0.2">
      <c r="A12" s="97" t="s">
        <v>831</v>
      </c>
      <c r="B12" s="101">
        <v>0.25</v>
      </c>
      <c r="C12" s="101">
        <f t="shared" si="0"/>
        <v>0.15</v>
      </c>
      <c r="G12" s="101">
        <v>1</v>
      </c>
      <c r="H12" s="99" t="s">
        <v>629</v>
      </c>
      <c r="I12" s="101" t="s">
        <v>846</v>
      </c>
      <c r="L12" s="99">
        <v>0.15</v>
      </c>
    </row>
    <row r="13" spans="1:12" ht="12.75" customHeight="1" x14ac:dyDescent="0.2">
      <c r="A13" s="97" t="s">
        <v>923</v>
      </c>
      <c r="B13" s="101">
        <v>1.07</v>
      </c>
      <c r="C13" s="101">
        <f t="shared" si="0"/>
        <v>0.15</v>
      </c>
      <c r="G13" s="101">
        <v>1</v>
      </c>
      <c r="H13" s="99" t="s">
        <v>629</v>
      </c>
      <c r="I13" s="101" t="s">
        <v>846</v>
      </c>
      <c r="L13" s="99">
        <v>0.15</v>
      </c>
    </row>
    <row r="14" spans="1:12" ht="12.75" customHeight="1" x14ac:dyDescent="0.2">
      <c r="A14" s="97" t="s">
        <v>816</v>
      </c>
      <c r="B14" s="101">
        <v>0.15</v>
      </c>
      <c r="C14" s="101">
        <f t="shared" si="0"/>
        <v>0.15</v>
      </c>
      <c r="D14" s="101"/>
      <c r="E14" s="101"/>
      <c r="F14" s="101">
        <v>0.7</v>
      </c>
      <c r="G14" s="101">
        <v>2</v>
      </c>
      <c r="H14" s="99" t="s">
        <v>804</v>
      </c>
      <c r="I14" s="101" t="s">
        <v>846</v>
      </c>
    </row>
    <row r="15" spans="1:12" ht="12.75" customHeight="1" x14ac:dyDescent="0.2">
      <c r="A15" s="97" t="s">
        <v>931</v>
      </c>
      <c r="B15" s="101">
        <v>0.38</v>
      </c>
      <c r="C15" s="101">
        <f t="shared" si="0"/>
        <v>0.15</v>
      </c>
      <c r="G15" s="101">
        <v>1</v>
      </c>
      <c r="H15" s="99" t="s">
        <v>804</v>
      </c>
      <c r="I15" s="101" t="s">
        <v>846</v>
      </c>
      <c r="L15" s="99">
        <v>0.15</v>
      </c>
    </row>
    <row r="16" spans="1:12" ht="12.75" customHeight="1" x14ac:dyDescent="0.2">
      <c r="A16" s="97" t="s">
        <v>817</v>
      </c>
      <c r="B16" s="101">
        <v>0.38</v>
      </c>
      <c r="C16" s="101">
        <f t="shared" si="0"/>
        <v>0.15</v>
      </c>
      <c r="G16" s="101">
        <v>1</v>
      </c>
      <c r="H16" s="99" t="s">
        <v>804</v>
      </c>
      <c r="I16" s="101" t="s">
        <v>846</v>
      </c>
      <c r="L16" s="99">
        <v>0.15</v>
      </c>
    </row>
    <row r="17" spans="1:15" ht="12.75" customHeight="1" x14ac:dyDescent="0.2">
      <c r="A17" s="97" t="s">
        <v>818</v>
      </c>
      <c r="B17" s="101">
        <v>0.15</v>
      </c>
      <c r="C17" s="101">
        <f t="shared" si="0"/>
        <v>0.15</v>
      </c>
      <c r="G17" s="101">
        <v>1</v>
      </c>
      <c r="H17" s="99" t="s">
        <v>804</v>
      </c>
      <c r="I17" s="101" t="s">
        <v>846</v>
      </c>
    </row>
    <row r="18" spans="1:15" ht="12.75" customHeight="1" x14ac:dyDescent="0.2">
      <c r="A18" s="97" t="s">
        <v>819</v>
      </c>
      <c r="B18" s="101">
        <v>0.21</v>
      </c>
      <c r="C18" s="101">
        <f t="shared" si="0"/>
        <v>0.15</v>
      </c>
      <c r="G18" s="101">
        <v>2</v>
      </c>
      <c r="H18" s="99" t="s">
        <v>804</v>
      </c>
      <c r="I18" s="101" t="s">
        <v>846</v>
      </c>
      <c r="L18" s="99">
        <v>0.15</v>
      </c>
    </row>
    <row r="19" spans="1:15" ht="12.75" customHeight="1" x14ac:dyDescent="0.2">
      <c r="A19" s="97" t="s">
        <v>820</v>
      </c>
      <c r="B19" s="101">
        <v>0.15</v>
      </c>
      <c r="C19" s="101">
        <f t="shared" si="0"/>
        <v>0.15</v>
      </c>
      <c r="G19" s="101">
        <v>3</v>
      </c>
      <c r="H19" s="99" t="s">
        <v>804</v>
      </c>
      <c r="I19" s="101" t="s">
        <v>846</v>
      </c>
    </row>
    <row r="20" spans="1:15" ht="12.75" customHeight="1" x14ac:dyDescent="0.2">
      <c r="A20" s="97" t="s">
        <v>821</v>
      </c>
      <c r="B20" s="101"/>
      <c r="C20" s="101">
        <f t="shared" si="0"/>
        <v>0.15</v>
      </c>
      <c r="G20" s="101">
        <v>1</v>
      </c>
      <c r="H20" s="99" t="s">
        <v>629</v>
      </c>
      <c r="I20" s="101" t="s">
        <v>846</v>
      </c>
      <c r="L20" s="99">
        <v>0.15</v>
      </c>
    </row>
    <row r="21" spans="1:15" ht="12.75" customHeight="1" x14ac:dyDescent="0.2">
      <c r="A21" s="97" t="s">
        <v>822</v>
      </c>
      <c r="B21" s="101">
        <v>0.38</v>
      </c>
      <c r="C21" s="101">
        <f t="shared" si="0"/>
        <v>0.15</v>
      </c>
      <c r="G21" s="101">
        <v>1</v>
      </c>
      <c r="H21" s="99" t="s">
        <v>629</v>
      </c>
      <c r="I21" s="101" t="s">
        <v>846</v>
      </c>
      <c r="L21" s="99">
        <v>0.15</v>
      </c>
    </row>
    <row r="22" spans="1:15" ht="12.75" customHeight="1" x14ac:dyDescent="0.2">
      <c r="A22" s="97" t="s">
        <v>823</v>
      </c>
      <c r="B22" s="101">
        <v>0.15</v>
      </c>
      <c r="C22" s="101">
        <f t="shared" si="0"/>
        <v>0.15</v>
      </c>
      <c r="G22" s="101">
        <v>1</v>
      </c>
      <c r="H22" s="99" t="s">
        <v>638</v>
      </c>
      <c r="I22" s="101" t="s">
        <v>846</v>
      </c>
    </row>
    <row r="23" spans="1:15" ht="12.75" customHeight="1" x14ac:dyDescent="0.25">
      <c r="A23" s="97" t="s">
        <v>827</v>
      </c>
      <c r="B23" s="101">
        <v>0.15</v>
      </c>
      <c r="C23" s="101">
        <f t="shared" si="0"/>
        <v>0.15</v>
      </c>
      <c r="G23" s="101">
        <v>2</v>
      </c>
      <c r="I23" s="101" t="s">
        <v>846</v>
      </c>
      <c r="O23" s="170" t="s">
        <v>1134</v>
      </c>
    </row>
    <row r="24" spans="1:15" ht="12.75" customHeight="1" x14ac:dyDescent="0.2">
      <c r="A24" s="97" t="s">
        <v>927</v>
      </c>
      <c r="B24" s="101">
        <v>0.5</v>
      </c>
      <c r="C24" s="101">
        <f t="shared" si="0"/>
        <v>0.15</v>
      </c>
      <c r="G24" s="101">
        <v>1</v>
      </c>
      <c r="H24" s="99" t="s">
        <v>629</v>
      </c>
      <c r="I24" s="101" t="s">
        <v>846</v>
      </c>
      <c r="L24" s="99">
        <v>0.15</v>
      </c>
    </row>
    <row r="25" spans="1:15" ht="12.75" customHeight="1" x14ac:dyDescent="0.2">
      <c r="A25" s="97" t="s">
        <v>1017</v>
      </c>
      <c r="B25" s="101">
        <v>1.07</v>
      </c>
      <c r="C25" s="101">
        <f t="shared" si="0"/>
        <v>0.15</v>
      </c>
      <c r="G25" s="101">
        <v>1</v>
      </c>
      <c r="H25" s="99" t="s">
        <v>629</v>
      </c>
      <c r="I25" s="101" t="s">
        <v>846</v>
      </c>
      <c r="L25" s="99">
        <v>0.15</v>
      </c>
    </row>
    <row r="26" spans="1:15" ht="12.75" customHeight="1" x14ac:dyDescent="0.2">
      <c r="A26" s="97" t="s">
        <v>825</v>
      </c>
      <c r="B26" s="101">
        <v>0.15</v>
      </c>
      <c r="C26" s="101">
        <f t="shared" si="0"/>
        <v>0.15</v>
      </c>
      <c r="D26" s="101"/>
      <c r="E26" s="101"/>
      <c r="F26" s="101">
        <v>1</v>
      </c>
      <c r="G26" s="101">
        <v>2</v>
      </c>
      <c r="H26" s="99" t="s">
        <v>804</v>
      </c>
      <c r="I26" s="101" t="s">
        <v>813</v>
      </c>
    </row>
    <row r="27" spans="1:15" ht="12.75" customHeight="1" x14ac:dyDescent="0.2">
      <c r="A27" s="97" t="s">
        <v>826</v>
      </c>
      <c r="B27" s="101">
        <v>0.15</v>
      </c>
      <c r="C27" s="101">
        <f t="shared" si="0"/>
        <v>0.15</v>
      </c>
      <c r="D27" s="101"/>
      <c r="E27" s="101"/>
      <c r="F27" s="101">
        <v>1</v>
      </c>
      <c r="G27" s="101">
        <v>2</v>
      </c>
      <c r="H27" s="99" t="s">
        <v>804</v>
      </c>
      <c r="I27" s="101" t="s">
        <v>813</v>
      </c>
    </row>
    <row r="28" spans="1:15" ht="12.75" customHeight="1" x14ac:dyDescent="0.25">
      <c r="A28" s="97" t="s">
        <v>828</v>
      </c>
      <c r="B28" s="101">
        <v>0.15</v>
      </c>
      <c r="C28" s="101">
        <f t="shared" si="0"/>
        <v>0.15</v>
      </c>
      <c r="D28" s="101"/>
      <c r="E28" s="101"/>
      <c r="F28" s="101">
        <v>0.5</v>
      </c>
      <c r="G28" s="101">
        <v>2</v>
      </c>
      <c r="H28" s="99" t="s">
        <v>804</v>
      </c>
      <c r="I28" s="101" t="s">
        <v>846</v>
      </c>
      <c r="O28" s="170" t="s">
        <v>1134</v>
      </c>
    </row>
    <row r="29" spans="1:15" ht="12.75" customHeight="1" x14ac:dyDescent="0.2">
      <c r="A29" s="97" t="s">
        <v>796</v>
      </c>
      <c r="B29" s="123">
        <v>0</v>
      </c>
      <c r="C29" s="101">
        <f t="shared" si="0"/>
        <v>0</v>
      </c>
      <c r="D29" s="101"/>
      <c r="E29" s="101"/>
      <c r="F29" s="101">
        <v>0.25</v>
      </c>
      <c r="G29" s="101">
        <v>2</v>
      </c>
      <c r="H29" s="99" t="s">
        <v>804</v>
      </c>
      <c r="I29" s="101" t="s">
        <v>846</v>
      </c>
    </row>
    <row r="30" spans="1:15" ht="12.75" customHeight="1" x14ac:dyDescent="0.2">
      <c r="A30" s="97" t="s">
        <v>788</v>
      </c>
      <c r="B30" s="123">
        <v>0</v>
      </c>
      <c r="C30" s="101">
        <f t="shared" si="0"/>
        <v>0</v>
      </c>
      <c r="D30" s="101"/>
      <c r="E30" s="101"/>
      <c r="F30" s="101">
        <v>0.5</v>
      </c>
      <c r="G30" s="101">
        <v>1</v>
      </c>
      <c r="H30" s="99" t="s">
        <v>805</v>
      </c>
      <c r="I30" s="101" t="s">
        <v>846</v>
      </c>
    </row>
    <row r="31" spans="1:15" ht="12.75" customHeight="1" x14ac:dyDescent="0.2">
      <c r="A31" s="97" t="s">
        <v>789</v>
      </c>
      <c r="B31" s="123">
        <v>0</v>
      </c>
      <c r="C31" s="101">
        <f t="shared" si="0"/>
        <v>0</v>
      </c>
      <c r="D31" s="101"/>
      <c r="E31" s="101"/>
      <c r="F31" s="101">
        <v>1.5</v>
      </c>
      <c r="G31" s="101">
        <v>2</v>
      </c>
      <c r="H31" s="99" t="s">
        <v>806</v>
      </c>
      <c r="I31" s="101" t="s">
        <v>846</v>
      </c>
    </row>
    <row r="32" spans="1:15" ht="12.75" customHeight="1" x14ac:dyDescent="0.2">
      <c r="A32" s="97" t="s">
        <v>790</v>
      </c>
      <c r="B32" s="123">
        <v>0</v>
      </c>
      <c r="C32" s="101">
        <f t="shared" si="0"/>
        <v>0</v>
      </c>
      <c r="D32" s="101"/>
      <c r="E32" s="101"/>
      <c r="F32" s="101">
        <v>1</v>
      </c>
      <c r="G32" s="101">
        <v>2</v>
      </c>
      <c r="H32" s="99" t="s">
        <v>804</v>
      </c>
      <c r="I32" s="101" t="s">
        <v>846</v>
      </c>
    </row>
    <row r="33" spans="1:12" ht="12.75" customHeight="1" x14ac:dyDescent="0.2">
      <c r="A33" s="97" t="s">
        <v>791</v>
      </c>
      <c r="B33" s="123">
        <v>0</v>
      </c>
      <c r="C33" s="101">
        <f t="shared" si="0"/>
        <v>0</v>
      </c>
      <c r="D33" s="101"/>
      <c r="E33" s="101"/>
      <c r="F33" s="101">
        <v>0.5</v>
      </c>
      <c r="G33" s="101">
        <v>2</v>
      </c>
      <c r="H33" s="99" t="s">
        <v>804</v>
      </c>
      <c r="I33" s="101" t="s">
        <v>846</v>
      </c>
    </row>
    <row r="34" spans="1:12" ht="12.75" customHeight="1" x14ac:dyDescent="0.2">
      <c r="A34" s="97" t="s">
        <v>792</v>
      </c>
      <c r="B34" s="123">
        <v>0</v>
      </c>
      <c r="C34" s="101">
        <f t="shared" si="0"/>
        <v>0</v>
      </c>
      <c r="D34" s="101"/>
      <c r="E34" s="101"/>
      <c r="F34" s="101">
        <v>1</v>
      </c>
      <c r="G34" s="101">
        <v>2</v>
      </c>
      <c r="H34" s="99" t="s">
        <v>804</v>
      </c>
      <c r="I34" s="101" t="s">
        <v>846</v>
      </c>
    </row>
    <row r="35" spans="1:12" ht="12.75" customHeight="1" x14ac:dyDescent="0.2">
      <c r="A35" s="97" t="s">
        <v>793</v>
      </c>
      <c r="B35" s="123">
        <v>0</v>
      </c>
      <c r="C35" s="101">
        <f t="shared" si="0"/>
        <v>0</v>
      </c>
      <c r="D35" s="101"/>
      <c r="E35" s="101"/>
      <c r="F35" s="101">
        <v>1</v>
      </c>
      <c r="G35" s="101">
        <v>3</v>
      </c>
      <c r="H35" s="99" t="s">
        <v>804</v>
      </c>
      <c r="I35" s="101" t="s">
        <v>846</v>
      </c>
    </row>
    <row r="36" spans="1:12" ht="12.75" customHeight="1" x14ac:dyDescent="0.2">
      <c r="A36" s="97" t="s">
        <v>794</v>
      </c>
      <c r="B36" s="123">
        <v>0</v>
      </c>
      <c r="C36" s="101">
        <f t="shared" si="0"/>
        <v>0</v>
      </c>
      <c r="D36" s="101"/>
      <c r="E36" s="101"/>
      <c r="F36" s="101">
        <v>0.3</v>
      </c>
      <c r="G36" s="101">
        <v>2</v>
      </c>
      <c r="H36" s="99" t="s">
        <v>804</v>
      </c>
      <c r="I36" s="101" t="s">
        <v>846</v>
      </c>
    </row>
    <row r="37" spans="1:12" ht="12.75" customHeight="1" x14ac:dyDescent="0.2">
      <c r="A37" s="97" t="s">
        <v>795</v>
      </c>
      <c r="B37" s="123">
        <v>0</v>
      </c>
      <c r="C37" s="101">
        <f t="shared" si="0"/>
        <v>0</v>
      </c>
      <c r="D37" s="101"/>
      <c r="E37" s="101"/>
      <c r="F37" s="101">
        <v>0.5</v>
      </c>
      <c r="G37" s="101">
        <v>2</v>
      </c>
      <c r="H37" s="99" t="s">
        <v>804</v>
      </c>
      <c r="I37" s="101" t="s">
        <v>846</v>
      </c>
    </row>
    <row r="38" spans="1:12" ht="12.75" customHeight="1" x14ac:dyDescent="0.2">
      <c r="A38" s="97" t="s">
        <v>798</v>
      </c>
      <c r="B38" s="123">
        <v>0</v>
      </c>
      <c r="C38" s="101">
        <f t="shared" si="0"/>
        <v>0</v>
      </c>
      <c r="D38" s="101"/>
      <c r="E38" s="101"/>
      <c r="F38" s="101"/>
      <c r="G38" s="101">
        <v>4</v>
      </c>
      <c r="H38" s="99" t="s">
        <v>807</v>
      </c>
      <c r="I38" s="101" t="s">
        <v>846</v>
      </c>
    </row>
    <row r="39" spans="1:12" ht="12.75" customHeight="1" x14ac:dyDescent="0.2">
      <c r="A39" s="97" t="s">
        <v>799</v>
      </c>
      <c r="B39" s="123">
        <v>0</v>
      </c>
      <c r="C39" s="101">
        <f t="shared" si="0"/>
        <v>0</v>
      </c>
      <c r="D39" s="101"/>
      <c r="E39" s="101"/>
      <c r="F39" s="101">
        <v>0.75</v>
      </c>
      <c r="G39" s="101">
        <v>2</v>
      </c>
      <c r="H39" s="99" t="s">
        <v>808</v>
      </c>
      <c r="I39" s="101" t="s">
        <v>813</v>
      </c>
    </row>
    <row r="40" spans="1:12" ht="12.75" customHeight="1" x14ac:dyDescent="0.2">
      <c r="A40" s="97" t="s">
        <v>800</v>
      </c>
      <c r="B40" s="123">
        <v>0</v>
      </c>
      <c r="C40" s="101">
        <f t="shared" si="0"/>
        <v>0</v>
      </c>
      <c r="D40" s="101"/>
      <c r="E40" s="101"/>
      <c r="F40" s="101"/>
      <c r="G40" s="101">
        <v>3</v>
      </c>
      <c r="H40" s="99" t="s">
        <v>807</v>
      </c>
      <c r="I40" s="101" t="s">
        <v>813</v>
      </c>
    </row>
    <row r="41" spans="1:12" ht="12.75" customHeight="1" x14ac:dyDescent="0.2">
      <c r="A41" s="97" t="s">
        <v>797</v>
      </c>
      <c r="B41" s="123">
        <v>0</v>
      </c>
      <c r="C41" s="101">
        <f t="shared" si="0"/>
        <v>0</v>
      </c>
      <c r="D41" s="101">
        <v>20</v>
      </c>
      <c r="E41" s="101">
        <v>50</v>
      </c>
      <c r="F41" s="101"/>
      <c r="G41" s="101">
        <v>2</v>
      </c>
      <c r="H41" s="99" t="s">
        <v>809</v>
      </c>
      <c r="I41" s="101" t="s">
        <v>846</v>
      </c>
    </row>
    <row r="42" spans="1:12" ht="12.75" customHeight="1" x14ac:dyDescent="0.2">
      <c r="A42" s="97" t="s">
        <v>801</v>
      </c>
      <c r="B42" s="123">
        <v>0</v>
      </c>
      <c r="C42" s="101">
        <f t="shared" si="0"/>
        <v>0</v>
      </c>
      <c r="D42" s="101"/>
      <c r="E42" s="101"/>
      <c r="F42" s="101">
        <v>1</v>
      </c>
      <c r="G42" s="101">
        <v>3</v>
      </c>
      <c r="H42" s="99" t="s">
        <v>807</v>
      </c>
      <c r="I42" s="101" t="s">
        <v>846</v>
      </c>
    </row>
    <row r="43" spans="1:12" ht="12.75" customHeight="1" x14ac:dyDescent="0.2">
      <c r="A43" s="97" t="s">
        <v>802</v>
      </c>
      <c r="B43" s="123">
        <v>0</v>
      </c>
      <c r="C43" s="101">
        <f t="shared" si="0"/>
        <v>0</v>
      </c>
      <c r="D43" s="101"/>
      <c r="E43" s="101"/>
      <c r="F43" s="101">
        <v>1.5</v>
      </c>
      <c r="G43" s="101">
        <v>4</v>
      </c>
      <c r="H43" s="99" t="s">
        <v>807</v>
      </c>
      <c r="I43" s="101" t="s">
        <v>813</v>
      </c>
    </row>
    <row r="44" spans="1:12" ht="12.75" customHeight="1" x14ac:dyDescent="0.2">
      <c r="A44" s="97" t="s">
        <v>885</v>
      </c>
      <c r="B44" s="123">
        <v>0</v>
      </c>
      <c r="C44" s="101">
        <f t="shared" si="0"/>
        <v>0</v>
      </c>
      <c r="D44" s="101">
        <v>25</v>
      </c>
      <c r="E44" s="101">
        <v>50</v>
      </c>
      <c r="F44" s="101"/>
      <c r="G44" s="101">
        <v>2</v>
      </c>
      <c r="H44" s="99" t="s">
        <v>810</v>
      </c>
      <c r="I44" s="101" t="s">
        <v>846</v>
      </c>
    </row>
    <row r="45" spans="1:12" ht="12.75" customHeight="1" x14ac:dyDescent="0.2">
      <c r="A45" s="97" t="s">
        <v>884</v>
      </c>
      <c r="B45" s="123">
        <v>0</v>
      </c>
      <c r="C45" s="101">
        <f t="shared" si="0"/>
        <v>0</v>
      </c>
      <c r="D45" s="101">
        <v>50</v>
      </c>
      <c r="E45" s="101">
        <v>70</v>
      </c>
      <c r="F45" s="101"/>
      <c r="G45" s="101">
        <v>2</v>
      </c>
      <c r="H45" s="99" t="s">
        <v>811</v>
      </c>
      <c r="I45" s="101" t="s">
        <v>846</v>
      </c>
    </row>
    <row r="46" spans="1:12" ht="12.75" customHeight="1" x14ac:dyDescent="0.2">
      <c r="A46" s="97" t="s">
        <v>803</v>
      </c>
      <c r="B46" s="123">
        <v>0</v>
      </c>
      <c r="C46" s="101">
        <f t="shared" si="0"/>
        <v>0</v>
      </c>
      <c r="D46" s="88"/>
      <c r="F46" s="88">
        <v>0.5</v>
      </c>
      <c r="G46" s="88">
        <v>2</v>
      </c>
      <c r="I46" s="101" t="s">
        <v>846</v>
      </c>
    </row>
    <row r="47" spans="1:12" ht="12.75" customHeight="1" x14ac:dyDescent="0.2">
      <c r="A47" s="97" t="s">
        <v>754</v>
      </c>
      <c r="B47" s="101">
        <v>0.5</v>
      </c>
      <c r="C47" s="101">
        <f>IF(L47=0,B47,L47)</f>
        <v>0.2</v>
      </c>
      <c r="G47" s="101">
        <v>2</v>
      </c>
      <c r="H47" s="99" t="s">
        <v>804</v>
      </c>
      <c r="I47" s="101" t="s">
        <v>846</v>
      </c>
      <c r="L47" s="99">
        <v>0.2</v>
      </c>
    </row>
    <row r="48" spans="1:12" ht="12.75" customHeight="1" x14ac:dyDescent="0.2">
      <c r="A48" s="97" t="s">
        <v>753</v>
      </c>
      <c r="B48" s="101">
        <v>0.5</v>
      </c>
      <c r="C48" s="101">
        <f t="shared" si="0"/>
        <v>0.15</v>
      </c>
      <c r="G48" s="101">
        <v>2</v>
      </c>
      <c r="H48" s="99" t="s">
        <v>804</v>
      </c>
      <c r="I48" s="101" t="s">
        <v>846</v>
      </c>
      <c r="L48" s="99">
        <v>0.15</v>
      </c>
    </row>
    <row r="49" spans="1:12" ht="12.75" customHeight="1" x14ac:dyDescent="0.2">
      <c r="A49" s="97" t="s">
        <v>755</v>
      </c>
      <c r="B49" s="101">
        <v>0.15</v>
      </c>
      <c r="C49" s="101">
        <f t="shared" si="0"/>
        <v>0.15</v>
      </c>
      <c r="D49" s="101"/>
      <c r="E49" s="101"/>
      <c r="F49" s="101">
        <v>0.7</v>
      </c>
      <c r="G49" s="101">
        <v>2</v>
      </c>
      <c r="H49" s="99" t="s">
        <v>804</v>
      </c>
      <c r="I49" s="101" t="s">
        <v>813</v>
      </c>
    </row>
    <row r="50" spans="1:12" ht="12.75" customHeight="1" x14ac:dyDescent="0.2">
      <c r="A50" s="97" t="s">
        <v>752</v>
      </c>
      <c r="B50" s="101">
        <v>0.5</v>
      </c>
      <c r="C50" s="101">
        <f t="shared" si="0"/>
        <v>0.15</v>
      </c>
      <c r="G50" s="101">
        <v>2</v>
      </c>
      <c r="H50" s="99" t="s">
        <v>804</v>
      </c>
      <c r="I50" s="101" t="s">
        <v>846</v>
      </c>
      <c r="L50" s="99">
        <v>0.15</v>
      </c>
    </row>
    <row r="51" spans="1:12" ht="12.75" customHeight="1" x14ac:dyDescent="0.2">
      <c r="A51" s="97" t="s">
        <v>756</v>
      </c>
      <c r="B51" s="101">
        <v>0.5</v>
      </c>
      <c r="C51" s="101">
        <f t="shared" si="0"/>
        <v>0.15</v>
      </c>
      <c r="G51" s="101">
        <v>1</v>
      </c>
      <c r="H51" s="99" t="s">
        <v>629</v>
      </c>
      <c r="I51" s="101" t="s">
        <v>846</v>
      </c>
      <c r="L51" s="99">
        <v>0.15</v>
      </c>
    </row>
    <row r="52" spans="1:12" ht="12.75" customHeight="1" x14ac:dyDescent="0.2">
      <c r="A52" s="97" t="s">
        <v>757</v>
      </c>
      <c r="B52" s="101">
        <v>0.5</v>
      </c>
      <c r="C52" s="101">
        <f t="shared" si="0"/>
        <v>0.15</v>
      </c>
      <c r="G52" s="101">
        <v>1</v>
      </c>
      <c r="H52" s="99" t="s">
        <v>629</v>
      </c>
      <c r="I52" s="101" t="s">
        <v>846</v>
      </c>
      <c r="L52" s="99">
        <v>0.15</v>
      </c>
    </row>
    <row r="53" spans="1:12" ht="12.75" customHeight="1" x14ac:dyDescent="0.2">
      <c r="A53" s="97" t="s">
        <v>758</v>
      </c>
      <c r="B53" s="101">
        <v>0.5</v>
      </c>
      <c r="C53" s="101">
        <f t="shared" si="0"/>
        <v>0.15</v>
      </c>
      <c r="G53" s="101">
        <v>1</v>
      </c>
      <c r="H53" s="99" t="s">
        <v>629</v>
      </c>
      <c r="I53" s="101" t="s">
        <v>846</v>
      </c>
      <c r="L53" s="99">
        <v>0.15</v>
      </c>
    </row>
    <row r="54" spans="1:12" ht="12.75" customHeight="1" x14ac:dyDescent="0.2">
      <c r="A54" s="97" t="s">
        <v>759</v>
      </c>
      <c r="B54" s="101">
        <v>0.15</v>
      </c>
      <c r="C54" s="101">
        <f t="shared" si="0"/>
        <v>0.15</v>
      </c>
      <c r="G54" s="101">
        <v>1</v>
      </c>
      <c r="H54" s="99" t="s">
        <v>629</v>
      </c>
      <c r="I54" s="101" t="s">
        <v>846</v>
      </c>
    </row>
    <row r="55" spans="1:12" ht="12.75" customHeight="1" x14ac:dyDescent="0.2">
      <c r="A55" s="97" t="s">
        <v>760</v>
      </c>
      <c r="B55" s="101">
        <v>0.15</v>
      </c>
      <c r="C55" s="101">
        <f t="shared" si="0"/>
        <v>0.15</v>
      </c>
      <c r="G55" s="101">
        <v>2</v>
      </c>
      <c r="H55" s="99" t="s">
        <v>652</v>
      </c>
      <c r="I55" s="101" t="s">
        <v>813</v>
      </c>
    </row>
    <row r="56" spans="1:12" ht="12.75" customHeight="1" x14ac:dyDescent="0.2">
      <c r="A56" s="97" t="s">
        <v>873</v>
      </c>
      <c r="B56" s="101">
        <v>0</v>
      </c>
      <c r="C56" s="101">
        <f>IF(L56=0,B56,L56)</f>
        <v>0</v>
      </c>
      <c r="G56" s="101">
        <v>1</v>
      </c>
      <c r="H56" s="99" t="s">
        <v>804</v>
      </c>
      <c r="I56" s="101" t="s">
        <v>846</v>
      </c>
      <c r="L56" s="99">
        <v>0</v>
      </c>
    </row>
    <row r="57" spans="1:12" ht="12.75" customHeight="1" x14ac:dyDescent="0.2">
      <c r="A57" s="97" t="s">
        <v>762</v>
      </c>
      <c r="B57" s="101">
        <v>0.15</v>
      </c>
      <c r="C57" s="101">
        <f t="shared" si="0"/>
        <v>0.15</v>
      </c>
      <c r="G57" s="101">
        <v>1</v>
      </c>
      <c r="H57" s="99" t="s">
        <v>629</v>
      </c>
      <c r="I57" s="101" t="s">
        <v>846</v>
      </c>
    </row>
    <row r="58" spans="1:12" ht="12.75" customHeight="1" x14ac:dyDescent="0.2">
      <c r="A58" s="97" t="s">
        <v>761</v>
      </c>
      <c r="B58" s="101">
        <v>0.15</v>
      </c>
      <c r="C58" s="101">
        <f t="shared" si="0"/>
        <v>0.15</v>
      </c>
      <c r="G58" s="101">
        <v>1</v>
      </c>
      <c r="H58" s="99" t="s">
        <v>629</v>
      </c>
      <c r="I58" s="101" t="s">
        <v>846</v>
      </c>
    </row>
    <row r="59" spans="1:12" ht="12.75" customHeight="1" x14ac:dyDescent="0.2">
      <c r="A59" s="97" t="s">
        <v>764</v>
      </c>
      <c r="B59" s="101">
        <v>0.15</v>
      </c>
      <c r="C59" s="101">
        <f t="shared" si="0"/>
        <v>0.15</v>
      </c>
      <c r="G59" s="101">
        <v>1</v>
      </c>
      <c r="H59" s="99" t="s">
        <v>804</v>
      </c>
      <c r="I59" s="101" t="s">
        <v>846</v>
      </c>
    </row>
    <row r="60" spans="1:12" ht="12.75" customHeight="1" x14ac:dyDescent="0.2">
      <c r="A60" s="97" t="s">
        <v>763</v>
      </c>
      <c r="B60" s="101">
        <v>0.15</v>
      </c>
      <c r="C60" s="101">
        <f t="shared" si="0"/>
        <v>0.15</v>
      </c>
      <c r="G60" s="101">
        <v>2</v>
      </c>
      <c r="H60" s="99" t="s">
        <v>804</v>
      </c>
      <c r="I60" s="101" t="s">
        <v>846</v>
      </c>
    </row>
    <row r="61" spans="1:12" ht="12.75" customHeight="1" x14ac:dyDescent="0.2">
      <c r="A61" s="97" t="s">
        <v>765</v>
      </c>
      <c r="B61" s="101">
        <v>0.5</v>
      </c>
      <c r="C61" s="101">
        <f t="shared" si="0"/>
        <v>0.15</v>
      </c>
      <c r="G61" s="101">
        <v>1</v>
      </c>
      <c r="H61" s="99" t="s">
        <v>629</v>
      </c>
      <c r="I61" s="101" t="s">
        <v>846</v>
      </c>
      <c r="L61" s="99">
        <v>0.15</v>
      </c>
    </row>
    <row r="62" spans="1:12" ht="12.75" customHeight="1" x14ac:dyDescent="0.2">
      <c r="A62" s="97" t="s">
        <v>928</v>
      </c>
      <c r="B62" s="101">
        <v>0.5</v>
      </c>
      <c r="C62" s="101">
        <f t="shared" si="0"/>
        <v>0.5</v>
      </c>
      <c r="G62" s="101">
        <v>1</v>
      </c>
      <c r="H62" s="99" t="s">
        <v>629</v>
      </c>
      <c r="I62" s="101" t="s">
        <v>846</v>
      </c>
    </row>
    <row r="63" spans="1:12" ht="12.75" customHeight="1" x14ac:dyDescent="0.2">
      <c r="A63" s="97" t="s">
        <v>781</v>
      </c>
      <c r="B63" s="101">
        <v>0.15</v>
      </c>
      <c r="C63" s="101">
        <f t="shared" si="0"/>
        <v>0.15</v>
      </c>
      <c r="G63" s="101">
        <v>2</v>
      </c>
      <c r="H63" s="99" t="s">
        <v>804</v>
      </c>
      <c r="I63" s="101" t="s">
        <v>846</v>
      </c>
    </row>
    <row r="64" spans="1:12" ht="12.75" customHeight="1" x14ac:dyDescent="0.2">
      <c r="A64" s="97" t="s">
        <v>772</v>
      </c>
      <c r="B64" s="101">
        <v>0.15</v>
      </c>
      <c r="C64" s="101">
        <f t="shared" si="0"/>
        <v>0.15</v>
      </c>
      <c r="G64" s="101">
        <v>2</v>
      </c>
      <c r="H64" s="99" t="s">
        <v>629</v>
      </c>
      <c r="I64" s="101" t="s">
        <v>846</v>
      </c>
    </row>
    <row r="65" spans="1:12" ht="12.75" customHeight="1" x14ac:dyDescent="0.2">
      <c r="A65" s="97" t="s">
        <v>773</v>
      </c>
      <c r="B65" s="101">
        <v>0.15</v>
      </c>
      <c r="C65" s="101">
        <f t="shared" si="0"/>
        <v>0.15</v>
      </c>
      <c r="G65" s="101">
        <v>1</v>
      </c>
      <c r="H65" s="99" t="s">
        <v>629</v>
      </c>
      <c r="I65" s="101" t="s">
        <v>846</v>
      </c>
    </row>
    <row r="66" spans="1:12" ht="12.75" customHeight="1" x14ac:dyDescent="0.2">
      <c r="A66" s="97" t="s">
        <v>774</v>
      </c>
      <c r="B66" s="101">
        <v>0.15</v>
      </c>
      <c r="C66" s="101">
        <f t="shared" si="0"/>
        <v>0.15</v>
      </c>
      <c r="G66" s="101">
        <v>1</v>
      </c>
      <c r="H66" s="99" t="s">
        <v>629</v>
      </c>
      <c r="I66" s="101" t="s">
        <v>813</v>
      </c>
    </row>
    <row r="67" spans="1:12" ht="12.75" customHeight="1" x14ac:dyDescent="0.2">
      <c r="A67" s="97" t="s">
        <v>930</v>
      </c>
      <c r="B67" s="101">
        <v>0</v>
      </c>
      <c r="C67" s="101">
        <f t="shared" si="0"/>
        <v>0</v>
      </c>
      <c r="G67" s="101">
        <v>2</v>
      </c>
      <c r="H67" s="99" t="s">
        <v>672</v>
      </c>
      <c r="I67" s="101" t="s">
        <v>846</v>
      </c>
    </row>
    <row r="68" spans="1:12" ht="12.75" customHeight="1" x14ac:dyDescent="0.2">
      <c r="A68" s="97" t="s">
        <v>775</v>
      </c>
      <c r="B68" s="101">
        <v>0.15</v>
      </c>
      <c r="C68" s="101">
        <f t="shared" si="0"/>
        <v>0.15</v>
      </c>
      <c r="G68" s="101">
        <v>3</v>
      </c>
      <c r="H68" s="99" t="s">
        <v>804</v>
      </c>
      <c r="I68" s="101" t="s">
        <v>813</v>
      </c>
    </row>
    <row r="69" spans="1:12" ht="12.75" customHeight="1" x14ac:dyDescent="0.2">
      <c r="A69" s="97" t="s">
        <v>887</v>
      </c>
      <c r="B69" s="101">
        <v>0.15</v>
      </c>
      <c r="C69" s="101">
        <f t="shared" si="0"/>
        <v>0.15</v>
      </c>
      <c r="G69" s="101">
        <v>2</v>
      </c>
      <c r="H69" s="99" t="s">
        <v>804</v>
      </c>
      <c r="I69" s="101" t="s">
        <v>846</v>
      </c>
    </row>
    <row r="70" spans="1:12" ht="12.75" customHeight="1" x14ac:dyDescent="0.2">
      <c r="A70" s="97" t="s">
        <v>776</v>
      </c>
      <c r="B70" s="101">
        <v>0.15</v>
      </c>
      <c r="C70" s="101">
        <f t="shared" si="0"/>
        <v>0.15</v>
      </c>
      <c r="G70" s="101">
        <v>1</v>
      </c>
      <c r="H70" s="99" t="s">
        <v>804</v>
      </c>
      <c r="I70" s="101" t="s">
        <v>846</v>
      </c>
    </row>
    <row r="71" spans="1:12" ht="12.75" customHeight="1" x14ac:dyDescent="0.2">
      <c r="A71" s="97" t="s">
        <v>777</v>
      </c>
      <c r="B71" s="101">
        <v>0.15</v>
      </c>
      <c r="C71" s="101">
        <f t="shared" ref="C71:C100" si="1">IF(L71=0,B71,L71)</f>
        <v>0.15</v>
      </c>
      <c r="G71" s="101">
        <v>2</v>
      </c>
      <c r="H71" s="99" t="s">
        <v>652</v>
      </c>
      <c r="I71" s="101" t="s">
        <v>846</v>
      </c>
    </row>
    <row r="72" spans="1:12" ht="12.75" customHeight="1" x14ac:dyDescent="0.2">
      <c r="A72" s="97" t="s">
        <v>929</v>
      </c>
      <c r="B72" s="101">
        <v>0.15</v>
      </c>
      <c r="C72" s="101">
        <f t="shared" si="1"/>
        <v>0.15</v>
      </c>
      <c r="G72" s="101">
        <v>2</v>
      </c>
      <c r="H72" s="99" t="s">
        <v>804</v>
      </c>
      <c r="I72" s="101" t="s">
        <v>846</v>
      </c>
    </row>
    <row r="73" spans="1:12" ht="12.75" customHeight="1" x14ac:dyDescent="0.2">
      <c r="A73" s="97" t="s">
        <v>778</v>
      </c>
      <c r="B73" s="101">
        <v>0.15</v>
      </c>
      <c r="C73" s="101">
        <f t="shared" si="1"/>
        <v>0.15</v>
      </c>
      <c r="G73" s="101">
        <v>1</v>
      </c>
      <c r="H73" s="99" t="s">
        <v>804</v>
      </c>
      <c r="I73" s="101" t="s">
        <v>846</v>
      </c>
    </row>
    <row r="74" spans="1:12" ht="12.75" customHeight="1" x14ac:dyDescent="0.2">
      <c r="A74" s="97" t="s">
        <v>779</v>
      </c>
      <c r="B74" s="101">
        <v>0.5</v>
      </c>
      <c r="C74" s="101">
        <f t="shared" si="1"/>
        <v>0.15</v>
      </c>
      <c r="G74" s="101">
        <v>1</v>
      </c>
      <c r="H74" s="99" t="s">
        <v>629</v>
      </c>
      <c r="I74" s="101" t="s">
        <v>846</v>
      </c>
      <c r="L74" s="99">
        <v>0.15</v>
      </c>
    </row>
    <row r="75" spans="1:12" ht="12.75" customHeight="1" x14ac:dyDescent="0.2">
      <c r="A75" s="97" t="s">
        <v>780</v>
      </c>
      <c r="B75" s="101">
        <v>0.15</v>
      </c>
      <c r="C75" s="101">
        <f t="shared" si="1"/>
        <v>0.15</v>
      </c>
      <c r="G75" s="101">
        <v>2</v>
      </c>
      <c r="H75" s="99" t="s">
        <v>652</v>
      </c>
      <c r="I75" s="101" t="s">
        <v>846</v>
      </c>
    </row>
    <row r="76" spans="1:12" ht="12.75" customHeight="1" x14ac:dyDescent="0.2">
      <c r="A76" s="97" t="s">
        <v>766</v>
      </c>
      <c r="B76" s="101">
        <v>0.5</v>
      </c>
      <c r="C76" s="101">
        <f t="shared" si="1"/>
        <v>0.15</v>
      </c>
      <c r="G76" s="101">
        <v>1</v>
      </c>
      <c r="H76" s="99" t="s">
        <v>804</v>
      </c>
      <c r="I76" s="101" t="s">
        <v>846</v>
      </c>
      <c r="L76" s="99">
        <v>0.15</v>
      </c>
    </row>
    <row r="77" spans="1:12" ht="12.75" customHeight="1" x14ac:dyDescent="0.2">
      <c r="A77" s="97" t="s">
        <v>767</v>
      </c>
      <c r="B77" s="101">
        <v>0.5</v>
      </c>
      <c r="C77" s="101">
        <f t="shared" si="1"/>
        <v>0.15</v>
      </c>
      <c r="G77" s="101">
        <v>1</v>
      </c>
      <c r="H77" s="99" t="s">
        <v>629</v>
      </c>
      <c r="I77" s="101" t="s">
        <v>846</v>
      </c>
      <c r="L77" s="99">
        <v>0.15</v>
      </c>
    </row>
    <row r="78" spans="1:12" ht="12.75" customHeight="1" x14ac:dyDescent="0.2">
      <c r="A78" s="97" t="s">
        <v>768</v>
      </c>
      <c r="B78" s="101">
        <v>0.15</v>
      </c>
      <c r="C78" s="101">
        <f t="shared" si="1"/>
        <v>0.15</v>
      </c>
      <c r="G78" s="101">
        <v>1</v>
      </c>
      <c r="H78" s="99" t="s">
        <v>804</v>
      </c>
      <c r="I78" s="101" t="s">
        <v>846</v>
      </c>
    </row>
    <row r="79" spans="1:12" ht="12.75" customHeight="1" x14ac:dyDescent="0.2">
      <c r="A79" s="97" t="s">
        <v>769</v>
      </c>
      <c r="B79" s="101">
        <v>0.15</v>
      </c>
      <c r="C79" s="101">
        <f t="shared" si="1"/>
        <v>0.15</v>
      </c>
      <c r="G79" s="101">
        <v>1</v>
      </c>
      <c r="H79" s="99" t="s">
        <v>629</v>
      </c>
      <c r="I79" s="101" t="s">
        <v>846</v>
      </c>
    </row>
    <row r="80" spans="1:12" ht="12.75" customHeight="1" x14ac:dyDescent="0.2">
      <c r="A80" s="97" t="s">
        <v>770</v>
      </c>
      <c r="B80" s="101">
        <v>0.15</v>
      </c>
      <c r="C80" s="101">
        <f t="shared" si="1"/>
        <v>0.15</v>
      </c>
      <c r="G80" s="101">
        <v>1</v>
      </c>
      <c r="H80" s="99" t="s">
        <v>629</v>
      </c>
      <c r="I80" s="101" t="s">
        <v>846</v>
      </c>
    </row>
    <row r="81" spans="1:12" ht="12.75" customHeight="1" x14ac:dyDescent="0.2">
      <c r="A81" s="97" t="s">
        <v>771</v>
      </c>
      <c r="B81" s="101">
        <v>0.15</v>
      </c>
      <c r="C81" s="101">
        <f t="shared" si="1"/>
        <v>0.15</v>
      </c>
      <c r="G81" s="101">
        <v>1</v>
      </c>
      <c r="H81" s="99" t="s">
        <v>629</v>
      </c>
      <c r="I81" s="101" t="s">
        <v>846</v>
      </c>
    </row>
    <row r="82" spans="1:12" ht="12.75" customHeight="1" x14ac:dyDescent="0.2">
      <c r="A82" s="97" t="s">
        <v>843</v>
      </c>
      <c r="B82" s="101">
        <v>0.15</v>
      </c>
      <c r="C82" s="101">
        <f t="shared" si="1"/>
        <v>0.15</v>
      </c>
      <c r="G82" s="101">
        <v>1</v>
      </c>
      <c r="H82" s="99" t="s">
        <v>629</v>
      </c>
      <c r="I82" s="101" t="s">
        <v>846</v>
      </c>
    </row>
    <row r="83" spans="1:12" ht="12.75" customHeight="1" x14ac:dyDescent="0.2">
      <c r="A83" s="97" t="s">
        <v>783</v>
      </c>
      <c r="B83" s="101">
        <v>0.4</v>
      </c>
      <c r="C83" s="101">
        <f t="shared" si="1"/>
        <v>0.4</v>
      </c>
      <c r="D83" s="101"/>
      <c r="E83" s="101"/>
      <c r="F83" s="101">
        <v>0.5</v>
      </c>
      <c r="G83" s="101">
        <v>2</v>
      </c>
      <c r="H83" s="99" t="s">
        <v>629</v>
      </c>
      <c r="I83" s="101" t="s">
        <v>846</v>
      </c>
    </row>
    <row r="84" spans="1:12" ht="12.75" customHeight="1" x14ac:dyDescent="0.2">
      <c r="A84" s="97" t="s">
        <v>784</v>
      </c>
      <c r="B84" s="101">
        <v>0.4</v>
      </c>
      <c r="C84" s="101">
        <f t="shared" si="1"/>
        <v>0.4</v>
      </c>
      <c r="D84" s="101"/>
      <c r="E84" s="101"/>
      <c r="F84" s="101">
        <v>0.6</v>
      </c>
      <c r="G84" s="101">
        <v>2</v>
      </c>
      <c r="H84" s="99" t="s">
        <v>804</v>
      </c>
      <c r="I84" s="101" t="s">
        <v>846</v>
      </c>
    </row>
    <row r="85" spans="1:12" ht="12.75" customHeight="1" x14ac:dyDescent="0.2">
      <c r="A85" s="97" t="s">
        <v>787</v>
      </c>
      <c r="B85" s="101">
        <v>0.3</v>
      </c>
      <c r="C85" s="101">
        <f t="shared" si="1"/>
        <v>0.3</v>
      </c>
      <c r="G85" s="101">
        <v>2</v>
      </c>
      <c r="H85" s="99" t="s">
        <v>804</v>
      </c>
      <c r="I85" s="101" t="s">
        <v>846</v>
      </c>
    </row>
    <row r="86" spans="1:12" ht="12.75" customHeight="1" x14ac:dyDescent="0.2">
      <c r="A86" s="97" t="s">
        <v>782</v>
      </c>
      <c r="B86" s="101">
        <v>0.25</v>
      </c>
      <c r="C86" s="101">
        <f t="shared" si="1"/>
        <v>0.15</v>
      </c>
      <c r="G86" s="101">
        <v>1</v>
      </c>
      <c r="H86" s="99" t="s">
        <v>629</v>
      </c>
      <c r="I86" s="101" t="s">
        <v>846</v>
      </c>
      <c r="L86" s="99">
        <v>0.15</v>
      </c>
    </row>
    <row r="87" spans="1:12" ht="12.75" customHeight="1" x14ac:dyDescent="0.2">
      <c r="A87" s="97" t="s">
        <v>785</v>
      </c>
      <c r="B87" s="101">
        <v>0.25</v>
      </c>
      <c r="C87" s="101">
        <f t="shared" si="1"/>
        <v>0.15</v>
      </c>
      <c r="D87" s="101"/>
      <c r="E87" s="101"/>
      <c r="F87" s="101">
        <v>0.9</v>
      </c>
      <c r="G87" s="101">
        <v>2</v>
      </c>
      <c r="H87" s="99" t="s">
        <v>804</v>
      </c>
      <c r="I87" s="101" t="s">
        <v>846</v>
      </c>
      <c r="L87" s="99">
        <v>0.15</v>
      </c>
    </row>
    <row r="88" spans="1:12" ht="12.75" customHeight="1" x14ac:dyDescent="0.2">
      <c r="A88" s="97" t="s">
        <v>1016</v>
      </c>
      <c r="B88" s="101">
        <v>0.25</v>
      </c>
      <c r="C88" s="101">
        <f t="shared" si="1"/>
        <v>0.2</v>
      </c>
      <c r="G88" s="101">
        <v>2</v>
      </c>
      <c r="H88" s="99" t="s">
        <v>804</v>
      </c>
      <c r="I88" s="101" t="s">
        <v>846</v>
      </c>
      <c r="L88" s="99">
        <v>0.2</v>
      </c>
    </row>
    <row r="89" spans="1:12" ht="12.75" customHeight="1" x14ac:dyDescent="0.2">
      <c r="A89" s="97" t="s">
        <v>786</v>
      </c>
      <c r="B89" s="101">
        <v>0.25</v>
      </c>
      <c r="C89" s="101">
        <f t="shared" si="1"/>
        <v>0.2</v>
      </c>
      <c r="G89" s="101">
        <v>1</v>
      </c>
      <c r="H89" s="99" t="s">
        <v>629</v>
      </c>
      <c r="I89" s="101" t="s">
        <v>846</v>
      </c>
      <c r="L89" s="99">
        <v>0.2</v>
      </c>
    </row>
    <row r="90" spans="1:12" ht="12.75" customHeight="1" x14ac:dyDescent="0.2">
      <c r="A90" s="97" t="s">
        <v>832</v>
      </c>
      <c r="B90" s="101">
        <v>1.07</v>
      </c>
      <c r="C90" s="101">
        <f t="shared" si="1"/>
        <v>0.15</v>
      </c>
      <c r="G90" s="101">
        <v>1</v>
      </c>
      <c r="H90" s="99" t="s">
        <v>804</v>
      </c>
      <c r="I90" s="101" t="s">
        <v>846</v>
      </c>
      <c r="L90" s="99">
        <v>0.15</v>
      </c>
    </row>
    <row r="91" spans="1:12" ht="12.75" customHeight="1" x14ac:dyDescent="0.2">
      <c r="A91" s="97" t="s">
        <v>833</v>
      </c>
      <c r="B91" s="101">
        <v>1.5</v>
      </c>
      <c r="C91" s="101">
        <f t="shared" si="1"/>
        <v>0.15</v>
      </c>
      <c r="G91" s="101">
        <v>2</v>
      </c>
      <c r="H91" s="99" t="s">
        <v>629</v>
      </c>
      <c r="I91" s="101" t="s">
        <v>846</v>
      </c>
      <c r="L91" s="99">
        <v>0.15</v>
      </c>
    </row>
    <row r="92" spans="1:12" ht="12.75" customHeight="1" x14ac:dyDescent="0.2">
      <c r="A92" s="97" t="s">
        <v>834</v>
      </c>
      <c r="B92" s="101">
        <v>0.68</v>
      </c>
      <c r="C92" s="101">
        <f t="shared" si="1"/>
        <v>0.15</v>
      </c>
      <c r="G92" s="101">
        <v>1</v>
      </c>
      <c r="H92" s="99" t="s">
        <v>804</v>
      </c>
      <c r="I92" s="101" t="s">
        <v>846</v>
      </c>
      <c r="L92" s="99">
        <v>0.15</v>
      </c>
    </row>
    <row r="93" spans="1:12" ht="12.75" customHeight="1" x14ac:dyDescent="0.2">
      <c r="A93" s="97" t="s">
        <v>835</v>
      </c>
      <c r="B93" s="101">
        <v>0.68</v>
      </c>
      <c r="C93" s="101">
        <f t="shared" si="1"/>
        <v>0.15</v>
      </c>
      <c r="G93" s="101">
        <v>1</v>
      </c>
      <c r="H93" s="99" t="s">
        <v>804</v>
      </c>
      <c r="I93" s="101" t="s">
        <v>846</v>
      </c>
      <c r="L93" s="99">
        <v>0.15</v>
      </c>
    </row>
    <row r="94" spans="1:12" ht="12.75" customHeight="1" x14ac:dyDescent="0.2">
      <c r="A94" s="97" t="s">
        <v>836</v>
      </c>
      <c r="B94" s="101">
        <v>0.5</v>
      </c>
      <c r="C94" s="101">
        <f t="shared" si="1"/>
        <v>0.15</v>
      </c>
      <c r="G94" s="101">
        <v>2</v>
      </c>
      <c r="H94" s="99" t="s">
        <v>672</v>
      </c>
      <c r="I94" s="101" t="s">
        <v>846</v>
      </c>
      <c r="L94" s="99">
        <v>0.15</v>
      </c>
    </row>
    <row r="95" spans="1:12" ht="12.75" customHeight="1" x14ac:dyDescent="0.2">
      <c r="A95" s="97" t="s">
        <v>837</v>
      </c>
      <c r="B95" s="101">
        <v>0.15</v>
      </c>
      <c r="C95" s="101">
        <f t="shared" si="1"/>
        <v>0.15</v>
      </c>
      <c r="G95" s="101">
        <v>2</v>
      </c>
      <c r="H95" s="99" t="s">
        <v>804</v>
      </c>
      <c r="I95" s="101" t="s">
        <v>846</v>
      </c>
    </row>
    <row r="96" spans="1:12" ht="12.75" customHeight="1" x14ac:dyDescent="0.2">
      <c r="A96" s="97" t="s">
        <v>838</v>
      </c>
      <c r="B96" s="101">
        <v>0.15</v>
      </c>
      <c r="C96" s="101">
        <f t="shared" si="1"/>
        <v>0.15</v>
      </c>
      <c r="G96" s="101">
        <v>2</v>
      </c>
      <c r="H96" s="99" t="s">
        <v>804</v>
      </c>
      <c r="I96" s="101" t="s">
        <v>846</v>
      </c>
    </row>
    <row r="97" spans="1:12" ht="12.75" customHeight="1" x14ac:dyDescent="0.2">
      <c r="A97" s="97" t="s">
        <v>839</v>
      </c>
      <c r="B97" s="101">
        <v>0.5</v>
      </c>
      <c r="C97" s="101">
        <f>IF(L97=0,B97,L97)</f>
        <v>0.15</v>
      </c>
      <c r="G97" s="101">
        <v>1</v>
      </c>
      <c r="H97" s="99" t="s">
        <v>629</v>
      </c>
      <c r="I97" s="101" t="s">
        <v>846</v>
      </c>
      <c r="L97" s="99">
        <v>0.15</v>
      </c>
    </row>
    <row r="98" spans="1:12" ht="12.75" customHeight="1" x14ac:dyDescent="0.2">
      <c r="A98" s="97" t="s">
        <v>840</v>
      </c>
      <c r="B98" s="101">
        <v>0.5</v>
      </c>
      <c r="C98" s="101">
        <f t="shared" si="1"/>
        <v>0.15</v>
      </c>
      <c r="G98" s="101">
        <v>1</v>
      </c>
      <c r="H98" s="99" t="s">
        <v>712</v>
      </c>
      <c r="I98" s="101" t="s">
        <v>846</v>
      </c>
      <c r="L98" s="99">
        <v>0.15</v>
      </c>
    </row>
    <row r="99" spans="1:12" ht="12.75" customHeight="1" x14ac:dyDescent="0.2">
      <c r="A99" s="97" t="s">
        <v>841</v>
      </c>
      <c r="B99" s="101">
        <v>0.5</v>
      </c>
      <c r="C99" s="101">
        <f t="shared" si="1"/>
        <v>0.15</v>
      </c>
      <c r="G99" s="101">
        <v>2</v>
      </c>
      <c r="H99" s="99" t="s">
        <v>703</v>
      </c>
      <c r="I99" s="101" t="s">
        <v>846</v>
      </c>
      <c r="L99" s="99">
        <v>0.15</v>
      </c>
    </row>
    <row r="100" spans="1:12" ht="12.75" customHeight="1" x14ac:dyDescent="0.2">
      <c r="A100" s="97" t="s">
        <v>842</v>
      </c>
      <c r="B100" s="101">
        <v>0.15</v>
      </c>
      <c r="C100" s="101">
        <f t="shared" si="1"/>
        <v>0.15</v>
      </c>
      <c r="G100" s="101">
        <v>2</v>
      </c>
      <c r="H100" s="99" t="s">
        <v>703</v>
      </c>
      <c r="I100" s="101" t="s">
        <v>846</v>
      </c>
    </row>
    <row r="101" spans="1:12" ht="12.75" customHeight="1" x14ac:dyDescent="0.2">
      <c r="A101" s="97" t="s">
        <v>131</v>
      </c>
      <c r="B101" s="101">
        <v>0</v>
      </c>
      <c r="C101" s="101">
        <v>0</v>
      </c>
      <c r="G101" s="99">
        <v>0</v>
      </c>
      <c r="H101" s="99">
        <v>0</v>
      </c>
      <c r="I101" s="101" t="s">
        <v>813</v>
      </c>
    </row>
    <row r="102" spans="1:12" ht="12.75" customHeight="1" x14ac:dyDescent="0.2">
      <c r="I102" s="101"/>
    </row>
    <row r="103" spans="1:12" ht="12.75" customHeight="1" x14ac:dyDescent="0.2">
      <c r="A103" s="107" t="s">
        <v>852</v>
      </c>
    </row>
    <row r="104" spans="1:12" ht="12.75" customHeight="1" x14ac:dyDescent="0.2">
      <c r="A104" s="111" t="s">
        <v>854</v>
      </c>
    </row>
    <row r="105" spans="1:12" ht="12.75" customHeight="1" x14ac:dyDescent="0.2">
      <c r="A105" s="107" t="s">
        <v>853</v>
      </c>
    </row>
    <row r="106" spans="1:12" ht="12.75" customHeight="1" x14ac:dyDescent="0.2">
      <c r="A106" s="110" t="s">
        <v>849</v>
      </c>
    </row>
    <row r="107" spans="1:12" ht="12.75" customHeight="1" x14ac:dyDescent="0.2">
      <c r="A107" s="110" t="s">
        <v>850</v>
      </c>
    </row>
    <row r="108" spans="1:12" ht="12.75" customHeight="1" x14ac:dyDescent="0.2">
      <c r="A108" s="110" t="s">
        <v>851</v>
      </c>
      <c r="B108" s="100"/>
      <c r="C108" s="100"/>
    </row>
    <row r="109" spans="1:12" ht="12.75" customHeight="1" x14ac:dyDescent="0.2">
      <c r="A109" s="110" t="s">
        <v>855</v>
      </c>
      <c r="B109" s="100"/>
      <c r="C109" s="100"/>
    </row>
    <row r="110" spans="1:12" ht="12.75" customHeight="1" x14ac:dyDescent="0.2">
      <c r="A110" s="100"/>
      <c r="B110" s="100"/>
      <c r="C110" s="100"/>
    </row>
    <row r="111" spans="1:12" ht="12.75" customHeight="1" x14ac:dyDescent="0.2">
      <c r="A111" s="100"/>
      <c r="B111" s="100"/>
      <c r="C111" s="100"/>
    </row>
    <row r="112" spans="1:12" ht="12.75" customHeight="1" x14ac:dyDescent="0.2">
      <c r="A112" s="100"/>
      <c r="B112" s="100"/>
      <c r="C112" s="100"/>
    </row>
    <row r="113" spans="1:3" ht="12.75" customHeight="1" x14ac:dyDescent="0.2">
      <c r="A113" s="100"/>
      <c r="B113" s="100"/>
      <c r="C113" s="100"/>
    </row>
    <row r="114" spans="1:3" ht="12.75" customHeight="1" x14ac:dyDescent="0.2">
      <c r="B114" s="100"/>
      <c r="C114" s="100"/>
    </row>
    <row r="115" spans="1:3" ht="12.75" customHeight="1" x14ac:dyDescent="0.2">
      <c r="B115" s="100"/>
      <c r="C115" s="100"/>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97"/>
    </row>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sheetData>
  <mergeCells count="3">
    <mergeCell ref="G3:G4"/>
    <mergeCell ref="H3:H4"/>
    <mergeCell ref="I3:I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zoomScale="85" zoomScaleNormal="85" workbookViewId="0">
      <selection activeCell="D25" sqref="D25"/>
    </sheetView>
  </sheetViews>
  <sheetFormatPr defaultColWidth="9.109375" defaultRowHeight="14.4" x14ac:dyDescent="0.3"/>
  <cols>
    <col min="1" max="1" width="9.109375" style="70"/>
    <col min="2" max="2" width="65.109375" style="70" customWidth="1"/>
    <col min="3" max="3" width="28" style="77" customWidth="1"/>
    <col min="4" max="4" width="37.88671875" style="77" bestFit="1" customWidth="1"/>
    <col min="5" max="5" width="32" style="77" customWidth="1"/>
    <col min="6" max="6" width="37.44140625" style="77" bestFit="1" customWidth="1"/>
    <col min="7" max="7" width="30.44140625" style="77" customWidth="1"/>
    <col min="8" max="8" width="37" style="77" customWidth="1"/>
    <col min="9" max="9" width="30.44140625" style="77" customWidth="1"/>
    <col min="10" max="11" width="9.109375" style="70"/>
    <col min="12" max="12" width="14.6640625" style="70" customWidth="1"/>
    <col min="13" max="16384" width="9.109375" style="70"/>
  </cols>
  <sheetData>
    <row r="2" spans="2:17" ht="28.8" x14ac:dyDescent="0.3">
      <c r="B2" s="68" t="s">
        <v>528</v>
      </c>
      <c r="C2" s="69" t="s">
        <v>529</v>
      </c>
      <c r="D2" s="239" t="s">
        <v>530</v>
      </c>
      <c r="E2" s="240"/>
      <c r="F2" s="240"/>
      <c r="G2" s="240"/>
      <c r="H2" s="240"/>
      <c r="I2" s="240"/>
      <c r="K2" s="158" t="s">
        <v>1107</v>
      </c>
    </row>
    <row r="3" spans="2:17" ht="28.8" x14ac:dyDescent="0.3">
      <c r="B3" s="68"/>
      <c r="C3" s="71"/>
      <c r="D3" s="72" t="s">
        <v>531</v>
      </c>
      <c r="E3" s="73" t="s">
        <v>532</v>
      </c>
      <c r="F3" s="160" t="s">
        <v>531</v>
      </c>
      <c r="G3" s="73" t="s">
        <v>532</v>
      </c>
      <c r="H3" s="72" t="s">
        <v>531</v>
      </c>
      <c r="I3" s="73" t="s">
        <v>532</v>
      </c>
    </row>
    <row r="4" spans="2:17" x14ac:dyDescent="0.3">
      <c r="B4" s="156" t="s">
        <v>600</v>
      </c>
      <c r="C4" s="76">
        <v>0.7</v>
      </c>
      <c r="D4" s="159" t="s">
        <v>1108</v>
      </c>
      <c r="E4" s="78">
        <v>0.3</v>
      </c>
      <c r="F4" s="173" t="s">
        <v>1137</v>
      </c>
      <c r="G4" s="78"/>
      <c r="H4" s="173" t="s">
        <v>1137</v>
      </c>
      <c r="I4" s="78"/>
      <c r="K4" s="161">
        <v>0.8</v>
      </c>
      <c r="L4" s="70" t="s">
        <v>594</v>
      </c>
      <c r="M4" s="70">
        <v>0.15</v>
      </c>
      <c r="Q4" s="155"/>
    </row>
    <row r="5" spans="2:17" x14ac:dyDescent="0.3">
      <c r="B5" s="156" t="s">
        <v>604</v>
      </c>
      <c r="C5" s="76">
        <v>0.8</v>
      </c>
      <c r="D5" s="77" t="s">
        <v>1108</v>
      </c>
      <c r="E5" s="78">
        <v>0.3</v>
      </c>
      <c r="F5" s="159" t="s">
        <v>1111</v>
      </c>
      <c r="G5" s="78">
        <v>0.1</v>
      </c>
      <c r="H5" s="173" t="s">
        <v>1137</v>
      </c>
      <c r="I5" s="78"/>
      <c r="K5" s="161">
        <v>0.8</v>
      </c>
      <c r="L5" s="70" t="s">
        <v>533</v>
      </c>
      <c r="M5" s="70">
        <v>0.3</v>
      </c>
    </row>
    <row r="6" spans="2:17" x14ac:dyDescent="0.3">
      <c r="B6" s="162" t="s">
        <v>1121</v>
      </c>
      <c r="C6" s="76">
        <v>0.85</v>
      </c>
      <c r="D6" s="77" t="s">
        <v>1108</v>
      </c>
      <c r="E6" s="78">
        <v>0.3</v>
      </c>
      <c r="F6" s="159" t="s">
        <v>1112</v>
      </c>
      <c r="G6" s="78">
        <v>0.95</v>
      </c>
      <c r="H6" s="159" t="s">
        <v>1111</v>
      </c>
      <c r="I6" s="78">
        <v>0.1</v>
      </c>
      <c r="K6" s="161">
        <v>0.85</v>
      </c>
      <c r="L6" s="70" t="s">
        <v>533</v>
      </c>
      <c r="M6" s="70">
        <v>0.3</v>
      </c>
      <c r="N6" s="70" t="s">
        <v>598</v>
      </c>
      <c r="O6" s="70">
        <v>0.95</v>
      </c>
    </row>
    <row r="7" spans="2:17" x14ac:dyDescent="0.3">
      <c r="B7" s="156" t="s">
        <v>601</v>
      </c>
      <c r="C7" s="76">
        <v>0.8</v>
      </c>
      <c r="D7" s="77" t="s">
        <v>1108</v>
      </c>
      <c r="E7" s="78">
        <v>0.3</v>
      </c>
      <c r="F7" s="159" t="s">
        <v>1111</v>
      </c>
      <c r="G7" s="78">
        <v>0.1</v>
      </c>
      <c r="H7" s="173" t="s">
        <v>1137</v>
      </c>
      <c r="I7" s="78"/>
      <c r="K7" s="161">
        <v>0.75</v>
      </c>
      <c r="L7" s="70" t="s">
        <v>533</v>
      </c>
      <c r="M7" s="70">
        <v>0.3</v>
      </c>
    </row>
    <row r="8" spans="2:17" x14ac:dyDescent="0.3">
      <c r="B8" s="156" t="s">
        <v>602</v>
      </c>
      <c r="C8" s="76">
        <v>0.85</v>
      </c>
      <c r="D8" s="77" t="s">
        <v>1108</v>
      </c>
      <c r="E8" s="78">
        <v>0.3</v>
      </c>
      <c r="F8" s="159" t="s">
        <v>1111</v>
      </c>
      <c r="G8" s="78">
        <v>0.1</v>
      </c>
      <c r="H8" s="173" t="s">
        <v>1137</v>
      </c>
      <c r="I8" s="78"/>
      <c r="K8" s="161">
        <v>0.95</v>
      </c>
      <c r="L8" s="70" t="s">
        <v>533</v>
      </c>
      <c r="M8" s="70">
        <v>0.3</v>
      </c>
    </row>
    <row r="9" spans="2:17" x14ac:dyDescent="0.3">
      <c r="B9" s="156" t="s">
        <v>603</v>
      </c>
      <c r="C9" s="76">
        <v>1</v>
      </c>
      <c r="D9" s="77" t="s">
        <v>1108</v>
      </c>
      <c r="E9" s="78">
        <v>0.3</v>
      </c>
      <c r="F9" s="159" t="s">
        <v>1111</v>
      </c>
      <c r="G9" s="78">
        <v>0.1</v>
      </c>
      <c r="H9" s="173" t="s">
        <v>1137</v>
      </c>
      <c r="I9" s="78"/>
      <c r="K9" s="161">
        <v>1</v>
      </c>
      <c r="L9" s="70" t="s">
        <v>533</v>
      </c>
      <c r="M9" s="70">
        <v>0.3</v>
      </c>
    </row>
    <row r="10" spans="2:17" x14ac:dyDescent="0.3">
      <c r="B10" s="156" t="s">
        <v>605</v>
      </c>
      <c r="C10" s="76">
        <v>1</v>
      </c>
      <c r="D10" s="77" t="s">
        <v>1108</v>
      </c>
      <c r="E10" s="78">
        <v>0.2</v>
      </c>
      <c r="F10" s="173" t="s">
        <v>1137</v>
      </c>
      <c r="G10" s="78"/>
      <c r="H10" s="173" t="s">
        <v>1137</v>
      </c>
      <c r="I10" s="78"/>
      <c r="K10" s="161">
        <v>0.8</v>
      </c>
      <c r="L10" s="70" t="s">
        <v>534</v>
      </c>
      <c r="M10" s="70">
        <v>0.2</v>
      </c>
    </row>
    <row r="11" spans="2:17" x14ac:dyDescent="0.3">
      <c r="B11" s="156" t="s">
        <v>599</v>
      </c>
      <c r="C11" s="76">
        <v>0.8</v>
      </c>
      <c r="D11" s="77" t="s">
        <v>1108</v>
      </c>
      <c r="E11" s="78">
        <v>0.3</v>
      </c>
      <c r="F11" s="173" t="s">
        <v>1137</v>
      </c>
      <c r="G11" s="78"/>
      <c r="H11" s="173" t="s">
        <v>1137</v>
      </c>
      <c r="I11" s="78"/>
      <c r="K11" s="161">
        <v>0.8</v>
      </c>
    </row>
    <row r="12" spans="2:17" x14ac:dyDescent="0.3">
      <c r="B12" s="75" t="s">
        <v>537</v>
      </c>
      <c r="C12" s="76">
        <v>0.5</v>
      </c>
      <c r="D12" s="77" t="s">
        <v>1108</v>
      </c>
      <c r="E12" s="78">
        <v>0.25</v>
      </c>
      <c r="F12" s="173" t="s">
        <v>1137</v>
      </c>
      <c r="G12" s="78"/>
      <c r="H12" s="173" t="s">
        <v>1137</v>
      </c>
      <c r="I12" s="78"/>
      <c r="K12" s="161">
        <v>0.6</v>
      </c>
      <c r="L12" s="70" t="s">
        <v>533</v>
      </c>
      <c r="M12" s="70">
        <v>0.3</v>
      </c>
    </row>
    <row r="13" spans="2:17" x14ac:dyDescent="0.3">
      <c r="B13" s="136" t="s">
        <v>503</v>
      </c>
      <c r="C13" s="76">
        <v>0.7</v>
      </c>
      <c r="D13" s="77" t="s">
        <v>1108</v>
      </c>
      <c r="E13" s="78">
        <v>0.45</v>
      </c>
      <c r="F13" s="173" t="s">
        <v>1137</v>
      </c>
      <c r="G13" s="78"/>
      <c r="H13" s="173" t="s">
        <v>1137</v>
      </c>
      <c r="I13" s="78"/>
      <c r="K13" s="161">
        <v>0.7</v>
      </c>
      <c r="L13" s="70" t="s">
        <v>533</v>
      </c>
      <c r="M13" s="70">
        <v>0.3</v>
      </c>
      <c r="N13" s="70" t="s">
        <v>534</v>
      </c>
      <c r="O13" s="70">
        <v>0.2</v>
      </c>
    </row>
    <row r="14" spans="2:17" x14ac:dyDescent="0.3">
      <c r="B14" s="75" t="s">
        <v>535</v>
      </c>
      <c r="C14" s="76">
        <v>0.55000000000000004</v>
      </c>
      <c r="D14" s="159" t="s">
        <v>1114</v>
      </c>
      <c r="E14" s="78">
        <v>0.2</v>
      </c>
      <c r="F14" s="173" t="s">
        <v>1137</v>
      </c>
      <c r="G14" s="78"/>
      <c r="H14" s="173" t="s">
        <v>1137</v>
      </c>
      <c r="I14" s="78"/>
      <c r="K14" s="161">
        <v>0.55000000000000004</v>
      </c>
      <c r="L14" s="70" t="s">
        <v>536</v>
      </c>
      <c r="M14" s="70">
        <v>0.2</v>
      </c>
    </row>
    <row r="15" spans="2:17" x14ac:dyDescent="0.3">
      <c r="B15" s="154" t="s">
        <v>1099</v>
      </c>
      <c r="C15" s="76">
        <v>0.7</v>
      </c>
      <c r="D15" s="159" t="s">
        <v>1114</v>
      </c>
      <c r="E15" s="78">
        <v>0.3</v>
      </c>
      <c r="F15" s="77" t="s">
        <v>1108</v>
      </c>
      <c r="G15" s="78">
        <v>0.25</v>
      </c>
      <c r="H15" s="173" t="s">
        <v>1137</v>
      </c>
      <c r="I15" s="78"/>
      <c r="K15" s="161">
        <v>0.8</v>
      </c>
      <c r="L15" s="70" t="s">
        <v>536</v>
      </c>
      <c r="M15" s="70">
        <v>0.2</v>
      </c>
      <c r="N15" s="70" t="s">
        <v>533</v>
      </c>
      <c r="O15" s="70">
        <v>0.3</v>
      </c>
    </row>
    <row r="16" spans="2:17" x14ac:dyDescent="0.3">
      <c r="B16" s="75" t="s">
        <v>504</v>
      </c>
      <c r="C16" s="76">
        <v>0.9</v>
      </c>
      <c r="D16" s="77" t="s">
        <v>1108</v>
      </c>
      <c r="E16" s="78">
        <v>0.25</v>
      </c>
      <c r="F16" s="173" t="s">
        <v>1137</v>
      </c>
      <c r="G16" s="78"/>
      <c r="H16" s="173" t="s">
        <v>1137</v>
      </c>
      <c r="I16" s="78"/>
      <c r="K16" s="161">
        <v>1</v>
      </c>
      <c r="L16" s="70" t="s">
        <v>533</v>
      </c>
      <c r="M16" s="70">
        <v>0.3</v>
      </c>
    </row>
    <row r="17" spans="2:13" x14ac:dyDescent="0.3">
      <c r="B17" s="75" t="s">
        <v>538</v>
      </c>
      <c r="C17" s="76">
        <v>0.6</v>
      </c>
      <c r="D17" s="159" t="s">
        <v>1109</v>
      </c>
      <c r="E17" s="78">
        <v>7</v>
      </c>
      <c r="F17" s="173" t="s">
        <v>1137</v>
      </c>
      <c r="G17" s="78"/>
      <c r="H17" s="173" t="s">
        <v>1137</v>
      </c>
      <c r="I17" s="78"/>
      <c r="K17" s="161">
        <v>0.7</v>
      </c>
      <c r="L17" s="70" t="s">
        <v>539</v>
      </c>
      <c r="M17" s="70">
        <v>4.5</v>
      </c>
    </row>
    <row r="18" spans="2:13" x14ac:dyDescent="0.3">
      <c r="B18" s="75" t="s">
        <v>559</v>
      </c>
      <c r="C18" s="76">
        <v>0.6</v>
      </c>
      <c r="D18" s="77" t="s">
        <v>1108</v>
      </c>
      <c r="E18" s="78">
        <v>0.25</v>
      </c>
      <c r="F18" s="173" t="s">
        <v>1137</v>
      </c>
      <c r="G18" s="78"/>
      <c r="H18" s="173" t="s">
        <v>1137</v>
      </c>
      <c r="I18" s="78"/>
      <c r="K18" s="161">
        <v>0.9</v>
      </c>
      <c r="L18" s="70" t="s">
        <v>533</v>
      </c>
      <c r="M18" s="70">
        <v>0.3</v>
      </c>
    </row>
    <row r="19" spans="2:13" x14ac:dyDescent="0.3">
      <c r="B19" s="75" t="s">
        <v>868</v>
      </c>
      <c r="C19" s="76">
        <v>0.75</v>
      </c>
      <c r="D19" s="77" t="s">
        <v>1108</v>
      </c>
      <c r="E19" s="78">
        <v>0.25</v>
      </c>
      <c r="F19" s="173" t="s">
        <v>1137</v>
      </c>
      <c r="G19" s="78"/>
      <c r="H19" s="173" t="s">
        <v>1137</v>
      </c>
      <c r="I19" s="78"/>
      <c r="K19" s="161">
        <v>0.85</v>
      </c>
      <c r="L19" s="70" t="s">
        <v>533</v>
      </c>
      <c r="M19" s="70">
        <v>0.3</v>
      </c>
    </row>
    <row r="20" spans="2:13" x14ac:dyDescent="0.3">
      <c r="B20" s="75" t="s">
        <v>542</v>
      </c>
      <c r="C20" s="76">
        <v>0.5</v>
      </c>
      <c r="D20" s="173" t="s">
        <v>1137</v>
      </c>
      <c r="E20" s="78"/>
      <c r="F20" s="173" t="s">
        <v>1137</v>
      </c>
      <c r="G20" s="78"/>
      <c r="H20" s="173" t="s">
        <v>1137</v>
      </c>
      <c r="I20" s="78"/>
      <c r="K20" s="161">
        <v>0.5</v>
      </c>
    </row>
    <row r="21" spans="2:13" x14ac:dyDescent="0.3">
      <c r="B21" s="75" t="s">
        <v>543</v>
      </c>
      <c r="C21" s="76">
        <v>0.4</v>
      </c>
      <c r="D21" s="77" t="s">
        <v>1108</v>
      </c>
      <c r="E21" s="78">
        <v>0.25</v>
      </c>
      <c r="F21" s="173" t="s">
        <v>1137</v>
      </c>
      <c r="G21" s="78"/>
      <c r="H21" s="173" t="s">
        <v>1137</v>
      </c>
      <c r="I21" s="78"/>
      <c r="K21" s="161">
        <v>0.6</v>
      </c>
    </row>
    <row r="22" spans="2:13" x14ac:dyDescent="0.3">
      <c r="B22" s="75" t="s">
        <v>544</v>
      </c>
      <c r="C22" s="76">
        <v>0.45</v>
      </c>
      <c r="D22" s="77" t="s">
        <v>1108</v>
      </c>
      <c r="E22" s="78">
        <v>0.35</v>
      </c>
      <c r="F22" s="173" t="s">
        <v>1137</v>
      </c>
      <c r="G22" s="78"/>
      <c r="H22" s="173" t="s">
        <v>1137</v>
      </c>
      <c r="I22" s="78"/>
      <c r="K22" s="161">
        <v>0.55000000000000004</v>
      </c>
      <c r="L22" s="70" t="s">
        <v>533</v>
      </c>
      <c r="M22" s="70">
        <v>0.3</v>
      </c>
    </row>
    <row r="23" spans="2:13" x14ac:dyDescent="0.3">
      <c r="B23" s="174" t="s">
        <v>1148</v>
      </c>
      <c r="C23" s="76">
        <v>0.45</v>
      </c>
      <c r="D23" s="77" t="s">
        <v>1108</v>
      </c>
      <c r="E23" s="78">
        <v>0.25</v>
      </c>
      <c r="F23" s="173" t="s">
        <v>1137</v>
      </c>
      <c r="G23" s="78"/>
      <c r="H23" s="173" t="s">
        <v>1137</v>
      </c>
      <c r="I23" s="78"/>
      <c r="K23" s="161">
        <v>0.4</v>
      </c>
      <c r="L23" s="70" t="s">
        <v>533</v>
      </c>
      <c r="M23" s="70">
        <v>0.3</v>
      </c>
    </row>
    <row r="24" spans="2:13" x14ac:dyDescent="0.3">
      <c r="B24" s="75" t="s">
        <v>546</v>
      </c>
      <c r="C24" s="76">
        <v>0.4</v>
      </c>
      <c r="D24" s="77" t="s">
        <v>1108</v>
      </c>
      <c r="E24" s="78">
        <v>0.25</v>
      </c>
      <c r="F24" s="173" t="s">
        <v>1137</v>
      </c>
      <c r="G24" s="78"/>
      <c r="H24" s="173" t="s">
        <v>1137</v>
      </c>
      <c r="I24" s="78"/>
      <c r="K24" s="161">
        <v>0.5</v>
      </c>
      <c r="L24" s="70" t="s">
        <v>533</v>
      </c>
      <c r="M24" s="70">
        <v>0.3</v>
      </c>
    </row>
    <row r="25" spans="2:13" x14ac:dyDescent="0.3">
      <c r="B25" s="75" t="s">
        <v>34</v>
      </c>
      <c r="C25" s="76">
        <v>0.4</v>
      </c>
      <c r="D25" s="159" t="s">
        <v>1110</v>
      </c>
      <c r="E25" s="78">
        <v>0.2</v>
      </c>
      <c r="F25" s="173" t="s">
        <v>1137</v>
      </c>
      <c r="G25" s="78"/>
      <c r="H25" s="173" t="s">
        <v>1137</v>
      </c>
      <c r="I25" s="78"/>
      <c r="K25" s="161">
        <v>0.4</v>
      </c>
      <c r="L25" s="70" t="s">
        <v>536</v>
      </c>
      <c r="M25" s="70">
        <v>0.2</v>
      </c>
    </row>
    <row r="26" spans="2:13" x14ac:dyDescent="0.3">
      <c r="B26" s="75" t="s">
        <v>547</v>
      </c>
      <c r="C26" s="76">
        <v>0.5</v>
      </c>
      <c r="D26" s="173" t="s">
        <v>1137</v>
      </c>
      <c r="E26" s="78"/>
      <c r="F26" s="173" t="s">
        <v>1137</v>
      </c>
      <c r="G26" s="78"/>
      <c r="H26" s="173" t="s">
        <v>1137</v>
      </c>
      <c r="I26" s="78"/>
      <c r="K26" s="161">
        <v>0.5</v>
      </c>
    </row>
    <row r="27" spans="2:13" x14ac:dyDescent="0.3">
      <c r="B27" s="75" t="s">
        <v>45</v>
      </c>
      <c r="C27" s="76">
        <v>0.7</v>
      </c>
      <c r="D27" s="77" t="s">
        <v>1108</v>
      </c>
      <c r="E27" s="78">
        <v>0.25</v>
      </c>
      <c r="F27" s="173" t="s">
        <v>1137</v>
      </c>
      <c r="G27" s="78"/>
      <c r="H27" s="173" t="s">
        <v>1137</v>
      </c>
      <c r="I27" s="78"/>
      <c r="K27" s="161">
        <v>0.8</v>
      </c>
      <c r="L27" s="70" t="s">
        <v>533</v>
      </c>
      <c r="M27" s="70">
        <v>0.3</v>
      </c>
    </row>
    <row r="28" spans="2:13" x14ac:dyDescent="0.3">
      <c r="B28" s="75" t="s">
        <v>579</v>
      </c>
      <c r="C28" s="76">
        <v>1.1499999999999999</v>
      </c>
      <c r="D28" s="173" t="s">
        <v>1137</v>
      </c>
      <c r="E28" s="78"/>
      <c r="F28" s="173" t="s">
        <v>1137</v>
      </c>
      <c r="G28" s="78"/>
      <c r="H28" s="173" t="s">
        <v>1137</v>
      </c>
      <c r="I28" s="78"/>
      <c r="K28" s="161">
        <v>1.1499999999999999</v>
      </c>
    </row>
    <row r="29" spans="2:13" x14ac:dyDescent="0.3">
      <c r="B29" s="75" t="s">
        <v>580</v>
      </c>
      <c r="C29" s="76">
        <v>0.6</v>
      </c>
      <c r="D29" s="77" t="s">
        <v>1108</v>
      </c>
      <c r="E29" s="78">
        <v>0.2</v>
      </c>
      <c r="F29" s="159" t="s">
        <v>1111</v>
      </c>
      <c r="G29" s="78">
        <v>0.1</v>
      </c>
      <c r="H29" s="173" t="s">
        <v>1137</v>
      </c>
      <c r="I29" s="78"/>
      <c r="K29" s="161">
        <v>1</v>
      </c>
    </row>
    <row r="30" spans="2:13" x14ac:dyDescent="0.3">
      <c r="B30" s="75" t="s">
        <v>581</v>
      </c>
      <c r="C30" s="76">
        <v>0.55000000000000004</v>
      </c>
      <c r="D30" s="173" t="s">
        <v>1137</v>
      </c>
      <c r="E30" s="78"/>
      <c r="F30" s="173" t="s">
        <v>1137</v>
      </c>
      <c r="G30" s="78"/>
      <c r="H30" s="173" t="s">
        <v>1137</v>
      </c>
      <c r="I30" s="78"/>
      <c r="K30" s="161">
        <v>0.55000000000000004</v>
      </c>
    </row>
    <row r="31" spans="2:13" x14ac:dyDescent="0.3">
      <c r="B31" s="75" t="s">
        <v>582</v>
      </c>
      <c r="C31" s="76">
        <v>0.8</v>
      </c>
      <c r="D31" s="159" t="s">
        <v>1111</v>
      </c>
      <c r="E31" s="78">
        <v>0.1</v>
      </c>
      <c r="F31" s="173" t="s">
        <v>1137</v>
      </c>
      <c r="G31" s="78"/>
      <c r="H31" s="173" t="s">
        <v>1137</v>
      </c>
      <c r="I31" s="78"/>
      <c r="K31" s="161">
        <v>0.95</v>
      </c>
      <c r="L31" s="70" t="s">
        <v>583</v>
      </c>
      <c r="M31" s="70">
        <v>0.1</v>
      </c>
    </row>
    <row r="32" spans="2:13" x14ac:dyDescent="0.3">
      <c r="B32" s="178" t="s">
        <v>584</v>
      </c>
      <c r="C32" s="76">
        <v>0.85</v>
      </c>
      <c r="D32" s="159" t="s">
        <v>1111</v>
      </c>
      <c r="E32" s="78">
        <v>0.1</v>
      </c>
      <c r="F32" s="159" t="s">
        <v>1110</v>
      </c>
      <c r="G32" s="78">
        <v>0.2</v>
      </c>
      <c r="H32" s="173" t="s">
        <v>1137</v>
      </c>
      <c r="I32" s="78"/>
      <c r="K32" s="161">
        <v>0.75</v>
      </c>
      <c r="L32" s="70" t="s">
        <v>583</v>
      </c>
      <c r="M32" s="70">
        <v>0.1</v>
      </c>
    </row>
    <row r="33" spans="2:15" x14ac:dyDescent="0.3">
      <c r="B33" s="75" t="s">
        <v>585</v>
      </c>
      <c r="C33" s="76">
        <v>1.9</v>
      </c>
      <c r="D33" s="173" t="s">
        <v>1137</v>
      </c>
      <c r="E33" s="78"/>
      <c r="F33" s="173" t="s">
        <v>1137</v>
      </c>
      <c r="G33" s="78"/>
      <c r="H33" s="173" t="s">
        <v>1137</v>
      </c>
      <c r="I33" s="78"/>
      <c r="K33" s="161">
        <v>1.9</v>
      </c>
    </row>
    <row r="34" spans="2:15" x14ac:dyDescent="0.3">
      <c r="B34" s="75" t="s">
        <v>586</v>
      </c>
      <c r="C34" s="76">
        <v>0.7</v>
      </c>
      <c r="D34" s="77" t="s">
        <v>1108</v>
      </c>
      <c r="E34" s="78">
        <v>0.15</v>
      </c>
      <c r="F34" s="159" t="s">
        <v>1111</v>
      </c>
      <c r="G34" s="78">
        <v>0.1</v>
      </c>
      <c r="H34" s="173" t="s">
        <v>1137</v>
      </c>
      <c r="I34" s="78"/>
      <c r="K34" s="161">
        <v>0.55000000000000004</v>
      </c>
      <c r="L34" s="70" t="s">
        <v>572</v>
      </c>
      <c r="M34" s="70">
        <v>0.15</v>
      </c>
      <c r="N34" s="70" t="s">
        <v>583</v>
      </c>
      <c r="O34" s="70">
        <v>0.1</v>
      </c>
    </row>
    <row r="35" spans="2:15" x14ac:dyDescent="0.3">
      <c r="B35" s="178" t="s">
        <v>587</v>
      </c>
      <c r="C35" s="76">
        <v>0.75</v>
      </c>
      <c r="D35" s="159" t="s">
        <v>1111</v>
      </c>
      <c r="E35" s="78">
        <v>0.1</v>
      </c>
      <c r="F35" s="173" t="s">
        <v>1137</v>
      </c>
      <c r="G35" s="78"/>
      <c r="H35" s="173" t="s">
        <v>1137</v>
      </c>
      <c r="I35" s="78"/>
      <c r="K35" s="161">
        <v>0.85</v>
      </c>
      <c r="L35" s="70" t="s">
        <v>583</v>
      </c>
      <c r="M35" s="70">
        <v>0.1</v>
      </c>
    </row>
    <row r="36" spans="2:15" x14ac:dyDescent="0.3">
      <c r="B36" s="75" t="s">
        <v>588</v>
      </c>
      <c r="C36" s="76">
        <v>0.9</v>
      </c>
      <c r="D36" s="159" t="s">
        <v>1111</v>
      </c>
      <c r="E36" s="78">
        <v>0.1</v>
      </c>
      <c r="F36" s="173" t="s">
        <v>1137</v>
      </c>
      <c r="G36" s="78"/>
      <c r="H36" s="173" t="s">
        <v>1137</v>
      </c>
      <c r="I36" s="78"/>
      <c r="K36" s="161">
        <v>0.9</v>
      </c>
      <c r="L36" s="70" t="s">
        <v>583</v>
      </c>
      <c r="M36" s="70">
        <v>0.1</v>
      </c>
    </row>
    <row r="37" spans="2:15" x14ac:dyDescent="0.3">
      <c r="B37" s="135" t="s">
        <v>469</v>
      </c>
      <c r="C37" s="76">
        <v>0.85</v>
      </c>
      <c r="D37" s="77" t="s">
        <v>1108</v>
      </c>
      <c r="E37" s="78">
        <v>0.25</v>
      </c>
      <c r="F37" s="173" t="s">
        <v>1137</v>
      </c>
      <c r="G37" s="78"/>
      <c r="H37" s="173" t="s">
        <v>1137</v>
      </c>
      <c r="I37" s="78"/>
      <c r="K37" s="161">
        <v>0.85</v>
      </c>
      <c r="L37" s="70" t="s">
        <v>533</v>
      </c>
      <c r="M37" s="70">
        <v>0.3</v>
      </c>
    </row>
    <row r="38" spans="2:15" x14ac:dyDescent="0.3">
      <c r="B38" s="75" t="s">
        <v>577</v>
      </c>
      <c r="C38" s="76">
        <v>0.95</v>
      </c>
      <c r="D38" s="173" t="s">
        <v>1137</v>
      </c>
      <c r="E38" s="78"/>
      <c r="F38" s="173" t="s">
        <v>1137</v>
      </c>
      <c r="G38" s="78"/>
      <c r="H38" s="173" t="s">
        <v>1137</v>
      </c>
      <c r="I38" s="78"/>
      <c r="K38" s="161">
        <v>0.95</v>
      </c>
    </row>
    <row r="39" spans="2:15" x14ac:dyDescent="0.3">
      <c r="B39" s="154" t="s">
        <v>7</v>
      </c>
      <c r="C39" s="76">
        <v>0.9</v>
      </c>
      <c r="D39" s="159" t="s">
        <v>1113</v>
      </c>
      <c r="E39" s="78">
        <v>0.35</v>
      </c>
      <c r="F39" s="173" t="s">
        <v>1137</v>
      </c>
      <c r="G39" s="78"/>
      <c r="H39" s="173" t="s">
        <v>1137</v>
      </c>
      <c r="I39" s="78"/>
      <c r="K39" s="161">
        <v>1</v>
      </c>
      <c r="L39" s="70" t="s">
        <v>570</v>
      </c>
      <c r="M39" s="70">
        <v>0.35</v>
      </c>
    </row>
    <row r="40" spans="2:15" x14ac:dyDescent="0.3">
      <c r="B40" s="156" t="s">
        <v>589</v>
      </c>
      <c r="C40" s="76">
        <v>0.45</v>
      </c>
      <c r="D40" s="173" t="s">
        <v>1137</v>
      </c>
      <c r="E40" s="78"/>
      <c r="F40" s="173" t="s">
        <v>1137</v>
      </c>
      <c r="G40" s="78"/>
      <c r="H40" s="173" t="s">
        <v>1137</v>
      </c>
      <c r="I40" s="78"/>
      <c r="K40" s="161">
        <v>0.45</v>
      </c>
    </row>
    <row r="41" spans="2:15" x14ac:dyDescent="0.3">
      <c r="B41" s="75" t="s">
        <v>554</v>
      </c>
      <c r="C41" s="76">
        <v>0.8</v>
      </c>
      <c r="D41" s="77" t="s">
        <v>1108</v>
      </c>
      <c r="E41" s="78">
        <v>0.25</v>
      </c>
      <c r="F41" s="173" t="s">
        <v>1137</v>
      </c>
      <c r="G41" s="78"/>
      <c r="H41" s="173" t="s">
        <v>1137</v>
      </c>
      <c r="I41" s="78"/>
      <c r="K41" s="161">
        <v>0.8</v>
      </c>
      <c r="L41" s="70" t="s">
        <v>533</v>
      </c>
      <c r="M41" s="70">
        <v>0.3</v>
      </c>
    </row>
    <row r="42" spans="2:15" x14ac:dyDescent="0.3">
      <c r="B42" s="75" t="s">
        <v>555</v>
      </c>
      <c r="C42" s="76">
        <v>1</v>
      </c>
      <c r="D42" s="173" t="s">
        <v>1137</v>
      </c>
      <c r="E42" s="78"/>
      <c r="F42" s="173" t="s">
        <v>1137</v>
      </c>
      <c r="G42" s="78"/>
      <c r="H42" s="173" t="s">
        <v>1137</v>
      </c>
      <c r="I42" s="78"/>
      <c r="K42" s="161">
        <v>1.1000000000000001</v>
      </c>
    </row>
    <row r="43" spans="2:15" x14ac:dyDescent="0.3">
      <c r="B43" s="154" t="s">
        <v>12</v>
      </c>
      <c r="C43" s="76">
        <v>0.7</v>
      </c>
      <c r="D43" s="77" t="s">
        <v>1108</v>
      </c>
      <c r="E43" s="78">
        <v>0.25</v>
      </c>
      <c r="F43" s="173" t="s">
        <v>1137</v>
      </c>
      <c r="G43" s="78"/>
      <c r="H43" s="173" t="s">
        <v>1137</v>
      </c>
      <c r="I43" s="78"/>
      <c r="K43" s="161">
        <v>0.85</v>
      </c>
      <c r="L43" s="70" t="s">
        <v>533</v>
      </c>
      <c r="M43" s="70">
        <v>0.3</v>
      </c>
    </row>
    <row r="44" spans="2:15" x14ac:dyDescent="0.3">
      <c r="B44" s="75" t="s">
        <v>557</v>
      </c>
      <c r="C44" s="76">
        <v>0.45</v>
      </c>
      <c r="D44" s="173" t="s">
        <v>1137</v>
      </c>
      <c r="E44" s="78"/>
      <c r="F44" s="173" t="s">
        <v>1137</v>
      </c>
      <c r="G44" s="78"/>
      <c r="H44" s="173" t="s">
        <v>1137</v>
      </c>
      <c r="I44" s="78"/>
      <c r="K44" s="161">
        <v>0.45</v>
      </c>
    </row>
    <row r="45" spans="2:15" x14ac:dyDescent="0.3">
      <c r="B45" s="75" t="s">
        <v>558</v>
      </c>
      <c r="C45" s="76">
        <v>0.55000000000000004</v>
      </c>
      <c r="D45" s="77" t="s">
        <v>1108</v>
      </c>
      <c r="E45" s="78">
        <v>0.25</v>
      </c>
      <c r="F45" s="173" t="s">
        <v>1137</v>
      </c>
      <c r="G45" s="78"/>
      <c r="H45" s="173" t="s">
        <v>1137</v>
      </c>
      <c r="I45" s="78"/>
      <c r="K45" s="161">
        <v>0.65</v>
      </c>
      <c r="L45" s="70" t="s">
        <v>533</v>
      </c>
      <c r="M45" s="70">
        <v>0.3</v>
      </c>
    </row>
    <row r="46" spans="2:15" x14ac:dyDescent="0.3">
      <c r="B46" s="154" t="s">
        <v>1101</v>
      </c>
      <c r="C46" s="76">
        <v>0.6</v>
      </c>
      <c r="D46" s="159" t="s">
        <v>1114</v>
      </c>
      <c r="E46" s="78">
        <v>0.2</v>
      </c>
      <c r="F46" s="173" t="s">
        <v>1137</v>
      </c>
      <c r="G46" s="78"/>
      <c r="H46" s="173" t="s">
        <v>1137</v>
      </c>
      <c r="I46" s="78"/>
      <c r="K46" s="161">
        <v>0.6</v>
      </c>
      <c r="L46" s="70" t="s">
        <v>536</v>
      </c>
      <c r="M46" s="70">
        <v>0.2</v>
      </c>
    </row>
    <row r="47" spans="2:15" x14ac:dyDescent="0.3">
      <c r="B47" s="154" t="s">
        <v>1100</v>
      </c>
      <c r="C47" s="76">
        <v>0.65</v>
      </c>
      <c r="D47" s="159" t="s">
        <v>1114</v>
      </c>
      <c r="E47" s="78">
        <v>0.2</v>
      </c>
      <c r="F47" s="173" t="s">
        <v>1137</v>
      </c>
      <c r="G47" s="78"/>
      <c r="H47" s="173" t="s">
        <v>1137</v>
      </c>
      <c r="I47" s="78"/>
      <c r="K47" s="161">
        <v>0.65</v>
      </c>
      <c r="L47" s="70" t="s">
        <v>536</v>
      </c>
      <c r="M47" s="70">
        <v>0.2</v>
      </c>
    </row>
    <row r="48" spans="2:15" x14ac:dyDescent="0.3">
      <c r="B48" s="154" t="s">
        <v>1102</v>
      </c>
      <c r="C48" s="76">
        <v>0.85</v>
      </c>
      <c r="D48" s="159" t="s">
        <v>1115</v>
      </c>
      <c r="E48" s="78">
        <v>0.7</v>
      </c>
      <c r="F48" s="173" t="s">
        <v>1137</v>
      </c>
      <c r="G48" s="78"/>
      <c r="H48" s="173" t="s">
        <v>1137</v>
      </c>
      <c r="I48" s="78"/>
      <c r="K48" s="161">
        <v>0.85</v>
      </c>
      <c r="L48" s="70" t="s">
        <v>553</v>
      </c>
      <c r="M48" s="70">
        <v>0.7</v>
      </c>
    </row>
    <row r="49" spans="2:16" x14ac:dyDescent="0.3">
      <c r="B49" s="75" t="s">
        <v>548</v>
      </c>
      <c r="C49" s="76">
        <v>0.6</v>
      </c>
      <c r="D49" s="159" t="s">
        <v>1108</v>
      </c>
      <c r="E49" s="78">
        <v>0.45</v>
      </c>
      <c r="F49" s="173" t="s">
        <v>1137</v>
      </c>
      <c r="G49" s="78"/>
      <c r="H49" s="173" t="s">
        <v>1137</v>
      </c>
      <c r="I49" s="78"/>
      <c r="K49" s="161">
        <v>0.6</v>
      </c>
      <c r="L49" s="70" t="s">
        <v>534</v>
      </c>
      <c r="M49" s="70">
        <v>0.5</v>
      </c>
    </row>
    <row r="50" spans="2:16" x14ac:dyDescent="0.3">
      <c r="B50" s="75" t="s">
        <v>549</v>
      </c>
      <c r="C50" s="76">
        <v>0.7</v>
      </c>
      <c r="D50" s="159" t="s">
        <v>1114</v>
      </c>
      <c r="E50" s="78">
        <v>0.35</v>
      </c>
      <c r="F50" s="173" t="s">
        <v>1137</v>
      </c>
      <c r="G50" s="78"/>
      <c r="H50" s="173" t="s">
        <v>1137</v>
      </c>
      <c r="I50" s="78"/>
      <c r="K50" s="161">
        <v>0.75</v>
      </c>
      <c r="L50" s="70" t="s">
        <v>536</v>
      </c>
      <c r="M50" s="70">
        <v>0.2</v>
      </c>
    </row>
    <row r="51" spans="2:16" x14ac:dyDescent="0.3">
      <c r="B51" s="172" t="s">
        <v>560</v>
      </c>
      <c r="C51" s="76">
        <v>0.6</v>
      </c>
      <c r="D51" s="159" t="s">
        <v>1116</v>
      </c>
      <c r="E51" s="78">
        <v>0.2</v>
      </c>
      <c r="F51" s="173" t="s">
        <v>1137</v>
      </c>
      <c r="G51" s="78"/>
      <c r="H51" s="173" t="s">
        <v>1137</v>
      </c>
      <c r="I51" s="78"/>
      <c r="J51" s="155"/>
      <c r="K51" s="161">
        <v>0.65</v>
      </c>
      <c r="L51" s="70" t="s">
        <v>561</v>
      </c>
      <c r="M51" s="70">
        <v>0.2</v>
      </c>
    </row>
    <row r="52" spans="2:16" x14ac:dyDescent="0.3">
      <c r="B52" s="75" t="s">
        <v>562</v>
      </c>
      <c r="C52" s="76">
        <v>0.65</v>
      </c>
      <c r="D52" s="159" t="s">
        <v>1116</v>
      </c>
      <c r="E52" s="78">
        <v>0.2</v>
      </c>
      <c r="F52" s="173" t="s">
        <v>1137</v>
      </c>
      <c r="G52" s="78"/>
      <c r="H52" s="173" t="s">
        <v>1137</v>
      </c>
      <c r="I52" s="78"/>
      <c r="K52" s="161">
        <v>0.7</v>
      </c>
      <c r="L52" s="70" t="s">
        <v>561</v>
      </c>
      <c r="M52" s="70">
        <v>0.2</v>
      </c>
    </row>
    <row r="53" spans="2:16" x14ac:dyDescent="0.3">
      <c r="B53" s="154" t="s">
        <v>1103</v>
      </c>
      <c r="C53" s="76">
        <v>0.1</v>
      </c>
      <c r="D53" s="171" t="s">
        <v>1135</v>
      </c>
      <c r="E53" s="78">
        <v>100</v>
      </c>
      <c r="F53" s="171" t="s">
        <v>1136</v>
      </c>
      <c r="G53" s="78">
        <v>50</v>
      </c>
      <c r="H53" s="173" t="s">
        <v>1137</v>
      </c>
      <c r="I53" s="78"/>
      <c r="K53" s="161">
        <v>0.1</v>
      </c>
      <c r="L53" s="70" t="s">
        <v>565</v>
      </c>
      <c r="M53" s="70">
        <v>100</v>
      </c>
      <c r="N53" s="70" t="s">
        <v>567</v>
      </c>
      <c r="O53" s="70">
        <v>50</v>
      </c>
    </row>
    <row r="54" spans="2:16" x14ac:dyDescent="0.3">
      <c r="B54" s="156" t="s">
        <v>568</v>
      </c>
      <c r="C54" s="76">
        <v>1</v>
      </c>
      <c r="D54" s="173" t="s">
        <v>1137</v>
      </c>
      <c r="E54" s="78"/>
      <c r="F54" s="173" t="s">
        <v>1137</v>
      </c>
      <c r="G54" s="78"/>
      <c r="H54" s="173" t="s">
        <v>1137</v>
      </c>
      <c r="I54" s="78"/>
      <c r="K54" s="161">
        <v>0.5</v>
      </c>
    </row>
    <row r="55" spans="2:16" x14ac:dyDescent="0.3">
      <c r="B55" s="75" t="s">
        <v>569</v>
      </c>
      <c r="C55" s="76">
        <v>1</v>
      </c>
      <c r="D55" s="159" t="s">
        <v>1113</v>
      </c>
      <c r="E55" s="78">
        <v>0.35</v>
      </c>
      <c r="F55" s="173" t="s">
        <v>1137</v>
      </c>
      <c r="G55" s="78"/>
      <c r="H55" s="173" t="s">
        <v>1137</v>
      </c>
      <c r="I55" s="78"/>
      <c r="K55" s="161">
        <v>1.1000000000000001</v>
      </c>
      <c r="L55" s="70" t="s">
        <v>570</v>
      </c>
      <c r="M55" s="70">
        <v>0.35</v>
      </c>
    </row>
    <row r="56" spans="2:16" x14ac:dyDescent="0.3">
      <c r="B56" s="75" t="s">
        <v>571</v>
      </c>
      <c r="C56" s="76">
        <v>1</v>
      </c>
      <c r="D56" s="77" t="s">
        <v>1108</v>
      </c>
      <c r="E56" s="78">
        <v>0.35</v>
      </c>
      <c r="F56" s="173" t="s">
        <v>1137</v>
      </c>
      <c r="G56" s="78"/>
      <c r="H56" s="173" t="s">
        <v>1137</v>
      </c>
      <c r="I56" s="78"/>
      <c r="K56" s="161">
        <v>1.05</v>
      </c>
      <c r="L56" s="70" t="s">
        <v>534</v>
      </c>
      <c r="M56" s="70">
        <v>0.2</v>
      </c>
      <c r="N56" s="70" t="s">
        <v>572</v>
      </c>
      <c r="O56" s="70">
        <v>0.15</v>
      </c>
    </row>
    <row r="57" spans="2:16" x14ac:dyDescent="0.3">
      <c r="B57" s="75" t="s">
        <v>573</v>
      </c>
      <c r="C57" s="76">
        <v>0.95</v>
      </c>
      <c r="D57" s="77" t="s">
        <v>1108</v>
      </c>
      <c r="E57" s="78">
        <v>0.35</v>
      </c>
      <c r="F57" s="173" t="s">
        <v>1137</v>
      </c>
      <c r="G57" s="78"/>
      <c r="H57" s="173" t="s">
        <v>1137</v>
      </c>
      <c r="I57" s="78"/>
      <c r="K57" s="161">
        <v>1</v>
      </c>
      <c r="L57" s="70" t="s">
        <v>534</v>
      </c>
      <c r="M57" s="70">
        <v>0.2</v>
      </c>
      <c r="N57" s="70" t="s">
        <v>572</v>
      </c>
      <c r="O57" s="70">
        <v>0.15</v>
      </c>
    </row>
    <row r="58" spans="2:16" x14ac:dyDescent="0.3">
      <c r="B58" s="75" t="s">
        <v>574</v>
      </c>
      <c r="C58" s="76">
        <v>0.6</v>
      </c>
      <c r="D58" s="159" t="s">
        <v>1117</v>
      </c>
      <c r="E58" s="78">
        <v>40</v>
      </c>
      <c r="F58" s="159" t="s">
        <v>1118</v>
      </c>
      <c r="G58" s="78">
        <v>120</v>
      </c>
      <c r="H58" s="173" t="s">
        <v>1137</v>
      </c>
      <c r="I58" s="78"/>
      <c r="K58" s="161">
        <v>0.6</v>
      </c>
      <c r="L58" s="70" t="s">
        <v>989</v>
      </c>
      <c r="M58" s="70">
        <v>40</v>
      </c>
      <c r="N58" s="70" t="s">
        <v>990</v>
      </c>
      <c r="O58" s="70">
        <v>120</v>
      </c>
    </row>
    <row r="59" spans="2:16" x14ac:dyDescent="0.3">
      <c r="B59" s="75" t="s">
        <v>509</v>
      </c>
      <c r="C59" s="76">
        <v>0.95</v>
      </c>
      <c r="D59" s="77" t="s">
        <v>1108</v>
      </c>
      <c r="E59" s="78">
        <v>0.25</v>
      </c>
      <c r="F59" s="173" t="s">
        <v>1137</v>
      </c>
      <c r="G59" s="78"/>
      <c r="H59" s="173" t="s">
        <v>1137</v>
      </c>
      <c r="I59" s="78"/>
      <c r="K59" s="161">
        <v>0.95</v>
      </c>
      <c r="L59" s="70" t="s">
        <v>533</v>
      </c>
      <c r="M59" s="70">
        <v>0.3</v>
      </c>
    </row>
    <row r="60" spans="2:16" x14ac:dyDescent="0.3">
      <c r="B60" s="75" t="s">
        <v>590</v>
      </c>
      <c r="C60" s="76">
        <v>0.65</v>
      </c>
      <c r="D60" s="77" t="s">
        <v>1108</v>
      </c>
      <c r="E60" s="78">
        <v>0.35</v>
      </c>
      <c r="F60" s="173" t="s">
        <v>1137</v>
      </c>
      <c r="G60" s="78"/>
      <c r="H60" s="173" t="s">
        <v>1137</v>
      </c>
      <c r="I60" s="78"/>
      <c r="K60" s="161">
        <v>0.65</v>
      </c>
      <c r="L60" s="70" t="s">
        <v>534</v>
      </c>
      <c r="M60" s="70">
        <v>0.2</v>
      </c>
      <c r="N60" s="70" t="s">
        <v>572</v>
      </c>
      <c r="O60" s="70">
        <v>0.15</v>
      </c>
    </row>
    <row r="61" spans="2:16" x14ac:dyDescent="0.3">
      <c r="B61" s="75" t="s">
        <v>593</v>
      </c>
      <c r="C61" s="76">
        <v>0.6</v>
      </c>
      <c r="D61" s="77" t="s">
        <v>1108</v>
      </c>
      <c r="E61" s="78">
        <v>0.35</v>
      </c>
      <c r="F61" s="173" t="s">
        <v>1137</v>
      </c>
      <c r="G61" s="78"/>
      <c r="H61" s="173" t="s">
        <v>1137</v>
      </c>
      <c r="I61" s="78"/>
      <c r="K61" s="161">
        <v>0.5</v>
      </c>
      <c r="L61" s="70" t="s">
        <v>534</v>
      </c>
      <c r="M61" s="70">
        <v>0.2</v>
      </c>
      <c r="N61" s="70" t="s">
        <v>594</v>
      </c>
      <c r="O61" s="70">
        <v>0.15</v>
      </c>
    </row>
    <row r="62" spans="2:16" x14ac:dyDescent="0.3">
      <c r="B62" s="177" t="s">
        <v>1104</v>
      </c>
      <c r="C62" s="76">
        <v>0.4</v>
      </c>
      <c r="D62" s="173" t="s">
        <v>1137</v>
      </c>
      <c r="E62" s="78"/>
      <c r="F62" s="173" t="s">
        <v>1137</v>
      </c>
      <c r="G62" s="78"/>
      <c r="H62" s="173" t="s">
        <v>1137</v>
      </c>
      <c r="I62" s="78"/>
      <c r="K62" s="161">
        <v>0.45</v>
      </c>
    </row>
    <row r="63" spans="2:16" x14ac:dyDescent="0.3">
      <c r="B63" s="154" t="s">
        <v>1105</v>
      </c>
      <c r="C63" s="76">
        <v>0.6</v>
      </c>
      <c r="D63" s="173" t="s">
        <v>1137</v>
      </c>
      <c r="E63" s="78"/>
      <c r="F63" s="173" t="s">
        <v>1137</v>
      </c>
      <c r="G63" s="78"/>
      <c r="H63" s="173" t="s">
        <v>1137</v>
      </c>
      <c r="I63" s="78"/>
      <c r="K63" s="161">
        <v>0.6</v>
      </c>
      <c r="P63" s="138" t="s">
        <v>982</v>
      </c>
    </row>
    <row r="64" spans="2:16" x14ac:dyDescent="0.3">
      <c r="B64" s="140" t="s">
        <v>889</v>
      </c>
      <c r="C64" s="76">
        <v>2.25</v>
      </c>
      <c r="D64" s="173" t="s">
        <v>1137</v>
      </c>
      <c r="E64" s="78"/>
      <c r="F64" s="173" t="s">
        <v>1137</v>
      </c>
      <c r="G64" s="78"/>
      <c r="H64" s="173" t="s">
        <v>1137</v>
      </c>
      <c r="I64" s="78"/>
      <c r="K64" s="161">
        <v>2.25</v>
      </c>
      <c r="P64" s="139" t="s">
        <v>894</v>
      </c>
    </row>
    <row r="65" spans="1:16" x14ac:dyDescent="0.3">
      <c r="B65" s="140" t="s">
        <v>890</v>
      </c>
      <c r="C65" s="76">
        <v>1.45</v>
      </c>
      <c r="D65" s="173" t="s">
        <v>1137</v>
      </c>
      <c r="E65" s="78"/>
      <c r="F65" s="173" t="s">
        <v>1137</v>
      </c>
      <c r="G65" s="78"/>
      <c r="H65" s="173" t="s">
        <v>1137</v>
      </c>
      <c r="I65" s="78"/>
      <c r="K65" s="161">
        <v>1.45</v>
      </c>
      <c r="P65" s="139" t="s">
        <v>895</v>
      </c>
    </row>
    <row r="66" spans="1:16" x14ac:dyDescent="0.3">
      <c r="B66" s="140" t="s">
        <v>891</v>
      </c>
      <c r="C66" s="76">
        <v>1.1000000000000001</v>
      </c>
      <c r="D66" s="173" t="s">
        <v>1137</v>
      </c>
      <c r="E66" s="78"/>
      <c r="F66" s="173" t="s">
        <v>1137</v>
      </c>
      <c r="G66" s="78"/>
      <c r="H66" s="173" t="s">
        <v>1137</v>
      </c>
      <c r="I66" s="78"/>
      <c r="K66" s="161">
        <v>1.1000000000000001</v>
      </c>
      <c r="P66" s="139" t="s">
        <v>896</v>
      </c>
    </row>
    <row r="67" spans="1:16" x14ac:dyDescent="0.3">
      <c r="B67" s="140" t="s">
        <v>892</v>
      </c>
      <c r="C67" s="76">
        <v>0.75</v>
      </c>
      <c r="D67" s="173" t="s">
        <v>1137</v>
      </c>
      <c r="E67" s="78"/>
      <c r="F67" s="173" t="s">
        <v>1137</v>
      </c>
      <c r="G67" s="78"/>
      <c r="H67" s="173" t="s">
        <v>1137</v>
      </c>
      <c r="I67" s="78"/>
      <c r="K67" s="161">
        <v>0.75</v>
      </c>
      <c r="P67" s="139" t="s">
        <v>897</v>
      </c>
    </row>
    <row r="68" spans="1:16" x14ac:dyDescent="0.3">
      <c r="B68" s="75" t="s">
        <v>575</v>
      </c>
      <c r="C68" s="76">
        <v>0.5</v>
      </c>
      <c r="D68" s="77" t="s">
        <v>1108</v>
      </c>
      <c r="E68" s="78">
        <v>0.25</v>
      </c>
      <c r="F68" s="173" t="s">
        <v>1137</v>
      </c>
      <c r="G68" s="78"/>
      <c r="H68" s="173" t="s">
        <v>1137</v>
      </c>
      <c r="I68" s="78"/>
      <c r="K68" s="161">
        <v>0.6</v>
      </c>
      <c r="L68" s="70" t="s">
        <v>533</v>
      </c>
      <c r="M68" s="70">
        <v>0.3</v>
      </c>
    </row>
    <row r="69" spans="1:16" x14ac:dyDescent="0.3">
      <c r="B69" s="75" t="s">
        <v>576</v>
      </c>
      <c r="C69" s="76">
        <v>0.8</v>
      </c>
      <c r="D69" s="77" t="s">
        <v>1108</v>
      </c>
      <c r="E69" s="78">
        <v>0.25</v>
      </c>
      <c r="F69" s="173" t="s">
        <v>1137</v>
      </c>
      <c r="G69" s="78"/>
      <c r="H69" s="173" t="s">
        <v>1137</v>
      </c>
      <c r="I69" s="78"/>
      <c r="K69" s="161">
        <v>1</v>
      </c>
      <c r="L69" s="70" t="s">
        <v>533</v>
      </c>
      <c r="M69" s="70">
        <v>0.3</v>
      </c>
    </row>
    <row r="70" spans="1:16" x14ac:dyDescent="0.3">
      <c r="B70" s="75" t="s">
        <v>591</v>
      </c>
      <c r="C70" s="76">
        <v>0.4</v>
      </c>
      <c r="D70" s="173" t="s">
        <v>1137</v>
      </c>
      <c r="E70" s="78"/>
      <c r="F70" s="173" t="s">
        <v>1137</v>
      </c>
      <c r="G70" s="78"/>
      <c r="H70" s="173" t="s">
        <v>1137</v>
      </c>
      <c r="I70" s="78"/>
      <c r="K70" s="161">
        <v>0.4</v>
      </c>
    </row>
    <row r="71" spans="1:16" x14ac:dyDescent="0.3">
      <c r="B71" s="75" t="s">
        <v>592</v>
      </c>
      <c r="C71" s="76">
        <v>0.45</v>
      </c>
      <c r="D71" s="77" t="s">
        <v>1108</v>
      </c>
      <c r="E71" s="78">
        <v>0.2</v>
      </c>
      <c r="F71" s="173" t="s">
        <v>1137</v>
      </c>
      <c r="G71" s="78"/>
      <c r="H71" s="173" t="s">
        <v>1137</v>
      </c>
      <c r="I71" s="78"/>
      <c r="K71" s="161">
        <v>0.45</v>
      </c>
      <c r="L71" s="70" t="s">
        <v>534</v>
      </c>
      <c r="M71" s="70">
        <v>0.2</v>
      </c>
    </row>
    <row r="72" spans="1:16" x14ac:dyDescent="0.3">
      <c r="B72" s="75" t="s">
        <v>595</v>
      </c>
      <c r="C72" s="76">
        <v>0.9</v>
      </c>
      <c r="D72" s="159" t="s">
        <v>1119</v>
      </c>
      <c r="E72" s="78">
        <v>1</v>
      </c>
      <c r="F72" s="173" t="s">
        <v>1137</v>
      </c>
      <c r="G72" s="78"/>
      <c r="H72" s="173" t="s">
        <v>1137</v>
      </c>
      <c r="I72" s="78"/>
      <c r="K72" s="161">
        <v>0.9</v>
      </c>
      <c r="L72" s="70" t="s">
        <v>596</v>
      </c>
      <c r="M72" s="70">
        <v>1</v>
      </c>
    </row>
    <row r="73" spans="1:16" x14ac:dyDescent="0.3">
      <c r="B73" s="157" t="s">
        <v>597</v>
      </c>
      <c r="C73" s="76">
        <v>0.4</v>
      </c>
      <c r="D73" s="173" t="s">
        <v>1137</v>
      </c>
      <c r="E73" s="78"/>
      <c r="F73" s="173" t="s">
        <v>1137</v>
      </c>
      <c r="G73" s="78"/>
      <c r="H73" s="173" t="s">
        <v>1137</v>
      </c>
      <c r="I73" s="78"/>
      <c r="K73" s="161">
        <v>0.4</v>
      </c>
      <c r="P73" s="138" t="s">
        <v>1106</v>
      </c>
    </row>
    <row r="74" spans="1:16" x14ac:dyDescent="0.3">
      <c r="B74" s="75"/>
      <c r="C74" s="76"/>
      <c r="E74" s="78"/>
      <c r="G74" s="78"/>
      <c r="H74" s="79"/>
      <c r="I74" s="78"/>
    </row>
    <row r="75" spans="1:16" x14ac:dyDescent="0.3">
      <c r="B75" s="75"/>
      <c r="C75" s="76"/>
      <c r="E75" s="78"/>
      <c r="G75" s="78"/>
      <c r="H75" s="79"/>
      <c r="I75" s="78"/>
    </row>
    <row r="76" spans="1:16" x14ac:dyDescent="0.3">
      <c r="A76" s="138" t="s">
        <v>983</v>
      </c>
      <c r="B76" s="75"/>
      <c r="C76" s="188"/>
      <c r="E76" s="186"/>
      <c r="G76" s="186"/>
      <c r="I76" s="186"/>
    </row>
    <row r="77" spans="1:16" x14ac:dyDescent="0.3">
      <c r="B77" s="183" t="s">
        <v>622</v>
      </c>
      <c r="C77" s="189" t="s">
        <v>984</v>
      </c>
      <c r="D77" s="173" t="s">
        <v>1137</v>
      </c>
      <c r="E77" s="186"/>
      <c r="F77" s="173" t="s">
        <v>1137</v>
      </c>
      <c r="G77" s="186"/>
      <c r="H77" s="173" t="s">
        <v>1137</v>
      </c>
      <c r="I77" s="186"/>
      <c r="J77" s="138" t="s">
        <v>985</v>
      </c>
    </row>
    <row r="78" spans="1:16" x14ac:dyDescent="0.3">
      <c r="B78" s="139" t="s">
        <v>623</v>
      </c>
      <c r="C78" s="189" t="s">
        <v>984</v>
      </c>
      <c r="D78" s="173" t="s">
        <v>1137</v>
      </c>
      <c r="E78" s="186"/>
      <c r="F78" s="173" t="s">
        <v>1137</v>
      </c>
      <c r="G78" s="186"/>
      <c r="H78" s="173" t="s">
        <v>1137</v>
      </c>
      <c r="I78" s="186"/>
      <c r="J78" s="138" t="s">
        <v>985</v>
      </c>
    </row>
    <row r="79" spans="1:16" x14ac:dyDescent="0.3">
      <c r="B79" s="139" t="s">
        <v>273</v>
      </c>
      <c r="C79" s="190">
        <f>C38</f>
        <v>0.95</v>
      </c>
      <c r="D79" s="173" t="s">
        <v>1137</v>
      </c>
      <c r="E79" s="187"/>
      <c r="F79" s="173" t="s">
        <v>1137</v>
      </c>
      <c r="G79" s="187"/>
      <c r="H79" s="173" t="s">
        <v>1137</v>
      </c>
      <c r="I79" s="187"/>
      <c r="J79" s="138" t="s">
        <v>986</v>
      </c>
    </row>
    <row r="80" spans="1:16" x14ac:dyDescent="0.3">
      <c r="B80" s="139" t="s">
        <v>526</v>
      </c>
      <c r="C80" s="190">
        <f>C51</f>
        <v>0.6</v>
      </c>
      <c r="D80" s="173" t="s">
        <v>1137</v>
      </c>
      <c r="E80" s="186"/>
      <c r="F80" s="173" t="s">
        <v>1137</v>
      </c>
      <c r="G80" s="186"/>
      <c r="H80" s="173" t="s">
        <v>1137</v>
      </c>
      <c r="I80" s="186"/>
      <c r="J80" s="138" t="s">
        <v>987</v>
      </c>
    </row>
    <row r="81" spans="1:10" x14ac:dyDescent="0.3">
      <c r="B81" s="139" t="s">
        <v>277</v>
      </c>
      <c r="C81" s="189">
        <v>0</v>
      </c>
      <c r="D81" s="173" t="s">
        <v>1137</v>
      </c>
      <c r="E81" s="186"/>
      <c r="F81" s="173" t="s">
        <v>1137</v>
      </c>
      <c r="G81" s="186"/>
      <c r="H81" s="173" t="s">
        <v>1137</v>
      </c>
      <c r="I81" s="186"/>
      <c r="J81" s="138"/>
    </row>
    <row r="82" spans="1:10" x14ac:dyDescent="0.3">
      <c r="B82" s="139" t="s">
        <v>276</v>
      </c>
      <c r="C82" s="189">
        <v>0</v>
      </c>
      <c r="D82" s="173" t="s">
        <v>1137</v>
      </c>
      <c r="E82" s="186"/>
      <c r="F82" s="173" t="s">
        <v>1137</v>
      </c>
      <c r="G82" s="186"/>
      <c r="H82" s="173" t="s">
        <v>1137</v>
      </c>
      <c r="I82" s="186"/>
      <c r="J82" s="138"/>
    </row>
    <row r="83" spans="1:10" x14ac:dyDescent="0.3">
      <c r="B83" s="184" t="s">
        <v>597</v>
      </c>
      <c r="C83" s="190">
        <f>C35</f>
        <v>0.75</v>
      </c>
      <c r="D83" s="173" t="s">
        <v>1137</v>
      </c>
      <c r="E83" s="186"/>
      <c r="F83" s="173" t="s">
        <v>1137</v>
      </c>
      <c r="G83" s="186"/>
      <c r="H83" s="173" t="s">
        <v>1137</v>
      </c>
      <c r="I83" s="186"/>
      <c r="J83" s="138" t="s">
        <v>987</v>
      </c>
    </row>
    <row r="84" spans="1:10" x14ac:dyDescent="0.3">
      <c r="B84" s="139" t="s">
        <v>1120</v>
      </c>
      <c r="C84" s="190">
        <f>C62</f>
        <v>0.4</v>
      </c>
      <c r="D84" s="173" t="s">
        <v>1137</v>
      </c>
      <c r="E84" s="186"/>
      <c r="F84" s="173" t="s">
        <v>1137</v>
      </c>
      <c r="G84" s="186"/>
      <c r="H84" s="173" t="s">
        <v>1137</v>
      </c>
      <c r="I84" s="186"/>
      <c r="J84" s="138" t="s">
        <v>1160</v>
      </c>
    </row>
    <row r="85" spans="1:10" x14ac:dyDescent="0.3">
      <c r="B85" s="183" t="s">
        <v>621</v>
      </c>
      <c r="C85" s="190">
        <f>C20</f>
        <v>0.5</v>
      </c>
      <c r="D85" s="173" t="s">
        <v>1137</v>
      </c>
      <c r="E85" s="186"/>
      <c r="F85" s="173" t="s">
        <v>1137</v>
      </c>
      <c r="G85" s="186"/>
      <c r="H85" s="173" t="s">
        <v>1137</v>
      </c>
      <c r="I85" s="186"/>
      <c r="J85" s="138" t="s">
        <v>988</v>
      </c>
    </row>
    <row r="86" spans="1:10" x14ac:dyDescent="0.3">
      <c r="B86" s="183" t="s">
        <v>1159</v>
      </c>
      <c r="C86" s="190">
        <f>C62</f>
        <v>0.4</v>
      </c>
      <c r="D86" s="173" t="s">
        <v>1137</v>
      </c>
      <c r="E86" s="186"/>
      <c r="F86" s="173" t="s">
        <v>1137</v>
      </c>
      <c r="G86" s="186"/>
      <c r="H86" s="173" t="s">
        <v>1137</v>
      </c>
      <c r="I86" s="186"/>
      <c r="J86" s="138" t="s">
        <v>1160</v>
      </c>
    </row>
    <row r="87" spans="1:10" x14ac:dyDescent="0.3">
      <c r="A87" s="175" t="s">
        <v>1154</v>
      </c>
      <c r="B87" s="185"/>
      <c r="C87" s="191"/>
      <c r="E87" s="186"/>
      <c r="G87" s="186"/>
      <c r="I87" s="186"/>
    </row>
    <row r="88" spans="1:10" x14ac:dyDescent="0.3">
      <c r="A88" s="175"/>
      <c r="B88" s="179" t="s">
        <v>1161</v>
      </c>
      <c r="C88" s="191">
        <v>0.75</v>
      </c>
      <c r="D88" s="180" t="str">
        <f t="shared" ref="D88:H88" si="0">D18</f>
        <v>Decorative/Display</v>
      </c>
      <c r="E88" s="181">
        <v>0.3</v>
      </c>
      <c r="F88" s="180" t="str">
        <f t="shared" si="0"/>
        <v>None</v>
      </c>
      <c r="G88" s="182"/>
      <c r="H88" s="180" t="str">
        <f t="shared" si="0"/>
        <v>None</v>
      </c>
      <c r="I88" s="182"/>
    </row>
    <row r="89" spans="1:10" x14ac:dyDescent="0.3">
      <c r="A89" s="175"/>
      <c r="B89" s="185" t="s">
        <v>1153</v>
      </c>
      <c r="C89" s="191">
        <v>0.45</v>
      </c>
      <c r="D89" s="173" t="s">
        <v>1137</v>
      </c>
      <c r="E89" s="186"/>
      <c r="F89" s="173" t="s">
        <v>1137</v>
      </c>
      <c r="G89" s="186"/>
      <c r="H89" s="173" t="s">
        <v>1137</v>
      </c>
      <c r="I89" s="186"/>
    </row>
    <row r="90" spans="1:10" x14ac:dyDescent="0.3">
      <c r="A90" s="175"/>
      <c r="B90" s="179" t="s">
        <v>1155</v>
      </c>
      <c r="C90" s="191">
        <v>0.75</v>
      </c>
      <c r="D90" s="77" t="s">
        <v>1111</v>
      </c>
      <c r="E90" s="186">
        <v>0.1</v>
      </c>
      <c r="F90" s="173" t="s">
        <v>1137</v>
      </c>
      <c r="G90" s="186"/>
      <c r="H90" s="173" t="s">
        <v>1137</v>
      </c>
      <c r="I90" s="186"/>
    </row>
    <row r="91" spans="1:10" x14ac:dyDescent="0.3">
      <c r="A91" s="175"/>
      <c r="B91" s="179" t="s">
        <v>1156</v>
      </c>
      <c r="C91" s="191">
        <v>0.85</v>
      </c>
      <c r="D91" s="77" t="s">
        <v>1111</v>
      </c>
      <c r="E91" s="186">
        <v>0.1</v>
      </c>
      <c r="F91" s="173" t="s">
        <v>1137</v>
      </c>
      <c r="G91" s="186"/>
      <c r="H91" s="173" t="s">
        <v>1137</v>
      </c>
      <c r="I91" s="186"/>
    </row>
    <row r="98" spans="1:16" x14ac:dyDescent="0.3">
      <c r="B98" s="70" t="s">
        <v>606</v>
      </c>
    </row>
    <row r="99" spans="1:16" s="77" customFormat="1" x14ac:dyDescent="0.3">
      <c r="A99" s="70"/>
      <c r="B99" s="70" t="s">
        <v>898</v>
      </c>
      <c r="J99" s="70"/>
      <c r="K99" s="70"/>
      <c r="L99" s="70"/>
      <c r="M99" s="70"/>
      <c r="N99" s="70"/>
      <c r="O99" s="70"/>
      <c r="P99" s="70"/>
    </row>
    <row r="100" spans="1:16" s="77" customFormat="1" x14ac:dyDescent="0.3">
      <c r="A100" s="70"/>
      <c r="B100" s="70" t="s">
        <v>607</v>
      </c>
      <c r="J100" s="70"/>
      <c r="K100" s="70"/>
      <c r="L100" s="70"/>
      <c r="M100" s="70"/>
      <c r="N100" s="70"/>
      <c r="O100" s="70"/>
      <c r="P100" s="70"/>
    </row>
    <row r="101" spans="1:16" s="77" customFormat="1" x14ac:dyDescent="0.3">
      <c r="A101" s="70"/>
      <c r="B101" s="167" t="s">
        <v>899</v>
      </c>
      <c r="J101" s="70"/>
      <c r="K101" s="70"/>
      <c r="L101" s="70"/>
      <c r="M101" s="70"/>
      <c r="N101" s="70"/>
      <c r="O101" s="70"/>
      <c r="P101" s="70"/>
    </row>
    <row r="102" spans="1:16" s="77" customFormat="1" x14ac:dyDescent="0.3">
      <c r="A102" s="70"/>
      <c r="B102" s="167" t="s">
        <v>900</v>
      </c>
      <c r="J102" s="70"/>
      <c r="K102" s="70"/>
      <c r="L102" s="70"/>
      <c r="M102" s="70"/>
      <c r="N102" s="70"/>
      <c r="O102" s="70"/>
      <c r="P102" s="70"/>
    </row>
    <row r="103" spans="1:16" s="77" customFormat="1" x14ac:dyDescent="0.3">
      <c r="A103" s="70"/>
      <c r="B103" s="70" t="s">
        <v>608</v>
      </c>
      <c r="J103" s="70"/>
      <c r="K103" s="70"/>
      <c r="L103" s="70"/>
      <c r="M103" s="70"/>
      <c r="N103" s="70"/>
      <c r="O103" s="70"/>
      <c r="P103" s="70"/>
    </row>
    <row r="104" spans="1:16" s="77" customFormat="1" x14ac:dyDescent="0.3">
      <c r="A104" s="70"/>
      <c r="B104" s="70" t="s">
        <v>609</v>
      </c>
      <c r="J104" s="70"/>
      <c r="K104" s="70"/>
      <c r="L104" s="70"/>
      <c r="M104" s="70"/>
      <c r="N104" s="70"/>
      <c r="O104" s="70"/>
      <c r="P104" s="70"/>
    </row>
    <row r="105" spans="1:16" s="77" customFormat="1" x14ac:dyDescent="0.3">
      <c r="A105" s="70"/>
      <c r="B105" s="70" t="s">
        <v>901</v>
      </c>
      <c r="J105" s="70"/>
      <c r="K105" s="70"/>
      <c r="L105" s="70"/>
      <c r="M105" s="70"/>
      <c r="N105" s="70"/>
      <c r="O105" s="70"/>
      <c r="P105" s="70"/>
    </row>
    <row r="106" spans="1:16" s="77" customFormat="1" x14ac:dyDescent="0.3">
      <c r="A106" s="70"/>
      <c r="B106" s="70" t="s">
        <v>610</v>
      </c>
      <c r="J106" s="70"/>
      <c r="K106" s="70"/>
      <c r="L106" s="70"/>
      <c r="M106" s="70"/>
      <c r="N106" s="70"/>
      <c r="O106" s="70"/>
      <c r="P106" s="70"/>
    </row>
    <row r="107" spans="1:16" s="77" customFormat="1" x14ac:dyDescent="0.3">
      <c r="A107" s="70"/>
      <c r="B107" s="70" t="s">
        <v>902</v>
      </c>
      <c r="J107" s="70"/>
      <c r="K107" s="70"/>
      <c r="L107" s="70"/>
      <c r="M107" s="70"/>
      <c r="N107" s="70"/>
      <c r="O107" s="70"/>
      <c r="P107" s="70"/>
    </row>
    <row r="108" spans="1:16" s="77" customFormat="1" x14ac:dyDescent="0.3">
      <c r="A108" s="70"/>
      <c r="B108" s="70" t="s">
        <v>611</v>
      </c>
      <c r="J108" s="70"/>
      <c r="K108" s="70"/>
      <c r="L108" s="70"/>
      <c r="M108" s="70"/>
      <c r="N108" s="70"/>
      <c r="O108" s="70"/>
      <c r="P108" s="70"/>
    </row>
    <row r="109" spans="1:16" s="77" customFormat="1" x14ac:dyDescent="0.3">
      <c r="A109" s="70"/>
      <c r="B109" s="70" t="s">
        <v>903</v>
      </c>
      <c r="J109" s="70"/>
      <c r="K109" s="70"/>
      <c r="L109" s="70"/>
      <c r="M109" s="70"/>
      <c r="N109" s="70"/>
      <c r="O109" s="70"/>
      <c r="P109" s="70"/>
    </row>
    <row r="110" spans="1:16" s="77" customFormat="1" x14ac:dyDescent="0.3">
      <c r="A110" s="70"/>
      <c r="B110" s="70" t="s">
        <v>612</v>
      </c>
      <c r="J110" s="70"/>
      <c r="K110" s="70"/>
      <c r="L110" s="70"/>
      <c r="M110" s="70"/>
      <c r="N110" s="70"/>
      <c r="O110" s="70"/>
      <c r="P110" s="70"/>
    </row>
    <row r="111" spans="1:16" s="77" customFormat="1" x14ac:dyDescent="0.3">
      <c r="A111" s="70"/>
      <c r="B111" s="70" t="s">
        <v>613</v>
      </c>
      <c r="J111" s="70"/>
      <c r="K111" s="70"/>
      <c r="L111" s="70"/>
      <c r="M111" s="70"/>
      <c r="N111" s="70"/>
      <c r="O111" s="70"/>
      <c r="P111" s="70"/>
    </row>
    <row r="112" spans="1:16" s="77" customFormat="1" x14ac:dyDescent="0.3">
      <c r="A112" s="70"/>
      <c r="B112" s="70" t="s">
        <v>614</v>
      </c>
      <c r="J112" s="70"/>
      <c r="K112" s="70"/>
      <c r="L112" s="70"/>
      <c r="M112" s="70"/>
      <c r="N112" s="70"/>
      <c r="O112" s="70"/>
      <c r="P112" s="70"/>
    </row>
    <row r="113" spans="1:16" s="77" customFormat="1" x14ac:dyDescent="0.3">
      <c r="A113" s="70"/>
      <c r="B113" s="70" t="s">
        <v>615</v>
      </c>
      <c r="J113" s="70"/>
      <c r="K113" s="70"/>
      <c r="L113" s="70"/>
      <c r="M113" s="70"/>
      <c r="N113" s="70"/>
      <c r="O113" s="70"/>
      <c r="P113" s="70"/>
    </row>
    <row r="114" spans="1:16" s="77" customFormat="1" x14ac:dyDescent="0.3">
      <c r="A114" s="70"/>
      <c r="B114" s="70" t="s">
        <v>616</v>
      </c>
      <c r="J114" s="70"/>
      <c r="K114" s="70"/>
      <c r="L114" s="70"/>
      <c r="M114" s="70"/>
      <c r="N114" s="70"/>
      <c r="O114" s="70"/>
      <c r="P114" s="70"/>
    </row>
    <row r="115" spans="1:16" s="77" customFormat="1" x14ac:dyDescent="0.3">
      <c r="A115" s="70"/>
      <c r="B115" s="70" t="s">
        <v>617</v>
      </c>
      <c r="J115" s="70"/>
      <c r="K115" s="70"/>
      <c r="L115" s="70"/>
      <c r="M115" s="70"/>
      <c r="N115" s="70"/>
      <c r="O115" s="70"/>
      <c r="P115" s="70"/>
    </row>
    <row r="116" spans="1:16" x14ac:dyDescent="0.3">
      <c r="B116" s="70" t="s">
        <v>1124</v>
      </c>
    </row>
    <row r="117" spans="1:16" x14ac:dyDescent="0.3">
      <c r="B117" s="70" t="s">
        <v>1125</v>
      </c>
    </row>
    <row r="118" spans="1:16" x14ac:dyDescent="0.3">
      <c r="B118" s="70" t="s">
        <v>1126</v>
      </c>
    </row>
    <row r="119" spans="1:16" x14ac:dyDescent="0.3">
      <c r="B119" s="70" t="s">
        <v>1127</v>
      </c>
    </row>
    <row r="120" spans="1:16" x14ac:dyDescent="0.3">
      <c r="B120" s="70" t="s">
        <v>1128</v>
      </c>
    </row>
  </sheetData>
  <mergeCells count="1">
    <mergeCell ref="D2:I2"/>
  </mergeCells>
  <conditionalFormatting sqref="C4:C73">
    <cfRule type="cellIs" dxfId="63" priority="1" operator="lessThan">
      <formula>$K4</formula>
    </cfRule>
    <cfRule type="cellIs" dxfId="62" priority="2" operator="greaterThan">
      <formula>$K4</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953</v>
      </c>
      <c r="B5" s="128" t="s">
        <v>954</v>
      </c>
      <c r="C5" s="128" t="s">
        <v>955</v>
      </c>
      <c r="D5" s="128" t="s">
        <v>956</v>
      </c>
      <c r="E5" s="128" t="s">
        <v>957</v>
      </c>
      <c r="F5" s="125" t="s">
        <v>958</v>
      </c>
    </row>
    <row r="6" spans="1:10" x14ac:dyDescent="0.3">
      <c r="A6" s="129" t="s">
        <v>992</v>
      </c>
      <c r="B6" s="131">
        <f ca="1">OFFSET('2016SpcFunc'!$B$5,MATCH(A6,'2016SpcFunc'!$A$6:A$66,0),0)</f>
        <v>157</v>
      </c>
      <c r="C6" s="129" t="s">
        <v>597</v>
      </c>
      <c r="D6" s="130" t="e">
        <f ca="1">OFFSET(#REF!,MATCH($C6,#REF!,0),36,1,1)</f>
        <v>#REF!</v>
      </c>
      <c r="F6" s="126" t="e">
        <f ca="1">TEXT($F$3,0)&amp;$G$3&amp;$H$3&amp;TEXT($D6,0)&amp;$G$3&amp;$I$3&amp;$J$3&amp;$A6&amp;$J$3</f>
        <v>#REF!</v>
      </c>
    </row>
    <row r="7" spans="1:10" x14ac:dyDescent="0.3">
      <c r="A7" s="129" t="s">
        <v>503</v>
      </c>
      <c r="B7" s="131">
        <f ca="1">OFFSET('2016SpcFunc'!$B$5,MATCH(A7,'2016SpcFunc'!$A$6:A$66,0),0)</f>
        <v>101</v>
      </c>
      <c r="C7" s="129" t="s">
        <v>503</v>
      </c>
      <c r="D7" s="130" t="e">
        <f ca="1">OFFSET(#REF!,MATCH($C7,#REF!,0),36,1,1)</f>
        <v>#REF!</v>
      </c>
      <c r="F7" s="126" t="e">
        <f t="shared" ref="F7:F65" ca="1" si="0">TEXT($F$3,0)&amp;$G$3&amp;$H$3&amp;TEXT($D7,0)&amp;$G$3&amp;$I$3&amp;$J$3&amp;$A7&amp;$J$3</f>
        <v>#REF!</v>
      </c>
    </row>
    <row r="8" spans="1:10" x14ac:dyDescent="0.3">
      <c r="A8" s="129" t="s">
        <v>877</v>
      </c>
      <c r="B8" s="131">
        <f ca="1">OFFSET('2016SpcFunc'!$B$5,MATCH(A8,'2016SpcFunc'!$A$6:A$66,0),0)</f>
        <v>102</v>
      </c>
      <c r="C8" s="129" t="s">
        <v>535</v>
      </c>
      <c r="D8" s="130" t="e">
        <f ca="1">OFFSET(#REF!,MATCH($C8,#REF!,0),36,1,1)</f>
        <v>#REF!</v>
      </c>
      <c r="F8" s="126" t="e">
        <f t="shared" ca="1" si="0"/>
        <v>#REF!</v>
      </c>
    </row>
    <row r="9" spans="1:10" x14ac:dyDescent="0.3">
      <c r="A9" s="129" t="s">
        <v>959</v>
      </c>
      <c r="B9" s="131">
        <f ca="1">OFFSET('2016SpcFunc'!$B$5,MATCH(A9,'2016SpcFunc'!$A$6:A$66,0),0)</f>
        <v>103</v>
      </c>
      <c r="C9" s="129" t="s">
        <v>544</v>
      </c>
      <c r="D9" s="130" t="e">
        <f ca="1">OFFSET(#REF!,MATCH($C9,#REF!,0),36,1,1)</f>
        <v>#REF!</v>
      </c>
      <c r="E9" s="125">
        <v>1</v>
      </c>
      <c r="F9" s="126" t="e">
        <f t="shared" ca="1" si="0"/>
        <v>#REF!</v>
      </c>
    </row>
    <row r="10" spans="1:10" x14ac:dyDescent="0.3">
      <c r="A10" s="129" t="s">
        <v>29</v>
      </c>
      <c r="B10" s="131">
        <f ca="1">OFFSET('2016SpcFunc'!$B$5,MATCH(A10,'2016SpcFunc'!$A$6:A$66,0),0)</f>
        <v>104</v>
      </c>
      <c r="C10" s="129" t="s">
        <v>29</v>
      </c>
      <c r="D10" s="130" t="e">
        <f ca="1">OFFSET(#REF!,MATCH($C10,#REF!,0),36,1,1)</f>
        <v>#REF!</v>
      </c>
      <c r="F10" s="126" t="e">
        <f t="shared" ca="1" si="0"/>
        <v>#REF!</v>
      </c>
    </row>
    <row r="11" spans="1:10" x14ac:dyDescent="0.3">
      <c r="A11" s="129" t="s">
        <v>504</v>
      </c>
      <c r="B11" s="131">
        <f ca="1">OFFSET('2016SpcFunc'!$B$5,MATCH(A11,'2016SpcFunc'!$A$6:A$66,0),0)</f>
        <v>106</v>
      </c>
      <c r="C11" s="129" t="s">
        <v>504</v>
      </c>
      <c r="D11" s="130" t="e">
        <f ca="1">OFFSET(#REF!,MATCH($C11,#REF!,0),36,1,1)</f>
        <v>#REF!</v>
      </c>
      <c r="F11" s="126" t="e">
        <f t="shared" ca="1" si="0"/>
        <v>#REF!</v>
      </c>
    </row>
    <row r="12" spans="1:10" x14ac:dyDescent="0.3">
      <c r="A12" s="129" t="s">
        <v>30</v>
      </c>
      <c r="B12" s="131">
        <f ca="1">OFFSET('2016SpcFunc'!$B$5,MATCH(A12,'2016SpcFunc'!$A$6:A$66,0),0)</f>
        <v>105</v>
      </c>
      <c r="C12" s="129" t="s">
        <v>538</v>
      </c>
      <c r="D12" s="130" t="e">
        <f ca="1">OFFSET(#REF!,MATCH($C12,#REF!,0),36,1,1)</f>
        <v>#REF!</v>
      </c>
      <c r="F12" s="126" t="e">
        <f t="shared" ca="1" si="0"/>
        <v>#REF!</v>
      </c>
    </row>
    <row r="13" spans="1:10" x14ac:dyDescent="0.3">
      <c r="A13" s="129" t="s">
        <v>33</v>
      </c>
      <c r="B13" s="131">
        <f ca="1">OFFSET('2016SpcFunc'!$B$5,MATCH(A13,'2016SpcFunc'!$A$6:A$66,0),0)</f>
        <v>108</v>
      </c>
      <c r="C13" s="129" t="s">
        <v>1009</v>
      </c>
      <c r="D13" s="130" t="e">
        <f ca="1">OFFSET(#REF!,MATCH($C13,#REF!,0),36,1,1)</f>
        <v>#REF!</v>
      </c>
      <c r="F13" s="126" t="e">
        <f t="shared" ca="1" si="0"/>
        <v>#REF!</v>
      </c>
    </row>
    <row r="14" spans="1:10" x14ac:dyDescent="0.3">
      <c r="A14" s="129" t="s">
        <v>32</v>
      </c>
      <c r="B14" s="131">
        <f ca="1">OFFSET('2016SpcFunc'!$B$5,MATCH(A14,'2016SpcFunc'!$A$6:A$66,0),0)</f>
        <v>107</v>
      </c>
      <c r="C14" s="129" t="s">
        <v>540</v>
      </c>
      <c r="D14" s="130" t="e">
        <f ca="1">OFFSET(#REF!,MATCH($C14,#REF!,0),36,1,1)</f>
        <v>#REF!</v>
      </c>
      <c r="F14" s="126" t="e">
        <f t="shared" ca="1" si="0"/>
        <v>#REF!</v>
      </c>
    </row>
    <row r="15" spans="1:10" x14ac:dyDescent="0.3">
      <c r="A15" s="129" t="s">
        <v>621</v>
      </c>
      <c r="B15" s="131">
        <f ca="1">OFFSET('2016SpcFunc'!$B$5,MATCH(A15,'2016SpcFunc'!$A$6:A$66,0),0)</f>
        <v>109</v>
      </c>
      <c r="C15" s="129" t="s">
        <v>621</v>
      </c>
      <c r="D15" s="130" t="e">
        <f ca="1">OFFSET(#REF!,MATCH($C15,#REF!,0),36,1,1)</f>
        <v>#REF!</v>
      </c>
      <c r="F15" s="126" t="e">
        <f t="shared" ca="1" si="0"/>
        <v>#REF!</v>
      </c>
    </row>
    <row r="16" spans="1:10" x14ac:dyDescent="0.3">
      <c r="A16" s="129" t="s">
        <v>508</v>
      </c>
      <c r="B16" s="131">
        <f ca="1">OFFSET('2016SpcFunc'!$B$5,MATCH(A16,'2016SpcFunc'!$A$6:A$66,0),0)</f>
        <v>139</v>
      </c>
      <c r="C16" s="129" t="s">
        <v>559</v>
      </c>
      <c r="D16" s="130" t="e">
        <f ca="1">OFFSET(#REF!,MATCH($C16,#REF!,0),36,1,1)</f>
        <v>#REF!</v>
      </c>
      <c r="F16" s="126" t="e">
        <f t="shared" ca="1" si="0"/>
        <v>#REF!</v>
      </c>
    </row>
    <row r="17" spans="1:6" x14ac:dyDescent="0.3">
      <c r="A17" s="129" t="s">
        <v>924</v>
      </c>
      <c r="B17" s="131">
        <f ca="1">OFFSET('2016SpcFunc'!$B$5,MATCH(A17,'2016SpcFunc'!$A$6:A$66,0),0)</f>
        <v>110</v>
      </c>
      <c r="C17" s="129" t="s">
        <v>868</v>
      </c>
      <c r="D17" s="130" t="e">
        <f ca="1">OFFSET(#REF!,MATCH($C17,#REF!,0),36,1,1)</f>
        <v>#REF!</v>
      </c>
      <c r="F17" s="126" t="e">
        <f t="shared" ca="1" si="0"/>
        <v>#REF!</v>
      </c>
    </row>
    <row r="18" spans="1:6" x14ac:dyDescent="0.3">
      <c r="A18" s="129" t="s">
        <v>3</v>
      </c>
      <c r="B18" s="131">
        <f ca="1">OFFSET('2016SpcFunc'!$B$5,MATCH(A18,'2016SpcFunc'!$A$6:A$66,0),0)</f>
        <v>111</v>
      </c>
      <c r="C18" s="129" t="s">
        <v>869</v>
      </c>
      <c r="D18" s="130" t="e">
        <f ca="1">OFFSET(#REF!,MATCH($C18,#REF!,0),36,1,1)</f>
        <v>#REF!</v>
      </c>
      <c r="F18" s="126" t="e">
        <f t="shared" ca="1" si="0"/>
        <v>#REF!</v>
      </c>
    </row>
    <row r="19" spans="1:6" x14ac:dyDescent="0.3">
      <c r="A19" s="129" t="s">
        <v>505</v>
      </c>
      <c r="B19" s="131">
        <f ca="1">OFFSET('2016SpcFunc'!$B$5,MATCH(A19,'2016SpcFunc'!$A$6:A$66,0),0)</f>
        <v>112</v>
      </c>
      <c r="C19" s="129" t="s">
        <v>545</v>
      </c>
      <c r="D19" s="130" t="e">
        <f ca="1">OFFSET(#REF!,MATCH($C19,#REF!,0),36,1,1)</f>
        <v>#REF!</v>
      </c>
      <c r="F19" s="126" t="e">
        <f t="shared" ca="1" si="0"/>
        <v>#REF!</v>
      </c>
    </row>
    <row r="20" spans="1:6" x14ac:dyDescent="0.3">
      <c r="A20" s="129" t="s">
        <v>4</v>
      </c>
      <c r="B20" s="131">
        <f ca="1">OFFSET('2016SpcFunc'!$B$5,MATCH(A20,'2016SpcFunc'!$A$6:A$66,0),0)</f>
        <v>113</v>
      </c>
      <c r="C20" s="129" t="s">
        <v>960</v>
      </c>
      <c r="D20" s="130" t="e">
        <f ca="1">OFFSET(#REF!,MATCH($C20,#REF!,0),36,1,1)</f>
        <v>#REF!</v>
      </c>
      <c r="E20" s="125">
        <v>1</v>
      </c>
      <c r="F20" s="126" t="e">
        <f t="shared" ca="1" si="0"/>
        <v>#REF!</v>
      </c>
    </row>
    <row r="21" spans="1:6" x14ac:dyDescent="0.3">
      <c r="A21" s="129" t="s">
        <v>5</v>
      </c>
      <c r="B21" s="131">
        <f ca="1">OFFSET('2016SpcFunc'!$B$5,MATCH(A21,'2016SpcFunc'!$A$6:A$66,0),0)</f>
        <v>114</v>
      </c>
      <c r="C21" s="129" t="s">
        <v>960</v>
      </c>
      <c r="D21" s="130" t="e">
        <f ca="1">OFFSET(#REF!,MATCH($C21,#REF!,0),36,1,1)</f>
        <v>#REF!</v>
      </c>
      <c r="E21" s="125">
        <v>1</v>
      </c>
      <c r="F21" s="126" t="e">
        <f t="shared" ca="1" si="0"/>
        <v>#REF!</v>
      </c>
    </row>
    <row r="22" spans="1:6" x14ac:dyDescent="0.3">
      <c r="A22" s="129" t="s">
        <v>34</v>
      </c>
      <c r="B22" s="131">
        <f ca="1">OFFSET('2016SpcFunc'!$B$5,MATCH(A22,'2016SpcFunc'!$A$6:A$66,0),0)</f>
        <v>115</v>
      </c>
      <c r="C22" s="129" t="s">
        <v>34</v>
      </c>
      <c r="D22" s="130" t="e">
        <f ca="1">OFFSET(#REF!,MATCH($C22,#REF!,0),36,1,1)</f>
        <v>#REF!</v>
      </c>
      <c r="F22" s="126" t="e">
        <f t="shared" ca="1" si="0"/>
        <v>#REF!</v>
      </c>
    </row>
    <row r="23" spans="1:6" x14ac:dyDescent="0.3">
      <c r="A23" s="129" t="s">
        <v>527</v>
      </c>
      <c r="B23" s="131">
        <f ca="1">OFFSET('2016SpcFunc'!$B$5,MATCH(A23,'2016SpcFunc'!$A$6:A$66,0),0)</f>
        <v>116</v>
      </c>
      <c r="C23" s="129" t="s">
        <v>547</v>
      </c>
      <c r="D23" s="130" t="e">
        <f ca="1">OFFSET(#REF!,MATCH($C23,#REF!,0),36,1,1)</f>
        <v>#REF!</v>
      </c>
      <c r="F23" s="126" t="e">
        <f t="shared" ca="1" si="0"/>
        <v>#REF!</v>
      </c>
    </row>
    <row r="24" spans="1:6" x14ac:dyDescent="0.3">
      <c r="A24" s="129" t="s">
        <v>45</v>
      </c>
      <c r="B24" s="131">
        <f ca="1">OFFSET('2016SpcFunc'!$B$5,MATCH(A24,'2016SpcFunc'!$A$6:A$66,0),0)</f>
        <v>118</v>
      </c>
      <c r="C24" s="129" t="s">
        <v>45</v>
      </c>
      <c r="D24" s="130" t="e">
        <f ca="1">OFFSET(#REF!,MATCH($C24,#REF!,0),36,1,1)</f>
        <v>#REF!</v>
      </c>
      <c r="F24" s="126" t="e">
        <f t="shared" ca="1" si="0"/>
        <v>#REF!</v>
      </c>
    </row>
    <row r="25" spans="1:6" x14ac:dyDescent="0.3">
      <c r="A25" s="129" t="s">
        <v>15</v>
      </c>
      <c r="B25" s="131">
        <f ca="1">OFFSET('2016SpcFunc'!$B$5,MATCH(A25,'2016SpcFunc'!$A$6:A$66,0),0)</f>
        <v>146</v>
      </c>
      <c r="C25" s="129" t="s">
        <v>870</v>
      </c>
      <c r="D25" s="130" t="e">
        <f ca="1">OFFSET(#REF!,MATCH($C25,#REF!,0),36,1,1)</f>
        <v>#REF!</v>
      </c>
      <c r="F25" s="126" t="e">
        <f t="shared" ca="1" si="0"/>
        <v>#REF!</v>
      </c>
    </row>
    <row r="26" spans="1:6" x14ac:dyDescent="0.3">
      <c r="A26" s="129" t="s">
        <v>47</v>
      </c>
      <c r="B26" s="131">
        <f ca="1">OFFSET('2016SpcFunc'!$B$5,MATCH(A26,'2016SpcFunc'!$A$6:A$66,0),0)</f>
        <v>119</v>
      </c>
      <c r="C26" s="129" t="s">
        <v>551</v>
      </c>
      <c r="D26" s="130" t="e">
        <f ca="1">OFFSET(#REF!,MATCH($C26,#REF!,0),36,1,1)</f>
        <v>#REF!</v>
      </c>
      <c r="F26" s="126" t="e">
        <f t="shared" ca="1" si="0"/>
        <v>#REF!</v>
      </c>
    </row>
    <row r="27" spans="1:6" x14ac:dyDescent="0.3">
      <c r="A27" s="129" t="s">
        <v>46</v>
      </c>
      <c r="B27" s="131">
        <f ca="1">OFFSET('2016SpcFunc'!$B$5,MATCH(A27,'2016SpcFunc'!$A$6:A$66,0),0)</f>
        <v>120</v>
      </c>
      <c r="C27" s="129" t="s">
        <v>550</v>
      </c>
      <c r="D27" s="130" t="e">
        <f ca="1">OFFSET(#REF!,MATCH($C27,#REF!,0),36,1,1)</f>
        <v>#REF!</v>
      </c>
      <c r="F27" s="126" t="e">
        <f t="shared" ca="1" si="0"/>
        <v>#REF!</v>
      </c>
    </row>
    <row r="28" spans="1:6" x14ac:dyDescent="0.3">
      <c r="A28" s="129" t="s">
        <v>48</v>
      </c>
      <c r="B28" s="131">
        <f ca="1">OFFSET('2016SpcFunc'!$B$5,MATCH(A28,'2016SpcFunc'!$A$6:A$66,0),0)</f>
        <v>121</v>
      </c>
      <c r="C28" s="129" t="s">
        <v>552</v>
      </c>
      <c r="D28" s="130" t="e">
        <f ca="1">OFFSET(#REF!,MATCH($C28,#REF!,0),36,1,1)</f>
        <v>#REF!</v>
      </c>
      <c r="F28" s="126" t="e">
        <f t="shared" ca="1" si="0"/>
        <v>#REF!</v>
      </c>
    </row>
    <row r="29" spans="1:6" x14ac:dyDescent="0.3">
      <c r="A29" s="129" t="s">
        <v>961</v>
      </c>
      <c r="B29" s="131">
        <f ca="1">OFFSET('2016SpcFunc'!$B$5,MATCH(A29,'2016SpcFunc'!$A$6:A$66,0),0)</f>
        <v>122</v>
      </c>
      <c r="C29" s="129" t="s">
        <v>571</v>
      </c>
      <c r="D29" s="130" t="e">
        <f ca="1">OFFSET(#REF!,MATCH($C29,#REF!,0),36,1,1)</f>
        <v>#REF!</v>
      </c>
      <c r="E29" s="125">
        <v>1</v>
      </c>
      <c r="F29" s="126" t="e">
        <f t="shared" ca="1" si="0"/>
        <v>#REF!</v>
      </c>
    </row>
    <row r="30" spans="1:6" x14ac:dyDescent="0.3">
      <c r="A30" s="129" t="s">
        <v>622</v>
      </c>
      <c r="B30" s="131">
        <f ca="1">OFFSET('2016SpcFunc'!$B$5,MATCH(A30,'2016SpcFunc'!$A$6:A$66,0),0)</f>
        <v>123</v>
      </c>
      <c r="C30" s="129" t="s">
        <v>622</v>
      </c>
      <c r="D30" s="130" t="e">
        <f ca="1">OFFSET(#REF!,MATCH($C30,#REF!,0),36,1,1)</f>
        <v>#REF!</v>
      </c>
      <c r="F30" s="126" t="e">
        <f t="shared" ca="1" si="0"/>
        <v>#REF!</v>
      </c>
    </row>
    <row r="31" spans="1:6" x14ac:dyDescent="0.3">
      <c r="A31" s="129" t="s">
        <v>469</v>
      </c>
      <c r="B31" s="131">
        <f ca="1">OFFSET('2016SpcFunc'!$B$5,MATCH(A31,'2016SpcFunc'!$A$6:A$66,0),0)</f>
        <v>124</v>
      </c>
      <c r="C31" s="129" t="s">
        <v>469</v>
      </c>
      <c r="D31" s="130" t="e">
        <f ca="1">OFFSET(#REF!,MATCH($C31,#REF!,0),36,1,1)</f>
        <v>#REF!</v>
      </c>
      <c r="F31" s="126" t="e">
        <f t="shared" ca="1" si="0"/>
        <v>#REF!</v>
      </c>
    </row>
    <row r="32" spans="1:6" x14ac:dyDescent="0.3">
      <c r="A32" s="129" t="s">
        <v>623</v>
      </c>
      <c r="B32" s="131">
        <f ca="1">OFFSET('2016SpcFunc'!$B$5,MATCH(A32,'2016SpcFunc'!$A$6:A$66,0),0)</f>
        <v>125</v>
      </c>
      <c r="C32" s="129" t="s">
        <v>623</v>
      </c>
      <c r="D32" s="130" t="e">
        <f ca="1">OFFSET(#REF!,MATCH($C32,#REF!,0),36,1,1)</f>
        <v>#REF!</v>
      </c>
      <c r="F32" s="126" t="e">
        <f t="shared" ca="1" si="0"/>
        <v>#REF!</v>
      </c>
    </row>
    <row r="33" spans="1:6" x14ac:dyDescent="0.3">
      <c r="A33" s="129" t="s">
        <v>6</v>
      </c>
      <c r="B33" s="131">
        <f ca="1">OFFSET('2016SpcFunc'!$B$5,MATCH(A33,'2016SpcFunc'!$A$6:A$66,0),0)</f>
        <v>126</v>
      </c>
      <c r="C33" s="129" t="s">
        <v>871</v>
      </c>
      <c r="D33" s="130" t="e">
        <f ca="1">OFFSET(#REF!,MATCH($C33,#REF!,0),36,1,1)</f>
        <v>#REF!</v>
      </c>
      <c r="F33" s="126" t="e">
        <f t="shared" ca="1" si="0"/>
        <v>#REF!</v>
      </c>
    </row>
    <row r="34" spans="1:6" x14ac:dyDescent="0.3">
      <c r="A34" s="129" t="s">
        <v>267</v>
      </c>
      <c r="B34" s="131">
        <f ca="1">OFFSET('2016SpcFunc'!$B$5,MATCH(A34,'2016SpcFunc'!$A$6:A$66,0),0)</f>
        <v>127</v>
      </c>
      <c r="C34" s="129" t="s">
        <v>872</v>
      </c>
      <c r="D34" s="130" t="e">
        <f ca="1">OFFSET(#REF!,MATCH($C34,#REF!,0),36,1,1)</f>
        <v>#REF!</v>
      </c>
      <c r="F34" s="126" t="e">
        <f t="shared" ca="1" si="0"/>
        <v>#REF!</v>
      </c>
    </row>
    <row r="35" spans="1:6" x14ac:dyDescent="0.3">
      <c r="A35" s="129" t="s">
        <v>274</v>
      </c>
      <c r="B35" s="131">
        <f ca="1">OFFSET('2016SpcFunc'!$B$5,MATCH(A35,'2016SpcFunc'!$A$6:A$66,0),0)</f>
        <v>128</v>
      </c>
      <c r="C35" s="129" t="s">
        <v>577</v>
      </c>
      <c r="D35" s="130" t="e">
        <f ca="1">OFFSET(#REF!,MATCH($C35,#REF!,0),36,1,1)</f>
        <v>#REF!</v>
      </c>
      <c r="F35" s="126" t="e">
        <f t="shared" ca="1" si="0"/>
        <v>#REF!</v>
      </c>
    </row>
    <row r="36" spans="1:6" x14ac:dyDescent="0.3">
      <c r="A36" s="129" t="s">
        <v>273</v>
      </c>
      <c r="B36" s="131">
        <f ca="1">OFFSET('2016SpcFunc'!$B$5,MATCH(A36,'2016SpcFunc'!$A$6:A$66,0),0)</f>
        <v>129</v>
      </c>
      <c r="C36" s="129" t="s">
        <v>273</v>
      </c>
      <c r="D36" s="130" t="e">
        <f ca="1">OFFSET(#REF!,MATCH($C36,#REF!,0),36,1,1)</f>
        <v>#REF!</v>
      </c>
      <c r="F36" s="126" t="e">
        <f t="shared" ca="1" si="0"/>
        <v>#REF!</v>
      </c>
    </row>
    <row r="37" spans="1:6" x14ac:dyDescent="0.3">
      <c r="A37" s="129" t="s">
        <v>8</v>
      </c>
      <c r="B37" s="131">
        <f ca="1">OFFSET('2016SpcFunc'!$B$5,MATCH(A37,'2016SpcFunc'!$A$6:A$66,0),0)</f>
        <v>132</v>
      </c>
      <c r="C37" s="129" t="s">
        <v>960</v>
      </c>
      <c r="D37" s="130" t="e">
        <f ca="1">OFFSET(#REF!,MATCH($C37,#REF!,0),36,1,1)</f>
        <v>#REF!</v>
      </c>
      <c r="F37" s="126" t="e">
        <f t="shared" ca="1" si="0"/>
        <v>#REF!</v>
      </c>
    </row>
    <row r="38" spans="1:6" x14ac:dyDescent="0.3">
      <c r="A38" s="129" t="s">
        <v>9</v>
      </c>
      <c r="B38" s="131">
        <f ca="1">OFFSET('2016SpcFunc'!$B$5,MATCH(A38,'2016SpcFunc'!$A$6:A$66,0),0)</f>
        <v>133</v>
      </c>
      <c r="C38" s="129" t="s">
        <v>554</v>
      </c>
      <c r="D38" s="130" t="e">
        <f ca="1">OFFSET(#REF!,MATCH($C38,#REF!,0),36,1,1)</f>
        <v>#REF!</v>
      </c>
      <c r="F38" s="126" t="e">
        <f t="shared" ca="1" si="0"/>
        <v>#REF!</v>
      </c>
    </row>
    <row r="39" spans="1:6" x14ac:dyDescent="0.3">
      <c r="A39" s="129" t="s">
        <v>10</v>
      </c>
      <c r="B39" s="131">
        <f ca="1">OFFSET('2016SpcFunc'!$B$5,MATCH(A39,'2016SpcFunc'!$A$6:A$66,0),0)</f>
        <v>134</v>
      </c>
      <c r="C39" s="129" t="s">
        <v>555</v>
      </c>
      <c r="D39" s="130" t="e">
        <f ca="1">OFFSET(#REF!,MATCH($C39,#REF!,0),36,1,1)</f>
        <v>#REF!</v>
      </c>
      <c r="F39" s="126" t="e">
        <f t="shared" ca="1" si="0"/>
        <v>#REF!</v>
      </c>
    </row>
    <row r="40" spans="1:6" x14ac:dyDescent="0.3">
      <c r="A40" s="129" t="s">
        <v>11</v>
      </c>
      <c r="B40" s="131">
        <f ca="1">OFFSET('2016SpcFunc'!$B$5,MATCH(A40,'2016SpcFunc'!$A$6:A$66,0),0)</f>
        <v>135</v>
      </c>
      <c r="C40" s="129" t="s">
        <v>556</v>
      </c>
      <c r="D40" s="130" t="e">
        <f ca="1">OFFSET(#REF!,MATCH($C40,#REF!,0),36,1,1)</f>
        <v>#REF!</v>
      </c>
      <c r="E40" s="125">
        <v>1</v>
      </c>
      <c r="F40" s="126" t="e">
        <f t="shared" ca="1" si="0"/>
        <v>#REF!</v>
      </c>
    </row>
    <row r="41" spans="1:6" x14ac:dyDescent="0.3">
      <c r="A41" s="129" t="s">
        <v>13</v>
      </c>
      <c r="B41" s="131">
        <f ca="1">OFFSET('2016SpcFunc'!$B$5,MATCH(A41,'2016SpcFunc'!$A$6:A$66,0),0)</f>
        <v>137</v>
      </c>
      <c r="C41" s="129" t="s">
        <v>557</v>
      </c>
      <c r="D41" s="130" t="e">
        <f ca="1">OFFSET(#REF!,MATCH($C41,#REF!,0),36,1,1)</f>
        <v>#REF!</v>
      </c>
      <c r="F41" s="126" t="e">
        <f t="shared" ca="1" si="0"/>
        <v>#REF!</v>
      </c>
    </row>
    <row r="42" spans="1:6" x14ac:dyDescent="0.3">
      <c r="A42" s="129" t="s">
        <v>507</v>
      </c>
      <c r="B42" s="131">
        <f ca="1">OFFSET('2016SpcFunc'!$B$5,MATCH(A42,'2016SpcFunc'!$A$6:A$66,0),0)</f>
        <v>138</v>
      </c>
      <c r="C42" s="129" t="s">
        <v>558</v>
      </c>
      <c r="D42" s="130" t="e">
        <f ca="1">OFFSET(#REF!,MATCH($C42,#REF!,0),36,1,1)</f>
        <v>#REF!</v>
      </c>
      <c r="F42" s="126" t="e">
        <f t="shared" ca="1" si="0"/>
        <v>#REF!</v>
      </c>
    </row>
    <row r="43" spans="1:6" x14ac:dyDescent="0.3">
      <c r="A43" s="129" t="s">
        <v>12</v>
      </c>
      <c r="B43" s="131">
        <f ca="1">OFFSET('2016SpcFunc'!$B$5,MATCH(A43,'2016SpcFunc'!$A$6:A$66,0),0)</f>
        <v>136</v>
      </c>
      <c r="C43" s="129" t="s">
        <v>556</v>
      </c>
      <c r="D43" s="130" t="e">
        <f ca="1">OFFSET(#REF!,MATCH($C43,#REF!,0),36,1,1)</f>
        <v>#REF!</v>
      </c>
      <c r="F43" s="126" t="e">
        <f t="shared" ca="1" si="0"/>
        <v>#REF!</v>
      </c>
    </row>
    <row r="44" spans="1:6" x14ac:dyDescent="0.3">
      <c r="A44" s="129" t="s">
        <v>14</v>
      </c>
      <c r="B44" s="131">
        <f ca="1">OFFSET('2016SpcFunc'!$B$5,MATCH(A44,'2016SpcFunc'!$A$6:A$66,0),0)</f>
        <v>140</v>
      </c>
      <c r="C44" s="129" t="s">
        <v>579</v>
      </c>
      <c r="D44" s="130" t="e">
        <f ca="1">OFFSET(#REF!,MATCH($C44,#REF!,0),36,1,1)</f>
        <v>#REF!</v>
      </c>
      <c r="F44" s="126" t="e">
        <f t="shared" ca="1" si="0"/>
        <v>#REF!</v>
      </c>
    </row>
    <row r="45" spans="1:6" x14ac:dyDescent="0.3">
      <c r="A45" s="129" t="s">
        <v>506</v>
      </c>
      <c r="B45" s="131">
        <f ca="1">OFFSET('2016SpcFunc'!$B$5,MATCH(A45,'2016SpcFunc'!$A$6:A$66,0),0)</f>
        <v>117</v>
      </c>
      <c r="C45" s="129" t="s">
        <v>548</v>
      </c>
      <c r="D45" s="130" t="e">
        <f ca="1">OFFSET(#REF!,MATCH($C45,#REF!,0),36,1,1)</f>
        <v>#REF!</v>
      </c>
      <c r="F45" s="126" t="e">
        <f t="shared" ca="1" si="0"/>
        <v>#REF!</v>
      </c>
    </row>
    <row r="46" spans="1:6" x14ac:dyDescent="0.3">
      <c r="A46" s="129" t="s">
        <v>423</v>
      </c>
      <c r="B46" s="131">
        <f ca="1">OFFSET('2016SpcFunc'!$B$5,MATCH(A46,'2016SpcFunc'!$A$6:A$66,0),0)</f>
        <v>202</v>
      </c>
      <c r="C46" s="129" t="s">
        <v>538</v>
      </c>
      <c r="D46" s="130" t="e">
        <f ca="1">OFFSET(#REF!,MATCH($C46,#REF!,0),36,1,1)</f>
        <v>#REF!</v>
      </c>
      <c r="F46" s="126" t="e">
        <f t="shared" ca="1" si="0"/>
        <v>#REF!</v>
      </c>
    </row>
    <row r="47" spans="1:6" x14ac:dyDescent="0.3">
      <c r="A47" s="129" t="s">
        <v>285</v>
      </c>
      <c r="B47" s="131">
        <f ca="1">OFFSET('2016SpcFunc'!$B$5,MATCH(A47,'2016SpcFunc'!$A$6:A$66,0),0)</f>
        <v>142</v>
      </c>
      <c r="C47" s="129" t="s">
        <v>562</v>
      </c>
      <c r="D47" s="130" t="e">
        <f ca="1">OFFSET(#REF!,MATCH($C47,#REF!,0),36,1,1)</f>
        <v>#REF!</v>
      </c>
      <c r="F47" s="126" t="e">
        <f t="shared" ca="1" si="0"/>
        <v>#REF!</v>
      </c>
    </row>
    <row r="48" spans="1:6" x14ac:dyDescent="0.3">
      <c r="A48" s="129" t="s">
        <v>284</v>
      </c>
      <c r="B48" s="131">
        <f ca="1">OFFSET('2016SpcFunc'!$B$5,MATCH(A48,'2016SpcFunc'!$A$6:A$66,0),0)</f>
        <v>141</v>
      </c>
      <c r="C48" s="129" t="s">
        <v>563</v>
      </c>
      <c r="D48" s="130" t="e">
        <f ca="1">OFFSET(#REF!,MATCH($C48,#REF!,0),36,1,1)</f>
        <v>#REF!</v>
      </c>
      <c r="F48" s="126" t="e">
        <f t="shared" ca="1" si="0"/>
        <v>#REF!</v>
      </c>
    </row>
    <row r="49" spans="1:11" x14ac:dyDescent="0.3">
      <c r="A49" s="129" t="s">
        <v>53</v>
      </c>
      <c r="B49" s="131">
        <f ca="1">OFFSET('2016SpcFunc'!$B$5,MATCH(A49,'2016SpcFunc'!$A$6:A$66,0),0)</f>
        <v>145</v>
      </c>
      <c r="C49" s="129" t="s">
        <v>874</v>
      </c>
      <c r="D49" s="130" t="e">
        <f ca="1">OFFSET(#REF!,MATCH($C49,#REF!,0),36,1,1)</f>
        <v>#REF!</v>
      </c>
      <c r="F49" s="126" t="e">
        <f t="shared" ca="1" si="0"/>
        <v>#REF!</v>
      </c>
    </row>
    <row r="50" spans="1:11" x14ac:dyDescent="0.3">
      <c r="A50" s="129" t="s">
        <v>283</v>
      </c>
      <c r="B50" s="131">
        <f ca="1">OFFSET('2016SpcFunc'!$B$5,MATCH(A50,'2016SpcFunc'!$A$6:A$66,0),0)</f>
        <v>144</v>
      </c>
      <c r="C50" s="129" t="s">
        <v>566</v>
      </c>
      <c r="D50" s="130" t="e">
        <f ca="1">OFFSET(#REF!,MATCH($C50,#REF!,0),36,1,1)</f>
        <v>#REF!</v>
      </c>
      <c r="F50" s="126" t="e">
        <f t="shared" ca="1" si="0"/>
        <v>#REF!</v>
      </c>
    </row>
    <row r="51" spans="1:11" x14ac:dyDescent="0.3">
      <c r="A51" s="129" t="s">
        <v>64</v>
      </c>
      <c r="B51" s="131">
        <f ca="1">OFFSET('2016SpcFunc'!$B$5,MATCH(A51,'2016SpcFunc'!$A$6:A$66,0),0)</f>
        <v>143</v>
      </c>
      <c r="C51" s="129" t="s">
        <v>564</v>
      </c>
      <c r="D51" s="130" t="e">
        <f ca="1">OFFSET(#REF!,MATCH($C51,#REF!,0),36,1,1)</f>
        <v>#REF!</v>
      </c>
      <c r="F51" s="126" t="e">
        <f t="shared" ca="1" si="0"/>
        <v>#REF!</v>
      </c>
    </row>
    <row r="52" spans="1:11" x14ac:dyDescent="0.3">
      <c r="A52" s="129" t="s">
        <v>509</v>
      </c>
      <c r="B52" s="131">
        <f ca="1">OFFSET('2016SpcFunc'!$B$5,MATCH(A52,'2016SpcFunc'!$A$6:A$66,0),0)</f>
        <v>147</v>
      </c>
      <c r="C52" s="129" t="s">
        <v>509</v>
      </c>
      <c r="D52" s="130" t="e">
        <f ca="1">OFFSET(#REF!,MATCH($C52,#REF!,0),36,1,1)</f>
        <v>#REF!</v>
      </c>
      <c r="F52" s="126" t="e">
        <f t="shared" ca="1" si="0"/>
        <v>#REF!</v>
      </c>
    </row>
    <row r="53" spans="1:11" x14ac:dyDescent="0.3">
      <c r="A53" s="129" t="s">
        <v>510</v>
      </c>
      <c r="B53" s="131">
        <f ca="1">OFFSET('2016SpcFunc'!$B$5,MATCH(A53,'2016SpcFunc'!$A$6:A$66,0),0)</f>
        <v>148</v>
      </c>
      <c r="C53" s="129" t="s">
        <v>573</v>
      </c>
      <c r="D53" s="130" t="e">
        <f ca="1">OFFSET(#REF!,MATCH($C53,#REF!,0),36,1,1)</f>
        <v>#REF!</v>
      </c>
      <c r="F53" s="126" t="e">
        <f t="shared" ca="1" si="0"/>
        <v>#REF!</v>
      </c>
    </row>
    <row r="54" spans="1:11" x14ac:dyDescent="0.3">
      <c r="A54" s="129" t="s">
        <v>7</v>
      </c>
      <c r="B54" s="131">
        <f ca="1">OFFSET('2016SpcFunc'!$B$5,MATCH(A54,'2016SpcFunc'!$A$6:A$66,0),0)</f>
        <v>130</v>
      </c>
      <c r="C54" s="129" t="s">
        <v>578</v>
      </c>
      <c r="D54" s="130" t="e">
        <f ca="1">OFFSET(#REF!,MATCH($C54,#REF!,0),36,1,1)</f>
        <v>#REF!</v>
      </c>
      <c r="F54" s="126" t="e">
        <f t="shared" ca="1" si="0"/>
        <v>#REF!</v>
      </c>
    </row>
    <row r="55" spans="1:11" x14ac:dyDescent="0.3">
      <c r="A55" s="129" t="s">
        <v>75</v>
      </c>
      <c r="B55" s="131">
        <f ca="1">OFFSET('2016SpcFunc'!$B$5,MATCH(A55,'2016SpcFunc'!$A$6:A$66,0),0)</f>
        <v>131</v>
      </c>
      <c r="C55" s="129" t="s">
        <v>578</v>
      </c>
      <c r="D55" s="130" t="e">
        <f ca="1">OFFSET(#REF!,MATCH($C55,#REF!,0),36,1,1)</f>
        <v>#REF!</v>
      </c>
      <c r="E55" s="125">
        <v>1</v>
      </c>
      <c r="F55" s="126" t="e">
        <f t="shared" ca="1" si="0"/>
        <v>#REF!</v>
      </c>
    </row>
    <row r="56" spans="1:11" x14ac:dyDescent="0.3">
      <c r="A56" s="129" t="s">
        <v>525</v>
      </c>
      <c r="B56" s="131">
        <f ca="1">OFFSET('2016SpcFunc'!$B$5,MATCH(A56,'2016SpcFunc'!$A$6:A$66,0),0)</f>
        <v>201</v>
      </c>
      <c r="C56" s="129" t="s">
        <v>892</v>
      </c>
      <c r="D56" s="130" t="e">
        <f ca="1">OFFSET(#REF!,MATCH($C56,#REF!,0),36,1,1)</f>
        <v>#REF!</v>
      </c>
      <c r="F56" s="126" t="e">
        <f t="shared" ca="1" si="0"/>
        <v>#REF!</v>
      </c>
    </row>
    <row r="57" spans="1:11" x14ac:dyDescent="0.3">
      <c r="A57" s="129" t="s">
        <v>511</v>
      </c>
      <c r="B57" s="131">
        <f ca="1">OFFSET('2016SpcFunc'!$B$5,MATCH(A57,'2016SpcFunc'!$A$6:A$66,0),0)</f>
        <v>150</v>
      </c>
      <c r="C57" s="129" t="s">
        <v>575</v>
      </c>
      <c r="D57" s="130" t="e">
        <f ca="1">OFFSET(#REF!,MATCH($C57,#REF!,0),36,1,1)</f>
        <v>#REF!</v>
      </c>
      <c r="F57" s="126" t="e">
        <f t="shared" ca="1" si="0"/>
        <v>#REF!</v>
      </c>
    </row>
    <row r="58" spans="1:11" x14ac:dyDescent="0.3">
      <c r="A58" s="129" t="s">
        <v>512</v>
      </c>
      <c r="B58" s="131">
        <f ca="1">OFFSET('2016SpcFunc'!$B$5,MATCH(A58,'2016SpcFunc'!$A$6:A$66,0),0)</f>
        <v>151</v>
      </c>
      <c r="C58" s="129" t="s">
        <v>576</v>
      </c>
      <c r="D58" s="130" t="e">
        <f ca="1">OFFSET(#REF!,MATCH($C58,#REF!,0),36,1,1)</f>
        <v>#REF!</v>
      </c>
      <c r="F58" s="126" t="e">
        <f t="shared" ca="1" si="0"/>
        <v>#REF!</v>
      </c>
    </row>
    <row r="59" spans="1:11" x14ac:dyDescent="0.3">
      <c r="A59" s="129" t="s">
        <v>878</v>
      </c>
      <c r="B59" s="131">
        <f ca="1">OFFSET('2016SpcFunc'!$B$5,MATCH(A59,'2016SpcFunc'!$A$6:A$66,0),0)</f>
        <v>152</v>
      </c>
      <c r="C59" s="129" t="s">
        <v>592</v>
      </c>
      <c r="D59" s="130" t="e">
        <f ca="1">OFFSET(#REF!,MATCH($C59,#REF!,0),36,1,1)</f>
        <v>#REF!</v>
      </c>
      <c r="E59" s="125">
        <v>1</v>
      </c>
      <c r="F59" s="126" t="e">
        <f t="shared" ca="1" si="0"/>
        <v>#REF!</v>
      </c>
    </row>
    <row r="60" spans="1:11" x14ac:dyDescent="0.3">
      <c r="A60" s="129" t="s">
        <v>522</v>
      </c>
      <c r="B60" s="131">
        <f ca="1">OFFSET('2016SpcFunc'!$B$5,MATCH(A60,'2016SpcFunc'!$A$6:A$66,0),0)</f>
        <v>155</v>
      </c>
      <c r="C60" s="129" t="s">
        <v>591</v>
      </c>
      <c r="D60" s="130" t="e">
        <f ca="1">OFFSET(#REF!,MATCH($C60,#REF!,0),36,1,1)</f>
        <v>#REF!</v>
      </c>
      <c r="F60" s="126" t="e">
        <f t="shared" ca="1" si="0"/>
        <v>#REF!</v>
      </c>
      <c r="K60"/>
    </row>
    <row r="61" spans="1:11" x14ac:dyDescent="0.3">
      <c r="A61" s="129" t="s">
        <v>523</v>
      </c>
      <c r="B61" s="131">
        <f ca="1">OFFSET('2016SpcFunc'!$B$5,MATCH(A61,'2016SpcFunc'!$A$6:A$66,0),0)</f>
        <v>156</v>
      </c>
      <c r="C61" s="129" t="s">
        <v>592</v>
      </c>
      <c r="D61" s="130" t="e">
        <f ca="1">OFFSET(#REF!,MATCH($C61,#REF!,0),36,1,1)</f>
        <v>#REF!</v>
      </c>
      <c r="F61" s="126" t="e">
        <f t="shared" ca="1" si="0"/>
        <v>#REF!</v>
      </c>
      <c r="K61"/>
    </row>
    <row r="62" spans="1:11" x14ac:dyDescent="0.3">
      <c r="A62" s="129" t="s">
        <v>526</v>
      </c>
      <c r="B62" s="131">
        <f ca="1">OFFSET('2016SpcFunc'!$B$5,MATCH(A62,'2016SpcFunc'!$A$6:A$66,0),0)</f>
        <v>203</v>
      </c>
      <c r="C62" s="129" t="s">
        <v>526</v>
      </c>
      <c r="D62" s="130" t="e">
        <f ca="1">OFFSET(#REF!,MATCH($C62,#REF!,0),36,1,1)</f>
        <v>#REF!</v>
      </c>
      <c r="F62" s="126" t="e">
        <f t="shared" ca="1" si="0"/>
        <v>#REF!</v>
      </c>
      <c r="K62"/>
    </row>
    <row r="63" spans="1:11" x14ac:dyDescent="0.3">
      <c r="A63" s="129" t="s">
        <v>277</v>
      </c>
      <c r="B63" s="131">
        <f ca="1">OFFSET('2016SpcFunc'!$B$5,MATCH(A63,'2016SpcFunc'!$A$6:A$66,0),0)</f>
        <v>99</v>
      </c>
      <c r="C63" s="129" t="s">
        <v>277</v>
      </c>
      <c r="D63" s="130" t="e">
        <f ca="1">OFFSET(#REF!,MATCH($C63,#REF!,0),36,1,1)</f>
        <v>#REF!</v>
      </c>
      <c r="F63" s="126" t="e">
        <f t="shared" ca="1" si="0"/>
        <v>#REF!</v>
      </c>
      <c r="K63"/>
    </row>
    <row r="64" spans="1:11" x14ac:dyDescent="0.3">
      <c r="A64" s="129" t="s">
        <v>276</v>
      </c>
      <c r="B64" s="131">
        <f ca="1">OFFSET('2016SpcFunc'!$B$5,MATCH(A64,'2016SpcFunc'!$A$6:A$66,0),0)</f>
        <v>98</v>
      </c>
      <c r="C64" s="129" t="s">
        <v>276</v>
      </c>
      <c r="D64" s="130" t="e">
        <f ca="1">OFFSET(#REF!,MATCH($C64,#REF!,0),36,1,1)</f>
        <v>#REF!</v>
      </c>
      <c r="F64" s="126" t="e">
        <f t="shared" ca="1" si="0"/>
        <v>#REF!</v>
      </c>
      <c r="K64"/>
    </row>
    <row r="65" spans="1:11" x14ac:dyDescent="0.3">
      <c r="A65" s="129" t="s">
        <v>595</v>
      </c>
      <c r="B65" s="131">
        <f ca="1">OFFSET('2016SpcFunc'!$B$5,MATCH(A65,'2016SpcFunc'!$A$6:A$66,0),0)</f>
        <v>153</v>
      </c>
      <c r="C65" s="129" t="s">
        <v>595</v>
      </c>
      <c r="D65" s="130" t="e">
        <f ca="1">OFFSET(#REF!,MATCH($C65,#REF!,0),36,1,1)</f>
        <v>#REF!</v>
      </c>
      <c r="F65" s="126" t="e">
        <f t="shared" ca="1" si="0"/>
        <v>#REF!</v>
      </c>
      <c r="K65"/>
    </row>
    <row r="66" spans="1:11" x14ac:dyDescent="0.3">
      <c r="A66" s="129" t="s">
        <v>18</v>
      </c>
      <c r="B66" s="131">
        <f ca="1">OFFSET('2016SpcFunc'!$B$5,MATCH(A66,'2016SpcFunc'!$A$6:A$66,0),0)</f>
        <v>154</v>
      </c>
      <c r="C66" s="129" t="s">
        <v>558</v>
      </c>
      <c r="D66" s="130" t="e">
        <f ca="1">OFFSET(#REF!,MATCH($C66,#REF!,0),36,1,1)</f>
        <v>#REF!</v>
      </c>
      <c r="F66" s="126" t="e">
        <f ca="1">TEXT($F$3,0)&amp;$G$3&amp;$H$3&amp;TEXT($D66,0)&amp;$G$3&amp;$I$3&amp;$J$3&amp;$A66&amp;$J$3</f>
        <v>#REF!</v>
      </c>
      <c r="K66"/>
    </row>
  </sheetData>
  <autoFilter ref="A5:E66" xr:uid="{00000000-0009-0000-0000-00000C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7"/>
  <sheetViews>
    <sheetView zoomScale="85" zoomScaleNormal="85" workbookViewId="0">
      <selection activeCell="E5" sqref="E5"/>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1200</v>
      </c>
      <c r="B5" s="128" t="s">
        <v>1133</v>
      </c>
      <c r="C5" s="128" t="s">
        <v>1259</v>
      </c>
      <c r="D5" s="128" t="s">
        <v>1202</v>
      </c>
      <c r="E5" s="169" t="s">
        <v>957</v>
      </c>
      <c r="F5" s="125" t="s">
        <v>958</v>
      </c>
    </row>
    <row r="6" spans="1:10" x14ac:dyDescent="0.3">
      <c r="A6" s="129" t="s">
        <v>597</v>
      </c>
      <c r="B6" s="131" t="str">
        <f ca="1">OFFSET('For CSV - 2025 SpcFuncData'!$B$4,MATCH($A6,'For CSV - 2025 SpcFuncData'!$B$5:$B$88,0),38,1,1)</f>
        <v>Office</v>
      </c>
      <c r="C6" s="129" t="s">
        <v>597</v>
      </c>
      <c r="D6" s="130" t="str">
        <f ca="1">OFFSET('For CSV - 2025 SpcFuncData'!$B$4,MATCH($C6,'For CSV - 2025 SpcFuncData'!$B$5:$B$87,0),38,1,1)</f>
        <v>Office</v>
      </c>
      <c r="F6" s="126" t="str">
        <f ca="1">TEXT($F$3,0)&amp;$G$3&amp;$H$3&amp;TEXT($D6,0)&amp;$G$3&amp;$I$3&amp;$J$3&amp;$A6&amp;$J$3</f>
        <v>2,            Office,    "All other"</v>
      </c>
    </row>
    <row r="7" spans="1:10" x14ac:dyDescent="0.3">
      <c r="A7" s="129" t="s">
        <v>537</v>
      </c>
      <c r="B7" s="131" t="str">
        <f ca="1">OFFSET('For CSV - 2025 SpcFuncData'!$B$4,MATCH($A7,'For CSV - 2025 SpcFuncData'!$B$5:$B$88,0),38,1,1)</f>
        <v>Assembly</v>
      </c>
      <c r="C7" s="129" t="s">
        <v>537</v>
      </c>
      <c r="D7" s="130" t="str">
        <f ca="1">OFFSET('For CSV - 2025 SpcFuncData'!$B$4,MATCH($C7,'For CSV - 2025 SpcFuncData'!$B$5:$B$87,0),38,1,1)</f>
        <v>Assembly</v>
      </c>
      <c r="F7" s="126" t="str">
        <f t="shared" ref="F7:F65" ca="1" si="0">TEXT($F$3,0)&amp;$G$3&amp;$H$3&amp;TEXT($D7,0)&amp;$G$3&amp;$I$3&amp;$J$3&amp;$A7&amp;$J$3</f>
        <v>2,            Assembly,    "Audience Seating Area"</v>
      </c>
    </row>
    <row r="8" spans="1:10" x14ac:dyDescent="0.3">
      <c r="A8" s="129" t="s">
        <v>503</v>
      </c>
      <c r="B8" s="131" t="str">
        <f ca="1">OFFSET('For CSV - 2025 SpcFuncData'!$B$4,MATCH($A8,'For CSV - 2025 SpcFuncData'!$B$5:$B$88,0),38,1,1)</f>
        <v>Assembly</v>
      </c>
      <c r="C8" s="129" t="s">
        <v>503</v>
      </c>
      <c r="D8" s="130" t="str">
        <f ca="1">OFFSET('For CSV - 2025 SpcFuncData'!$B$4,MATCH($C8,'For CSV - 2025 SpcFuncData'!$B$5:$B$87,0),38,1,1)</f>
        <v>Assembly</v>
      </c>
      <c r="F8" s="126" t="str">
        <f t="shared" ca="1" si="0"/>
        <v>2,            Assembly,    "Auditorium Area"</v>
      </c>
    </row>
    <row r="9" spans="1:10" x14ac:dyDescent="0.3">
      <c r="A9" s="129" t="s">
        <v>535</v>
      </c>
      <c r="B9" s="131" t="str">
        <f ca="1">OFFSET('For CSV - 2025 SpcFuncData'!$B$4,MATCH($A9,'For CSV - 2025 SpcFuncData'!$B$5:$B$88,0),38,1,1)</f>
        <v>Manufacturing</v>
      </c>
      <c r="C9" s="129" t="s">
        <v>535</v>
      </c>
      <c r="D9" s="130" t="str">
        <f ca="1">OFFSET('For CSV - 2025 SpcFuncData'!$B$4,MATCH($C9,'For CSV - 2025 SpcFuncData'!$B$5:$B$87,0),38,1,1)</f>
        <v>Manufacturing</v>
      </c>
      <c r="E9" s="125">
        <v>1</v>
      </c>
      <c r="F9" s="126" t="str">
        <f ca="1">TEXT($F$3,0)&amp;$G$3&amp;$H$3&amp;TEXT($D9,0)&amp;$G$3&amp;$I$3&amp;$J$3&amp;$A9&amp;$J$3</f>
        <v>2,            Manufacturing,    "Auto Repair / Maintenance Area"</v>
      </c>
    </row>
    <row r="10" spans="1:10" x14ac:dyDescent="0.3">
      <c r="A10" s="129" t="s">
        <v>1099</v>
      </c>
      <c r="B10" s="131" t="str">
        <f ca="1">OFFSET('For CSV - 2025 SpcFuncData'!$B$4,MATCH($A10,'For CSV - 2025 SpcFuncData'!$B$5:$B$88,0),38,1,1)</f>
        <v>Retail</v>
      </c>
      <c r="C10" s="129" t="s">
        <v>1099</v>
      </c>
      <c r="D10" s="130" t="str">
        <f ca="1">OFFSET('For CSV - 2025 SpcFuncData'!$B$4,MATCH($C10,'For CSV - 2025 SpcFuncData'!$B$5:$B$87,0),38,1,1)</f>
        <v>Retail</v>
      </c>
      <c r="F10" s="126" t="str">
        <f t="shared" ca="1" si="0"/>
        <v>2,            Retail,    "Barber, Beauty Salon, Spa Area"</v>
      </c>
    </row>
    <row r="11" spans="1:10" x14ac:dyDescent="0.3">
      <c r="A11" s="129" t="s">
        <v>504</v>
      </c>
      <c r="B11" s="131" t="str">
        <f ca="1">OFFSET('For CSV - 2025 SpcFuncData'!$B$4,MATCH($A11,'For CSV - 2025 SpcFuncData'!$B$5:$B$88,0),38,1,1)</f>
        <v>Assembly</v>
      </c>
      <c r="C11" s="129" t="s">
        <v>504</v>
      </c>
      <c r="D11" s="130" t="str">
        <f ca="1">OFFSET('For CSV - 2025 SpcFuncData'!$B$4,MATCH($C11,'For CSV - 2025 SpcFuncData'!$B$5:$B$87,0),38,1,1)</f>
        <v>Assembly</v>
      </c>
      <c r="F11" s="126" t="str">
        <f t="shared" ca="1" si="0"/>
        <v>2,            Assembly,    "Civic Meeting Place Area"</v>
      </c>
    </row>
    <row r="12" spans="1:10" x14ac:dyDescent="0.3">
      <c r="A12" s="129" t="s">
        <v>538</v>
      </c>
      <c r="B12" s="131" t="str">
        <f ca="1">OFFSET('For CSV - 2025 SpcFuncData'!$B$4,MATCH($A12,'For CSV - 2025 SpcFuncData'!$B$5:$B$88,0),38,1,1)</f>
        <v>School</v>
      </c>
      <c r="C12" s="129" t="s">
        <v>538</v>
      </c>
      <c r="D12" s="130" t="str">
        <f ca="1">OFFSET('For CSV - 2025 SpcFuncData'!$B$4,MATCH($C12,'For CSV - 2025 SpcFuncData'!$B$5:$B$87,0),38,1,1)</f>
        <v>School</v>
      </c>
      <c r="F12" s="126" t="str">
        <f t="shared" ca="1" si="0"/>
        <v>2,            School,    "Classroom, Lecture, Training, Vocational Areas"</v>
      </c>
    </row>
    <row r="13" spans="1:10" x14ac:dyDescent="0.3">
      <c r="A13" s="129" t="s">
        <v>1120</v>
      </c>
      <c r="B13" s="131" t="str">
        <f ca="1">OFFSET('For CSV - 2025 SpcFuncData'!$B$4,MATCH($A13,'For CSV - 2025 SpcFuncData'!$B$5:$B$88,0),38,1,1)</f>
        <v>Warehouse</v>
      </c>
      <c r="C13" s="129" t="s">
        <v>1120</v>
      </c>
      <c r="D13" s="130" t="str">
        <f ca="1">OFFSET('For CSV - 2025 SpcFuncData'!$B$4,MATCH($C13,'For CSV - 2025 SpcFuncData'!$B$5:$B$87,0),38,1,1)</f>
        <v>Warehouse</v>
      </c>
      <c r="F13" s="126" t="str">
        <f t="shared" ca="1" si="0"/>
        <v>2,            Warehouse,    "Storage, Commercial/Industrial (Refrigerated)"</v>
      </c>
    </row>
    <row r="14" spans="1:10" x14ac:dyDescent="0.3">
      <c r="A14" s="129" t="s">
        <v>1105</v>
      </c>
      <c r="B14" s="131" t="str">
        <f ca="1">OFFSET('For CSV - 2025 SpcFuncData'!$B$4,MATCH($A14,'For CSV - 2025 SpcFuncData'!$B$5:$B$88,0),38,1,1)</f>
        <v>Warehouse</v>
      </c>
      <c r="C14" s="129" t="s">
        <v>1105</v>
      </c>
      <c r="D14" s="130" t="str">
        <f ca="1">OFFSET('For CSV - 2025 SpcFuncData'!$B$4,MATCH($C14,'For CSV - 2025 SpcFuncData'!$B$5:$B$87,0),38,1,1)</f>
        <v>Warehouse</v>
      </c>
      <c r="F14" s="126" t="str">
        <f t="shared" ca="1" si="0"/>
        <v>2,            Warehouse,    "Storage, Commercial/Industrial (Shipping &amp; Handling)"</v>
      </c>
    </row>
    <row r="15" spans="1:10" x14ac:dyDescent="0.3">
      <c r="A15" s="129" t="s">
        <v>1104</v>
      </c>
      <c r="B15" s="131" t="str">
        <f ca="1">OFFSET('For CSV - 2025 SpcFuncData'!$B$4,MATCH($A15,'For CSV - 2025 SpcFuncData'!$B$5:$B$88,0),38,1,1)</f>
        <v>Warehouse</v>
      </c>
      <c r="C15" s="129" t="s">
        <v>1104</v>
      </c>
      <c r="D15" s="130" t="str">
        <f ca="1">OFFSET('For CSV - 2025 SpcFuncData'!$B$4,MATCH($C15,'For CSV - 2025 SpcFuncData'!$B$5:$B$87,0),38,1,1)</f>
        <v>Warehouse</v>
      </c>
      <c r="F15" s="126" t="str">
        <f t="shared" ca="1" si="0"/>
        <v>2,            Warehouse,    "Storage, Commercial/Industrial (Warehouse)"</v>
      </c>
    </row>
    <row r="16" spans="1:10" x14ac:dyDescent="0.3">
      <c r="A16" s="129" t="s">
        <v>621</v>
      </c>
      <c r="B16" s="131" t="str">
        <f ca="1">OFFSET('For CSV - 2025 SpcFuncData'!$B$4,MATCH($A16,'For CSV - 2025 SpcFuncData'!$B$5:$B$88,0),38,1,1)</f>
        <v>Data</v>
      </c>
      <c r="C16" s="129" t="s">
        <v>621</v>
      </c>
      <c r="D16" s="130" t="str">
        <f ca="1">OFFSET('For CSV - 2025 SpcFuncData'!$B$4,MATCH($C16,'For CSV - 2025 SpcFuncData'!$B$5:$B$87,0),38,1,1)</f>
        <v>Data</v>
      </c>
      <c r="F16" s="126" t="str">
        <f t="shared" ca="1" si="0"/>
        <v>2,            Data,    "Computer Room"</v>
      </c>
    </row>
    <row r="17" spans="1:6" x14ac:dyDescent="0.3">
      <c r="A17" s="129" t="s">
        <v>559</v>
      </c>
      <c r="B17" s="131" t="str">
        <f ca="1">OFFSET('For CSV - 2025 SpcFuncData'!$B$4,MATCH($A17,'For CSV - 2025 SpcFuncData'!$B$5:$B$88,0),38,1,1)</f>
        <v>Retail</v>
      </c>
      <c r="C17" s="129" t="s">
        <v>559</v>
      </c>
      <c r="D17" s="130" t="str">
        <f ca="1">OFFSET('For CSV - 2025 SpcFuncData'!$B$4,MATCH($C17,'For CSV - 2025 SpcFuncData'!$B$5:$B$87,0),38,1,1)</f>
        <v>Retail</v>
      </c>
      <c r="F17" s="126" t="str">
        <f t="shared" ca="1" si="0"/>
        <v>2,            Retail,    "Concourse and Atria Area"</v>
      </c>
    </row>
    <row r="18" spans="1:6" x14ac:dyDescent="0.3">
      <c r="A18" s="129" t="s">
        <v>868</v>
      </c>
      <c r="B18" s="131" t="str">
        <f ca="1">OFFSET('For CSV - 2025 SpcFuncData'!$B$4,MATCH($A18,'For CSV - 2025 SpcFuncData'!$B$5:$B$88,0),38,1,1)</f>
        <v>Assembly</v>
      </c>
      <c r="C18" s="129" t="s">
        <v>868</v>
      </c>
      <c r="D18" s="130" t="str">
        <f ca="1">OFFSET('For CSV - 2025 SpcFuncData'!$B$4,MATCH($C18,'For CSV - 2025 SpcFuncData'!$B$5:$B$87,0),38,1,1)</f>
        <v>Assembly</v>
      </c>
      <c r="F18" s="126" t="str">
        <f t="shared" ca="1" si="0"/>
        <v>2,            Assembly,    "Convention, Conference, Multipurpose and Meeting Area"</v>
      </c>
    </row>
    <row r="19" spans="1:6" x14ac:dyDescent="0.3">
      <c r="A19" s="129" t="s">
        <v>542</v>
      </c>
      <c r="B19" s="131" t="str">
        <f ca="1">OFFSET('For CSV - 2025 SpcFuncData'!$B$4,MATCH($A19,'For CSV - 2025 SpcFuncData'!$B$5:$B$88,0),38,1,1)</f>
        <v>Office</v>
      </c>
      <c r="C19" s="129" t="s">
        <v>542</v>
      </c>
      <c r="D19" s="130" t="str">
        <f ca="1">OFFSET('For CSV - 2025 SpcFuncData'!$B$4,MATCH($C19,'For CSV - 2025 SpcFuncData'!$B$5:$B$87,0),38,1,1)</f>
        <v>Office</v>
      </c>
      <c r="F19" s="126" t="str">
        <f t="shared" ca="1" si="0"/>
        <v>2,            Office,    "Copy Room"</v>
      </c>
    </row>
    <row r="20" spans="1:6" x14ac:dyDescent="0.3">
      <c r="A20" s="129" t="s">
        <v>543</v>
      </c>
      <c r="B20" s="131" t="str">
        <f ca="1">OFFSET('For CSV - 2025 SpcFuncData'!$B$4,MATCH($A20,'For CSV - 2025 SpcFuncData'!$B$5:$B$88,0),38,1,1)</f>
        <v>Office</v>
      </c>
      <c r="C20" s="129" t="s">
        <v>543</v>
      </c>
      <c r="D20" s="130" t="str">
        <f ca="1">OFFSET('For CSV - 2025 SpcFuncData'!$B$4,MATCH($C20,'For CSV - 2025 SpcFuncData'!$B$5:$B$87,0),38,1,1)</f>
        <v>Office</v>
      </c>
      <c r="E20" s="125">
        <v>1</v>
      </c>
      <c r="F20" s="126" t="str">
        <f t="shared" ca="1" si="0"/>
        <v>2,            Office,    "Corridor Area"</v>
      </c>
    </row>
    <row r="21" spans="1:6" x14ac:dyDescent="0.3">
      <c r="A21" s="129" t="s">
        <v>544</v>
      </c>
      <c r="B21" s="131" t="str">
        <f ca="1">OFFSET('For CSV - 2025 SpcFuncData'!$B$4,MATCH($A21,'For CSV - 2025 SpcFuncData'!$B$5:$B$88,0),38,1,1)</f>
        <v>Restaurant</v>
      </c>
      <c r="C21" s="129" t="s">
        <v>544</v>
      </c>
      <c r="D21" s="130" t="str">
        <f ca="1">OFFSET('For CSV - 2025 SpcFuncData'!$B$4,MATCH($C21,'For CSV - 2025 SpcFuncData'!$B$5:$B$87,0),38,1,1)</f>
        <v>Restaurant</v>
      </c>
      <c r="E21" s="125">
        <v>1</v>
      </c>
      <c r="F21" s="126" t="str">
        <f t="shared" ca="1" si="0"/>
        <v>2,            Restaurant,    "Dining Area (Bar/Lounge and Fine Dining)"</v>
      </c>
    </row>
    <row r="22" spans="1:6" x14ac:dyDescent="0.3">
      <c r="A22" s="129" t="s">
        <v>1148</v>
      </c>
      <c r="B22" s="131" t="str">
        <f ca="1">OFFSET('For CSV - 2025 SpcFuncData'!$B$4,MATCH($A22,'For CSV - 2025 SpcFuncData'!$B$5:$B$88,0),38,1,1)</f>
        <v>Restaurant</v>
      </c>
      <c r="C22" s="129" t="s">
        <v>1148</v>
      </c>
      <c r="D22" s="130" t="str">
        <f ca="1">OFFSET('For CSV - 2025 SpcFuncData'!$B$4,MATCH($C22,'For CSV - 2025 SpcFuncData'!$B$5:$B$87,0),38,1,1)</f>
        <v>Restaurant</v>
      </c>
      <c r="F22" s="126" t="str">
        <f t="shared" ca="1" si="0"/>
        <v>2,            Restaurant,    "Dining Area (Cafeteria/Fast Food)"</v>
      </c>
    </row>
    <row r="23" spans="1:6" x14ac:dyDescent="0.3">
      <c r="A23" s="129" t="s">
        <v>546</v>
      </c>
      <c r="B23" s="131" t="str">
        <f ca="1">OFFSET('For CSV - 2025 SpcFuncData'!$B$4,MATCH($A23,'For CSV - 2025 SpcFuncData'!$B$5:$B$88,0),38,1,1)</f>
        <v>Restaurant</v>
      </c>
      <c r="C23" s="129" t="s">
        <v>546</v>
      </c>
      <c r="D23" s="130" t="str">
        <f ca="1">OFFSET('For CSV - 2025 SpcFuncData'!$B$4,MATCH($C23,'For CSV - 2025 SpcFuncData'!$B$5:$B$87,0),38,1,1)</f>
        <v>Restaurant</v>
      </c>
      <c r="F23" s="126" t="str">
        <f t="shared" ca="1" si="0"/>
        <v>2,            Restaurant,    "Dining Area (Family and Leisure)"</v>
      </c>
    </row>
    <row r="24" spans="1:6" x14ac:dyDescent="0.3">
      <c r="A24" s="129" t="s">
        <v>34</v>
      </c>
      <c r="B24" s="131" t="str">
        <f ca="1">OFFSET('For CSV - 2025 SpcFuncData'!$B$4,MATCH($A24,'For CSV - 2025 SpcFuncData'!$B$5:$B$88,0),38,1,1)</f>
        <v>Warehouse</v>
      </c>
      <c r="C24" s="129" t="s">
        <v>34</v>
      </c>
      <c r="D24" s="130" t="str">
        <f ca="1">OFFSET('For CSV - 2025 SpcFuncData'!$B$4,MATCH($C24,'For CSV - 2025 SpcFuncData'!$B$5:$B$87,0),38,1,1)</f>
        <v>Warehouse</v>
      </c>
      <c r="F24" s="126" t="str">
        <f t="shared" ca="1" si="0"/>
        <v>2,            Warehouse,    "Electrical, Mechanical, Telephone Rooms"</v>
      </c>
    </row>
    <row r="25" spans="1:6" x14ac:dyDescent="0.3">
      <c r="A25" s="129" t="s">
        <v>547</v>
      </c>
      <c r="B25" s="131" t="str">
        <f ca="1">OFFSET('For CSV - 2025 SpcFuncData'!$B$4,MATCH($A25,'For CSV - 2025 SpcFuncData'!$B$5:$B$88,0),38,1,1)</f>
        <v>Retail</v>
      </c>
      <c r="C25" s="129" t="s">
        <v>547</v>
      </c>
      <c r="D25" s="130" t="str">
        <f ca="1">OFFSET('For CSV - 2025 SpcFuncData'!$B$4,MATCH($C25,'For CSV - 2025 SpcFuncData'!$B$5:$B$87,0),38,1,1)</f>
        <v>Retail</v>
      </c>
      <c r="F25" s="126" t="str">
        <f t="shared" ca="1" si="0"/>
        <v>2,            Retail,    "Exercise/Fitness Center and Gymnasium Areas"</v>
      </c>
    </row>
    <row r="26" spans="1:6" x14ac:dyDescent="0.3">
      <c r="A26" s="129" t="s">
        <v>45</v>
      </c>
      <c r="B26" s="131" t="str">
        <f ca="1">OFFSET('For CSV - 2025 SpcFuncData'!$B$4,MATCH($A26,'For CSV - 2025 SpcFuncData'!$B$5:$B$88,0),38,1,1)</f>
        <v>Office</v>
      </c>
      <c r="C26" s="129" t="s">
        <v>45</v>
      </c>
      <c r="D26" s="130" t="str">
        <f ca="1">OFFSET('For CSV - 2025 SpcFuncData'!$B$4,MATCH($C26,'For CSV - 2025 SpcFuncData'!$B$5:$B$87,0),38,1,1)</f>
        <v>Office</v>
      </c>
      <c r="F26" s="126" t="str">
        <f t="shared" ca="1" si="0"/>
        <v>2,            Office,    "Financial Transaction Area"</v>
      </c>
    </row>
    <row r="27" spans="1:6" x14ac:dyDescent="0.3">
      <c r="A27" s="129" t="s">
        <v>1100</v>
      </c>
      <c r="B27" s="131" t="str">
        <f ca="1">OFFSET('For CSV - 2025 SpcFuncData'!$B$4,MATCH($A27,'For CSV - 2025 SpcFuncData'!$B$5:$B$88,0),38,1,1)</f>
        <v>Manufacturing</v>
      </c>
      <c r="C27" s="129" t="s">
        <v>1100</v>
      </c>
      <c r="D27" s="130" t="str">
        <f ca="1">OFFSET('For CSV - 2025 SpcFuncData'!$B$4,MATCH($C27,'For CSV - 2025 SpcFuncData'!$B$5:$B$87,0),38,1,1)</f>
        <v>Manufacturing</v>
      </c>
      <c r="F27" s="126" t="str">
        <f t="shared" ca="1" si="0"/>
        <v>2,            Manufacturing,    "Manufacturing, Commercial &amp; Industrial Work Area (High Bay)"</v>
      </c>
    </row>
    <row r="28" spans="1:6" x14ac:dyDescent="0.3">
      <c r="A28" s="129" t="s">
        <v>1101</v>
      </c>
      <c r="B28" s="131" t="str">
        <f ca="1">OFFSET('For CSV - 2025 SpcFuncData'!$B$4,MATCH($A28,'For CSV - 2025 SpcFuncData'!$B$5:$B$88,0),38,1,1)</f>
        <v>Manufacturing</v>
      </c>
      <c r="C28" s="129" t="s">
        <v>1101</v>
      </c>
      <c r="D28" s="130" t="str">
        <f ca="1">OFFSET('For CSV - 2025 SpcFuncData'!$B$4,MATCH($C28,'For CSV - 2025 SpcFuncData'!$B$5:$B$87,0),38,1,1)</f>
        <v>Manufacturing</v>
      </c>
      <c r="F28" s="126" t="str">
        <f t="shared" ca="1" si="0"/>
        <v>2,            Manufacturing,    "Manufacturing, Commercial &amp; Industrial Work Area (Low Bay)"</v>
      </c>
    </row>
    <row r="29" spans="1:6" x14ac:dyDescent="0.3">
      <c r="A29" s="129" t="s">
        <v>1102</v>
      </c>
      <c r="B29" s="131" t="str">
        <f ca="1">OFFSET('For CSV - 2025 SpcFuncData'!$B$4,MATCH($A29,'For CSV - 2025 SpcFuncData'!$B$5:$B$88,0),38,1,1)</f>
        <v>Manufacturing</v>
      </c>
      <c r="C29" s="129" t="s">
        <v>1102</v>
      </c>
      <c r="D29" s="130" t="str">
        <f ca="1">OFFSET('For CSV - 2025 SpcFuncData'!$B$4,MATCH($C29,'For CSV - 2025 SpcFuncData'!$B$5:$B$87,0),38,1,1)</f>
        <v>Manufacturing</v>
      </c>
      <c r="E29" s="125">
        <v>1</v>
      </c>
      <c r="F29" s="126" t="str">
        <f t="shared" ca="1" si="0"/>
        <v>2,            Manufacturing,    "Manufacturing, Commercial &amp; Industrial Work Area (Precision)"</v>
      </c>
    </row>
    <row r="30" spans="1:6" x14ac:dyDescent="0.3">
      <c r="A30" s="129" t="s">
        <v>579</v>
      </c>
      <c r="B30" s="131" t="str">
        <f ca="1">OFFSET('For CSV - 2025 SpcFuncData'!$B$4,MATCH($A30,'For CSV - 2025 SpcFuncData'!$B$5:$B$88,0),38,1,1)</f>
        <v>Health</v>
      </c>
      <c r="C30" s="129" t="s">
        <v>579</v>
      </c>
      <c r="D30" s="130" t="str">
        <f ca="1">OFFSET('For CSV - 2025 SpcFuncData'!$B$4,MATCH($C30,'For CSV - 2025 SpcFuncData'!$B$5:$B$87,0),38,1,1)</f>
        <v>Health</v>
      </c>
      <c r="F30" s="126" t="str">
        <f t="shared" ca="1" si="0"/>
        <v>2,            Health,    "Healthcare Facility and Hospitals (Exam/Treatment Room)"</v>
      </c>
    </row>
    <row r="31" spans="1:6" x14ac:dyDescent="0.3">
      <c r="A31" s="129" t="s">
        <v>580</v>
      </c>
      <c r="B31" s="131" t="str">
        <f ca="1">OFFSET('For CSV - 2025 SpcFuncData'!$B$4,MATCH($A31,'For CSV - 2025 SpcFuncData'!$B$5:$B$88,0),38,1,1)</f>
        <v>Health</v>
      </c>
      <c r="C31" s="129" t="s">
        <v>580</v>
      </c>
      <c r="D31" s="130" t="str">
        <f ca="1">OFFSET('For CSV - 2025 SpcFuncData'!$B$4,MATCH($C31,'For CSV - 2025 SpcFuncData'!$B$5:$B$87,0),38,1,1)</f>
        <v>Health</v>
      </c>
      <c r="F31" s="126" t="str">
        <f t="shared" ca="1" si="0"/>
        <v>2,            Health,    "Healthcare Facility and Hospitals (Imaging Room)"</v>
      </c>
    </row>
    <row r="32" spans="1:6" x14ac:dyDescent="0.3">
      <c r="A32" s="129" t="s">
        <v>581</v>
      </c>
      <c r="B32" s="131" t="str">
        <f ca="1">OFFSET('For CSV - 2025 SpcFuncData'!$B$4,MATCH($A32,'For CSV - 2025 SpcFuncData'!$B$5:$B$88,0),38,1,1)</f>
        <v>Health</v>
      </c>
      <c r="C32" s="129" t="s">
        <v>581</v>
      </c>
      <c r="D32" s="130" t="str">
        <f ca="1">OFFSET('For CSV - 2025 SpcFuncData'!$B$4,MATCH($C32,'For CSV - 2025 SpcFuncData'!$B$5:$B$87,0),38,1,1)</f>
        <v>Health</v>
      </c>
      <c r="F32" s="126" t="str">
        <f t="shared" ca="1" si="0"/>
        <v>2,            Health,    "Healthcare Facility and Hospitals (Medical Supply Room)"</v>
      </c>
    </row>
    <row r="33" spans="1:6" x14ac:dyDescent="0.3">
      <c r="A33" s="129" t="s">
        <v>582</v>
      </c>
      <c r="B33" s="131" t="str">
        <f ca="1">OFFSET('For CSV - 2025 SpcFuncData'!$B$4,MATCH($A33,'For CSV - 2025 SpcFuncData'!$B$5:$B$88,0),38,1,1)</f>
        <v>Health</v>
      </c>
      <c r="C33" s="129" t="s">
        <v>582</v>
      </c>
      <c r="D33" s="130" t="str">
        <f ca="1">OFFSET('For CSV - 2025 SpcFuncData'!$B$4,MATCH($C33,'For CSV - 2025 SpcFuncData'!$B$5:$B$87,0),38,1,1)</f>
        <v>Health</v>
      </c>
      <c r="F33" s="126" t="str">
        <f t="shared" ca="1" si="0"/>
        <v>2,            Health,    "Healthcare Facility and Hospitals (Nursery)"</v>
      </c>
    </row>
    <row r="34" spans="1:6" x14ac:dyDescent="0.3">
      <c r="A34" s="129" t="s">
        <v>584</v>
      </c>
      <c r="B34" s="131" t="str">
        <f ca="1">OFFSET('For CSV - 2025 SpcFuncData'!$B$4,MATCH($A34,'For CSV - 2025 SpcFuncData'!$B$5:$B$88,0),38,1,1)</f>
        <v>Health</v>
      </c>
      <c r="C34" s="129" t="s">
        <v>584</v>
      </c>
      <c r="D34" s="130" t="str">
        <f ca="1">OFFSET('For CSV - 2025 SpcFuncData'!$B$4,MATCH($C34,'For CSV - 2025 SpcFuncData'!$B$5:$B$87,0),38,1,1)</f>
        <v>Health</v>
      </c>
      <c r="F34" s="126" t="str">
        <f t="shared" ca="1" si="0"/>
        <v>2,            Health,    "Healthcare Facility and Hospitals (Nurse's Station)"</v>
      </c>
    </row>
    <row r="35" spans="1:6" x14ac:dyDescent="0.3">
      <c r="A35" s="129" t="s">
        <v>585</v>
      </c>
      <c r="B35" s="131" t="str">
        <f ca="1">OFFSET('For CSV - 2025 SpcFuncData'!$B$4,MATCH($A35,'For CSV - 2025 SpcFuncData'!$B$5:$B$88,0),38,1,1)</f>
        <v>Health</v>
      </c>
      <c r="C35" s="129" t="s">
        <v>585</v>
      </c>
      <c r="D35" s="130" t="str">
        <f ca="1">OFFSET('For CSV - 2025 SpcFuncData'!$B$4,MATCH($C35,'For CSV - 2025 SpcFuncData'!$B$5:$B$87,0),38,1,1)</f>
        <v>Health</v>
      </c>
      <c r="F35" s="126" t="str">
        <f t="shared" ca="1" si="0"/>
        <v>2,            Health,    "Healthcare Facility and Hospitals (Operating Room)"</v>
      </c>
    </row>
    <row r="36" spans="1:6" x14ac:dyDescent="0.3">
      <c r="A36" s="129" t="s">
        <v>586</v>
      </c>
      <c r="B36" s="131" t="str">
        <f ca="1">OFFSET('For CSV - 2025 SpcFuncData'!$B$4,MATCH($A36,'For CSV - 2025 SpcFuncData'!$B$5:$B$88,0),38,1,1)</f>
        <v>Health</v>
      </c>
      <c r="C36" s="129" t="s">
        <v>586</v>
      </c>
      <c r="D36" s="130" t="str">
        <f ca="1">OFFSET('For CSV - 2025 SpcFuncData'!$B$4,MATCH($C36,'For CSV - 2025 SpcFuncData'!$B$5:$B$87,0),38,1,1)</f>
        <v>Health</v>
      </c>
      <c r="F36" s="126" t="str">
        <f t="shared" ca="1" si="0"/>
        <v>2,            Health,    "Healthcare Facility and Hospitals (Patient Room)"</v>
      </c>
    </row>
    <row r="37" spans="1:6" x14ac:dyDescent="0.3">
      <c r="A37" s="129" t="s">
        <v>587</v>
      </c>
      <c r="B37" s="131" t="str">
        <f ca="1">OFFSET('For CSV - 2025 SpcFuncData'!$B$4,MATCH($A37,'For CSV - 2025 SpcFuncData'!$B$5:$B$88,0),38,1,1)</f>
        <v>Health</v>
      </c>
      <c r="C37" s="129" t="s">
        <v>587</v>
      </c>
      <c r="D37" s="130" t="str">
        <f ca="1">OFFSET('For CSV - 2025 SpcFuncData'!$B$4,MATCH($C37,'For CSV - 2025 SpcFuncData'!$B$5:$B$87,0),38,1,1)</f>
        <v>Health</v>
      </c>
      <c r="F37" s="126" t="str">
        <f t="shared" ca="1" si="0"/>
        <v>2,            Health,    "Healthcare Facility and Hospitals (Physical Therapy Room)"</v>
      </c>
    </row>
    <row r="38" spans="1:6" x14ac:dyDescent="0.3">
      <c r="A38" s="129" t="s">
        <v>588</v>
      </c>
      <c r="B38" s="131" t="str">
        <f ca="1">OFFSET('For CSV - 2025 SpcFuncData'!$B$4,MATCH($A38,'For CSV - 2025 SpcFuncData'!$B$5:$B$88,0),38,1,1)</f>
        <v>Health</v>
      </c>
      <c r="C38" s="129" t="s">
        <v>588</v>
      </c>
      <c r="D38" s="130" t="str">
        <f ca="1">OFFSET('For CSV - 2025 SpcFuncData'!$B$4,MATCH($C38,'For CSV - 2025 SpcFuncData'!$B$5:$B$87,0),38,1,1)</f>
        <v>Health</v>
      </c>
      <c r="F38" s="126" t="str">
        <f t="shared" ca="1" si="0"/>
        <v>2,            Health,    "Healthcare Facility and Hospitals (Recovery Room)"</v>
      </c>
    </row>
    <row r="39" spans="1:6" x14ac:dyDescent="0.3">
      <c r="A39" s="129" t="s">
        <v>622</v>
      </c>
      <c r="B39" s="131" t="str">
        <f ca="1">OFFSET('For CSV - 2025 SpcFuncData'!$B$4,MATCH($A39,'For CSV - 2025 SpcFuncData'!$B$5:$B$88,0),38,1,1)</f>
        <v>ResidentialLiving</v>
      </c>
      <c r="C39" s="129" t="s">
        <v>622</v>
      </c>
      <c r="D39" s="130" t="str">
        <f ca="1">OFFSET('For CSV - 2025 SpcFuncData'!$B$4,MATCH($C39,'For CSV - 2025 SpcFuncData'!$B$5:$B$87,0),38,1,1)</f>
        <v>ResidentialLiving</v>
      </c>
      <c r="F39" s="126" t="str">
        <f t="shared" ca="1" si="0"/>
        <v>2,            ResidentialLiving,    "High-Rise Residential Living Spaces"</v>
      </c>
    </row>
    <row r="40" spans="1:6" x14ac:dyDescent="0.3">
      <c r="A40" s="129" t="s">
        <v>469</v>
      </c>
      <c r="B40" s="131" t="str">
        <f ca="1">OFFSET('For CSV - 2025 SpcFuncData'!$B$4,MATCH($A40,'For CSV - 2025 SpcFuncData'!$B$5:$B$88,0),38,1,1)</f>
        <v>Assembly</v>
      </c>
      <c r="C40" s="129" t="s">
        <v>469</v>
      </c>
      <c r="D40" s="130" t="str">
        <f ca="1">OFFSET('For CSV - 2025 SpcFuncData'!$B$4,MATCH($C40,'For CSV - 2025 SpcFuncData'!$B$5:$B$87,0),38,1,1)</f>
        <v>Assembly</v>
      </c>
      <c r="E40" s="125">
        <v>1</v>
      </c>
      <c r="F40" s="126" t="str">
        <f t="shared" ca="1" si="0"/>
        <v>2,            Assembly,    "Hotel Function Area"</v>
      </c>
    </row>
    <row r="41" spans="1:6" x14ac:dyDescent="0.3">
      <c r="A41" s="129" t="s">
        <v>623</v>
      </c>
      <c r="B41" s="131" t="str">
        <f ca="1">OFFSET('For CSV - 2025 SpcFuncData'!$B$4,MATCH($A41,'For CSV - 2025 SpcFuncData'!$B$5:$B$88,0),38,1,1)</f>
        <v>ResidentialLiving</v>
      </c>
      <c r="C41" s="129" t="s">
        <v>623</v>
      </c>
      <c r="D41" s="130" t="str">
        <f ca="1">OFFSET('For CSV - 2025 SpcFuncData'!$B$4,MATCH($C41,'For CSV - 2025 SpcFuncData'!$B$5:$B$87,0),38,1,1)</f>
        <v>ResidentialLiving</v>
      </c>
      <c r="F41" s="126" t="str">
        <f t="shared" ca="1" si="0"/>
        <v>2,            ResidentialLiving,    "Hotel/Motel Guest Room"</v>
      </c>
    </row>
    <row r="42" spans="1:6" x14ac:dyDescent="0.3">
      <c r="A42" s="129" t="s">
        <v>577</v>
      </c>
      <c r="B42" s="131" t="str">
        <f ca="1">OFFSET('For CSV - 2025 SpcFuncData'!$B$4,MATCH($A42,'For CSV - 2025 SpcFuncData'!$B$5:$B$88,0),38,1,1)</f>
        <v>Restaurant</v>
      </c>
      <c r="C42" s="129" t="s">
        <v>577</v>
      </c>
      <c r="D42" s="130" t="str">
        <f ca="1">OFFSET('For CSV - 2025 SpcFuncData'!$B$4,MATCH($C42,'For CSV - 2025 SpcFuncData'!$B$5:$B$87,0),38,1,1)</f>
        <v>Restaurant</v>
      </c>
      <c r="F42" s="126" t="str">
        <f t="shared" ca="1" si="0"/>
        <v>2,            Restaurant,    "Kitchen/Food Preparation Area"</v>
      </c>
    </row>
    <row r="43" spans="1:6" x14ac:dyDescent="0.3">
      <c r="A43" s="129" t="s">
        <v>273</v>
      </c>
      <c r="B43" s="131" t="str">
        <f ca="1">OFFSET('For CSV - 2025 SpcFuncData'!$B$4,MATCH($A43,'For CSV - 2025 SpcFuncData'!$B$5:$B$88,0),38,1,1)</f>
        <v>Office</v>
      </c>
      <c r="C43" s="129" t="s">
        <v>273</v>
      </c>
      <c r="D43" s="130" t="str">
        <f ca="1">OFFSET('For CSV - 2025 SpcFuncData'!$B$4,MATCH($C43,'For CSV - 2025 SpcFuncData'!$B$5:$B$87,0),38,1,1)</f>
        <v>Office</v>
      </c>
      <c r="F43" s="126" t="str">
        <f t="shared" ca="1" si="0"/>
        <v>2,            Office,    "Kitchenette or Residential Kitchen"</v>
      </c>
    </row>
    <row r="44" spans="1:6" x14ac:dyDescent="0.3">
      <c r="A44" s="129" t="s">
        <v>960</v>
      </c>
      <c r="B44" s="131" t="str">
        <f ca="1">OFFSET('For CSV - 2025 SpcFuncData'!$B$4,MATCH($A44,'For CSV - 2025 SpcFuncData'!$B$5:$B$88,0),38,1,1)</f>
        <v>ResidentialCommon</v>
      </c>
      <c r="C44" s="129" t="s">
        <v>960</v>
      </c>
      <c r="D44" s="130" t="str">
        <f ca="1">OFFSET('For CSV - 2025 SpcFuncData'!$B$4,MATCH($C44,'For CSV - 2025 SpcFuncData'!$B$5:$B$87,0),38,1,1)</f>
        <v>ResidentialCommon</v>
      </c>
      <c r="F44" s="126" t="str">
        <f t="shared" ca="1" si="0"/>
        <v>2,            ResidentialCommon,    "Laundry Area"</v>
      </c>
    </row>
    <row r="45" spans="1:6" x14ac:dyDescent="0.3">
      <c r="A45" s="129" t="s">
        <v>554</v>
      </c>
      <c r="B45" s="131" t="str">
        <f ca="1">OFFSET('For CSV - 2025 SpcFuncData'!$B$4,MATCH($A45,'For CSV - 2025 SpcFuncData'!$B$5:$B$88,0),38,1,1)</f>
        <v>Office</v>
      </c>
      <c r="C45" s="129" t="s">
        <v>554</v>
      </c>
      <c r="D45" s="130" t="str">
        <f ca="1">OFFSET('For CSV - 2025 SpcFuncData'!$B$4,MATCH($C45,'For CSV - 2025 SpcFuncData'!$B$5:$B$87,0),38,1,1)</f>
        <v>Office</v>
      </c>
      <c r="F45" s="126" t="str">
        <f t="shared" ca="1" si="0"/>
        <v>2,            Office,    "Library (Reading Area)"</v>
      </c>
    </row>
    <row r="46" spans="1:6" x14ac:dyDescent="0.3">
      <c r="A46" s="129" t="s">
        <v>555</v>
      </c>
      <c r="B46" s="131" t="str">
        <f ca="1">OFFSET('For CSV - 2025 SpcFuncData'!$B$4,MATCH($A46,'For CSV - 2025 SpcFuncData'!$B$5:$B$88,0),38,1,1)</f>
        <v>Office</v>
      </c>
      <c r="C46" s="129" t="s">
        <v>555</v>
      </c>
      <c r="D46" s="130" t="str">
        <f ca="1">OFFSET('For CSV - 2025 SpcFuncData'!$B$4,MATCH($C46,'For CSV - 2025 SpcFuncData'!$B$5:$B$87,0),38,1,1)</f>
        <v>Office</v>
      </c>
      <c r="F46" s="126" t="str">
        <f t="shared" ca="1" si="0"/>
        <v>2,            Office,    "Library (Stacks Area)"</v>
      </c>
    </row>
    <row r="47" spans="1:6" x14ac:dyDescent="0.3">
      <c r="A47" s="129" t="s">
        <v>557</v>
      </c>
      <c r="B47" s="131" t="str">
        <f ca="1">OFFSET('For CSV - 2025 SpcFuncData'!$B$4,MATCH($A47,'For CSV - 2025 SpcFuncData'!$B$5:$B$88,0),38,1,1)</f>
        <v>Assembly</v>
      </c>
      <c r="C47" s="129" t="s">
        <v>557</v>
      </c>
      <c r="D47" s="130" t="str">
        <f ca="1">OFFSET('For CSV - 2025 SpcFuncData'!$B$4,MATCH($C47,'For CSV - 2025 SpcFuncData'!$B$5:$B$87,0),38,1,1)</f>
        <v>Assembly</v>
      </c>
      <c r="F47" s="126" t="str">
        <f t="shared" ca="1" si="0"/>
        <v>2,            Assembly,    "Locker Room"</v>
      </c>
    </row>
    <row r="48" spans="1:6" x14ac:dyDescent="0.3">
      <c r="A48" s="129" t="s">
        <v>558</v>
      </c>
      <c r="B48" s="131" t="str">
        <f ca="1">OFFSET('For CSV - 2025 SpcFuncData'!$B$4,MATCH($A48,'For CSV - 2025 SpcFuncData'!$B$5:$B$88,0),38,1,1)</f>
        <v>Assembly</v>
      </c>
      <c r="C48" s="129" t="s">
        <v>558</v>
      </c>
      <c r="D48" s="130" t="str">
        <f ca="1">OFFSET('For CSV - 2025 SpcFuncData'!$B$4,MATCH($C48,'For CSV - 2025 SpcFuncData'!$B$5:$B$87,0),38,1,1)</f>
        <v>Assembly</v>
      </c>
      <c r="F48" s="126" t="str">
        <f t="shared" ca="1" si="0"/>
        <v>2,            Assembly,    "Lounge, Breakroom, or Waiting Area"</v>
      </c>
    </row>
    <row r="49" spans="1:11" x14ac:dyDescent="0.3">
      <c r="A49" s="129" t="s">
        <v>12</v>
      </c>
      <c r="B49" s="131" t="str">
        <f ca="1">OFFSET('For CSV - 2025 SpcFuncData'!$B$4,MATCH($A49,'For CSV - 2025 SpcFuncData'!$B$5:$B$88,0),38,1,1)</f>
        <v>Assembly</v>
      </c>
      <c r="C49" s="129" t="s">
        <v>12</v>
      </c>
      <c r="D49" s="130" t="str">
        <f ca="1">OFFSET('For CSV - 2025 SpcFuncData'!$B$4,MATCH($C49,'For CSV - 2025 SpcFuncData'!$B$5:$B$87,0),38,1,1)</f>
        <v>Assembly</v>
      </c>
      <c r="F49" s="126" t="str">
        <f t="shared" ca="1" si="0"/>
        <v>2,            Assembly,    "Lobby, Main Entry"</v>
      </c>
    </row>
    <row r="50" spans="1:11" x14ac:dyDescent="0.3">
      <c r="A50" s="129" t="s">
        <v>548</v>
      </c>
      <c r="B50" s="131" t="str">
        <f ca="1">OFFSET('For CSV - 2025 SpcFuncData'!$B$4,MATCH($A50,'For CSV - 2025 SpcFuncData'!$B$5:$B$88,0),38,1,1)</f>
        <v>Assembly</v>
      </c>
      <c r="C50" s="129" t="s">
        <v>548</v>
      </c>
      <c r="D50" s="130" t="str">
        <f ca="1">OFFSET('For CSV - 2025 SpcFuncData'!$B$4,MATCH($C50,'For CSV - 2025 SpcFuncData'!$B$5:$B$87,0),38,1,1)</f>
        <v>Assembly</v>
      </c>
      <c r="F50" s="126" t="str">
        <f t="shared" ca="1" si="0"/>
        <v>2,            Assembly,    "Museum Area (Exhibition/Display)"</v>
      </c>
    </row>
    <row r="51" spans="1:11" x14ac:dyDescent="0.3">
      <c r="A51" s="129" t="s">
        <v>549</v>
      </c>
      <c r="B51" s="131" t="str">
        <f ca="1">OFFSET('For CSV - 2025 SpcFuncData'!$B$4,MATCH($A51,'For CSV - 2025 SpcFuncData'!$B$5:$B$88,0),38,1,1)</f>
        <v>Assembly</v>
      </c>
      <c r="C51" s="129" t="s">
        <v>549</v>
      </c>
      <c r="D51" s="130" t="str">
        <f ca="1">OFFSET('For CSV - 2025 SpcFuncData'!$B$4,MATCH($C51,'For CSV - 2025 SpcFuncData'!$B$5:$B$87,0),38,1,1)</f>
        <v>Assembly</v>
      </c>
      <c r="F51" s="126" t="str">
        <f t="shared" ca="1" si="0"/>
        <v>2,            Assembly,    "Museum Area (Restoration Room)"</v>
      </c>
    </row>
    <row r="52" spans="1:11" x14ac:dyDescent="0.3">
      <c r="A52" s="129" t="s">
        <v>562</v>
      </c>
      <c r="B52" s="131" t="str">
        <f ca="1">OFFSET('For CSV - 2025 SpcFuncData'!$B$4,MATCH($A52,'For CSV - 2025 SpcFuncData'!$B$5:$B$88,0),38,1,1)</f>
        <v>Office</v>
      </c>
      <c r="C52" s="129" t="s">
        <v>562</v>
      </c>
      <c r="D52" s="130" t="str">
        <f ca="1">OFFSET('For CSV - 2025 SpcFuncData'!$B$4,MATCH($C52,'For CSV - 2025 SpcFuncData'!$B$5:$B$87,0),38,1,1)</f>
        <v>Office</v>
      </c>
      <c r="F52" s="126" t="str">
        <f t="shared" ca="1" si="0"/>
        <v>2,            Office,    "Office Area (&lt;250 square feet)"</v>
      </c>
    </row>
    <row r="53" spans="1:11" x14ac:dyDescent="0.3">
      <c r="A53" s="129" t="s">
        <v>560</v>
      </c>
      <c r="B53" s="131" t="str">
        <f ca="1">OFFSET('For CSV - 2025 SpcFuncData'!$B$4,MATCH($A53,'For CSV - 2025 SpcFuncData'!$B$5:$B$88,0),38,1,1)</f>
        <v>Office</v>
      </c>
      <c r="C53" s="129" t="s">
        <v>560</v>
      </c>
      <c r="D53" s="130" t="str">
        <f ca="1">OFFSET('For CSV - 2025 SpcFuncData'!$B$4,MATCH($C53,'For CSV - 2025 SpcFuncData'!$B$5:$B$87,0),38,1,1)</f>
        <v>Office</v>
      </c>
      <c r="F53" s="126" t="str">
        <f t="shared" ca="1" si="0"/>
        <v>2,            Office,    "Office Area (&gt;250 square feet)"</v>
      </c>
    </row>
    <row r="54" spans="1:11" x14ac:dyDescent="0.3">
      <c r="A54" s="129" t="s">
        <v>560</v>
      </c>
      <c r="B54" s="131" t="str">
        <f ca="1">OFFSET('For CSV - 2025 SpcFuncData'!$B$4,MATCH($A54,'For CSV - 2025 SpcFuncData'!$B$5:$B$88,0),38,1,1)</f>
        <v>Office</v>
      </c>
      <c r="C54" s="129" t="s">
        <v>560</v>
      </c>
      <c r="D54" s="130" t="str">
        <f ca="1">OFFSET('For CSV - 2025 SpcFuncData'!$B$4,MATCH($C54,'For CSV - 2025 SpcFuncData'!$B$5:$B$87,0),38,1,1)</f>
        <v>Office</v>
      </c>
      <c r="F54" s="126" t="str">
        <f t="shared" ca="1" si="0"/>
        <v>2,            Office,    "Office Area (&gt;250 square feet)"</v>
      </c>
    </row>
    <row r="55" spans="1:11" x14ac:dyDescent="0.3">
      <c r="A55" s="129" t="s">
        <v>874</v>
      </c>
      <c r="B55" s="131" t="str">
        <f ca="1">OFFSET('For CSV - 2025 SpcFuncData'!$B$4,MATCH($A55,'For CSV - 2025 SpcFuncData'!$B$5:$B$88,0),38,1,1)</f>
        <v>Parking</v>
      </c>
      <c r="C55" s="129" t="s">
        <v>874</v>
      </c>
      <c r="D55" s="130" t="str">
        <f ca="1">OFFSET('For CSV - 2025 SpcFuncData'!$B$4,MATCH($C55,'For CSV - 2025 SpcFuncData'!$B$5:$B$87,0),38,1,1)</f>
        <v>Parking</v>
      </c>
      <c r="E55" s="125">
        <v>1</v>
      </c>
      <c r="F55" s="126" t="str">
        <f t="shared" ca="1" si="0"/>
        <v>2,            Parking,    "Parking Garage Area (Daylight Adaptation Zones)"</v>
      </c>
    </row>
    <row r="56" spans="1:11" x14ac:dyDescent="0.3">
      <c r="A56" s="129" t="s">
        <v>1103</v>
      </c>
      <c r="B56" s="131" t="str">
        <f ca="1">OFFSET('For CSV - 2025 SpcFuncData'!$B$4,MATCH($A56,'For CSV - 2025 SpcFuncData'!$B$5:$B$88,0),38,1,1)</f>
        <v>Parking</v>
      </c>
      <c r="C56" s="129" t="s">
        <v>1103</v>
      </c>
      <c r="D56" s="130" t="str">
        <f ca="1">OFFSET('For CSV - 2025 SpcFuncData'!$B$4,MATCH($C56,'For CSV - 2025 SpcFuncData'!$B$5:$B$87,0),38,1,1)</f>
        <v>Parking</v>
      </c>
      <c r="F56" s="126" t="str">
        <f t="shared" ca="1" si="0"/>
        <v>2,            Parking,    "Parking Garage Area (Parking Zone and Ramps)"</v>
      </c>
    </row>
    <row r="57" spans="1:11" x14ac:dyDescent="0.3">
      <c r="A57" s="129" t="s">
        <v>1103</v>
      </c>
      <c r="B57" s="131" t="str">
        <f ca="1">OFFSET('For CSV - 2025 SpcFuncData'!$B$4,MATCH($A57,'For CSV - 2025 SpcFuncData'!$B$5:$B$88,0),38,1,1)</f>
        <v>Parking</v>
      </c>
      <c r="C57" s="129" t="s">
        <v>1103</v>
      </c>
      <c r="D57" s="130" t="str">
        <f ca="1">OFFSET('For CSV - 2025 SpcFuncData'!$B$4,MATCH($C57,'For CSV - 2025 SpcFuncData'!$B$5:$B$87,0),38,1,1)</f>
        <v>Parking</v>
      </c>
      <c r="F57" s="126" t="str">
        <f t="shared" ca="1" si="0"/>
        <v>2,            Parking,    "Parking Garage Area (Parking Zone and Ramps)"</v>
      </c>
    </row>
    <row r="58" spans="1:11" x14ac:dyDescent="0.3">
      <c r="A58" s="129" t="s">
        <v>569</v>
      </c>
      <c r="B58" s="131" t="str">
        <f ca="1">OFFSET('For CSV - 2025 SpcFuncData'!$B$4,MATCH($A58,'For CSV - 2025 SpcFuncData'!$B$5:$B$88,0),38,1,1)</f>
        <v>Retail</v>
      </c>
      <c r="C58" s="129" t="s">
        <v>569</v>
      </c>
      <c r="D58" s="130" t="str">
        <f ca="1">OFFSET('For CSV - 2025 SpcFuncData'!$B$4,MATCH($C58,'For CSV - 2025 SpcFuncData'!$B$5:$B$87,0),38,1,1)</f>
        <v>Retail</v>
      </c>
      <c r="F58" s="126" t="str">
        <f t="shared" ca="1" si="0"/>
        <v>2,            Retail,    "Pharmacy Area"</v>
      </c>
    </row>
    <row r="59" spans="1:11" x14ac:dyDescent="0.3">
      <c r="A59" s="129" t="s">
        <v>509</v>
      </c>
      <c r="B59" s="131" t="str">
        <f ca="1">OFFSET('For CSV - 2025 SpcFuncData'!$B$4,MATCH($A59,'For CSV - 2025 SpcFuncData'!$B$5:$B$88,0),38,1,1)</f>
        <v>Assembly</v>
      </c>
      <c r="C59" s="129" t="s">
        <v>509</v>
      </c>
      <c r="D59" s="130" t="str">
        <f ca="1">OFFSET('For CSV - 2025 SpcFuncData'!$B$4,MATCH($C59,'For CSV - 2025 SpcFuncData'!$B$5:$B$87,0),38,1,1)</f>
        <v>Assembly</v>
      </c>
      <c r="E59" s="125">
        <v>1</v>
      </c>
      <c r="F59" s="126" t="str">
        <f t="shared" ca="1" si="0"/>
        <v>2,            Assembly,    "Religious Worship Area"</v>
      </c>
    </row>
    <row r="60" spans="1:11" x14ac:dyDescent="0.3">
      <c r="A60" s="129" t="s">
        <v>590</v>
      </c>
      <c r="B60" s="131" t="str">
        <f ca="1">OFFSET('For CSV - 2025 SpcFuncData'!$B$4,MATCH($A60,'For CSV - 2025 SpcFuncData'!$B$5:$B$88,0),38,1,1)</f>
        <v>Office</v>
      </c>
      <c r="C60" s="129" t="s">
        <v>590</v>
      </c>
      <c r="D60" s="130" t="str">
        <f ca="1">OFFSET('For CSV - 2025 SpcFuncData'!$B$4,MATCH($C60,'For CSV - 2025 SpcFuncData'!$B$5:$B$87,0),38,1,1)</f>
        <v>Office</v>
      </c>
      <c r="F60" s="126" t="str">
        <f t="shared" ca="1" si="0"/>
        <v>2,            Office,    "Restrooms"</v>
      </c>
      <c r="K60"/>
    </row>
    <row r="61" spans="1:11" x14ac:dyDescent="0.3">
      <c r="A61" s="129" t="s">
        <v>574</v>
      </c>
      <c r="B61" s="131" t="str">
        <f ca="1">OFFSET('For CSV - 2025 SpcFuncData'!$B$4,MATCH($A61,'For CSV - 2025 SpcFuncData'!$B$5:$B$88,0),38,1,1)</f>
        <v>Retail</v>
      </c>
      <c r="C61" s="129" t="s">
        <v>574</v>
      </c>
      <c r="D61" s="130" t="str">
        <f ca="1">OFFSET('For CSV - 2025 SpcFuncData'!$B$4,MATCH($C61,'For CSV - 2025 SpcFuncData'!$B$5:$B$87,0),38,1,1)</f>
        <v>Retail</v>
      </c>
      <c r="F61" s="126" t="str">
        <f t="shared" ca="1" si="0"/>
        <v>2,            Retail,    "Retail Sales Area (Fitting Room)"</v>
      </c>
      <c r="K61"/>
    </row>
    <row r="62" spans="1:11" x14ac:dyDescent="0.3">
      <c r="A62" s="129" t="s">
        <v>571</v>
      </c>
      <c r="B62" s="131" t="str">
        <f ca="1">OFFSET('For CSV - 2025 SpcFuncData'!$B$4,MATCH($A62,'For CSV - 2025 SpcFuncData'!$B$5:$B$88,0),38,1,1)</f>
        <v>Retail</v>
      </c>
      <c r="C62" s="129" t="s">
        <v>571</v>
      </c>
      <c r="D62" s="130" t="str">
        <f ca="1">OFFSET('For CSV - 2025 SpcFuncData'!$B$4,MATCH($C62,'For CSV - 2025 SpcFuncData'!$B$5:$B$87,0),38,1,1)</f>
        <v>Retail</v>
      </c>
      <c r="F62" s="126" t="str">
        <f t="shared" ca="1" si="0"/>
        <v>2,            Retail,    "Retail Sales Area (Grocery Sales)"</v>
      </c>
      <c r="K62"/>
    </row>
    <row r="63" spans="1:11" x14ac:dyDescent="0.3">
      <c r="A63" s="129" t="s">
        <v>573</v>
      </c>
      <c r="B63" s="131" t="str">
        <f ca="1">OFFSET('For CSV - 2025 SpcFuncData'!$B$4,MATCH($A63,'For CSV - 2025 SpcFuncData'!$B$5:$B$88,0),38,1,1)</f>
        <v>Retail</v>
      </c>
      <c r="C63" s="129" t="s">
        <v>573</v>
      </c>
      <c r="D63" s="130" t="str">
        <f ca="1">OFFSET('For CSV - 2025 SpcFuncData'!$B$4,MATCH($C63,'For CSV - 2025 SpcFuncData'!$B$5:$B$87,0),38,1,1)</f>
        <v>Retail</v>
      </c>
      <c r="F63" s="126" t="str">
        <f t="shared" ca="1" si="0"/>
        <v>2,            Retail,    "Retail Sales Area (Retail Merchandise Sales)"</v>
      </c>
      <c r="K63"/>
    </row>
    <row r="64" spans="1:11" x14ac:dyDescent="0.3">
      <c r="A64" s="129" t="s">
        <v>7</v>
      </c>
      <c r="B64" s="131" t="str">
        <f ca="1">OFFSET('For CSV - 2025 SpcFuncData'!$B$4,MATCH($A64,'For CSV - 2025 SpcFuncData'!$B$5:$B$88,0),38,1,1)</f>
        <v>Laboratory</v>
      </c>
      <c r="C64" s="129" t="s">
        <v>7</v>
      </c>
      <c r="D64" s="130" t="str">
        <f ca="1">OFFSET('For CSV - 2025 SpcFuncData'!$B$4,MATCH($C64,'For CSV - 2025 SpcFuncData'!$B$5:$B$87,0),38,1,1)</f>
        <v>Laboratory</v>
      </c>
      <c r="F64" s="126" t="str">
        <f t="shared" ca="1" si="0"/>
        <v>2,            Laboratory,    "Laboratory, Scientific"</v>
      </c>
      <c r="K64"/>
    </row>
    <row r="65" spans="1:11" x14ac:dyDescent="0.3">
      <c r="A65" s="129" t="s">
        <v>889</v>
      </c>
      <c r="B65" s="131" t="str">
        <f ca="1">OFFSET('For CSV - 2025 SpcFuncData'!$B$4,MATCH($A65,'For CSV - 2025 SpcFuncData'!$B$5:$B$88,0),38,1,1)</f>
        <v>Retail</v>
      </c>
      <c r="C65" s="129" t="s">
        <v>889</v>
      </c>
      <c r="D65" s="130" t="str">
        <f ca="1">OFFSET('For CSV - 2025 SpcFuncData'!$B$4,MATCH($C65,'For CSV - 2025 SpcFuncData'!$B$5:$B$87,0),38,1,1)</f>
        <v>Retail</v>
      </c>
      <c r="F65" s="126" t="str">
        <f t="shared" ca="1" si="0"/>
        <v>2,            Retail,    "Sports Arena - Playing Area (&gt; 5,000 Spectators)"</v>
      </c>
      <c r="K65"/>
    </row>
    <row r="66" spans="1:11" x14ac:dyDescent="0.3">
      <c r="A66" s="129" t="s">
        <v>890</v>
      </c>
      <c r="B66" s="131" t="str">
        <f ca="1">OFFSET('For CSV - 2025 SpcFuncData'!$B$4,MATCH($A66,'For CSV - 2025 SpcFuncData'!$B$5:$B$88,0),38,1,1)</f>
        <v>Retail</v>
      </c>
      <c r="C66" s="129" t="s">
        <v>890</v>
      </c>
      <c r="D66" s="130" t="str">
        <f ca="1">OFFSET('For CSV - 2025 SpcFuncData'!$B$4,MATCH($C66,'For CSV - 2025 SpcFuncData'!$B$5:$B$87,0),38,1,1)</f>
        <v>Retail</v>
      </c>
      <c r="F66" s="126" t="str">
        <f ca="1">TEXT($F$3,0)&amp;$G$3&amp;$H$3&amp;TEXT($D66,0)&amp;$G$3&amp;$I$3&amp;$J$3&amp;$A66&amp;$J$3</f>
        <v>2,            Retail,    "Sports Arena - Playing Area (2,000 - 5,000 Spectators)"</v>
      </c>
      <c r="K66"/>
    </row>
    <row r="67" spans="1:11" x14ac:dyDescent="0.3">
      <c r="A67" s="127" t="s">
        <v>891</v>
      </c>
      <c r="B67" s="131" t="str">
        <f ca="1">OFFSET('For CSV - 2025 SpcFuncData'!$B$4,MATCH($A67,'For CSV - 2025 SpcFuncData'!$B$5:$B$88,0),38,1,1)</f>
        <v>Retail</v>
      </c>
      <c r="C67" s="129" t="s">
        <v>891</v>
      </c>
      <c r="D67" s="130" t="str">
        <f ca="1">OFFSET('For CSV - 2025 SpcFuncData'!$B$4,MATCH($C67,'For CSV - 2025 SpcFuncData'!$B$5:$B$87,0),38,1,1)</f>
        <v>Retail</v>
      </c>
      <c r="F67" s="126" t="str">
        <f t="shared" ref="F67:F87" ca="1" si="1">TEXT($F$3,0)&amp;$G$3&amp;$H$3&amp;TEXT($D67,0)&amp;$G$3&amp;$I$3&amp;$J$3&amp;$A67&amp;$J$3</f>
        <v>2,            Retail,    "Sports Arena - Playing Area (&lt; 2,000 Spectators)"</v>
      </c>
    </row>
    <row r="68" spans="1:11" x14ac:dyDescent="0.3">
      <c r="A68" s="127" t="s">
        <v>892</v>
      </c>
      <c r="B68" s="131" t="str">
        <f ca="1">OFFSET('For CSV - 2025 SpcFuncData'!$B$4,MATCH($A68,'For CSV - 2025 SpcFuncData'!$B$5:$B$88,0),38,1,1)</f>
        <v>Retail</v>
      </c>
      <c r="C68" s="129" t="s">
        <v>892</v>
      </c>
      <c r="D68" s="130" t="str">
        <f ca="1">OFFSET('For CSV - 2025 SpcFuncData'!$B$4,MATCH($C68,'For CSV - 2025 SpcFuncData'!$B$5:$B$87,0),38,1,1)</f>
        <v>Retail</v>
      </c>
      <c r="F68" s="126" t="str">
        <f t="shared" ca="1" si="1"/>
        <v>2,            Retail,    "Sports Arena - Playing Area (Recreational)"</v>
      </c>
    </row>
    <row r="69" spans="1:11" x14ac:dyDescent="0.3">
      <c r="A69" s="127" t="s">
        <v>593</v>
      </c>
      <c r="B69" s="131" t="str">
        <f ca="1">OFFSET('For CSV - 2025 SpcFuncData'!$B$4,MATCH($A69,'For CSV - 2025 SpcFuncData'!$B$5:$B$88,0),38,1,1)</f>
        <v>Office</v>
      </c>
      <c r="C69" s="129" t="s">
        <v>593</v>
      </c>
      <c r="D69" s="130" t="str">
        <f ca="1">OFFSET('For CSV - 2025 SpcFuncData'!$B$4,MATCH($C69,'For CSV - 2025 SpcFuncData'!$B$5:$B$87,0),38,1,1)</f>
        <v>Office</v>
      </c>
      <c r="F69" s="126" t="str">
        <f t="shared" ca="1" si="1"/>
        <v>2,            Office,    "Stairwell"</v>
      </c>
    </row>
    <row r="70" spans="1:11" x14ac:dyDescent="0.3">
      <c r="A70" s="127" t="s">
        <v>575</v>
      </c>
      <c r="B70" s="131" t="str">
        <f ca="1">OFFSET('For CSV - 2025 SpcFuncData'!$B$4,MATCH($A70,'For CSV - 2025 SpcFuncData'!$B$5:$B$88,0),38,1,1)</f>
        <v>Assembly</v>
      </c>
      <c r="C70" s="129" t="s">
        <v>575</v>
      </c>
      <c r="D70" s="130" t="str">
        <f ca="1">OFFSET('For CSV - 2025 SpcFuncData'!$B$4,MATCH($C70,'For CSV - 2025 SpcFuncData'!$B$5:$B$87,0),38,1,1)</f>
        <v>Assembly</v>
      </c>
      <c r="F70" s="126" t="str">
        <f t="shared" ca="1" si="1"/>
        <v>2,            Assembly,    "Theater Area (Motion Picture)"</v>
      </c>
    </row>
    <row r="71" spans="1:11" x14ac:dyDescent="0.3">
      <c r="A71" s="127" t="s">
        <v>576</v>
      </c>
      <c r="B71" s="131" t="str">
        <f ca="1">OFFSET('For CSV - 2025 SpcFuncData'!$B$4,MATCH($A71,'For CSV - 2025 SpcFuncData'!$B$5:$B$88,0),38,1,1)</f>
        <v>Assembly</v>
      </c>
      <c r="C71" s="129" t="s">
        <v>576</v>
      </c>
      <c r="D71" s="130" t="str">
        <f ca="1">OFFSET('For CSV - 2025 SpcFuncData'!$B$4,MATCH($C71,'For CSV - 2025 SpcFuncData'!$B$5:$B$87,0),38,1,1)</f>
        <v>Assembly</v>
      </c>
      <c r="F71" s="126" t="str">
        <f t="shared" ca="1" si="1"/>
        <v>2,            Assembly,    "Theater Area (Performance)"</v>
      </c>
    </row>
    <row r="72" spans="1:11" x14ac:dyDescent="0.3">
      <c r="A72" s="127" t="s">
        <v>591</v>
      </c>
      <c r="B72" s="131" t="str">
        <f ca="1">OFFSET('For CSV - 2025 SpcFuncData'!$B$4,MATCH($A72,'For CSV - 2025 SpcFuncData'!$B$5:$B$88,0),38,1,1)</f>
        <v>Assembly</v>
      </c>
      <c r="C72" s="129" t="s">
        <v>591</v>
      </c>
      <c r="D72" s="130" t="str">
        <f ca="1">OFFSET('For CSV - 2025 SpcFuncData'!$B$4,MATCH($C72,'For CSV - 2025 SpcFuncData'!$B$5:$B$87,0),38,1,1)</f>
        <v>Assembly</v>
      </c>
      <c r="F72" s="126" t="str">
        <f t="shared" ca="1" si="1"/>
        <v>2,            Assembly,    "Transportation Function (Baggage Area)"</v>
      </c>
    </row>
    <row r="73" spans="1:11" x14ac:dyDescent="0.3">
      <c r="A73" s="127" t="s">
        <v>592</v>
      </c>
      <c r="B73" s="131" t="str">
        <f ca="1">OFFSET('For CSV - 2025 SpcFuncData'!$B$4,MATCH($A73,'For CSV - 2025 SpcFuncData'!$B$5:$B$88,0),38,1,1)</f>
        <v>Assembly</v>
      </c>
      <c r="C73" s="129" t="s">
        <v>592</v>
      </c>
      <c r="D73" s="130" t="str">
        <f ca="1">OFFSET('For CSV - 2025 SpcFuncData'!$B$4,MATCH($C73,'For CSV - 2025 SpcFuncData'!$B$5:$B$87,0),38,1,1)</f>
        <v>Assembly</v>
      </c>
      <c r="F73" s="126" t="str">
        <f t="shared" ca="1" si="1"/>
        <v>2,            Assembly,    "Transportation Function (Ticketing Area)"</v>
      </c>
    </row>
    <row r="74" spans="1:11" x14ac:dyDescent="0.3">
      <c r="A74" s="127" t="s">
        <v>526</v>
      </c>
      <c r="B74" s="131" t="str">
        <f ca="1">OFFSET('For CSV - 2025 SpcFuncData'!$B$4,MATCH($A74,'For CSV - 2025 SpcFuncData'!$B$5:$B$88,0),38,1,1)</f>
        <v>Office</v>
      </c>
      <c r="C74" s="129" t="s">
        <v>526</v>
      </c>
      <c r="D74" s="130" t="str">
        <f ca="1">OFFSET('For CSV - 2025 SpcFuncData'!$B$4,MATCH($C74,'For CSV - 2025 SpcFuncData'!$B$5:$B$87,0),38,1,1)</f>
        <v>Office</v>
      </c>
      <c r="F74" s="126" t="str">
        <f t="shared" ca="1" si="1"/>
        <v>2,            Office,    "Unleased Tenant Area"</v>
      </c>
    </row>
    <row r="75" spans="1:11" x14ac:dyDescent="0.3">
      <c r="A75" s="127" t="s">
        <v>277</v>
      </c>
      <c r="B75" s="131" t="str">
        <f ca="1">OFFSET('For CSV - 2025 SpcFuncData'!$B$4,MATCH($A75,'For CSV - 2025 SpcFuncData'!$B$5:$B$88,0),38,1,1)</f>
        <v>Unoccupied</v>
      </c>
      <c r="C75" s="129" t="s">
        <v>277</v>
      </c>
      <c r="D75" s="130" t="str">
        <f ca="1">OFFSET('For CSV - 2025 SpcFuncData'!$B$4,MATCH($C75,'For CSV - 2025 SpcFuncData'!$B$5:$B$87,0),38,1,1)</f>
        <v>Unoccupied</v>
      </c>
      <c r="F75" s="126" t="str">
        <f t="shared" ca="1" si="1"/>
        <v>2,            Unoccupied,    "Unoccupied-Exclude from Gross Floor Area"</v>
      </c>
    </row>
    <row r="76" spans="1:11" x14ac:dyDescent="0.3">
      <c r="A76" s="127" t="s">
        <v>276</v>
      </c>
      <c r="B76" s="131" t="str">
        <f ca="1">OFFSET('For CSV - 2025 SpcFuncData'!$B$4,MATCH($A76,'For CSV - 2025 SpcFuncData'!$B$5:$B$88,0),38,1,1)</f>
        <v>Unoccupied</v>
      </c>
      <c r="C76" s="129" t="s">
        <v>276</v>
      </c>
      <c r="D76" s="130" t="str">
        <f ca="1">OFFSET('For CSV - 2025 SpcFuncData'!$B$4,MATCH($C76,'For CSV - 2025 SpcFuncData'!$B$5:$B$87,0),38,1,1)</f>
        <v>Unoccupied</v>
      </c>
      <c r="F76" s="126" t="str">
        <f t="shared" ca="1" si="1"/>
        <v>2,            Unoccupied,    "Unoccupied-Include in Gross Floor Area"</v>
      </c>
    </row>
    <row r="77" spans="1:11" x14ac:dyDescent="0.3">
      <c r="A77" s="127" t="s">
        <v>595</v>
      </c>
      <c r="B77" s="131" t="str">
        <f ca="1">OFFSET('For CSV - 2025 SpcFuncData'!$B$4,MATCH($A77,'For CSV - 2025 SpcFuncData'!$B$5:$B$88,0),38,1,1)</f>
        <v>Office</v>
      </c>
      <c r="C77" s="129" t="s">
        <v>595</v>
      </c>
      <c r="D77" s="130" t="str">
        <f ca="1">OFFSET('For CSV - 2025 SpcFuncData'!$B$4,MATCH($C77,'For CSV - 2025 SpcFuncData'!$B$5:$B$87,0),38,1,1)</f>
        <v>Office</v>
      </c>
      <c r="F77" s="126" t="str">
        <f t="shared" ca="1" si="1"/>
        <v>2,            Office,    "Videoconferencing Studio"</v>
      </c>
    </row>
    <row r="78" spans="1:11" x14ac:dyDescent="0.3">
      <c r="A78" s="127" t="s">
        <v>1001</v>
      </c>
      <c r="B78" s="131" t="str">
        <f ca="1">OFFSET('For CSV - 2025 SpcFuncData'!$B$4,MATCH($A78,'For CSV - 2025 SpcFuncData'!$B$5:$B$88,0),38,1,1)</f>
        <v>Office</v>
      </c>
      <c r="C78" s="129" t="s">
        <v>1001</v>
      </c>
      <c r="D78" s="130" t="str">
        <f ca="1">OFFSET('For CSV - 2025 SpcFuncData'!$B$4,MATCH($C78,'For CSV - 2025 SpcFuncData'!$B$5:$B$87,0),38,1,1)</f>
        <v>Office</v>
      </c>
      <c r="F78" s="126" t="str">
        <f t="shared" ca="1" si="1"/>
        <v>2,            Office,    "Aging Eye/Low-vision (Corridor Area)"</v>
      </c>
    </row>
    <row r="79" spans="1:11" x14ac:dyDescent="0.3">
      <c r="A79" s="127" t="s">
        <v>1002</v>
      </c>
      <c r="B79" s="131" t="str">
        <f ca="1">OFFSET('For CSV - 2025 SpcFuncData'!$B$4,MATCH($A79,'For CSV - 2025 SpcFuncData'!$B$5:$B$88,0),38,1,1)</f>
        <v>Restaurant</v>
      </c>
      <c r="C79" s="129" t="s">
        <v>1002</v>
      </c>
      <c r="D79" s="130" t="str">
        <f ca="1">OFFSET('For CSV - 2025 SpcFuncData'!$B$4,MATCH($C79,'For CSV - 2025 SpcFuncData'!$B$5:$B$87,0),38,1,1)</f>
        <v>Restaurant</v>
      </c>
      <c r="F79" s="126" t="str">
        <f t="shared" ca="1" si="1"/>
        <v>2,            Restaurant,    "Aging Eye/Low-vision (Dining)"</v>
      </c>
    </row>
    <row r="80" spans="1:11" x14ac:dyDescent="0.3">
      <c r="A80" s="127" t="s">
        <v>1003</v>
      </c>
      <c r="B80" s="131" t="str">
        <f ca="1">OFFSET('For CSV - 2025 SpcFuncData'!$B$4,MATCH($A80,'For CSV - 2025 SpcFuncData'!$B$5:$B$88,0),38,1,1)</f>
        <v>Assembly</v>
      </c>
      <c r="C80" s="129" t="s">
        <v>1003</v>
      </c>
      <c r="D80" s="130" t="str">
        <f ca="1">OFFSET('For CSV - 2025 SpcFuncData'!$B$4,MATCH($C80,'For CSV - 2025 SpcFuncData'!$B$5:$B$87,0),38,1,1)</f>
        <v>Assembly</v>
      </c>
      <c r="F80" s="126" t="str">
        <f t="shared" ca="1" si="1"/>
        <v>2,            Assembly,    "Aging Eye/Low-vision (Lounge/Waiting Area)"</v>
      </c>
    </row>
    <row r="81" spans="1:6" x14ac:dyDescent="0.3">
      <c r="A81" s="127" t="s">
        <v>1098</v>
      </c>
      <c r="B81" s="131" t="str">
        <f ca="1">OFFSET('For CSV - 2025 SpcFuncData'!$B$4,MATCH($A81,'For CSV - 2025 SpcFuncData'!$B$5:$B$88,0),38,1,1)</f>
        <v>Assembly</v>
      </c>
      <c r="C81" s="129" t="s">
        <v>1098</v>
      </c>
      <c r="D81" s="130" t="str">
        <f ca="1">OFFSET('For CSV - 2025 SpcFuncData'!$B$4,MATCH($C81,'For CSV - 2025 SpcFuncData'!$B$5:$B$87,0),38,1,1)</f>
        <v>Assembly</v>
      </c>
      <c r="F81" s="126" t="str">
        <f t="shared" ca="1" si="1"/>
        <v>2,            Assembly,    "Aging Eye/Low-vision (Lobby, Main Entry)"</v>
      </c>
    </row>
    <row r="82" spans="1:6" x14ac:dyDescent="0.3">
      <c r="A82" s="127" t="s">
        <v>1005</v>
      </c>
      <c r="B82" s="131" t="str">
        <f ca="1">OFFSET('For CSV - 2025 SpcFuncData'!$B$4,MATCH($A82,'For CSV - 2025 SpcFuncData'!$B$5:$B$88,0),38,1,1)</f>
        <v>Assembly</v>
      </c>
      <c r="C82" s="129" t="s">
        <v>1005</v>
      </c>
      <c r="D82" s="130" t="str">
        <f ca="1">OFFSET('For CSV - 2025 SpcFuncData'!$B$4,MATCH($C82,'For CSV - 2025 SpcFuncData'!$B$5:$B$87,0),38,1,1)</f>
        <v>Assembly</v>
      </c>
      <c r="F82" s="126" t="str">
        <f t="shared" ca="1" si="1"/>
        <v>2,            Assembly,    "Aging Eye/Low-vision (Multipurpose Room)"</v>
      </c>
    </row>
    <row r="83" spans="1:6" x14ac:dyDescent="0.3">
      <c r="A83" s="127" t="s">
        <v>1006</v>
      </c>
      <c r="B83" s="131" t="str">
        <f ca="1">OFFSET('For CSV - 2025 SpcFuncData'!$B$4,MATCH($A83,'For CSV - 2025 SpcFuncData'!$B$5:$B$88,0),38,1,1)</f>
        <v>Assembly</v>
      </c>
      <c r="C83" s="129" t="s">
        <v>1006</v>
      </c>
      <c r="D83" s="130" t="str">
        <f ca="1">OFFSET('For CSV - 2025 SpcFuncData'!$B$4,MATCH($C83,'For CSV - 2025 SpcFuncData'!$B$5:$B$87,0),38,1,1)</f>
        <v>Assembly</v>
      </c>
      <c r="F83" s="126" t="str">
        <f t="shared" ca="1" si="1"/>
        <v>2,            Assembly,    "Aging Eye/Low-vision (Religious Worship Area)"</v>
      </c>
    </row>
    <row r="84" spans="1:6" x14ac:dyDescent="0.3">
      <c r="A84" s="127" t="s">
        <v>1007</v>
      </c>
      <c r="B84" s="131" t="str">
        <f ca="1">OFFSET('For CSV - 2025 SpcFuncData'!$B$4,MATCH($A84,'For CSV - 2025 SpcFuncData'!$B$5:$B$88,0),38,1,1)</f>
        <v>Office</v>
      </c>
      <c r="C84" s="129" t="s">
        <v>1007</v>
      </c>
      <c r="D84" s="130" t="str">
        <f ca="1">OFFSET('For CSV - 2025 SpcFuncData'!$B$4,MATCH($C84,'For CSV - 2025 SpcFuncData'!$B$5:$B$87,0),38,1,1)</f>
        <v>Office</v>
      </c>
      <c r="F84" s="126" t="str">
        <f t="shared" ca="1" si="1"/>
        <v>2,            Office,    "Aging Eye/Low-vision (Restroom)"</v>
      </c>
    </row>
    <row r="85" spans="1:6" x14ac:dyDescent="0.3">
      <c r="A85" s="127" t="s">
        <v>1008</v>
      </c>
      <c r="B85" s="131" t="str">
        <f ca="1">OFFSET('For CSV - 2025 SpcFuncData'!$B$4,MATCH($A85,'For CSV - 2025 SpcFuncData'!$B$5:$B$88,0),38,1,1)</f>
        <v>Office</v>
      </c>
      <c r="C85" s="129" t="s">
        <v>1008</v>
      </c>
      <c r="D85" s="130" t="str">
        <f ca="1">OFFSET('For CSV - 2025 SpcFuncData'!$B$4,MATCH($C85,'For CSV - 2025 SpcFuncData'!$B$5:$B$87,0),38,1,1)</f>
        <v>Office</v>
      </c>
      <c r="F85" s="126" t="str">
        <f t="shared" ca="1" si="1"/>
        <v>2,            Office,    "Aging Eye/Low-vision (Stairwell)"</v>
      </c>
    </row>
    <row r="86" spans="1:6" x14ac:dyDescent="0.3">
      <c r="A86" s="127" t="s">
        <v>1161</v>
      </c>
      <c r="B86" s="131" t="str">
        <f ca="1">OFFSET('For CSV - 2025 SpcFuncData'!$B$4,MATCH($A86,'For CSV - 2025 SpcFuncData'!$B$5:$B$88,0),38,1,1)</f>
        <v>Assembly</v>
      </c>
      <c r="C86" s="129" t="s">
        <v>868</v>
      </c>
      <c r="D86" s="130" t="str">
        <f ca="1">OFFSET('For CSV - 2025 SpcFuncData'!$B$4,MATCH($C86,'For CSV - 2025 SpcFuncData'!$B$5:$B$87,0),38,1,1)</f>
        <v>Assembly</v>
      </c>
      <c r="F86" s="222" t="str">
        <f t="shared" ca="1" si="1"/>
        <v>2,            Assembly,    "Conference, Multipurpose and Meeting Area"</v>
      </c>
    </row>
    <row r="87" spans="1:6" x14ac:dyDescent="0.3">
      <c r="A87" s="127" t="s">
        <v>1153</v>
      </c>
      <c r="B87" s="131" t="str">
        <f ca="1">OFFSET('For CSV - 2025 SpcFuncData'!$B$4,MATCH($A87,'For CSV - 2025 SpcFuncData'!$B$5:$B$88,0),38,1,1)</f>
        <v>Warehouse</v>
      </c>
      <c r="C87" s="129" t="s">
        <v>1159</v>
      </c>
      <c r="D87" s="130" t="str">
        <f ca="1">OFFSET('For CSV - 2025 SpcFuncData'!$B$4,MATCH($C87,'For CSV - 2025 SpcFuncData'!$B$5:$B$87,0),38,1,1)</f>
        <v>Warehouse</v>
      </c>
      <c r="F87" s="222" t="str">
        <f t="shared" ca="1" si="1"/>
        <v>2,            Warehouse,    "Storage"</v>
      </c>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09375" defaultRowHeight="13.8" x14ac:dyDescent="0.3"/>
  <cols>
    <col min="1" max="1" width="60" style="126" bestFit="1" customWidth="1"/>
    <col min="2" max="16384" width="9.109375" style="126"/>
  </cols>
  <sheetData>
    <row r="3" spans="1:2" x14ac:dyDescent="0.3">
      <c r="A3" s="126" t="s">
        <v>976</v>
      </c>
    </row>
    <row r="5" spans="1:2" x14ac:dyDescent="0.3">
      <c r="A5" s="126" t="s">
        <v>860</v>
      </c>
      <c r="B5" s="126" t="s">
        <v>962</v>
      </c>
    </row>
    <row r="6" spans="1:2" x14ac:dyDescent="0.3">
      <c r="A6" s="126" t="s">
        <v>276</v>
      </c>
      <c r="B6" s="126">
        <v>98</v>
      </c>
    </row>
    <row r="7" spans="1:2" x14ac:dyDescent="0.3">
      <c r="A7" s="126" t="s">
        <v>277</v>
      </c>
      <c r="B7" s="126">
        <v>99</v>
      </c>
    </row>
    <row r="8" spans="1:2" x14ac:dyDescent="0.3">
      <c r="A8" s="126" t="s">
        <v>503</v>
      </c>
      <c r="B8" s="126">
        <v>101</v>
      </c>
    </row>
    <row r="9" spans="1:2" x14ac:dyDescent="0.3">
      <c r="A9" s="126" t="s">
        <v>877</v>
      </c>
      <c r="B9" s="126">
        <v>102</v>
      </c>
    </row>
    <row r="10" spans="1:2" x14ac:dyDescent="0.3">
      <c r="A10" s="126" t="s">
        <v>959</v>
      </c>
      <c r="B10" s="126">
        <v>103</v>
      </c>
    </row>
    <row r="11" spans="1:2" x14ac:dyDescent="0.3">
      <c r="A11" s="126" t="s">
        <v>29</v>
      </c>
      <c r="B11" s="126">
        <v>104</v>
      </c>
    </row>
    <row r="12" spans="1:2" x14ac:dyDescent="0.3">
      <c r="A12" s="126" t="s">
        <v>504</v>
      </c>
      <c r="B12" s="126">
        <v>106</v>
      </c>
    </row>
    <row r="13" spans="1:2" x14ac:dyDescent="0.3">
      <c r="A13" s="126" t="s">
        <v>30</v>
      </c>
      <c r="B13" s="126">
        <v>105</v>
      </c>
    </row>
    <row r="14" spans="1:2" x14ac:dyDescent="0.3">
      <c r="A14" s="126" t="s">
        <v>32</v>
      </c>
      <c r="B14" s="126">
        <v>107</v>
      </c>
    </row>
    <row r="15" spans="1:2" x14ac:dyDescent="0.3">
      <c r="A15" s="126" t="s">
        <v>33</v>
      </c>
      <c r="B15" s="126">
        <v>108</v>
      </c>
    </row>
    <row r="16" spans="1:2" x14ac:dyDescent="0.3">
      <c r="A16" s="126" t="s">
        <v>621</v>
      </c>
      <c r="B16" s="126">
        <v>109</v>
      </c>
    </row>
    <row r="17" spans="1:2" x14ac:dyDescent="0.3">
      <c r="A17" s="126" t="s">
        <v>924</v>
      </c>
      <c r="B17" s="126">
        <v>110</v>
      </c>
    </row>
    <row r="18" spans="1:2" x14ac:dyDescent="0.3">
      <c r="A18" s="126" t="s">
        <v>3</v>
      </c>
      <c r="B18" s="126">
        <v>111</v>
      </c>
    </row>
    <row r="19" spans="1:2" x14ac:dyDescent="0.3">
      <c r="A19" s="126" t="s">
        <v>505</v>
      </c>
      <c r="B19" s="126">
        <v>112</v>
      </c>
    </row>
    <row r="20" spans="1:2" x14ac:dyDescent="0.3">
      <c r="A20" s="126" t="s">
        <v>4</v>
      </c>
      <c r="B20" s="126">
        <v>113</v>
      </c>
    </row>
    <row r="21" spans="1:2" x14ac:dyDescent="0.3">
      <c r="A21" s="126" t="s">
        <v>5</v>
      </c>
      <c r="B21" s="126">
        <v>114</v>
      </c>
    </row>
    <row r="22" spans="1:2" x14ac:dyDescent="0.3">
      <c r="A22" s="126" t="s">
        <v>34</v>
      </c>
      <c r="B22" s="126">
        <v>115</v>
      </c>
    </row>
    <row r="23" spans="1:2" x14ac:dyDescent="0.3">
      <c r="A23" s="126" t="s">
        <v>527</v>
      </c>
      <c r="B23" s="126">
        <v>116</v>
      </c>
    </row>
    <row r="24" spans="1:2" x14ac:dyDescent="0.3">
      <c r="A24" s="126" t="s">
        <v>506</v>
      </c>
      <c r="B24" s="126">
        <v>117</v>
      </c>
    </row>
    <row r="25" spans="1:2" x14ac:dyDescent="0.3">
      <c r="A25" s="126" t="s">
        <v>45</v>
      </c>
      <c r="B25" s="126">
        <v>118</v>
      </c>
    </row>
    <row r="26" spans="1:2" x14ac:dyDescent="0.3">
      <c r="A26" s="126" t="s">
        <v>47</v>
      </c>
      <c r="B26" s="126">
        <v>119</v>
      </c>
    </row>
    <row r="27" spans="1:2" x14ac:dyDescent="0.3">
      <c r="A27" s="126" t="s">
        <v>46</v>
      </c>
      <c r="B27" s="126">
        <v>120</v>
      </c>
    </row>
    <row r="28" spans="1:2" x14ac:dyDescent="0.3">
      <c r="A28" s="126" t="s">
        <v>48</v>
      </c>
      <c r="B28" s="126">
        <v>121</v>
      </c>
    </row>
    <row r="29" spans="1:2" x14ac:dyDescent="0.3">
      <c r="A29" s="126" t="s">
        <v>961</v>
      </c>
      <c r="B29" s="126">
        <v>122</v>
      </c>
    </row>
    <row r="30" spans="1:2" x14ac:dyDescent="0.3">
      <c r="A30" s="126" t="s">
        <v>525</v>
      </c>
      <c r="B30" s="126">
        <v>201</v>
      </c>
    </row>
    <row r="31" spans="1:2" x14ac:dyDescent="0.3">
      <c r="A31" s="126" t="s">
        <v>622</v>
      </c>
      <c r="B31" s="126">
        <v>123</v>
      </c>
    </row>
    <row r="32" spans="1:2" x14ac:dyDescent="0.3">
      <c r="A32" s="126" t="s">
        <v>469</v>
      </c>
      <c r="B32" s="126">
        <v>124</v>
      </c>
    </row>
    <row r="33" spans="1:2" x14ac:dyDescent="0.3">
      <c r="A33" s="126" t="s">
        <v>623</v>
      </c>
      <c r="B33" s="126">
        <v>125</v>
      </c>
    </row>
    <row r="34" spans="1:2" x14ac:dyDescent="0.3">
      <c r="A34" s="126" t="s">
        <v>6</v>
      </c>
      <c r="B34" s="126">
        <v>126</v>
      </c>
    </row>
    <row r="35" spans="1:2" x14ac:dyDescent="0.3">
      <c r="A35" s="126" t="s">
        <v>267</v>
      </c>
      <c r="B35" s="126">
        <v>127</v>
      </c>
    </row>
    <row r="36" spans="1:2" x14ac:dyDescent="0.3">
      <c r="A36" s="126" t="s">
        <v>274</v>
      </c>
      <c r="B36" s="126">
        <v>128</v>
      </c>
    </row>
    <row r="37" spans="1:2" x14ac:dyDescent="0.3">
      <c r="A37" s="126" t="s">
        <v>273</v>
      </c>
      <c r="B37" s="126">
        <v>129</v>
      </c>
    </row>
    <row r="38" spans="1:2" x14ac:dyDescent="0.3">
      <c r="A38" s="126" t="s">
        <v>75</v>
      </c>
      <c r="B38" s="126">
        <v>131</v>
      </c>
    </row>
    <row r="39" spans="1:2" x14ac:dyDescent="0.3">
      <c r="A39" s="126" t="s">
        <v>7</v>
      </c>
      <c r="B39" s="126">
        <v>130</v>
      </c>
    </row>
    <row r="40" spans="1:2" x14ac:dyDescent="0.3">
      <c r="A40" s="126" t="s">
        <v>8</v>
      </c>
      <c r="B40" s="126">
        <v>132</v>
      </c>
    </row>
    <row r="41" spans="1:2" x14ac:dyDescent="0.3">
      <c r="A41" s="126" t="s">
        <v>9</v>
      </c>
      <c r="B41" s="126">
        <v>133</v>
      </c>
    </row>
    <row r="42" spans="1:2" x14ac:dyDescent="0.3">
      <c r="A42" s="126" t="s">
        <v>10</v>
      </c>
      <c r="B42" s="126">
        <v>134</v>
      </c>
    </row>
    <row r="43" spans="1:2" x14ac:dyDescent="0.3">
      <c r="A43" s="126" t="s">
        <v>11</v>
      </c>
      <c r="B43" s="126">
        <v>135</v>
      </c>
    </row>
    <row r="44" spans="1:2" x14ac:dyDescent="0.3">
      <c r="A44" s="126" t="s">
        <v>12</v>
      </c>
      <c r="B44" s="126">
        <v>136</v>
      </c>
    </row>
    <row r="45" spans="1:2" x14ac:dyDescent="0.3">
      <c r="A45" s="126" t="s">
        <v>13</v>
      </c>
      <c r="B45" s="126">
        <v>137</v>
      </c>
    </row>
    <row r="46" spans="1:2" x14ac:dyDescent="0.3">
      <c r="A46" s="126" t="s">
        <v>507</v>
      </c>
      <c r="B46" s="126">
        <v>138</v>
      </c>
    </row>
    <row r="47" spans="1:2" x14ac:dyDescent="0.3">
      <c r="A47" s="126" t="s">
        <v>508</v>
      </c>
      <c r="B47" s="126">
        <v>139</v>
      </c>
    </row>
    <row r="48" spans="1:2" x14ac:dyDescent="0.3">
      <c r="A48" s="126" t="s">
        <v>14</v>
      </c>
      <c r="B48" s="126">
        <v>140</v>
      </c>
    </row>
    <row r="49" spans="1:2" x14ac:dyDescent="0.3">
      <c r="A49" s="126" t="s">
        <v>423</v>
      </c>
      <c r="B49" s="126">
        <v>202</v>
      </c>
    </row>
    <row r="50" spans="1:2" x14ac:dyDescent="0.3">
      <c r="A50" s="126" t="s">
        <v>285</v>
      </c>
      <c r="B50" s="126">
        <v>142</v>
      </c>
    </row>
    <row r="51" spans="1:2" x14ac:dyDescent="0.3">
      <c r="A51" s="126" t="s">
        <v>284</v>
      </c>
      <c r="B51" s="126">
        <v>141</v>
      </c>
    </row>
    <row r="52" spans="1:2" x14ac:dyDescent="0.3">
      <c r="A52" s="126" t="s">
        <v>53</v>
      </c>
      <c r="B52" s="126">
        <v>145</v>
      </c>
    </row>
    <row r="53" spans="1:2" x14ac:dyDescent="0.3">
      <c r="A53" s="126" t="s">
        <v>283</v>
      </c>
      <c r="B53" s="126">
        <v>144</v>
      </c>
    </row>
    <row r="54" spans="1:2" x14ac:dyDescent="0.3">
      <c r="A54" s="126" t="s">
        <v>64</v>
      </c>
      <c r="B54" s="126">
        <v>143</v>
      </c>
    </row>
    <row r="55" spans="1:2" x14ac:dyDescent="0.3">
      <c r="A55" s="126" t="s">
        <v>15</v>
      </c>
      <c r="B55" s="126">
        <v>146</v>
      </c>
    </row>
    <row r="56" spans="1:2" x14ac:dyDescent="0.3">
      <c r="A56" s="126" t="s">
        <v>509</v>
      </c>
      <c r="B56" s="126">
        <v>147</v>
      </c>
    </row>
    <row r="57" spans="1:2" x14ac:dyDescent="0.3">
      <c r="A57" s="126" t="s">
        <v>510</v>
      </c>
      <c r="B57" s="126">
        <v>148</v>
      </c>
    </row>
    <row r="58" spans="1:2" x14ac:dyDescent="0.3">
      <c r="A58" s="126" t="s">
        <v>511</v>
      </c>
      <c r="B58" s="126">
        <v>150</v>
      </c>
    </row>
    <row r="59" spans="1:2" x14ac:dyDescent="0.3">
      <c r="A59" s="126" t="s">
        <v>512</v>
      </c>
      <c r="B59" s="126">
        <v>151</v>
      </c>
    </row>
    <row r="60" spans="1:2" x14ac:dyDescent="0.3">
      <c r="A60" s="126" t="s">
        <v>878</v>
      </c>
      <c r="B60" s="126">
        <v>152</v>
      </c>
    </row>
    <row r="61" spans="1:2" x14ac:dyDescent="0.3">
      <c r="A61" s="126" t="s">
        <v>522</v>
      </c>
      <c r="B61" s="126">
        <v>155</v>
      </c>
    </row>
    <row r="62" spans="1:2" x14ac:dyDescent="0.3">
      <c r="A62" s="126" t="s">
        <v>523</v>
      </c>
      <c r="B62" s="126">
        <v>156</v>
      </c>
    </row>
    <row r="63" spans="1:2" x14ac:dyDescent="0.3">
      <c r="A63" s="126" t="s">
        <v>526</v>
      </c>
      <c r="B63" s="126">
        <v>203</v>
      </c>
    </row>
    <row r="64" spans="1:2" x14ac:dyDescent="0.3">
      <c r="A64" s="126" t="s">
        <v>595</v>
      </c>
      <c r="B64" s="126">
        <v>153</v>
      </c>
    </row>
    <row r="65" spans="1:17" x14ac:dyDescent="0.3">
      <c r="A65" s="126" t="s">
        <v>18</v>
      </c>
      <c r="B65" s="126">
        <v>154</v>
      </c>
    </row>
    <row r="66" spans="1:17" x14ac:dyDescent="0.3">
      <c r="A66" s="126" t="s">
        <v>992</v>
      </c>
      <c r="B66" s="126">
        <v>157</v>
      </c>
    </row>
    <row r="78" spans="1:17" x14ac:dyDescent="0.3">
      <c r="Q78" s="126" t="s">
        <v>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e">
        <f>TRIM(LEFT(#REF!,IF(ISNUMBER(FIND(" (Note",#REF!,1)),FIND(" (Note",#REF!,1),99)))</f>
        <v>#REF!</v>
      </c>
      <c r="B6" s="130" t="e">
        <f ca="1">OFFSET(#REF!,MATCH($A6,#REF!,0),36,1,1)</f>
        <v>#REF!</v>
      </c>
      <c r="C6" s="126" t="e">
        <f t="shared" ref="C6:C71" ca="1" si="0">TEXT($C$3,0)&amp;$D$3&amp;$E$3&amp;TEXT($B6,0)&amp;$D$3&amp;$F$3&amp;$G$3&amp;$A6&amp;$G$3</f>
        <v>#REF!</v>
      </c>
    </row>
    <row r="7" spans="1:7" ht="14.4" x14ac:dyDescent="0.3">
      <c r="A7" s="21" t="e">
        <f>TRIM(LEFT(#REF!,IF(ISNUMBER(FIND(" (Note",#REF!,1)),FIND(" (Note",#REF!,1),99)))</f>
        <v>#REF!</v>
      </c>
      <c r="B7" s="130" t="e">
        <f ca="1">OFFSET(#REF!,MATCH($A7,#REF!,0),36,1,1)</f>
        <v>#REF!</v>
      </c>
      <c r="C7" s="126" t="e">
        <f t="shared" ca="1" si="0"/>
        <v>#REF!</v>
      </c>
    </row>
    <row r="8" spans="1:7" ht="14.4" x14ac:dyDescent="0.3">
      <c r="A8" s="21" t="e">
        <f>TRIM(LEFT(#REF!,IF(ISNUMBER(FIND(" (Note",#REF!,1)),FIND(" (Note",#REF!,1),99)))</f>
        <v>#REF!</v>
      </c>
      <c r="B8" s="130" t="e">
        <f ca="1">OFFSET(#REF!,MATCH($A8,#REF!,0),36,1,1)</f>
        <v>#REF!</v>
      </c>
      <c r="C8" s="126" t="e">
        <f t="shared" ca="1" si="0"/>
        <v>#REF!</v>
      </c>
    </row>
    <row r="9" spans="1:7" ht="14.4" x14ac:dyDescent="0.3">
      <c r="A9" s="21" t="e">
        <f>TRIM(LEFT(#REF!,IF(ISNUMBER(FIND(" (Note",#REF!,1)),FIND(" (Note",#REF!,1),99)))</f>
        <v>#REF!</v>
      </c>
      <c r="B9" s="130" t="e">
        <f ca="1">OFFSET(#REF!,MATCH($A9,#REF!,0),36,1,1)</f>
        <v>#REF!</v>
      </c>
      <c r="C9" s="126" t="e">
        <f t="shared" ca="1" si="0"/>
        <v>#REF!</v>
      </c>
    </row>
    <row r="10" spans="1:7" ht="14.4" x14ac:dyDescent="0.3">
      <c r="A10" s="21" t="e">
        <f>TRIM(LEFT(#REF!,IF(ISNUMBER(FIND(" (Note",#REF!,1)),FIND(" (Note",#REF!,1),99)))</f>
        <v>#REF!</v>
      </c>
      <c r="B10" s="130" t="e">
        <f ca="1">OFFSET(#REF!,MATCH($A10,#REF!,0),36,1,1)</f>
        <v>#REF!</v>
      </c>
      <c r="C10" s="126" t="e">
        <f t="shared" ca="1" si="0"/>
        <v>#REF!</v>
      </c>
    </row>
    <row r="11" spans="1:7" ht="14.4" x14ac:dyDescent="0.3">
      <c r="A11" s="21" t="e">
        <f>TRIM(LEFT(#REF!,IF(ISNUMBER(FIND(" (Note",#REF!,1)),FIND(" (Note",#REF!,1),99)))</f>
        <v>#REF!</v>
      </c>
      <c r="B11" s="130" t="e">
        <f ca="1">OFFSET(#REF!,MATCH($A11,#REF!,0),36,1,1)</f>
        <v>#REF!</v>
      </c>
      <c r="C11" s="126" t="e">
        <f t="shared" ca="1" si="0"/>
        <v>#REF!</v>
      </c>
    </row>
    <row r="12" spans="1:7" ht="14.4" x14ac:dyDescent="0.3">
      <c r="A12" s="21" t="e">
        <f>TRIM(LEFT(#REF!,IF(ISNUMBER(FIND(" (Note",#REF!,1)),FIND(" (Note",#REF!,1),99)))</f>
        <v>#REF!</v>
      </c>
      <c r="B12" s="130" t="e">
        <f ca="1">OFFSET(#REF!,MATCH($A12,#REF!,0),36,1,1)</f>
        <v>#REF!</v>
      </c>
      <c r="C12" s="126" t="e">
        <f t="shared" ca="1" si="0"/>
        <v>#REF!</v>
      </c>
    </row>
    <row r="13" spans="1:7" ht="14.4" x14ac:dyDescent="0.3">
      <c r="A13" s="21" t="e">
        <f>TRIM(LEFT(#REF!,IF(ISNUMBER(FIND(" (Note",#REF!,1)),FIND(" (Note",#REF!,1),99)))</f>
        <v>#REF!</v>
      </c>
      <c r="B13" s="130" t="e">
        <f ca="1">OFFSET(#REF!,MATCH($A13,#REF!,0),36,1,1)</f>
        <v>#REF!</v>
      </c>
      <c r="C13" s="126" t="e">
        <f t="shared" ca="1" si="0"/>
        <v>#REF!</v>
      </c>
    </row>
    <row r="14" spans="1:7" ht="14.4" x14ac:dyDescent="0.3">
      <c r="A14" s="21" t="e">
        <f>TRIM(LEFT(#REF!,IF(ISNUMBER(FIND(" (Note",#REF!,1)),FIND(" (Note",#REF!,1),99)))</f>
        <v>#REF!</v>
      </c>
      <c r="B14" s="130" t="e">
        <f ca="1">OFFSET(#REF!,MATCH($A14,#REF!,0),36,1,1)</f>
        <v>#REF!</v>
      </c>
      <c r="C14" s="126" t="e">
        <f t="shared" ca="1" si="0"/>
        <v>#REF!</v>
      </c>
    </row>
    <row r="15" spans="1:7" ht="14.4" x14ac:dyDescent="0.3">
      <c r="A15" s="21" t="e">
        <f>TRIM(LEFT(#REF!,IF(ISNUMBER(FIND(" (Note",#REF!,1)),FIND(" (Note",#REF!,1),99)))</f>
        <v>#REF!</v>
      </c>
      <c r="B15" s="130" t="e">
        <f ca="1">OFFSET(#REF!,MATCH($A15,#REF!,0),36,1,1)</f>
        <v>#REF!</v>
      </c>
      <c r="C15" s="126" t="e">
        <f t="shared" ca="1" si="0"/>
        <v>#REF!</v>
      </c>
    </row>
    <row r="16" spans="1:7" ht="14.4" x14ac:dyDescent="0.3">
      <c r="A16" s="21" t="e">
        <f>TRIM(LEFT(#REF!,IF(ISNUMBER(FIND(" (Note",#REF!,1)),FIND(" (Note",#REF!,1),99)))</f>
        <v>#REF!</v>
      </c>
      <c r="B16" s="130" t="e">
        <f ca="1">OFFSET(#REF!,MATCH($A16,#REF!,0),36,1,1)</f>
        <v>#REF!</v>
      </c>
      <c r="C16" s="126" t="e">
        <f t="shared" ca="1" si="0"/>
        <v>#REF!</v>
      </c>
    </row>
    <row r="17" spans="1:3" ht="14.4" x14ac:dyDescent="0.3">
      <c r="A17" s="21" t="e">
        <f>TRIM(LEFT(#REF!,IF(ISNUMBER(FIND(" (Note",#REF!,1)),FIND(" (Note",#REF!,1),99)))</f>
        <v>#REF!</v>
      </c>
      <c r="B17" s="130" t="e">
        <f ca="1">OFFSET(#REF!,MATCH($A17,#REF!,0),36,1,1)</f>
        <v>#REF!</v>
      </c>
      <c r="C17" s="126" t="e">
        <f t="shared" ca="1" si="0"/>
        <v>#REF!</v>
      </c>
    </row>
    <row r="18" spans="1:3" ht="14.4" x14ac:dyDescent="0.3">
      <c r="A18" s="21" t="e">
        <f>TRIM(LEFT(#REF!,IF(ISNUMBER(FIND(" (Note",#REF!,1)),FIND(" (Note",#REF!,1),99)))</f>
        <v>#REF!</v>
      </c>
      <c r="B18" s="130" t="e">
        <f ca="1">OFFSET(#REF!,MATCH($A18,#REF!,0),36,1,1)</f>
        <v>#REF!</v>
      </c>
      <c r="C18" s="126" t="e">
        <f t="shared" ca="1" si="0"/>
        <v>#REF!</v>
      </c>
    </row>
    <row r="19" spans="1:3" ht="14.4" x14ac:dyDescent="0.3">
      <c r="A19" s="21" t="e">
        <f>TRIM(LEFT(#REF!,IF(ISNUMBER(FIND(" (Note",#REF!,1)),FIND(" (Note",#REF!,1),99)))</f>
        <v>#REF!</v>
      </c>
      <c r="B19" s="130" t="e">
        <f ca="1">OFFSET(#REF!,MATCH($A19,#REF!,0),36,1,1)</f>
        <v>#REF!</v>
      </c>
      <c r="C19" s="126" t="e">
        <f t="shared" ca="1" si="0"/>
        <v>#REF!</v>
      </c>
    </row>
    <row r="20" spans="1:3" ht="14.4" x14ac:dyDescent="0.3">
      <c r="A20" s="21" t="e">
        <f>TRIM(LEFT(#REF!,IF(ISNUMBER(FIND(" (Note",#REF!,1)),FIND(" (Note",#REF!,1),99)))</f>
        <v>#REF!</v>
      </c>
      <c r="B20" s="130" t="e">
        <f ca="1">OFFSET(#REF!,MATCH($A20,#REF!,0),36,1,1)</f>
        <v>#REF!</v>
      </c>
      <c r="C20" s="126" t="e">
        <f t="shared" ca="1" si="0"/>
        <v>#REF!</v>
      </c>
    </row>
    <row r="21" spans="1:3" ht="14.4" x14ac:dyDescent="0.3">
      <c r="A21" s="21" t="e">
        <f>TRIM(LEFT(#REF!,IF(ISNUMBER(FIND(" (Note",#REF!,1)),FIND(" (Note",#REF!,1),99)))</f>
        <v>#REF!</v>
      </c>
      <c r="B21" s="130" t="e">
        <f ca="1">OFFSET(#REF!,MATCH($A21,#REF!,0),36,1,1)</f>
        <v>#REF!</v>
      </c>
      <c r="C21" s="126" t="e">
        <f t="shared" ca="1" si="0"/>
        <v>#REF!</v>
      </c>
    </row>
    <row r="22" spans="1:3" ht="14.4" x14ac:dyDescent="0.3">
      <c r="A22" s="21" t="e">
        <f>TRIM(LEFT(#REF!,IF(ISNUMBER(FIND(" (Note",#REF!,1)),FIND(" (Note",#REF!,1),99)))</f>
        <v>#REF!</v>
      </c>
      <c r="B22" s="130" t="e">
        <f ca="1">OFFSET(#REF!,MATCH($A22,#REF!,0),36,1,1)</f>
        <v>#REF!</v>
      </c>
      <c r="C22" s="126" t="e">
        <f t="shared" ca="1" si="0"/>
        <v>#REF!</v>
      </c>
    </row>
    <row r="23" spans="1:3" ht="14.4" x14ac:dyDescent="0.3">
      <c r="A23" s="21" t="e">
        <f>TRIM(LEFT(#REF!,IF(ISNUMBER(FIND(" (Note",#REF!,1)),FIND(" (Note",#REF!,1),99)))</f>
        <v>#REF!</v>
      </c>
      <c r="B23" s="130" t="e">
        <f ca="1">OFFSET(#REF!,MATCH($A23,#REF!,0),36,1,1)</f>
        <v>#REF!</v>
      </c>
      <c r="C23" s="126" t="e">
        <f t="shared" ca="1" si="0"/>
        <v>#REF!</v>
      </c>
    </row>
    <row r="24" spans="1:3" ht="14.4" x14ac:dyDescent="0.3">
      <c r="A24" s="21" t="e">
        <f>TRIM(LEFT(#REF!,IF(ISNUMBER(FIND(" (Note",#REF!,1)),FIND(" (Note",#REF!,1),99)))</f>
        <v>#REF!</v>
      </c>
      <c r="B24" s="130" t="e">
        <f ca="1">OFFSET(#REF!,MATCH($A24,#REF!,0),36,1,1)</f>
        <v>#REF!</v>
      </c>
      <c r="C24" s="126" t="e">
        <f t="shared" ca="1" si="0"/>
        <v>#REF!</v>
      </c>
    </row>
    <row r="25" spans="1:3" ht="14.4" x14ac:dyDescent="0.3">
      <c r="A25" s="21" t="e">
        <f>TRIM(LEFT(#REF!,IF(ISNUMBER(FIND(" (Note",#REF!,1)),FIND(" (Note",#REF!,1),99)))</f>
        <v>#REF!</v>
      </c>
      <c r="B25" s="130" t="e">
        <f ca="1">OFFSET(#REF!,MATCH($A25,#REF!,0),36,1,1)</f>
        <v>#REF!</v>
      </c>
      <c r="C25" s="126" t="e">
        <f t="shared" ca="1" si="0"/>
        <v>#REF!</v>
      </c>
    </row>
    <row r="26" spans="1:3" ht="14.4" x14ac:dyDescent="0.3">
      <c r="A26" s="21" t="e">
        <f>TRIM(LEFT(#REF!,IF(ISNUMBER(FIND(" (Note",#REF!,1)),FIND(" (Note",#REF!,1),99)))</f>
        <v>#REF!</v>
      </c>
      <c r="B26" s="130" t="e">
        <f ca="1">OFFSET(#REF!,MATCH($A26,#REF!,0),36,1,1)</f>
        <v>#REF!</v>
      </c>
      <c r="C26" s="126" t="e">
        <f t="shared" ca="1" si="0"/>
        <v>#REF!</v>
      </c>
    </row>
    <row r="27" spans="1:3" ht="14.4" x14ac:dyDescent="0.3">
      <c r="A27" s="21" t="e">
        <f>TRIM(LEFT(#REF!,IF(ISNUMBER(FIND(" (Note",#REF!,1)),FIND(" (Note",#REF!,1),99)))</f>
        <v>#REF!</v>
      </c>
      <c r="B27" s="130" t="e">
        <f ca="1">OFFSET(#REF!,MATCH($A27,#REF!,0),36,1,1)</f>
        <v>#REF!</v>
      </c>
      <c r="C27" s="126" t="e">
        <f t="shared" ca="1" si="0"/>
        <v>#REF!</v>
      </c>
    </row>
    <row r="28" spans="1:3" ht="14.4" x14ac:dyDescent="0.3">
      <c r="A28" s="21" t="e">
        <f>TRIM(LEFT(#REF!,IF(ISNUMBER(FIND(" (Note",#REF!,1)),FIND(" (Note",#REF!,1),99)))</f>
        <v>#REF!</v>
      </c>
      <c r="B28" s="130" t="e">
        <f ca="1">OFFSET(#REF!,MATCH($A28,#REF!,0),36,1,1)</f>
        <v>#REF!</v>
      </c>
      <c r="C28" s="126" t="e">
        <f t="shared" ca="1" si="0"/>
        <v>#REF!</v>
      </c>
    </row>
    <row r="29" spans="1:3" ht="14.4" x14ac:dyDescent="0.3">
      <c r="A29" s="21" t="e">
        <f>TRIM(LEFT(#REF!,IF(ISNUMBER(FIND(" (Note",#REF!,1)),FIND(" (Note",#REF!,1),99)))</f>
        <v>#REF!</v>
      </c>
      <c r="B29" s="130" t="e">
        <f ca="1">OFFSET(#REF!,MATCH($A29,#REF!,0),36,1,1)</f>
        <v>#REF!</v>
      </c>
      <c r="C29" s="126" t="e">
        <f t="shared" ca="1" si="0"/>
        <v>#REF!</v>
      </c>
    </row>
    <row r="30" spans="1:3" ht="14.4" x14ac:dyDescent="0.3">
      <c r="A30" s="21" t="e">
        <f>TRIM(LEFT(#REF!,IF(ISNUMBER(FIND(" (Note",#REF!,1)),FIND(" (Note",#REF!,1),99)))</f>
        <v>#REF!</v>
      </c>
      <c r="B30" s="130" t="e">
        <f ca="1">OFFSET(#REF!,MATCH($A30,#REF!,0),36,1,1)</f>
        <v>#REF!</v>
      </c>
      <c r="C30" s="126" t="e">
        <f t="shared" ca="1" si="0"/>
        <v>#REF!</v>
      </c>
    </row>
    <row r="31" spans="1:3" ht="14.4" x14ac:dyDescent="0.3">
      <c r="A31" s="21" t="e">
        <f>TRIM(LEFT(#REF!,IF(ISNUMBER(FIND(" (Note",#REF!,1)),FIND(" (Note",#REF!,1),99)))</f>
        <v>#REF!</v>
      </c>
      <c r="B31" s="130" t="e">
        <f ca="1">OFFSET(#REF!,MATCH($A31,#REF!,0),36,1,1)</f>
        <v>#REF!</v>
      </c>
      <c r="C31" s="126" t="e">
        <f t="shared" ca="1" si="0"/>
        <v>#REF!</v>
      </c>
    </row>
    <row r="32" spans="1:3" ht="14.4" x14ac:dyDescent="0.3">
      <c r="A32" s="21" t="e">
        <f>TRIM(LEFT(#REF!,IF(ISNUMBER(FIND(" (Note",#REF!,1)),FIND(" (Note",#REF!,1),99)))</f>
        <v>#REF!</v>
      </c>
      <c r="B32" s="130" t="e">
        <f ca="1">OFFSET(#REF!,MATCH($A32,#REF!,0),36,1,1)</f>
        <v>#REF!</v>
      </c>
      <c r="C32" s="126" t="e">
        <f t="shared" ca="1" si="0"/>
        <v>#REF!</v>
      </c>
    </row>
    <row r="33" spans="1:3" ht="14.4" x14ac:dyDescent="0.3">
      <c r="A33" s="21" t="e">
        <f>TRIM(LEFT(#REF!,IF(ISNUMBER(FIND(" (Note",#REF!,1)),FIND(" (Note",#REF!,1),99)))</f>
        <v>#REF!</v>
      </c>
      <c r="B33" s="130" t="e">
        <f ca="1">OFFSET(#REF!,MATCH($A33,#REF!,0),36,1,1)</f>
        <v>#REF!</v>
      </c>
      <c r="C33" s="126" t="e">
        <f t="shared" ca="1" si="0"/>
        <v>#REF!</v>
      </c>
    </row>
    <row r="34" spans="1:3" ht="14.4" x14ac:dyDescent="0.3">
      <c r="A34" s="21" t="e">
        <f>TRIM(LEFT(#REF!,IF(ISNUMBER(FIND(" (Note",#REF!,1)),FIND(" (Note",#REF!,1),99)))</f>
        <v>#REF!</v>
      </c>
      <c r="B34" s="130" t="e">
        <f ca="1">OFFSET(#REF!,MATCH($A34,#REF!,0),36,1,1)</f>
        <v>#REF!</v>
      </c>
      <c r="C34" s="126" t="e">
        <f t="shared" ca="1" si="0"/>
        <v>#REF!</v>
      </c>
    </row>
    <row r="35" spans="1:3" ht="14.4" x14ac:dyDescent="0.3">
      <c r="A35" s="21" t="e">
        <f>TRIM(LEFT(#REF!,IF(ISNUMBER(FIND(" (Note",#REF!,1)),FIND(" (Note",#REF!,1),99)))</f>
        <v>#REF!</v>
      </c>
      <c r="B35" s="130" t="e">
        <f ca="1">OFFSET(#REF!,MATCH($A35,#REF!,0),36,1,1)</f>
        <v>#REF!</v>
      </c>
      <c r="C35" s="126" t="e">
        <f t="shared" ca="1" si="0"/>
        <v>#REF!</v>
      </c>
    </row>
    <row r="36" spans="1:3" ht="14.4" x14ac:dyDescent="0.3">
      <c r="A36" s="21" t="e">
        <f>TRIM(LEFT(#REF!,IF(ISNUMBER(FIND(" (Note",#REF!,1)),FIND(" (Note",#REF!,1),99)))</f>
        <v>#REF!</v>
      </c>
      <c r="B36" s="130" t="e">
        <f ca="1">OFFSET(#REF!,MATCH($A36,#REF!,0),36,1,1)</f>
        <v>#REF!</v>
      </c>
      <c r="C36" s="126" t="e">
        <f t="shared" ca="1" si="0"/>
        <v>#REF!</v>
      </c>
    </row>
    <row r="37" spans="1:3" ht="14.4" x14ac:dyDescent="0.3">
      <c r="A37" s="21" t="e">
        <f>TRIM(LEFT(#REF!,IF(ISNUMBER(FIND(" (Note",#REF!,1)),FIND(" (Note",#REF!,1),99)))</f>
        <v>#REF!</v>
      </c>
      <c r="B37" s="130" t="e">
        <f ca="1">OFFSET(#REF!,MATCH($A37,#REF!,0),36,1,1)</f>
        <v>#REF!</v>
      </c>
      <c r="C37" s="126" t="e">
        <f t="shared" ca="1" si="0"/>
        <v>#REF!</v>
      </c>
    </row>
    <row r="38" spans="1:3" ht="14.4" x14ac:dyDescent="0.3">
      <c r="A38" s="21" t="e">
        <f>TRIM(LEFT(#REF!,IF(ISNUMBER(FIND(" (Note",#REF!,1)),FIND(" (Note",#REF!,1),99)))</f>
        <v>#REF!</v>
      </c>
      <c r="B38" s="130" t="e">
        <f ca="1">OFFSET(#REF!,MATCH($A38,#REF!,0),36,1,1)</f>
        <v>#REF!</v>
      </c>
      <c r="C38" s="126" t="e">
        <f t="shared" ca="1" si="0"/>
        <v>#REF!</v>
      </c>
    </row>
    <row r="39" spans="1:3" ht="14.4" x14ac:dyDescent="0.3">
      <c r="A39" s="21" t="e">
        <f>TRIM(LEFT(#REF!,IF(ISNUMBER(FIND(" (Note",#REF!,1)),FIND(" (Note",#REF!,1),99)))</f>
        <v>#REF!</v>
      </c>
      <c r="B39" s="130" t="e">
        <f ca="1">OFFSET(#REF!,MATCH($A39,#REF!,0),36,1,1)</f>
        <v>#REF!</v>
      </c>
      <c r="C39" s="126" t="e">
        <f t="shared" ca="1" si="0"/>
        <v>#REF!</v>
      </c>
    </row>
    <row r="40" spans="1:3" ht="14.4" x14ac:dyDescent="0.3">
      <c r="A40" s="21" t="e">
        <f>TRIM(LEFT(#REF!,IF(ISNUMBER(FIND(" (Note",#REF!,1)),FIND(" (Note",#REF!,1),99)))</f>
        <v>#REF!</v>
      </c>
      <c r="B40" s="130" t="e">
        <f ca="1">OFFSET(#REF!,MATCH($A40,#REF!,0),36,1,1)</f>
        <v>#REF!</v>
      </c>
      <c r="C40" s="126" t="e">
        <f t="shared" ca="1" si="0"/>
        <v>#REF!</v>
      </c>
    </row>
    <row r="41" spans="1:3" ht="14.4" x14ac:dyDescent="0.3">
      <c r="A41" s="21" t="e">
        <f>TRIM(LEFT(#REF!,IF(ISNUMBER(FIND(" (Note",#REF!,1)),FIND(" (Note",#REF!,1),99)))</f>
        <v>#REF!</v>
      </c>
      <c r="B41" s="130" t="e">
        <f ca="1">OFFSET(#REF!,MATCH($A41,#REF!,0),36,1,1)</f>
        <v>#REF!</v>
      </c>
      <c r="C41" s="126" t="e">
        <f t="shared" ca="1" si="0"/>
        <v>#REF!</v>
      </c>
    </row>
    <row r="42" spans="1:3" ht="14.4" x14ac:dyDescent="0.3">
      <c r="A42" s="21" t="e">
        <f>TRIM(LEFT(#REF!,IF(ISNUMBER(FIND(" (Note",#REF!,1)),FIND(" (Note",#REF!,1),99)))</f>
        <v>#REF!</v>
      </c>
      <c r="B42" s="130" t="e">
        <f ca="1">OFFSET(#REF!,MATCH($A42,#REF!,0),36,1,1)</f>
        <v>#REF!</v>
      </c>
      <c r="C42" s="126" t="e">
        <f t="shared" ca="1" si="0"/>
        <v>#REF!</v>
      </c>
    </row>
    <row r="43" spans="1:3" ht="14.4" x14ac:dyDescent="0.3">
      <c r="A43" s="21" t="e">
        <f>TRIM(LEFT(#REF!,IF(ISNUMBER(FIND(" (Note",#REF!,1)),FIND(" (Note",#REF!,1),99)))</f>
        <v>#REF!</v>
      </c>
      <c r="B43" s="130" t="e">
        <f ca="1">OFFSET(#REF!,MATCH($A43,#REF!,0),36,1,1)</f>
        <v>#REF!</v>
      </c>
      <c r="C43" s="126" t="e">
        <f t="shared" ca="1" si="0"/>
        <v>#REF!</v>
      </c>
    </row>
    <row r="44" spans="1:3" ht="14.4" x14ac:dyDescent="0.3">
      <c r="A44" s="21" t="e">
        <f>TRIM(LEFT(#REF!,IF(ISNUMBER(FIND(" (Note",#REF!,1)),FIND(" (Note",#REF!,1),99)))</f>
        <v>#REF!</v>
      </c>
      <c r="B44" s="130" t="e">
        <f ca="1">OFFSET(#REF!,MATCH($A44,#REF!,0),36,1,1)</f>
        <v>#REF!</v>
      </c>
      <c r="C44" s="126" t="e">
        <f t="shared" ca="1" si="0"/>
        <v>#REF!</v>
      </c>
    </row>
    <row r="45" spans="1:3" ht="14.4" x14ac:dyDescent="0.3">
      <c r="A45" s="21" t="e">
        <f>TRIM(LEFT(#REF!,IF(ISNUMBER(FIND(" (Note",#REF!,1)),FIND(" (Note",#REF!,1),99)))</f>
        <v>#REF!</v>
      </c>
      <c r="B45" s="130" t="e">
        <f ca="1">OFFSET(#REF!,MATCH($A45,#REF!,0),36,1,1)</f>
        <v>#REF!</v>
      </c>
      <c r="C45" s="126" t="e">
        <f t="shared" ca="1" si="0"/>
        <v>#REF!</v>
      </c>
    </row>
    <row r="46" spans="1:3" ht="14.4" x14ac:dyDescent="0.3">
      <c r="A46" s="21" t="e">
        <f>TRIM(LEFT(#REF!,IF(ISNUMBER(FIND(" (Note",#REF!,1)),FIND(" (Note",#REF!,1),99)))</f>
        <v>#REF!</v>
      </c>
      <c r="B46" s="130" t="e">
        <f ca="1">OFFSET(#REF!,MATCH($A46,#REF!,0),36,1,1)</f>
        <v>#REF!</v>
      </c>
      <c r="C46" s="126" t="e">
        <f t="shared" ca="1" si="0"/>
        <v>#REF!</v>
      </c>
    </row>
    <row r="47" spans="1:3" ht="14.4" x14ac:dyDescent="0.3">
      <c r="A47" s="21" t="e">
        <f>TRIM(LEFT(#REF!,IF(ISNUMBER(FIND(" (Note",#REF!,1)),FIND(" (Note",#REF!,1),99)))</f>
        <v>#REF!</v>
      </c>
      <c r="B47" s="130" t="e">
        <f ca="1">OFFSET(#REF!,MATCH($A47,#REF!,0),36,1,1)</f>
        <v>#REF!</v>
      </c>
      <c r="C47" s="126" t="e">
        <f t="shared" ca="1" si="0"/>
        <v>#REF!</v>
      </c>
    </row>
    <row r="48" spans="1:3" ht="14.4" x14ac:dyDescent="0.3">
      <c r="A48" s="21" t="e">
        <f>TRIM(LEFT(#REF!,IF(ISNUMBER(FIND(" (Note",#REF!,1)),FIND(" (Note",#REF!,1),99)))</f>
        <v>#REF!</v>
      </c>
      <c r="B48" s="130" t="e">
        <f ca="1">OFFSET(#REF!,MATCH($A48,#REF!,0),36,1,1)</f>
        <v>#REF!</v>
      </c>
      <c r="C48" s="126" t="e">
        <f t="shared" ca="1" si="0"/>
        <v>#REF!</v>
      </c>
    </row>
    <row r="49" spans="1:3" ht="14.4" x14ac:dyDescent="0.3">
      <c r="A49" s="21" t="e">
        <f>TRIM(LEFT(#REF!,IF(ISNUMBER(FIND(" (Note",#REF!,1)),FIND(" (Note",#REF!,1),99)))</f>
        <v>#REF!</v>
      </c>
      <c r="B49" s="130" t="e">
        <f ca="1">OFFSET(#REF!,MATCH($A49,#REF!,0),36,1,1)</f>
        <v>#REF!</v>
      </c>
      <c r="C49" s="126" t="e">
        <f t="shared" ca="1" si="0"/>
        <v>#REF!</v>
      </c>
    </row>
    <row r="50" spans="1:3" ht="14.4" x14ac:dyDescent="0.3">
      <c r="A50" s="21" t="e">
        <f>TRIM(LEFT(#REF!,IF(ISNUMBER(FIND(" (Note",#REF!,1)),FIND(" (Note",#REF!,1),99)))</f>
        <v>#REF!</v>
      </c>
      <c r="B50" s="130" t="e">
        <f ca="1">OFFSET(#REF!,MATCH($A50,#REF!,0),36,1,1)</f>
        <v>#REF!</v>
      </c>
      <c r="C50" s="126" t="e">
        <f t="shared" ca="1" si="0"/>
        <v>#REF!</v>
      </c>
    </row>
    <row r="51" spans="1:3" ht="14.4" x14ac:dyDescent="0.3">
      <c r="A51" s="21" t="e">
        <f>TRIM(LEFT(#REF!,IF(ISNUMBER(FIND(" (Note",#REF!,1)),FIND(" (Note",#REF!,1),99)))</f>
        <v>#REF!</v>
      </c>
      <c r="B51" s="130" t="e">
        <f ca="1">OFFSET(#REF!,MATCH($A51,#REF!,0),36,1,1)</f>
        <v>#REF!</v>
      </c>
      <c r="C51" s="126" t="e">
        <f t="shared" ca="1" si="0"/>
        <v>#REF!</v>
      </c>
    </row>
    <row r="52" spans="1:3" ht="14.4" x14ac:dyDescent="0.3">
      <c r="A52" s="21" t="e">
        <f>TRIM(LEFT(#REF!,IF(ISNUMBER(FIND(" (Note",#REF!,1)),FIND(" (Note",#REF!,1),99)))</f>
        <v>#REF!</v>
      </c>
      <c r="B52" s="130" t="e">
        <f ca="1">OFFSET(#REF!,MATCH($A52,#REF!,0),36,1,1)</f>
        <v>#REF!</v>
      </c>
      <c r="C52" s="126" t="e">
        <f t="shared" ca="1" si="0"/>
        <v>#REF!</v>
      </c>
    </row>
    <row r="53" spans="1:3" ht="14.4" x14ac:dyDescent="0.3">
      <c r="A53" s="21" t="e">
        <f>TRIM(LEFT(#REF!,IF(ISNUMBER(FIND(" (Note",#REF!,1)),FIND(" (Note",#REF!,1),99)))</f>
        <v>#REF!</v>
      </c>
      <c r="B53" s="130" t="e">
        <f ca="1">OFFSET(#REF!,MATCH($A53,#REF!,0),36,1,1)</f>
        <v>#REF!</v>
      </c>
      <c r="C53" s="126" t="e">
        <f t="shared" ca="1" si="0"/>
        <v>#REF!</v>
      </c>
    </row>
    <row r="54" spans="1:3" ht="14.4" x14ac:dyDescent="0.3">
      <c r="A54" s="21" t="e">
        <f>TRIM(LEFT(#REF!,IF(ISNUMBER(FIND(" (Note",#REF!,1)),FIND(" (Note",#REF!,1),99)))</f>
        <v>#REF!</v>
      </c>
      <c r="B54" s="130" t="e">
        <f ca="1">OFFSET(#REF!,MATCH($A54,#REF!,0),36,1,1)</f>
        <v>#REF!</v>
      </c>
      <c r="C54" s="126" t="e">
        <f t="shared" ca="1" si="0"/>
        <v>#REF!</v>
      </c>
    </row>
    <row r="55" spans="1:3" ht="14.4" x14ac:dyDescent="0.3">
      <c r="A55" s="21" t="e">
        <f>TRIM(LEFT(#REF!,IF(ISNUMBER(FIND(" (Note",#REF!,1)),FIND(" (Note",#REF!,1),99)))</f>
        <v>#REF!</v>
      </c>
      <c r="B55" s="130" t="e">
        <f ca="1">OFFSET(#REF!,MATCH($A55,#REF!,0),36,1,1)</f>
        <v>#REF!</v>
      </c>
      <c r="C55" s="126" t="e">
        <f t="shared" ca="1" si="0"/>
        <v>#REF!</v>
      </c>
    </row>
    <row r="56" spans="1:3" ht="14.4" x14ac:dyDescent="0.3">
      <c r="A56" s="21" t="e">
        <f>TRIM(LEFT(#REF!,IF(ISNUMBER(FIND(" (Note",#REF!,1)),FIND(" (Note",#REF!,1),99)))</f>
        <v>#REF!</v>
      </c>
      <c r="B56" s="130" t="e">
        <f ca="1">OFFSET(#REF!,MATCH($A56,#REF!,0),36,1,1)</f>
        <v>#REF!</v>
      </c>
      <c r="C56" s="126" t="e">
        <f t="shared" ca="1" si="0"/>
        <v>#REF!</v>
      </c>
    </row>
    <row r="57" spans="1:3" ht="14.4" x14ac:dyDescent="0.3">
      <c r="A57" s="21" t="e">
        <f>TRIM(LEFT(#REF!,IF(ISNUMBER(FIND(" (Note",#REF!,1)),FIND(" (Note",#REF!,1),99)))</f>
        <v>#REF!</v>
      </c>
      <c r="B57" s="130" t="e">
        <f ca="1">OFFSET(#REF!,MATCH($A57,#REF!,0),36,1,1)</f>
        <v>#REF!</v>
      </c>
      <c r="C57" s="126" t="e">
        <f t="shared" ca="1" si="0"/>
        <v>#REF!</v>
      </c>
    </row>
    <row r="58" spans="1:3" ht="14.4" x14ac:dyDescent="0.3">
      <c r="A58" s="21" t="e">
        <f>TRIM(LEFT(#REF!,IF(ISNUMBER(FIND(" (Note",#REF!,1)),FIND(" (Note",#REF!,1),99)))</f>
        <v>#REF!</v>
      </c>
      <c r="B58" s="130" t="e">
        <f ca="1">OFFSET(#REF!,MATCH($A58,#REF!,0),36,1,1)</f>
        <v>#REF!</v>
      </c>
      <c r="C58" s="126" t="e">
        <f t="shared" ca="1" si="0"/>
        <v>#REF!</v>
      </c>
    </row>
    <row r="59" spans="1:3" ht="14.4" x14ac:dyDescent="0.3">
      <c r="A59" s="21" t="e">
        <f>TRIM(LEFT(#REF!,IF(ISNUMBER(FIND(" (Note",#REF!,1)),FIND(" (Note",#REF!,1),99)))</f>
        <v>#REF!</v>
      </c>
      <c r="B59" s="130" t="e">
        <f ca="1">OFFSET(#REF!,MATCH($A59,#REF!,0),36,1,1)</f>
        <v>#REF!</v>
      </c>
      <c r="C59" s="126" t="e">
        <f t="shared" ca="1" si="0"/>
        <v>#REF!</v>
      </c>
    </row>
    <row r="60" spans="1:3" ht="14.4" x14ac:dyDescent="0.3">
      <c r="A60" s="21" t="e">
        <f>TRIM(LEFT(#REF!,IF(ISNUMBER(FIND(" (Note",#REF!,1)),FIND(" (Note",#REF!,1),99)))</f>
        <v>#REF!</v>
      </c>
      <c r="B60" s="130" t="e">
        <f ca="1">OFFSET(#REF!,MATCH($A60,#REF!,0),36,1,1)</f>
        <v>#REF!</v>
      </c>
      <c r="C60" s="126" t="e">
        <f t="shared" ca="1" si="0"/>
        <v>#REF!</v>
      </c>
    </row>
    <row r="61" spans="1:3" ht="14.4" x14ac:dyDescent="0.3">
      <c r="A61" s="21" t="e">
        <f>TRIM(LEFT(#REF!,IF(ISNUMBER(FIND(" (Note",#REF!,1)),FIND(" (Note",#REF!,1),99)))</f>
        <v>#REF!</v>
      </c>
      <c r="B61" s="130" t="e">
        <f ca="1">OFFSET(#REF!,MATCH($A61,#REF!,0),36,1,1)</f>
        <v>#REF!</v>
      </c>
      <c r="C61" s="126" t="e">
        <f t="shared" ca="1" si="0"/>
        <v>#REF!</v>
      </c>
    </row>
    <row r="62" spans="1:3" ht="14.4" x14ac:dyDescent="0.3">
      <c r="A62" s="21" t="e">
        <f>TRIM(LEFT(#REF!,IF(ISNUMBER(FIND(" (Note",#REF!,1)),FIND(" (Note",#REF!,1),99)))</f>
        <v>#REF!</v>
      </c>
      <c r="B62" s="130" t="e">
        <f ca="1">OFFSET(#REF!,MATCH($A62,#REF!,0),36,1,1)</f>
        <v>#REF!</v>
      </c>
      <c r="C62" s="126" t="e">
        <f t="shared" ca="1" si="0"/>
        <v>#REF!</v>
      </c>
    </row>
    <row r="63" spans="1:3" ht="14.4" x14ac:dyDescent="0.3">
      <c r="A63" s="21" t="e">
        <f>TRIM(LEFT(#REF!,IF(ISNUMBER(FIND(" (Note",#REF!,1)),FIND(" (Note",#REF!,1),99)))</f>
        <v>#REF!</v>
      </c>
      <c r="B63" s="130" t="e">
        <f ca="1">OFFSET(#REF!,MATCH($A63,#REF!,0),36,1,1)</f>
        <v>#REF!</v>
      </c>
      <c r="C63" s="126" t="e">
        <f t="shared" ca="1" si="0"/>
        <v>#REF!</v>
      </c>
    </row>
    <row r="64" spans="1:3" ht="14.4" x14ac:dyDescent="0.3">
      <c r="A64" s="21" t="e">
        <f>TRIM(LEFT(#REF!,IF(ISNUMBER(FIND(" (Note",#REF!,1)),FIND(" (Note",#REF!,1),99)))</f>
        <v>#REF!</v>
      </c>
      <c r="B64" s="130" t="e">
        <f ca="1">OFFSET(#REF!,MATCH($A64,#REF!,0),36,1,1)</f>
        <v>#REF!</v>
      </c>
      <c r="C64" s="126" t="e">
        <f t="shared" ca="1" si="0"/>
        <v>#REF!</v>
      </c>
    </row>
    <row r="65" spans="1:3" ht="14.4" x14ac:dyDescent="0.3">
      <c r="A65" s="21" t="e">
        <f>TRIM(LEFT(#REF!,IF(ISNUMBER(FIND(" (Note",#REF!,1)),FIND(" (Note",#REF!,1),99)))</f>
        <v>#REF!</v>
      </c>
      <c r="B65" s="130" t="e">
        <f ca="1">OFFSET(#REF!,MATCH($A65,#REF!,0),36,1,1)</f>
        <v>#REF!</v>
      </c>
      <c r="C65" s="126" t="e">
        <f t="shared" ca="1" si="0"/>
        <v>#REF!</v>
      </c>
    </row>
    <row r="66" spans="1:3" ht="14.4" x14ac:dyDescent="0.3">
      <c r="A66" s="21" t="e">
        <f>TRIM(LEFT(#REF!,IF(ISNUMBER(FIND(" (Note",#REF!,1)),FIND(" (Note",#REF!,1),99)))</f>
        <v>#REF!</v>
      </c>
      <c r="B66" s="130" t="e">
        <f ca="1">OFFSET(#REF!,MATCH($A66,#REF!,0),36,1,1)</f>
        <v>#REF!</v>
      </c>
      <c r="C66" s="126" t="e">
        <f t="shared" ca="1" si="0"/>
        <v>#REF!</v>
      </c>
    </row>
    <row r="67" spans="1:3" ht="14.4" x14ac:dyDescent="0.3">
      <c r="A67" s="21" t="e">
        <f>TRIM(LEFT(#REF!,IF(ISNUMBER(FIND(" (Note",#REF!,1)),FIND(" (Note",#REF!,1),99)))</f>
        <v>#REF!</v>
      </c>
      <c r="B67" s="130" t="e">
        <f ca="1">OFFSET(#REF!,MATCH($A67,#REF!,0),36,1,1)</f>
        <v>#REF!</v>
      </c>
      <c r="C67" s="126" t="e">
        <f t="shared" ca="1" si="0"/>
        <v>#REF!</v>
      </c>
    </row>
    <row r="68" spans="1:3" ht="14.4" x14ac:dyDescent="0.3">
      <c r="A68" s="21" t="e">
        <f>TRIM(LEFT(#REF!,IF(ISNUMBER(FIND(" (Note",#REF!,1)),FIND(" (Note",#REF!,1),99)))</f>
        <v>#REF!</v>
      </c>
      <c r="B68" s="130" t="e">
        <f ca="1">OFFSET(#REF!,MATCH($A68,#REF!,0),36,1,1)</f>
        <v>#REF!</v>
      </c>
      <c r="C68" s="126" t="e">
        <f t="shared" ca="1" si="0"/>
        <v>#REF!</v>
      </c>
    </row>
    <row r="69" spans="1:3" ht="14.4" x14ac:dyDescent="0.3">
      <c r="A69" s="21" t="e">
        <f>TRIM(LEFT(#REF!,IF(ISNUMBER(FIND(" (Note",#REF!,1)),FIND(" (Note",#REF!,1),99)))</f>
        <v>#REF!</v>
      </c>
      <c r="B69" s="130" t="e">
        <f ca="1">OFFSET(#REF!,MATCH($A69,#REF!,0),36,1,1)</f>
        <v>#REF!</v>
      </c>
      <c r="C69" s="126" t="e">
        <f t="shared" ca="1" si="0"/>
        <v>#REF!</v>
      </c>
    </row>
    <row r="70" spans="1:3" ht="14.4" x14ac:dyDescent="0.3">
      <c r="A70" s="21" t="e">
        <f>TRIM(LEFT(#REF!,IF(ISNUMBER(FIND(" (Note",#REF!,1)),FIND(" (Note",#REF!,1),99)))</f>
        <v>#REF!</v>
      </c>
      <c r="B70" s="130" t="e">
        <f ca="1">OFFSET(#REF!,MATCH($A70,#REF!,0),36,1,1)</f>
        <v>#REF!</v>
      </c>
      <c r="C70" s="126" t="e">
        <f t="shared" ca="1" si="0"/>
        <v>#REF!</v>
      </c>
    </row>
    <row r="71" spans="1:3" ht="14.4" x14ac:dyDescent="0.3">
      <c r="A71" s="21" t="e">
        <f>TRIM(LEFT(#REF!,IF(ISNUMBER(FIND(" (Note",#REF!,1)),FIND(" (Note",#REF!,1),99)))</f>
        <v>#REF!</v>
      </c>
      <c r="B71" s="130" t="e">
        <f ca="1">OFFSET(#REF!,MATCH($A71,#REF!,0),36,1,1)</f>
        <v>#REF!</v>
      </c>
      <c r="C71" s="126" t="e">
        <f t="shared" ca="1" si="0"/>
        <v>#REF!</v>
      </c>
    </row>
    <row r="72" spans="1:3" ht="14.4" x14ac:dyDescent="0.3">
      <c r="A72" s="21" t="e">
        <f>TRIM(LEFT(#REF!,IF(ISNUMBER(FIND(" (Note",#REF!,1)),FIND(" (Note",#REF!,1),99)))</f>
        <v>#REF!</v>
      </c>
      <c r="B72" s="130" t="e">
        <f ca="1">OFFSET(#REF!,MATCH($A72,#REF!,0),36,1,1)</f>
        <v>#REF!</v>
      </c>
      <c r="C72" s="126" t="e">
        <f t="shared" ref="C72:C88" ca="1" si="1">TEXT($C$3,0)&amp;$D$3&amp;$E$3&amp;TEXT($B72,0)&amp;$D$3&amp;$F$3&amp;$G$3&amp;$A72&amp;$G$3</f>
        <v>#REF!</v>
      </c>
    </row>
    <row r="73" spans="1:3" ht="14.4" x14ac:dyDescent="0.3">
      <c r="A73" s="21" t="e">
        <f>TRIM(LEFT(#REF!,IF(ISNUMBER(FIND(" (Note",#REF!,1)),FIND(" (Note",#REF!,1),99)))</f>
        <v>#REF!</v>
      </c>
      <c r="B73" s="130" t="e">
        <f ca="1">OFFSET(#REF!,MATCH($A73,#REF!,0),36,1,1)</f>
        <v>#REF!</v>
      </c>
      <c r="C73" s="126" t="e">
        <f t="shared" ca="1" si="1"/>
        <v>#REF!</v>
      </c>
    </row>
    <row r="74" spans="1:3" ht="14.4" x14ac:dyDescent="0.3">
      <c r="A74" s="21" t="e">
        <f>TRIM(LEFT(#REF!,IF(ISNUMBER(FIND(" (Note",#REF!,1)),FIND(" (Note",#REF!,1),99)))</f>
        <v>#REF!</v>
      </c>
      <c r="B74" s="130" t="e">
        <f ca="1">OFFSET(#REF!,MATCH($A74,#REF!,0),36,1,1)</f>
        <v>#REF!</v>
      </c>
      <c r="C74" s="126" t="e">
        <f t="shared" ca="1" si="1"/>
        <v>#REF!</v>
      </c>
    </row>
    <row r="75" spans="1:3" ht="14.4" x14ac:dyDescent="0.3">
      <c r="A75" s="21" t="e">
        <f>TRIM(LEFT(#REF!,IF(ISNUMBER(FIND(" (Note",#REF!,1)),FIND(" (Note",#REF!,1),99)))</f>
        <v>#REF!</v>
      </c>
      <c r="B75" s="130" t="e">
        <f ca="1">OFFSET(#REF!,MATCH($A75,#REF!,0),36,1,1)</f>
        <v>#REF!</v>
      </c>
      <c r="C75" s="126" t="e">
        <f t="shared" ca="1" si="1"/>
        <v>#REF!</v>
      </c>
    </row>
    <row r="76" spans="1:3" ht="14.4" x14ac:dyDescent="0.3">
      <c r="A76" s="21" t="e">
        <f>TRIM(LEFT(#REF!,IF(ISNUMBER(FIND(" (Note",#REF!,1)),FIND(" (Note",#REF!,1),99)))</f>
        <v>#REF!</v>
      </c>
      <c r="B76" s="130" t="e">
        <f ca="1">OFFSET(#REF!,MATCH($A76,#REF!,0),36,1,1)</f>
        <v>#REF!</v>
      </c>
      <c r="C76" s="126" t="e">
        <f t="shared" ca="1" si="1"/>
        <v>#REF!</v>
      </c>
    </row>
    <row r="77" spans="1:3" ht="14.4" x14ac:dyDescent="0.3">
      <c r="A77" s="21" t="e">
        <f>TRIM(LEFT(#REF!,IF(ISNUMBER(FIND(" (Note",#REF!,1)),FIND(" (Note",#REF!,1),99)))</f>
        <v>#REF!</v>
      </c>
      <c r="B77" s="130" t="e">
        <f ca="1">OFFSET(#REF!,MATCH($A77,#REF!,0),36,1,1)</f>
        <v>#REF!</v>
      </c>
      <c r="C77" s="126" t="e">
        <f t="shared" ca="1" si="1"/>
        <v>#REF!</v>
      </c>
    </row>
    <row r="78" spans="1:3" ht="14.4" x14ac:dyDescent="0.3">
      <c r="A78" s="21" t="e">
        <f>TRIM(LEFT(#REF!,IF(ISNUMBER(FIND(" (Note",#REF!,1)),FIND(" (Note",#REF!,1),99)))</f>
        <v>#REF!</v>
      </c>
      <c r="B78" s="130" t="e">
        <f ca="1">OFFSET(#REF!,MATCH($A78,#REF!,0),36,1,1)</f>
        <v>#REF!</v>
      </c>
      <c r="C78" s="126" t="e">
        <f t="shared" ca="1" si="1"/>
        <v>#REF!</v>
      </c>
    </row>
    <row r="79" spans="1:3" ht="14.4" x14ac:dyDescent="0.3">
      <c r="A79" s="21" t="e">
        <f>TRIM(LEFT(#REF!,IF(ISNUMBER(FIND(" (Note",#REF!,1)),FIND(" (Note",#REF!,1),99)))</f>
        <v>#REF!</v>
      </c>
      <c r="B79" s="130" t="e">
        <f ca="1">OFFSET(#REF!,MATCH($A79,#REF!,0),36,1,1)</f>
        <v>#REF!</v>
      </c>
      <c r="C79" s="126" t="e">
        <f t="shared" ca="1" si="1"/>
        <v>#REF!</v>
      </c>
    </row>
    <row r="80" spans="1:3" ht="14.4" x14ac:dyDescent="0.3">
      <c r="A80" s="21" t="e">
        <f>TRIM(LEFT(#REF!,IF(ISNUMBER(FIND(" (Note",#REF!,1)),FIND(" (Note",#REF!,1),99)))</f>
        <v>#REF!</v>
      </c>
      <c r="B80" s="130" t="e">
        <f ca="1">OFFSET(#REF!,MATCH($A80,#REF!,0),36,1,1)</f>
        <v>#REF!</v>
      </c>
      <c r="C80" s="126" t="e">
        <f t="shared" ca="1" si="1"/>
        <v>#REF!</v>
      </c>
    </row>
    <row r="81" spans="1:3" ht="14.4" x14ac:dyDescent="0.3">
      <c r="A81" s="21" t="e">
        <f>TRIM(LEFT(#REF!,IF(ISNUMBER(FIND(" (Note",#REF!,1)),FIND(" (Note",#REF!,1),99)))</f>
        <v>#REF!</v>
      </c>
      <c r="B81" s="130" t="e">
        <f ca="1">OFFSET(#REF!,MATCH($A81,#REF!,0),36,1,1)</f>
        <v>#REF!</v>
      </c>
      <c r="C81" s="126" t="e">
        <f t="shared" ca="1" si="1"/>
        <v>#REF!</v>
      </c>
    </row>
    <row r="82" spans="1:3" ht="14.4" x14ac:dyDescent="0.3">
      <c r="A82" s="21" t="e">
        <f>TRIM(LEFT(#REF!,IF(ISNUMBER(FIND(" (Note",#REF!,1)),FIND(" (Note",#REF!,1),99)))</f>
        <v>#REF!</v>
      </c>
      <c r="B82" s="130" t="e">
        <f ca="1">OFFSET(#REF!,MATCH($A82,#REF!,0),36,1,1)</f>
        <v>#REF!</v>
      </c>
      <c r="C82" s="126" t="e">
        <f t="shared" ca="1" si="1"/>
        <v>#REF!</v>
      </c>
    </row>
    <row r="83" spans="1:3" ht="14.4" x14ac:dyDescent="0.3">
      <c r="A83" s="21" t="e">
        <f>TRIM(LEFT(#REF!,IF(ISNUMBER(FIND(" (Note",#REF!,1)),FIND(" (Note",#REF!,1),99)))</f>
        <v>#REF!</v>
      </c>
      <c r="B83" s="130" t="e">
        <f ca="1">OFFSET(#REF!,MATCH($A83,#REF!,0),36,1,1)</f>
        <v>#REF!</v>
      </c>
      <c r="C83" s="126" t="e">
        <f t="shared" ca="1" si="1"/>
        <v>#REF!</v>
      </c>
    </row>
    <row r="84" spans="1:3" ht="14.4" x14ac:dyDescent="0.3">
      <c r="A84" s="21" t="e">
        <f>TRIM(LEFT(#REF!,IF(ISNUMBER(FIND(" (Note",#REF!,1)),FIND(" (Note",#REF!,1),99)))</f>
        <v>#REF!</v>
      </c>
      <c r="B84" s="130" t="e">
        <f ca="1">OFFSET(#REF!,MATCH($A84,#REF!,0),36,1,1)</f>
        <v>#REF!</v>
      </c>
      <c r="C84" s="126" t="e">
        <f t="shared" ca="1" si="1"/>
        <v>#REF!</v>
      </c>
    </row>
    <row r="85" spans="1:3" ht="14.4" x14ac:dyDescent="0.3">
      <c r="A85" s="21" t="e">
        <f>TRIM(LEFT(#REF!,IF(ISNUMBER(FIND(" (Note",#REF!,1)),FIND(" (Note",#REF!,1),99)))</f>
        <v>#REF!</v>
      </c>
      <c r="B85" s="130" t="e">
        <f ca="1">OFFSET(#REF!,MATCH($A85,#REF!,0),36,1,1)</f>
        <v>#REF!</v>
      </c>
      <c r="C85" s="126" t="e">
        <f t="shared" ca="1" si="1"/>
        <v>#REF!</v>
      </c>
    </row>
    <row r="86" spans="1:3" ht="14.4" x14ac:dyDescent="0.3">
      <c r="A86" s="21" t="e">
        <f>TRIM(LEFT(#REF!,IF(ISNUMBER(FIND(" (Note",#REF!,1)),FIND(" (Note",#REF!,1),99)))</f>
        <v>#REF!</v>
      </c>
      <c r="B86" s="130" t="e">
        <f ca="1">OFFSET(#REF!,MATCH($A86,#REF!,0),36,1,1)</f>
        <v>#REF!</v>
      </c>
      <c r="C86" s="126" t="e">
        <f t="shared" ca="1" si="1"/>
        <v>#REF!</v>
      </c>
    </row>
    <row r="87" spans="1:3" ht="14.4" x14ac:dyDescent="0.3">
      <c r="A87" s="21" t="e">
        <f>TRIM(LEFT(#REF!,IF(ISNUMBER(FIND(" (Note",#REF!,1)),FIND(" (Note",#REF!,1),99)))</f>
        <v>#REF!</v>
      </c>
      <c r="B87" s="130" t="e">
        <f ca="1">OFFSET(#REF!,MATCH($A87,#REF!,0),36,1,1)</f>
        <v>#REF!</v>
      </c>
      <c r="C87" s="126" t="e">
        <f t="shared" ca="1" si="1"/>
        <v>#REF!</v>
      </c>
    </row>
    <row r="88" spans="1:3" ht="14.4" x14ac:dyDescent="0.3">
      <c r="A88" s="21" t="e">
        <f>TRIM(LEFT(#REF!,IF(ISNUMBER(FIND(" (Note",#REF!,1)),FIND(" (Note",#REF!,1),99)))</f>
        <v>#REF!</v>
      </c>
      <c r="B88" s="130" t="e">
        <f ca="1">OFFSET(#REF!,MATCH($A88,#REF!,0),36,1,1)</f>
        <v>#REF!</v>
      </c>
      <c r="C88" s="126" t="e">
        <f t="shared" ca="1" si="1"/>
        <v>#REF!</v>
      </c>
    </row>
    <row r="89" spans="1:3" ht="14.4" x14ac:dyDescent="0.3">
      <c r="A89" s="21" t="e">
        <f>TRIM(LEFT(#REF!,IF(ISNUMBER(FIND(" (Note",#REF!,1)),FIND(" (Note",#REF!,1),99)))</f>
        <v>#REF!</v>
      </c>
      <c r="B89" s="130" t="e">
        <f ca="1">OFFSET(#REF!,MATCH($A89,#REF!,0),36,1,1)</f>
        <v>#REF!</v>
      </c>
      <c r="C89" s="126" t="e">
        <f ca="1">TEXT($C$3,0)&amp;$D$3&amp;$E$3&amp;TEXT($B89,0)&amp;$D$3&amp;$F$3&amp;$G$3&amp;$A89&amp;$G$3</f>
        <v>#REF!</v>
      </c>
    </row>
    <row r="90" spans="1:3" x14ac:dyDescent="0.3">
      <c r="A90" s="21" t="e">
        <f>TRIM(LEFT(#REF!,IF(ISNUMBER(FIND(" (Note",#REF!,1)),FIND(" (Note",#REF!,1),99)))</f>
        <v>#REF!</v>
      </c>
    </row>
  </sheetData>
  <conditionalFormatting sqref="A6:A90">
    <cfRule type="expression" dxfId="1" priority="1">
      <formula>IF($AN6="X",TRUE,FALSE)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workbookViewId="0">
      <selection activeCell="M34" sqref="M34"/>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str">
        <f>TRIM(LEFT('2022 SpaceFuncData-Input'!$A3,IF(ISNUMBER(FIND(" (Note",'2022 SpaceFuncData-Input'!$A3,1)),FIND(" (Note",'2022 SpaceFuncData-Input'!$A3,1),99)))</f>
        <v>Aging Eye/Low-vision (Corridor Area)</v>
      </c>
      <c r="B6" s="130" t="str">
        <f ca="1">OFFSET('For CSV - 2025 SpcFuncData'!$B$4,MATCH($A6,'For CSV - 2025 SpcFuncData'!$B$5:$B$87,0),38,1,1)</f>
        <v>Office</v>
      </c>
      <c r="C6" s="126" t="str">
        <f t="shared" ref="C6:C71" ca="1" si="0">TEXT($C$3,0)&amp;$D$3&amp;$E$3&amp;TEXT($B6,0)&amp;$D$3&amp;$F$3&amp;$G$3&amp;$A6&amp;$G$3</f>
        <v>2,            Office,    "Aging Eye/Low-vision (Corridor Area)"</v>
      </c>
    </row>
    <row r="7" spans="1:7" ht="14.4" x14ac:dyDescent="0.3">
      <c r="A7" s="21" t="str">
        <f>TRIM(LEFT('2022 SpaceFuncData-Input'!$A4,IF(ISNUMBER(FIND(" (Note",'2022 SpaceFuncData-Input'!$A4,1)),FIND(" (Note",'2022 SpaceFuncData-Input'!$A4,1),99)))</f>
        <v>Aging Eye/Low-vision (Dining)</v>
      </c>
      <c r="B7" s="130" t="str">
        <f ca="1">OFFSET('For CSV - 2025 SpcFuncData'!$B$4,MATCH($A7,'For CSV - 2025 SpcFuncData'!$B$5:$B$87,0),38,1,1)</f>
        <v>Restaurant</v>
      </c>
      <c r="C7" s="126" t="str">
        <f t="shared" ca="1" si="0"/>
        <v>2,            Restaurant,    "Aging Eye/Low-vision (Dining)"</v>
      </c>
    </row>
    <row r="8" spans="1:7" ht="14.4" x14ac:dyDescent="0.3">
      <c r="A8" s="21" t="str">
        <f>TRIM(LEFT('2022 SpaceFuncData-Input'!$A5,IF(ISNUMBER(FIND(" (Note",'2022 SpaceFuncData-Input'!$A5,1)),FIND(" (Note",'2022 SpaceFuncData-Input'!$A5,1),99)))</f>
        <v>Aging Eye/Low-vision (Lobby, Main Entry)</v>
      </c>
      <c r="B8" s="130" t="str">
        <f ca="1">OFFSET('For CSV - 2025 SpcFuncData'!$B$4,MATCH($A8,'For CSV - 2025 SpcFuncData'!$B$5:$B$87,0),38,1,1)</f>
        <v>Assembly</v>
      </c>
      <c r="C8" s="126" t="str">
        <f t="shared" ca="1" si="0"/>
        <v>2,            Assembly,    "Aging Eye/Low-vision (Lobby, Main Entry)"</v>
      </c>
    </row>
    <row r="9" spans="1:7" ht="14.4" x14ac:dyDescent="0.3">
      <c r="A9" s="21" t="str">
        <f>TRIM(LEFT('2022 SpaceFuncData-Input'!$A6,IF(ISNUMBER(FIND(" (Note",'2022 SpaceFuncData-Input'!$A6,1)),FIND(" (Note",'2022 SpaceFuncData-Input'!$A6,1),99)))</f>
        <v>Aging Eye/Low-vision (Lounge/Waiting Area)</v>
      </c>
      <c r="B9" s="130" t="str">
        <f ca="1">OFFSET('For CSV - 2025 SpcFuncData'!$B$4,MATCH($A9,'For CSV - 2025 SpcFuncData'!$B$5:$B$87,0),38,1,1)</f>
        <v>Assembly</v>
      </c>
      <c r="C9" s="126" t="str">
        <f t="shared" ca="1" si="0"/>
        <v>2,            Assembly,    "Aging Eye/Low-vision (Lounge/Waiting Area)"</v>
      </c>
    </row>
    <row r="10" spans="1:7" ht="14.4" x14ac:dyDescent="0.3">
      <c r="A10" s="21" t="str">
        <f>TRIM(LEFT('2022 SpaceFuncData-Input'!$A7,IF(ISNUMBER(FIND(" (Note",'2022 SpaceFuncData-Input'!$A7,1)),FIND(" (Note",'2022 SpaceFuncData-Input'!$A7,1),99)))</f>
        <v>Aging Eye/Low-vision (Multipurpose Room)</v>
      </c>
      <c r="B10" s="130" t="str">
        <f ca="1">OFFSET('For CSV - 2025 SpcFuncData'!$B$4,MATCH($A10,'For CSV - 2025 SpcFuncData'!$B$5:$B$87,0),38,1,1)</f>
        <v>Assembly</v>
      </c>
      <c r="C10" s="126" t="str">
        <f t="shared" ca="1" si="0"/>
        <v>2,            Assembly,    "Aging Eye/Low-vision (Multipurpose Room)"</v>
      </c>
    </row>
    <row r="11" spans="1:7" ht="14.4" x14ac:dyDescent="0.3">
      <c r="A11" s="21" t="str">
        <f>TRIM(LEFT('2022 SpaceFuncData-Input'!$A8,IF(ISNUMBER(FIND(" (Note",'2022 SpaceFuncData-Input'!$A8,1)),FIND(" (Note",'2022 SpaceFuncData-Input'!$A8,1),99)))</f>
        <v>Aging Eye/Low-vision (Religious Worship Area)</v>
      </c>
      <c r="B11" s="130" t="str">
        <f ca="1">OFFSET('For CSV - 2025 SpcFuncData'!$B$4,MATCH($A11,'For CSV - 2025 SpcFuncData'!$B$5:$B$87,0),38,1,1)</f>
        <v>Assembly</v>
      </c>
      <c r="C11" s="126" t="str">
        <f t="shared" ca="1" si="0"/>
        <v>2,            Assembly,    "Aging Eye/Low-vision (Religious Worship Area)"</v>
      </c>
    </row>
    <row r="12" spans="1:7" ht="14.4" x14ac:dyDescent="0.3">
      <c r="A12" s="21" t="str">
        <f>TRIM(LEFT('2022 SpaceFuncData-Input'!$A9,IF(ISNUMBER(FIND(" (Note",'2022 SpaceFuncData-Input'!$A9,1)),FIND(" (Note",'2022 SpaceFuncData-Input'!$A9,1),99)))</f>
        <v>Aging Eye/Low-vision (Restroom)</v>
      </c>
      <c r="B12" s="130" t="str">
        <f ca="1">OFFSET('For CSV - 2025 SpcFuncData'!$B$4,MATCH($A12,'For CSV - 2025 SpcFuncData'!$B$5:$B$87,0),38,1,1)</f>
        <v>Office</v>
      </c>
      <c r="C12" s="126" t="str">
        <f t="shared" ca="1" si="0"/>
        <v>2,            Office,    "Aging Eye/Low-vision (Restroom)"</v>
      </c>
    </row>
    <row r="13" spans="1:7" ht="14.4" x14ac:dyDescent="0.3">
      <c r="A13" s="21" t="str">
        <f>TRIM(LEFT('2022 SpaceFuncData-Input'!$A10,IF(ISNUMBER(FIND(" (Note",'2022 SpaceFuncData-Input'!$A10,1)),FIND(" (Note",'2022 SpaceFuncData-Input'!$A10,1),99)))</f>
        <v>Aging Eye/Low-vision (Stairwell)</v>
      </c>
      <c r="B13" s="130" t="str">
        <f ca="1">OFFSET('For CSV - 2025 SpcFuncData'!$B$4,MATCH($A13,'For CSV - 2025 SpcFuncData'!$B$5:$B$87,0),38,1,1)</f>
        <v>Office</v>
      </c>
      <c r="C13" s="126" t="str">
        <f t="shared" ca="1" si="0"/>
        <v>2,            Office,    "Aging Eye/Low-vision (Stairwell)"</v>
      </c>
    </row>
    <row r="14" spans="1:7" ht="14.4" x14ac:dyDescent="0.3">
      <c r="A14" s="21" t="str">
        <f>TRIM(LEFT('2022 SpaceFuncData-Input'!$A11,IF(ISNUMBER(FIND(" (Note",'2022 SpaceFuncData-Input'!$A11,1)),FIND(" (Note",'2022 SpaceFuncData-Input'!$A11,1),99)))</f>
        <v>Audience Seating Area</v>
      </c>
      <c r="B14" s="130" t="str">
        <f ca="1">OFFSET('For CSV - 2025 SpcFuncData'!$B$4,MATCH($A14,'For CSV - 2025 SpcFuncData'!$B$5:$B$87,0),38,1,1)</f>
        <v>Assembly</v>
      </c>
      <c r="C14" s="126" t="str">
        <f t="shared" ca="1" si="0"/>
        <v>2,            Assembly,    "Audience Seating Area"</v>
      </c>
    </row>
    <row r="15" spans="1:7" ht="14.4" x14ac:dyDescent="0.3">
      <c r="A15" s="21" t="str">
        <f>TRIM(LEFT('2022 SpaceFuncData-Input'!$A12,IF(ISNUMBER(FIND(" (Note",'2022 SpaceFuncData-Input'!$A12,1)),FIND(" (Note",'2022 SpaceFuncData-Input'!$A12,1),99)))</f>
        <v>Auditorium Area</v>
      </c>
      <c r="B15" s="130" t="str">
        <f ca="1">OFFSET('For CSV - 2025 SpcFuncData'!$B$4,MATCH($A15,'For CSV - 2025 SpcFuncData'!$B$5:$B$87,0),38,1,1)</f>
        <v>Assembly</v>
      </c>
      <c r="C15" s="126" t="str">
        <f t="shared" ca="1" si="0"/>
        <v>2,            Assembly,    "Auditorium Area"</v>
      </c>
    </row>
    <row r="16" spans="1:7" ht="14.4" x14ac:dyDescent="0.3">
      <c r="A16" s="21" t="str">
        <f>TRIM(LEFT('2022 SpaceFuncData-Input'!$A13,IF(ISNUMBER(FIND(" (Note",'2022 SpaceFuncData-Input'!$A13,1)),FIND(" (Note",'2022 SpaceFuncData-Input'!$A13,1),99)))</f>
        <v>Auto Repair / Maintenance Area</v>
      </c>
      <c r="B16" s="130" t="str">
        <f ca="1">OFFSET('For CSV - 2025 SpcFuncData'!$B$4,MATCH($A16,'For CSV - 2025 SpcFuncData'!$B$5:$B$87,0),38,1,1)</f>
        <v>Manufacturing</v>
      </c>
      <c r="C16" s="126" t="str">
        <f t="shared" ca="1" si="0"/>
        <v>2,            Manufacturing,    "Auto Repair / Maintenance Area"</v>
      </c>
    </row>
    <row r="17" spans="1:3" ht="14.4" x14ac:dyDescent="0.3">
      <c r="A17" s="21" t="str">
        <f>TRIM(LEFT('2022 SpaceFuncData-Input'!$A14,IF(ISNUMBER(FIND(" (Note",'2022 SpaceFuncData-Input'!$A14,1)),FIND(" (Note",'2022 SpaceFuncData-Input'!$A14,1),99)))</f>
        <v>Barber, Beauty Salon, Spa Area</v>
      </c>
      <c r="B17" s="130" t="str">
        <f ca="1">OFFSET('For CSV - 2025 SpcFuncData'!$B$4,MATCH($A17,'For CSV - 2025 SpcFuncData'!$B$5:$B$87,0),38,1,1)</f>
        <v>Retail</v>
      </c>
      <c r="C17" s="126" t="str">
        <f t="shared" ca="1" si="0"/>
        <v>2,            Retail,    "Barber, Beauty Salon, Spa Area"</v>
      </c>
    </row>
    <row r="18" spans="1:3" ht="14.4" x14ac:dyDescent="0.3">
      <c r="A18" s="21" t="str">
        <f>TRIM(LEFT('2022 SpaceFuncData-Input'!$A15,IF(ISNUMBER(FIND(" (Note",'2022 SpaceFuncData-Input'!$A15,1)),FIND(" (Note",'2022 SpaceFuncData-Input'!$A15,1),99)))</f>
        <v>Civic Meeting Place Area</v>
      </c>
      <c r="B18" s="130" t="str">
        <f ca="1">OFFSET('For CSV - 2025 SpcFuncData'!$B$4,MATCH($A18,'For CSV - 2025 SpcFuncData'!$B$5:$B$87,0),38,1,1)</f>
        <v>Assembly</v>
      </c>
      <c r="C18" s="126" t="str">
        <f t="shared" ca="1" si="0"/>
        <v>2,            Assembly,    "Civic Meeting Place Area"</v>
      </c>
    </row>
    <row r="19" spans="1:3" ht="14.4" x14ac:dyDescent="0.3">
      <c r="A19" s="21" t="str">
        <f>TRIM(LEFT('2022 SpaceFuncData-Input'!$A16,IF(ISNUMBER(FIND(" (Note",'2022 SpaceFuncData-Input'!$A16,1)),FIND(" (Note",'2022 SpaceFuncData-Input'!$A16,1),99)))</f>
        <v>Classroom, Lecture, Training, Vocational Areas</v>
      </c>
      <c r="B19" s="130" t="str">
        <f ca="1">OFFSET('For CSV - 2025 SpcFuncData'!$B$4,MATCH($A19,'For CSV - 2025 SpcFuncData'!$B$5:$B$87,0),38,1,1)</f>
        <v>School</v>
      </c>
      <c r="C19" s="126" t="str">
        <f t="shared" ca="1" si="0"/>
        <v>2,            School,    "Classroom, Lecture, Training, Vocational Areas"</v>
      </c>
    </row>
    <row r="20" spans="1:3" ht="14.4" x14ac:dyDescent="0.3">
      <c r="A20" s="21" t="str">
        <f>TRIM(LEFT('2022 SpaceFuncData-Input'!$A17,IF(ISNUMBER(FIND(" (Note",'2022 SpaceFuncData-Input'!$A17,1)),FIND(" (Note",'2022 SpaceFuncData-Input'!$A17,1),99)))</f>
        <v>Computer Room</v>
      </c>
      <c r="B20" s="130" t="str">
        <f ca="1">OFFSET('For CSV - 2025 SpcFuncData'!$B$4,MATCH($A20,'For CSV - 2025 SpcFuncData'!$B$5:$B$87,0),38,1,1)</f>
        <v>Data</v>
      </c>
      <c r="C20" s="126" t="str">
        <f t="shared" ca="1" si="0"/>
        <v>2,            Data,    "Computer Room"</v>
      </c>
    </row>
    <row r="21" spans="1:3" ht="14.4" x14ac:dyDescent="0.3">
      <c r="A21" s="21" t="str">
        <f>TRIM(LEFT('2022 SpaceFuncData-Input'!$A18,IF(ISNUMBER(FIND(" (Note",'2022 SpaceFuncData-Input'!$A18,1)),FIND(" (Note",'2022 SpaceFuncData-Input'!$A18,1),99)))</f>
        <v>Concourse and Atria Area</v>
      </c>
      <c r="B21" s="130" t="str">
        <f ca="1">OFFSET('For CSV - 2025 SpcFuncData'!$B$4,MATCH($A21,'For CSV - 2025 SpcFuncData'!$B$5:$B$87,0),38,1,1)</f>
        <v>Retail</v>
      </c>
      <c r="C21" s="126" t="str">
        <f t="shared" ca="1" si="0"/>
        <v>2,            Retail,    "Concourse and Atria Area"</v>
      </c>
    </row>
    <row r="22" spans="1:3" ht="14.4" x14ac:dyDescent="0.3">
      <c r="A22" s="21" t="str">
        <f>TRIM(LEFT('2022 SpaceFuncData-Input'!$A19,IF(ISNUMBER(FIND(" (Note",'2022 SpaceFuncData-Input'!$A19,1)),FIND(" (Note",'2022 SpaceFuncData-Input'!$A19,1),99)))</f>
        <v>Convention, Conference, Multipurpose and Meeting Area</v>
      </c>
      <c r="B22" s="130" t="str">
        <f ca="1">OFFSET('For CSV - 2025 SpcFuncData'!$B$4,MATCH($A22,'For CSV - 2025 SpcFuncData'!$B$5:$B$87,0),38,1,1)</f>
        <v>Assembly</v>
      </c>
      <c r="C22" s="126" t="str">
        <f t="shared" ca="1" si="0"/>
        <v>2,            Assembly,    "Convention, Conference, Multipurpose and Meeting Area"</v>
      </c>
    </row>
    <row r="23" spans="1:3" ht="14.4" x14ac:dyDescent="0.3">
      <c r="A23" s="21" t="str">
        <f>TRIM(LEFT('2022 SpaceFuncData-Input'!$A20,IF(ISNUMBER(FIND(" (Note",'2022 SpaceFuncData-Input'!$A20,1)),FIND(" (Note",'2022 SpaceFuncData-Input'!$A20,1),99)))</f>
        <v>Copy Room</v>
      </c>
      <c r="B23" s="130" t="str">
        <f ca="1">OFFSET('For CSV - 2025 SpcFuncData'!$B$4,MATCH($A23,'For CSV - 2025 SpcFuncData'!$B$5:$B$87,0),38,1,1)</f>
        <v>Office</v>
      </c>
      <c r="C23" s="126" t="str">
        <f t="shared" ca="1" si="0"/>
        <v>2,            Office,    "Copy Room"</v>
      </c>
    </row>
    <row r="24" spans="1:3" ht="14.4" x14ac:dyDescent="0.3">
      <c r="A24" s="21" t="str">
        <f>TRIM(LEFT('2022 SpaceFuncData-Input'!$A21,IF(ISNUMBER(FIND(" (Note",'2022 SpaceFuncData-Input'!$A21,1)),FIND(" (Note",'2022 SpaceFuncData-Input'!$A21,1),99)))</f>
        <v>Corridor Area</v>
      </c>
      <c r="B24" s="130" t="str">
        <f ca="1">OFFSET('For CSV - 2025 SpcFuncData'!$B$4,MATCH($A24,'For CSV - 2025 SpcFuncData'!$B$5:$B$87,0),38,1,1)</f>
        <v>Office</v>
      </c>
      <c r="C24" s="126" t="str">
        <f t="shared" ca="1" si="0"/>
        <v>2,            Office,    "Corridor Area"</v>
      </c>
    </row>
    <row r="25" spans="1:3" ht="14.4" x14ac:dyDescent="0.3">
      <c r="A25" s="21" t="str">
        <f>TRIM(LEFT('2022 SpaceFuncData-Input'!$A22,IF(ISNUMBER(FIND(" (Note",'2022 SpaceFuncData-Input'!$A22,1)),FIND(" (Note",'2022 SpaceFuncData-Input'!$A22,1),99)))</f>
        <v>Dining Area (Bar/Lounge and Fine Dining)</v>
      </c>
      <c r="B25" s="130" t="str">
        <f ca="1">OFFSET('For CSV - 2025 SpcFuncData'!$B$4,MATCH($A25,'For CSV - 2025 SpcFuncData'!$B$5:$B$87,0),38,1,1)</f>
        <v>Restaurant</v>
      </c>
      <c r="C25" s="126" t="str">
        <f t="shared" ca="1" si="0"/>
        <v>2,            Restaurant,    "Dining Area (Bar/Lounge and Fine Dining)"</v>
      </c>
    </row>
    <row r="26" spans="1:3" ht="14.4" x14ac:dyDescent="0.3">
      <c r="A26" s="21" t="str">
        <f>TRIM(LEFT('2022 SpaceFuncData-Input'!$A23,IF(ISNUMBER(FIND(" (Note",'2022 SpaceFuncData-Input'!$A23,1)),FIND(" (Note",'2022 SpaceFuncData-Input'!$A23,1),99)))</f>
        <v>Dining Area (Cafeteria/Fast Food)</v>
      </c>
      <c r="B26" s="130" t="str">
        <f ca="1">OFFSET('For CSV - 2025 SpcFuncData'!$B$4,MATCH($A26,'For CSV - 2025 SpcFuncData'!$B$5:$B$87,0),38,1,1)</f>
        <v>Restaurant</v>
      </c>
      <c r="C26" s="126" t="str">
        <f t="shared" ca="1" si="0"/>
        <v>2,            Restaurant,    "Dining Area (Cafeteria/Fast Food)"</v>
      </c>
    </row>
    <row r="27" spans="1:3" ht="14.4" x14ac:dyDescent="0.3">
      <c r="A27" s="21" t="str">
        <f>TRIM(LEFT('2022 SpaceFuncData-Input'!$A24,IF(ISNUMBER(FIND(" (Note",'2022 SpaceFuncData-Input'!$A24,1)),FIND(" (Note",'2022 SpaceFuncData-Input'!$A24,1),99)))</f>
        <v>Dining Area (Family and Leisure)</v>
      </c>
      <c r="B27" s="130" t="str">
        <f ca="1">OFFSET('For CSV - 2025 SpcFuncData'!$B$4,MATCH($A27,'For CSV - 2025 SpcFuncData'!$B$5:$B$87,0),38,1,1)</f>
        <v>Restaurant</v>
      </c>
      <c r="C27" s="126" t="str">
        <f t="shared" ca="1" si="0"/>
        <v>2,            Restaurant,    "Dining Area (Family and Leisure)"</v>
      </c>
    </row>
    <row r="28" spans="1:3" ht="14.4" x14ac:dyDescent="0.3">
      <c r="A28" s="21" t="str">
        <f>TRIM(LEFT('2022 SpaceFuncData-Input'!$A25,IF(ISNUMBER(FIND(" (Note",'2022 SpaceFuncData-Input'!$A25,1)),FIND(" (Note",'2022 SpaceFuncData-Input'!$A25,1),99)))</f>
        <v>Electrical, Mechanical, Telephone Rooms</v>
      </c>
      <c r="B28" s="130" t="str">
        <f ca="1">OFFSET('For CSV - 2025 SpcFuncData'!$B$4,MATCH($A28,'For CSV - 2025 SpcFuncData'!$B$5:$B$87,0),38,1,1)</f>
        <v>Warehouse</v>
      </c>
      <c r="C28" s="126" t="str">
        <f t="shared" ca="1" si="0"/>
        <v>2,            Warehouse,    "Electrical, Mechanical, Telephone Rooms"</v>
      </c>
    </row>
    <row r="29" spans="1:3" ht="14.4" x14ac:dyDescent="0.3">
      <c r="A29" s="21" t="str">
        <f>TRIM(LEFT('2022 SpaceFuncData-Input'!$A26,IF(ISNUMBER(FIND(" (Note",'2022 SpaceFuncData-Input'!$A26,1)),FIND(" (Note",'2022 SpaceFuncData-Input'!$A26,1),99)))</f>
        <v>Exercise/Fitness Center and Gymnasium Areas</v>
      </c>
      <c r="B29" s="130" t="str">
        <f ca="1">OFFSET('For CSV - 2025 SpcFuncData'!$B$4,MATCH($A29,'For CSV - 2025 SpcFuncData'!$B$5:$B$87,0),38,1,1)</f>
        <v>Retail</v>
      </c>
      <c r="C29" s="126" t="str">
        <f t="shared" ca="1" si="0"/>
        <v>2,            Retail,    "Exercise/Fitness Center and Gymnasium Areas"</v>
      </c>
    </row>
    <row r="30" spans="1:3" ht="14.4" x14ac:dyDescent="0.3">
      <c r="A30" s="21" t="str">
        <f>TRIM(LEFT('2022 SpaceFuncData-Input'!$A27,IF(ISNUMBER(FIND(" (Note",'2022 SpaceFuncData-Input'!$A27,1)),FIND(" (Note",'2022 SpaceFuncData-Input'!$A27,1),99)))</f>
        <v>Financial Transaction Area</v>
      </c>
      <c r="B30" s="130" t="str">
        <f ca="1">OFFSET('For CSV - 2025 SpcFuncData'!$B$4,MATCH($A30,'For CSV - 2025 SpcFuncData'!$B$5:$B$87,0),38,1,1)</f>
        <v>Office</v>
      </c>
      <c r="C30" s="126" t="str">
        <f t="shared" ca="1" si="0"/>
        <v>2,            Office,    "Financial Transaction Area"</v>
      </c>
    </row>
    <row r="31" spans="1:3" ht="14.4" x14ac:dyDescent="0.3">
      <c r="A31" s="21" t="str">
        <f>TRIM(LEFT('2022 SpaceFuncData-Input'!$A28,IF(ISNUMBER(FIND(" (Note",'2022 SpaceFuncData-Input'!$A28,1)),FIND(" (Note",'2022 SpaceFuncData-Input'!$A28,1),99)))</f>
        <v>Healthcare Facility and Hospitals (Exam/Treatment Room)</v>
      </c>
      <c r="B31" s="130" t="str">
        <f ca="1">OFFSET('For CSV - 2025 SpcFuncData'!$B$4,MATCH($A31,'For CSV - 2025 SpcFuncData'!$B$5:$B$87,0),38,1,1)</f>
        <v>Health</v>
      </c>
      <c r="C31" s="126" t="str">
        <f t="shared" ca="1" si="0"/>
        <v>2,            Health,    "Healthcare Facility and Hospitals (Exam/Treatment Room)"</v>
      </c>
    </row>
    <row r="32" spans="1:3" ht="14.4" x14ac:dyDescent="0.3">
      <c r="A32" s="21" t="str">
        <f>TRIM(LEFT('2022 SpaceFuncData-Input'!$A29,IF(ISNUMBER(FIND(" (Note",'2022 SpaceFuncData-Input'!$A29,1)),FIND(" (Note",'2022 SpaceFuncData-Input'!$A29,1),99)))</f>
        <v>Healthcare Facility and Hospitals (Imaging Room)</v>
      </c>
      <c r="B32" s="130" t="str">
        <f ca="1">OFFSET('For CSV - 2025 SpcFuncData'!$B$4,MATCH($A32,'For CSV - 2025 SpcFuncData'!$B$5:$B$87,0),38,1,1)</f>
        <v>Health</v>
      </c>
      <c r="C32" s="126" t="str">
        <f t="shared" ca="1" si="0"/>
        <v>2,            Health,    "Healthcare Facility and Hospitals (Imaging Room)"</v>
      </c>
    </row>
    <row r="33" spans="1:3" ht="14.4" x14ac:dyDescent="0.3">
      <c r="A33" s="21" t="str">
        <f>TRIM(LEFT('2022 SpaceFuncData-Input'!$A30,IF(ISNUMBER(FIND(" (Note",'2022 SpaceFuncData-Input'!$A30,1)),FIND(" (Note",'2022 SpaceFuncData-Input'!$A30,1),99)))</f>
        <v>Healthcare Facility and Hospitals (Medical Supply Room)</v>
      </c>
      <c r="B33" s="130" t="str">
        <f ca="1">OFFSET('For CSV - 2025 SpcFuncData'!$B$4,MATCH($A33,'For CSV - 2025 SpcFuncData'!$B$5:$B$87,0),38,1,1)</f>
        <v>Health</v>
      </c>
      <c r="C33" s="126" t="str">
        <f t="shared" ca="1" si="0"/>
        <v>2,            Health,    "Healthcare Facility and Hospitals (Medical Supply Room)"</v>
      </c>
    </row>
    <row r="34" spans="1:3" ht="14.4" x14ac:dyDescent="0.3">
      <c r="A34" s="21" t="str">
        <f>TRIM(LEFT('2022 SpaceFuncData-Input'!$A31,IF(ISNUMBER(FIND(" (Note",'2022 SpaceFuncData-Input'!$A31,1)),FIND(" (Note",'2022 SpaceFuncData-Input'!$A31,1),99)))</f>
        <v>Healthcare Facility and Hospitals (Nursery)</v>
      </c>
      <c r="B34" s="130" t="str">
        <f ca="1">OFFSET('For CSV - 2025 SpcFuncData'!$B$4,MATCH($A34,'For CSV - 2025 SpcFuncData'!$B$5:$B$87,0),38,1,1)</f>
        <v>Health</v>
      </c>
      <c r="C34" s="126" t="str">
        <f t="shared" ca="1" si="0"/>
        <v>2,            Health,    "Healthcare Facility and Hospitals (Nursery)"</v>
      </c>
    </row>
    <row r="35" spans="1:3" ht="14.4" x14ac:dyDescent="0.3">
      <c r="A35" s="21" t="str">
        <f>TRIM(LEFT('2022 SpaceFuncData-Input'!$A32,IF(ISNUMBER(FIND(" (Note",'2022 SpaceFuncData-Input'!$A32,1)),FIND(" (Note",'2022 SpaceFuncData-Input'!$A32,1),99)))</f>
        <v>Healthcare Facility and Hospitals (Nurse's Station)</v>
      </c>
      <c r="B35" s="130" t="str">
        <f ca="1">OFFSET('For CSV - 2025 SpcFuncData'!$B$4,MATCH($A35,'For CSV - 2025 SpcFuncData'!$B$5:$B$87,0),38,1,1)</f>
        <v>Health</v>
      </c>
      <c r="C35" s="126" t="str">
        <f t="shared" ca="1" si="0"/>
        <v>2,            Health,    "Healthcare Facility and Hospitals (Nurse's Station)"</v>
      </c>
    </row>
    <row r="36" spans="1:3" ht="14.4" x14ac:dyDescent="0.3">
      <c r="A36" s="21" t="str">
        <f>TRIM(LEFT('2022 SpaceFuncData-Input'!$A33,IF(ISNUMBER(FIND(" (Note",'2022 SpaceFuncData-Input'!$A33,1)),FIND(" (Note",'2022 SpaceFuncData-Input'!$A33,1),99)))</f>
        <v>Healthcare Facility and Hospitals (Operating Room)</v>
      </c>
      <c r="B36" s="130" t="str">
        <f ca="1">OFFSET('For CSV - 2025 SpcFuncData'!$B$4,MATCH($A36,'For CSV - 2025 SpcFuncData'!$B$5:$B$87,0),38,1,1)</f>
        <v>Health</v>
      </c>
      <c r="C36" s="126" t="str">
        <f t="shared" ca="1" si="0"/>
        <v>2,            Health,    "Healthcare Facility and Hospitals (Operating Room)"</v>
      </c>
    </row>
    <row r="37" spans="1:3" ht="14.4" x14ac:dyDescent="0.3">
      <c r="A37" s="21" t="str">
        <f>TRIM(LEFT('2022 SpaceFuncData-Input'!$A34,IF(ISNUMBER(FIND(" (Note",'2022 SpaceFuncData-Input'!$A34,1)),FIND(" (Note",'2022 SpaceFuncData-Input'!$A34,1),99)))</f>
        <v>Healthcare Facility and Hospitals (Patient Room)</v>
      </c>
      <c r="B37" s="130" t="str">
        <f ca="1">OFFSET('For CSV - 2025 SpcFuncData'!$B$4,MATCH($A37,'For CSV - 2025 SpcFuncData'!$B$5:$B$87,0),38,1,1)</f>
        <v>Health</v>
      </c>
      <c r="C37" s="126" t="str">
        <f t="shared" ca="1" si="0"/>
        <v>2,            Health,    "Healthcare Facility and Hospitals (Patient Room)"</v>
      </c>
    </row>
    <row r="38" spans="1:3" ht="14.4" x14ac:dyDescent="0.3">
      <c r="A38" s="21" t="str">
        <f>TRIM(LEFT('2022 SpaceFuncData-Input'!$A35,IF(ISNUMBER(FIND(" (Note",'2022 SpaceFuncData-Input'!$A35,1)),FIND(" (Note",'2022 SpaceFuncData-Input'!$A35,1),99)))</f>
        <v>Healthcare Facility and Hospitals (Physical Therapy Room)</v>
      </c>
      <c r="B38" s="130" t="str">
        <f ca="1">OFFSET('For CSV - 2025 SpcFuncData'!$B$4,MATCH($A38,'For CSV - 2025 SpcFuncData'!$B$5:$B$87,0),38,1,1)</f>
        <v>Health</v>
      </c>
      <c r="C38" s="126" t="str">
        <f t="shared" ca="1" si="0"/>
        <v>2,            Health,    "Healthcare Facility and Hospitals (Physical Therapy Room)"</v>
      </c>
    </row>
    <row r="39" spans="1:3" ht="14.4" x14ac:dyDescent="0.3">
      <c r="A39" s="21" t="str">
        <f>TRIM(LEFT('2022 SpaceFuncData-Input'!$A36,IF(ISNUMBER(FIND(" (Note",'2022 SpaceFuncData-Input'!$A36,1)),FIND(" (Note",'2022 SpaceFuncData-Input'!$A36,1),99)))</f>
        <v>Healthcare Facility and Hospitals (Recovery Room)</v>
      </c>
      <c r="B39" s="130" t="str">
        <f ca="1">OFFSET('For CSV - 2025 SpcFuncData'!$B$4,MATCH($A39,'For CSV - 2025 SpcFuncData'!$B$5:$B$87,0),38,1,1)</f>
        <v>Health</v>
      </c>
      <c r="C39" s="126" t="str">
        <f t="shared" ca="1" si="0"/>
        <v>2,            Health,    "Healthcare Facility and Hospitals (Recovery Room)"</v>
      </c>
    </row>
    <row r="40" spans="1:3" ht="14.4" x14ac:dyDescent="0.3">
      <c r="A40" s="21" t="str">
        <f>TRIM(LEFT('2022 SpaceFuncData-Input'!$A37,IF(ISNUMBER(FIND(" (Note",'2022 SpaceFuncData-Input'!$A37,1)),FIND(" (Note",'2022 SpaceFuncData-Input'!$A37,1),99)))</f>
        <v>High-Rise Residential Living Spaces</v>
      </c>
      <c r="B40" s="130" t="str">
        <f ca="1">OFFSET('For CSV - 2025 SpcFuncData'!$B$4,MATCH($A40,'For CSV - 2025 SpcFuncData'!$B$5:$B$87,0),38,1,1)</f>
        <v>ResidentialLiving</v>
      </c>
      <c r="C40" s="126" t="str">
        <f t="shared" ca="1" si="0"/>
        <v>2,            ResidentialLiving,    "High-Rise Residential Living Spaces"</v>
      </c>
    </row>
    <row r="41" spans="1:3" ht="14.4" x14ac:dyDescent="0.3">
      <c r="A41" s="21" t="str">
        <f>TRIM(LEFT('2022 SpaceFuncData-Input'!$A38,IF(ISNUMBER(FIND(" (Note",'2022 SpaceFuncData-Input'!$A38,1)),FIND(" (Note",'2022 SpaceFuncData-Input'!$A38,1),99)))</f>
        <v>Hotel Function Area</v>
      </c>
      <c r="B41" s="130" t="str">
        <f ca="1">OFFSET('For CSV - 2025 SpcFuncData'!$B$4,MATCH($A41,'For CSV - 2025 SpcFuncData'!$B$5:$B$87,0),38,1,1)</f>
        <v>Assembly</v>
      </c>
      <c r="C41" s="126" t="str">
        <f t="shared" ca="1" si="0"/>
        <v>2,            Assembly,    "Hotel Function Area"</v>
      </c>
    </row>
    <row r="42" spans="1:3" ht="14.4" x14ac:dyDescent="0.3">
      <c r="A42" s="21" t="str">
        <f>TRIM(LEFT('2022 SpaceFuncData-Input'!$A39,IF(ISNUMBER(FIND(" (Note",'2022 SpaceFuncData-Input'!$A39,1)),FIND(" (Note",'2022 SpaceFuncData-Input'!$A39,1),99)))</f>
        <v>Hotel/Motel Guest Room</v>
      </c>
      <c r="B42" s="130" t="str">
        <f ca="1">OFFSET('For CSV - 2025 SpcFuncData'!$B$4,MATCH($A42,'For CSV - 2025 SpcFuncData'!$B$5:$B$87,0),38,1,1)</f>
        <v>ResidentialLiving</v>
      </c>
      <c r="C42" s="126" t="str">
        <f t="shared" ca="1" si="0"/>
        <v>2,            ResidentialLiving,    "Hotel/Motel Guest Room"</v>
      </c>
    </row>
    <row r="43" spans="1:3" ht="14.4" x14ac:dyDescent="0.3">
      <c r="A43" s="21" t="str">
        <f>TRIM(LEFT('2022 SpaceFuncData-Input'!$A40,IF(ISNUMBER(FIND(" (Note",'2022 SpaceFuncData-Input'!$A40,1)),FIND(" (Note",'2022 SpaceFuncData-Input'!$A40,1),99)))</f>
        <v>Kitchen/Food Preparation Area</v>
      </c>
      <c r="B43" s="130" t="str">
        <f ca="1">OFFSET('For CSV - 2025 SpcFuncData'!$B$4,MATCH($A43,'For CSV - 2025 SpcFuncData'!$B$5:$B$87,0),38,1,1)</f>
        <v>Restaurant</v>
      </c>
      <c r="C43" s="126" t="str">
        <f t="shared" ca="1" si="0"/>
        <v>2,            Restaurant,    "Kitchen/Food Preparation Area"</v>
      </c>
    </row>
    <row r="44" spans="1:3" ht="14.4" x14ac:dyDescent="0.3">
      <c r="A44" s="21" t="str">
        <f>TRIM(LEFT('2022 SpaceFuncData-Input'!$A41,IF(ISNUMBER(FIND(" (Note",'2022 SpaceFuncData-Input'!$A41,1)),FIND(" (Note",'2022 SpaceFuncData-Input'!$A41,1),99)))</f>
        <v>Kitchenette or Residential Kitchen</v>
      </c>
      <c r="B44" s="130" t="str">
        <f ca="1">OFFSET('For CSV - 2025 SpcFuncData'!$B$4,MATCH($A44,'For CSV - 2025 SpcFuncData'!$B$5:$B$87,0),38,1,1)</f>
        <v>Office</v>
      </c>
      <c r="C44" s="126" t="str">
        <f t="shared" ca="1" si="0"/>
        <v>2,            Office,    "Kitchenette or Residential Kitchen"</v>
      </c>
    </row>
    <row r="45" spans="1:3" ht="14.4" x14ac:dyDescent="0.3">
      <c r="A45" s="21" t="str">
        <f>TRIM(LEFT('2022 SpaceFuncData-Input'!$A42,IF(ISNUMBER(FIND(" (Note",'2022 SpaceFuncData-Input'!$A42,1)),FIND(" (Note",'2022 SpaceFuncData-Input'!$A42,1),99)))</f>
        <v>Laboratory, Scientific</v>
      </c>
      <c r="B45" s="130" t="str">
        <f ca="1">OFFSET('For CSV - 2025 SpcFuncData'!$B$4,MATCH($A45,'For CSV - 2025 SpcFuncData'!$B$5:$B$87,0),38,1,1)</f>
        <v>Laboratory</v>
      </c>
      <c r="C45" s="126" t="str">
        <f t="shared" ca="1" si="0"/>
        <v>2,            Laboratory,    "Laboratory, Scientific"</v>
      </c>
    </row>
    <row r="46" spans="1:3" ht="14.4" x14ac:dyDescent="0.3">
      <c r="A46" s="21" t="str">
        <f>TRIM(LEFT('2022 SpaceFuncData-Input'!$A43,IF(ISNUMBER(FIND(" (Note",'2022 SpaceFuncData-Input'!$A43,1)),FIND(" (Note",'2022 SpaceFuncData-Input'!$A43,1),99)))</f>
        <v>Laundry Area</v>
      </c>
      <c r="B46" s="130" t="str">
        <f ca="1">OFFSET('For CSV - 2025 SpcFuncData'!$B$4,MATCH($A46,'For CSV - 2025 SpcFuncData'!$B$5:$B$87,0),38,1,1)</f>
        <v>ResidentialCommon</v>
      </c>
      <c r="C46" s="126" t="str">
        <f t="shared" ca="1" si="0"/>
        <v>2,            ResidentialCommon,    "Laundry Area"</v>
      </c>
    </row>
    <row r="47" spans="1:3" ht="14.4" x14ac:dyDescent="0.3">
      <c r="A47" s="21" t="str">
        <f>TRIM(LEFT('2022 SpaceFuncData-Input'!$A44,IF(ISNUMBER(FIND(" (Note",'2022 SpaceFuncData-Input'!$A44,1)),FIND(" (Note",'2022 SpaceFuncData-Input'!$A44,1),99)))</f>
        <v>Library (Reading Area)</v>
      </c>
      <c r="B47" s="130" t="str">
        <f ca="1">OFFSET('For CSV - 2025 SpcFuncData'!$B$4,MATCH($A47,'For CSV - 2025 SpcFuncData'!$B$5:$B$87,0),38,1,1)</f>
        <v>Office</v>
      </c>
      <c r="C47" s="126" t="str">
        <f t="shared" ca="1" si="0"/>
        <v>2,            Office,    "Library (Reading Area)"</v>
      </c>
    </row>
    <row r="48" spans="1:3" ht="14.4" x14ac:dyDescent="0.3">
      <c r="A48" s="21" t="str">
        <f>TRIM(LEFT('2022 SpaceFuncData-Input'!$A45,IF(ISNUMBER(FIND(" (Note",'2022 SpaceFuncData-Input'!$A45,1)),FIND(" (Note",'2022 SpaceFuncData-Input'!$A45,1),99)))</f>
        <v>Library (Stacks Area)</v>
      </c>
      <c r="B48" s="130" t="str">
        <f ca="1">OFFSET('For CSV - 2025 SpcFuncData'!$B$4,MATCH($A48,'For CSV - 2025 SpcFuncData'!$B$5:$B$87,0),38,1,1)</f>
        <v>Office</v>
      </c>
      <c r="C48" s="126" t="str">
        <f t="shared" ca="1" si="0"/>
        <v>2,            Office,    "Library (Stacks Area)"</v>
      </c>
    </row>
    <row r="49" spans="1:3" ht="14.4" x14ac:dyDescent="0.3">
      <c r="A49" s="21" t="str">
        <f>TRIM(LEFT('2022 SpaceFuncData-Input'!$A46,IF(ISNUMBER(FIND(" (Note",'2022 SpaceFuncData-Input'!$A46,1)),FIND(" (Note",'2022 SpaceFuncData-Input'!$A46,1),99)))</f>
        <v>Lobby, Main Entry</v>
      </c>
      <c r="B49" s="130" t="str">
        <f ca="1">OFFSET('For CSV - 2025 SpcFuncData'!$B$4,MATCH($A49,'For CSV - 2025 SpcFuncData'!$B$5:$B$87,0),38,1,1)</f>
        <v>Assembly</v>
      </c>
      <c r="C49" s="126" t="str">
        <f t="shared" ca="1" si="0"/>
        <v>2,            Assembly,    "Lobby, Main Entry"</v>
      </c>
    </row>
    <row r="50" spans="1:3" ht="14.4" x14ac:dyDescent="0.3">
      <c r="A50" s="21" t="str">
        <f>TRIM(LEFT('2022 SpaceFuncData-Input'!$A47,IF(ISNUMBER(FIND(" (Note",'2022 SpaceFuncData-Input'!$A47,1)),FIND(" (Note",'2022 SpaceFuncData-Input'!$A47,1),99)))</f>
        <v>Locker Room</v>
      </c>
      <c r="B50" s="130" t="str">
        <f ca="1">OFFSET('For CSV - 2025 SpcFuncData'!$B$4,MATCH($A50,'For CSV - 2025 SpcFuncData'!$B$5:$B$87,0),38,1,1)</f>
        <v>Assembly</v>
      </c>
      <c r="C50" s="126" t="str">
        <f t="shared" ca="1" si="0"/>
        <v>2,            Assembly,    "Locker Room"</v>
      </c>
    </row>
    <row r="51" spans="1:3" ht="14.4" x14ac:dyDescent="0.3">
      <c r="A51" s="21" t="str">
        <f>TRIM(LEFT('2022 SpaceFuncData-Input'!$A48,IF(ISNUMBER(FIND(" (Note",'2022 SpaceFuncData-Input'!$A48,1)),FIND(" (Note",'2022 SpaceFuncData-Input'!$A48,1),99)))</f>
        <v>Lounge, Breakroom, or Waiting Area</v>
      </c>
      <c r="B51" s="130" t="str">
        <f ca="1">OFFSET('For CSV - 2025 SpcFuncData'!$B$4,MATCH($A51,'For CSV - 2025 SpcFuncData'!$B$5:$B$87,0),38,1,1)</f>
        <v>Assembly</v>
      </c>
      <c r="C51" s="126" t="str">
        <f t="shared" ca="1" si="0"/>
        <v>2,            Assembly,    "Lounge, Breakroom, or Waiting Area"</v>
      </c>
    </row>
    <row r="52" spans="1:3" ht="14.4" x14ac:dyDescent="0.3">
      <c r="A52" s="21" t="str">
        <f>TRIM(LEFT('2022 SpaceFuncData-Input'!$A49,IF(ISNUMBER(FIND(" (Note",'2022 SpaceFuncData-Input'!$A49,1)),FIND(" (Note",'2022 SpaceFuncData-Input'!$A49,1),99)))</f>
        <v>Manufacturing, Commercial &amp; Industrial Work Area (Low Bay)</v>
      </c>
      <c r="B52" s="130" t="str">
        <f ca="1">OFFSET('For CSV - 2025 SpcFuncData'!$B$4,MATCH($A52,'For CSV - 2025 SpcFuncData'!$B$5:$B$87,0),38,1,1)</f>
        <v>Manufacturing</v>
      </c>
      <c r="C52" s="126" t="str">
        <f t="shared" ca="1" si="0"/>
        <v>2,            Manufacturing,    "Manufacturing, Commercial &amp; Industrial Work Area (Low Bay)"</v>
      </c>
    </row>
    <row r="53" spans="1:3" ht="14.4" x14ac:dyDescent="0.3">
      <c r="A53" s="21" t="str">
        <f>TRIM(LEFT('2022 SpaceFuncData-Input'!$A50,IF(ISNUMBER(FIND(" (Note",'2022 SpaceFuncData-Input'!$A50,1)),FIND(" (Note",'2022 SpaceFuncData-Input'!$A50,1),99)))</f>
        <v>Manufacturing, Commercial &amp; Industrial Work Area (High Bay)</v>
      </c>
      <c r="B53" s="130" t="str">
        <f ca="1">OFFSET('For CSV - 2025 SpcFuncData'!$B$4,MATCH($A53,'For CSV - 2025 SpcFuncData'!$B$5:$B$87,0),38,1,1)</f>
        <v>Manufacturing</v>
      </c>
      <c r="C53" s="126" t="str">
        <f t="shared" ca="1" si="0"/>
        <v>2,            Manufacturing,    "Manufacturing, Commercial &amp; Industrial Work Area (High Bay)"</v>
      </c>
    </row>
    <row r="54" spans="1:3" ht="14.4" x14ac:dyDescent="0.3">
      <c r="A54" s="21" t="str">
        <f>TRIM(LEFT('2022 SpaceFuncData-Input'!$A51,IF(ISNUMBER(FIND(" (Note",'2022 SpaceFuncData-Input'!$A51,1)),FIND(" (Note",'2022 SpaceFuncData-Input'!$A51,1),99)))</f>
        <v>Manufacturing, Commercial &amp; Industrial Work Area (Precision)</v>
      </c>
      <c r="B54" s="130" t="str">
        <f ca="1">OFFSET('For CSV - 2025 SpcFuncData'!$B$4,MATCH($A54,'For CSV - 2025 SpcFuncData'!$B$5:$B$87,0),38,1,1)</f>
        <v>Manufacturing</v>
      </c>
      <c r="C54" s="126" t="str">
        <f t="shared" ca="1" si="0"/>
        <v>2,            Manufacturing,    "Manufacturing, Commercial &amp; Industrial Work Area (Precision)"</v>
      </c>
    </row>
    <row r="55" spans="1:3" ht="14.4" x14ac:dyDescent="0.3">
      <c r="A55" s="21" t="str">
        <f>TRIM(LEFT('2022 SpaceFuncData-Input'!$A52,IF(ISNUMBER(FIND(" (Note",'2022 SpaceFuncData-Input'!$A52,1)),FIND(" (Note",'2022 SpaceFuncData-Input'!$A52,1),99)))</f>
        <v>Museum Area (Exhibition/Display)</v>
      </c>
      <c r="B55" s="130" t="str">
        <f ca="1">OFFSET('For CSV - 2025 SpcFuncData'!$B$4,MATCH($A55,'For CSV - 2025 SpcFuncData'!$B$5:$B$87,0),38,1,1)</f>
        <v>Assembly</v>
      </c>
      <c r="C55" s="126" t="str">
        <f t="shared" ca="1" si="0"/>
        <v>2,            Assembly,    "Museum Area (Exhibition/Display)"</v>
      </c>
    </row>
    <row r="56" spans="1:3" ht="14.4" x14ac:dyDescent="0.3">
      <c r="A56" s="21" t="str">
        <f>TRIM(LEFT('2022 SpaceFuncData-Input'!$A53,IF(ISNUMBER(FIND(" (Note",'2022 SpaceFuncData-Input'!$A53,1)),FIND(" (Note",'2022 SpaceFuncData-Input'!$A53,1),99)))</f>
        <v>Museum Area (Restoration Room)</v>
      </c>
      <c r="B56" s="130" t="str">
        <f ca="1">OFFSET('For CSV - 2025 SpcFuncData'!$B$4,MATCH($A56,'For CSV - 2025 SpcFuncData'!$B$5:$B$87,0),38,1,1)</f>
        <v>Assembly</v>
      </c>
      <c r="C56" s="126" t="str">
        <f t="shared" ca="1" si="0"/>
        <v>2,            Assembly,    "Museum Area (Restoration Room)"</v>
      </c>
    </row>
    <row r="57" spans="1:3" ht="14.4" x14ac:dyDescent="0.3">
      <c r="A57" s="21" t="str">
        <f>TRIM(LEFT('2022 SpaceFuncData-Input'!$A54,IF(ISNUMBER(FIND(" (Note",'2022 SpaceFuncData-Input'!$A54,1)),FIND(" (Note",'2022 SpaceFuncData-Input'!$A54,1),99)))</f>
        <v>Office Area (&gt;250 square feet)</v>
      </c>
      <c r="B57" s="130" t="str">
        <f ca="1">OFFSET('For CSV - 2025 SpcFuncData'!$B$4,MATCH($A57,'For CSV - 2025 SpcFuncData'!$B$5:$B$87,0),38,1,1)</f>
        <v>Office</v>
      </c>
      <c r="C57" s="126" t="str">
        <f t="shared" ca="1" si="0"/>
        <v>2,            Office,    "Office Area (&gt;250 square feet)"</v>
      </c>
    </row>
    <row r="58" spans="1:3" ht="14.4" x14ac:dyDescent="0.3">
      <c r="A58" s="21" t="str">
        <f>TRIM(LEFT('2022 SpaceFuncData-Input'!$A55,IF(ISNUMBER(FIND(" (Note",'2022 SpaceFuncData-Input'!$A55,1)),FIND(" (Note",'2022 SpaceFuncData-Input'!$A55,1),99)))</f>
        <v>Office Area (&lt;250 square feet)</v>
      </c>
      <c r="B58" s="130" t="str">
        <f ca="1">OFFSET('For CSV - 2025 SpcFuncData'!$B$4,MATCH($A58,'For CSV - 2025 SpcFuncData'!$B$5:$B$87,0),38,1,1)</f>
        <v>Office</v>
      </c>
      <c r="C58" s="126" t="str">
        <f t="shared" ca="1" si="0"/>
        <v>2,            Office,    "Office Area (&lt;250 square feet)"</v>
      </c>
    </row>
    <row r="59" spans="1:3" ht="14.4" x14ac:dyDescent="0.3">
      <c r="A59" s="21" t="str">
        <f>TRIM(LEFT('2022 SpaceFuncData-Input'!$A56,IF(ISNUMBER(FIND(" (Note",'2022 SpaceFuncData-Input'!$A56,1)),FIND(" (Note",'2022 SpaceFuncData-Input'!$A56,1),99)))</f>
        <v>Parking Garage Area (Parking Zone and Ramps)</v>
      </c>
      <c r="B59" s="130" t="str">
        <f ca="1">OFFSET('For CSV - 2025 SpcFuncData'!$B$4,MATCH($A59,'For CSV - 2025 SpcFuncData'!$B$5:$B$87,0),38,1,1)</f>
        <v>Parking</v>
      </c>
      <c r="C59" s="126" t="str">
        <f t="shared" ca="1" si="0"/>
        <v>2,            Parking,    "Parking Garage Area (Parking Zone and Ramps)"</v>
      </c>
    </row>
    <row r="60" spans="1:3" ht="14.4" x14ac:dyDescent="0.3">
      <c r="A60" s="21" t="str">
        <f>TRIM(LEFT('2022 SpaceFuncData-Input'!$A57,IF(ISNUMBER(FIND(" (Note",'2022 SpaceFuncData-Input'!$A57,1)),FIND(" (Note",'2022 SpaceFuncData-Input'!$A57,1),99)))</f>
        <v>Parking Garage Area (Daylight Adaptation Zones)</v>
      </c>
      <c r="B60" s="130" t="str">
        <f ca="1">OFFSET('For CSV - 2025 SpcFuncData'!$B$4,MATCH($A60,'For CSV - 2025 SpcFuncData'!$B$5:$B$87,0),38,1,1)</f>
        <v>Parking</v>
      </c>
      <c r="C60" s="126" t="str">
        <f t="shared" ca="1" si="0"/>
        <v>2,            Parking,    "Parking Garage Area (Daylight Adaptation Zones)"</v>
      </c>
    </row>
    <row r="61" spans="1:3" ht="14.4" x14ac:dyDescent="0.3">
      <c r="A61" s="21" t="str">
        <f>TRIM(LEFT('2022 SpaceFuncData-Input'!$A58,IF(ISNUMBER(FIND(" (Note",'2022 SpaceFuncData-Input'!$A58,1)),FIND(" (Note",'2022 SpaceFuncData-Input'!$A58,1),99)))</f>
        <v>Pharmacy Area</v>
      </c>
      <c r="B61" s="130" t="str">
        <f ca="1">OFFSET('For CSV - 2025 SpcFuncData'!$B$4,MATCH($A61,'For CSV - 2025 SpcFuncData'!$B$5:$B$87,0),38,1,1)</f>
        <v>Retail</v>
      </c>
      <c r="C61" s="126" t="str">
        <f t="shared" ca="1" si="0"/>
        <v>2,            Retail,    "Pharmacy Area"</v>
      </c>
    </row>
    <row r="62" spans="1:3" ht="14.4" x14ac:dyDescent="0.3">
      <c r="A62" s="21" t="str">
        <f>TRIM(LEFT('2022 SpaceFuncData-Input'!$A59,IF(ISNUMBER(FIND(" (Note",'2022 SpaceFuncData-Input'!$A59,1)),FIND(" (Note",'2022 SpaceFuncData-Input'!$A59,1),99)))</f>
        <v>Retail Sales Area (Grocery Sales)</v>
      </c>
      <c r="B62" s="130" t="str">
        <f ca="1">OFFSET('For CSV - 2025 SpcFuncData'!$B$4,MATCH($A62,'For CSV - 2025 SpcFuncData'!$B$5:$B$87,0),38,1,1)</f>
        <v>Retail</v>
      </c>
      <c r="C62" s="126" t="str">
        <f t="shared" ca="1" si="0"/>
        <v>2,            Retail,    "Retail Sales Area (Grocery Sales)"</v>
      </c>
    </row>
    <row r="63" spans="1:3" ht="14.4" x14ac:dyDescent="0.3">
      <c r="A63" s="21" t="str">
        <f>TRIM(LEFT('2022 SpaceFuncData-Input'!$A60,IF(ISNUMBER(FIND(" (Note",'2022 SpaceFuncData-Input'!$A60,1)),FIND(" (Note",'2022 SpaceFuncData-Input'!$A60,1),99)))</f>
        <v>Retail Sales Area (Retail Merchandise Sales)</v>
      </c>
      <c r="B63" s="130" t="str">
        <f ca="1">OFFSET('For CSV - 2025 SpcFuncData'!$B$4,MATCH($A63,'For CSV - 2025 SpcFuncData'!$B$5:$B$87,0),38,1,1)</f>
        <v>Retail</v>
      </c>
      <c r="C63" s="126" t="str">
        <f t="shared" ca="1" si="0"/>
        <v>2,            Retail,    "Retail Sales Area (Retail Merchandise Sales)"</v>
      </c>
    </row>
    <row r="64" spans="1:3" ht="14.4" x14ac:dyDescent="0.3">
      <c r="A64" s="21" t="str">
        <f>TRIM(LEFT('2022 SpaceFuncData-Input'!$A61,IF(ISNUMBER(FIND(" (Note",'2022 SpaceFuncData-Input'!$A61,1)),FIND(" (Note",'2022 SpaceFuncData-Input'!$A61,1),99)))</f>
        <v>Retail Sales Area (Fitting Room)</v>
      </c>
      <c r="B64" s="130" t="str">
        <f ca="1">OFFSET('For CSV - 2025 SpcFuncData'!$B$4,MATCH($A64,'For CSV - 2025 SpcFuncData'!$B$5:$B$87,0),38,1,1)</f>
        <v>Retail</v>
      </c>
      <c r="C64" s="126" t="str">
        <f t="shared" ca="1" si="0"/>
        <v>2,            Retail,    "Retail Sales Area (Fitting Room)"</v>
      </c>
    </row>
    <row r="65" spans="1:3" ht="14.4" x14ac:dyDescent="0.3">
      <c r="A65" s="21" t="str">
        <f>TRIM(LEFT('2022 SpaceFuncData-Input'!$A62,IF(ISNUMBER(FIND(" (Note",'2022 SpaceFuncData-Input'!$A62,1)),FIND(" (Note",'2022 SpaceFuncData-Input'!$A62,1),99)))</f>
        <v>Religious Worship Area</v>
      </c>
      <c r="B65" s="130" t="str">
        <f ca="1">OFFSET('For CSV - 2025 SpcFuncData'!$B$4,MATCH($A65,'For CSV - 2025 SpcFuncData'!$B$5:$B$87,0),38,1,1)</f>
        <v>Assembly</v>
      </c>
      <c r="C65" s="126" t="str">
        <f t="shared" ca="1" si="0"/>
        <v>2,            Assembly,    "Religious Worship Area"</v>
      </c>
    </row>
    <row r="66" spans="1:3" ht="14.4" x14ac:dyDescent="0.3">
      <c r="A66" s="21" t="str">
        <f>TRIM(LEFT('2022 SpaceFuncData-Input'!$A63,IF(ISNUMBER(FIND(" (Note",'2022 SpaceFuncData-Input'!$A63,1)),FIND(" (Note",'2022 SpaceFuncData-Input'!$A63,1),99)))</f>
        <v>Restrooms</v>
      </c>
      <c r="B66" s="130" t="str">
        <f ca="1">OFFSET('For CSV - 2025 SpcFuncData'!$B$4,MATCH($A66,'For CSV - 2025 SpcFuncData'!$B$5:$B$87,0),38,1,1)</f>
        <v>Office</v>
      </c>
      <c r="C66" s="126" t="str">
        <f t="shared" ca="1" si="0"/>
        <v>2,            Office,    "Restrooms"</v>
      </c>
    </row>
    <row r="67" spans="1:3" ht="14.4" x14ac:dyDescent="0.3">
      <c r="A67" s="21" t="str">
        <f>TRIM(LEFT('2022 SpaceFuncData-Input'!$A64,IF(ISNUMBER(FIND(" (Note",'2022 SpaceFuncData-Input'!$A64,1)),FIND(" (Note",'2022 SpaceFuncData-Input'!$A64,1),99)))</f>
        <v>Stairwell</v>
      </c>
      <c r="B67" s="130" t="str">
        <f ca="1">OFFSET('For CSV - 2025 SpcFuncData'!$B$4,MATCH($A67,'For CSV - 2025 SpcFuncData'!$B$5:$B$87,0),38,1,1)</f>
        <v>Office</v>
      </c>
      <c r="C67" s="126" t="str">
        <f t="shared" ca="1" si="0"/>
        <v>2,            Office,    "Stairwell"</v>
      </c>
    </row>
    <row r="68" spans="1:3" ht="14.4" x14ac:dyDescent="0.3">
      <c r="A68" s="21" t="str">
        <f>TRIM(LEFT('2022 SpaceFuncData-Input'!$A65,IF(ISNUMBER(FIND(" (Note",'2022 SpaceFuncData-Input'!$A65,1)),FIND(" (Note",'2022 SpaceFuncData-Input'!$A65,1),99)))</f>
        <v>Storage, Commercial/Industrial (Warehouse)</v>
      </c>
      <c r="B68" s="130" t="str">
        <f ca="1">OFFSET('For CSV - 2025 SpcFuncData'!$B$4,MATCH($A68,'For CSV - 2025 SpcFuncData'!$B$5:$B$87,0),38,1,1)</f>
        <v>Warehouse</v>
      </c>
      <c r="C68" s="126" t="str">
        <f t="shared" ca="1" si="0"/>
        <v>2,            Warehouse,    "Storage, Commercial/Industrial (Warehouse)"</v>
      </c>
    </row>
    <row r="69" spans="1:3" ht="14.4" x14ac:dyDescent="0.3">
      <c r="A69" s="21" t="str">
        <f>TRIM(LEFT('2022 SpaceFuncData-Input'!$A66,IF(ISNUMBER(FIND(" (Note",'2022 SpaceFuncData-Input'!$A66,1)),FIND(" (Note",'2022 SpaceFuncData-Input'!$A66,1),99)))</f>
        <v>Storage, Commercial/Industrial (Refrigerated)</v>
      </c>
      <c r="B69" s="130" t="str">
        <f ca="1">OFFSET('For CSV - 2025 SpcFuncData'!$B$4,MATCH($A69,'For CSV - 2025 SpcFuncData'!$B$5:$B$87,0),38,1,1)</f>
        <v>Warehouse</v>
      </c>
      <c r="C69" s="126" t="str">
        <f t="shared" ca="1" si="0"/>
        <v>2,            Warehouse,    "Storage, Commercial/Industrial (Refrigerated)"</v>
      </c>
    </row>
    <row r="70" spans="1:3" ht="14.4" x14ac:dyDescent="0.3">
      <c r="A70" s="21" t="str">
        <f>TRIM(LEFT('2022 SpaceFuncData-Input'!$A67,IF(ISNUMBER(FIND(" (Note",'2022 SpaceFuncData-Input'!$A67,1)),FIND(" (Note",'2022 SpaceFuncData-Input'!$A67,1),99)))</f>
        <v>Storage, Commercial/Industrial (Shipping &amp; Handling)</v>
      </c>
      <c r="B70" s="130" t="str">
        <f ca="1">OFFSET('For CSV - 2025 SpcFuncData'!$B$4,MATCH($A70,'For CSV - 2025 SpcFuncData'!$B$5:$B$87,0),38,1,1)</f>
        <v>Warehouse</v>
      </c>
      <c r="C70" s="126" t="str">
        <f t="shared" ca="1" si="0"/>
        <v>2,            Warehouse,    "Storage, Commercial/Industrial (Shipping &amp; Handling)"</v>
      </c>
    </row>
    <row r="71" spans="1:3" ht="14.4" x14ac:dyDescent="0.3">
      <c r="A71" s="21" t="str">
        <f>TRIM(LEFT('2022 SpaceFuncData-Input'!$A69,IF(ISNUMBER(FIND(" (Note",'2022 SpaceFuncData-Input'!$A69,1)),FIND(" (Note",'2022 SpaceFuncData-Input'!$A69,1),99)))</f>
        <v>Sports Arena - Playing Area (&gt; 5,000 Spectators)</v>
      </c>
      <c r="B71" s="130" t="str">
        <f ca="1">OFFSET('For CSV - 2025 SpcFuncData'!$B$4,MATCH($A71,'For CSV - 2025 SpcFuncData'!$B$5:$B$87,0),38,1,1)</f>
        <v>Retail</v>
      </c>
      <c r="C71" s="126" t="str">
        <f t="shared" ca="1" si="0"/>
        <v>2,            Retail,    "Sports Arena - Playing Area (&gt; 5,000 Spectators)"</v>
      </c>
    </row>
    <row r="72" spans="1:3" ht="14.4" x14ac:dyDescent="0.3">
      <c r="A72" s="21" t="str">
        <f>TRIM(LEFT('2022 SpaceFuncData-Input'!$A70,IF(ISNUMBER(FIND(" (Note",'2022 SpaceFuncData-Input'!$A70,1)),FIND(" (Note",'2022 SpaceFuncData-Input'!$A70,1),99)))</f>
        <v>Sports Arena - Playing Area (2,000 - 5,000 Spectators)</v>
      </c>
      <c r="B72" s="130" t="str">
        <f ca="1">OFFSET('For CSV - 2025 SpcFuncData'!$B$4,MATCH($A72,'For CSV - 2025 SpcFuncData'!$B$5:$B$87,0),38,1,1)</f>
        <v>Retail</v>
      </c>
      <c r="C72" s="126" t="str">
        <f t="shared" ref="C72:C86" ca="1" si="1">TEXT($C$3,0)&amp;$D$3&amp;$E$3&amp;TEXT($B72,0)&amp;$D$3&amp;$F$3&amp;$G$3&amp;$A72&amp;$G$3</f>
        <v>2,            Retail,    "Sports Arena - Playing Area (2,000 - 5,000 Spectators)"</v>
      </c>
    </row>
    <row r="73" spans="1:3" ht="14.4" x14ac:dyDescent="0.3">
      <c r="A73" s="21" t="str">
        <f>TRIM(LEFT('2022 SpaceFuncData-Input'!$A71,IF(ISNUMBER(FIND(" (Note",'2022 SpaceFuncData-Input'!$A71,1)),FIND(" (Note",'2022 SpaceFuncData-Input'!$A71,1),99)))</f>
        <v>Sports Arena - Playing Area (&lt; 2,000 Spectators)</v>
      </c>
      <c r="B73" s="130" t="str">
        <f ca="1">OFFSET('For CSV - 2025 SpcFuncData'!$B$4,MATCH($A73,'For CSV - 2025 SpcFuncData'!$B$5:$B$87,0),38,1,1)</f>
        <v>Retail</v>
      </c>
      <c r="C73" s="126" t="str">
        <f t="shared" ca="1" si="1"/>
        <v>2,            Retail,    "Sports Arena - Playing Area (&lt; 2,000 Spectators)"</v>
      </c>
    </row>
    <row r="74" spans="1:3" ht="14.4" x14ac:dyDescent="0.3">
      <c r="A74" s="21" t="str">
        <f>TRIM(LEFT('2022 SpaceFuncData-Input'!$A72,IF(ISNUMBER(FIND(" (Note",'2022 SpaceFuncData-Input'!$A72,1)),FIND(" (Note",'2022 SpaceFuncData-Input'!$A72,1),99)))</f>
        <v>Sports Arena - Playing Area (Recreational)</v>
      </c>
      <c r="B74" s="130" t="str">
        <f ca="1">OFFSET('For CSV - 2025 SpcFuncData'!$B$4,MATCH($A74,'For CSV - 2025 SpcFuncData'!$B$5:$B$87,0),38,1,1)</f>
        <v>Retail</v>
      </c>
      <c r="C74" s="126" t="str">
        <f t="shared" ca="1" si="1"/>
        <v>2,            Retail,    "Sports Arena - Playing Area (Recreational)"</v>
      </c>
    </row>
    <row r="75" spans="1:3" ht="14.4" x14ac:dyDescent="0.3">
      <c r="A75" s="21" t="str">
        <f>TRIM(LEFT('2022 SpaceFuncData-Input'!$A73,IF(ISNUMBER(FIND(" (Note",'2022 SpaceFuncData-Input'!$A73,1)),FIND(" (Note",'2022 SpaceFuncData-Input'!$A73,1),99)))</f>
        <v>Theater Area (Motion Picture)</v>
      </c>
      <c r="B75" s="130" t="str">
        <f ca="1">OFFSET('For CSV - 2025 SpcFuncData'!$B$4,MATCH($A75,'For CSV - 2025 SpcFuncData'!$B$5:$B$87,0),38,1,1)</f>
        <v>Assembly</v>
      </c>
      <c r="C75" s="126" t="str">
        <f t="shared" ca="1" si="1"/>
        <v>2,            Assembly,    "Theater Area (Motion Picture)"</v>
      </c>
    </row>
    <row r="76" spans="1:3" ht="14.4" x14ac:dyDescent="0.3">
      <c r="A76" s="21" t="str">
        <f>TRIM(LEFT('2022 SpaceFuncData-Input'!$A74,IF(ISNUMBER(FIND(" (Note",'2022 SpaceFuncData-Input'!$A74,1)),FIND(" (Note",'2022 SpaceFuncData-Input'!$A74,1),99)))</f>
        <v>Theater Area (Performance)</v>
      </c>
      <c r="B76" s="130" t="str">
        <f ca="1">OFFSET('For CSV - 2025 SpcFuncData'!$B$4,MATCH($A76,'For CSV - 2025 SpcFuncData'!$B$5:$B$87,0),38,1,1)</f>
        <v>Assembly</v>
      </c>
      <c r="C76" s="126" t="str">
        <f t="shared" ca="1" si="1"/>
        <v>2,            Assembly,    "Theater Area (Performance)"</v>
      </c>
    </row>
    <row r="77" spans="1:3" ht="14.4" x14ac:dyDescent="0.3">
      <c r="A77" s="21" t="str">
        <f>TRIM(LEFT('2022 SpaceFuncData-Input'!$A75,IF(ISNUMBER(FIND(" (Note",'2022 SpaceFuncData-Input'!$A75,1)),FIND(" (Note",'2022 SpaceFuncData-Input'!$A75,1),99)))</f>
        <v>Transportation Function (Baggage Area)</v>
      </c>
      <c r="B77" s="130" t="str">
        <f ca="1">OFFSET('For CSV - 2025 SpcFuncData'!$B$4,MATCH($A77,'For CSV - 2025 SpcFuncData'!$B$5:$B$87,0),38,1,1)</f>
        <v>Assembly</v>
      </c>
      <c r="C77" s="126" t="str">
        <f t="shared" ca="1" si="1"/>
        <v>2,            Assembly,    "Transportation Function (Baggage Area)"</v>
      </c>
    </row>
    <row r="78" spans="1:3" ht="14.4" x14ac:dyDescent="0.3">
      <c r="A78" s="21" t="str">
        <f>TRIM(LEFT('2022 SpaceFuncData-Input'!$A76,IF(ISNUMBER(FIND(" (Note",'2022 SpaceFuncData-Input'!$A76,1)),FIND(" (Note",'2022 SpaceFuncData-Input'!$A76,1),99)))</f>
        <v>Transportation Function (Ticketing Area)</v>
      </c>
      <c r="B78" s="130" t="str">
        <f ca="1">OFFSET('For CSV - 2025 SpcFuncData'!$B$4,MATCH($A78,'For CSV - 2025 SpcFuncData'!$B$5:$B$87,0),38,1,1)</f>
        <v>Assembly</v>
      </c>
      <c r="C78" s="126" t="str">
        <f t="shared" ca="1" si="1"/>
        <v>2,            Assembly,    "Transportation Function (Ticketing Area)"</v>
      </c>
    </row>
    <row r="79" spans="1:3" ht="14.4" x14ac:dyDescent="0.3">
      <c r="A79" s="21" t="str">
        <f>TRIM(LEFT('2022 SpaceFuncData-Input'!$A77,IF(ISNUMBER(FIND(" (Note",'2022 SpaceFuncData-Input'!$A77,1)),FIND(" (Note",'2022 SpaceFuncData-Input'!$A77,1),99)))</f>
        <v>Unleased Tenant Area</v>
      </c>
      <c r="B79" s="130" t="str">
        <f ca="1">OFFSET('For CSV - 2025 SpcFuncData'!$B$4,MATCH($A79,'For CSV - 2025 SpcFuncData'!$B$5:$B$87,0),38,1,1)</f>
        <v>Office</v>
      </c>
      <c r="C79" s="126" t="str">
        <f t="shared" ca="1" si="1"/>
        <v>2,            Office,    "Unleased Tenant Area"</v>
      </c>
    </row>
    <row r="80" spans="1:3" ht="14.4" x14ac:dyDescent="0.3">
      <c r="A80" s="21" t="str">
        <f>TRIM(LEFT('2022 SpaceFuncData-Input'!$A78,IF(ISNUMBER(FIND(" (Note",'2022 SpaceFuncData-Input'!$A78,1)),FIND(" (Note",'2022 SpaceFuncData-Input'!$A78,1),99)))</f>
        <v>Unoccupied-Exclude from Gross Floor Area</v>
      </c>
      <c r="B80" s="130" t="str">
        <f ca="1">OFFSET('For CSV - 2025 SpcFuncData'!$B$4,MATCH($A80,'For CSV - 2025 SpcFuncData'!$B$5:$B$87,0),38,1,1)</f>
        <v>Unoccupied</v>
      </c>
      <c r="C80" s="126" t="str">
        <f t="shared" ca="1" si="1"/>
        <v>2,            Unoccupied,    "Unoccupied-Exclude from Gross Floor Area"</v>
      </c>
    </row>
    <row r="81" spans="1:3" ht="14.4" x14ac:dyDescent="0.3">
      <c r="A81" s="21" t="str">
        <f>TRIM(LEFT('2022 SpaceFuncData-Input'!$A79,IF(ISNUMBER(FIND(" (Note",'2022 SpaceFuncData-Input'!$A79,1)),FIND(" (Note",'2022 SpaceFuncData-Input'!$A79,1),99)))</f>
        <v>Unoccupied-Include in Gross Floor Area</v>
      </c>
      <c r="B81" s="130" t="str">
        <f ca="1">OFFSET('For CSV - 2025 SpcFuncData'!$B$4,MATCH($A81,'For CSV - 2025 SpcFuncData'!$B$5:$B$87,0),38,1,1)</f>
        <v>Unoccupied</v>
      </c>
      <c r="C81" s="126" t="str">
        <f t="shared" ca="1" si="1"/>
        <v>2,            Unoccupied,    "Unoccupied-Include in Gross Floor Area"</v>
      </c>
    </row>
    <row r="82" spans="1:3" ht="14.4" x14ac:dyDescent="0.3">
      <c r="A82" s="21" t="str">
        <f>TRIM(LEFT('2022 SpaceFuncData-Input'!$A80,IF(ISNUMBER(FIND(" (Note",'2022 SpaceFuncData-Input'!$A80,1)),FIND(" (Note",'2022 SpaceFuncData-Input'!$A80,1),99)))</f>
        <v>Videoconferencing Studio</v>
      </c>
      <c r="B82" s="130" t="str">
        <f ca="1">OFFSET('For CSV - 2025 SpcFuncData'!$B$4,MATCH($A82,'For CSV - 2025 SpcFuncData'!$B$5:$B$87,0),38,1,1)</f>
        <v>Office</v>
      </c>
      <c r="C82" s="126" t="str">
        <f t="shared" ca="1" si="1"/>
        <v>2,            Office,    "Videoconferencing Studio"</v>
      </c>
    </row>
    <row r="83" spans="1:3" ht="14.4" x14ac:dyDescent="0.3">
      <c r="A83" s="21" t="str">
        <f>TRIM(LEFT('2022 SpaceFuncData-Input'!$A81,IF(ISNUMBER(FIND(" (Note",'2022 SpaceFuncData-Input'!$A81,1)),FIND(" (Note",'2022 SpaceFuncData-Input'!$A81,1),99)))</f>
        <v>All other</v>
      </c>
      <c r="B83" s="130" t="str">
        <f ca="1">OFFSET('For CSV - 2025 SpcFuncData'!$B$4,MATCH($A83,'For CSV - 2025 SpcFuncData'!$B$5:$B$87,0),38,1,1)</f>
        <v>Office</v>
      </c>
      <c r="C83" s="126" t="str">
        <f t="shared" ca="1" si="1"/>
        <v>2,            Office,    "All other"</v>
      </c>
    </row>
    <row r="84" spans="1:3" ht="14.4" x14ac:dyDescent="0.3">
      <c r="A84" s="21" t="str">
        <f>TRIM(LEFT('2022 SpaceFuncData-Input'!$A83,IF(ISNUMBER(FIND(" (Note",'2022 SpaceFuncData-Input'!$A83,1)),FIND(" (Note",'2022 SpaceFuncData-Input'!$A83,1),99)))</f>
        <v>Storage</v>
      </c>
      <c r="B84" s="130" t="str">
        <f ca="1">OFFSET('For CSV - 2025 SpcFuncData'!$B$4,MATCH($A84,'For CSV - 2025 SpcFuncData'!$B$5:$B$87,0),38,1,1)</f>
        <v>Warehouse</v>
      </c>
      <c r="C84" s="126" t="str">
        <f t="shared" ca="1" si="1"/>
        <v>2,            Warehouse,    "Storage"</v>
      </c>
    </row>
    <row r="85" spans="1:3" ht="14.4" x14ac:dyDescent="0.3">
      <c r="A85" s="21" t="str">
        <f>TRIM(LEFT('2022 SpaceFuncData-Input'!$A84,IF(ISNUMBER(FIND(" (Note",'2022 SpaceFuncData-Input'!$A84,1)),FIND(" (Note",'2022 SpaceFuncData-Input'!$A84,1),99)))</f>
        <v>Health Care / Assisted Living (Nurse's Station)</v>
      </c>
      <c r="B85" s="130" t="str">
        <f ca="1">OFFSET('For CSV - 2025 SpcFuncData'!$B$4,MATCH($A85,'For CSV - 2025 SpcFuncData'!$B$5:$B$87,0),38,1,1)</f>
        <v>ResidentialCommon</v>
      </c>
      <c r="C85" s="126" t="str">
        <f t="shared" ca="1" si="1"/>
        <v>2,            ResidentialCommon,    "Health Care / Assisted Living (Nurse's Station)"</v>
      </c>
    </row>
    <row r="86" spans="1:3" ht="14.4" x14ac:dyDescent="0.3">
      <c r="A86" s="21" t="str">
        <f>TRIM(LEFT('2022 SpaceFuncData-Input'!$A85,IF(ISNUMBER(FIND(" (Note",'2022 SpaceFuncData-Input'!$A85,1)),FIND(" (Note",'2022 SpaceFuncData-Input'!$A85,1),99)))</f>
        <v>Health Care / Assisted Living (Physical Therapy Room)</v>
      </c>
      <c r="B86" s="130" t="str">
        <f ca="1">OFFSET('For CSV - 2025 SpcFuncData'!$B$4,MATCH($A86,'For CSV - 2025 SpcFuncData'!$B$5:$B$87,0),38,1,1)</f>
        <v>ResidentialCommon</v>
      </c>
      <c r="C86" s="126" t="str">
        <f t="shared" ca="1" si="1"/>
        <v>2,            ResidentialCommon,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0074-0296-4CAA-B978-5C58119F2B72}">
  <dimension ref="A2:F151"/>
  <sheetViews>
    <sheetView topLeftCell="A60" workbookViewId="0">
      <selection activeCell="C87" sqref="C87"/>
    </sheetView>
  </sheetViews>
  <sheetFormatPr defaultColWidth="9.109375" defaultRowHeight="13.2" x14ac:dyDescent="0.25"/>
  <cols>
    <col min="1" max="1" width="4" customWidth="1"/>
    <col min="2" max="2" width="41.5546875" customWidth="1"/>
    <col min="3" max="3" width="28.33203125" customWidth="1"/>
    <col min="4" max="4" width="29.109375" bestFit="1" customWidth="1"/>
  </cols>
  <sheetData>
    <row r="2" spans="1:6" ht="16.2" x14ac:dyDescent="0.35">
      <c r="A2" s="92" t="s">
        <v>904</v>
      </c>
    </row>
    <row r="3" spans="1:6" ht="15.6" x14ac:dyDescent="0.25">
      <c r="B3" s="87" t="s">
        <v>713</v>
      </c>
      <c r="C3" s="88" t="s">
        <v>1172</v>
      </c>
      <c r="D3" s="88" t="s">
        <v>1174</v>
      </c>
      <c r="E3" s="266" t="s">
        <v>716</v>
      </c>
      <c r="F3" s="266" t="s">
        <v>342</v>
      </c>
    </row>
    <row r="4" spans="1:6" ht="15.6" x14ac:dyDescent="0.25">
      <c r="B4" s="87"/>
      <c r="C4" s="88" t="s">
        <v>1173</v>
      </c>
      <c r="D4" s="88" t="s">
        <v>717</v>
      </c>
      <c r="E4" s="266"/>
      <c r="F4" s="266"/>
    </row>
    <row r="5" spans="1:6" x14ac:dyDescent="0.25">
      <c r="A5" s="86" t="s">
        <v>624</v>
      </c>
      <c r="B5" s="86"/>
      <c r="C5" s="86"/>
      <c r="D5" s="86"/>
      <c r="E5" s="86"/>
    </row>
    <row r="6" spans="1:6" x14ac:dyDescent="0.25">
      <c r="B6" s="87" t="s">
        <v>625</v>
      </c>
      <c r="C6" s="88">
        <v>14</v>
      </c>
      <c r="D6" s="88">
        <v>0.15</v>
      </c>
      <c r="E6" s="88">
        <v>2</v>
      </c>
      <c r="F6" s="88"/>
    </row>
    <row r="7" spans="1:6" x14ac:dyDescent="0.25">
      <c r="B7" s="87" t="s">
        <v>626</v>
      </c>
      <c r="C7" s="88">
        <v>5</v>
      </c>
      <c r="D7" s="88">
        <v>0.15</v>
      </c>
      <c r="E7" s="88">
        <v>3</v>
      </c>
      <c r="F7" s="88"/>
    </row>
    <row r="8" spans="1:6" x14ac:dyDescent="0.25">
      <c r="B8" s="87" t="s">
        <v>627</v>
      </c>
      <c r="C8" s="88">
        <v>25</v>
      </c>
      <c r="D8" s="88">
        <v>0.15</v>
      </c>
      <c r="E8" s="88">
        <v>1</v>
      </c>
      <c r="F8" s="88"/>
    </row>
    <row r="9" spans="1:6" x14ac:dyDescent="0.25">
      <c r="B9" s="87" t="s">
        <v>932</v>
      </c>
      <c r="C9" s="88">
        <v>25</v>
      </c>
      <c r="D9" s="88">
        <v>0.15</v>
      </c>
      <c r="E9" s="88">
        <v>1</v>
      </c>
      <c r="F9" s="88"/>
    </row>
    <row r="10" spans="1:6" x14ac:dyDescent="0.25">
      <c r="B10" s="87" t="s">
        <v>628</v>
      </c>
      <c r="C10" s="88">
        <v>25</v>
      </c>
      <c r="D10" s="88">
        <v>0.15</v>
      </c>
      <c r="E10" s="88">
        <v>1</v>
      </c>
      <c r="F10" s="88" t="s">
        <v>629</v>
      </c>
    </row>
    <row r="11" spans="1:6" x14ac:dyDescent="0.25">
      <c r="B11" s="87" t="s">
        <v>630</v>
      </c>
      <c r="C11" s="88">
        <v>71</v>
      </c>
      <c r="D11" s="88">
        <v>0.15</v>
      </c>
      <c r="E11" s="88">
        <v>1</v>
      </c>
      <c r="F11" s="88" t="s">
        <v>629</v>
      </c>
    </row>
    <row r="12" spans="1:6" x14ac:dyDescent="0.25">
      <c r="B12" s="87" t="s">
        <v>632</v>
      </c>
      <c r="C12" s="88">
        <v>25</v>
      </c>
      <c r="D12" s="88">
        <v>0.15</v>
      </c>
      <c r="E12" s="88">
        <v>2</v>
      </c>
      <c r="F12" s="88"/>
    </row>
    <row r="13" spans="1:6" x14ac:dyDescent="0.25">
      <c r="B13" s="87" t="s">
        <v>633</v>
      </c>
      <c r="C13" s="88">
        <v>25</v>
      </c>
      <c r="D13" s="88">
        <v>0.15</v>
      </c>
      <c r="E13" s="88">
        <v>2</v>
      </c>
      <c r="F13" s="88"/>
    </row>
    <row r="14" spans="1:6" x14ac:dyDescent="0.25">
      <c r="B14" s="87" t="s">
        <v>634</v>
      </c>
      <c r="C14" s="88">
        <v>25</v>
      </c>
      <c r="D14" s="88">
        <v>0.15</v>
      </c>
      <c r="E14" s="88">
        <v>2</v>
      </c>
      <c r="F14" s="88"/>
    </row>
    <row r="15" spans="1:6" x14ac:dyDescent="0.25">
      <c r="B15" s="87" t="s">
        <v>635</v>
      </c>
      <c r="C15" s="88">
        <v>10</v>
      </c>
      <c r="D15" s="88">
        <v>0.15</v>
      </c>
      <c r="E15" s="88">
        <v>2</v>
      </c>
      <c r="F15" s="88"/>
    </row>
    <row r="16" spans="1:6" x14ac:dyDescent="0.25">
      <c r="B16" s="87" t="s">
        <v>636</v>
      </c>
      <c r="C16" s="88">
        <v>25</v>
      </c>
      <c r="D16" s="88">
        <v>0.15</v>
      </c>
      <c r="E16" s="88">
        <v>1</v>
      </c>
      <c r="F16" s="88"/>
    </row>
    <row r="17" spans="1:6" x14ac:dyDescent="0.25">
      <c r="B17" s="87" t="s">
        <v>637</v>
      </c>
      <c r="C17" s="88">
        <v>25</v>
      </c>
      <c r="D17" s="88">
        <v>0.15</v>
      </c>
      <c r="E17" s="88">
        <v>1</v>
      </c>
      <c r="F17" s="88" t="s">
        <v>638</v>
      </c>
    </row>
    <row r="18" spans="1:6" x14ac:dyDescent="0.25">
      <c r="B18" s="87" t="s">
        <v>991</v>
      </c>
      <c r="C18" s="88">
        <v>33</v>
      </c>
      <c r="D18" s="88">
        <v>0.15</v>
      </c>
      <c r="E18" s="88">
        <v>1</v>
      </c>
      <c r="F18" s="88" t="s">
        <v>629</v>
      </c>
    </row>
    <row r="19" spans="1:6" x14ac:dyDescent="0.25">
      <c r="B19" s="87" t="s">
        <v>640</v>
      </c>
      <c r="C19" s="88">
        <v>33</v>
      </c>
      <c r="D19" s="88">
        <v>0.15</v>
      </c>
      <c r="E19" s="88">
        <v>1</v>
      </c>
      <c r="F19" s="88" t="s">
        <v>629</v>
      </c>
    </row>
    <row r="20" spans="1:6" x14ac:dyDescent="0.25">
      <c r="A20" s="86" t="s">
        <v>641</v>
      </c>
      <c r="B20" s="86"/>
      <c r="C20" s="86"/>
      <c r="D20" s="86"/>
      <c r="E20" s="86"/>
    </row>
    <row r="21" spans="1:6" x14ac:dyDescent="0.25">
      <c r="B21" s="87" t="s">
        <v>642</v>
      </c>
      <c r="C21" s="88">
        <v>33</v>
      </c>
      <c r="D21" s="88">
        <v>0.15</v>
      </c>
      <c r="E21" s="88">
        <v>2</v>
      </c>
      <c r="F21" s="88"/>
    </row>
    <row r="22" spans="1:6" x14ac:dyDescent="0.25">
      <c r="B22" s="87" t="s">
        <v>643</v>
      </c>
      <c r="C22" s="88">
        <v>33</v>
      </c>
      <c r="D22" s="88">
        <v>0.15</v>
      </c>
      <c r="E22" s="88">
        <v>2</v>
      </c>
      <c r="F22" s="88"/>
    </row>
    <row r="23" spans="1:6" x14ac:dyDescent="0.25">
      <c r="B23" s="87" t="s">
        <v>644</v>
      </c>
      <c r="C23" s="88">
        <v>33</v>
      </c>
      <c r="D23" s="88">
        <v>0.2</v>
      </c>
      <c r="E23" s="88">
        <v>2</v>
      </c>
      <c r="F23" s="88"/>
    </row>
    <row r="24" spans="1:6" x14ac:dyDescent="0.25">
      <c r="B24" s="87" t="s">
        <v>645</v>
      </c>
      <c r="C24" s="88">
        <v>3</v>
      </c>
      <c r="D24" s="88">
        <v>0.15</v>
      </c>
      <c r="E24" s="88">
        <v>2</v>
      </c>
      <c r="F24" s="88"/>
    </row>
    <row r="25" spans="1:6" x14ac:dyDescent="0.25">
      <c r="A25" s="86" t="s">
        <v>646</v>
      </c>
      <c r="C25" s="86"/>
      <c r="D25" s="86"/>
      <c r="E25" s="86"/>
      <c r="F25" s="86"/>
    </row>
    <row r="26" spans="1:6" x14ac:dyDescent="0.25">
      <c r="B26" s="87" t="s">
        <v>647</v>
      </c>
      <c r="C26" s="88">
        <v>33</v>
      </c>
      <c r="D26" s="88">
        <v>0.15</v>
      </c>
      <c r="E26" s="88">
        <v>1</v>
      </c>
      <c r="F26" s="88" t="s">
        <v>629</v>
      </c>
    </row>
    <row r="27" spans="1:6" x14ac:dyDescent="0.25">
      <c r="B27" s="87" t="s">
        <v>648</v>
      </c>
      <c r="C27" s="88">
        <v>33</v>
      </c>
      <c r="D27" s="88">
        <v>0.15</v>
      </c>
      <c r="E27" s="88">
        <v>1</v>
      </c>
      <c r="F27" s="88" t="s">
        <v>629</v>
      </c>
    </row>
    <row r="28" spans="1:6" x14ac:dyDescent="0.25">
      <c r="B28" s="87" t="s">
        <v>649</v>
      </c>
      <c r="C28" s="88">
        <v>33</v>
      </c>
      <c r="D28" s="88">
        <v>0.15</v>
      </c>
      <c r="E28" s="88">
        <v>1</v>
      </c>
      <c r="F28" s="88" t="s">
        <v>629</v>
      </c>
    </row>
    <row r="29" spans="1:6" x14ac:dyDescent="0.25">
      <c r="B29" s="87" t="s">
        <v>650</v>
      </c>
      <c r="C29" s="88">
        <v>5</v>
      </c>
      <c r="D29" s="88">
        <v>0.15</v>
      </c>
      <c r="E29" s="88">
        <v>1</v>
      </c>
      <c r="F29" s="88" t="s">
        <v>629</v>
      </c>
    </row>
    <row r="30" spans="1:6" x14ac:dyDescent="0.25">
      <c r="B30" s="87" t="s">
        <v>651</v>
      </c>
      <c r="C30" s="88">
        <v>2</v>
      </c>
      <c r="D30" s="88">
        <v>0.15</v>
      </c>
      <c r="E30" s="88">
        <v>2</v>
      </c>
      <c r="F30" s="88" t="s">
        <v>652</v>
      </c>
    </row>
    <row r="31" spans="1:6" x14ac:dyDescent="0.25">
      <c r="A31" s="86" t="s">
        <v>653</v>
      </c>
      <c r="B31" s="86"/>
      <c r="C31" s="86"/>
      <c r="D31" s="86"/>
      <c r="E31" s="86"/>
    </row>
    <row r="32" spans="1:6" x14ac:dyDescent="0.25">
      <c r="B32" s="87" t="s">
        <v>654</v>
      </c>
      <c r="C32" s="88">
        <v>3</v>
      </c>
      <c r="D32" s="88">
        <v>0.15</v>
      </c>
      <c r="E32" s="88">
        <v>1</v>
      </c>
      <c r="F32" s="88" t="s">
        <v>629</v>
      </c>
    </row>
    <row r="33" spans="1:6" x14ac:dyDescent="0.25">
      <c r="B33" s="87" t="s">
        <v>655</v>
      </c>
      <c r="C33" s="88">
        <v>5</v>
      </c>
      <c r="D33" s="88">
        <v>0.15</v>
      </c>
      <c r="E33" s="88">
        <v>1</v>
      </c>
      <c r="F33" s="88" t="s">
        <v>629</v>
      </c>
    </row>
    <row r="34" spans="1:6" x14ac:dyDescent="0.25">
      <c r="B34" s="87" t="s">
        <v>656</v>
      </c>
      <c r="C34" s="88">
        <v>5</v>
      </c>
      <c r="D34" s="88">
        <v>0.15</v>
      </c>
      <c r="E34" s="88">
        <v>2</v>
      </c>
      <c r="F34" s="88"/>
    </row>
    <row r="35" spans="1:6" x14ac:dyDescent="0.25">
      <c r="B35" s="87" t="s">
        <v>657</v>
      </c>
      <c r="C35" s="88">
        <v>5</v>
      </c>
      <c r="D35" s="88">
        <v>0.15</v>
      </c>
      <c r="E35" s="88">
        <v>1</v>
      </c>
      <c r="F35" s="88"/>
    </row>
    <row r="36" spans="1:6" x14ac:dyDescent="0.25">
      <c r="B36" s="87" t="s">
        <v>658</v>
      </c>
      <c r="C36" s="88">
        <v>33</v>
      </c>
      <c r="D36" s="88">
        <v>0.15</v>
      </c>
      <c r="E36" s="88">
        <v>1</v>
      </c>
      <c r="F36" s="88" t="s">
        <v>629</v>
      </c>
    </row>
    <row r="37" spans="1:6" x14ac:dyDescent="0.25">
      <c r="B37" s="87" t="s">
        <v>659</v>
      </c>
      <c r="C37" s="88">
        <v>33</v>
      </c>
      <c r="D37" s="88">
        <v>0.15</v>
      </c>
      <c r="E37" s="88">
        <v>1</v>
      </c>
      <c r="F37" s="88" t="s">
        <v>629</v>
      </c>
    </row>
    <row r="38" spans="1:6" x14ac:dyDescent="0.25">
      <c r="A38" s="86" t="s">
        <v>660</v>
      </c>
      <c r="B38" s="86"/>
      <c r="C38" s="86"/>
      <c r="D38" s="86"/>
      <c r="E38" s="86"/>
    </row>
    <row r="39" spans="1:6" x14ac:dyDescent="0.25">
      <c r="B39" s="87" t="s">
        <v>661</v>
      </c>
      <c r="C39" s="88">
        <v>33</v>
      </c>
      <c r="D39" s="88">
        <v>0.15</v>
      </c>
      <c r="E39" s="88">
        <v>1</v>
      </c>
      <c r="F39" s="88"/>
    </row>
    <row r="40" spans="1:6" x14ac:dyDescent="0.25">
      <c r="B40" s="87" t="s">
        <v>662</v>
      </c>
      <c r="C40" s="88">
        <v>33</v>
      </c>
      <c r="D40" s="88">
        <v>0.15</v>
      </c>
      <c r="E40" s="88">
        <v>1</v>
      </c>
      <c r="F40" s="88" t="s">
        <v>629</v>
      </c>
    </row>
    <row r="41" spans="1:6" x14ac:dyDescent="0.25">
      <c r="B41" s="87" t="s">
        <v>663</v>
      </c>
      <c r="C41" s="88">
        <v>2</v>
      </c>
      <c r="D41" s="88">
        <v>0.15</v>
      </c>
      <c r="E41" s="88">
        <v>1</v>
      </c>
      <c r="F41" s="88"/>
    </row>
    <row r="42" spans="1:6" x14ac:dyDescent="0.25">
      <c r="B42" s="87" t="s">
        <v>664</v>
      </c>
      <c r="C42" s="88">
        <v>5</v>
      </c>
      <c r="D42" s="88">
        <v>0.15</v>
      </c>
      <c r="E42" s="88">
        <v>1</v>
      </c>
      <c r="F42" s="88" t="s">
        <v>629</v>
      </c>
    </row>
    <row r="43" spans="1:6" x14ac:dyDescent="0.25">
      <c r="B43" s="87" t="s">
        <v>665</v>
      </c>
      <c r="C43" s="88">
        <v>5</v>
      </c>
      <c r="D43" s="88">
        <v>0.15</v>
      </c>
      <c r="E43" s="88">
        <v>1</v>
      </c>
      <c r="F43" s="88" t="s">
        <v>629</v>
      </c>
    </row>
    <row r="44" spans="1:6" x14ac:dyDescent="0.25">
      <c r="B44" s="87" t="s">
        <v>666</v>
      </c>
      <c r="C44" s="88">
        <v>33</v>
      </c>
      <c r="D44" s="88">
        <v>0.15</v>
      </c>
      <c r="E44" s="88">
        <v>1</v>
      </c>
      <c r="F44" s="88" t="s">
        <v>629</v>
      </c>
    </row>
    <row r="45" spans="1:6" x14ac:dyDescent="0.25">
      <c r="A45" s="86" t="s">
        <v>667</v>
      </c>
      <c r="B45" s="86"/>
      <c r="C45" s="86"/>
      <c r="D45" s="86"/>
      <c r="E45" s="86"/>
    </row>
    <row r="46" spans="1:6" x14ac:dyDescent="0.25">
      <c r="B46" s="87" t="s">
        <v>668</v>
      </c>
      <c r="C46" s="88">
        <v>5</v>
      </c>
      <c r="D46" s="88">
        <v>0.15</v>
      </c>
      <c r="E46" s="88">
        <v>2</v>
      </c>
      <c r="F46" s="88" t="s">
        <v>629</v>
      </c>
    </row>
    <row r="47" spans="1:6" x14ac:dyDescent="0.25">
      <c r="B47" s="87" t="s">
        <v>669</v>
      </c>
      <c r="C47" s="88">
        <v>5</v>
      </c>
      <c r="D47" s="88">
        <v>0.15</v>
      </c>
      <c r="E47" s="88">
        <v>1</v>
      </c>
      <c r="F47" s="88" t="s">
        <v>629</v>
      </c>
    </row>
    <row r="48" spans="1:6" x14ac:dyDescent="0.25">
      <c r="B48" s="87" t="s">
        <v>670</v>
      </c>
      <c r="C48" s="88">
        <v>5</v>
      </c>
      <c r="D48" s="88">
        <v>0.15</v>
      </c>
      <c r="E48" s="88">
        <v>1</v>
      </c>
      <c r="F48" s="88" t="s">
        <v>629</v>
      </c>
    </row>
    <row r="49" spans="1:6" ht="15.6" x14ac:dyDescent="0.25">
      <c r="B49" s="87" t="s">
        <v>671</v>
      </c>
      <c r="C49" s="88">
        <v>0</v>
      </c>
      <c r="D49" s="88">
        <v>0</v>
      </c>
      <c r="E49" s="88">
        <v>2</v>
      </c>
      <c r="F49" s="88" t="s">
        <v>672</v>
      </c>
    </row>
    <row r="50" spans="1:6" x14ac:dyDescent="0.25">
      <c r="B50" s="202" t="s">
        <v>673</v>
      </c>
      <c r="C50" s="206">
        <v>5</v>
      </c>
      <c r="D50" s="206">
        <v>0.15</v>
      </c>
      <c r="E50" s="88">
        <v>3</v>
      </c>
      <c r="F50" s="88"/>
    </row>
    <row r="51" spans="1:6" x14ac:dyDescent="0.25">
      <c r="B51" s="87" t="s">
        <v>888</v>
      </c>
      <c r="C51" s="88">
        <v>5</v>
      </c>
      <c r="D51" s="88">
        <v>0.15</v>
      </c>
      <c r="E51" s="88">
        <v>2</v>
      </c>
      <c r="F51" s="88"/>
    </row>
    <row r="52" spans="1:6" x14ac:dyDescent="0.25">
      <c r="B52" s="87" t="s">
        <v>674</v>
      </c>
      <c r="C52" s="88">
        <v>5</v>
      </c>
      <c r="D52" s="88">
        <v>0.15</v>
      </c>
      <c r="E52" s="88">
        <v>1</v>
      </c>
      <c r="F52" s="88"/>
    </row>
    <row r="53" spans="1:6" x14ac:dyDescent="0.25">
      <c r="B53" s="87" t="s">
        <v>675</v>
      </c>
      <c r="C53" s="88">
        <v>5</v>
      </c>
      <c r="D53" s="88">
        <v>0.15</v>
      </c>
      <c r="E53" s="88">
        <v>2</v>
      </c>
      <c r="F53" s="88" t="s">
        <v>652</v>
      </c>
    </row>
    <row r="54" spans="1:6" x14ac:dyDescent="0.25">
      <c r="B54" s="87" t="s">
        <v>676</v>
      </c>
      <c r="C54" s="88">
        <v>5</v>
      </c>
      <c r="D54" s="88">
        <v>0.15</v>
      </c>
      <c r="E54" s="88">
        <v>2</v>
      </c>
      <c r="F54" s="88"/>
    </row>
    <row r="55" spans="1:6" x14ac:dyDescent="0.25">
      <c r="B55" s="87" t="s">
        <v>677</v>
      </c>
      <c r="C55" s="88">
        <v>5</v>
      </c>
      <c r="D55" s="88">
        <v>0.15</v>
      </c>
      <c r="E55" s="88">
        <v>1</v>
      </c>
      <c r="F55" s="88"/>
    </row>
    <row r="56" spans="1:6" x14ac:dyDescent="0.25">
      <c r="B56" s="87" t="s">
        <v>678</v>
      </c>
      <c r="C56" s="88">
        <v>33</v>
      </c>
      <c r="D56" s="88">
        <v>0.15</v>
      </c>
      <c r="E56" s="88">
        <v>1</v>
      </c>
      <c r="F56" s="88" t="s">
        <v>629</v>
      </c>
    </row>
    <row r="57" spans="1:6" x14ac:dyDescent="0.25">
      <c r="B57" s="87" t="s">
        <v>679</v>
      </c>
      <c r="C57" s="88">
        <v>1</v>
      </c>
      <c r="D57" s="88">
        <v>0.15</v>
      </c>
      <c r="E57" s="88">
        <v>2</v>
      </c>
      <c r="F57" s="88" t="s">
        <v>652</v>
      </c>
    </row>
    <row r="58" spans="1:6" x14ac:dyDescent="0.25">
      <c r="B58" s="87" t="s">
        <v>680</v>
      </c>
      <c r="C58" s="88">
        <v>5</v>
      </c>
      <c r="D58" s="88">
        <v>0.15</v>
      </c>
      <c r="E58" s="88">
        <v>2</v>
      </c>
      <c r="F58" s="88"/>
    </row>
    <row r="59" spans="1:6" x14ac:dyDescent="0.25">
      <c r="A59" s="86" t="s">
        <v>681</v>
      </c>
      <c r="B59" s="86"/>
      <c r="C59" s="86"/>
      <c r="D59" s="86"/>
      <c r="E59" s="86"/>
    </row>
    <row r="60" spans="1:6" x14ac:dyDescent="0.25">
      <c r="B60" s="87" t="s">
        <v>682</v>
      </c>
      <c r="C60" s="88">
        <v>71</v>
      </c>
      <c r="D60" s="88">
        <v>0.15</v>
      </c>
      <c r="E60" s="88">
        <v>1</v>
      </c>
      <c r="F60" s="88" t="s">
        <v>629</v>
      </c>
    </row>
    <row r="61" spans="1:6" x14ac:dyDescent="0.25">
      <c r="B61" s="87" t="s">
        <v>684</v>
      </c>
      <c r="C61" s="88">
        <v>71</v>
      </c>
      <c r="D61" s="88">
        <v>0.15</v>
      </c>
      <c r="E61" s="88">
        <v>1</v>
      </c>
      <c r="F61" s="88" t="s">
        <v>629</v>
      </c>
    </row>
    <row r="62" spans="1:6" x14ac:dyDescent="0.25">
      <c r="B62" s="87" t="s">
        <v>685</v>
      </c>
      <c r="C62" s="88">
        <v>13</v>
      </c>
      <c r="D62" s="88">
        <v>0.15</v>
      </c>
      <c r="E62" s="88">
        <v>1</v>
      </c>
      <c r="F62" s="88" t="s">
        <v>629</v>
      </c>
    </row>
    <row r="63" spans="1:6" x14ac:dyDescent="0.25">
      <c r="B63" s="87" t="s">
        <v>687</v>
      </c>
      <c r="C63" s="88">
        <v>13</v>
      </c>
      <c r="D63" s="88">
        <v>0.15</v>
      </c>
      <c r="E63" s="88">
        <v>1</v>
      </c>
      <c r="F63" s="88" t="s">
        <v>629</v>
      </c>
    </row>
    <row r="64" spans="1:6" x14ac:dyDescent="0.25">
      <c r="B64" s="87" t="s">
        <v>688</v>
      </c>
      <c r="C64" s="88">
        <v>10</v>
      </c>
      <c r="D64" s="88">
        <v>0.15</v>
      </c>
      <c r="E64" s="88">
        <v>1</v>
      </c>
      <c r="F64" s="88"/>
    </row>
    <row r="65" spans="1:6" x14ac:dyDescent="0.25">
      <c r="B65" s="87" t="s">
        <v>347</v>
      </c>
      <c r="C65" s="88">
        <v>33</v>
      </c>
      <c r="D65" s="88">
        <v>0.15</v>
      </c>
      <c r="E65" s="88">
        <v>1</v>
      </c>
      <c r="F65" s="88" t="s">
        <v>629</v>
      </c>
    </row>
    <row r="66" spans="1:6" x14ac:dyDescent="0.25">
      <c r="B66" s="87" t="s">
        <v>926</v>
      </c>
      <c r="C66" s="88">
        <v>17</v>
      </c>
      <c r="D66" s="88">
        <v>0.15</v>
      </c>
      <c r="E66" s="88">
        <v>1</v>
      </c>
      <c r="F66" s="88"/>
    </row>
    <row r="67" spans="1:6" x14ac:dyDescent="0.25">
      <c r="B67" s="87" t="s">
        <v>689</v>
      </c>
      <c r="C67" s="88">
        <v>17</v>
      </c>
      <c r="D67" s="88">
        <v>0.15</v>
      </c>
      <c r="E67" s="88">
        <v>1</v>
      </c>
      <c r="F67" s="88" t="s">
        <v>629</v>
      </c>
    </row>
    <row r="68" spans="1:6" x14ac:dyDescent="0.25">
      <c r="A68" s="86" t="s">
        <v>690</v>
      </c>
      <c r="B68" s="86"/>
      <c r="C68" s="86"/>
      <c r="D68" s="86"/>
      <c r="E68" s="86"/>
    </row>
    <row r="69" spans="1:6" x14ac:dyDescent="0.25">
      <c r="B69" s="87" t="s">
        <v>691</v>
      </c>
      <c r="C69" s="88">
        <v>5</v>
      </c>
      <c r="D69" s="88">
        <v>0.15</v>
      </c>
      <c r="E69" s="88">
        <v>1</v>
      </c>
      <c r="F69" s="88" t="s">
        <v>629</v>
      </c>
    </row>
    <row r="70" spans="1:6" x14ac:dyDescent="0.25">
      <c r="A70" s="86" t="s">
        <v>62</v>
      </c>
      <c r="C70" s="86"/>
      <c r="D70" s="86"/>
      <c r="E70" s="86"/>
      <c r="F70" s="86"/>
    </row>
    <row r="71" spans="1:6" x14ac:dyDescent="0.25">
      <c r="B71" s="87" t="s">
        <v>692</v>
      </c>
      <c r="C71" s="88">
        <v>17</v>
      </c>
      <c r="D71" s="88">
        <v>0.2</v>
      </c>
      <c r="E71" s="88">
        <v>2</v>
      </c>
      <c r="F71" s="88"/>
    </row>
    <row r="72" spans="1:6" x14ac:dyDescent="0.25">
      <c r="B72" s="87" t="s">
        <v>693</v>
      </c>
      <c r="C72" s="88">
        <v>17</v>
      </c>
      <c r="D72" s="88">
        <v>0.15</v>
      </c>
      <c r="E72" s="88">
        <v>1</v>
      </c>
      <c r="F72" s="88" t="s">
        <v>629</v>
      </c>
    </row>
    <row r="73" spans="1:6" x14ac:dyDescent="0.25">
      <c r="B73" s="87" t="s">
        <v>694</v>
      </c>
      <c r="C73" s="88">
        <v>17</v>
      </c>
      <c r="D73" s="88">
        <v>0.4</v>
      </c>
      <c r="E73" s="88">
        <v>2</v>
      </c>
      <c r="F73" s="88" t="s">
        <v>629</v>
      </c>
    </row>
    <row r="74" spans="1:6" x14ac:dyDescent="0.25">
      <c r="B74" s="87" t="s">
        <v>695</v>
      </c>
      <c r="C74" s="88">
        <v>17</v>
      </c>
      <c r="D74" s="88">
        <v>0.4</v>
      </c>
      <c r="E74" s="88">
        <v>2</v>
      </c>
      <c r="F74" s="88"/>
    </row>
    <row r="75" spans="1:6" x14ac:dyDescent="0.25">
      <c r="B75" s="87" t="s">
        <v>696</v>
      </c>
      <c r="C75" s="88">
        <v>17</v>
      </c>
      <c r="D75" s="88">
        <v>0.2</v>
      </c>
      <c r="E75" s="88">
        <v>2</v>
      </c>
      <c r="F75" s="88"/>
    </row>
    <row r="76" spans="1:6" x14ac:dyDescent="0.25">
      <c r="B76" s="87" t="s">
        <v>697</v>
      </c>
      <c r="C76" s="88">
        <v>17</v>
      </c>
      <c r="D76" s="88">
        <v>0.2</v>
      </c>
      <c r="E76" s="88">
        <v>1</v>
      </c>
      <c r="F76" s="88" t="s">
        <v>629</v>
      </c>
    </row>
    <row r="77" spans="1:6" x14ac:dyDescent="0.25">
      <c r="B77" s="87" t="s">
        <v>698</v>
      </c>
      <c r="C77" s="88">
        <v>17</v>
      </c>
      <c r="D77" s="88">
        <v>0.3</v>
      </c>
      <c r="E77" s="88">
        <v>2</v>
      </c>
      <c r="F77" s="88"/>
    </row>
    <row r="78" spans="1:6" x14ac:dyDescent="0.25">
      <c r="A78" s="86" t="s">
        <v>699</v>
      </c>
      <c r="C78" s="86"/>
      <c r="D78" s="86"/>
      <c r="E78" s="86"/>
      <c r="F78" s="86"/>
    </row>
    <row r="79" spans="1:6" x14ac:dyDescent="0.25">
      <c r="B79" s="87" t="s">
        <v>700</v>
      </c>
      <c r="C79" s="88">
        <v>10</v>
      </c>
      <c r="D79" s="88">
        <v>0.15</v>
      </c>
      <c r="E79" s="88">
        <v>2</v>
      </c>
      <c r="F79" s="88" t="s">
        <v>672</v>
      </c>
    </row>
    <row r="80" spans="1:6" x14ac:dyDescent="0.25">
      <c r="B80" s="87" t="s">
        <v>701</v>
      </c>
      <c r="C80" s="88">
        <v>33</v>
      </c>
      <c r="D80" s="88">
        <v>0.15</v>
      </c>
      <c r="E80" s="88">
        <v>1</v>
      </c>
      <c r="F80" s="88" t="s">
        <v>629</v>
      </c>
    </row>
    <row r="81" spans="2:6" x14ac:dyDescent="0.25">
      <c r="B81" s="87" t="s">
        <v>702</v>
      </c>
      <c r="C81" s="88">
        <v>10</v>
      </c>
      <c r="D81" s="88">
        <v>0.15</v>
      </c>
      <c r="E81" s="88">
        <v>2</v>
      </c>
      <c r="F81" s="88" t="s">
        <v>703</v>
      </c>
    </row>
    <row r="82" spans="2:6" x14ac:dyDescent="0.25">
      <c r="B82" s="87" t="s">
        <v>704</v>
      </c>
      <c r="C82" s="88">
        <v>33</v>
      </c>
      <c r="D82" s="88">
        <v>0.15</v>
      </c>
      <c r="E82" s="88">
        <v>2</v>
      </c>
      <c r="F82" s="88" t="s">
        <v>703</v>
      </c>
    </row>
    <row r="83" spans="2:6" x14ac:dyDescent="0.25">
      <c r="B83" s="87" t="s">
        <v>705</v>
      </c>
      <c r="C83" s="88">
        <v>100</v>
      </c>
      <c r="D83" s="88">
        <v>0.15</v>
      </c>
      <c r="E83" s="88">
        <v>2</v>
      </c>
      <c r="F83" s="88" t="s">
        <v>629</v>
      </c>
    </row>
    <row r="84" spans="2:6" x14ac:dyDescent="0.25">
      <c r="B84" s="87" t="s">
        <v>706</v>
      </c>
      <c r="C84" s="88">
        <v>10</v>
      </c>
      <c r="D84" s="88">
        <v>0.15</v>
      </c>
      <c r="E84" s="88">
        <v>2</v>
      </c>
      <c r="F84" s="88"/>
    </row>
    <row r="85" spans="2:6" x14ac:dyDescent="0.25">
      <c r="B85" s="87" t="s">
        <v>707</v>
      </c>
      <c r="C85" s="88">
        <v>10</v>
      </c>
      <c r="D85" s="88">
        <v>0.15</v>
      </c>
      <c r="E85" s="88">
        <v>2</v>
      </c>
      <c r="F85" s="88"/>
    </row>
    <row r="86" spans="2:6" x14ac:dyDescent="0.25">
      <c r="B86" s="87" t="s">
        <v>708</v>
      </c>
      <c r="C86" s="88">
        <v>71</v>
      </c>
      <c r="D86" s="88">
        <v>0.15</v>
      </c>
      <c r="E86" s="88">
        <v>1</v>
      </c>
      <c r="F86" s="88"/>
    </row>
    <row r="87" spans="2:6" x14ac:dyDescent="0.25">
      <c r="B87" s="87" t="s">
        <v>709</v>
      </c>
      <c r="C87" s="88">
        <v>45</v>
      </c>
      <c r="D87" s="88">
        <v>0.15</v>
      </c>
      <c r="E87" s="88">
        <v>1</v>
      </c>
      <c r="F87" s="88"/>
    </row>
    <row r="88" spans="2:6" x14ac:dyDescent="0.25">
      <c r="B88" s="87" t="s">
        <v>710</v>
      </c>
      <c r="C88" s="88">
        <v>45</v>
      </c>
      <c r="D88" s="88">
        <v>0.15</v>
      </c>
      <c r="E88" s="88">
        <v>1</v>
      </c>
      <c r="F88" s="88"/>
    </row>
    <row r="89" spans="2:6" x14ac:dyDescent="0.25">
      <c r="B89" s="87" t="s">
        <v>711</v>
      </c>
      <c r="C89" s="88">
        <v>33</v>
      </c>
      <c r="D89" s="88">
        <v>0.15</v>
      </c>
      <c r="E89" s="88">
        <v>1</v>
      </c>
      <c r="F89" s="88" t="s">
        <v>712</v>
      </c>
    </row>
    <row r="91" spans="2:6" x14ac:dyDescent="0.25">
      <c r="B91" s="85" t="s">
        <v>718</v>
      </c>
    </row>
    <row r="92" spans="2:6" x14ac:dyDescent="0.25">
      <c r="B92" s="85" t="s">
        <v>1175</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4" t="s">
        <v>713</v>
      </c>
      <c r="C107" s="90" t="s">
        <v>723</v>
      </c>
      <c r="D107" s="90" t="s">
        <v>725</v>
      </c>
      <c r="E107" s="265" t="s">
        <v>716</v>
      </c>
      <c r="F107" s="265" t="s">
        <v>342</v>
      </c>
    </row>
    <row r="108" spans="1:6" ht="15.6" x14ac:dyDescent="0.25">
      <c r="B108" s="264"/>
      <c r="C108" s="90" t="s">
        <v>724</v>
      </c>
      <c r="D108" s="90" t="s">
        <v>726</v>
      </c>
      <c r="E108" s="265"/>
      <c r="F108" s="265"/>
    </row>
    <row r="109" spans="1:6" x14ac:dyDescent="0.25">
      <c r="B109" s="87" t="s">
        <v>1176</v>
      </c>
      <c r="C109" s="88" t="s">
        <v>631</v>
      </c>
      <c r="D109" s="88">
        <v>0.9</v>
      </c>
      <c r="E109" s="88">
        <v>3</v>
      </c>
      <c r="F109" s="88"/>
    </row>
    <row r="110" spans="1:6" x14ac:dyDescent="0.25">
      <c r="B110" s="87" t="s">
        <v>1177</v>
      </c>
      <c r="C110" s="88" t="s">
        <v>631</v>
      </c>
      <c r="D110" s="88">
        <v>3</v>
      </c>
      <c r="E110" s="88">
        <v>3</v>
      </c>
      <c r="F110" s="88"/>
    </row>
    <row r="111" spans="1:6" x14ac:dyDescent="0.25">
      <c r="B111" s="87" t="s">
        <v>1178</v>
      </c>
      <c r="C111" s="88" t="s">
        <v>631</v>
      </c>
      <c r="D111" s="88">
        <v>1.5</v>
      </c>
      <c r="E111" s="88">
        <v>3</v>
      </c>
      <c r="F111" s="88"/>
    </row>
    <row r="112" spans="1:6" x14ac:dyDescent="0.25">
      <c r="B112" s="87" t="s">
        <v>1179</v>
      </c>
      <c r="C112" s="88" t="s">
        <v>631</v>
      </c>
      <c r="D112" s="88">
        <v>1.5</v>
      </c>
      <c r="E112" s="88">
        <v>3</v>
      </c>
      <c r="F112" s="88"/>
    </row>
    <row r="113" spans="2:6" x14ac:dyDescent="0.25">
      <c r="B113" s="87" t="s">
        <v>1180</v>
      </c>
      <c r="C113" s="88" t="s">
        <v>631</v>
      </c>
      <c r="D113" s="88">
        <v>2.25</v>
      </c>
      <c r="E113" s="88">
        <v>3</v>
      </c>
      <c r="F113" s="88"/>
    </row>
    <row r="114" spans="2:6" x14ac:dyDescent="0.25">
      <c r="B114" s="87" t="s">
        <v>1181</v>
      </c>
      <c r="C114" s="88" t="s">
        <v>631</v>
      </c>
      <c r="D114" s="88">
        <v>1.5</v>
      </c>
      <c r="E114" s="88">
        <v>3</v>
      </c>
      <c r="F114" s="88"/>
    </row>
    <row r="115" spans="2:6" x14ac:dyDescent="0.25">
      <c r="B115" s="87" t="s">
        <v>1182</v>
      </c>
      <c r="C115" s="88" t="s">
        <v>631</v>
      </c>
      <c r="D115" s="88">
        <v>2.25</v>
      </c>
      <c r="E115" s="88">
        <v>3</v>
      </c>
      <c r="F115" s="88"/>
    </row>
    <row r="116" spans="2:6" x14ac:dyDescent="0.25">
      <c r="B116" s="87" t="s">
        <v>1183</v>
      </c>
      <c r="C116" s="88" t="s">
        <v>631</v>
      </c>
      <c r="D116" s="88">
        <v>2.25</v>
      </c>
      <c r="E116" s="88">
        <v>3</v>
      </c>
      <c r="F116" s="88"/>
    </row>
    <row r="117" spans="2:6" x14ac:dyDescent="0.25">
      <c r="B117" s="87" t="s">
        <v>1184</v>
      </c>
      <c r="C117" s="88" t="s">
        <v>631</v>
      </c>
      <c r="D117" s="88">
        <v>2.25</v>
      </c>
      <c r="E117" s="88">
        <v>3</v>
      </c>
      <c r="F117" s="88"/>
    </row>
    <row r="118" spans="2:6" x14ac:dyDescent="0.25">
      <c r="B118" s="87" t="s">
        <v>1185</v>
      </c>
      <c r="C118" s="88" t="s">
        <v>631</v>
      </c>
      <c r="D118" s="88">
        <v>1.5</v>
      </c>
      <c r="E118" s="88">
        <v>3</v>
      </c>
      <c r="F118" s="88"/>
    </row>
    <row r="119" spans="2:6" x14ac:dyDescent="0.25">
      <c r="B119" s="87" t="s">
        <v>727</v>
      </c>
      <c r="C119" s="88" t="s">
        <v>631</v>
      </c>
      <c r="D119" s="88">
        <v>0.5</v>
      </c>
      <c r="E119" s="88">
        <v>1</v>
      </c>
      <c r="F119" s="88" t="s">
        <v>652</v>
      </c>
    </row>
    <row r="120" spans="2:6" x14ac:dyDescent="0.25">
      <c r="B120" s="87" t="s">
        <v>728</v>
      </c>
      <c r="C120" s="88" t="s">
        <v>631</v>
      </c>
      <c r="D120" s="88">
        <v>0.7</v>
      </c>
      <c r="E120" s="88">
        <v>2</v>
      </c>
      <c r="F120" s="88"/>
    </row>
    <row r="121" spans="2:6" x14ac:dyDescent="0.25">
      <c r="B121" s="87" t="s">
        <v>729</v>
      </c>
      <c r="C121" s="88" t="s">
        <v>631</v>
      </c>
      <c r="D121" s="88">
        <v>1.5</v>
      </c>
      <c r="E121" s="88">
        <v>2</v>
      </c>
      <c r="F121" s="88" t="s">
        <v>638</v>
      </c>
    </row>
    <row r="122" spans="2:6" x14ac:dyDescent="0.25">
      <c r="B122" s="87" t="s">
        <v>730</v>
      </c>
      <c r="C122" s="88" t="s">
        <v>631</v>
      </c>
      <c r="D122" s="88">
        <v>0.5</v>
      </c>
      <c r="E122" s="88">
        <v>2</v>
      </c>
      <c r="F122" s="88"/>
    </row>
    <row r="123" spans="2:6" x14ac:dyDescent="0.25">
      <c r="B123" s="87" t="s">
        <v>695</v>
      </c>
      <c r="C123" s="88" t="s">
        <v>631</v>
      </c>
      <c r="D123" s="88">
        <v>0.6</v>
      </c>
      <c r="E123" s="88">
        <v>2</v>
      </c>
      <c r="F123" s="88"/>
    </row>
    <row r="124" spans="2:6" x14ac:dyDescent="0.25">
      <c r="B124" s="87" t="s">
        <v>731</v>
      </c>
      <c r="C124" s="88" t="s">
        <v>631</v>
      </c>
      <c r="D124" s="88">
        <v>1</v>
      </c>
      <c r="E124" s="88">
        <v>2</v>
      </c>
      <c r="F124" s="88"/>
    </row>
    <row r="125" spans="2:6" x14ac:dyDescent="0.25">
      <c r="B125" s="87" t="s">
        <v>732</v>
      </c>
      <c r="C125" s="88" t="s">
        <v>631</v>
      </c>
      <c r="D125" s="88">
        <v>0.5</v>
      </c>
      <c r="E125" s="88">
        <v>2</v>
      </c>
      <c r="F125" s="88"/>
    </row>
    <row r="126" spans="2:6" x14ac:dyDescent="0.25">
      <c r="B126" s="87" t="s">
        <v>733</v>
      </c>
      <c r="C126" s="88" t="s">
        <v>631</v>
      </c>
      <c r="D126" s="88">
        <v>1</v>
      </c>
      <c r="E126" s="88">
        <v>2</v>
      </c>
      <c r="F126" s="88"/>
    </row>
    <row r="127" spans="2:6" x14ac:dyDescent="0.25">
      <c r="B127" s="87" t="s">
        <v>734</v>
      </c>
      <c r="C127" s="88" t="s">
        <v>631</v>
      </c>
      <c r="D127" s="88">
        <v>1</v>
      </c>
      <c r="E127" s="88">
        <v>2</v>
      </c>
      <c r="F127" s="88"/>
    </row>
    <row r="128" spans="2:6" x14ac:dyDescent="0.25">
      <c r="B128" s="87" t="s">
        <v>735</v>
      </c>
      <c r="C128" s="88" t="s">
        <v>631</v>
      </c>
      <c r="D128" s="88">
        <v>1</v>
      </c>
      <c r="E128" s="88">
        <v>3</v>
      </c>
      <c r="F128" s="88"/>
    </row>
    <row r="129" spans="2:6" x14ac:dyDescent="0.25">
      <c r="B129" s="87" t="s">
        <v>736</v>
      </c>
      <c r="C129" s="88" t="s">
        <v>631</v>
      </c>
      <c r="D129" s="88">
        <v>0.3</v>
      </c>
      <c r="E129" s="88">
        <v>2</v>
      </c>
      <c r="F129" s="88"/>
    </row>
    <row r="130" spans="2:6" x14ac:dyDescent="0.25">
      <c r="B130" s="87" t="s">
        <v>912</v>
      </c>
      <c r="C130" s="88" t="s">
        <v>631</v>
      </c>
      <c r="D130" s="88">
        <v>0.7</v>
      </c>
      <c r="E130" s="88">
        <v>2</v>
      </c>
      <c r="F130" s="88"/>
    </row>
    <row r="131" spans="2:6" x14ac:dyDescent="0.25">
      <c r="B131" s="87" t="s">
        <v>737</v>
      </c>
      <c r="C131" s="88" t="s">
        <v>631</v>
      </c>
      <c r="D131" s="88">
        <v>0.5</v>
      </c>
      <c r="E131" s="88">
        <v>2</v>
      </c>
      <c r="F131" s="88"/>
    </row>
    <row r="132" spans="2:6" x14ac:dyDescent="0.25">
      <c r="B132" s="87" t="s">
        <v>738</v>
      </c>
      <c r="C132" s="88" t="s">
        <v>631</v>
      </c>
      <c r="D132" s="88">
        <v>0.25</v>
      </c>
      <c r="E132" s="88">
        <v>2</v>
      </c>
      <c r="F132" s="88"/>
    </row>
    <row r="133" spans="2:6" x14ac:dyDescent="0.25">
      <c r="B133" s="87" t="s">
        <v>739</v>
      </c>
      <c r="C133" s="88" t="s">
        <v>740</v>
      </c>
      <c r="D133" s="88" t="s">
        <v>631</v>
      </c>
      <c r="E133" s="88">
        <v>2</v>
      </c>
      <c r="F133" s="88" t="s">
        <v>741</v>
      </c>
    </row>
    <row r="134" spans="2:6" x14ac:dyDescent="0.25">
      <c r="B134" s="87" t="s">
        <v>742</v>
      </c>
      <c r="C134" s="88" t="s">
        <v>631</v>
      </c>
      <c r="D134" s="88" t="s">
        <v>631</v>
      </c>
      <c r="E134" s="88">
        <v>4</v>
      </c>
      <c r="F134" s="88" t="s">
        <v>629</v>
      </c>
    </row>
    <row r="135" spans="2:6" x14ac:dyDescent="0.25">
      <c r="B135" s="87" t="s">
        <v>743</v>
      </c>
      <c r="C135" s="88" t="s">
        <v>631</v>
      </c>
      <c r="D135" s="88">
        <v>0.75</v>
      </c>
      <c r="E135" s="88">
        <v>2</v>
      </c>
      <c r="F135" s="88" t="s">
        <v>703</v>
      </c>
    </row>
    <row r="136" spans="2:6" x14ac:dyDescent="0.25">
      <c r="B136" s="87" t="s">
        <v>696</v>
      </c>
      <c r="C136" s="88" t="s">
        <v>631</v>
      </c>
      <c r="D136" s="88">
        <v>0.9</v>
      </c>
      <c r="E136" s="88">
        <v>2</v>
      </c>
      <c r="F136" s="88"/>
    </row>
    <row r="137" spans="2:6" x14ac:dyDescent="0.25">
      <c r="B137" s="87" t="s">
        <v>744</v>
      </c>
      <c r="C137" s="88" t="s">
        <v>631</v>
      </c>
      <c r="D137" s="88" t="s">
        <v>631</v>
      </c>
      <c r="E137" s="88">
        <v>3</v>
      </c>
      <c r="F137" s="88" t="s">
        <v>629</v>
      </c>
    </row>
    <row r="138" spans="2:6" x14ac:dyDescent="0.25">
      <c r="B138" s="87" t="s">
        <v>745</v>
      </c>
      <c r="C138" s="88" t="s">
        <v>631</v>
      </c>
      <c r="D138" s="88">
        <v>1</v>
      </c>
      <c r="E138" s="88">
        <v>3</v>
      </c>
      <c r="F138" s="88" t="s">
        <v>629</v>
      </c>
    </row>
    <row r="139" spans="2:6" x14ac:dyDescent="0.25">
      <c r="B139" s="87" t="s">
        <v>746</v>
      </c>
      <c r="C139" s="88" t="s">
        <v>631</v>
      </c>
      <c r="D139" s="88">
        <v>1.5</v>
      </c>
      <c r="E139" s="88">
        <v>4</v>
      </c>
      <c r="F139" s="88" t="s">
        <v>629</v>
      </c>
    </row>
    <row r="140" spans="2:6" x14ac:dyDescent="0.25">
      <c r="B140" s="87" t="s">
        <v>913</v>
      </c>
      <c r="C140" s="88" t="s">
        <v>747</v>
      </c>
      <c r="D140" s="88" t="s">
        <v>631</v>
      </c>
      <c r="E140" s="88">
        <v>2</v>
      </c>
      <c r="F140" s="88" t="s">
        <v>672</v>
      </c>
    </row>
    <row r="141" spans="2:6" x14ac:dyDescent="0.25">
      <c r="B141" s="87" t="s">
        <v>886</v>
      </c>
      <c r="C141" s="88" t="s">
        <v>748</v>
      </c>
      <c r="D141" s="88" t="s">
        <v>631</v>
      </c>
      <c r="E141" s="88">
        <v>2</v>
      </c>
      <c r="F141" s="88" t="s">
        <v>749</v>
      </c>
    </row>
    <row r="142" spans="2:6" x14ac:dyDescent="0.25">
      <c r="B142" s="87" t="s">
        <v>750</v>
      </c>
      <c r="C142" s="88" t="s">
        <v>631</v>
      </c>
      <c r="D142" s="88">
        <v>0.5</v>
      </c>
      <c r="E142" s="88">
        <v>2</v>
      </c>
      <c r="F142" s="88"/>
    </row>
    <row r="143" spans="2:6" x14ac:dyDescent="0.25">
      <c r="B143" s="85" t="s">
        <v>606</v>
      </c>
    </row>
    <row r="144" spans="2:6" x14ac:dyDescent="0.25">
      <c r="B144" s="85" t="s">
        <v>914</v>
      </c>
    </row>
    <row r="145" spans="2:2" x14ac:dyDescent="0.25">
      <c r="B145" s="85" t="s">
        <v>915</v>
      </c>
    </row>
    <row r="146" spans="2:2" x14ac:dyDescent="0.25">
      <c r="B146" s="85" t="s">
        <v>916</v>
      </c>
    </row>
    <row r="147" spans="2:2" x14ac:dyDescent="0.25">
      <c r="B147" s="85" t="s">
        <v>917</v>
      </c>
    </row>
    <row r="148" spans="2:2" x14ac:dyDescent="0.25">
      <c r="B148" s="85" t="s">
        <v>918</v>
      </c>
    </row>
    <row r="149" spans="2:2" x14ac:dyDescent="0.25">
      <c r="B149" s="85" t="s">
        <v>919</v>
      </c>
    </row>
    <row r="150" spans="2:2" x14ac:dyDescent="0.25">
      <c r="B150" s="85" t="s">
        <v>920</v>
      </c>
    </row>
    <row r="151" spans="2:2" x14ac:dyDescent="0.25">
      <c r="B151" s="94" t="s">
        <v>921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9DDA7-73F1-4B84-B040-3DB88AAAE836}">
  <dimension ref="A3:O139"/>
  <sheetViews>
    <sheetView topLeftCell="A59" zoomScale="85" zoomScaleNormal="85" workbookViewId="0">
      <selection activeCell="V100" sqref="V100"/>
    </sheetView>
  </sheetViews>
  <sheetFormatPr defaultColWidth="9.109375" defaultRowHeight="11.4" x14ac:dyDescent="0.2"/>
  <cols>
    <col min="1" max="1" width="45.33203125" style="99" customWidth="1"/>
    <col min="2" max="2" width="13.44140625" style="99" customWidth="1"/>
    <col min="3"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12" ht="49.2" x14ac:dyDescent="0.2">
      <c r="A3" s="97" t="s">
        <v>713</v>
      </c>
      <c r="B3" s="203" t="s">
        <v>1172</v>
      </c>
      <c r="C3" s="203" t="s">
        <v>1186</v>
      </c>
      <c r="D3" s="98" t="s">
        <v>847</v>
      </c>
      <c r="E3" s="98" t="s">
        <v>848</v>
      </c>
      <c r="F3" s="98" t="s">
        <v>725</v>
      </c>
      <c r="G3" s="267" t="s">
        <v>716</v>
      </c>
      <c r="H3" s="267" t="s">
        <v>342</v>
      </c>
      <c r="I3" s="267" t="s">
        <v>812</v>
      </c>
      <c r="L3" s="98"/>
    </row>
    <row r="4" spans="1:12" x14ac:dyDescent="0.2">
      <c r="A4" s="97"/>
      <c r="B4" s="98" t="s">
        <v>1187</v>
      </c>
      <c r="C4" s="98" t="s">
        <v>751</v>
      </c>
      <c r="D4" s="98" t="s">
        <v>724</v>
      </c>
      <c r="E4" s="98" t="s">
        <v>724</v>
      </c>
      <c r="F4" s="98" t="s">
        <v>751</v>
      </c>
      <c r="G4" s="267"/>
      <c r="H4" s="267"/>
      <c r="I4" s="267"/>
    </row>
    <row r="5" spans="1:12" ht="12" x14ac:dyDescent="0.2">
      <c r="A5" s="100"/>
      <c r="B5" s="100"/>
      <c r="C5" s="100"/>
      <c r="I5" s="101"/>
    </row>
    <row r="6" spans="1:12" ht="12.75" customHeight="1" x14ac:dyDescent="0.2">
      <c r="A6" s="97" t="s">
        <v>882</v>
      </c>
      <c r="B6" s="101">
        <v>71</v>
      </c>
      <c r="C6" s="101">
        <v>0.15</v>
      </c>
      <c r="G6" s="101">
        <v>1</v>
      </c>
      <c r="H6" s="99" t="s">
        <v>629</v>
      </c>
      <c r="I6" s="101" t="s">
        <v>846</v>
      </c>
    </row>
    <row r="7" spans="1:12" ht="12.75" customHeight="1" x14ac:dyDescent="0.2">
      <c r="A7" s="97" t="s">
        <v>922</v>
      </c>
      <c r="B7" s="101">
        <v>13</v>
      </c>
      <c r="C7" s="101">
        <v>0.15</v>
      </c>
      <c r="G7" s="101">
        <v>1</v>
      </c>
      <c r="H7" s="99" t="s">
        <v>629</v>
      </c>
      <c r="I7" s="101" t="s">
        <v>846</v>
      </c>
    </row>
    <row r="8" spans="1:12" ht="12.75" customHeight="1" x14ac:dyDescent="0.2">
      <c r="A8" s="97" t="s">
        <v>883</v>
      </c>
      <c r="B8" s="101">
        <v>13</v>
      </c>
      <c r="C8" s="101">
        <v>0.15</v>
      </c>
      <c r="G8" s="101">
        <v>1</v>
      </c>
      <c r="H8" s="99" t="s">
        <v>629</v>
      </c>
      <c r="I8" s="101" t="s">
        <v>846</v>
      </c>
    </row>
    <row r="9" spans="1:12" ht="12.75" customHeight="1" x14ac:dyDescent="0.2">
      <c r="A9" s="97" t="s">
        <v>829</v>
      </c>
      <c r="B9" s="101">
        <v>10</v>
      </c>
      <c r="C9" s="101">
        <v>0.15</v>
      </c>
      <c r="G9" s="101">
        <v>1</v>
      </c>
      <c r="H9" s="99" t="s">
        <v>804</v>
      </c>
      <c r="I9" s="101" t="s">
        <v>846</v>
      </c>
    </row>
    <row r="10" spans="1:12" ht="12.75" customHeight="1" x14ac:dyDescent="0.2">
      <c r="A10" s="97" t="s">
        <v>830</v>
      </c>
      <c r="B10" s="101">
        <v>33</v>
      </c>
      <c r="C10" s="101">
        <v>0.15</v>
      </c>
      <c r="G10" s="101">
        <v>1</v>
      </c>
      <c r="H10" s="99" t="s">
        <v>629</v>
      </c>
      <c r="I10" s="101" t="s">
        <v>846</v>
      </c>
    </row>
    <row r="11" spans="1:12" ht="12.75" customHeight="1" x14ac:dyDescent="0.2">
      <c r="A11" s="97" t="s">
        <v>925</v>
      </c>
      <c r="B11" s="101">
        <v>17</v>
      </c>
      <c r="C11" s="101">
        <v>0.15</v>
      </c>
      <c r="G11" s="101">
        <v>1</v>
      </c>
      <c r="H11" s="99" t="s">
        <v>804</v>
      </c>
      <c r="I11" s="101" t="s">
        <v>846</v>
      </c>
    </row>
    <row r="12" spans="1:12" ht="12.75" customHeight="1" x14ac:dyDescent="0.2">
      <c r="A12" s="97" t="s">
        <v>831</v>
      </c>
      <c r="B12" s="101">
        <v>17</v>
      </c>
      <c r="C12" s="101">
        <v>0.15</v>
      </c>
      <c r="G12" s="101">
        <v>1</v>
      </c>
      <c r="H12" s="99" t="s">
        <v>629</v>
      </c>
      <c r="I12" s="101" t="s">
        <v>846</v>
      </c>
    </row>
    <row r="13" spans="1:12" ht="12.75" customHeight="1" x14ac:dyDescent="0.2">
      <c r="A13" s="97" t="s">
        <v>923</v>
      </c>
      <c r="B13" s="101">
        <v>71</v>
      </c>
      <c r="C13" s="101">
        <v>0.15</v>
      </c>
      <c r="G13" s="101">
        <v>1</v>
      </c>
      <c r="H13" s="99" t="s">
        <v>629</v>
      </c>
      <c r="I13" s="101" t="s">
        <v>846</v>
      </c>
    </row>
    <row r="14" spans="1:12" ht="12.75" customHeight="1" x14ac:dyDescent="0.2">
      <c r="A14" s="97" t="s">
        <v>816</v>
      </c>
      <c r="B14" s="101">
        <v>25</v>
      </c>
      <c r="C14" s="101">
        <v>0.15</v>
      </c>
      <c r="D14" s="101"/>
      <c r="E14" s="101"/>
      <c r="F14" s="101">
        <v>0.7</v>
      </c>
      <c r="G14" s="101">
        <v>2</v>
      </c>
      <c r="H14" s="99" t="s">
        <v>804</v>
      </c>
      <c r="I14" s="101" t="s">
        <v>846</v>
      </c>
    </row>
    <row r="15" spans="1:12" ht="12.75" customHeight="1" x14ac:dyDescent="0.2">
      <c r="A15" s="97" t="s">
        <v>931</v>
      </c>
      <c r="B15" s="101">
        <v>25</v>
      </c>
      <c r="C15" s="101">
        <v>0.15</v>
      </c>
      <c r="G15" s="101">
        <v>1</v>
      </c>
      <c r="H15" s="99" t="s">
        <v>804</v>
      </c>
      <c r="I15" s="101" t="s">
        <v>846</v>
      </c>
    </row>
    <row r="16" spans="1:12" ht="12.75" customHeight="1" x14ac:dyDescent="0.2">
      <c r="A16" s="97" t="s">
        <v>817</v>
      </c>
      <c r="B16" s="101">
        <v>25</v>
      </c>
      <c r="C16" s="101">
        <v>0.15</v>
      </c>
      <c r="G16" s="101">
        <v>1</v>
      </c>
      <c r="H16" s="99" t="s">
        <v>804</v>
      </c>
      <c r="I16" s="101" t="s">
        <v>846</v>
      </c>
    </row>
    <row r="17" spans="1:15" ht="12.75" customHeight="1" x14ac:dyDescent="0.2">
      <c r="A17" s="97" t="s">
        <v>818</v>
      </c>
      <c r="B17" s="101">
        <v>25</v>
      </c>
      <c r="C17" s="101">
        <v>0.15</v>
      </c>
      <c r="G17" s="101">
        <v>1</v>
      </c>
      <c r="H17" s="99" t="s">
        <v>804</v>
      </c>
      <c r="I17" s="101" t="s">
        <v>846</v>
      </c>
    </row>
    <row r="18" spans="1:15" ht="12.75" customHeight="1" x14ac:dyDescent="0.2">
      <c r="A18" s="97" t="s">
        <v>819</v>
      </c>
      <c r="B18" s="101">
        <v>14</v>
      </c>
      <c r="C18" s="101">
        <v>0.15</v>
      </c>
      <c r="G18" s="101">
        <v>2</v>
      </c>
      <c r="H18" s="99" t="s">
        <v>804</v>
      </c>
      <c r="I18" s="101" t="s">
        <v>846</v>
      </c>
    </row>
    <row r="19" spans="1:15" ht="12.75" customHeight="1" x14ac:dyDescent="0.2">
      <c r="A19" s="97" t="s">
        <v>820</v>
      </c>
      <c r="B19" s="101">
        <v>5</v>
      </c>
      <c r="C19" s="101">
        <v>0.15</v>
      </c>
      <c r="G19" s="101">
        <v>3</v>
      </c>
      <c r="H19" s="99" t="s">
        <v>804</v>
      </c>
      <c r="I19" s="101" t="s">
        <v>846</v>
      </c>
    </row>
    <row r="20" spans="1:15" ht="12.75" customHeight="1" x14ac:dyDescent="0.2">
      <c r="A20" s="97" t="s">
        <v>821</v>
      </c>
      <c r="B20" s="101">
        <v>71</v>
      </c>
      <c r="C20" s="101">
        <v>0.15</v>
      </c>
      <c r="G20" s="101">
        <v>1</v>
      </c>
      <c r="H20" s="99" t="s">
        <v>629</v>
      </c>
      <c r="I20" s="101" t="s">
        <v>846</v>
      </c>
    </row>
    <row r="21" spans="1:15" ht="12.75" customHeight="1" x14ac:dyDescent="0.2">
      <c r="A21" s="97" t="s">
        <v>822</v>
      </c>
      <c r="B21" s="101">
        <v>25</v>
      </c>
      <c r="C21" s="101">
        <v>0.15</v>
      </c>
      <c r="G21" s="101">
        <v>1</v>
      </c>
      <c r="H21" s="99" t="s">
        <v>629</v>
      </c>
      <c r="I21" s="101" t="s">
        <v>846</v>
      </c>
    </row>
    <row r="22" spans="1:15" ht="12.75" customHeight="1" x14ac:dyDescent="0.2">
      <c r="A22" s="97" t="s">
        <v>823</v>
      </c>
      <c r="B22" s="101">
        <v>25</v>
      </c>
      <c r="C22" s="101">
        <v>0.15</v>
      </c>
      <c r="G22" s="101">
        <v>1</v>
      </c>
      <c r="H22" s="99" t="s">
        <v>638</v>
      </c>
      <c r="I22" s="101" t="s">
        <v>846</v>
      </c>
    </row>
    <row r="23" spans="1:15" ht="12.75" customHeight="1" x14ac:dyDescent="0.25">
      <c r="A23" s="97" t="s">
        <v>827</v>
      </c>
      <c r="B23" s="101">
        <v>10</v>
      </c>
      <c r="C23" s="101">
        <v>0.15</v>
      </c>
      <c r="G23" s="101">
        <v>2</v>
      </c>
      <c r="I23" s="101" t="s">
        <v>846</v>
      </c>
      <c r="O23" s="170" t="s">
        <v>1134</v>
      </c>
    </row>
    <row r="24" spans="1:15" ht="12.75" customHeight="1" x14ac:dyDescent="0.2">
      <c r="A24" s="97" t="s">
        <v>927</v>
      </c>
      <c r="B24" s="101">
        <v>33</v>
      </c>
      <c r="C24" s="101">
        <v>0.15</v>
      </c>
      <c r="G24" s="101">
        <v>1</v>
      </c>
      <c r="H24" s="99" t="s">
        <v>629</v>
      </c>
      <c r="I24" s="101" t="s">
        <v>846</v>
      </c>
    </row>
    <row r="25" spans="1:15" ht="12.75" customHeight="1" x14ac:dyDescent="0.2">
      <c r="A25" s="97" t="s">
        <v>1017</v>
      </c>
      <c r="B25" s="101">
        <v>33</v>
      </c>
      <c r="C25" s="101">
        <v>0.15</v>
      </c>
      <c r="G25" s="101">
        <v>1</v>
      </c>
      <c r="H25" s="99" t="s">
        <v>629</v>
      </c>
      <c r="I25" s="101" t="s">
        <v>846</v>
      </c>
    </row>
    <row r="26" spans="1:15" ht="12.75" customHeight="1" x14ac:dyDescent="0.2">
      <c r="A26" s="97" t="s">
        <v>825</v>
      </c>
      <c r="B26" s="101">
        <v>25</v>
      </c>
      <c r="C26" s="101">
        <v>0.15</v>
      </c>
      <c r="D26" s="101"/>
      <c r="E26" s="101"/>
      <c r="F26" s="101">
        <v>1</v>
      </c>
      <c r="G26" s="101">
        <v>2</v>
      </c>
      <c r="H26" s="99" t="s">
        <v>804</v>
      </c>
      <c r="I26" s="101" t="s">
        <v>813</v>
      </c>
    </row>
    <row r="27" spans="1:15" ht="12.75" customHeight="1" x14ac:dyDescent="0.2">
      <c r="A27" s="97" t="s">
        <v>826</v>
      </c>
      <c r="B27" s="101">
        <v>25</v>
      </c>
      <c r="C27" s="101">
        <v>0.15</v>
      </c>
      <c r="D27" s="101"/>
      <c r="E27" s="101"/>
      <c r="F27" s="101">
        <v>1</v>
      </c>
      <c r="G27" s="101">
        <v>2</v>
      </c>
      <c r="H27" s="99" t="s">
        <v>804</v>
      </c>
      <c r="I27" s="101" t="s">
        <v>813</v>
      </c>
    </row>
    <row r="28" spans="1:15" ht="12.75" customHeight="1" x14ac:dyDescent="0.25">
      <c r="A28" s="97" t="s">
        <v>828</v>
      </c>
      <c r="B28" s="101">
        <v>10</v>
      </c>
      <c r="C28" s="101">
        <v>0.15</v>
      </c>
      <c r="D28" s="101"/>
      <c r="E28" s="101"/>
      <c r="F28" s="101">
        <v>0.5</v>
      </c>
      <c r="G28" s="101">
        <v>2</v>
      </c>
      <c r="H28" s="99" t="s">
        <v>804</v>
      </c>
      <c r="I28" s="101" t="s">
        <v>846</v>
      </c>
      <c r="O28" s="170" t="s">
        <v>1134</v>
      </c>
    </row>
    <row r="29" spans="1:15" ht="12.75" customHeight="1" x14ac:dyDescent="0.2">
      <c r="A29" s="97" t="s">
        <v>796</v>
      </c>
      <c r="B29" s="123"/>
      <c r="C29" s="101"/>
      <c r="D29" s="101"/>
      <c r="E29" s="101"/>
      <c r="F29" s="101">
        <v>0.25</v>
      </c>
      <c r="G29" s="101">
        <v>2</v>
      </c>
      <c r="H29" s="99" t="s">
        <v>804</v>
      </c>
      <c r="I29" s="101" t="s">
        <v>846</v>
      </c>
    </row>
    <row r="30" spans="1:15" ht="12.75" customHeight="1" x14ac:dyDescent="0.2">
      <c r="A30" s="204" t="s">
        <v>1188</v>
      </c>
      <c r="B30" s="205"/>
      <c r="C30" s="122"/>
      <c r="D30" s="122"/>
      <c r="E30" s="122"/>
      <c r="F30" s="122">
        <v>0.9</v>
      </c>
      <c r="G30" s="122">
        <v>3</v>
      </c>
      <c r="I30" s="101" t="s">
        <v>846</v>
      </c>
    </row>
    <row r="31" spans="1:15" ht="12.75" customHeight="1" x14ac:dyDescent="0.2">
      <c r="A31" s="204" t="s">
        <v>1189</v>
      </c>
      <c r="B31" s="205"/>
      <c r="C31" s="122"/>
      <c r="D31" s="122"/>
      <c r="E31" s="122"/>
      <c r="F31" s="122">
        <v>3</v>
      </c>
      <c r="G31" s="122">
        <v>3</v>
      </c>
      <c r="I31" s="101" t="s">
        <v>846</v>
      </c>
    </row>
    <row r="32" spans="1:15" ht="12.75" customHeight="1" x14ac:dyDescent="0.2">
      <c r="A32" s="204" t="s">
        <v>1190</v>
      </c>
      <c r="B32" s="205"/>
      <c r="C32" s="122"/>
      <c r="D32" s="122"/>
      <c r="E32" s="122"/>
      <c r="F32" s="122">
        <v>1.5</v>
      </c>
      <c r="G32" s="122">
        <v>3</v>
      </c>
      <c r="I32" s="101" t="s">
        <v>846</v>
      </c>
    </row>
    <row r="33" spans="1:9" ht="12.75" customHeight="1" x14ac:dyDescent="0.2">
      <c r="A33" s="204" t="s">
        <v>1191</v>
      </c>
      <c r="B33" s="205"/>
      <c r="C33" s="122"/>
      <c r="D33" s="122"/>
      <c r="E33" s="122"/>
      <c r="F33" s="122">
        <v>1.5</v>
      </c>
      <c r="G33" s="122">
        <v>3</v>
      </c>
      <c r="I33" s="101" t="s">
        <v>846</v>
      </c>
    </row>
    <row r="34" spans="1:9" ht="12.75" customHeight="1" x14ac:dyDescent="0.2">
      <c r="A34" s="204" t="s">
        <v>1192</v>
      </c>
      <c r="B34" s="205"/>
      <c r="C34" s="122"/>
      <c r="D34" s="122"/>
      <c r="E34" s="122"/>
      <c r="F34" s="122">
        <v>2.25</v>
      </c>
      <c r="G34" s="122">
        <v>3</v>
      </c>
      <c r="I34" s="101" t="s">
        <v>846</v>
      </c>
    </row>
    <row r="35" spans="1:9" ht="12.75" customHeight="1" x14ac:dyDescent="0.2">
      <c r="A35" s="204" t="s">
        <v>1193</v>
      </c>
      <c r="B35" s="205"/>
      <c r="C35" s="122"/>
      <c r="D35" s="122"/>
      <c r="E35" s="122"/>
      <c r="F35" s="122">
        <v>1.5</v>
      </c>
      <c r="G35" s="122">
        <v>3</v>
      </c>
      <c r="I35" s="101" t="s">
        <v>846</v>
      </c>
    </row>
    <row r="36" spans="1:9" ht="12.75" customHeight="1" x14ac:dyDescent="0.2">
      <c r="A36" s="204" t="s">
        <v>1195</v>
      </c>
      <c r="B36" s="205"/>
      <c r="C36" s="122"/>
      <c r="D36" s="122"/>
      <c r="E36" s="122"/>
      <c r="F36" s="122">
        <v>2.25</v>
      </c>
      <c r="G36" s="122">
        <v>3</v>
      </c>
      <c r="I36" s="101" t="s">
        <v>846</v>
      </c>
    </row>
    <row r="37" spans="1:9" ht="12.75" customHeight="1" x14ac:dyDescent="0.2">
      <c r="A37" s="97" t="s">
        <v>788</v>
      </c>
      <c r="B37" s="123"/>
      <c r="C37" s="101"/>
      <c r="D37" s="101"/>
      <c r="E37" s="101"/>
      <c r="F37" s="101">
        <v>0.5</v>
      </c>
      <c r="G37" s="101">
        <v>1</v>
      </c>
      <c r="H37" s="99" t="s">
        <v>805</v>
      </c>
      <c r="I37" s="101" t="s">
        <v>846</v>
      </c>
    </row>
    <row r="38" spans="1:9" ht="12.75" customHeight="1" x14ac:dyDescent="0.2">
      <c r="A38" s="97" t="s">
        <v>789</v>
      </c>
      <c r="B38" s="123"/>
      <c r="C38" s="101"/>
      <c r="D38" s="101"/>
      <c r="E38" s="101"/>
      <c r="F38" s="101">
        <v>1.5</v>
      </c>
      <c r="G38" s="101">
        <v>2</v>
      </c>
      <c r="H38" s="99" t="s">
        <v>806</v>
      </c>
      <c r="I38" s="101" t="s">
        <v>846</v>
      </c>
    </row>
    <row r="39" spans="1:9" ht="12.75" customHeight="1" x14ac:dyDescent="0.2">
      <c r="A39" s="97" t="s">
        <v>790</v>
      </c>
      <c r="B39" s="123"/>
      <c r="C39" s="101"/>
      <c r="D39" s="101"/>
      <c r="E39" s="101"/>
      <c r="F39" s="101">
        <v>1</v>
      </c>
      <c r="G39" s="101">
        <v>2</v>
      </c>
      <c r="H39" s="99" t="s">
        <v>804</v>
      </c>
      <c r="I39" s="101" t="s">
        <v>846</v>
      </c>
    </row>
    <row r="40" spans="1:9" ht="12.75" customHeight="1" x14ac:dyDescent="0.2">
      <c r="A40" s="97" t="s">
        <v>791</v>
      </c>
      <c r="B40" s="123"/>
      <c r="C40" s="101"/>
      <c r="D40" s="101"/>
      <c r="E40" s="101"/>
      <c r="F40" s="101">
        <v>0.5</v>
      </c>
      <c r="G40" s="101">
        <v>2</v>
      </c>
      <c r="H40" s="99" t="s">
        <v>804</v>
      </c>
      <c r="I40" s="101" t="s">
        <v>846</v>
      </c>
    </row>
    <row r="41" spans="1:9" ht="12.75" customHeight="1" x14ac:dyDescent="0.2">
      <c r="A41" s="97" t="s">
        <v>792</v>
      </c>
      <c r="B41" s="123"/>
      <c r="C41" s="101"/>
      <c r="D41" s="101"/>
      <c r="E41" s="101"/>
      <c r="F41" s="101">
        <v>1</v>
      </c>
      <c r="G41" s="101">
        <v>2</v>
      </c>
      <c r="H41" s="99" t="s">
        <v>804</v>
      </c>
      <c r="I41" s="101" t="s">
        <v>846</v>
      </c>
    </row>
    <row r="42" spans="1:9" ht="12.75" customHeight="1" x14ac:dyDescent="0.2">
      <c r="A42" s="97" t="s">
        <v>793</v>
      </c>
      <c r="B42" s="123"/>
      <c r="C42" s="101"/>
      <c r="D42" s="101"/>
      <c r="E42" s="101"/>
      <c r="F42" s="101">
        <v>1</v>
      </c>
      <c r="G42" s="101">
        <v>3</v>
      </c>
      <c r="H42" s="99" t="s">
        <v>804</v>
      </c>
      <c r="I42" s="101" t="s">
        <v>846</v>
      </c>
    </row>
    <row r="43" spans="1:9" ht="12.75" customHeight="1" x14ac:dyDescent="0.2">
      <c r="A43" s="97" t="s">
        <v>794</v>
      </c>
      <c r="B43" s="123"/>
      <c r="C43" s="101"/>
      <c r="D43" s="101"/>
      <c r="E43" s="101"/>
      <c r="F43" s="101">
        <v>0.3</v>
      </c>
      <c r="G43" s="101">
        <v>2</v>
      </c>
      <c r="H43" s="99" t="s">
        <v>804</v>
      </c>
      <c r="I43" s="101" t="s">
        <v>846</v>
      </c>
    </row>
    <row r="44" spans="1:9" ht="12.75" customHeight="1" x14ac:dyDescent="0.2">
      <c r="A44" s="204" t="s">
        <v>1194</v>
      </c>
      <c r="B44" s="205"/>
      <c r="C44" s="122"/>
      <c r="D44" s="122"/>
      <c r="E44" s="122"/>
      <c r="F44" s="122">
        <v>2.25</v>
      </c>
      <c r="G44" s="122">
        <v>3</v>
      </c>
      <c r="I44" s="101" t="s">
        <v>846</v>
      </c>
    </row>
    <row r="45" spans="1:9" ht="12.75" customHeight="1" x14ac:dyDescent="0.2">
      <c r="A45" s="97" t="s">
        <v>795</v>
      </c>
      <c r="B45" s="123"/>
      <c r="C45" s="101"/>
      <c r="D45" s="101"/>
      <c r="E45" s="101"/>
      <c r="F45" s="101">
        <v>0.5</v>
      </c>
      <c r="G45" s="101">
        <v>2</v>
      </c>
      <c r="H45" s="99" t="s">
        <v>804</v>
      </c>
      <c r="I45" s="101" t="s">
        <v>846</v>
      </c>
    </row>
    <row r="46" spans="1:9" ht="12.75" customHeight="1" x14ac:dyDescent="0.2">
      <c r="A46" s="97" t="s">
        <v>798</v>
      </c>
      <c r="B46" s="123"/>
      <c r="C46" s="101"/>
      <c r="D46" s="101"/>
      <c r="E46" s="101"/>
      <c r="F46" s="101"/>
      <c r="G46" s="101">
        <v>4</v>
      </c>
      <c r="H46" s="99" t="s">
        <v>807</v>
      </c>
      <c r="I46" s="101" t="s">
        <v>846</v>
      </c>
    </row>
    <row r="47" spans="1:9" ht="12.75" customHeight="1" x14ac:dyDescent="0.2">
      <c r="A47" s="97" t="s">
        <v>799</v>
      </c>
      <c r="B47" s="123"/>
      <c r="C47" s="101"/>
      <c r="D47" s="101"/>
      <c r="E47" s="101"/>
      <c r="F47" s="101">
        <v>0.75</v>
      </c>
      <c r="G47" s="101">
        <v>2</v>
      </c>
      <c r="H47" s="99" t="s">
        <v>808</v>
      </c>
      <c r="I47" s="101" t="s">
        <v>813</v>
      </c>
    </row>
    <row r="48" spans="1:9" ht="12.75" customHeight="1" x14ac:dyDescent="0.2">
      <c r="A48" s="97" t="s">
        <v>800</v>
      </c>
      <c r="B48" s="123"/>
      <c r="C48" s="101"/>
      <c r="D48" s="101"/>
      <c r="E48" s="101"/>
      <c r="F48" s="101"/>
      <c r="G48" s="101">
        <v>3</v>
      </c>
      <c r="H48" s="99" t="s">
        <v>807</v>
      </c>
      <c r="I48" s="101" t="s">
        <v>813</v>
      </c>
    </row>
    <row r="49" spans="1:9" ht="12.75" customHeight="1" x14ac:dyDescent="0.2">
      <c r="A49" s="97" t="s">
        <v>797</v>
      </c>
      <c r="B49" s="123"/>
      <c r="C49" s="101"/>
      <c r="D49" s="101">
        <v>20</v>
      </c>
      <c r="E49" s="101">
        <v>50</v>
      </c>
      <c r="F49" s="101"/>
      <c r="G49" s="101">
        <v>2</v>
      </c>
      <c r="H49" s="99" t="s">
        <v>809</v>
      </c>
      <c r="I49" s="101" t="s">
        <v>846</v>
      </c>
    </row>
    <row r="50" spans="1:9" ht="12.75" customHeight="1" x14ac:dyDescent="0.2">
      <c r="A50" s="204" t="s">
        <v>1196</v>
      </c>
      <c r="B50" s="205"/>
      <c r="C50" s="122"/>
      <c r="D50" s="122"/>
      <c r="E50" s="122"/>
      <c r="F50" s="122">
        <v>2.25</v>
      </c>
      <c r="G50" s="122">
        <v>3</v>
      </c>
      <c r="I50" s="101" t="s">
        <v>846</v>
      </c>
    </row>
    <row r="51" spans="1:9" ht="12.75" customHeight="1" x14ac:dyDescent="0.2">
      <c r="A51" s="204" t="s">
        <v>1197</v>
      </c>
      <c r="B51" s="205"/>
      <c r="C51" s="122"/>
      <c r="D51" s="122"/>
      <c r="E51" s="122"/>
      <c r="F51" s="122">
        <v>1.5</v>
      </c>
      <c r="G51" s="122">
        <v>3</v>
      </c>
      <c r="I51" s="101" t="s">
        <v>846</v>
      </c>
    </row>
    <row r="52" spans="1:9" ht="12.75" customHeight="1" x14ac:dyDescent="0.2">
      <c r="A52" s="97" t="s">
        <v>801</v>
      </c>
      <c r="B52" s="123"/>
      <c r="C52" s="101"/>
      <c r="D52" s="101"/>
      <c r="E52" s="101"/>
      <c r="F52" s="101">
        <v>1</v>
      </c>
      <c r="G52" s="101">
        <v>3</v>
      </c>
      <c r="H52" s="99" t="s">
        <v>807</v>
      </c>
      <c r="I52" s="101" t="s">
        <v>846</v>
      </c>
    </row>
    <row r="53" spans="1:9" ht="12.75" customHeight="1" x14ac:dyDescent="0.2">
      <c r="A53" s="97" t="s">
        <v>802</v>
      </c>
      <c r="B53" s="123"/>
      <c r="C53" s="101"/>
      <c r="D53" s="101"/>
      <c r="E53" s="101"/>
      <c r="F53" s="101">
        <v>1.5</v>
      </c>
      <c r="G53" s="101">
        <v>4</v>
      </c>
      <c r="H53" s="99" t="s">
        <v>807</v>
      </c>
      <c r="I53" s="101" t="s">
        <v>813</v>
      </c>
    </row>
    <row r="54" spans="1:9" ht="12.75" customHeight="1" x14ac:dyDescent="0.2">
      <c r="A54" s="97" t="s">
        <v>885</v>
      </c>
      <c r="B54" s="123"/>
      <c r="C54" s="101"/>
      <c r="D54" s="101">
        <v>25</v>
      </c>
      <c r="E54" s="101">
        <v>50</v>
      </c>
      <c r="F54" s="101"/>
      <c r="G54" s="101">
        <v>2</v>
      </c>
      <c r="H54" s="99" t="s">
        <v>810</v>
      </c>
      <c r="I54" s="101" t="s">
        <v>846</v>
      </c>
    </row>
    <row r="55" spans="1:9" ht="12.75" customHeight="1" x14ac:dyDescent="0.2">
      <c r="A55" s="97" t="s">
        <v>884</v>
      </c>
      <c r="B55" s="123"/>
      <c r="C55" s="101"/>
      <c r="D55" s="101">
        <v>50</v>
      </c>
      <c r="E55" s="101">
        <v>70</v>
      </c>
      <c r="F55" s="101"/>
      <c r="G55" s="101">
        <v>2</v>
      </c>
      <c r="H55" s="99" t="s">
        <v>811</v>
      </c>
      <c r="I55" s="101" t="s">
        <v>846</v>
      </c>
    </row>
    <row r="56" spans="1:9" ht="12.75" customHeight="1" x14ac:dyDescent="0.2">
      <c r="A56" s="97" t="s">
        <v>803</v>
      </c>
      <c r="B56" s="123"/>
      <c r="C56" s="101"/>
      <c r="D56" s="88"/>
      <c r="F56" s="88">
        <v>0.5</v>
      </c>
      <c r="G56" s="88">
        <v>2</v>
      </c>
      <c r="I56" s="101" t="s">
        <v>846</v>
      </c>
    </row>
    <row r="57" spans="1:9" ht="12.75" customHeight="1" x14ac:dyDescent="0.2">
      <c r="A57" s="97" t="s">
        <v>754</v>
      </c>
      <c r="B57" s="101">
        <v>33</v>
      </c>
      <c r="C57" s="101">
        <v>0.2</v>
      </c>
      <c r="G57" s="101">
        <v>2</v>
      </c>
      <c r="H57" s="99" t="s">
        <v>804</v>
      </c>
      <c r="I57" s="101" t="s">
        <v>846</v>
      </c>
    </row>
    <row r="58" spans="1:9" ht="12.75" customHeight="1" x14ac:dyDescent="0.2">
      <c r="A58" s="97" t="s">
        <v>753</v>
      </c>
      <c r="B58" s="101">
        <v>33</v>
      </c>
      <c r="C58" s="101">
        <v>0.15</v>
      </c>
      <c r="G58" s="101">
        <v>2</v>
      </c>
      <c r="H58" s="99" t="s">
        <v>804</v>
      </c>
      <c r="I58" s="101" t="s">
        <v>846</v>
      </c>
    </row>
    <row r="59" spans="1:9" ht="12.75" customHeight="1" x14ac:dyDescent="0.2">
      <c r="A59" s="97" t="s">
        <v>755</v>
      </c>
      <c r="B59" s="101">
        <v>3</v>
      </c>
      <c r="C59" s="101">
        <v>0.15</v>
      </c>
      <c r="D59" s="101"/>
      <c r="E59" s="101"/>
      <c r="F59" s="101">
        <v>0.7</v>
      </c>
      <c r="G59" s="101">
        <v>2</v>
      </c>
      <c r="H59" s="99" t="s">
        <v>804</v>
      </c>
      <c r="I59" s="101" t="s">
        <v>813</v>
      </c>
    </row>
    <row r="60" spans="1:9" ht="12.75" customHeight="1" x14ac:dyDescent="0.2">
      <c r="A60" s="97" t="s">
        <v>752</v>
      </c>
      <c r="B60" s="101">
        <v>33</v>
      </c>
      <c r="C60" s="101">
        <v>0.15</v>
      </c>
      <c r="G60" s="101">
        <v>2</v>
      </c>
      <c r="H60" s="99" t="s">
        <v>804</v>
      </c>
      <c r="I60" s="101" t="s">
        <v>846</v>
      </c>
    </row>
    <row r="61" spans="1:9" ht="12.75" customHeight="1" x14ac:dyDescent="0.2">
      <c r="A61" s="97" t="s">
        <v>756</v>
      </c>
      <c r="B61" s="101">
        <v>33</v>
      </c>
      <c r="C61" s="101">
        <v>0.15</v>
      </c>
      <c r="G61" s="101">
        <v>1</v>
      </c>
      <c r="H61" s="99" t="s">
        <v>629</v>
      </c>
      <c r="I61" s="101" t="s">
        <v>846</v>
      </c>
    </row>
    <row r="62" spans="1:9" ht="12.75" customHeight="1" x14ac:dyDescent="0.2">
      <c r="A62" s="97" t="s">
        <v>757</v>
      </c>
      <c r="B62" s="101">
        <v>33</v>
      </c>
      <c r="C62" s="101">
        <v>0.15</v>
      </c>
      <c r="G62" s="101">
        <v>1</v>
      </c>
      <c r="H62" s="99" t="s">
        <v>629</v>
      </c>
      <c r="I62" s="101" t="s">
        <v>846</v>
      </c>
    </row>
    <row r="63" spans="1:9" ht="12.75" customHeight="1" x14ac:dyDescent="0.2">
      <c r="A63" s="97" t="s">
        <v>758</v>
      </c>
      <c r="B63" s="101">
        <v>33</v>
      </c>
      <c r="C63" s="101">
        <v>0.15</v>
      </c>
      <c r="G63" s="101">
        <v>1</v>
      </c>
      <c r="H63" s="99" t="s">
        <v>629</v>
      </c>
      <c r="I63" s="101" t="s">
        <v>846</v>
      </c>
    </row>
    <row r="64" spans="1:9" ht="12.75" customHeight="1" x14ac:dyDescent="0.2">
      <c r="A64" s="97" t="s">
        <v>759</v>
      </c>
      <c r="B64" s="101">
        <v>5</v>
      </c>
      <c r="C64" s="101">
        <v>0.15</v>
      </c>
      <c r="G64" s="101">
        <v>1</v>
      </c>
      <c r="H64" s="99" t="s">
        <v>629</v>
      </c>
      <c r="I64" s="101" t="s">
        <v>846</v>
      </c>
    </row>
    <row r="65" spans="1:9" ht="12.75" customHeight="1" x14ac:dyDescent="0.2">
      <c r="A65" s="97" t="s">
        <v>760</v>
      </c>
      <c r="B65" s="101">
        <v>2</v>
      </c>
      <c r="C65" s="101">
        <v>0.15</v>
      </c>
      <c r="G65" s="101">
        <v>2</v>
      </c>
      <c r="H65" s="99" t="s">
        <v>652</v>
      </c>
      <c r="I65" s="101" t="s">
        <v>813</v>
      </c>
    </row>
    <row r="66" spans="1:9" ht="12.75" customHeight="1" x14ac:dyDescent="0.2">
      <c r="A66" s="204" t="s">
        <v>873</v>
      </c>
      <c r="B66" s="122"/>
      <c r="C66" s="122"/>
      <c r="G66" s="101">
        <v>1</v>
      </c>
      <c r="H66" s="99" t="s">
        <v>804</v>
      </c>
      <c r="I66" s="101" t="s">
        <v>846</v>
      </c>
    </row>
    <row r="67" spans="1:9" ht="12.75" customHeight="1" x14ac:dyDescent="0.2">
      <c r="A67" s="97" t="s">
        <v>762</v>
      </c>
      <c r="B67" s="101">
        <v>5</v>
      </c>
      <c r="C67" s="101">
        <v>0.15</v>
      </c>
      <c r="G67" s="101">
        <v>1</v>
      </c>
      <c r="H67" s="99" t="s">
        <v>629</v>
      </c>
      <c r="I67" s="101" t="s">
        <v>846</v>
      </c>
    </row>
    <row r="68" spans="1:9" ht="12.75" customHeight="1" x14ac:dyDescent="0.2">
      <c r="A68" s="97" t="s">
        <v>761</v>
      </c>
      <c r="B68" s="101">
        <v>3</v>
      </c>
      <c r="C68" s="101">
        <v>0.15</v>
      </c>
      <c r="G68" s="101">
        <v>1</v>
      </c>
      <c r="H68" s="99" t="s">
        <v>629</v>
      </c>
      <c r="I68" s="101" t="s">
        <v>846</v>
      </c>
    </row>
    <row r="69" spans="1:9" ht="12.75" customHeight="1" x14ac:dyDescent="0.2">
      <c r="A69" s="97" t="s">
        <v>764</v>
      </c>
      <c r="B69" s="101">
        <v>5</v>
      </c>
      <c r="C69" s="101">
        <v>0.15</v>
      </c>
      <c r="G69" s="101">
        <v>1</v>
      </c>
      <c r="H69" s="99" t="s">
        <v>804</v>
      </c>
      <c r="I69" s="101" t="s">
        <v>846</v>
      </c>
    </row>
    <row r="70" spans="1:9" ht="12.75" customHeight="1" x14ac:dyDescent="0.2">
      <c r="A70" s="97" t="s">
        <v>763</v>
      </c>
      <c r="B70" s="101">
        <v>5</v>
      </c>
      <c r="C70" s="101">
        <v>0.15</v>
      </c>
      <c r="G70" s="101">
        <v>2</v>
      </c>
      <c r="H70" s="99" t="s">
        <v>804</v>
      </c>
      <c r="I70" s="101" t="s">
        <v>846</v>
      </c>
    </row>
    <row r="71" spans="1:9" ht="12.75" customHeight="1" x14ac:dyDescent="0.2">
      <c r="A71" s="97" t="s">
        <v>765</v>
      </c>
      <c r="B71" s="101">
        <v>33</v>
      </c>
      <c r="C71" s="101">
        <v>0.15</v>
      </c>
      <c r="G71" s="101">
        <v>1</v>
      </c>
      <c r="H71" s="99" t="s">
        <v>629</v>
      </c>
      <c r="I71" s="101" t="s">
        <v>846</v>
      </c>
    </row>
    <row r="72" spans="1:9" ht="12.75" customHeight="1" x14ac:dyDescent="0.2">
      <c r="A72" s="97" t="s">
        <v>928</v>
      </c>
      <c r="B72" s="101">
        <v>33</v>
      </c>
      <c r="C72" s="101">
        <v>0.15</v>
      </c>
      <c r="G72" s="101">
        <v>1</v>
      </c>
      <c r="H72" s="99" t="s">
        <v>629</v>
      </c>
      <c r="I72" s="101" t="s">
        <v>846</v>
      </c>
    </row>
    <row r="73" spans="1:9" ht="12.75" customHeight="1" x14ac:dyDescent="0.2">
      <c r="A73" s="97" t="s">
        <v>781</v>
      </c>
      <c r="B73" s="101">
        <v>5</v>
      </c>
      <c r="C73" s="101">
        <v>0.15</v>
      </c>
      <c r="G73" s="101">
        <v>2</v>
      </c>
      <c r="H73" s="99" t="s">
        <v>804</v>
      </c>
      <c r="I73" s="101" t="s">
        <v>846</v>
      </c>
    </row>
    <row r="74" spans="1:9" ht="12.75" customHeight="1" x14ac:dyDescent="0.2">
      <c r="A74" s="97" t="s">
        <v>772</v>
      </c>
      <c r="B74" s="101">
        <v>5</v>
      </c>
      <c r="C74" s="101">
        <v>0.15</v>
      </c>
      <c r="G74" s="101">
        <v>2</v>
      </c>
      <c r="H74" s="99" t="s">
        <v>629</v>
      </c>
      <c r="I74" s="101" t="s">
        <v>846</v>
      </c>
    </row>
    <row r="75" spans="1:9" ht="12.75" customHeight="1" x14ac:dyDescent="0.2">
      <c r="A75" s="97" t="s">
        <v>773</v>
      </c>
      <c r="B75" s="101">
        <v>5</v>
      </c>
      <c r="C75" s="101">
        <v>0.15</v>
      </c>
      <c r="G75" s="101">
        <v>1</v>
      </c>
      <c r="H75" s="99" t="s">
        <v>629</v>
      </c>
      <c r="I75" s="101" t="s">
        <v>846</v>
      </c>
    </row>
    <row r="76" spans="1:9" ht="12.75" customHeight="1" x14ac:dyDescent="0.2">
      <c r="A76" s="97" t="s">
        <v>774</v>
      </c>
      <c r="B76" s="101">
        <v>5</v>
      </c>
      <c r="C76" s="101">
        <v>0.15</v>
      </c>
      <c r="G76" s="101">
        <v>1</v>
      </c>
      <c r="H76" s="99" t="s">
        <v>629</v>
      </c>
      <c r="I76" s="101" t="s">
        <v>813</v>
      </c>
    </row>
    <row r="77" spans="1:9" ht="12.75" customHeight="1" x14ac:dyDescent="0.2">
      <c r="A77" s="97" t="s">
        <v>930</v>
      </c>
      <c r="B77" s="101">
        <v>0</v>
      </c>
      <c r="C77" s="101">
        <v>0</v>
      </c>
      <c r="G77" s="101">
        <v>2</v>
      </c>
      <c r="H77" s="99" t="s">
        <v>672</v>
      </c>
      <c r="I77" s="101" t="s">
        <v>846</v>
      </c>
    </row>
    <row r="78" spans="1:9" ht="12.75" customHeight="1" x14ac:dyDescent="0.2">
      <c r="A78" s="204" t="s">
        <v>775</v>
      </c>
      <c r="B78" s="122">
        <v>5</v>
      </c>
      <c r="C78" s="122">
        <v>0.15</v>
      </c>
      <c r="G78" s="101">
        <v>3</v>
      </c>
      <c r="H78" s="99" t="s">
        <v>804</v>
      </c>
      <c r="I78" s="101" t="s">
        <v>813</v>
      </c>
    </row>
    <row r="79" spans="1:9" ht="12.75" customHeight="1" x14ac:dyDescent="0.2">
      <c r="A79" s="97" t="s">
        <v>887</v>
      </c>
      <c r="B79" s="101">
        <v>5</v>
      </c>
      <c r="C79" s="101">
        <v>0.15</v>
      </c>
      <c r="G79" s="101">
        <v>2</v>
      </c>
      <c r="H79" s="99" t="s">
        <v>804</v>
      </c>
      <c r="I79" s="101" t="s">
        <v>846</v>
      </c>
    </row>
    <row r="80" spans="1:9" ht="12.75" customHeight="1" x14ac:dyDescent="0.2">
      <c r="A80" s="97" t="s">
        <v>776</v>
      </c>
      <c r="B80" s="101">
        <v>5</v>
      </c>
      <c r="C80" s="101">
        <v>0.15</v>
      </c>
      <c r="G80" s="101">
        <v>1</v>
      </c>
      <c r="H80" s="99" t="s">
        <v>804</v>
      </c>
      <c r="I80" s="101" t="s">
        <v>846</v>
      </c>
    </row>
    <row r="81" spans="1:9" ht="12.75" customHeight="1" x14ac:dyDescent="0.2">
      <c r="A81" s="97" t="s">
        <v>777</v>
      </c>
      <c r="B81" s="101">
        <v>5</v>
      </c>
      <c r="C81" s="101">
        <v>0.15</v>
      </c>
      <c r="G81" s="101">
        <v>2</v>
      </c>
      <c r="H81" s="99" t="s">
        <v>652</v>
      </c>
      <c r="I81" s="101" t="s">
        <v>846</v>
      </c>
    </row>
    <row r="82" spans="1:9" ht="12.75" customHeight="1" x14ac:dyDescent="0.2">
      <c r="A82" s="97" t="s">
        <v>929</v>
      </c>
      <c r="B82" s="101">
        <v>5</v>
      </c>
      <c r="C82" s="101">
        <v>0.15</v>
      </c>
      <c r="G82" s="101">
        <v>2</v>
      </c>
      <c r="H82" s="99" t="s">
        <v>804</v>
      </c>
      <c r="I82" s="101" t="s">
        <v>846</v>
      </c>
    </row>
    <row r="83" spans="1:9" ht="12.75" customHeight="1" x14ac:dyDescent="0.2">
      <c r="A83" s="97" t="s">
        <v>778</v>
      </c>
      <c r="B83" s="101">
        <v>5</v>
      </c>
      <c r="C83" s="101">
        <v>0.15</v>
      </c>
      <c r="G83" s="101">
        <v>1</v>
      </c>
      <c r="H83" s="99" t="s">
        <v>804</v>
      </c>
      <c r="I83" s="101" t="s">
        <v>846</v>
      </c>
    </row>
    <row r="84" spans="1:9" ht="12.75" customHeight="1" x14ac:dyDescent="0.2">
      <c r="A84" s="97" t="s">
        <v>779</v>
      </c>
      <c r="B84" s="101">
        <v>33</v>
      </c>
      <c r="C84" s="101">
        <v>0.15</v>
      </c>
      <c r="G84" s="101">
        <v>1</v>
      </c>
      <c r="H84" s="99" t="s">
        <v>629</v>
      </c>
      <c r="I84" s="101" t="s">
        <v>846</v>
      </c>
    </row>
    <row r="85" spans="1:9" ht="12.75" customHeight="1" x14ac:dyDescent="0.2">
      <c r="A85" s="97" t="s">
        <v>780</v>
      </c>
      <c r="B85" s="101">
        <v>1</v>
      </c>
      <c r="C85" s="101">
        <v>0.15</v>
      </c>
      <c r="G85" s="101">
        <v>2</v>
      </c>
      <c r="H85" s="99" t="s">
        <v>652</v>
      </c>
      <c r="I85" s="101" t="s">
        <v>846</v>
      </c>
    </row>
    <row r="86" spans="1:9" ht="12.75" customHeight="1" x14ac:dyDescent="0.2">
      <c r="A86" s="97" t="s">
        <v>766</v>
      </c>
      <c r="B86" s="101">
        <v>33</v>
      </c>
      <c r="C86" s="101">
        <v>0.15</v>
      </c>
      <c r="G86" s="101">
        <v>1</v>
      </c>
      <c r="H86" s="99" t="s">
        <v>804</v>
      </c>
      <c r="I86" s="101" t="s">
        <v>846</v>
      </c>
    </row>
    <row r="87" spans="1:9" ht="12.75" customHeight="1" x14ac:dyDescent="0.2">
      <c r="A87" s="97" t="s">
        <v>767</v>
      </c>
      <c r="B87" s="101">
        <v>33</v>
      </c>
      <c r="C87" s="101">
        <v>0.15</v>
      </c>
      <c r="G87" s="101">
        <v>1</v>
      </c>
      <c r="H87" s="99" t="s">
        <v>629</v>
      </c>
      <c r="I87" s="101" t="s">
        <v>846</v>
      </c>
    </row>
    <row r="88" spans="1:9" ht="12.75" customHeight="1" x14ac:dyDescent="0.2">
      <c r="A88" s="97" t="s">
        <v>768</v>
      </c>
      <c r="B88" s="101">
        <v>2</v>
      </c>
      <c r="C88" s="101">
        <v>0.15</v>
      </c>
      <c r="G88" s="101">
        <v>1</v>
      </c>
      <c r="H88" s="99" t="s">
        <v>804</v>
      </c>
      <c r="I88" s="101" t="s">
        <v>846</v>
      </c>
    </row>
    <row r="89" spans="1:9" ht="12.75" customHeight="1" x14ac:dyDescent="0.2">
      <c r="A89" s="97" t="s">
        <v>769</v>
      </c>
      <c r="B89" s="101">
        <v>5</v>
      </c>
      <c r="C89" s="101">
        <v>0.15</v>
      </c>
      <c r="G89" s="101">
        <v>1</v>
      </c>
      <c r="H89" s="99" t="s">
        <v>629</v>
      </c>
      <c r="I89" s="101" t="s">
        <v>846</v>
      </c>
    </row>
    <row r="90" spans="1:9" ht="12.75" customHeight="1" x14ac:dyDescent="0.2">
      <c r="A90" s="97" t="s">
        <v>770</v>
      </c>
      <c r="B90" s="101">
        <v>5</v>
      </c>
      <c r="C90" s="101">
        <v>0.15</v>
      </c>
      <c r="G90" s="101">
        <v>1</v>
      </c>
      <c r="H90" s="99" t="s">
        <v>629</v>
      </c>
      <c r="I90" s="101" t="s">
        <v>846</v>
      </c>
    </row>
    <row r="91" spans="1:9" ht="12.75" customHeight="1" x14ac:dyDescent="0.2">
      <c r="A91" s="97" t="s">
        <v>771</v>
      </c>
      <c r="B91" s="101">
        <v>33</v>
      </c>
      <c r="C91" s="101">
        <v>0.15</v>
      </c>
      <c r="G91" s="101">
        <v>1</v>
      </c>
      <c r="H91" s="99" t="s">
        <v>629</v>
      </c>
      <c r="I91" s="101" t="s">
        <v>846</v>
      </c>
    </row>
    <row r="92" spans="1:9" ht="12.75" customHeight="1" x14ac:dyDescent="0.2">
      <c r="A92" s="97" t="s">
        <v>843</v>
      </c>
      <c r="B92" s="101">
        <v>5</v>
      </c>
      <c r="C92" s="101">
        <v>0.15</v>
      </c>
      <c r="G92" s="101">
        <v>1</v>
      </c>
      <c r="H92" s="99" t="s">
        <v>629</v>
      </c>
      <c r="I92" s="101" t="s">
        <v>846</v>
      </c>
    </row>
    <row r="93" spans="1:9" ht="12.75" customHeight="1" x14ac:dyDescent="0.2">
      <c r="A93" s="97" t="s">
        <v>783</v>
      </c>
      <c r="B93" s="101">
        <v>17</v>
      </c>
      <c r="C93" s="101">
        <v>0.4</v>
      </c>
      <c r="D93" s="101"/>
      <c r="E93" s="101"/>
      <c r="F93" s="101">
        <v>0.5</v>
      </c>
      <c r="G93" s="101">
        <v>2</v>
      </c>
      <c r="H93" s="99" t="s">
        <v>629</v>
      </c>
      <c r="I93" s="101" t="s">
        <v>846</v>
      </c>
    </row>
    <row r="94" spans="1:9" ht="12.75" customHeight="1" x14ac:dyDescent="0.2">
      <c r="A94" s="97" t="s">
        <v>784</v>
      </c>
      <c r="B94" s="101">
        <v>17</v>
      </c>
      <c r="C94" s="101">
        <v>0.4</v>
      </c>
      <c r="D94" s="101"/>
      <c r="E94" s="101"/>
      <c r="F94" s="101">
        <v>0.6</v>
      </c>
      <c r="G94" s="101">
        <v>2</v>
      </c>
      <c r="H94" s="99" t="s">
        <v>804</v>
      </c>
      <c r="I94" s="101" t="s">
        <v>846</v>
      </c>
    </row>
    <row r="95" spans="1:9" ht="12.75" customHeight="1" x14ac:dyDescent="0.2">
      <c r="A95" s="97" t="s">
        <v>787</v>
      </c>
      <c r="B95" s="101">
        <v>17</v>
      </c>
      <c r="C95" s="101">
        <v>0.3</v>
      </c>
      <c r="G95" s="101">
        <v>2</v>
      </c>
      <c r="H95" s="99" t="s">
        <v>804</v>
      </c>
      <c r="I95" s="101" t="s">
        <v>846</v>
      </c>
    </row>
    <row r="96" spans="1:9" ht="12.75" customHeight="1" x14ac:dyDescent="0.2">
      <c r="A96" s="97" t="s">
        <v>782</v>
      </c>
      <c r="B96" s="101">
        <v>17</v>
      </c>
      <c r="C96" s="101">
        <v>0.15</v>
      </c>
      <c r="G96" s="101">
        <v>1</v>
      </c>
      <c r="H96" s="99" t="s">
        <v>629</v>
      </c>
      <c r="I96" s="101" t="s">
        <v>846</v>
      </c>
    </row>
    <row r="97" spans="1:9" ht="12.75" customHeight="1" x14ac:dyDescent="0.2">
      <c r="A97" s="97" t="s">
        <v>785</v>
      </c>
      <c r="B97" s="101">
        <v>17</v>
      </c>
      <c r="C97" s="101">
        <v>0.2</v>
      </c>
      <c r="D97" s="101"/>
      <c r="E97" s="101"/>
      <c r="F97" s="101">
        <v>0.9</v>
      </c>
      <c r="G97" s="101">
        <v>2</v>
      </c>
      <c r="H97" s="99" t="s">
        <v>804</v>
      </c>
      <c r="I97" s="101" t="s">
        <v>846</v>
      </c>
    </row>
    <row r="98" spans="1:9" ht="12.75" customHeight="1" x14ac:dyDescent="0.2">
      <c r="A98" s="97" t="s">
        <v>1016</v>
      </c>
      <c r="B98" s="101">
        <v>17</v>
      </c>
      <c r="C98" s="101">
        <v>0.2</v>
      </c>
      <c r="G98" s="101">
        <v>2</v>
      </c>
      <c r="H98" s="99" t="s">
        <v>804</v>
      </c>
      <c r="I98" s="101" t="s">
        <v>846</v>
      </c>
    </row>
    <row r="99" spans="1:9" ht="12.75" customHeight="1" x14ac:dyDescent="0.2">
      <c r="A99" s="97" t="s">
        <v>786</v>
      </c>
      <c r="B99" s="101">
        <v>17</v>
      </c>
      <c r="C99" s="101">
        <v>0.2</v>
      </c>
      <c r="G99" s="101">
        <v>1</v>
      </c>
      <c r="H99" s="99" t="s">
        <v>629</v>
      </c>
      <c r="I99" s="101" t="s">
        <v>846</v>
      </c>
    </row>
    <row r="100" spans="1:9" ht="12.75" customHeight="1" x14ac:dyDescent="0.2">
      <c r="A100" s="97" t="s">
        <v>832</v>
      </c>
      <c r="B100" s="101">
        <v>71</v>
      </c>
      <c r="C100" s="101">
        <v>0.15</v>
      </c>
      <c r="G100" s="101">
        <v>1</v>
      </c>
      <c r="H100" s="99" t="s">
        <v>804</v>
      </c>
      <c r="I100" s="101" t="s">
        <v>846</v>
      </c>
    </row>
    <row r="101" spans="1:9" ht="12.75" customHeight="1" x14ac:dyDescent="0.2">
      <c r="A101" s="97" t="s">
        <v>833</v>
      </c>
      <c r="B101" s="101">
        <v>100</v>
      </c>
      <c r="C101" s="101">
        <v>0.15</v>
      </c>
      <c r="G101" s="101">
        <v>2</v>
      </c>
      <c r="H101" s="99" t="s">
        <v>629</v>
      </c>
      <c r="I101" s="101" t="s">
        <v>846</v>
      </c>
    </row>
    <row r="102" spans="1:9" ht="12.75" customHeight="1" x14ac:dyDescent="0.2">
      <c r="A102" s="97" t="s">
        <v>834</v>
      </c>
      <c r="B102" s="101">
        <v>45</v>
      </c>
      <c r="C102" s="101">
        <v>0.15</v>
      </c>
      <c r="G102" s="101">
        <v>1</v>
      </c>
      <c r="H102" s="99" t="s">
        <v>804</v>
      </c>
      <c r="I102" s="101" t="s">
        <v>846</v>
      </c>
    </row>
    <row r="103" spans="1:9" ht="12.75" customHeight="1" x14ac:dyDescent="0.2">
      <c r="A103" s="97" t="s">
        <v>835</v>
      </c>
      <c r="B103" s="101">
        <v>45</v>
      </c>
      <c r="C103" s="101">
        <v>0.15</v>
      </c>
      <c r="G103" s="101">
        <v>1</v>
      </c>
      <c r="H103" s="99" t="s">
        <v>804</v>
      </c>
      <c r="I103" s="101" t="s">
        <v>846</v>
      </c>
    </row>
    <row r="104" spans="1:9" ht="12.75" customHeight="1" x14ac:dyDescent="0.2">
      <c r="A104" s="97" t="s">
        <v>836</v>
      </c>
      <c r="B104" s="101">
        <v>10</v>
      </c>
      <c r="C104" s="101">
        <v>0.15</v>
      </c>
      <c r="G104" s="101">
        <v>2</v>
      </c>
      <c r="H104" s="99" t="s">
        <v>672</v>
      </c>
      <c r="I104" s="101" t="s">
        <v>846</v>
      </c>
    </row>
    <row r="105" spans="1:9" ht="12.75" customHeight="1" x14ac:dyDescent="0.2">
      <c r="A105" s="97" t="s">
        <v>837</v>
      </c>
      <c r="B105" s="101">
        <v>10</v>
      </c>
      <c r="C105" s="101">
        <v>0.15</v>
      </c>
      <c r="G105" s="101">
        <v>2</v>
      </c>
      <c r="H105" s="99" t="s">
        <v>804</v>
      </c>
      <c r="I105" s="101" t="s">
        <v>846</v>
      </c>
    </row>
    <row r="106" spans="1:9" ht="12.75" customHeight="1" x14ac:dyDescent="0.2">
      <c r="A106" s="97" t="s">
        <v>838</v>
      </c>
      <c r="B106" s="101">
        <v>10</v>
      </c>
      <c r="C106" s="101">
        <v>0.15</v>
      </c>
      <c r="G106" s="101">
        <v>2</v>
      </c>
      <c r="H106" s="99" t="s">
        <v>804</v>
      </c>
      <c r="I106" s="101" t="s">
        <v>846</v>
      </c>
    </row>
    <row r="107" spans="1:9" ht="12.75" customHeight="1" x14ac:dyDescent="0.2">
      <c r="A107" s="97" t="s">
        <v>839</v>
      </c>
      <c r="B107" s="101">
        <v>33</v>
      </c>
      <c r="C107" s="101">
        <v>0.15</v>
      </c>
      <c r="G107" s="101">
        <v>1</v>
      </c>
      <c r="H107" s="99" t="s">
        <v>629</v>
      </c>
      <c r="I107" s="101" t="s">
        <v>846</v>
      </c>
    </row>
    <row r="108" spans="1:9" ht="12.75" customHeight="1" x14ac:dyDescent="0.2">
      <c r="A108" s="97" t="s">
        <v>840</v>
      </c>
      <c r="B108" s="101">
        <v>33</v>
      </c>
      <c r="C108" s="101">
        <v>0.15</v>
      </c>
      <c r="G108" s="101">
        <v>1</v>
      </c>
      <c r="H108" s="99" t="s">
        <v>712</v>
      </c>
      <c r="I108" s="101" t="s">
        <v>846</v>
      </c>
    </row>
    <row r="109" spans="1:9" ht="12.75" customHeight="1" x14ac:dyDescent="0.2">
      <c r="A109" s="97" t="s">
        <v>841</v>
      </c>
      <c r="B109" s="101">
        <v>33</v>
      </c>
      <c r="C109" s="101">
        <v>0.15</v>
      </c>
      <c r="G109" s="101">
        <v>2</v>
      </c>
      <c r="H109" s="99" t="s">
        <v>703</v>
      </c>
      <c r="I109" s="101" t="s">
        <v>846</v>
      </c>
    </row>
    <row r="110" spans="1:9" ht="12.75" customHeight="1" x14ac:dyDescent="0.2">
      <c r="A110" s="97" t="s">
        <v>842</v>
      </c>
      <c r="B110" s="101">
        <v>10</v>
      </c>
      <c r="C110" s="101">
        <v>0.15</v>
      </c>
      <c r="G110" s="101">
        <v>2</v>
      </c>
      <c r="H110" s="99" t="s">
        <v>703</v>
      </c>
      <c r="I110" s="101" t="s">
        <v>846</v>
      </c>
    </row>
    <row r="111" spans="1:9" ht="12.75" customHeight="1" x14ac:dyDescent="0.2">
      <c r="A111" s="97" t="s">
        <v>131</v>
      </c>
      <c r="B111" s="101">
        <v>0</v>
      </c>
      <c r="C111" s="101">
        <v>0</v>
      </c>
      <c r="G111" s="99">
        <v>0</v>
      </c>
      <c r="H111" s="99">
        <v>0</v>
      </c>
      <c r="I111" s="101" t="s">
        <v>813</v>
      </c>
    </row>
    <row r="112" spans="1:9" ht="12.75" customHeight="1" x14ac:dyDescent="0.2">
      <c r="I112" s="101"/>
    </row>
    <row r="113" spans="1:3" ht="12.75" customHeight="1" x14ac:dyDescent="0.2"/>
    <row r="114" spans="1:3" ht="12.75" customHeight="1" x14ac:dyDescent="0.2"/>
    <row r="115" spans="1:3" ht="12.75" customHeight="1" x14ac:dyDescent="0.2"/>
    <row r="116" spans="1:3" ht="12.75" customHeight="1" x14ac:dyDescent="0.2"/>
    <row r="117" spans="1:3" ht="12.75" customHeight="1" x14ac:dyDescent="0.2"/>
    <row r="118" spans="1:3" ht="12.75" customHeight="1" x14ac:dyDescent="0.2"/>
    <row r="119" spans="1:3" ht="12.75" customHeight="1" x14ac:dyDescent="0.2"/>
    <row r="120" spans="1:3" ht="12.75" customHeight="1" x14ac:dyDescent="0.2">
      <c r="A120" s="100"/>
      <c r="B120" s="100"/>
      <c r="C120" s="100"/>
    </row>
    <row r="121" spans="1:3" ht="12.75" customHeight="1" x14ac:dyDescent="0.2">
      <c r="A121" s="100"/>
      <c r="B121" s="100"/>
      <c r="C121" s="100"/>
    </row>
    <row r="122" spans="1:3" ht="12.75" customHeight="1" x14ac:dyDescent="0.2">
      <c r="A122" s="100"/>
      <c r="B122" s="100"/>
      <c r="C122" s="100"/>
    </row>
    <row r="123" spans="1:3" ht="12.75" customHeight="1" x14ac:dyDescent="0.2">
      <c r="A123" s="100"/>
      <c r="B123" s="100"/>
      <c r="C123" s="100"/>
    </row>
    <row r="124" spans="1:3" ht="12.75" customHeight="1" x14ac:dyDescent="0.2">
      <c r="B124" s="100"/>
      <c r="C124" s="100"/>
    </row>
    <row r="125" spans="1:3" ht="12.75" customHeight="1" x14ac:dyDescent="0.2">
      <c r="B125" s="100"/>
      <c r="C125" s="100"/>
    </row>
    <row r="126" spans="1:3" ht="12.75" customHeight="1" x14ac:dyDescent="0.2"/>
    <row r="127" spans="1:3" ht="12.75" customHeight="1" x14ac:dyDescent="0.2"/>
    <row r="128" spans="1:3" ht="12.75" customHeight="1" x14ac:dyDescent="0.2"/>
    <row r="129" spans="1:1" ht="12.75" customHeight="1" x14ac:dyDescent="0.2"/>
    <row r="130" spans="1:1" ht="12.75" customHeight="1" x14ac:dyDescent="0.2"/>
    <row r="131" spans="1:1" ht="12.75" customHeight="1" x14ac:dyDescent="0.2"/>
    <row r="132" spans="1:1" x14ac:dyDescent="0.2">
      <c r="A132" s="97"/>
    </row>
    <row r="133" spans="1:1" x14ac:dyDescent="0.2">
      <c r="A133" s="97"/>
    </row>
    <row r="134" spans="1:1" x14ac:dyDescent="0.2">
      <c r="A134" s="97"/>
    </row>
    <row r="135" spans="1:1" x14ac:dyDescent="0.2">
      <c r="A135" s="97"/>
    </row>
    <row r="136" spans="1:1" x14ac:dyDescent="0.2">
      <c r="A136" s="97"/>
    </row>
    <row r="137" spans="1:1" x14ac:dyDescent="0.2">
      <c r="A137" s="97"/>
    </row>
    <row r="138" spans="1:1" x14ac:dyDescent="0.2">
      <c r="A138" s="97"/>
    </row>
    <row r="139" spans="1:1" x14ac:dyDescent="0.2">
      <c r="A139" s="97"/>
    </row>
  </sheetData>
  <mergeCells count="3">
    <mergeCell ref="G3:G4"/>
    <mergeCell ref="H3:H4"/>
    <mergeCell ref="I3: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31D1-D8D7-45CC-8F8C-24758F07577D}">
  <sheetPr>
    <pageSetUpPr autoPageBreaks="0"/>
  </sheetPr>
  <dimension ref="A2:AF115"/>
  <sheetViews>
    <sheetView showGridLines="0" zoomScale="85" zoomScaleNormal="85" workbookViewId="0">
      <pane xSplit="2" ySplit="3" topLeftCell="C4" activePane="bottomRight" state="frozen"/>
      <selection pane="topRight" activeCell="C1" sqref="C1"/>
      <selection pane="bottomLeft" activeCell="A4" sqref="A4"/>
      <selection pane="bottomRight" activeCell="D106" sqref="D106"/>
    </sheetView>
  </sheetViews>
  <sheetFormatPr defaultColWidth="9.109375" defaultRowHeight="14.4" x14ac:dyDescent="0.3"/>
  <cols>
    <col min="1" max="1" width="9.109375" style="70"/>
    <col min="2" max="2" width="65.109375" style="70" customWidth="1"/>
    <col min="3" max="3" width="26" style="77" customWidth="1"/>
    <col min="4" max="4" width="19.6640625" style="77" customWidth="1"/>
    <col min="5" max="5" width="12.33203125" style="77" customWidth="1"/>
    <col min="6" max="6" width="12.88671875" style="77" customWidth="1"/>
    <col min="7" max="7" width="18.109375" style="77" customWidth="1"/>
    <col min="8" max="8" width="11.88671875" style="77" customWidth="1"/>
    <col min="9" max="9" width="12.33203125" style="77" customWidth="1"/>
    <col min="10" max="10" width="19.109375" style="77" customWidth="1"/>
    <col min="11" max="11" width="13.6640625" style="77" customWidth="1"/>
    <col min="12" max="12" width="23.5546875" style="77" customWidth="1"/>
    <col min="13" max="13" width="16.6640625" style="77" customWidth="1"/>
    <col min="14" max="14" width="15.6640625" style="77" customWidth="1"/>
    <col min="15" max="15" width="17.5546875" style="77" customWidth="1"/>
    <col min="16" max="16" width="18.6640625" style="77" customWidth="1"/>
    <col min="17" max="17" width="12.88671875" style="77" customWidth="1"/>
    <col min="18" max="18" width="15" style="77" customWidth="1"/>
    <col min="19" max="19" width="13.109375" style="77" customWidth="1"/>
    <col min="20" max="20" width="20.33203125" style="77" customWidth="1"/>
    <col min="21" max="21" width="18.109375" style="77" customWidth="1"/>
    <col min="22" max="23" width="17.109375" style="77" customWidth="1"/>
    <col min="24" max="25" width="9.109375" style="70"/>
    <col min="26" max="26" width="14.6640625" style="70" customWidth="1"/>
    <col min="27" max="16384" width="9.109375" style="70"/>
  </cols>
  <sheetData>
    <row r="2" spans="2:31" ht="28.8" x14ac:dyDescent="0.3">
      <c r="B2" s="68" t="s">
        <v>528</v>
      </c>
      <c r="C2" s="69" t="s">
        <v>529</v>
      </c>
      <c r="D2" s="239" t="s">
        <v>1207</v>
      </c>
      <c r="E2" s="240"/>
      <c r="F2" s="240"/>
      <c r="G2" s="240"/>
      <c r="H2" s="240"/>
      <c r="I2" s="240"/>
      <c r="J2" s="240"/>
      <c r="K2" s="240"/>
      <c r="L2" s="240"/>
      <c r="M2" s="240"/>
      <c r="N2" s="240"/>
      <c r="O2" s="240"/>
      <c r="P2" s="240"/>
      <c r="Q2" s="240"/>
      <c r="R2" s="240"/>
      <c r="S2" s="240"/>
      <c r="T2" s="240"/>
      <c r="U2" s="240"/>
      <c r="V2" s="240"/>
      <c r="W2" s="74"/>
      <c r="Y2" s="158"/>
    </row>
    <row r="3" spans="2:31" ht="43.2" x14ac:dyDescent="0.3">
      <c r="B3" s="68"/>
      <c r="C3" s="223"/>
      <c r="D3" s="226" t="s">
        <v>1211</v>
      </c>
      <c r="E3" s="226" t="s">
        <v>1212</v>
      </c>
      <c r="F3" s="226" t="s">
        <v>1213</v>
      </c>
      <c r="G3" s="226" t="s">
        <v>1214</v>
      </c>
      <c r="H3" s="226" t="s">
        <v>1215</v>
      </c>
      <c r="I3" s="226" t="s">
        <v>1216</v>
      </c>
      <c r="J3" s="226" t="s">
        <v>1217</v>
      </c>
      <c r="K3" s="226" t="s">
        <v>1218</v>
      </c>
      <c r="L3" s="226" t="s">
        <v>1219</v>
      </c>
      <c r="M3" s="226" t="s">
        <v>1220</v>
      </c>
      <c r="N3" s="226" t="s">
        <v>1221</v>
      </c>
      <c r="O3" s="226" t="s">
        <v>1222</v>
      </c>
      <c r="P3" s="226" t="s">
        <v>1223</v>
      </c>
      <c r="Q3" s="226" t="s">
        <v>1208</v>
      </c>
      <c r="R3" s="226" t="s">
        <v>1209</v>
      </c>
      <c r="S3" s="226" t="s">
        <v>1210</v>
      </c>
      <c r="T3" s="226" t="s">
        <v>1224</v>
      </c>
      <c r="U3" s="226" t="s">
        <v>1225</v>
      </c>
      <c r="V3" s="226" t="s">
        <v>1226</v>
      </c>
      <c r="W3" s="226" t="s">
        <v>1227</v>
      </c>
    </row>
    <row r="4" spans="2:31" x14ac:dyDescent="0.3">
      <c r="B4" s="156" t="s">
        <v>600</v>
      </c>
      <c r="C4" s="224">
        <v>0.7</v>
      </c>
      <c r="D4" s="188"/>
      <c r="E4" s="227"/>
      <c r="F4" s="227"/>
      <c r="G4" s="227">
        <v>0.3</v>
      </c>
      <c r="H4" s="227"/>
      <c r="I4" s="227"/>
      <c r="J4" s="227"/>
      <c r="K4" s="227"/>
      <c r="L4" s="227"/>
      <c r="M4" s="227"/>
      <c r="N4" s="227"/>
      <c r="O4" s="227"/>
      <c r="P4" s="227"/>
      <c r="Q4" s="227"/>
      <c r="R4" s="227"/>
      <c r="S4" s="227"/>
      <c r="T4" s="227"/>
      <c r="U4" s="227"/>
      <c r="V4" s="76"/>
      <c r="W4" s="76"/>
      <c r="Y4" s="161"/>
      <c r="AE4" s="155"/>
    </row>
    <row r="5" spans="2:31" x14ac:dyDescent="0.3">
      <c r="B5" s="156" t="s">
        <v>604</v>
      </c>
      <c r="C5" s="224">
        <v>0.8</v>
      </c>
      <c r="D5" s="188"/>
      <c r="E5" s="188"/>
      <c r="F5" s="188"/>
      <c r="G5" s="188">
        <v>0.3</v>
      </c>
      <c r="H5" s="188"/>
      <c r="I5" s="188"/>
      <c r="J5" s="188"/>
      <c r="K5" s="188"/>
      <c r="L5" s="188"/>
      <c r="M5" s="188"/>
      <c r="N5" s="188"/>
      <c r="O5" s="188"/>
      <c r="P5" s="76">
        <v>0.1</v>
      </c>
      <c r="Q5" s="76"/>
      <c r="R5" s="76"/>
      <c r="S5" s="76"/>
      <c r="T5" s="76"/>
      <c r="U5" s="76"/>
      <c r="V5" s="76"/>
      <c r="W5" s="76"/>
      <c r="Y5" s="161"/>
    </row>
    <row r="6" spans="2:31" x14ac:dyDescent="0.3">
      <c r="B6" s="156" t="s">
        <v>1121</v>
      </c>
      <c r="C6" s="224">
        <v>0.85</v>
      </c>
      <c r="D6" s="188"/>
      <c r="E6" s="188"/>
      <c r="F6" s="188"/>
      <c r="G6" s="188">
        <v>0.3</v>
      </c>
      <c r="H6" s="188"/>
      <c r="I6" s="188"/>
      <c r="J6" s="188"/>
      <c r="K6" s="188"/>
      <c r="L6" s="188"/>
      <c r="M6" s="188"/>
      <c r="N6" s="188"/>
      <c r="O6" s="76">
        <v>0.95</v>
      </c>
      <c r="P6" s="76">
        <v>0.1</v>
      </c>
      <c r="Q6" s="76"/>
      <c r="R6" s="76"/>
      <c r="S6" s="76"/>
      <c r="T6" s="76"/>
      <c r="U6" s="76"/>
      <c r="V6" s="76"/>
      <c r="W6" s="76"/>
      <c r="Y6" s="161"/>
    </row>
    <row r="7" spans="2:31" x14ac:dyDescent="0.3">
      <c r="B7" s="156" t="s">
        <v>601</v>
      </c>
      <c r="C7" s="224">
        <v>0.8</v>
      </c>
      <c r="D7" s="188"/>
      <c r="E7" s="188"/>
      <c r="F7" s="188"/>
      <c r="G7" s="188">
        <v>0.3</v>
      </c>
      <c r="H7" s="188"/>
      <c r="I7" s="188"/>
      <c r="J7" s="188"/>
      <c r="K7" s="188"/>
      <c r="L7" s="188"/>
      <c r="M7" s="188"/>
      <c r="N7" s="188"/>
      <c r="O7" s="188"/>
      <c r="P7" s="76">
        <v>0.1</v>
      </c>
      <c r="Q7" s="76"/>
      <c r="R7" s="76"/>
      <c r="S7" s="76"/>
      <c r="T7" s="76"/>
      <c r="U7" s="76"/>
      <c r="V7" s="76"/>
      <c r="W7" s="76"/>
      <c r="Y7" s="161"/>
    </row>
    <row r="8" spans="2:31" x14ac:dyDescent="0.3">
      <c r="B8" s="156" t="s">
        <v>602</v>
      </c>
      <c r="C8" s="224">
        <v>0.85</v>
      </c>
      <c r="D8" s="188"/>
      <c r="E8" s="188"/>
      <c r="F8" s="188"/>
      <c r="G8" s="188">
        <v>0.3</v>
      </c>
      <c r="H8" s="188"/>
      <c r="I8" s="188"/>
      <c r="J8" s="188"/>
      <c r="K8" s="188"/>
      <c r="L8" s="188"/>
      <c r="M8" s="188"/>
      <c r="N8" s="188"/>
      <c r="O8" s="188"/>
      <c r="P8" s="76">
        <v>0.1</v>
      </c>
      <c r="Q8" s="76"/>
      <c r="R8" s="76"/>
      <c r="S8" s="76"/>
      <c r="T8" s="76"/>
      <c r="U8" s="76"/>
      <c r="V8" s="76"/>
      <c r="W8" s="76"/>
      <c r="Y8" s="161"/>
    </row>
    <row r="9" spans="2:31" x14ac:dyDescent="0.3">
      <c r="B9" s="156" t="s">
        <v>603</v>
      </c>
      <c r="C9" s="224">
        <v>1</v>
      </c>
      <c r="D9" s="188"/>
      <c r="E9" s="188"/>
      <c r="F9" s="188"/>
      <c r="G9" s="188">
        <v>0.3</v>
      </c>
      <c r="H9" s="188"/>
      <c r="I9" s="188"/>
      <c r="J9" s="188"/>
      <c r="K9" s="188"/>
      <c r="L9" s="188"/>
      <c r="M9" s="188"/>
      <c r="N9" s="188"/>
      <c r="O9" s="188"/>
      <c r="P9" s="76">
        <v>0.1</v>
      </c>
      <c r="Q9" s="76"/>
      <c r="R9" s="76"/>
      <c r="S9" s="76"/>
      <c r="T9" s="76"/>
      <c r="U9" s="76"/>
      <c r="V9" s="76"/>
      <c r="W9" s="76"/>
      <c r="Y9" s="161"/>
    </row>
    <row r="10" spans="2:31" x14ac:dyDescent="0.3">
      <c r="B10" s="156" t="s">
        <v>605</v>
      </c>
      <c r="C10" s="224">
        <v>1</v>
      </c>
      <c r="D10" s="188"/>
      <c r="E10" s="188"/>
      <c r="F10" s="188"/>
      <c r="G10" s="188">
        <v>0.2</v>
      </c>
      <c r="H10" s="188"/>
      <c r="I10" s="188"/>
      <c r="J10" s="188"/>
      <c r="K10" s="188"/>
      <c r="L10" s="188"/>
      <c r="M10" s="188"/>
      <c r="N10" s="188"/>
      <c r="O10" s="188"/>
      <c r="P10" s="188"/>
      <c r="Q10" s="188"/>
      <c r="R10" s="188"/>
      <c r="S10" s="188"/>
      <c r="T10" s="188"/>
      <c r="U10" s="188"/>
      <c r="V10" s="76"/>
      <c r="W10" s="76"/>
      <c r="Y10" s="161"/>
    </row>
    <row r="11" spans="2:31" x14ac:dyDescent="0.3">
      <c r="B11" s="156" t="s">
        <v>599</v>
      </c>
      <c r="C11" s="224">
        <v>0.8</v>
      </c>
      <c r="D11" s="188"/>
      <c r="E11" s="188"/>
      <c r="F11" s="188"/>
      <c r="G11" s="188">
        <v>0.3</v>
      </c>
      <c r="H11" s="188"/>
      <c r="I11" s="188"/>
      <c r="J11" s="188"/>
      <c r="K11" s="188"/>
      <c r="L11" s="188"/>
      <c r="M11" s="188"/>
      <c r="N11" s="188"/>
      <c r="O11" s="188"/>
      <c r="P11" s="188"/>
      <c r="Q11" s="188"/>
      <c r="R11" s="188"/>
      <c r="S11" s="188"/>
      <c r="T11" s="188"/>
      <c r="U11" s="188"/>
      <c r="V11" s="76"/>
      <c r="W11" s="76"/>
      <c r="Y11" s="161"/>
    </row>
    <row r="12" spans="2:31" x14ac:dyDescent="0.3">
      <c r="B12" s="75" t="s">
        <v>537</v>
      </c>
      <c r="C12" s="224">
        <v>0.5</v>
      </c>
      <c r="D12" s="188"/>
      <c r="E12" s="188"/>
      <c r="F12" s="188"/>
      <c r="G12" s="188">
        <v>0.25</v>
      </c>
      <c r="H12" s="188"/>
      <c r="I12" s="188"/>
      <c r="J12" s="188"/>
      <c r="K12" s="188"/>
      <c r="L12" s="188"/>
      <c r="M12" s="188"/>
      <c r="N12" s="188"/>
      <c r="O12" s="188"/>
      <c r="P12" s="188"/>
      <c r="Q12" s="188"/>
      <c r="R12" s="188"/>
      <c r="S12" s="188"/>
      <c r="T12" s="188"/>
      <c r="U12" s="188"/>
      <c r="V12" s="76"/>
      <c r="W12" s="76"/>
      <c r="Y12" s="161"/>
    </row>
    <row r="13" spans="2:31" x14ac:dyDescent="0.3">
      <c r="B13" s="136" t="s">
        <v>503</v>
      </c>
      <c r="C13" s="224">
        <v>0.7</v>
      </c>
      <c r="D13" s="188"/>
      <c r="E13" s="188"/>
      <c r="F13" s="188"/>
      <c r="G13" s="188">
        <v>0.45</v>
      </c>
      <c r="H13" s="188"/>
      <c r="I13" s="188"/>
      <c r="J13" s="188"/>
      <c r="K13" s="188"/>
      <c r="L13" s="188"/>
      <c r="M13" s="188"/>
      <c r="N13" s="188"/>
      <c r="O13" s="188"/>
      <c r="P13" s="188"/>
      <c r="Q13" s="188"/>
      <c r="R13" s="188"/>
      <c r="S13" s="188"/>
      <c r="T13" s="188"/>
      <c r="U13" s="188"/>
      <c r="V13" s="76"/>
      <c r="W13" s="76"/>
      <c r="Y13" s="161"/>
    </row>
    <row r="14" spans="2:31" x14ac:dyDescent="0.3">
      <c r="B14" s="75" t="s">
        <v>535</v>
      </c>
      <c r="C14" s="224">
        <v>0.55000000000000004</v>
      </c>
      <c r="D14" s="188"/>
      <c r="E14" s="227">
        <v>0.2</v>
      </c>
      <c r="F14" s="227"/>
      <c r="G14" s="227"/>
      <c r="H14" s="227"/>
      <c r="I14" s="227"/>
      <c r="J14" s="227"/>
      <c r="K14" s="227"/>
      <c r="L14" s="227"/>
      <c r="M14" s="227"/>
      <c r="N14" s="227"/>
      <c r="O14" s="227"/>
      <c r="P14" s="227"/>
      <c r="Q14" s="227"/>
      <c r="R14" s="227"/>
      <c r="S14" s="227"/>
      <c r="T14" s="227"/>
      <c r="U14" s="227"/>
      <c r="V14" s="76"/>
      <c r="W14" s="76"/>
      <c r="Y14" s="161"/>
    </row>
    <row r="15" spans="2:31" x14ac:dyDescent="0.3">
      <c r="B15" s="75" t="s">
        <v>1099</v>
      </c>
      <c r="C15" s="224">
        <v>0.7</v>
      </c>
      <c r="D15" s="188"/>
      <c r="E15" s="227">
        <v>0.3</v>
      </c>
      <c r="F15" s="227"/>
      <c r="G15" s="76">
        <v>0.25</v>
      </c>
      <c r="H15" s="227"/>
      <c r="I15" s="227"/>
      <c r="J15" s="227"/>
      <c r="K15" s="227"/>
      <c r="L15" s="227"/>
      <c r="M15" s="227"/>
      <c r="N15" s="227"/>
      <c r="O15" s="227"/>
      <c r="P15" s="227"/>
      <c r="Q15" s="227"/>
      <c r="R15" s="227"/>
      <c r="S15" s="227"/>
      <c r="T15" s="227"/>
      <c r="U15" s="227"/>
      <c r="V15" s="76"/>
      <c r="W15" s="76"/>
      <c r="Y15" s="161"/>
    </row>
    <row r="16" spans="2:31" x14ac:dyDescent="0.3">
      <c r="B16" s="75" t="s">
        <v>504</v>
      </c>
      <c r="C16" s="224">
        <v>0.9</v>
      </c>
      <c r="D16" s="188"/>
      <c r="E16" s="188"/>
      <c r="F16" s="188"/>
      <c r="G16" s="188">
        <v>0.25</v>
      </c>
      <c r="H16" s="188"/>
      <c r="I16" s="188"/>
      <c r="J16" s="188"/>
      <c r="K16" s="188"/>
      <c r="L16" s="188"/>
      <c r="M16" s="188"/>
      <c r="N16" s="188"/>
      <c r="O16" s="188"/>
      <c r="P16" s="188"/>
      <c r="Q16" s="188"/>
      <c r="R16" s="188"/>
      <c r="S16" s="188"/>
      <c r="T16" s="188"/>
      <c r="U16" s="188"/>
      <c r="V16" s="76"/>
      <c r="W16" s="76"/>
      <c r="Y16" s="161"/>
    </row>
    <row r="17" spans="2:30" x14ac:dyDescent="0.3">
      <c r="B17" s="75" t="s">
        <v>538</v>
      </c>
      <c r="C17" s="224">
        <v>0.6</v>
      </c>
      <c r="D17" s="188"/>
      <c r="E17" s="227"/>
      <c r="F17" s="227"/>
      <c r="G17" s="227"/>
      <c r="H17" s="227"/>
      <c r="I17" s="76">
        <v>7</v>
      </c>
      <c r="J17" s="76"/>
      <c r="K17" s="76"/>
      <c r="L17" s="76"/>
      <c r="M17" s="76"/>
      <c r="N17" s="76"/>
      <c r="O17" s="76"/>
      <c r="P17" s="227"/>
      <c r="Q17" s="227"/>
      <c r="R17" s="227"/>
      <c r="S17" s="227"/>
      <c r="T17" s="227"/>
      <c r="U17" s="227"/>
      <c r="V17" s="76"/>
      <c r="W17" s="76"/>
      <c r="Y17" s="161"/>
    </row>
    <row r="18" spans="2:30" x14ac:dyDescent="0.3">
      <c r="B18" s="75" t="s">
        <v>559</v>
      </c>
      <c r="C18" s="224">
        <v>0.6</v>
      </c>
      <c r="D18" s="188"/>
      <c r="E18" s="188"/>
      <c r="F18" s="188"/>
      <c r="G18" s="76">
        <v>0.25</v>
      </c>
      <c r="H18" s="188"/>
      <c r="I18" s="188"/>
      <c r="J18" s="188"/>
      <c r="K18" s="188"/>
      <c r="L18" s="188"/>
      <c r="M18" s="188"/>
      <c r="N18" s="188"/>
      <c r="O18" s="188"/>
      <c r="P18" s="188"/>
      <c r="Q18" s="188"/>
      <c r="R18" s="188"/>
      <c r="S18" s="188"/>
      <c r="T18" s="188"/>
      <c r="U18" s="188"/>
      <c r="V18" s="76"/>
      <c r="W18" s="76"/>
      <c r="Y18" s="161"/>
    </row>
    <row r="19" spans="2:30" x14ac:dyDescent="0.3">
      <c r="B19" s="207" t="s">
        <v>868</v>
      </c>
      <c r="C19" s="225">
        <v>0.75</v>
      </c>
      <c r="D19" s="188"/>
      <c r="E19" s="188"/>
      <c r="F19" s="188"/>
      <c r="G19" s="188">
        <v>0.25</v>
      </c>
      <c r="H19" s="188"/>
      <c r="I19" s="188"/>
      <c r="J19" s="188"/>
      <c r="K19" s="188"/>
      <c r="L19" s="188"/>
      <c r="M19" s="188"/>
      <c r="N19" s="188"/>
      <c r="O19" s="188"/>
      <c r="P19" s="188"/>
      <c r="Q19" s="188">
        <v>2</v>
      </c>
      <c r="R19" s="188">
        <v>2.35</v>
      </c>
      <c r="S19" s="188">
        <v>2.66</v>
      </c>
      <c r="T19" s="188">
        <v>0.3</v>
      </c>
      <c r="U19" s="188">
        <v>0.35</v>
      </c>
      <c r="V19" s="188">
        <v>0.4</v>
      </c>
      <c r="W19" s="188"/>
      <c r="X19" s="209"/>
      <c r="Y19" s="210"/>
      <c r="Z19" s="209"/>
      <c r="AA19" s="209"/>
      <c r="AB19" s="209"/>
      <c r="AC19" s="209"/>
      <c r="AD19" s="209"/>
    </row>
    <row r="20" spans="2:30" x14ac:dyDescent="0.3">
      <c r="B20" s="75" t="s">
        <v>542</v>
      </c>
      <c r="C20" s="224">
        <v>0.5</v>
      </c>
      <c r="D20" s="188"/>
      <c r="E20" s="188"/>
      <c r="F20" s="188"/>
      <c r="G20" s="188"/>
      <c r="H20" s="188"/>
      <c r="I20" s="188"/>
      <c r="J20" s="188"/>
      <c r="K20" s="188"/>
      <c r="L20" s="188"/>
      <c r="M20" s="188"/>
      <c r="N20" s="188"/>
      <c r="O20" s="188"/>
      <c r="P20" s="228"/>
      <c r="Q20" s="228"/>
      <c r="R20" s="228"/>
      <c r="S20" s="228"/>
      <c r="T20" s="228"/>
      <c r="U20" s="228"/>
      <c r="V20" s="76"/>
      <c r="W20" s="76"/>
      <c r="Y20" s="161"/>
    </row>
    <row r="21" spans="2:30" x14ac:dyDescent="0.3">
      <c r="B21" s="75" t="s">
        <v>543</v>
      </c>
      <c r="C21" s="224">
        <v>0.4</v>
      </c>
      <c r="D21" s="188"/>
      <c r="E21" s="188"/>
      <c r="F21" s="188"/>
      <c r="G21" s="188">
        <v>0.25</v>
      </c>
      <c r="H21" s="188"/>
      <c r="I21" s="188"/>
      <c r="J21" s="188"/>
      <c r="K21" s="188"/>
      <c r="L21" s="188"/>
      <c r="M21" s="188"/>
      <c r="N21" s="188"/>
      <c r="O21" s="188"/>
      <c r="P21" s="188"/>
      <c r="Q21" s="188"/>
      <c r="R21" s="188"/>
      <c r="S21" s="188"/>
      <c r="T21" s="188"/>
      <c r="U21" s="188"/>
      <c r="V21" s="76"/>
      <c r="W21" s="76"/>
      <c r="Y21" s="161"/>
    </row>
    <row r="22" spans="2:30" s="209" customFormat="1" x14ac:dyDescent="0.25">
      <c r="B22" s="207" t="s">
        <v>544</v>
      </c>
      <c r="C22" s="225">
        <v>0.45</v>
      </c>
      <c r="D22" s="229">
        <v>0.25</v>
      </c>
      <c r="E22" s="230"/>
      <c r="F22" s="230"/>
      <c r="G22" s="230">
        <v>0.35</v>
      </c>
      <c r="H22" s="230"/>
      <c r="I22" s="230"/>
      <c r="J22" s="230"/>
      <c r="K22" s="230"/>
      <c r="L22" s="230"/>
      <c r="M22" s="230"/>
      <c r="N22" s="230"/>
      <c r="O22" s="230"/>
      <c r="P22" s="230"/>
      <c r="Q22" s="230">
        <v>1.25</v>
      </c>
      <c r="R22" s="230">
        <v>1.5</v>
      </c>
      <c r="S22" s="230">
        <v>1.7</v>
      </c>
      <c r="T22" s="230">
        <v>0.45</v>
      </c>
      <c r="U22" s="230">
        <v>0.52</v>
      </c>
      <c r="V22" s="208">
        <v>0.6</v>
      </c>
      <c r="W22" s="208"/>
      <c r="Y22" s="210"/>
    </row>
    <row r="23" spans="2:30" x14ac:dyDescent="0.3">
      <c r="B23" s="174" t="s">
        <v>1148</v>
      </c>
      <c r="C23" s="224">
        <v>0.45</v>
      </c>
      <c r="D23" s="188"/>
      <c r="E23" s="188"/>
      <c r="F23" s="188"/>
      <c r="G23" s="188">
        <v>0.25</v>
      </c>
      <c r="H23" s="188"/>
      <c r="I23" s="188"/>
      <c r="J23" s="188"/>
      <c r="K23" s="188"/>
      <c r="L23" s="188"/>
      <c r="M23" s="188"/>
      <c r="N23" s="188"/>
      <c r="O23" s="188"/>
      <c r="P23" s="188"/>
      <c r="Q23" s="188"/>
      <c r="R23" s="188"/>
      <c r="S23" s="188"/>
      <c r="T23" s="188"/>
      <c r="U23" s="188"/>
      <c r="V23" s="76"/>
      <c r="W23" s="76"/>
      <c r="Y23" s="161"/>
    </row>
    <row r="24" spans="2:30" x14ac:dyDescent="0.3">
      <c r="B24" s="75" t="s">
        <v>546</v>
      </c>
      <c r="C24" s="224">
        <v>0.4</v>
      </c>
      <c r="D24" s="188"/>
      <c r="E24" s="188"/>
      <c r="F24" s="188"/>
      <c r="G24" s="188">
        <v>0.25</v>
      </c>
      <c r="H24" s="188"/>
      <c r="I24" s="188"/>
      <c r="J24" s="188"/>
      <c r="K24" s="188"/>
      <c r="L24" s="188"/>
      <c r="M24" s="188"/>
      <c r="N24" s="188"/>
      <c r="O24" s="188"/>
      <c r="P24" s="188"/>
      <c r="Q24" s="188"/>
      <c r="R24" s="188"/>
      <c r="S24" s="188"/>
      <c r="T24" s="188"/>
      <c r="U24" s="188"/>
      <c r="V24" s="76"/>
      <c r="W24" s="76"/>
      <c r="Y24" s="161"/>
    </row>
    <row r="25" spans="2:30" x14ac:dyDescent="0.3">
      <c r="B25" s="75" t="s">
        <v>34</v>
      </c>
      <c r="C25" s="224">
        <v>0.4</v>
      </c>
      <c r="D25" s="188"/>
      <c r="E25" s="76">
        <v>0.2</v>
      </c>
      <c r="F25" s="227"/>
      <c r="G25" s="227"/>
      <c r="H25" s="227"/>
      <c r="I25" s="227"/>
      <c r="J25" s="227"/>
      <c r="K25" s="227"/>
      <c r="L25" s="227"/>
      <c r="M25" s="227"/>
      <c r="N25" s="227"/>
      <c r="O25" s="227"/>
      <c r="P25" s="227"/>
      <c r="Q25" s="227"/>
      <c r="R25" s="227"/>
      <c r="S25" s="227"/>
      <c r="T25" s="227"/>
      <c r="U25" s="227"/>
      <c r="V25" s="76"/>
      <c r="W25" s="76"/>
      <c r="Y25" s="161"/>
    </row>
    <row r="26" spans="2:30" x14ac:dyDescent="0.3">
      <c r="B26" s="75" t="s">
        <v>547</v>
      </c>
      <c r="C26" s="224">
        <v>0.5</v>
      </c>
      <c r="D26" s="188"/>
      <c r="E26" s="228"/>
      <c r="F26" s="228"/>
      <c r="G26" s="228"/>
      <c r="H26" s="228"/>
      <c r="I26" s="228"/>
      <c r="J26" s="228"/>
      <c r="K26" s="228"/>
      <c r="L26" s="228"/>
      <c r="M26" s="228"/>
      <c r="N26" s="228"/>
      <c r="O26" s="228"/>
      <c r="P26" s="228"/>
      <c r="Q26" s="228"/>
      <c r="R26" s="228"/>
      <c r="S26" s="228"/>
      <c r="T26" s="228"/>
      <c r="U26" s="228"/>
      <c r="V26" s="76"/>
      <c r="W26" s="76"/>
      <c r="Y26" s="161"/>
    </row>
    <row r="27" spans="2:30" x14ac:dyDescent="0.3">
      <c r="B27" s="75" t="s">
        <v>45</v>
      </c>
      <c r="C27" s="224">
        <v>0.7</v>
      </c>
      <c r="D27" s="188"/>
      <c r="E27" s="188"/>
      <c r="F27" s="188"/>
      <c r="G27" s="76">
        <v>0.25</v>
      </c>
      <c r="H27" s="188"/>
      <c r="I27" s="188"/>
      <c r="J27" s="188"/>
      <c r="K27" s="188"/>
      <c r="L27" s="188"/>
      <c r="M27" s="188"/>
      <c r="N27" s="188"/>
      <c r="O27" s="188"/>
      <c r="P27" s="188"/>
      <c r="Q27" s="188"/>
      <c r="R27" s="188"/>
      <c r="S27" s="188"/>
      <c r="T27" s="188"/>
      <c r="U27" s="188"/>
      <c r="V27" s="76"/>
      <c r="W27" s="76"/>
      <c r="Y27" s="161"/>
    </row>
    <row r="28" spans="2:30" x14ac:dyDescent="0.3">
      <c r="B28" s="75" t="s">
        <v>579</v>
      </c>
      <c r="C28" s="224">
        <v>1.1499999999999999</v>
      </c>
      <c r="D28" s="188"/>
      <c r="E28" s="228"/>
      <c r="F28" s="228"/>
      <c r="G28" s="76"/>
      <c r="H28" s="228"/>
      <c r="I28" s="228"/>
      <c r="J28" s="228"/>
      <c r="K28" s="228"/>
      <c r="L28" s="228"/>
      <c r="M28" s="228"/>
      <c r="N28" s="228"/>
      <c r="O28" s="228"/>
      <c r="P28" s="228"/>
      <c r="Q28" s="228"/>
      <c r="R28" s="228"/>
      <c r="S28" s="228"/>
      <c r="T28" s="228"/>
      <c r="U28" s="228"/>
      <c r="V28" s="76"/>
      <c r="W28" s="76"/>
      <c r="Y28" s="161"/>
    </row>
    <row r="29" spans="2:30" x14ac:dyDescent="0.3">
      <c r="B29" s="75" t="s">
        <v>580</v>
      </c>
      <c r="C29" s="224">
        <v>0.6</v>
      </c>
      <c r="D29" s="188"/>
      <c r="E29" s="188"/>
      <c r="F29" s="188"/>
      <c r="G29" s="76">
        <v>0.2</v>
      </c>
      <c r="H29" s="188"/>
      <c r="I29" s="188"/>
      <c r="J29" s="188"/>
      <c r="K29" s="188"/>
      <c r="L29" s="188"/>
      <c r="M29" s="188"/>
      <c r="N29" s="188"/>
      <c r="O29" s="188"/>
      <c r="P29" s="76">
        <v>0.1</v>
      </c>
      <c r="Q29" s="76"/>
      <c r="R29" s="76"/>
      <c r="S29" s="76"/>
      <c r="T29" s="76"/>
      <c r="U29" s="76"/>
      <c r="V29" s="76"/>
      <c r="W29" s="76"/>
      <c r="Y29" s="161"/>
    </row>
    <row r="30" spans="2:30" x14ac:dyDescent="0.3">
      <c r="B30" s="75" t="s">
        <v>581</v>
      </c>
      <c r="C30" s="224">
        <v>0.55000000000000004</v>
      </c>
      <c r="D30" s="188"/>
      <c r="E30" s="228"/>
      <c r="F30" s="228"/>
      <c r="G30" s="228"/>
      <c r="H30" s="228"/>
      <c r="I30" s="228"/>
      <c r="J30" s="228"/>
      <c r="K30" s="228"/>
      <c r="L30" s="228"/>
      <c r="M30" s="228"/>
      <c r="N30" s="228"/>
      <c r="O30" s="228"/>
      <c r="P30" s="228"/>
      <c r="Q30" s="228"/>
      <c r="R30" s="228"/>
      <c r="S30" s="228"/>
      <c r="T30" s="228"/>
      <c r="U30" s="228"/>
      <c r="V30" s="76"/>
      <c r="W30" s="76"/>
      <c r="Y30" s="161"/>
    </row>
    <row r="31" spans="2:30" x14ac:dyDescent="0.3">
      <c r="B31" s="75" t="s">
        <v>582</v>
      </c>
      <c r="C31" s="224">
        <v>0.8</v>
      </c>
      <c r="D31" s="188"/>
      <c r="E31" s="227"/>
      <c r="F31" s="227"/>
      <c r="G31" s="227"/>
      <c r="H31" s="227"/>
      <c r="I31" s="227"/>
      <c r="J31" s="227"/>
      <c r="K31" s="227"/>
      <c r="L31" s="227"/>
      <c r="M31" s="227"/>
      <c r="N31" s="227"/>
      <c r="O31" s="227"/>
      <c r="P31" s="76">
        <v>0.1</v>
      </c>
      <c r="Q31" s="76"/>
      <c r="R31" s="76"/>
      <c r="S31" s="76"/>
      <c r="T31" s="76"/>
      <c r="U31" s="76"/>
      <c r="V31" s="76"/>
      <c r="W31" s="76"/>
      <c r="Y31" s="161"/>
    </row>
    <row r="32" spans="2:30" x14ac:dyDescent="0.3">
      <c r="B32" s="178" t="s">
        <v>584</v>
      </c>
      <c r="C32" s="224">
        <v>0.85</v>
      </c>
      <c r="D32" s="188"/>
      <c r="E32" s="76">
        <v>0.2</v>
      </c>
      <c r="F32" s="227"/>
      <c r="G32" s="227"/>
      <c r="H32" s="227"/>
      <c r="I32" s="227"/>
      <c r="J32" s="227"/>
      <c r="K32" s="227"/>
      <c r="L32" s="227"/>
      <c r="M32" s="227"/>
      <c r="N32" s="227"/>
      <c r="O32" s="227"/>
      <c r="P32" s="76">
        <v>0.1</v>
      </c>
      <c r="Q32" s="76"/>
      <c r="R32" s="76"/>
      <c r="S32" s="76"/>
      <c r="T32" s="76"/>
      <c r="U32" s="76"/>
      <c r="V32" s="76"/>
      <c r="W32" s="76"/>
      <c r="Y32" s="161"/>
    </row>
    <row r="33" spans="2:25" x14ac:dyDescent="0.3">
      <c r="B33" s="75" t="s">
        <v>585</v>
      </c>
      <c r="C33" s="224">
        <v>1.9</v>
      </c>
      <c r="D33" s="188"/>
      <c r="E33" s="228"/>
      <c r="F33" s="228"/>
      <c r="G33" s="228"/>
      <c r="H33" s="228"/>
      <c r="I33" s="228"/>
      <c r="J33" s="228"/>
      <c r="K33" s="228"/>
      <c r="L33" s="228"/>
      <c r="M33" s="228"/>
      <c r="N33" s="228"/>
      <c r="O33" s="228"/>
      <c r="P33" s="76"/>
      <c r="Q33" s="76"/>
      <c r="R33" s="76"/>
      <c r="S33" s="76"/>
      <c r="T33" s="76"/>
      <c r="U33" s="76"/>
      <c r="V33" s="76"/>
      <c r="W33" s="76"/>
      <c r="Y33" s="161"/>
    </row>
    <row r="34" spans="2:25" x14ac:dyDescent="0.3">
      <c r="B34" s="75" t="s">
        <v>586</v>
      </c>
      <c r="C34" s="224">
        <v>0.7</v>
      </c>
      <c r="D34" s="188"/>
      <c r="E34" s="188"/>
      <c r="F34" s="188"/>
      <c r="G34" s="76">
        <v>0.15</v>
      </c>
      <c r="H34" s="188"/>
      <c r="I34" s="188"/>
      <c r="J34" s="188"/>
      <c r="K34" s="188"/>
      <c r="L34" s="188"/>
      <c r="M34" s="188"/>
      <c r="N34" s="188"/>
      <c r="O34" s="188"/>
      <c r="P34" s="76">
        <v>0.1</v>
      </c>
      <c r="Q34" s="76"/>
      <c r="R34" s="76"/>
      <c r="S34" s="76"/>
      <c r="T34" s="76"/>
      <c r="U34" s="76"/>
      <c r="V34" s="76"/>
      <c r="W34" s="76"/>
      <c r="Y34" s="161"/>
    </row>
    <row r="35" spans="2:25" x14ac:dyDescent="0.3">
      <c r="B35" s="178" t="s">
        <v>587</v>
      </c>
      <c r="C35" s="224">
        <v>0.75</v>
      </c>
      <c r="D35" s="188"/>
      <c r="E35" s="227"/>
      <c r="F35" s="227"/>
      <c r="G35" s="227"/>
      <c r="H35" s="227"/>
      <c r="I35" s="227"/>
      <c r="J35" s="227"/>
      <c r="K35" s="227"/>
      <c r="L35" s="227"/>
      <c r="M35" s="227"/>
      <c r="N35" s="227"/>
      <c r="O35" s="227"/>
      <c r="P35" s="76">
        <v>0.1</v>
      </c>
      <c r="Q35" s="76"/>
      <c r="R35" s="76"/>
      <c r="S35" s="76"/>
      <c r="T35" s="76"/>
      <c r="U35" s="76"/>
      <c r="V35" s="76"/>
      <c r="W35" s="76"/>
      <c r="Y35" s="161"/>
    </row>
    <row r="36" spans="2:25" x14ac:dyDescent="0.3">
      <c r="B36" s="75" t="s">
        <v>588</v>
      </c>
      <c r="C36" s="224">
        <v>0.9</v>
      </c>
      <c r="D36" s="188"/>
      <c r="E36" s="227"/>
      <c r="F36" s="227"/>
      <c r="G36" s="227"/>
      <c r="H36" s="227"/>
      <c r="I36" s="227"/>
      <c r="J36" s="227"/>
      <c r="K36" s="227"/>
      <c r="L36" s="227"/>
      <c r="M36" s="227"/>
      <c r="N36" s="227"/>
      <c r="O36" s="227"/>
      <c r="P36" s="76">
        <v>0.1</v>
      </c>
      <c r="Q36" s="76"/>
      <c r="R36" s="76"/>
      <c r="S36" s="76"/>
      <c r="T36" s="76"/>
      <c r="U36" s="76"/>
      <c r="V36" s="76"/>
      <c r="W36" s="76"/>
      <c r="Y36" s="161"/>
    </row>
    <row r="37" spans="2:25" x14ac:dyDescent="0.3">
      <c r="B37" s="135" t="s">
        <v>469</v>
      </c>
      <c r="C37" s="224">
        <v>0.85</v>
      </c>
      <c r="D37" s="188"/>
      <c r="E37" s="188"/>
      <c r="F37" s="188"/>
      <c r="G37" s="76">
        <v>0.25</v>
      </c>
      <c r="H37" s="188"/>
      <c r="I37" s="188"/>
      <c r="J37" s="188"/>
      <c r="K37" s="188"/>
      <c r="L37" s="188"/>
      <c r="M37" s="188"/>
      <c r="N37" s="188"/>
      <c r="O37" s="188"/>
      <c r="P37" s="188"/>
      <c r="Q37" s="188"/>
      <c r="R37" s="188"/>
      <c r="S37" s="188"/>
      <c r="T37" s="188"/>
      <c r="U37" s="188"/>
      <c r="V37" s="76"/>
      <c r="W37" s="76"/>
      <c r="Y37" s="161"/>
    </row>
    <row r="38" spans="2:25" x14ac:dyDescent="0.3">
      <c r="B38" s="75" t="s">
        <v>577</v>
      </c>
      <c r="C38" s="224">
        <v>0.95</v>
      </c>
      <c r="D38" s="188"/>
      <c r="E38" s="228"/>
      <c r="F38" s="228"/>
      <c r="G38" s="228"/>
      <c r="H38" s="228"/>
      <c r="I38" s="228"/>
      <c r="J38" s="228"/>
      <c r="K38" s="228"/>
      <c r="L38" s="228"/>
      <c r="M38" s="228"/>
      <c r="N38" s="228"/>
      <c r="O38" s="228"/>
      <c r="P38" s="228"/>
      <c r="Q38" s="228"/>
      <c r="R38" s="228"/>
      <c r="S38" s="228"/>
      <c r="T38" s="228"/>
      <c r="U38" s="228"/>
      <c r="V38" s="76"/>
      <c r="W38" s="76"/>
      <c r="Y38" s="161"/>
    </row>
    <row r="39" spans="2:25" x14ac:dyDescent="0.3">
      <c r="B39" s="75" t="s">
        <v>7</v>
      </c>
      <c r="C39" s="224">
        <v>0.9</v>
      </c>
      <c r="D39" s="188"/>
      <c r="E39" s="227"/>
      <c r="F39" s="76">
        <v>0.35</v>
      </c>
      <c r="G39" s="227"/>
      <c r="H39" s="227"/>
      <c r="I39" s="227"/>
      <c r="J39" s="227"/>
      <c r="K39" s="227"/>
      <c r="L39" s="227"/>
      <c r="M39" s="227"/>
      <c r="N39" s="227"/>
      <c r="O39" s="227"/>
      <c r="P39" s="227"/>
      <c r="Q39" s="227"/>
      <c r="R39" s="227"/>
      <c r="S39" s="227"/>
      <c r="T39" s="227"/>
      <c r="U39" s="227"/>
      <c r="V39" s="76"/>
      <c r="W39" s="76"/>
      <c r="Y39" s="161"/>
    </row>
    <row r="40" spans="2:25" x14ac:dyDescent="0.3">
      <c r="B40" s="156" t="s">
        <v>589</v>
      </c>
      <c r="C40" s="224">
        <v>0.45</v>
      </c>
      <c r="D40" s="188"/>
      <c r="E40" s="228"/>
      <c r="F40" s="228"/>
      <c r="G40" s="228"/>
      <c r="H40" s="228"/>
      <c r="I40" s="228"/>
      <c r="J40" s="228"/>
      <c r="K40" s="228"/>
      <c r="L40" s="228"/>
      <c r="M40" s="228"/>
      <c r="N40" s="228"/>
      <c r="O40" s="228"/>
      <c r="P40" s="228"/>
      <c r="Q40" s="228"/>
      <c r="R40" s="228"/>
      <c r="S40" s="228"/>
      <c r="T40" s="228"/>
      <c r="U40" s="228"/>
      <c r="V40" s="76"/>
      <c r="W40" s="76"/>
      <c r="Y40" s="161"/>
    </row>
    <row r="41" spans="2:25" x14ac:dyDescent="0.3">
      <c r="B41" s="75" t="s">
        <v>554</v>
      </c>
      <c r="C41" s="224">
        <v>0.8</v>
      </c>
      <c r="D41" s="188"/>
      <c r="E41" s="188"/>
      <c r="F41" s="188"/>
      <c r="G41" s="76">
        <v>0.25</v>
      </c>
      <c r="H41" s="188"/>
      <c r="I41" s="188"/>
      <c r="J41" s="188"/>
      <c r="K41" s="188"/>
      <c r="L41" s="188"/>
      <c r="M41" s="188"/>
      <c r="N41" s="188"/>
      <c r="O41" s="188"/>
      <c r="P41" s="188"/>
      <c r="Q41" s="188"/>
      <c r="R41" s="188"/>
      <c r="S41" s="188"/>
      <c r="T41" s="188"/>
      <c r="U41" s="188"/>
      <c r="V41" s="76"/>
      <c r="W41" s="76"/>
      <c r="Y41" s="161"/>
    </row>
    <row r="42" spans="2:25" x14ac:dyDescent="0.3">
      <c r="B42" s="75" t="s">
        <v>555</v>
      </c>
      <c r="C42" s="224">
        <v>1</v>
      </c>
      <c r="D42" s="188"/>
      <c r="E42" s="228"/>
      <c r="F42" s="228"/>
      <c r="G42" s="228"/>
      <c r="H42" s="228"/>
      <c r="I42" s="228"/>
      <c r="J42" s="228"/>
      <c r="K42" s="228"/>
      <c r="L42" s="228"/>
      <c r="M42" s="228"/>
      <c r="N42" s="228"/>
      <c r="O42" s="228"/>
      <c r="P42" s="228"/>
      <c r="Q42" s="228"/>
      <c r="R42" s="228"/>
      <c r="S42" s="228"/>
      <c r="T42" s="228"/>
      <c r="U42" s="228"/>
      <c r="V42" s="76"/>
      <c r="W42" s="76"/>
      <c r="Y42" s="161"/>
    </row>
    <row r="43" spans="2:25" s="209" customFormat="1" x14ac:dyDescent="0.25">
      <c r="B43" s="207" t="s">
        <v>12</v>
      </c>
      <c r="C43" s="225">
        <v>0.7</v>
      </c>
      <c r="D43" s="229"/>
      <c r="E43" s="230"/>
      <c r="F43" s="230"/>
      <c r="G43" s="208">
        <v>0.25</v>
      </c>
      <c r="H43" s="230"/>
      <c r="I43" s="230"/>
      <c r="J43" s="230"/>
      <c r="K43" s="230"/>
      <c r="L43" s="230"/>
      <c r="M43" s="230"/>
      <c r="N43" s="230"/>
      <c r="O43" s="230"/>
      <c r="P43" s="230"/>
      <c r="Q43" s="230">
        <v>3</v>
      </c>
      <c r="R43" s="230">
        <v>3.5</v>
      </c>
      <c r="S43" s="230">
        <v>4</v>
      </c>
      <c r="T43" s="230"/>
      <c r="U43" s="230"/>
      <c r="V43" s="208"/>
      <c r="W43" s="208"/>
      <c r="Y43" s="210"/>
    </row>
    <row r="44" spans="2:25" x14ac:dyDescent="0.3">
      <c r="B44" s="75" t="s">
        <v>557</v>
      </c>
      <c r="C44" s="224">
        <v>0.45</v>
      </c>
      <c r="D44" s="188"/>
      <c r="E44" s="228"/>
      <c r="F44" s="228"/>
      <c r="G44" s="228"/>
      <c r="H44" s="228"/>
      <c r="I44" s="228"/>
      <c r="J44" s="228"/>
      <c r="K44" s="228"/>
      <c r="L44" s="228"/>
      <c r="M44" s="228"/>
      <c r="N44" s="228"/>
      <c r="O44" s="228"/>
      <c r="P44" s="228"/>
      <c r="Q44" s="228"/>
      <c r="R44" s="228"/>
      <c r="S44" s="228"/>
      <c r="T44" s="228"/>
      <c r="U44" s="228"/>
      <c r="V44" s="76"/>
      <c r="W44" s="76"/>
      <c r="Y44" s="161"/>
    </row>
    <row r="45" spans="2:25" x14ac:dyDescent="0.3">
      <c r="B45" s="75" t="s">
        <v>558</v>
      </c>
      <c r="C45" s="224">
        <v>0.55000000000000004</v>
      </c>
      <c r="D45" s="188"/>
      <c r="E45" s="188"/>
      <c r="F45" s="188"/>
      <c r="G45" s="76">
        <v>0.25</v>
      </c>
      <c r="H45" s="188"/>
      <c r="I45" s="188"/>
      <c r="J45" s="188"/>
      <c r="K45" s="188"/>
      <c r="L45" s="188"/>
      <c r="M45" s="188"/>
      <c r="N45" s="188"/>
      <c r="O45" s="188"/>
      <c r="P45" s="188"/>
      <c r="Q45" s="188"/>
      <c r="R45" s="188"/>
      <c r="S45" s="188"/>
      <c r="T45" s="188"/>
      <c r="U45" s="188"/>
      <c r="V45" s="76"/>
      <c r="W45" s="76"/>
      <c r="Y45" s="161"/>
    </row>
    <row r="46" spans="2:25" x14ac:dyDescent="0.3">
      <c r="B46" s="75" t="s">
        <v>1101</v>
      </c>
      <c r="C46" s="224">
        <v>0.6</v>
      </c>
      <c r="D46" s="188"/>
      <c r="E46" s="76">
        <v>0.2</v>
      </c>
      <c r="F46" s="227"/>
      <c r="G46" s="227"/>
      <c r="H46" s="227"/>
      <c r="I46" s="227"/>
      <c r="J46" s="227"/>
      <c r="K46" s="227"/>
      <c r="L46" s="227"/>
      <c r="M46" s="227"/>
      <c r="N46" s="227"/>
      <c r="O46" s="227"/>
      <c r="P46" s="227"/>
      <c r="Q46" s="227"/>
      <c r="R46" s="227"/>
      <c r="S46" s="227"/>
      <c r="T46" s="227"/>
      <c r="U46" s="227"/>
      <c r="V46" s="76"/>
      <c r="W46" s="76"/>
      <c r="Y46" s="161"/>
    </row>
    <row r="47" spans="2:25" x14ac:dyDescent="0.3">
      <c r="B47" s="75" t="s">
        <v>1100</v>
      </c>
      <c r="C47" s="224">
        <v>0.65</v>
      </c>
      <c r="D47" s="188"/>
      <c r="E47" s="76">
        <v>0.2</v>
      </c>
      <c r="F47" s="227"/>
      <c r="G47" s="227"/>
      <c r="H47" s="227"/>
      <c r="I47" s="227"/>
      <c r="J47" s="227"/>
      <c r="K47" s="227"/>
      <c r="L47" s="227"/>
      <c r="M47" s="227"/>
      <c r="N47" s="227"/>
      <c r="O47" s="227"/>
      <c r="P47" s="227"/>
      <c r="Q47" s="227"/>
      <c r="R47" s="227"/>
      <c r="S47" s="227"/>
      <c r="T47" s="227"/>
      <c r="U47" s="227"/>
      <c r="V47" s="76"/>
      <c r="W47" s="76"/>
      <c r="Y47" s="161"/>
    </row>
    <row r="48" spans="2:25" x14ac:dyDescent="0.3">
      <c r="B48" s="75" t="s">
        <v>1102</v>
      </c>
      <c r="C48" s="224">
        <v>0.85</v>
      </c>
      <c r="D48" s="188"/>
      <c r="E48" s="227"/>
      <c r="F48" s="76"/>
      <c r="G48" s="227"/>
      <c r="H48" s="76">
        <v>0.7</v>
      </c>
      <c r="I48" s="227"/>
      <c r="J48" s="227"/>
      <c r="K48" s="227"/>
      <c r="L48" s="227"/>
      <c r="M48" s="227"/>
      <c r="N48" s="227"/>
      <c r="O48" s="227"/>
      <c r="P48" s="227"/>
      <c r="Q48" s="227"/>
      <c r="R48" s="227"/>
      <c r="S48" s="227"/>
      <c r="T48" s="227"/>
      <c r="U48" s="227"/>
      <c r="V48" s="76"/>
      <c r="W48" s="76"/>
      <c r="Y48" s="161"/>
    </row>
    <row r="49" spans="2:32" x14ac:dyDescent="0.3">
      <c r="B49" s="75" t="s">
        <v>548</v>
      </c>
      <c r="C49" s="224">
        <v>0.6</v>
      </c>
      <c r="D49" s="188"/>
      <c r="E49" s="227"/>
      <c r="F49" s="227"/>
      <c r="G49" s="76">
        <v>0.45</v>
      </c>
      <c r="H49" s="227"/>
      <c r="I49" s="227"/>
      <c r="J49" s="227"/>
      <c r="K49" s="227"/>
      <c r="L49" s="227"/>
      <c r="M49" s="227"/>
      <c r="N49" s="227"/>
      <c r="O49" s="227"/>
      <c r="P49" s="227"/>
      <c r="Q49" s="227"/>
      <c r="R49" s="227"/>
      <c r="S49" s="227"/>
      <c r="T49" s="227"/>
      <c r="U49" s="227"/>
      <c r="V49" s="76"/>
      <c r="W49" s="76"/>
      <c r="Y49" s="161"/>
    </row>
    <row r="50" spans="2:32" x14ac:dyDescent="0.3">
      <c r="B50" s="75" t="s">
        <v>549</v>
      </c>
      <c r="C50" s="224">
        <v>0.7</v>
      </c>
      <c r="D50" s="188"/>
      <c r="E50" s="76">
        <v>0.35</v>
      </c>
      <c r="F50" s="227"/>
      <c r="G50" s="227"/>
      <c r="H50" s="227"/>
      <c r="I50" s="227"/>
      <c r="J50" s="227"/>
      <c r="K50" s="227"/>
      <c r="L50" s="227"/>
      <c r="M50" s="227"/>
      <c r="N50" s="227"/>
      <c r="O50" s="227"/>
      <c r="P50" s="227"/>
      <c r="Q50" s="227"/>
      <c r="R50" s="227"/>
      <c r="S50" s="227"/>
      <c r="T50" s="227"/>
      <c r="U50" s="227"/>
      <c r="V50" s="76"/>
      <c r="W50" s="76"/>
      <c r="Y50" s="161"/>
    </row>
    <row r="51" spans="2:32" x14ac:dyDescent="0.3">
      <c r="B51" s="172" t="s">
        <v>560</v>
      </c>
      <c r="C51" s="224">
        <v>0.6</v>
      </c>
      <c r="D51" s="188"/>
      <c r="E51" s="227"/>
      <c r="F51" s="227"/>
      <c r="G51" s="227"/>
      <c r="H51" s="227"/>
      <c r="I51" s="227"/>
      <c r="J51" s="227"/>
      <c r="K51" s="227"/>
      <c r="L51" s="227">
        <v>0.2</v>
      </c>
      <c r="M51" s="227"/>
      <c r="N51" s="227"/>
      <c r="O51" s="227"/>
      <c r="P51" s="227"/>
      <c r="Q51" s="227"/>
      <c r="R51" s="227"/>
      <c r="S51" s="227"/>
      <c r="T51" s="227"/>
      <c r="U51" s="227"/>
      <c r="V51" s="76"/>
      <c r="W51" s="76"/>
      <c r="X51" s="155"/>
      <c r="Y51" s="161"/>
    </row>
    <row r="52" spans="2:32" x14ac:dyDescent="0.3">
      <c r="B52" s="75" t="s">
        <v>562</v>
      </c>
      <c r="C52" s="224">
        <v>0.65</v>
      </c>
      <c r="D52" s="188"/>
      <c r="E52" s="227"/>
      <c r="F52" s="227"/>
      <c r="G52" s="227"/>
      <c r="H52" s="227"/>
      <c r="I52" s="227"/>
      <c r="J52" s="227"/>
      <c r="K52" s="227"/>
      <c r="L52" s="227">
        <v>0.2</v>
      </c>
      <c r="M52" s="227"/>
      <c r="N52" s="227"/>
      <c r="O52" s="227"/>
      <c r="P52" s="227"/>
      <c r="Q52" s="227"/>
      <c r="R52" s="227"/>
      <c r="S52" s="227"/>
      <c r="T52" s="227"/>
      <c r="U52" s="227"/>
      <c r="V52" s="76"/>
      <c r="W52" s="76"/>
      <c r="Y52" s="161"/>
    </row>
    <row r="53" spans="2:32" x14ac:dyDescent="0.3">
      <c r="B53" s="75" t="s">
        <v>1103</v>
      </c>
      <c r="C53" s="224">
        <v>0.1</v>
      </c>
      <c r="D53" s="188"/>
      <c r="E53" s="231"/>
      <c r="F53" s="231"/>
      <c r="G53" s="231"/>
      <c r="H53" s="231"/>
      <c r="I53" s="231"/>
      <c r="J53" s="231"/>
      <c r="K53" s="232" t="s">
        <v>1206</v>
      </c>
      <c r="L53" s="231"/>
      <c r="M53" s="231"/>
      <c r="N53" s="231"/>
      <c r="O53" s="231"/>
      <c r="P53" s="231"/>
      <c r="Q53" s="231"/>
      <c r="R53" s="231"/>
      <c r="S53" s="231"/>
      <c r="T53" s="231"/>
      <c r="U53" s="231"/>
      <c r="V53" s="76"/>
      <c r="W53" s="76"/>
      <c r="Y53" s="161"/>
    </row>
    <row r="54" spans="2:32" x14ac:dyDescent="0.3">
      <c r="B54" s="156" t="s">
        <v>568</v>
      </c>
      <c r="C54" s="224">
        <v>1</v>
      </c>
      <c r="D54" s="188"/>
      <c r="E54" s="228"/>
      <c r="F54" s="228"/>
      <c r="G54" s="228"/>
      <c r="H54" s="228"/>
      <c r="I54" s="228"/>
      <c r="J54" s="228"/>
      <c r="K54" s="228"/>
      <c r="L54" s="228"/>
      <c r="M54" s="228"/>
      <c r="N54" s="228"/>
      <c r="O54" s="228"/>
      <c r="P54" s="228"/>
      <c r="Q54" s="228"/>
      <c r="R54" s="228"/>
      <c r="S54" s="228"/>
      <c r="T54" s="228"/>
      <c r="U54" s="228"/>
      <c r="V54" s="76"/>
      <c r="W54" s="76"/>
      <c r="Y54" s="161"/>
    </row>
    <row r="55" spans="2:32" x14ac:dyDescent="0.3">
      <c r="B55" s="75" t="s">
        <v>569</v>
      </c>
      <c r="C55" s="224">
        <v>1</v>
      </c>
      <c r="D55" s="188"/>
      <c r="E55" s="227"/>
      <c r="F55" s="76">
        <v>0.35</v>
      </c>
      <c r="G55" s="227"/>
      <c r="H55" s="227"/>
      <c r="I55" s="227"/>
      <c r="J55" s="227"/>
      <c r="K55" s="227"/>
      <c r="L55" s="227"/>
      <c r="M55" s="227"/>
      <c r="N55" s="227"/>
      <c r="O55" s="227"/>
      <c r="P55" s="227"/>
      <c r="Q55" s="227"/>
      <c r="R55" s="227"/>
      <c r="S55" s="227"/>
      <c r="T55" s="227"/>
      <c r="U55" s="227"/>
      <c r="V55" s="76"/>
      <c r="W55" s="76"/>
      <c r="Y55" s="161"/>
    </row>
    <row r="56" spans="2:32" s="209" customFormat="1" x14ac:dyDescent="0.3">
      <c r="B56" s="207" t="s">
        <v>571</v>
      </c>
      <c r="C56" s="225">
        <v>1</v>
      </c>
      <c r="D56" s="229">
        <v>0.1</v>
      </c>
      <c r="E56" s="230"/>
      <c r="F56" s="230"/>
      <c r="G56" s="208">
        <v>0.35</v>
      </c>
      <c r="H56" s="230"/>
      <c r="I56" s="230"/>
      <c r="J56" s="230"/>
      <c r="K56" s="230"/>
      <c r="L56" s="230"/>
      <c r="M56" s="230"/>
      <c r="N56" s="230"/>
      <c r="O56" s="230"/>
      <c r="P56" s="230"/>
      <c r="Q56" s="230">
        <v>6.6</v>
      </c>
      <c r="R56" s="230">
        <v>7.76</v>
      </c>
      <c r="S56" s="230">
        <v>8.8000000000000007</v>
      </c>
      <c r="T56" s="230">
        <v>0.6</v>
      </c>
      <c r="U56" s="230">
        <v>0.7</v>
      </c>
      <c r="V56" s="208">
        <v>0.8</v>
      </c>
      <c r="W56" s="208"/>
      <c r="Y56" s="210"/>
      <c r="AD56" s="70"/>
      <c r="AE56" s="70"/>
      <c r="AF56" s="70"/>
    </row>
    <row r="57" spans="2:32" s="209" customFormat="1" x14ac:dyDescent="0.3">
      <c r="B57" s="207" t="s">
        <v>573</v>
      </c>
      <c r="C57" s="225">
        <v>0.95</v>
      </c>
      <c r="D57" s="229">
        <v>0.1</v>
      </c>
      <c r="E57" s="230"/>
      <c r="F57" s="230"/>
      <c r="G57" s="208">
        <v>0.35</v>
      </c>
      <c r="H57" s="230"/>
      <c r="I57" s="230"/>
      <c r="J57" s="230"/>
      <c r="K57" s="230"/>
      <c r="L57" s="230"/>
      <c r="M57" s="230"/>
      <c r="N57" s="230"/>
      <c r="O57" s="230"/>
      <c r="P57" s="230"/>
      <c r="Q57" s="230">
        <v>9.5</v>
      </c>
      <c r="R57" s="230">
        <v>11.2</v>
      </c>
      <c r="S57" s="230">
        <v>12.7</v>
      </c>
      <c r="T57" s="230">
        <v>0.45</v>
      </c>
      <c r="U57" s="230">
        <v>0.52</v>
      </c>
      <c r="V57" s="208">
        <v>0.6</v>
      </c>
      <c r="W57" s="208">
        <v>0.5</v>
      </c>
      <c r="Y57" s="210"/>
      <c r="AD57" s="70"/>
      <c r="AE57" s="70"/>
      <c r="AF57" s="70"/>
    </row>
    <row r="58" spans="2:32" x14ac:dyDescent="0.3">
      <c r="B58" s="75" t="s">
        <v>574</v>
      </c>
      <c r="C58" s="224">
        <v>0.6</v>
      </c>
      <c r="D58" s="188"/>
      <c r="E58" s="227"/>
      <c r="F58" s="227"/>
      <c r="G58" s="227"/>
      <c r="H58" s="227"/>
      <c r="I58" s="227"/>
      <c r="J58" s="227"/>
      <c r="K58" s="227"/>
      <c r="L58" s="227"/>
      <c r="M58" s="227">
        <v>40</v>
      </c>
      <c r="N58" s="227">
        <v>120</v>
      </c>
      <c r="O58" s="227"/>
      <c r="P58" s="227"/>
      <c r="Q58" s="227"/>
      <c r="R58" s="227"/>
      <c r="S58" s="227"/>
      <c r="T58" s="227"/>
      <c r="U58" s="227"/>
      <c r="V58" s="76"/>
      <c r="W58" s="76"/>
      <c r="Y58" s="161"/>
    </row>
    <row r="59" spans="2:32" x14ac:dyDescent="0.3">
      <c r="B59" s="75" t="s">
        <v>509</v>
      </c>
      <c r="C59" s="224">
        <v>0.95</v>
      </c>
      <c r="D59" s="188"/>
      <c r="E59" s="188"/>
      <c r="F59" s="188"/>
      <c r="G59" s="76">
        <v>0.25</v>
      </c>
      <c r="H59" s="188"/>
      <c r="I59" s="188"/>
      <c r="J59" s="188"/>
      <c r="K59" s="188"/>
      <c r="L59" s="188"/>
      <c r="M59" s="188"/>
      <c r="N59" s="188"/>
      <c r="O59" s="188"/>
      <c r="P59" s="188"/>
      <c r="Q59" s="188"/>
      <c r="R59" s="188"/>
      <c r="S59" s="188"/>
      <c r="T59" s="188"/>
      <c r="U59" s="188"/>
      <c r="V59" s="76"/>
      <c r="W59" s="76"/>
      <c r="Y59" s="161"/>
    </row>
    <row r="60" spans="2:32" x14ac:dyDescent="0.3">
      <c r="B60" s="75" t="s">
        <v>590</v>
      </c>
      <c r="C60" s="224">
        <v>0.65</v>
      </c>
      <c r="D60" s="188"/>
      <c r="E60" s="188"/>
      <c r="F60" s="188"/>
      <c r="G60" s="76">
        <v>0.35</v>
      </c>
      <c r="H60" s="188"/>
      <c r="I60" s="188"/>
      <c r="J60" s="188"/>
      <c r="K60" s="188"/>
      <c r="L60" s="188"/>
      <c r="M60" s="188"/>
      <c r="N60" s="188"/>
      <c r="O60" s="188"/>
      <c r="P60" s="188"/>
      <c r="Q60" s="188"/>
      <c r="R60" s="188"/>
      <c r="S60" s="188"/>
      <c r="T60" s="188"/>
      <c r="U60" s="188"/>
      <c r="V60" s="76"/>
      <c r="W60" s="76"/>
      <c r="Y60" s="161"/>
    </row>
    <row r="61" spans="2:32" x14ac:dyDescent="0.3">
      <c r="B61" s="75" t="s">
        <v>593</v>
      </c>
      <c r="C61" s="224">
        <v>0.6</v>
      </c>
      <c r="D61" s="188"/>
      <c r="E61" s="188"/>
      <c r="F61" s="188"/>
      <c r="G61" s="76">
        <v>0.35</v>
      </c>
      <c r="H61" s="188"/>
      <c r="I61" s="188"/>
      <c r="J61" s="188"/>
      <c r="K61" s="188"/>
      <c r="L61" s="188"/>
      <c r="M61" s="188"/>
      <c r="N61" s="188"/>
      <c r="O61" s="188"/>
      <c r="P61" s="188"/>
      <c r="Q61" s="188"/>
      <c r="R61" s="188"/>
      <c r="S61" s="188"/>
      <c r="T61" s="188"/>
      <c r="U61" s="188"/>
      <c r="V61" s="76"/>
      <c r="W61" s="76"/>
      <c r="Y61" s="161"/>
    </row>
    <row r="62" spans="2:32" x14ac:dyDescent="0.3">
      <c r="B62" s="178" t="s">
        <v>1104</v>
      </c>
      <c r="C62" s="224">
        <v>0.4</v>
      </c>
      <c r="D62" s="188"/>
      <c r="E62" s="228"/>
      <c r="F62" s="228"/>
      <c r="G62" s="76"/>
      <c r="H62" s="228"/>
      <c r="I62" s="228"/>
      <c r="J62" s="228"/>
      <c r="K62" s="228"/>
      <c r="L62" s="228"/>
      <c r="M62" s="228"/>
      <c r="N62" s="228"/>
      <c r="O62" s="228"/>
      <c r="P62" s="228"/>
      <c r="Q62" s="228"/>
      <c r="R62" s="228"/>
      <c r="S62" s="228"/>
      <c r="T62" s="228"/>
      <c r="U62" s="228"/>
      <c r="V62" s="76"/>
      <c r="W62" s="76"/>
      <c r="Y62" s="161"/>
    </row>
    <row r="63" spans="2:32" x14ac:dyDescent="0.3">
      <c r="B63" s="75" t="s">
        <v>1105</v>
      </c>
      <c r="C63" s="224">
        <v>0.6</v>
      </c>
      <c r="D63" s="188"/>
      <c r="E63" s="228"/>
      <c r="F63" s="228"/>
      <c r="G63" s="76"/>
      <c r="H63" s="228"/>
      <c r="I63" s="228"/>
      <c r="J63" s="228"/>
      <c r="K63" s="228"/>
      <c r="L63" s="228"/>
      <c r="M63" s="228"/>
      <c r="N63" s="228"/>
      <c r="O63" s="228"/>
      <c r="P63" s="228"/>
      <c r="Q63" s="228"/>
      <c r="R63" s="228"/>
      <c r="S63" s="228"/>
      <c r="T63" s="228"/>
      <c r="U63" s="228"/>
      <c r="V63" s="76"/>
      <c r="W63" s="76"/>
      <c r="Y63" s="161"/>
    </row>
    <row r="64" spans="2:32" x14ac:dyDescent="0.3">
      <c r="B64" s="140" t="s">
        <v>889</v>
      </c>
      <c r="C64" s="224">
        <v>2.25</v>
      </c>
      <c r="D64" s="188"/>
      <c r="E64" s="228"/>
      <c r="F64" s="228"/>
      <c r="G64" s="76"/>
      <c r="H64" s="228"/>
      <c r="I64" s="228"/>
      <c r="J64" s="228"/>
      <c r="K64" s="228"/>
      <c r="L64" s="228"/>
      <c r="M64" s="228"/>
      <c r="N64" s="228"/>
      <c r="O64" s="228"/>
      <c r="P64" s="228"/>
      <c r="Q64" s="228"/>
      <c r="R64" s="228"/>
      <c r="S64" s="228"/>
      <c r="T64" s="228"/>
      <c r="U64" s="228"/>
      <c r="V64" s="76"/>
      <c r="W64" s="76"/>
      <c r="Y64" s="161"/>
    </row>
    <row r="65" spans="1:30" x14ac:dyDescent="0.3">
      <c r="B65" s="140" t="s">
        <v>890</v>
      </c>
      <c r="C65" s="224">
        <v>1.45</v>
      </c>
      <c r="D65" s="188"/>
      <c r="E65" s="228"/>
      <c r="F65" s="228"/>
      <c r="G65" s="76"/>
      <c r="H65" s="228"/>
      <c r="I65" s="228"/>
      <c r="J65" s="228"/>
      <c r="K65" s="228"/>
      <c r="L65" s="228"/>
      <c r="M65" s="228"/>
      <c r="N65" s="228"/>
      <c r="O65" s="228"/>
      <c r="P65" s="228"/>
      <c r="Q65" s="228"/>
      <c r="R65" s="228"/>
      <c r="S65" s="228"/>
      <c r="T65" s="228"/>
      <c r="U65" s="228"/>
      <c r="V65" s="76"/>
      <c r="W65" s="76"/>
      <c r="Y65" s="161"/>
    </row>
    <row r="66" spans="1:30" x14ac:dyDescent="0.3">
      <c r="B66" s="140" t="s">
        <v>891</v>
      </c>
      <c r="C66" s="224">
        <v>1.1000000000000001</v>
      </c>
      <c r="D66" s="188"/>
      <c r="E66" s="228"/>
      <c r="F66" s="228"/>
      <c r="G66" s="76"/>
      <c r="H66" s="228"/>
      <c r="I66" s="228"/>
      <c r="J66" s="228"/>
      <c r="K66" s="228"/>
      <c r="L66" s="228"/>
      <c r="M66" s="228"/>
      <c r="N66" s="228"/>
      <c r="O66" s="228"/>
      <c r="P66" s="228"/>
      <c r="Q66" s="228"/>
      <c r="R66" s="228"/>
      <c r="S66" s="228"/>
      <c r="T66" s="228"/>
      <c r="U66" s="228"/>
      <c r="V66" s="76"/>
      <c r="W66" s="76"/>
      <c r="Y66" s="161"/>
    </row>
    <row r="67" spans="1:30" x14ac:dyDescent="0.3">
      <c r="B67" s="140" t="s">
        <v>892</v>
      </c>
      <c r="C67" s="224">
        <v>0.75</v>
      </c>
      <c r="D67" s="188"/>
      <c r="E67" s="228"/>
      <c r="F67" s="228"/>
      <c r="G67" s="76"/>
      <c r="H67" s="228"/>
      <c r="I67" s="228"/>
      <c r="J67" s="228"/>
      <c r="K67" s="228"/>
      <c r="L67" s="228"/>
      <c r="M67" s="228"/>
      <c r="N67" s="228"/>
      <c r="O67" s="228"/>
      <c r="P67" s="228"/>
      <c r="Q67" s="228"/>
      <c r="R67" s="228"/>
      <c r="S67" s="228"/>
      <c r="T67" s="228"/>
      <c r="U67" s="228"/>
      <c r="V67" s="76"/>
      <c r="W67" s="76"/>
      <c r="Y67" s="161"/>
    </row>
    <row r="68" spans="1:30" x14ac:dyDescent="0.3">
      <c r="B68" s="75" t="s">
        <v>575</v>
      </c>
      <c r="C68" s="224">
        <v>0.5</v>
      </c>
      <c r="D68" s="188"/>
      <c r="E68" s="188"/>
      <c r="F68" s="188"/>
      <c r="G68" s="76">
        <v>0.25</v>
      </c>
      <c r="H68" s="188"/>
      <c r="I68" s="188"/>
      <c r="J68" s="188"/>
      <c r="K68" s="188"/>
      <c r="L68" s="188"/>
      <c r="M68" s="188"/>
      <c r="N68" s="188"/>
      <c r="O68" s="188"/>
      <c r="P68" s="188"/>
      <c r="Q68" s="188"/>
      <c r="R68" s="188"/>
      <c r="S68" s="188"/>
      <c r="T68" s="188"/>
      <c r="U68" s="188"/>
      <c r="V68" s="76"/>
      <c r="W68" s="76"/>
      <c r="Y68" s="161"/>
    </row>
    <row r="69" spans="1:30" x14ac:dyDescent="0.3">
      <c r="B69" s="75" t="s">
        <v>576</v>
      </c>
      <c r="C69" s="224">
        <v>0.8</v>
      </c>
      <c r="D69" s="188"/>
      <c r="E69" s="188"/>
      <c r="F69" s="188"/>
      <c r="G69" s="76">
        <v>0.25</v>
      </c>
      <c r="H69" s="188"/>
      <c r="I69" s="188"/>
      <c r="J69" s="188"/>
      <c r="K69" s="188"/>
      <c r="L69" s="188"/>
      <c r="M69" s="188"/>
      <c r="N69" s="188"/>
      <c r="O69" s="188"/>
      <c r="P69" s="188"/>
      <c r="Q69" s="188"/>
      <c r="R69" s="188"/>
      <c r="S69" s="188"/>
      <c r="T69" s="188"/>
      <c r="U69" s="188"/>
      <c r="V69" s="76"/>
      <c r="W69" s="76"/>
      <c r="Y69" s="161"/>
    </row>
    <row r="70" spans="1:30" x14ac:dyDescent="0.3">
      <c r="B70" s="75" t="s">
        <v>591</v>
      </c>
      <c r="C70" s="224">
        <v>0.4</v>
      </c>
      <c r="D70" s="188"/>
      <c r="E70" s="228"/>
      <c r="F70" s="228"/>
      <c r="G70" s="76"/>
      <c r="H70" s="228"/>
      <c r="I70" s="228"/>
      <c r="J70" s="228"/>
      <c r="K70" s="228"/>
      <c r="L70" s="228"/>
      <c r="M70" s="228"/>
      <c r="N70" s="228"/>
      <c r="O70" s="228"/>
      <c r="P70" s="228"/>
      <c r="Q70" s="228"/>
      <c r="R70" s="228"/>
      <c r="S70" s="228"/>
      <c r="T70" s="228"/>
      <c r="U70" s="228"/>
      <c r="V70" s="76"/>
      <c r="W70" s="76"/>
      <c r="Y70" s="161"/>
    </row>
    <row r="71" spans="1:30" x14ac:dyDescent="0.3">
      <c r="B71" s="75" t="s">
        <v>592</v>
      </c>
      <c r="C71" s="224">
        <v>0.45</v>
      </c>
      <c r="D71" s="188"/>
      <c r="E71" s="188"/>
      <c r="F71" s="188"/>
      <c r="G71" s="76">
        <v>0.2</v>
      </c>
      <c r="H71" s="188"/>
      <c r="I71" s="188"/>
      <c r="J71" s="188"/>
      <c r="K71" s="188"/>
      <c r="L71" s="188"/>
      <c r="M71" s="188"/>
      <c r="N71" s="188"/>
      <c r="O71" s="188"/>
      <c r="P71" s="188"/>
      <c r="Q71" s="188"/>
      <c r="R71" s="188"/>
      <c r="S71" s="188"/>
      <c r="T71" s="188"/>
      <c r="U71" s="188"/>
      <c r="V71" s="76"/>
      <c r="W71" s="76"/>
      <c r="Y71" s="161"/>
    </row>
    <row r="72" spans="1:30" x14ac:dyDescent="0.3">
      <c r="B72" s="75" t="s">
        <v>595</v>
      </c>
      <c r="C72" s="224">
        <v>0.9</v>
      </c>
      <c r="D72" s="188"/>
      <c r="E72" s="227"/>
      <c r="F72" s="227"/>
      <c r="G72" s="227"/>
      <c r="H72" s="227"/>
      <c r="I72" s="227"/>
      <c r="J72" s="76">
        <v>1</v>
      </c>
      <c r="K72" s="76"/>
      <c r="L72" s="76"/>
      <c r="M72" s="76"/>
      <c r="N72" s="76"/>
      <c r="O72" s="76"/>
      <c r="P72" s="227"/>
      <c r="Q72" s="227"/>
      <c r="R72" s="227"/>
      <c r="S72" s="227"/>
      <c r="T72" s="227"/>
      <c r="U72" s="227"/>
      <c r="V72" s="76"/>
      <c r="W72" s="76"/>
      <c r="Y72" s="161"/>
    </row>
    <row r="73" spans="1:30" x14ac:dyDescent="0.3">
      <c r="B73" s="157" t="s">
        <v>597</v>
      </c>
      <c r="C73" s="224">
        <v>0.4</v>
      </c>
      <c r="D73" s="188"/>
      <c r="E73" s="228"/>
      <c r="F73" s="228"/>
      <c r="G73" s="228"/>
      <c r="H73" s="228"/>
      <c r="I73" s="228"/>
      <c r="J73" s="228"/>
      <c r="K73" s="228"/>
      <c r="L73" s="228"/>
      <c r="M73" s="228"/>
      <c r="N73" s="228"/>
      <c r="O73" s="228"/>
      <c r="P73" s="228"/>
      <c r="Q73" s="228"/>
      <c r="R73" s="228"/>
      <c r="S73" s="228"/>
      <c r="T73" s="228"/>
      <c r="U73" s="228"/>
      <c r="V73" s="76"/>
      <c r="W73" s="76"/>
      <c r="Y73" s="161"/>
      <c r="AD73" s="138"/>
    </row>
    <row r="74" spans="1:30" x14ac:dyDescent="0.3">
      <c r="B74" s="75"/>
      <c r="C74" s="224"/>
      <c r="D74" s="188"/>
      <c r="E74" s="188"/>
      <c r="F74" s="188"/>
      <c r="G74" s="188"/>
      <c r="H74" s="188"/>
      <c r="I74" s="188"/>
      <c r="J74" s="188"/>
      <c r="K74" s="188"/>
      <c r="L74" s="188"/>
      <c r="M74" s="188"/>
      <c r="N74" s="188"/>
      <c r="O74" s="188"/>
      <c r="P74" s="188"/>
      <c r="Q74" s="188"/>
      <c r="R74" s="188"/>
      <c r="S74" s="188"/>
      <c r="T74" s="188"/>
      <c r="U74" s="188"/>
      <c r="V74" s="76"/>
      <c r="W74" s="76"/>
    </row>
    <row r="75" spans="1:30" x14ac:dyDescent="0.3">
      <c r="B75" s="75"/>
      <c r="C75" s="224"/>
      <c r="D75" s="188"/>
      <c r="E75" s="188"/>
      <c r="F75" s="188"/>
      <c r="G75" s="188"/>
      <c r="H75" s="188"/>
      <c r="I75" s="188"/>
      <c r="J75" s="188"/>
      <c r="K75" s="188"/>
      <c r="L75" s="188"/>
      <c r="M75" s="188"/>
      <c r="N75" s="188"/>
      <c r="O75" s="188"/>
      <c r="P75" s="188"/>
      <c r="Q75" s="188"/>
      <c r="R75" s="188"/>
      <c r="S75" s="188"/>
      <c r="T75" s="188"/>
      <c r="U75" s="188"/>
      <c r="V75" s="76"/>
      <c r="W75" s="76"/>
    </row>
    <row r="76" spans="1:30" x14ac:dyDescent="0.3">
      <c r="A76" s="138" t="s">
        <v>983</v>
      </c>
      <c r="B76" s="75"/>
      <c r="C76" s="224"/>
      <c r="D76" s="188"/>
      <c r="E76" s="188"/>
      <c r="F76" s="188"/>
      <c r="G76" s="188"/>
      <c r="H76" s="188"/>
      <c r="I76" s="188"/>
      <c r="J76" s="188"/>
      <c r="K76" s="188"/>
      <c r="L76" s="188"/>
      <c r="M76" s="188"/>
      <c r="N76" s="188"/>
      <c r="O76" s="188"/>
      <c r="P76" s="188"/>
      <c r="Q76" s="188"/>
      <c r="R76" s="188"/>
      <c r="S76" s="188"/>
      <c r="T76" s="188"/>
      <c r="U76" s="188"/>
      <c r="V76" s="188"/>
      <c r="W76" s="188"/>
    </row>
    <row r="77" spans="1:30" x14ac:dyDescent="0.3">
      <c r="B77" s="183" t="s">
        <v>622</v>
      </c>
      <c r="C77" s="224" t="s">
        <v>984</v>
      </c>
      <c r="D77" s="188"/>
      <c r="E77" s="228"/>
      <c r="F77" s="228"/>
      <c r="G77" s="228"/>
      <c r="H77" s="228"/>
      <c r="I77" s="228"/>
      <c r="J77" s="228"/>
      <c r="K77" s="228"/>
      <c r="L77" s="228"/>
      <c r="M77" s="228"/>
      <c r="N77" s="228"/>
      <c r="O77" s="228"/>
      <c r="P77" s="228"/>
      <c r="Q77" s="228"/>
      <c r="R77" s="228"/>
      <c r="S77" s="228"/>
      <c r="T77" s="228"/>
      <c r="U77" s="228"/>
      <c r="V77" s="188"/>
      <c r="W77" s="188"/>
      <c r="X77" s="138" t="s">
        <v>985</v>
      </c>
    </row>
    <row r="78" spans="1:30" x14ac:dyDescent="0.3">
      <c r="B78" s="139" t="s">
        <v>623</v>
      </c>
      <c r="C78" s="224" t="s">
        <v>984</v>
      </c>
      <c r="D78" s="188"/>
      <c r="E78" s="228"/>
      <c r="F78" s="228"/>
      <c r="G78" s="228"/>
      <c r="H78" s="228"/>
      <c r="I78" s="228"/>
      <c r="J78" s="228"/>
      <c r="K78" s="228"/>
      <c r="L78" s="228"/>
      <c r="M78" s="228"/>
      <c r="N78" s="228"/>
      <c r="O78" s="228"/>
      <c r="P78" s="228"/>
      <c r="Q78" s="228"/>
      <c r="R78" s="228"/>
      <c r="S78" s="228"/>
      <c r="T78" s="228"/>
      <c r="U78" s="228"/>
      <c r="V78" s="188"/>
      <c r="W78" s="188"/>
      <c r="X78" s="138" t="s">
        <v>985</v>
      </c>
    </row>
    <row r="79" spans="1:30" x14ac:dyDescent="0.3">
      <c r="B79" s="139" t="s">
        <v>273</v>
      </c>
      <c r="C79" s="224">
        <f>C38</f>
        <v>0.95</v>
      </c>
      <c r="D79" s="188"/>
      <c r="E79" s="228"/>
      <c r="F79" s="228"/>
      <c r="G79" s="228"/>
      <c r="H79" s="228"/>
      <c r="I79" s="228"/>
      <c r="J79" s="228"/>
      <c r="K79" s="228"/>
      <c r="L79" s="228"/>
      <c r="M79" s="228"/>
      <c r="N79" s="228"/>
      <c r="O79" s="228"/>
      <c r="P79" s="228"/>
      <c r="Q79" s="228"/>
      <c r="R79" s="228"/>
      <c r="S79" s="228"/>
      <c r="T79" s="228"/>
      <c r="U79" s="228"/>
      <c r="V79" s="190"/>
      <c r="W79" s="190"/>
      <c r="X79" s="138" t="s">
        <v>986</v>
      </c>
    </row>
    <row r="80" spans="1:30" x14ac:dyDescent="0.3">
      <c r="B80" s="139" t="s">
        <v>526</v>
      </c>
      <c r="C80" s="224">
        <f>C51</f>
        <v>0.6</v>
      </c>
      <c r="D80" s="188"/>
      <c r="E80" s="228"/>
      <c r="F80" s="228"/>
      <c r="G80" s="228"/>
      <c r="H80" s="228"/>
      <c r="I80" s="228"/>
      <c r="J80" s="228"/>
      <c r="K80" s="228"/>
      <c r="L80" s="228"/>
      <c r="M80" s="228"/>
      <c r="N80" s="228"/>
      <c r="O80" s="228"/>
      <c r="P80" s="228"/>
      <c r="Q80" s="228"/>
      <c r="R80" s="228"/>
      <c r="S80" s="228"/>
      <c r="T80" s="228"/>
      <c r="U80" s="228"/>
      <c r="V80" s="188"/>
      <c r="W80" s="188"/>
      <c r="X80" s="138" t="s">
        <v>987</v>
      </c>
    </row>
    <row r="81" spans="1:24" x14ac:dyDescent="0.3">
      <c r="B81" s="139" t="s">
        <v>277</v>
      </c>
      <c r="C81" s="224">
        <v>0</v>
      </c>
      <c r="D81" s="188"/>
      <c r="E81" s="228"/>
      <c r="F81" s="228"/>
      <c r="G81" s="228"/>
      <c r="H81" s="228"/>
      <c r="I81" s="228"/>
      <c r="J81" s="228"/>
      <c r="K81" s="228"/>
      <c r="L81" s="228"/>
      <c r="M81" s="228"/>
      <c r="N81" s="228"/>
      <c r="O81" s="228"/>
      <c r="P81" s="228"/>
      <c r="Q81" s="228"/>
      <c r="R81" s="228"/>
      <c r="S81" s="228"/>
      <c r="T81" s="228"/>
      <c r="U81" s="228"/>
      <c r="V81" s="188"/>
      <c r="W81" s="188"/>
      <c r="X81" s="138"/>
    </row>
    <row r="82" spans="1:24" x14ac:dyDescent="0.3">
      <c r="B82" s="139" t="s">
        <v>276</v>
      </c>
      <c r="C82" s="224">
        <v>0</v>
      </c>
      <c r="D82" s="188"/>
      <c r="E82" s="228"/>
      <c r="F82" s="228"/>
      <c r="G82" s="228"/>
      <c r="H82" s="228"/>
      <c r="I82" s="228"/>
      <c r="J82" s="228"/>
      <c r="K82" s="228"/>
      <c r="L82" s="228"/>
      <c r="M82" s="228"/>
      <c r="N82" s="228"/>
      <c r="O82" s="228"/>
      <c r="P82" s="228"/>
      <c r="Q82" s="228"/>
      <c r="R82" s="228"/>
      <c r="S82" s="228"/>
      <c r="T82" s="228"/>
      <c r="U82" s="228"/>
      <c r="V82" s="188"/>
      <c r="W82" s="188"/>
      <c r="X82" s="138"/>
    </row>
    <row r="83" spans="1:24" x14ac:dyDescent="0.3">
      <c r="B83" s="184" t="s">
        <v>597</v>
      </c>
      <c r="C83" s="224">
        <v>0.4</v>
      </c>
      <c r="D83" s="188"/>
      <c r="E83" s="228"/>
      <c r="F83" s="228"/>
      <c r="G83" s="228"/>
      <c r="H83" s="228"/>
      <c r="I83" s="228"/>
      <c r="J83" s="228"/>
      <c r="K83" s="228"/>
      <c r="L83" s="228"/>
      <c r="M83" s="228"/>
      <c r="N83" s="228"/>
      <c r="O83" s="228"/>
      <c r="P83" s="228"/>
      <c r="Q83" s="228"/>
      <c r="R83" s="228"/>
      <c r="S83" s="228"/>
      <c r="T83" s="228"/>
      <c r="U83" s="228"/>
      <c r="V83" s="188"/>
      <c r="W83" s="188"/>
      <c r="X83" s="138" t="s">
        <v>987</v>
      </c>
    </row>
    <row r="84" spans="1:24" x14ac:dyDescent="0.3">
      <c r="B84" s="139" t="s">
        <v>1120</v>
      </c>
      <c r="C84" s="224">
        <f>C62</f>
        <v>0.4</v>
      </c>
      <c r="D84" s="188"/>
      <c r="E84" s="228"/>
      <c r="F84" s="228"/>
      <c r="G84" s="228"/>
      <c r="H84" s="228"/>
      <c r="I84" s="228"/>
      <c r="J84" s="228"/>
      <c r="K84" s="228"/>
      <c r="L84" s="228"/>
      <c r="M84" s="228"/>
      <c r="N84" s="228"/>
      <c r="O84" s="228"/>
      <c r="P84" s="228"/>
      <c r="Q84" s="228"/>
      <c r="R84" s="228"/>
      <c r="S84" s="228"/>
      <c r="T84" s="228"/>
      <c r="U84" s="228"/>
      <c r="V84" s="188"/>
      <c r="W84" s="188"/>
      <c r="X84" s="138" t="s">
        <v>1160</v>
      </c>
    </row>
    <row r="85" spans="1:24" x14ac:dyDescent="0.3">
      <c r="B85" s="183" t="s">
        <v>621</v>
      </c>
      <c r="C85" s="224">
        <f>C20</f>
        <v>0.5</v>
      </c>
      <c r="D85" s="188"/>
      <c r="E85" s="228"/>
      <c r="F85" s="228"/>
      <c r="G85" s="228"/>
      <c r="H85" s="228"/>
      <c r="I85" s="228"/>
      <c r="J85" s="228"/>
      <c r="K85" s="228"/>
      <c r="L85" s="228"/>
      <c r="M85" s="228"/>
      <c r="N85" s="228"/>
      <c r="O85" s="228"/>
      <c r="P85" s="228"/>
      <c r="Q85" s="228"/>
      <c r="R85" s="228"/>
      <c r="S85" s="228"/>
      <c r="T85" s="228"/>
      <c r="U85" s="228"/>
      <c r="V85" s="188"/>
      <c r="W85" s="188"/>
      <c r="X85" s="138" t="s">
        <v>988</v>
      </c>
    </row>
    <row r="86" spans="1:24" x14ac:dyDescent="0.3">
      <c r="B86" s="183" t="s">
        <v>1159</v>
      </c>
      <c r="C86" s="224">
        <f>C62</f>
        <v>0.4</v>
      </c>
      <c r="D86" s="188"/>
      <c r="E86" s="228"/>
      <c r="F86" s="228"/>
      <c r="G86" s="228"/>
      <c r="H86" s="228"/>
      <c r="I86" s="228"/>
      <c r="J86" s="228"/>
      <c r="K86" s="228"/>
      <c r="L86" s="228"/>
      <c r="M86" s="228"/>
      <c r="N86" s="228"/>
      <c r="O86" s="228"/>
      <c r="P86" s="228"/>
      <c r="Q86" s="228"/>
      <c r="R86" s="228"/>
      <c r="S86" s="228"/>
      <c r="T86" s="228"/>
      <c r="U86" s="228"/>
      <c r="V86" s="188"/>
      <c r="W86" s="188"/>
      <c r="X86" s="138" t="s">
        <v>1160</v>
      </c>
    </row>
    <row r="87" spans="1:24" x14ac:dyDescent="0.3">
      <c r="A87" s="175" t="s">
        <v>1154</v>
      </c>
      <c r="B87" s="185"/>
      <c r="C87" s="224"/>
      <c r="D87" s="188"/>
      <c r="E87" s="188"/>
      <c r="F87" s="188"/>
      <c r="G87" s="188"/>
      <c r="H87" s="188"/>
      <c r="I87" s="188"/>
      <c r="J87" s="188"/>
      <c r="K87" s="188"/>
      <c r="L87" s="188"/>
      <c r="M87" s="188"/>
      <c r="N87" s="188"/>
      <c r="O87" s="188"/>
      <c r="P87" s="188"/>
      <c r="Q87" s="188"/>
      <c r="R87" s="188"/>
      <c r="S87" s="188"/>
      <c r="T87" s="188"/>
      <c r="U87" s="188"/>
      <c r="V87" s="188"/>
      <c r="W87" s="188"/>
    </row>
    <row r="88" spans="1:24" x14ac:dyDescent="0.3">
      <c r="A88" s="175"/>
      <c r="B88" s="179" t="s">
        <v>1161</v>
      </c>
      <c r="C88" s="225">
        <v>0.75</v>
      </c>
      <c r="D88" s="188"/>
      <c r="E88" s="188"/>
      <c r="F88" s="188"/>
      <c r="G88" s="188">
        <v>0.25</v>
      </c>
      <c r="H88" s="188"/>
      <c r="I88" s="188"/>
      <c r="J88" s="188"/>
      <c r="K88" s="188"/>
      <c r="L88" s="188"/>
      <c r="M88" s="188"/>
      <c r="N88" s="188"/>
      <c r="O88" s="188"/>
      <c r="P88" s="188"/>
      <c r="Q88" s="188">
        <v>2</v>
      </c>
      <c r="R88" s="188">
        <v>2.35</v>
      </c>
      <c r="S88" s="188">
        <v>2.66</v>
      </c>
      <c r="T88" s="188">
        <v>0.3</v>
      </c>
      <c r="U88" s="188">
        <v>0.35</v>
      </c>
      <c r="V88" s="188">
        <v>0.4</v>
      </c>
      <c r="W88" s="188"/>
    </row>
    <row r="89" spans="1:24" x14ac:dyDescent="0.3">
      <c r="A89" s="175"/>
      <c r="B89" s="185" t="s">
        <v>1153</v>
      </c>
      <c r="C89" s="224">
        <v>0.4</v>
      </c>
      <c r="D89" s="188"/>
      <c r="E89" s="228"/>
      <c r="F89" s="228"/>
      <c r="G89" s="228"/>
      <c r="H89" s="228"/>
      <c r="I89" s="228"/>
      <c r="J89" s="228"/>
      <c r="K89" s="228"/>
      <c r="L89" s="228"/>
      <c r="M89" s="228"/>
      <c r="N89" s="228"/>
      <c r="O89" s="228"/>
      <c r="P89" s="228"/>
      <c r="Q89" s="228"/>
      <c r="R89" s="228"/>
      <c r="S89" s="228"/>
      <c r="T89" s="228"/>
      <c r="U89" s="228"/>
      <c r="V89" s="188"/>
      <c r="W89" s="188"/>
    </row>
    <row r="90" spans="1:24" x14ac:dyDescent="0.3">
      <c r="A90" s="175"/>
      <c r="B90" s="179" t="s">
        <v>1155</v>
      </c>
      <c r="C90" s="224">
        <v>0.85</v>
      </c>
      <c r="D90" s="188"/>
      <c r="E90" s="188"/>
      <c r="F90" s="188"/>
      <c r="G90" s="188"/>
      <c r="H90" s="188"/>
      <c r="I90" s="188"/>
      <c r="J90" s="188"/>
      <c r="K90" s="188"/>
      <c r="L90" s="188"/>
      <c r="M90" s="188"/>
      <c r="N90" s="188"/>
      <c r="O90" s="188"/>
      <c r="P90" s="188">
        <v>0.1</v>
      </c>
      <c r="Q90" s="188"/>
      <c r="R90" s="188"/>
      <c r="S90" s="188"/>
      <c r="T90" s="188"/>
      <c r="U90" s="188"/>
      <c r="V90" s="188"/>
      <c r="W90" s="188"/>
    </row>
    <row r="91" spans="1:24" x14ac:dyDescent="0.3">
      <c r="A91" s="175"/>
      <c r="B91" s="179" t="s">
        <v>1156</v>
      </c>
      <c r="C91" s="224">
        <v>0.75</v>
      </c>
      <c r="D91" s="188"/>
      <c r="E91" s="188"/>
      <c r="F91" s="188"/>
      <c r="G91" s="188"/>
      <c r="H91" s="188"/>
      <c r="I91" s="188"/>
      <c r="J91" s="188"/>
      <c r="K91" s="188"/>
      <c r="L91" s="188"/>
      <c r="M91" s="188"/>
      <c r="N91" s="188"/>
      <c r="O91" s="188"/>
      <c r="P91" s="188">
        <v>0.1</v>
      </c>
      <c r="Q91" s="188"/>
      <c r="R91" s="188"/>
      <c r="S91" s="188"/>
      <c r="T91" s="188"/>
      <c r="U91" s="188"/>
      <c r="V91" s="188"/>
      <c r="W91" s="188"/>
    </row>
    <row r="92" spans="1:24" x14ac:dyDescent="0.3">
      <c r="D92" s="188"/>
      <c r="E92" s="188"/>
      <c r="F92" s="188"/>
      <c r="G92" s="188"/>
      <c r="H92" s="188"/>
      <c r="I92" s="188"/>
      <c r="J92" s="188"/>
      <c r="K92" s="188"/>
      <c r="L92" s="188"/>
      <c r="M92" s="188"/>
      <c r="N92" s="188"/>
      <c r="O92" s="188"/>
      <c r="P92" s="188"/>
      <c r="Q92" s="188"/>
      <c r="R92" s="188"/>
      <c r="S92" s="188"/>
      <c r="T92" s="188"/>
      <c r="U92" s="188"/>
      <c r="V92" s="188"/>
      <c r="W92" s="188"/>
    </row>
    <row r="98" spans="1:30" x14ac:dyDescent="0.3">
      <c r="B98" s="70" t="s">
        <v>606</v>
      </c>
    </row>
    <row r="99" spans="1:30" s="77" customFormat="1" x14ac:dyDescent="0.3">
      <c r="A99" s="70"/>
      <c r="B99" s="70" t="s">
        <v>898</v>
      </c>
      <c r="X99" s="70"/>
      <c r="Y99" s="70"/>
      <c r="Z99" s="70"/>
      <c r="AA99" s="70"/>
      <c r="AB99" s="70"/>
      <c r="AC99" s="70"/>
      <c r="AD99" s="70"/>
    </row>
    <row r="100" spans="1:30" s="77" customFormat="1" x14ac:dyDescent="0.3">
      <c r="A100" s="70"/>
      <c r="B100" s="70" t="s">
        <v>607</v>
      </c>
      <c r="X100" s="70"/>
      <c r="Y100" s="70"/>
      <c r="Z100" s="70"/>
      <c r="AA100" s="70"/>
      <c r="AB100" s="70"/>
      <c r="AC100" s="70"/>
      <c r="AD100" s="70"/>
    </row>
    <row r="101" spans="1:30" s="77" customFormat="1" x14ac:dyDescent="0.3">
      <c r="A101" s="70"/>
      <c r="B101" s="233" t="s">
        <v>1249</v>
      </c>
      <c r="X101" s="70"/>
      <c r="Y101" s="70"/>
      <c r="Z101" s="70"/>
      <c r="AA101" s="70"/>
      <c r="AB101" s="70"/>
      <c r="AC101" s="70"/>
      <c r="AD101" s="70"/>
    </row>
    <row r="102" spans="1:30" s="77" customFormat="1" x14ac:dyDescent="0.3">
      <c r="A102" s="70"/>
      <c r="B102" s="233" t="s">
        <v>1250</v>
      </c>
      <c r="X102" s="70"/>
      <c r="Y102" s="70"/>
      <c r="Z102" s="70"/>
      <c r="AA102" s="70"/>
      <c r="AB102" s="70"/>
      <c r="AC102" s="70"/>
      <c r="AD102" s="70"/>
    </row>
    <row r="103" spans="1:30" s="77" customFormat="1" x14ac:dyDescent="0.3">
      <c r="A103" s="70"/>
      <c r="B103" s="70" t="s">
        <v>608</v>
      </c>
      <c r="X103" s="70"/>
      <c r="Y103" s="70"/>
      <c r="Z103" s="70"/>
      <c r="AA103" s="70"/>
      <c r="AB103" s="70"/>
      <c r="AC103" s="70"/>
      <c r="AD103" s="70"/>
    </row>
    <row r="104" spans="1:30" s="77" customFormat="1" x14ac:dyDescent="0.3">
      <c r="A104" s="70"/>
      <c r="B104" s="70" t="s">
        <v>609</v>
      </c>
      <c r="X104" s="70"/>
      <c r="Y104" s="70"/>
      <c r="Z104" s="70"/>
      <c r="AA104" s="70"/>
      <c r="AB104" s="70"/>
      <c r="AC104" s="70"/>
      <c r="AD104" s="70"/>
    </row>
    <row r="105" spans="1:30" s="77" customFormat="1" x14ac:dyDescent="0.3">
      <c r="A105" s="70"/>
      <c r="B105" s="233" t="s">
        <v>1251</v>
      </c>
      <c r="X105" s="70"/>
      <c r="Y105" s="70"/>
      <c r="Z105" s="70"/>
      <c r="AA105" s="70"/>
      <c r="AB105" s="70"/>
      <c r="AC105" s="70"/>
      <c r="AD105" s="70"/>
    </row>
    <row r="106" spans="1:30" s="77" customFormat="1" x14ac:dyDescent="0.3">
      <c r="A106" s="70"/>
      <c r="B106" s="233" t="s">
        <v>1252</v>
      </c>
      <c r="X106" s="70"/>
      <c r="Y106" s="70"/>
      <c r="Z106" s="70"/>
      <c r="AA106" s="70"/>
      <c r="AB106" s="70"/>
      <c r="AC106" s="70"/>
      <c r="AD106" s="70"/>
    </row>
    <row r="107" spans="1:30" s="77" customFormat="1" x14ac:dyDescent="0.3">
      <c r="A107" s="70"/>
      <c r="B107" s="233" t="s">
        <v>1253</v>
      </c>
      <c r="X107" s="70"/>
      <c r="Y107" s="70"/>
      <c r="Z107" s="70"/>
      <c r="AA107" s="70"/>
      <c r="AB107" s="70"/>
      <c r="AC107" s="70"/>
      <c r="AD107" s="70"/>
    </row>
    <row r="108" spans="1:30" s="77" customFormat="1" x14ac:dyDescent="0.3">
      <c r="A108" s="70"/>
      <c r="B108" s="233" t="s">
        <v>1254</v>
      </c>
      <c r="X108" s="70"/>
      <c r="Y108" s="70"/>
      <c r="Z108" s="70"/>
      <c r="AA108" s="70"/>
      <c r="AB108" s="70"/>
      <c r="AC108" s="70"/>
      <c r="AD108" s="70"/>
    </row>
    <row r="109" spans="1:30" s="77" customFormat="1" x14ac:dyDescent="0.3">
      <c r="A109" s="70"/>
      <c r="B109" s="233" t="s">
        <v>1255</v>
      </c>
      <c r="X109" s="70"/>
      <c r="Y109" s="70"/>
      <c r="Z109" s="70"/>
      <c r="AA109" s="70"/>
      <c r="AB109" s="70"/>
      <c r="AC109" s="70"/>
      <c r="AD109" s="70"/>
    </row>
    <row r="110" spans="1:30" s="77" customFormat="1" x14ac:dyDescent="0.3">
      <c r="A110" s="70"/>
      <c r="B110" s="233" t="s">
        <v>1256</v>
      </c>
      <c r="X110" s="70"/>
      <c r="Y110" s="70"/>
      <c r="Z110" s="70"/>
      <c r="AA110" s="70"/>
      <c r="AB110" s="70"/>
      <c r="AC110" s="70"/>
      <c r="AD110" s="70"/>
    </row>
    <row r="111" spans="1:30" s="77" customFormat="1" x14ac:dyDescent="0.3">
      <c r="A111" s="70"/>
      <c r="B111" s="233" t="s">
        <v>1257</v>
      </c>
      <c r="X111" s="70"/>
      <c r="Y111" s="70"/>
      <c r="Z111" s="70"/>
      <c r="AA111" s="70"/>
      <c r="AB111" s="70"/>
      <c r="AC111" s="70"/>
      <c r="AD111" s="70"/>
    </row>
    <row r="112" spans="1:30" s="77" customFormat="1" x14ac:dyDescent="0.3">
      <c r="A112" s="70"/>
      <c r="B112" s="233" t="s">
        <v>1258</v>
      </c>
      <c r="X112" s="70"/>
      <c r="Y112" s="70"/>
      <c r="Z112" s="70"/>
      <c r="AA112" s="70"/>
      <c r="AB112" s="70"/>
      <c r="AC112" s="70"/>
      <c r="AD112" s="70"/>
    </row>
    <row r="113" spans="1:30" s="77" customFormat="1" x14ac:dyDescent="0.3">
      <c r="A113" s="70"/>
      <c r="B113" s="70"/>
      <c r="X113" s="70"/>
      <c r="Y113" s="70"/>
      <c r="Z113" s="70"/>
      <c r="AA113" s="70"/>
      <c r="AB113" s="70"/>
      <c r="AC113" s="70"/>
      <c r="AD113" s="70"/>
    </row>
    <row r="114" spans="1:30" s="77" customFormat="1" x14ac:dyDescent="0.3">
      <c r="A114" s="70"/>
      <c r="X114" s="70"/>
      <c r="Y114" s="70"/>
      <c r="Z114" s="70"/>
      <c r="AA114" s="70"/>
      <c r="AB114" s="70"/>
      <c r="AC114" s="70"/>
      <c r="AD114" s="70"/>
    </row>
    <row r="115" spans="1:30" s="77" customFormat="1" x14ac:dyDescent="0.3">
      <c r="A115" s="70"/>
      <c r="B115" s="70"/>
      <c r="X115" s="70"/>
      <c r="Y115" s="70"/>
      <c r="Z115" s="70"/>
      <c r="AA115" s="70"/>
      <c r="AB115" s="70"/>
      <c r="AC115" s="70"/>
      <c r="AD115" s="70"/>
    </row>
  </sheetData>
  <mergeCells count="1">
    <mergeCell ref="D2:V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9.6640625" style="45" customWidth="1"/>
    <col min="12" max="16" width="10.6640625" style="45" customWidth="1"/>
    <col min="17" max="18" width="10.33203125" style="45" customWidth="1"/>
    <col min="19" max="19" width="12.44140625" style="45" customWidth="1"/>
    <col min="20" max="20" width="9.109375" style="45" customWidth="1"/>
    <col min="21" max="22" width="12.5546875" style="45" customWidth="1"/>
    <col min="23" max="24" width="14.88671875" style="45" customWidth="1"/>
    <col min="25" max="25" width="21.33203125" style="46" customWidth="1"/>
    <col min="26" max="28" width="12" style="46" customWidth="1"/>
    <col min="29" max="29" width="10.109375" style="46" customWidth="1"/>
    <col min="30" max="30" width="84.44140625" style="45" bestFit="1" customWidth="1"/>
    <col min="31" max="16384" width="9.109375" style="45"/>
  </cols>
  <sheetData>
    <row r="1" spans="1:30" ht="79.2" x14ac:dyDescent="0.25">
      <c r="A1" s="102" t="s">
        <v>1132</v>
      </c>
      <c r="B1" s="102" t="s">
        <v>866</v>
      </c>
      <c r="C1" s="54" t="s">
        <v>26</v>
      </c>
      <c r="D1" s="54" t="s">
        <v>513</v>
      </c>
      <c r="E1" s="53" t="s">
        <v>25</v>
      </c>
      <c r="F1" s="53" t="s">
        <v>24</v>
      </c>
      <c r="G1" s="54" t="s">
        <v>74</v>
      </c>
      <c r="H1" s="53" t="s">
        <v>22</v>
      </c>
      <c r="I1" s="54" t="s">
        <v>977</v>
      </c>
      <c r="J1" s="53" t="s">
        <v>1</v>
      </c>
      <c r="K1" s="80" t="s">
        <v>531</v>
      </c>
      <c r="L1" s="80" t="s">
        <v>618</v>
      </c>
      <c r="M1" s="80" t="s">
        <v>531</v>
      </c>
      <c r="N1" s="80" t="s">
        <v>618</v>
      </c>
      <c r="O1" s="80" t="s">
        <v>531</v>
      </c>
      <c r="P1" s="80" t="s">
        <v>618</v>
      </c>
      <c r="Q1" s="54" t="s">
        <v>518</v>
      </c>
      <c r="R1" s="54" t="s">
        <v>519</v>
      </c>
      <c r="S1" s="54" t="s">
        <v>79</v>
      </c>
      <c r="T1" s="54" t="s">
        <v>67</v>
      </c>
      <c r="U1" s="241" t="s">
        <v>76</v>
      </c>
      <c r="V1" s="241"/>
      <c r="W1" s="54" t="s">
        <v>77</v>
      </c>
      <c r="X1" s="54" t="s">
        <v>78</v>
      </c>
      <c r="Y1" s="54" t="s">
        <v>54</v>
      </c>
      <c r="Z1" s="54" t="s">
        <v>998</v>
      </c>
      <c r="AA1" s="54" t="s">
        <v>1146</v>
      </c>
      <c r="AB1" s="54" t="s">
        <v>1147</v>
      </c>
      <c r="AC1" s="54" t="s">
        <v>975</v>
      </c>
      <c r="AD1" s="83" t="s">
        <v>342</v>
      </c>
    </row>
    <row r="2" spans="1:30" ht="14.4" x14ac:dyDescent="0.25">
      <c r="A2" s="45" t="s">
        <v>63</v>
      </c>
      <c r="C2" s="54" t="s">
        <v>51</v>
      </c>
      <c r="D2" s="54"/>
      <c r="E2" s="54" t="s">
        <v>0</v>
      </c>
      <c r="F2" s="63" t="s">
        <v>0</v>
      </c>
      <c r="G2" s="54" t="s">
        <v>73</v>
      </c>
      <c r="H2" s="54" t="s">
        <v>128</v>
      </c>
      <c r="I2" s="54"/>
      <c r="J2" s="54" t="s">
        <v>19</v>
      </c>
      <c r="K2" s="22"/>
      <c r="L2" s="21" t="s">
        <v>619</v>
      </c>
      <c r="M2" s="21"/>
      <c r="N2" s="21" t="s">
        <v>619</v>
      </c>
      <c r="O2" s="21"/>
      <c r="P2" s="21" t="s">
        <v>619</v>
      </c>
      <c r="Q2" s="54" t="s">
        <v>517</v>
      </c>
      <c r="R2" s="54" t="s">
        <v>517</v>
      </c>
      <c r="S2" s="54" t="s">
        <v>70</v>
      </c>
      <c r="T2" s="54" t="s">
        <v>68</v>
      </c>
      <c r="U2" s="54" t="s">
        <v>85</v>
      </c>
      <c r="V2" s="54" t="s">
        <v>86</v>
      </c>
      <c r="W2" s="54"/>
      <c r="X2" s="54"/>
      <c r="Y2" s="64"/>
      <c r="Z2" s="64"/>
      <c r="AA2" s="64"/>
      <c r="AB2" s="64"/>
      <c r="AC2" s="64"/>
      <c r="AD2" s="84"/>
    </row>
    <row r="3" spans="1:30" ht="14.4" x14ac:dyDescent="0.25">
      <c r="A3" s="58" t="str">
        <f>'2022 Stds Ltg Table'!B4</f>
        <v>Aging Eye/Low-vision (Corridor Area) (Note 11)</v>
      </c>
      <c r="B3" s="58" t="s">
        <v>759</v>
      </c>
      <c r="C3" s="58">
        <v>10</v>
      </c>
      <c r="D3" s="58">
        <v>0.5</v>
      </c>
      <c r="E3" s="58">
        <v>250</v>
      </c>
      <c r="F3" s="58">
        <v>250</v>
      </c>
      <c r="G3" s="58">
        <v>0</v>
      </c>
      <c r="H3" s="58">
        <v>0</v>
      </c>
      <c r="I3" s="58" t="s">
        <v>979</v>
      </c>
      <c r="J3" s="131">
        <f>VLOOKUP($A3,'2022 Stds Ltg Table'!$B$4:$G$92,2,0)</f>
        <v>0.7</v>
      </c>
      <c r="K3" s="137" t="str">
        <f>VLOOKUP($A3,'2022 Stds Ltg Table'!$B$4:$G$92,3,0)</f>
        <v>Decorative/Display</v>
      </c>
      <c r="L3" s="131">
        <f>VLOOKUP($A3,'2022 Stds Ltg Table'!$B$4:$G$92,4,0)</f>
        <v>0.3</v>
      </c>
      <c r="M3" s="137" t="str">
        <f>VLOOKUP($A3,'2022 Stds Ltg Table'!$B$4:$G$92,5,0)</f>
        <v>None</v>
      </c>
      <c r="N3" s="131">
        <f>VLOOKUP($A3,'2022 Stds Ltg Table'!$B$4:$G$92,6,0)</f>
        <v>0</v>
      </c>
      <c r="O3" s="131" t="str">
        <f>VLOOKUP($A3,'2022 Stds Ltg Table'!$B$4:$I$92,7,0)</f>
        <v>None</v>
      </c>
      <c r="P3" s="131">
        <f>VLOOKUP($A3,'2022 Stds Ltg Table'!$B$4:$I$92,8,0)</f>
        <v>0</v>
      </c>
      <c r="Q3" s="58">
        <v>150</v>
      </c>
      <c r="R3" s="58">
        <v>150</v>
      </c>
      <c r="S3" s="58">
        <v>0</v>
      </c>
      <c r="T3" s="58">
        <v>0</v>
      </c>
      <c r="U3" s="58">
        <v>50</v>
      </c>
      <c r="V3" s="58">
        <v>100</v>
      </c>
      <c r="W3" s="58">
        <v>1.5</v>
      </c>
      <c r="X3" s="58">
        <v>2</v>
      </c>
      <c r="Y3" s="58" t="s">
        <v>58</v>
      </c>
      <c r="Z3" s="58">
        <v>1</v>
      </c>
      <c r="AA3" s="58">
        <v>1</v>
      </c>
      <c r="AB3" s="58">
        <v>0</v>
      </c>
      <c r="AC3" s="46">
        <v>302</v>
      </c>
    </row>
    <row r="4" spans="1:30" ht="14.4" x14ac:dyDescent="0.25">
      <c r="A4" s="58" t="str">
        <f>'2022 Stds Ltg Table'!B5</f>
        <v>Aging Eye/Low-vision (Dining) (Note 11)</v>
      </c>
      <c r="B4" s="58" t="s">
        <v>753</v>
      </c>
      <c r="C4" s="58">
        <v>66.666666666666671</v>
      </c>
      <c r="D4" s="58">
        <v>0.5</v>
      </c>
      <c r="E4" s="58">
        <v>275</v>
      </c>
      <c r="F4" s="58">
        <v>275</v>
      </c>
      <c r="G4" s="58">
        <v>0.5</v>
      </c>
      <c r="H4" s="58">
        <v>0.57799999999999996</v>
      </c>
      <c r="I4" s="58" t="s">
        <v>978</v>
      </c>
      <c r="J4" s="131">
        <f>VLOOKUP($A4,'2022 Stds Ltg Table'!$B$4:$G$92,2,0)</f>
        <v>0.8</v>
      </c>
      <c r="K4" s="137" t="str">
        <f>VLOOKUP($A4,'2022 Stds Ltg Table'!$B$4:$G$92,3,0)</f>
        <v>Decorative/Display</v>
      </c>
      <c r="L4" s="131">
        <f>VLOOKUP($A4,'2022 Stds Ltg Table'!$B$4:$G$92,4,0)</f>
        <v>0.3</v>
      </c>
      <c r="M4" s="137" t="str">
        <f>VLOOKUP($A4,'2022 Stds Ltg Table'!$B$4:$G$92,5,0)</f>
        <v>TunableWhiteOrDimToWarm (Note 10)</v>
      </c>
      <c r="N4" s="131">
        <f>VLOOKUP($A4,'2022 Stds Ltg Table'!$B$4:$G$92,6,0)</f>
        <v>0.1</v>
      </c>
      <c r="O4" s="131" t="str">
        <f>VLOOKUP($A4,'2022 Stds Ltg Table'!$B$4:$I$92,7,0)</f>
        <v>None</v>
      </c>
      <c r="P4" s="131">
        <f>VLOOKUP($A4,'2022 Stds Ltg Table'!$B$4:$I$92,8,0)</f>
        <v>0</v>
      </c>
      <c r="Q4" s="58">
        <v>150</v>
      </c>
      <c r="R4" s="58">
        <v>150</v>
      </c>
      <c r="S4" s="58">
        <v>0</v>
      </c>
      <c r="T4" s="58">
        <v>0.25</v>
      </c>
      <c r="U4" s="58">
        <v>50</v>
      </c>
      <c r="V4" s="58">
        <v>200</v>
      </c>
      <c r="W4" s="58">
        <v>1.5</v>
      </c>
      <c r="X4" s="58">
        <v>2</v>
      </c>
      <c r="Y4" s="58" t="s">
        <v>61</v>
      </c>
      <c r="Z4" s="58">
        <v>1</v>
      </c>
      <c r="AA4" s="58">
        <v>0</v>
      </c>
      <c r="AB4" s="58">
        <v>0</v>
      </c>
      <c r="AC4" s="46">
        <v>303</v>
      </c>
    </row>
    <row r="5" spans="1:30" ht="14.4" x14ac:dyDescent="0.25">
      <c r="A5" s="58" t="str">
        <f>'2022 Stds Ltg Table'!B6</f>
        <v>Aging Eye/Low-vision (Lobby, Main Entry) (Note 11)</v>
      </c>
      <c r="B5" s="163" t="s">
        <v>767</v>
      </c>
      <c r="C5" s="163">
        <v>66.666666666666671</v>
      </c>
      <c r="D5" s="163">
        <v>0.5</v>
      </c>
      <c r="E5" s="163">
        <v>250</v>
      </c>
      <c r="F5" s="163">
        <v>250</v>
      </c>
      <c r="G5" s="163">
        <v>0.5</v>
      </c>
      <c r="H5" s="163">
        <v>0.09</v>
      </c>
      <c r="I5" s="163" t="s">
        <v>979</v>
      </c>
      <c r="J5" s="131">
        <f>VLOOKUP($A5,'2022 Stds Ltg Table'!$B$4:$G$92,2,0)</f>
        <v>0.85</v>
      </c>
      <c r="K5" s="137" t="str">
        <f>VLOOKUP($A5,'2022 Stds Ltg Table'!$B$4:$G$92,3,0)</f>
        <v>Decorative/Display</v>
      </c>
      <c r="L5" s="131">
        <f>VLOOKUP($A5,'2022 Stds Ltg Table'!$B$4:$G$92,4,0)</f>
        <v>0.3</v>
      </c>
      <c r="M5" s="137" t="str">
        <f>VLOOKUP($A5,'2022 Stds Ltg Table'!$B$4:$G$92,5,0)</f>
        <v>TransitionLightingOffAtNight (Note 12)</v>
      </c>
      <c r="N5" s="131">
        <f>VLOOKUP($A5,'2022 Stds Ltg Table'!$B$4:$G$92,6,0)</f>
        <v>0.95</v>
      </c>
      <c r="O5" s="131" t="str">
        <f>VLOOKUP($A5,'2022 Stds Ltg Table'!$B$4:$I$92,7,0)</f>
        <v>TunableWhiteOrDimToWarm (Note 10)</v>
      </c>
      <c r="P5" s="131">
        <f>VLOOKUP($A5,'2022 Stds Ltg Table'!$B$4:$I$92,8,0)</f>
        <v>0.1</v>
      </c>
      <c r="Q5" s="164">
        <v>150</v>
      </c>
      <c r="R5" s="164">
        <v>150</v>
      </c>
      <c r="S5" s="164">
        <v>0</v>
      </c>
      <c r="T5" s="164">
        <v>0</v>
      </c>
      <c r="U5" s="164">
        <v>50</v>
      </c>
      <c r="V5" s="164">
        <v>200</v>
      </c>
      <c r="W5" s="164">
        <v>1.5</v>
      </c>
      <c r="X5" s="164">
        <v>2</v>
      </c>
      <c r="Y5" s="164" t="s">
        <v>55</v>
      </c>
      <c r="Z5" s="164">
        <v>1</v>
      </c>
      <c r="AA5" s="164">
        <v>0</v>
      </c>
      <c r="AB5" s="164">
        <v>0</v>
      </c>
      <c r="AC5" s="46">
        <v>304</v>
      </c>
    </row>
    <row r="6" spans="1:30" ht="14.4" x14ac:dyDescent="0.25">
      <c r="A6" s="58" t="str">
        <f>'2022 Stds Ltg Table'!B7</f>
        <v>Aging Eye/Low-vision (Lounge/Waiting Area) (Note 11)</v>
      </c>
      <c r="B6" s="58" t="s">
        <v>756</v>
      </c>
      <c r="C6" s="58">
        <v>66.666666666666671</v>
      </c>
      <c r="D6" s="58">
        <v>0.5</v>
      </c>
      <c r="E6" s="58">
        <v>275</v>
      </c>
      <c r="F6" s="58">
        <v>275</v>
      </c>
      <c r="G6" s="58">
        <v>1</v>
      </c>
      <c r="H6" s="58">
        <v>0.09</v>
      </c>
      <c r="I6" s="58" t="s">
        <v>978</v>
      </c>
      <c r="J6" s="131">
        <f>VLOOKUP($A6,'2022 Stds Ltg Table'!$B$4:$G$92,2,0)</f>
        <v>0.8</v>
      </c>
      <c r="K6" s="137" t="str">
        <f>VLOOKUP($A6,'2022 Stds Ltg Table'!$B$4:$G$92,3,0)</f>
        <v>Decorative/Display</v>
      </c>
      <c r="L6" s="131">
        <f>VLOOKUP($A6,'2022 Stds Ltg Table'!$B$4:$G$92,4,0)</f>
        <v>0.3</v>
      </c>
      <c r="M6" s="137" t="str">
        <f>VLOOKUP($A6,'2022 Stds Ltg Table'!$B$4:$G$92,5,0)</f>
        <v>TunableWhiteOrDimToWarm (Note 10)</v>
      </c>
      <c r="N6" s="131">
        <f>VLOOKUP($A6,'2022 Stds Ltg Table'!$B$4:$G$92,6,0)</f>
        <v>0.1</v>
      </c>
      <c r="O6" s="131" t="str">
        <f>VLOOKUP($A6,'2022 Stds Ltg Table'!$B$4:$I$92,7,0)</f>
        <v>None</v>
      </c>
      <c r="P6" s="131">
        <f>VLOOKUP($A6,'2022 Stds Ltg Table'!$B$4:$I$92,8,0)</f>
        <v>0</v>
      </c>
      <c r="Q6" s="58">
        <v>150</v>
      </c>
      <c r="R6" s="58">
        <v>150</v>
      </c>
      <c r="S6" s="58">
        <v>0</v>
      </c>
      <c r="T6" s="58">
        <v>0</v>
      </c>
      <c r="U6" s="58">
        <v>40</v>
      </c>
      <c r="V6" s="58">
        <v>300</v>
      </c>
      <c r="W6" s="58">
        <v>1.5</v>
      </c>
      <c r="X6" s="58">
        <v>2</v>
      </c>
      <c r="Y6" s="58" t="s">
        <v>55</v>
      </c>
      <c r="Z6" s="58">
        <v>1</v>
      </c>
      <c r="AA6" s="58">
        <v>0</v>
      </c>
      <c r="AB6" s="58">
        <v>0</v>
      </c>
      <c r="AC6" s="46">
        <v>305</v>
      </c>
    </row>
    <row r="7" spans="1:30" ht="14.4" x14ac:dyDescent="0.25">
      <c r="A7" s="58" t="str">
        <f>'2022 Stds Ltg Table'!B8</f>
        <v>Aging Eye/Low-vision (Multipurpose Room) (Note 11)</v>
      </c>
      <c r="B7" s="58" t="s">
        <v>758</v>
      </c>
      <c r="C7" s="58">
        <v>66.666666666666671</v>
      </c>
      <c r="D7" s="58">
        <v>0.5</v>
      </c>
      <c r="E7" s="58">
        <v>245</v>
      </c>
      <c r="F7" s="58">
        <v>155</v>
      </c>
      <c r="G7" s="58">
        <v>1</v>
      </c>
      <c r="H7" s="58">
        <v>0.09</v>
      </c>
      <c r="I7" s="58" t="s">
        <v>979</v>
      </c>
      <c r="J7" s="131">
        <f>VLOOKUP($A7,'2022 Stds Ltg Table'!$B$4:$G$92,2,0)</f>
        <v>0.85</v>
      </c>
      <c r="K7" s="137" t="str">
        <f>VLOOKUP($A7,'2022 Stds Ltg Table'!$B$4:$G$92,3,0)</f>
        <v>Decorative/Display</v>
      </c>
      <c r="L7" s="131">
        <f>VLOOKUP($A7,'2022 Stds Ltg Table'!$B$4:$G$92,4,0)</f>
        <v>0.3</v>
      </c>
      <c r="M7" s="137" t="str">
        <f>VLOOKUP($A7,'2022 Stds Ltg Table'!$B$4:$G$92,5,0)</f>
        <v>TunableWhiteOrDimToWarm (Note 10)</v>
      </c>
      <c r="N7" s="131">
        <f>VLOOKUP($A7,'2022 Stds Ltg Table'!$B$4:$G$92,6,0)</f>
        <v>0.1</v>
      </c>
      <c r="O7" s="131" t="str">
        <f>VLOOKUP($A7,'2022 Stds Ltg Table'!$B$4:$I$92,7,0)</f>
        <v>None</v>
      </c>
      <c r="P7" s="131">
        <f>VLOOKUP($A7,'2022 Stds Ltg Table'!$B$4:$I$92,8,0)</f>
        <v>0</v>
      </c>
      <c r="Q7" s="58">
        <v>150</v>
      </c>
      <c r="R7" s="58">
        <v>150</v>
      </c>
      <c r="S7" s="58">
        <v>0</v>
      </c>
      <c r="T7" s="58">
        <v>0</v>
      </c>
      <c r="U7" s="58">
        <v>30</v>
      </c>
      <c r="V7" s="58">
        <v>300</v>
      </c>
      <c r="W7" s="58">
        <v>1.5</v>
      </c>
      <c r="X7" s="58">
        <v>2</v>
      </c>
      <c r="Y7" s="58" t="s">
        <v>55</v>
      </c>
      <c r="Z7" s="58">
        <v>1</v>
      </c>
      <c r="AA7" s="58">
        <v>0</v>
      </c>
      <c r="AB7" s="58">
        <v>0</v>
      </c>
      <c r="AC7" s="46">
        <v>306</v>
      </c>
    </row>
    <row r="8" spans="1:30" ht="14.4" x14ac:dyDescent="0.25">
      <c r="A8" s="58" t="str">
        <f>'2022 Stds Ltg Table'!B9</f>
        <v>Aging Eye/Low-vision (Religious Worship Area) (Note 11)</v>
      </c>
      <c r="B8" s="58" t="s">
        <v>923</v>
      </c>
      <c r="C8" s="58">
        <v>142.85714285714286</v>
      </c>
      <c r="D8" s="58">
        <v>0.5</v>
      </c>
      <c r="E8" s="58">
        <v>245</v>
      </c>
      <c r="F8" s="58">
        <v>105</v>
      </c>
      <c r="G8" s="58">
        <v>0.5</v>
      </c>
      <c r="H8" s="58">
        <v>0.09</v>
      </c>
      <c r="I8" s="58" t="s">
        <v>979</v>
      </c>
      <c r="J8" s="131">
        <f>VLOOKUP($A8,'2022 Stds Ltg Table'!$B$4:$G$92,2,0)</f>
        <v>1</v>
      </c>
      <c r="K8" s="137" t="str">
        <f>VLOOKUP($A8,'2022 Stds Ltg Table'!$B$4:$G$92,3,0)</f>
        <v>Decorative/Display</v>
      </c>
      <c r="L8" s="131">
        <f>VLOOKUP($A8,'2022 Stds Ltg Table'!$B$4:$G$92,4,0)</f>
        <v>0.3</v>
      </c>
      <c r="M8" s="137" t="str">
        <f>VLOOKUP($A8,'2022 Stds Ltg Table'!$B$4:$G$92,5,0)</f>
        <v>TunableWhiteOrDimToWarm (Note 10)</v>
      </c>
      <c r="N8" s="131">
        <f>VLOOKUP($A8,'2022 Stds Ltg Table'!$B$4:$G$92,6,0)</f>
        <v>0.1</v>
      </c>
      <c r="O8" s="131" t="str">
        <f>VLOOKUP($A8,'2022 Stds Ltg Table'!$B$4:$I$92,7,0)</f>
        <v>None</v>
      </c>
      <c r="P8" s="131">
        <f>VLOOKUP($A8,'2022 Stds Ltg Table'!$B$4:$I$92,8,0)</f>
        <v>0</v>
      </c>
      <c r="Q8" s="58">
        <v>150</v>
      </c>
      <c r="R8" s="58">
        <v>150</v>
      </c>
      <c r="S8" s="58">
        <v>0</v>
      </c>
      <c r="T8" s="58">
        <v>0</v>
      </c>
      <c r="U8" s="58">
        <v>200</v>
      </c>
      <c r="V8" s="58">
        <v>1500</v>
      </c>
      <c r="W8" s="58">
        <v>1.5</v>
      </c>
      <c r="X8" s="58">
        <v>2</v>
      </c>
      <c r="Y8" s="58" t="s">
        <v>55</v>
      </c>
      <c r="Z8" s="58">
        <v>1</v>
      </c>
      <c r="AA8" s="58">
        <v>0</v>
      </c>
      <c r="AB8" s="58">
        <v>0</v>
      </c>
      <c r="AC8" s="46">
        <v>307</v>
      </c>
    </row>
    <row r="9" spans="1:30" ht="14.4" x14ac:dyDescent="0.25">
      <c r="A9" s="58" t="str">
        <f>'2022 Stds Ltg Table'!B10</f>
        <v>Aging Eye/Low-vision (Restroom) (Note 11)</v>
      </c>
      <c r="B9" s="58" t="s">
        <v>884</v>
      </c>
      <c r="C9" s="58">
        <v>10</v>
      </c>
      <c r="D9" s="58">
        <v>0.5</v>
      </c>
      <c r="E9" s="58">
        <v>250</v>
      </c>
      <c r="F9" s="58">
        <v>250</v>
      </c>
      <c r="G9" s="58">
        <v>0</v>
      </c>
      <c r="H9" s="58">
        <v>0</v>
      </c>
      <c r="I9" s="58" t="s">
        <v>978</v>
      </c>
      <c r="J9" s="131">
        <f>VLOOKUP($A9,'2022 Stds Ltg Table'!$B$4:$G$92,2,0)</f>
        <v>1</v>
      </c>
      <c r="K9" s="137" t="str">
        <f>VLOOKUP($A9,'2022 Stds Ltg Table'!$B$4:$G$92,3,0)</f>
        <v>Decorative/Display</v>
      </c>
      <c r="L9" s="131">
        <f>VLOOKUP($A9,'2022 Stds Ltg Table'!$B$4:$G$92,4,0)</f>
        <v>0.2</v>
      </c>
      <c r="M9" s="137" t="str">
        <f>VLOOKUP($A9,'2022 Stds Ltg Table'!$B$4:$G$92,5,0)</f>
        <v>None</v>
      </c>
      <c r="N9" s="131">
        <f>VLOOKUP($A9,'2022 Stds Ltg Table'!$B$4:$G$92,6,0)</f>
        <v>0</v>
      </c>
      <c r="O9" s="131" t="str">
        <f>VLOOKUP($A9,'2022 Stds Ltg Table'!$B$4:$I$92,7,0)</f>
        <v>None</v>
      </c>
      <c r="P9" s="131">
        <f>VLOOKUP($A9,'2022 Stds Ltg Table'!$B$4:$I$92,8,0)</f>
        <v>0</v>
      </c>
      <c r="Q9" s="58">
        <v>150</v>
      </c>
      <c r="R9" s="58">
        <v>150</v>
      </c>
      <c r="S9" s="58">
        <v>0</v>
      </c>
      <c r="T9" s="58">
        <v>0</v>
      </c>
      <c r="U9" s="58">
        <v>50</v>
      </c>
      <c r="V9" s="58">
        <v>100</v>
      </c>
      <c r="W9" s="58">
        <v>1.5</v>
      </c>
      <c r="X9" s="58">
        <v>2</v>
      </c>
      <c r="Y9" s="58" t="s">
        <v>58</v>
      </c>
      <c r="Z9" s="58">
        <v>1</v>
      </c>
      <c r="AA9" s="58">
        <v>1</v>
      </c>
      <c r="AB9" s="58">
        <v>0</v>
      </c>
      <c r="AC9" s="46">
        <v>308</v>
      </c>
    </row>
    <row r="10" spans="1:30" ht="14.4" x14ac:dyDescent="0.25">
      <c r="A10" s="58" t="str">
        <f>'2022 Stds Ltg Table'!B11</f>
        <v>Aging Eye/Low-vision (Stairwell) (Note 11)</v>
      </c>
      <c r="B10" s="58" t="s">
        <v>759</v>
      </c>
      <c r="C10" s="58">
        <v>10</v>
      </c>
      <c r="D10" s="58">
        <v>0.5</v>
      </c>
      <c r="E10" s="58">
        <v>250</v>
      </c>
      <c r="F10" s="58">
        <v>250</v>
      </c>
      <c r="G10" s="58">
        <v>0</v>
      </c>
      <c r="H10" s="58">
        <v>0</v>
      </c>
      <c r="I10" s="58" t="s">
        <v>979</v>
      </c>
      <c r="J10" s="131">
        <f>VLOOKUP($A10,'2022 Stds Ltg Table'!$B$4:$G$92,2,0)</f>
        <v>0.8</v>
      </c>
      <c r="K10" s="137" t="str">
        <f>VLOOKUP($A10,'2022 Stds Ltg Table'!$B$4:$G$92,3,0)</f>
        <v>Decorative/Display</v>
      </c>
      <c r="L10" s="131">
        <f>VLOOKUP($A10,'2022 Stds Ltg Table'!$B$4:$G$92,4,0)</f>
        <v>0.3</v>
      </c>
      <c r="M10" s="137" t="str">
        <f>VLOOKUP($A10,'2022 Stds Ltg Table'!$B$4:$G$92,5,0)</f>
        <v>None</v>
      </c>
      <c r="N10" s="131">
        <f>VLOOKUP($A10,'2022 Stds Ltg Table'!$B$4:$G$92,6,0)</f>
        <v>0</v>
      </c>
      <c r="O10" s="131" t="str">
        <f>VLOOKUP($A10,'2022 Stds Ltg Table'!$B$4:$I$92,7,0)</f>
        <v>None</v>
      </c>
      <c r="P10" s="131">
        <f>VLOOKUP($A10,'2022 Stds Ltg Table'!$B$4:$I$92,8,0)</f>
        <v>0</v>
      </c>
      <c r="Q10" s="58">
        <v>150</v>
      </c>
      <c r="R10" s="58">
        <v>150</v>
      </c>
      <c r="S10" s="58">
        <v>0</v>
      </c>
      <c r="T10" s="58">
        <v>0</v>
      </c>
      <c r="U10" s="58">
        <v>50</v>
      </c>
      <c r="V10" s="58">
        <v>100</v>
      </c>
      <c r="W10" s="58">
        <v>1.5</v>
      </c>
      <c r="X10" s="58">
        <v>2</v>
      </c>
      <c r="Y10" s="58" t="s">
        <v>58</v>
      </c>
      <c r="Z10" s="58">
        <v>1</v>
      </c>
      <c r="AA10" s="58">
        <v>1</v>
      </c>
      <c r="AB10" s="58">
        <v>0</v>
      </c>
      <c r="AC10" s="46">
        <v>309</v>
      </c>
    </row>
    <row r="11" spans="1:30" ht="14.4" x14ac:dyDescent="0.25">
      <c r="A11" s="58" t="str">
        <f>'2022 Stds Ltg Table'!B12</f>
        <v>Audience Seating Area</v>
      </c>
      <c r="B11" s="58" t="s">
        <v>882</v>
      </c>
      <c r="C11" s="58">
        <v>142.85714285714286</v>
      </c>
      <c r="D11" s="58">
        <v>0.5</v>
      </c>
      <c r="E11" s="58">
        <v>245</v>
      </c>
      <c r="F11" s="58">
        <v>105</v>
      </c>
      <c r="G11" s="58">
        <v>1</v>
      </c>
      <c r="H11" s="58">
        <v>0.09</v>
      </c>
      <c r="I11" s="58" t="s">
        <v>979</v>
      </c>
      <c r="J11" s="131">
        <f>VLOOKUP($A11,'2022 Stds Ltg Table'!$B$4:$G$92,2,0)</f>
        <v>0.5</v>
      </c>
      <c r="K11" s="137" t="str">
        <f>VLOOKUP($A11,'2022 Stds Ltg Table'!$B$4:$G$92,3,0)</f>
        <v>Decorative/Display</v>
      </c>
      <c r="L11" s="131">
        <f>VLOOKUP($A11,'2022 Stds Ltg Table'!$B$4:$G$92,4,0)</f>
        <v>0.25</v>
      </c>
      <c r="M11" s="137" t="str">
        <f>VLOOKUP($A11,'2022 Stds Ltg Table'!$B$4:$G$92,5,0)</f>
        <v>None</v>
      </c>
      <c r="N11" s="131">
        <f>VLOOKUP($A11,'2022 Stds Ltg Table'!$B$4:$G$92,6,0)</f>
        <v>0</v>
      </c>
      <c r="O11" s="131" t="str">
        <f>VLOOKUP($A11,'2022 Stds Ltg Table'!$B$4:$I$92,7,0)</f>
        <v>None</v>
      </c>
      <c r="P11" s="131">
        <f>VLOOKUP($A11,'2022 Stds Ltg Table'!$B$4:$I$92,8,0)</f>
        <v>0</v>
      </c>
      <c r="Q11" s="58">
        <v>150</v>
      </c>
      <c r="R11" s="58">
        <v>150</v>
      </c>
      <c r="S11" s="58">
        <v>0</v>
      </c>
      <c r="T11" s="58">
        <v>0</v>
      </c>
      <c r="U11" s="58">
        <v>50</v>
      </c>
      <c r="V11" s="58">
        <v>1000</v>
      </c>
      <c r="W11" s="58">
        <v>1.5</v>
      </c>
      <c r="X11" s="58">
        <v>2</v>
      </c>
      <c r="Y11" s="58" t="s">
        <v>55</v>
      </c>
      <c r="Z11" s="58">
        <v>1</v>
      </c>
      <c r="AA11" s="58">
        <v>0</v>
      </c>
      <c r="AB11" s="58">
        <v>0</v>
      </c>
      <c r="AC11" s="46">
        <v>310</v>
      </c>
    </row>
    <row r="12" spans="1:30" ht="14.4" x14ac:dyDescent="0.25">
      <c r="A12" s="58" t="str">
        <f>'2022 Stds Ltg Table'!B13</f>
        <v>Auditorium Area</v>
      </c>
      <c r="B12" s="58" t="s">
        <v>882</v>
      </c>
      <c r="C12" s="58">
        <v>142.85714285714286</v>
      </c>
      <c r="D12" s="58">
        <v>0.5</v>
      </c>
      <c r="E12" s="58">
        <v>245</v>
      </c>
      <c r="F12" s="58">
        <v>105</v>
      </c>
      <c r="G12" s="58">
        <v>1</v>
      </c>
      <c r="H12" s="58">
        <v>0.09</v>
      </c>
      <c r="I12" s="58" t="s">
        <v>979</v>
      </c>
      <c r="J12" s="131">
        <f>VLOOKUP($A12,'2022 Stds Ltg Table'!$B$4:$G$92,2,0)</f>
        <v>0.7</v>
      </c>
      <c r="K12" s="137" t="str">
        <f>VLOOKUP($A12,'2022 Stds Ltg Table'!$B$4:$G$92,3,0)</f>
        <v>Decorative/Display</v>
      </c>
      <c r="L12" s="131">
        <f>VLOOKUP($A12,'2022 Stds Ltg Table'!$B$4:$G$92,4,0)</f>
        <v>0.45</v>
      </c>
      <c r="M12" s="137" t="str">
        <f>VLOOKUP($A12,'2022 Stds Ltg Table'!$B$4:$G$92,5,0)</f>
        <v>None</v>
      </c>
      <c r="N12" s="131">
        <f>VLOOKUP($A12,'2022 Stds Ltg Table'!$B$4:$G$92,6,0)</f>
        <v>0</v>
      </c>
      <c r="O12" s="131" t="str">
        <f>VLOOKUP($A12,'2022 Stds Ltg Table'!$B$4:$I$92,7,0)</f>
        <v>None</v>
      </c>
      <c r="P12" s="131">
        <f>VLOOKUP($A12,'2022 Stds Ltg Table'!$B$4:$I$92,8,0)</f>
        <v>0</v>
      </c>
      <c r="Q12" s="58">
        <v>150</v>
      </c>
      <c r="R12" s="58">
        <v>150</v>
      </c>
      <c r="S12" s="58">
        <v>0</v>
      </c>
      <c r="T12" s="58">
        <v>0</v>
      </c>
      <c r="U12" s="58">
        <v>50</v>
      </c>
      <c r="V12" s="58">
        <v>1000</v>
      </c>
      <c r="W12" s="58">
        <v>1.5</v>
      </c>
      <c r="X12" s="58">
        <v>2</v>
      </c>
      <c r="Y12" s="58" t="s">
        <v>55</v>
      </c>
      <c r="Z12" s="58">
        <v>1</v>
      </c>
      <c r="AA12" s="58">
        <v>0</v>
      </c>
      <c r="AB12" s="58">
        <v>0</v>
      </c>
      <c r="AC12" s="46">
        <v>311</v>
      </c>
    </row>
    <row r="13" spans="1:30" ht="14.4" x14ac:dyDescent="0.25">
      <c r="A13" s="58" t="str">
        <f>'2022 Stds Ltg Table'!B14</f>
        <v>Auto Repair / Maintenance Area</v>
      </c>
      <c r="B13" s="58" t="s">
        <v>789</v>
      </c>
      <c r="C13" s="58">
        <v>10</v>
      </c>
      <c r="D13" s="58">
        <v>0.5</v>
      </c>
      <c r="E13" s="58">
        <v>275</v>
      </c>
      <c r="F13" s="58">
        <v>475</v>
      </c>
      <c r="G13" s="58">
        <v>1</v>
      </c>
      <c r="H13" s="58">
        <v>0.18</v>
      </c>
      <c r="I13" s="58" t="s">
        <v>978</v>
      </c>
      <c r="J13" s="131">
        <f>VLOOKUP($A13,'2022 Stds Ltg Table'!$B$4:$G$92,2,0)</f>
        <v>0.55000000000000004</v>
      </c>
      <c r="K13" s="137" t="str">
        <f>VLOOKUP($A13,'2022 Stds Ltg Table'!$B$4:$G$92,3,0)</f>
        <v>DetailedTaskWork (Note 7)</v>
      </c>
      <c r="L13" s="131">
        <f>VLOOKUP($A13,'2022 Stds Ltg Table'!$B$4:$G$92,4,0)</f>
        <v>0.2</v>
      </c>
      <c r="M13" s="137" t="str">
        <f>VLOOKUP($A13,'2022 Stds Ltg Table'!$B$4:$G$92,5,0)</f>
        <v>None</v>
      </c>
      <c r="N13" s="131">
        <f>VLOOKUP($A13,'2022 Stds Ltg Table'!$B$4:$G$92,6,0)</f>
        <v>0</v>
      </c>
      <c r="O13" s="131" t="str">
        <f>VLOOKUP($A13,'2022 Stds Ltg Table'!$B$4:$I$92,7,0)</f>
        <v>None</v>
      </c>
      <c r="P13" s="131">
        <f>VLOOKUP($A13,'2022 Stds Ltg Table'!$B$4:$I$92,8,0)</f>
        <v>0</v>
      </c>
      <c r="Q13" s="58">
        <v>150</v>
      </c>
      <c r="R13" s="58">
        <v>150</v>
      </c>
      <c r="S13" s="58">
        <v>0.75063999999999997</v>
      </c>
      <c r="T13" s="58">
        <v>0</v>
      </c>
      <c r="U13" s="58">
        <v>200</v>
      </c>
      <c r="V13" s="58">
        <v>1500</v>
      </c>
      <c r="W13" s="58">
        <v>1.5</v>
      </c>
      <c r="X13" s="58">
        <v>2</v>
      </c>
      <c r="Y13" s="58" t="s">
        <v>81</v>
      </c>
      <c r="Z13" s="58">
        <v>1</v>
      </c>
      <c r="AA13" s="58">
        <v>0</v>
      </c>
      <c r="AB13" s="58">
        <v>0</v>
      </c>
      <c r="AC13" s="46">
        <v>312</v>
      </c>
    </row>
    <row r="14" spans="1:30" ht="14.4" x14ac:dyDescent="0.25">
      <c r="A14" s="58" t="str">
        <f>'2022 Stds Ltg Table'!B15</f>
        <v>Barber, Beauty Salon, Spa Area</v>
      </c>
      <c r="B14" s="163" t="s">
        <v>784</v>
      </c>
      <c r="C14" s="163">
        <v>10</v>
      </c>
      <c r="D14" s="163">
        <v>0.5</v>
      </c>
      <c r="E14" s="163">
        <v>250</v>
      </c>
      <c r="F14" s="163">
        <v>200</v>
      </c>
      <c r="G14" s="163">
        <v>2</v>
      </c>
      <c r="H14" s="163">
        <v>0.18</v>
      </c>
      <c r="I14" s="163" t="s">
        <v>978</v>
      </c>
      <c r="J14" s="131">
        <f>VLOOKUP($A14,'2022 Stds Ltg Table'!$B$4:$G$92,2,0)</f>
        <v>0.7</v>
      </c>
      <c r="K14" s="137" t="str">
        <f>VLOOKUP($A14,'2022 Stds Ltg Table'!$B$4:$G$92,3,0)</f>
        <v>DetailedTaskWork (Note 7)</v>
      </c>
      <c r="L14" s="131">
        <f>VLOOKUP($A14,'2022 Stds Ltg Table'!$B$4:$G$92,4,0)</f>
        <v>0.3</v>
      </c>
      <c r="M14" s="137" t="str">
        <f>VLOOKUP($A14,'2022 Stds Ltg Table'!$B$4:$G$92,5,0)</f>
        <v>Decorative/Display</v>
      </c>
      <c r="N14" s="131">
        <f>VLOOKUP($A14,'2022 Stds Ltg Table'!$B$4:$G$92,6,0)</f>
        <v>0.25</v>
      </c>
      <c r="O14" s="131" t="str">
        <f>VLOOKUP($A14,'2022 Stds Ltg Table'!$B$4:$I$92,7,0)</f>
        <v>None</v>
      </c>
      <c r="P14" s="131">
        <f>VLOOKUP($A14,'2022 Stds Ltg Table'!$B$4:$I$92,8,0)</f>
        <v>0</v>
      </c>
      <c r="Q14" s="164">
        <v>150</v>
      </c>
      <c r="R14" s="164">
        <v>150</v>
      </c>
      <c r="S14" s="164">
        <v>0</v>
      </c>
      <c r="T14" s="164">
        <v>0</v>
      </c>
      <c r="U14" s="164">
        <v>500</v>
      </c>
      <c r="V14" s="164">
        <v>500</v>
      </c>
      <c r="W14" s="164">
        <v>1.5</v>
      </c>
      <c r="X14" s="164">
        <v>2</v>
      </c>
      <c r="Y14" s="164" t="s">
        <v>62</v>
      </c>
      <c r="Z14" s="164">
        <v>1</v>
      </c>
      <c r="AA14" s="164">
        <v>0</v>
      </c>
      <c r="AB14" s="164">
        <v>0</v>
      </c>
      <c r="AC14" s="46">
        <v>313</v>
      </c>
    </row>
    <row r="15" spans="1:30" ht="14.4" x14ac:dyDescent="0.25">
      <c r="A15" s="58" t="str">
        <f>'2022 Stds Ltg Table'!B16</f>
        <v>Civic Meeting Place Area</v>
      </c>
      <c r="B15" s="58" t="s">
        <v>883</v>
      </c>
      <c r="C15" s="58">
        <v>66.666666666666671</v>
      </c>
      <c r="D15" s="58">
        <v>0.5</v>
      </c>
      <c r="E15" s="58">
        <v>250</v>
      </c>
      <c r="F15" s="58">
        <v>200</v>
      </c>
      <c r="G15" s="58">
        <v>1.5</v>
      </c>
      <c r="H15" s="58">
        <v>0.18</v>
      </c>
      <c r="I15" s="58" t="s">
        <v>979</v>
      </c>
      <c r="J15" s="131">
        <f>VLOOKUP($A15,'2022 Stds Ltg Table'!$B$4:$G$92,2,0)</f>
        <v>0.9</v>
      </c>
      <c r="K15" s="137" t="str">
        <f>VLOOKUP($A15,'2022 Stds Ltg Table'!$B$4:$G$92,3,0)</f>
        <v>Decorative/Display</v>
      </c>
      <c r="L15" s="131">
        <f>VLOOKUP($A15,'2022 Stds Ltg Table'!$B$4:$G$92,4,0)</f>
        <v>0.25</v>
      </c>
      <c r="M15" s="137" t="str">
        <f>VLOOKUP($A15,'2022 Stds Ltg Table'!$B$4:$G$92,5,0)</f>
        <v>None</v>
      </c>
      <c r="N15" s="131">
        <f>VLOOKUP($A15,'2022 Stds Ltg Table'!$B$4:$G$92,6,0)</f>
        <v>0</v>
      </c>
      <c r="O15" s="131" t="str">
        <f>VLOOKUP($A15,'2022 Stds Ltg Table'!$B$4:$I$92,7,0)</f>
        <v>None</v>
      </c>
      <c r="P15" s="131">
        <f>VLOOKUP($A15,'2022 Stds Ltg Table'!$B$4:$I$92,8,0)</f>
        <v>0</v>
      </c>
      <c r="Q15" s="58">
        <v>150</v>
      </c>
      <c r="R15" s="58">
        <v>150</v>
      </c>
      <c r="S15" s="58">
        <v>0</v>
      </c>
      <c r="T15" s="58">
        <v>0</v>
      </c>
      <c r="U15" s="58">
        <v>30</v>
      </c>
      <c r="V15" s="58">
        <v>300</v>
      </c>
      <c r="W15" s="58">
        <v>1.5</v>
      </c>
      <c r="X15" s="58">
        <v>2</v>
      </c>
      <c r="Y15" s="58" t="s">
        <v>55</v>
      </c>
      <c r="Z15" s="58">
        <v>1</v>
      </c>
      <c r="AA15" s="58">
        <v>0</v>
      </c>
      <c r="AB15" s="58">
        <v>0</v>
      </c>
      <c r="AC15" s="46">
        <v>314</v>
      </c>
    </row>
    <row r="16" spans="1:30" ht="14.4" x14ac:dyDescent="0.25">
      <c r="A16" s="58" t="str">
        <f>'2022 Stds Ltg Table'!B17</f>
        <v>Classroom, Lecture, Training, Vocational Areas</v>
      </c>
      <c r="B16" s="58" t="s">
        <v>931</v>
      </c>
      <c r="C16" s="58">
        <v>50</v>
      </c>
      <c r="D16" s="58">
        <v>0.5</v>
      </c>
      <c r="E16" s="58">
        <v>245</v>
      </c>
      <c r="F16" s="58">
        <v>155</v>
      </c>
      <c r="G16" s="58">
        <v>1</v>
      </c>
      <c r="H16" s="58">
        <v>0.18</v>
      </c>
      <c r="I16" s="58" t="s">
        <v>978</v>
      </c>
      <c r="J16" s="131">
        <f>VLOOKUP($A16,'2022 Stds Ltg Table'!$B$4:$G$92,2,0)</f>
        <v>0.6</v>
      </c>
      <c r="K16" s="137" t="str">
        <f>VLOOKUP($A16,'2022 Stds Ltg Table'!$B$4:$G$92,3,0)</f>
        <v>WhiteOrChalkBoard (W/ft) (Note 1)</v>
      </c>
      <c r="L16" s="131">
        <f>VLOOKUP($A16,'2022 Stds Ltg Table'!$B$4:$G$92,4,0)</f>
        <v>7</v>
      </c>
      <c r="M16" s="137" t="str">
        <f>VLOOKUP($A16,'2022 Stds Ltg Table'!$B$4:$G$92,5,0)</f>
        <v>None</v>
      </c>
      <c r="N16" s="131">
        <f>VLOOKUP($A16,'2022 Stds Ltg Table'!$B$4:$G$92,6,0)</f>
        <v>0</v>
      </c>
      <c r="O16" s="131" t="str">
        <f>VLOOKUP($A16,'2022 Stds Ltg Table'!$B$4:$I$92,7,0)</f>
        <v>None</v>
      </c>
      <c r="P16" s="131">
        <f>VLOOKUP($A16,'2022 Stds Ltg Table'!$B$4:$I$92,8,0)</f>
        <v>0</v>
      </c>
      <c r="Q16" s="58">
        <v>150</v>
      </c>
      <c r="R16" s="58">
        <v>150</v>
      </c>
      <c r="S16" s="58">
        <v>0</v>
      </c>
      <c r="T16" s="58">
        <v>0</v>
      </c>
      <c r="U16" s="58">
        <v>50</v>
      </c>
      <c r="V16" s="58">
        <v>500</v>
      </c>
      <c r="W16" s="58">
        <v>1.5</v>
      </c>
      <c r="X16" s="58">
        <v>2</v>
      </c>
      <c r="Y16" s="58" t="s">
        <v>56</v>
      </c>
      <c r="Z16" s="58">
        <v>1</v>
      </c>
      <c r="AA16" s="58">
        <v>0</v>
      </c>
      <c r="AB16" s="58">
        <v>0</v>
      </c>
      <c r="AC16" s="46">
        <v>315</v>
      </c>
    </row>
    <row r="17" spans="1:29" ht="14.4" x14ac:dyDescent="0.25">
      <c r="A17" s="58" t="str">
        <f>'2022 Stds Ltg Table'!B85</f>
        <v>Computer Room</v>
      </c>
      <c r="B17" s="58" t="s">
        <v>774</v>
      </c>
      <c r="C17" s="58">
        <v>3</v>
      </c>
      <c r="D17" s="58">
        <v>0.5</v>
      </c>
      <c r="E17" s="58">
        <v>275</v>
      </c>
      <c r="F17" s="58">
        <v>475</v>
      </c>
      <c r="G17" s="58">
        <v>0</v>
      </c>
      <c r="H17" s="58">
        <v>0.18</v>
      </c>
      <c r="I17" s="58" t="s">
        <v>979</v>
      </c>
      <c r="J17" s="131">
        <f>VLOOKUP($A17,'2022 Stds Ltg Table'!$B$4:$G$92,2,0)</f>
        <v>0.5</v>
      </c>
      <c r="K17" s="137" t="str">
        <f>VLOOKUP($A17,'2022 Stds Ltg Table'!$B$4:$G$92,3,0)</f>
        <v>None</v>
      </c>
      <c r="L17" s="131">
        <f>VLOOKUP($A17,'2022 Stds Ltg Table'!$B$4:$G$92,4,0)</f>
        <v>0</v>
      </c>
      <c r="M17" s="137" t="str">
        <f>VLOOKUP($A17,'2022 Stds Ltg Table'!$B$4:$G$92,5,0)</f>
        <v>None</v>
      </c>
      <c r="N17" s="131">
        <f>VLOOKUP($A17,'2022 Stds Ltg Table'!$B$4:$G$92,6,0)</f>
        <v>0</v>
      </c>
      <c r="O17" s="131" t="str">
        <f>VLOOKUP($A17,'2022 Stds Ltg Table'!$B$4:$I$92,7,0)</f>
        <v>None</v>
      </c>
      <c r="P17" s="131">
        <f>VLOOKUP($A17,'2022 Stds Ltg Table'!$B$4:$I$92,8,0)</f>
        <v>0</v>
      </c>
      <c r="Q17" s="58">
        <v>150</v>
      </c>
      <c r="R17" s="58">
        <v>150</v>
      </c>
      <c r="S17" s="58">
        <v>0</v>
      </c>
      <c r="T17" s="58">
        <v>0</v>
      </c>
      <c r="U17" s="58">
        <v>75</v>
      </c>
      <c r="V17" s="58">
        <v>300</v>
      </c>
      <c r="W17" s="58">
        <v>1</v>
      </c>
      <c r="X17" s="58">
        <v>4</v>
      </c>
      <c r="Y17" s="58" t="s">
        <v>80</v>
      </c>
      <c r="Z17" s="58">
        <v>0</v>
      </c>
      <c r="AA17" s="58">
        <v>1</v>
      </c>
      <c r="AB17" s="58">
        <v>0</v>
      </c>
      <c r="AC17" s="46">
        <v>316</v>
      </c>
    </row>
    <row r="18" spans="1:29" ht="14.4" x14ac:dyDescent="0.25">
      <c r="A18" s="45" t="str">
        <f>'2022 Stds Ltg Table'!B18</f>
        <v>Concourse and Atria Area</v>
      </c>
      <c r="B18" s="58" t="s">
        <v>782</v>
      </c>
      <c r="C18" s="58">
        <v>33.333333333333336</v>
      </c>
      <c r="D18" s="58">
        <v>0.5</v>
      </c>
      <c r="E18" s="58">
        <v>250</v>
      </c>
      <c r="F18" s="58">
        <v>250</v>
      </c>
      <c r="G18" s="58">
        <v>0.5</v>
      </c>
      <c r="H18" s="58">
        <v>0.18</v>
      </c>
      <c r="I18" s="58" t="s">
        <v>979</v>
      </c>
      <c r="J18" s="131">
        <f>VLOOKUP($A18,'2022 Stds Ltg Table'!$B$4:$G$92,2,0)</f>
        <v>0.6</v>
      </c>
      <c r="K18" s="137" t="str">
        <f>VLOOKUP($A18,'2022 Stds Ltg Table'!$B$4:$G$92,3,0)</f>
        <v>Decorative/Display</v>
      </c>
      <c r="L18" s="131">
        <f>VLOOKUP($A18,'2022 Stds Ltg Table'!$B$4:$G$92,4,0)</f>
        <v>0.25</v>
      </c>
      <c r="M18" s="137" t="str">
        <f>VLOOKUP($A18,'2022 Stds Ltg Table'!$B$4:$G$92,5,0)</f>
        <v>None</v>
      </c>
      <c r="N18" s="131">
        <f>VLOOKUP($A18,'2022 Stds Ltg Table'!$B$4:$G$92,6,0)</f>
        <v>0</v>
      </c>
      <c r="O18" s="131" t="str">
        <f>VLOOKUP($A18,'2022 Stds Ltg Table'!$B$4:$I$92,7,0)</f>
        <v>None</v>
      </c>
      <c r="P18" s="131">
        <f>VLOOKUP($A18,'2022 Stds Ltg Table'!$B$4:$I$92,8,0)</f>
        <v>0</v>
      </c>
      <c r="Q18" s="58">
        <v>150</v>
      </c>
      <c r="R18" s="58">
        <v>150</v>
      </c>
      <c r="S18" s="58">
        <v>0</v>
      </c>
      <c r="T18" s="58">
        <v>0</v>
      </c>
      <c r="U18" s="58">
        <v>100</v>
      </c>
      <c r="V18" s="58">
        <v>300</v>
      </c>
      <c r="W18" s="58">
        <v>1.5</v>
      </c>
      <c r="X18" s="58">
        <v>2</v>
      </c>
      <c r="Y18" s="58" t="s">
        <v>62</v>
      </c>
      <c r="Z18" s="58">
        <v>1</v>
      </c>
      <c r="AA18" s="58">
        <v>1</v>
      </c>
      <c r="AB18" s="58">
        <v>0</v>
      </c>
      <c r="AC18" s="46">
        <v>317</v>
      </c>
    </row>
    <row r="19" spans="1:29" ht="14.4" x14ac:dyDescent="0.25">
      <c r="A19" s="45" t="str">
        <f>'2022 Stds Ltg Table'!B19</f>
        <v>Convention, Conference, Multipurpose and Meeting Area</v>
      </c>
      <c r="B19" s="58" t="s">
        <v>758</v>
      </c>
      <c r="C19" s="58">
        <v>66.666666666666671</v>
      </c>
      <c r="D19" s="58">
        <v>0.5</v>
      </c>
      <c r="E19" s="58">
        <v>245</v>
      </c>
      <c r="F19" s="58">
        <v>155</v>
      </c>
      <c r="G19" s="58">
        <v>1</v>
      </c>
      <c r="H19" s="58">
        <v>0.09</v>
      </c>
      <c r="I19" s="58" t="s">
        <v>979</v>
      </c>
      <c r="J19" s="131">
        <f>VLOOKUP($A19,'2022 Stds Ltg Table'!$B$4:$G$92,2,0)</f>
        <v>0.75</v>
      </c>
      <c r="K19" s="137" t="str">
        <f>VLOOKUP($A19,'2022 Stds Ltg Table'!$B$4:$G$92,3,0)</f>
        <v>Decorative/Display</v>
      </c>
      <c r="L19" s="131">
        <f>VLOOKUP($A19,'2022 Stds Ltg Table'!$B$4:$G$92,4,0)</f>
        <v>0.25</v>
      </c>
      <c r="M19" s="137" t="str">
        <f>VLOOKUP($A19,'2022 Stds Ltg Table'!$B$4:$G$92,5,0)</f>
        <v>None</v>
      </c>
      <c r="N19" s="131">
        <f>VLOOKUP($A19,'2022 Stds Ltg Table'!$B$4:$G$92,6,0)</f>
        <v>0</v>
      </c>
      <c r="O19" s="131" t="str">
        <f>VLOOKUP($A19,'2022 Stds Ltg Table'!$B$4:$I$92,7,0)</f>
        <v>None</v>
      </c>
      <c r="P19" s="131">
        <f>VLOOKUP($A19,'2022 Stds Ltg Table'!$B$4:$I$92,8,0)</f>
        <v>0</v>
      </c>
      <c r="Q19" s="58">
        <v>150</v>
      </c>
      <c r="R19" s="58">
        <v>150</v>
      </c>
      <c r="S19" s="58">
        <v>0</v>
      </c>
      <c r="T19" s="58">
        <v>0</v>
      </c>
      <c r="U19" s="58">
        <v>30</v>
      </c>
      <c r="V19" s="58">
        <v>300</v>
      </c>
      <c r="W19" s="58">
        <v>1.5</v>
      </c>
      <c r="X19" s="58">
        <v>2</v>
      </c>
      <c r="Y19" s="58" t="s">
        <v>55</v>
      </c>
      <c r="Z19" s="58">
        <v>1</v>
      </c>
      <c r="AA19" s="58">
        <v>0</v>
      </c>
      <c r="AB19" s="58">
        <v>1</v>
      </c>
      <c r="AC19" s="46">
        <v>318</v>
      </c>
    </row>
    <row r="20" spans="1:29" ht="14.4" x14ac:dyDescent="0.25">
      <c r="A20" s="45" t="str">
        <f>'2022 Stds Ltg Table'!B20</f>
        <v>Copy Room</v>
      </c>
      <c r="B20" s="58" t="s">
        <v>791</v>
      </c>
      <c r="C20" s="58">
        <v>10</v>
      </c>
      <c r="D20" s="58">
        <v>0.5</v>
      </c>
      <c r="E20" s="58">
        <v>250</v>
      </c>
      <c r="F20" s="58">
        <v>250</v>
      </c>
      <c r="G20" s="58">
        <v>1</v>
      </c>
      <c r="H20" s="58">
        <v>0.18</v>
      </c>
      <c r="I20" s="58" t="s">
        <v>979</v>
      </c>
      <c r="J20" s="131">
        <f>VLOOKUP($A20,'2022 Stds Ltg Table'!$B$4:$G$92,2,0)</f>
        <v>0.5</v>
      </c>
      <c r="K20" s="137" t="str">
        <f>VLOOKUP($A20,'2022 Stds Ltg Table'!$B$4:$G$92,3,0)</f>
        <v>None</v>
      </c>
      <c r="L20" s="131">
        <f>VLOOKUP($A20,'2022 Stds Ltg Table'!$B$4:$G$92,4,0)</f>
        <v>0</v>
      </c>
      <c r="M20" s="137" t="str">
        <f>VLOOKUP($A20,'2022 Stds Ltg Table'!$B$4:$G$92,5,0)</f>
        <v>None</v>
      </c>
      <c r="N20" s="131">
        <f>VLOOKUP($A20,'2022 Stds Ltg Table'!$B$4:$G$92,6,0)</f>
        <v>0</v>
      </c>
      <c r="O20" s="131" t="str">
        <f>VLOOKUP($A20,'2022 Stds Ltg Table'!$B$4:$I$92,7,0)</f>
        <v>None</v>
      </c>
      <c r="P20" s="131">
        <f>VLOOKUP($A20,'2022 Stds Ltg Table'!$B$4:$I$92,8,0)</f>
        <v>0</v>
      </c>
      <c r="Q20" s="58">
        <v>8760</v>
      </c>
      <c r="R20" s="58">
        <v>8760</v>
      </c>
      <c r="S20" s="58">
        <v>0</v>
      </c>
      <c r="T20" s="58">
        <v>0</v>
      </c>
      <c r="U20" s="58">
        <v>75</v>
      </c>
      <c r="V20" s="58">
        <v>500</v>
      </c>
      <c r="W20" s="58">
        <v>1.5</v>
      </c>
      <c r="X20" s="58">
        <v>2</v>
      </c>
      <c r="Y20" s="58" t="s">
        <v>58</v>
      </c>
      <c r="Z20" s="58">
        <v>1</v>
      </c>
      <c r="AA20" s="58">
        <v>0</v>
      </c>
      <c r="AB20" s="58">
        <v>1</v>
      </c>
      <c r="AC20" s="46">
        <v>319</v>
      </c>
    </row>
    <row r="21" spans="1:29" ht="14.4" x14ac:dyDescent="0.25">
      <c r="A21" s="45" t="str">
        <f>'2022 Stds Ltg Table'!B21</f>
        <v>Corridor Area</v>
      </c>
      <c r="B21" s="58" t="s">
        <v>759</v>
      </c>
      <c r="C21" s="58">
        <v>10</v>
      </c>
      <c r="D21" s="58">
        <v>0.5</v>
      </c>
      <c r="E21" s="58">
        <v>250</v>
      </c>
      <c r="F21" s="58">
        <v>250</v>
      </c>
      <c r="G21" s="58">
        <v>0</v>
      </c>
      <c r="H21" s="58">
        <v>0</v>
      </c>
      <c r="I21" s="58" t="s">
        <v>979</v>
      </c>
      <c r="J21" s="131">
        <f>VLOOKUP($A21,'2022 Stds Ltg Table'!$B$4:$G$92,2,0)</f>
        <v>0.4</v>
      </c>
      <c r="K21" s="137" t="str">
        <f>VLOOKUP($A21,'2022 Stds Ltg Table'!$B$4:$G$92,3,0)</f>
        <v>Decorative/Display</v>
      </c>
      <c r="L21" s="131">
        <f>VLOOKUP($A21,'2022 Stds Ltg Table'!$B$4:$G$92,4,0)</f>
        <v>0.25</v>
      </c>
      <c r="M21" s="137" t="str">
        <f>VLOOKUP($A21,'2022 Stds Ltg Table'!$B$4:$G$92,5,0)</f>
        <v>None</v>
      </c>
      <c r="N21" s="131">
        <f>VLOOKUP($A21,'2022 Stds Ltg Table'!$B$4:$G$92,6,0)</f>
        <v>0</v>
      </c>
      <c r="O21" s="131" t="str">
        <f>VLOOKUP($A21,'2022 Stds Ltg Table'!$B$4:$I$92,7,0)</f>
        <v>None</v>
      </c>
      <c r="P21" s="131">
        <f>VLOOKUP($A21,'2022 Stds Ltg Table'!$B$4:$I$92,8,0)</f>
        <v>0</v>
      </c>
      <c r="Q21" s="58">
        <v>8760</v>
      </c>
      <c r="R21" s="58">
        <v>8760</v>
      </c>
      <c r="S21" s="58">
        <v>0</v>
      </c>
      <c r="T21" s="58">
        <v>0</v>
      </c>
      <c r="U21" s="58">
        <v>50</v>
      </c>
      <c r="V21" s="58">
        <v>100</v>
      </c>
      <c r="W21" s="58">
        <v>1.5</v>
      </c>
      <c r="X21" s="58">
        <v>2</v>
      </c>
      <c r="Y21" s="58" t="s">
        <v>58</v>
      </c>
      <c r="Z21" s="58">
        <v>1</v>
      </c>
      <c r="AA21" s="58">
        <v>1</v>
      </c>
      <c r="AB21" s="58">
        <v>0</v>
      </c>
      <c r="AC21" s="46">
        <v>320</v>
      </c>
    </row>
    <row r="22" spans="1:29" ht="14.4" x14ac:dyDescent="0.25">
      <c r="A22" s="45" t="str">
        <f>'2022 Stds Ltg Table'!B22</f>
        <v>Dining Area (Bar/Lounge and Fine Dining)</v>
      </c>
      <c r="B22" s="58" t="s">
        <v>752</v>
      </c>
      <c r="C22" s="58">
        <v>66.666666666666671</v>
      </c>
      <c r="D22" s="58">
        <v>0.5</v>
      </c>
      <c r="E22" s="58">
        <v>275</v>
      </c>
      <c r="F22" s="58">
        <v>275</v>
      </c>
      <c r="G22" s="58">
        <v>0.5</v>
      </c>
      <c r="H22" s="58">
        <v>0.57799999999999996</v>
      </c>
      <c r="I22" s="58" t="s">
        <v>978</v>
      </c>
      <c r="J22" s="131">
        <f>VLOOKUP($A22,'2022 Stds Ltg Table'!$B$4:$G$92,2,0)</f>
        <v>0.45</v>
      </c>
      <c r="K22" s="137" t="str">
        <f>VLOOKUP($A22,'2022 Stds Ltg Table'!$B$4:$G$92,3,0)</f>
        <v>Decorative/Display</v>
      </c>
      <c r="L22" s="131">
        <f>VLOOKUP($A22,'2022 Stds Ltg Table'!$B$4:$G$92,4,0)</f>
        <v>0.35</v>
      </c>
      <c r="M22" s="137" t="str">
        <f>VLOOKUP($A22,'2022 Stds Ltg Table'!$B$4:$G$92,5,0)</f>
        <v>None</v>
      </c>
      <c r="N22" s="131">
        <f>VLOOKUP($A22,'2022 Stds Ltg Table'!$B$4:$G$92,6,0)</f>
        <v>0</v>
      </c>
      <c r="O22" s="131" t="str">
        <f>VLOOKUP($A22,'2022 Stds Ltg Table'!$B$4:$I$92,7,0)</f>
        <v>None</v>
      </c>
      <c r="P22" s="131">
        <f>VLOOKUP($A22,'2022 Stds Ltg Table'!$B$4:$I$92,8,0)</f>
        <v>0</v>
      </c>
      <c r="Q22" s="58">
        <v>150</v>
      </c>
      <c r="R22" s="58">
        <v>150</v>
      </c>
      <c r="S22" s="58">
        <v>0</v>
      </c>
      <c r="T22" s="58">
        <v>0</v>
      </c>
      <c r="U22" s="58">
        <v>50</v>
      </c>
      <c r="V22" s="58">
        <v>200</v>
      </c>
      <c r="W22" s="58">
        <v>1.5</v>
      </c>
      <c r="X22" s="58">
        <v>2</v>
      </c>
      <c r="Y22" s="58" t="s">
        <v>61</v>
      </c>
      <c r="Z22" s="58">
        <v>1</v>
      </c>
      <c r="AA22" s="58">
        <v>0</v>
      </c>
      <c r="AB22" s="58">
        <v>0</v>
      </c>
      <c r="AC22" s="46">
        <v>321</v>
      </c>
    </row>
    <row r="23" spans="1:29" ht="14.4" x14ac:dyDescent="0.25">
      <c r="A23" s="45" t="str">
        <f>'2022 Stds Ltg Table'!B23</f>
        <v>Dining Area (Cafeteria/Fast Food)</v>
      </c>
      <c r="B23" s="58" t="s">
        <v>753</v>
      </c>
      <c r="C23" s="58">
        <v>66.666666666666671</v>
      </c>
      <c r="D23" s="58">
        <v>0.5</v>
      </c>
      <c r="E23" s="58">
        <v>275</v>
      </c>
      <c r="F23" s="58">
        <v>275</v>
      </c>
      <c r="G23" s="58">
        <v>0.5</v>
      </c>
      <c r="H23" s="58">
        <v>0.57799999999999996</v>
      </c>
      <c r="I23" s="58" t="s">
        <v>978</v>
      </c>
      <c r="J23" s="131">
        <f>VLOOKUP($A23,'2022 Stds Ltg Table'!$B$4:$G$92,2,0)</f>
        <v>0.45</v>
      </c>
      <c r="K23" s="137" t="str">
        <f>VLOOKUP($A23,'2022 Stds Ltg Table'!$B$4:$G$92,3,0)</f>
        <v>Decorative/Display</v>
      </c>
      <c r="L23" s="131">
        <f>VLOOKUP($A23,'2022 Stds Ltg Table'!$B$4:$G$92,4,0)</f>
        <v>0.25</v>
      </c>
      <c r="M23" s="137" t="str">
        <f>VLOOKUP($A23,'2022 Stds Ltg Table'!$B$4:$G$92,5,0)</f>
        <v>None</v>
      </c>
      <c r="N23" s="131">
        <f>VLOOKUP($A23,'2022 Stds Ltg Table'!$B$4:$G$92,6,0)</f>
        <v>0</v>
      </c>
      <c r="O23" s="131" t="str">
        <f>VLOOKUP($A23,'2022 Stds Ltg Table'!$B$4:$I$92,7,0)</f>
        <v>None</v>
      </c>
      <c r="P23" s="131">
        <f>VLOOKUP($A23,'2022 Stds Ltg Table'!$B$4:$I$92,8,0)</f>
        <v>0</v>
      </c>
      <c r="Q23" s="58">
        <v>150</v>
      </c>
      <c r="R23" s="58">
        <v>150</v>
      </c>
      <c r="S23" s="58">
        <v>0</v>
      </c>
      <c r="T23" s="58">
        <v>0.25</v>
      </c>
      <c r="U23" s="58">
        <v>50</v>
      </c>
      <c r="V23" s="58">
        <v>200</v>
      </c>
      <c r="W23" s="58">
        <v>1.5</v>
      </c>
      <c r="X23" s="58">
        <v>2</v>
      </c>
      <c r="Y23" s="58" t="s">
        <v>61</v>
      </c>
      <c r="Z23" s="58">
        <v>1</v>
      </c>
      <c r="AA23" s="58">
        <v>0</v>
      </c>
      <c r="AB23" s="58">
        <v>1</v>
      </c>
      <c r="AC23" s="46">
        <v>322</v>
      </c>
    </row>
    <row r="24" spans="1:29" ht="14.4" x14ac:dyDescent="0.25">
      <c r="A24" s="45" t="str">
        <f>'2022 Stds Ltg Table'!B24</f>
        <v>Dining Area (Family and Leisure)</v>
      </c>
      <c r="B24" s="58" t="s">
        <v>753</v>
      </c>
      <c r="C24" s="58">
        <v>66.666666666666671</v>
      </c>
      <c r="D24" s="58">
        <v>0.5</v>
      </c>
      <c r="E24" s="58">
        <v>275</v>
      </c>
      <c r="F24" s="58">
        <v>275</v>
      </c>
      <c r="G24" s="58">
        <v>0.5</v>
      </c>
      <c r="H24" s="58">
        <v>0.57799999999999996</v>
      </c>
      <c r="I24" s="58" t="s">
        <v>978</v>
      </c>
      <c r="J24" s="131">
        <f>VLOOKUP($A24,'2022 Stds Ltg Table'!$B$4:$G$92,2,0)</f>
        <v>0.4</v>
      </c>
      <c r="K24" s="137" t="str">
        <f>VLOOKUP($A24,'2022 Stds Ltg Table'!$B$4:$G$92,3,0)</f>
        <v>Decorative/Display</v>
      </c>
      <c r="L24" s="131">
        <f>VLOOKUP($A24,'2022 Stds Ltg Table'!$B$4:$G$92,4,0)</f>
        <v>0.25</v>
      </c>
      <c r="M24" s="137" t="str">
        <f>VLOOKUP($A24,'2022 Stds Ltg Table'!$B$4:$G$92,5,0)</f>
        <v>None</v>
      </c>
      <c r="N24" s="131">
        <f>VLOOKUP($A24,'2022 Stds Ltg Table'!$B$4:$G$92,6,0)</f>
        <v>0</v>
      </c>
      <c r="O24" s="131" t="str">
        <f>VLOOKUP($A24,'2022 Stds Ltg Table'!$B$4:$I$92,7,0)</f>
        <v>None</v>
      </c>
      <c r="P24" s="131">
        <f>VLOOKUP($A24,'2022 Stds Ltg Table'!$B$4:$I$92,8,0)</f>
        <v>0</v>
      </c>
      <c r="Q24" s="58">
        <v>150</v>
      </c>
      <c r="R24" s="58">
        <v>150</v>
      </c>
      <c r="S24" s="58">
        <v>0</v>
      </c>
      <c r="T24" s="58">
        <v>0.25</v>
      </c>
      <c r="U24" s="58">
        <v>50</v>
      </c>
      <c r="V24" s="58">
        <v>200</v>
      </c>
      <c r="W24" s="58">
        <v>1.5</v>
      </c>
      <c r="X24" s="58">
        <v>2</v>
      </c>
      <c r="Y24" s="58" t="s">
        <v>61</v>
      </c>
      <c r="Z24" s="58">
        <v>1</v>
      </c>
      <c r="AA24" s="58">
        <v>0</v>
      </c>
      <c r="AB24" s="58">
        <v>0</v>
      </c>
      <c r="AC24" s="46">
        <v>323</v>
      </c>
    </row>
    <row r="25" spans="1:29" ht="14.4" x14ac:dyDescent="0.25">
      <c r="A25" s="45" t="str">
        <f>'2022 Stds Ltg Table'!B25</f>
        <v>Electrical, Mechanical, Telephone Rooms</v>
      </c>
      <c r="B25" s="58" t="s">
        <v>778</v>
      </c>
      <c r="C25" s="58">
        <v>3</v>
      </c>
      <c r="D25" s="58">
        <v>0.5</v>
      </c>
      <c r="E25" s="58">
        <v>250</v>
      </c>
      <c r="F25" s="58">
        <v>250</v>
      </c>
      <c r="G25" s="58">
        <v>3</v>
      </c>
      <c r="H25" s="58">
        <v>0.18</v>
      </c>
      <c r="I25" s="58" t="s">
        <v>979</v>
      </c>
      <c r="J25" s="131">
        <f>VLOOKUP($A25,'2022 Stds Ltg Table'!$B$4:$G$92,2,0)</f>
        <v>0.4</v>
      </c>
      <c r="K25" s="137" t="str">
        <f>VLOOKUP($A25,'2022 Stds Ltg Table'!$B$4:$G$92,3,0)</f>
        <v>DetailedTaskWork (Note 7)</v>
      </c>
      <c r="L25" s="131">
        <f>VLOOKUP($A25,'2022 Stds Ltg Table'!$B$4:$G$92,4,0)</f>
        <v>0.2</v>
      </c>
      <c r="M25" s="137" t="str">
        <f>VLOOKUP($A25,'2022 Stds Ltg Table'!$B$4:$G$92,5,0)</f>
        <v>None</v>
      </c>
      <c r="N25" s="131">
        <f>VLOOKUP($A25,'2022 Stds Ltg Table'!$B$4:$G$92,6,0)</f>
        <v>0</v>
      </c>
      <c r="O25" s="131" t="str">
        <f>VLOOKUP($A25,'2022 Stds Ltg Table'!$B$4:$I$92,7,0)</f>
        <v>None</v>
      </c>
      <c r="P25" s="131">
        <f>VLOOKUP($A25,'2022 Stds Ltg Table'!$B$4:$I$92,8,0)</f>
        <v>0</v>
      </c>
      <c r="Q25" s="58">
        <v>8760</v>
      </c>
      <c r="R25" s="58">
        <v>8760</v>
      </c>
      <c r="S25" s="58">
        <v>0</v>
      </c>
      <c r="T25" s="58">
        <v>0</v>
      </c>
      <c r="U25" s="58">
        <v>200</v>
      </c>
      <c r="V25" s="58">
        <v>200</v>
      </c>
      <c r="W25" s="58">
        <v>1</v>
      </c>
      <c r="X25" s="58">
        <v>4</v>
      </c>
      <c r="Y25" s="58" t="s">
        <v>57</v>
      </c>
      <c r="Z25" s="58">
        <v>1</v>
      </c>
      <c r="AA25" s="58">
        <v>1</v>
      </c>
      <c r="AB25" s="58">
        <v>0</v>
      </c>
      <c r="AC25" s="46">
        <v>324</v>
      </c>
    </row>
    <row r="26" spans="1:29" ht="14.4" x14ac:dyDescent="0.25">
      <c r="A26" s="45" t="str">
        <f>'2022 Stds Ltg Table'!B26</f>
        <v>Exercise/Fitness Center and Gymnasium Areas</v>
      </c>
      <c r="B26" s="58" t="s">
        <v>836</v>
      </c>
      <c r="C26" s="58">
        <v>20</v>
      </c>
      <c r="D26" s="58">
        <v>0.5</v>
      </c>
      <c r="E26" s="58">
        <v>255</v>
      </c>
      <c r="F26" s="58">
        <v>875</v>
      </c>
      <c r="G26" s="58">
        <v>0.5</v>
      </c>
      <c r="H26" s="58">
        <v>0.18</v>
      </c>
      <c r="I26" s="58" t="s">
        <v>978</v>
      </c>
      <c r="J26" s="131">
        <f>VLOOKUP($A26,'2022 Stds Ltg Table'!$B$4:$G$92,2,0)</f>
        <v>0.5</v>
      </c>
      <c r="K26" s="137" t="str">
        <f>VLOOKUP($A26,'2022 Stds Ltg Table'!$B$4:$G$92,3,0)</f>
        <v>None</v>
      </c>
      <c r="L26" s="131">
        <f>VLOOKUP($A26,'2022 Stds Ltg Table'!$B$4:$G$92,4,0)</f>
        <v>0</v>
      </c>
      <c r="M26" s="137" t="str">
        <f>VLOOKUP($A26,'2022 Stds Ltg Table'!$B$4:$G$92,5,0)</f>
        <v>None</v>
      </c>
      <c r="N26" s="131">
        <f>VLOOKUP($A26,'2022 Stds Ltg Table'!$B$4:$G$92,6,0)</f>
        <v>0</v>
      </c>
      <c r="O26" s="131" t="str">
        <f>VLOOKUP($A26,'2022 Stds Ltg Table'!$B$4:$I$92,7,0)</f>
        <v>None</v>
      </c>
      <c r="P26" s="131">
        <f>VLOOKUP($A26,'2022 Stds Ltg Table'!$B$4:$I$92,8,0)</f>
        <v>0</v>
      </c>
      <c r="Q26" s="58">
        <v>150</v>
      </c>
      <c r="R26" s="58">
        <v>150</v>
      </c>
      <c r="S26" s="58">
        <v>0</v>
      </c>
      <c r="T26" s="58">
        <v>0</v>
      </c>
      <c r="U26" s="58">
        <v>150</v>
      </c>
      <c r="V26" s="58">
        <v>400</v>
      </c>
      <c r="W26" s="58">
        <v>1.5</v>
      </c>
      <c r="X26" s="58">
        <v>2</v>
      </c>
      <c r="Y26" s="58" t="s">
        <v>62</v>
      </c>
      <c r="Z26" s="58">
        <v>1</v>
      </c>
      <c r="AA26" s="58">
        <v>0</v>
      </c>
      <c r="AB26" s="58">
        <v>1</v>
      </c>
      <c r="AC26" s="46">
        <v>325</v>
      </c>
    </row>
    <row r="27" spans="1:29" ht="14.4" x14ac:dyDescent="0.25">
      <c r="A27" s="45" t="str">
        <f>'2022 Stds Ltg Table'!B27</f>
        <v>Financial Transaction Area</v>
      </c>
      <c r="B27" s="58" t="s">
        <v>773</v>
      </c>
      <c r="C27" s="58">
        <v>10</v>
      </c>
      <c r="D27" s="58">
        <v>0.5</v>
      </c>
      <c r="E27" s="58">
        <v>250</v>
      </c>
      <c r="F27" s="58">
        <v>250</v>
      </c>
      <c r="G27" s="58">
        <v>1.5</v>
      </c>
      <c r="H27" s="58">
        <v>0.18</v>
      </c>
      <c r="I27" s="58" t="s">
        <v>979</v>
      </c>
      <c r="J27" s="131">
        <f>VLOOKUP($A27,'2022 Stds Ltg Table'!$B$4:$G$92,2,0)</f>
        <v>0.7</v>
      </c>
      <c r="K27" s="137" t="str">
        <f>VLOOKUP($A27,'2022 Stds Ltg Table'!$B$4:$G$92,3,0)</f>
        <v>Decorative/Display</v>
      </c>
      <c r="L27" s="131">
        <f>VLOOKUP($A27,'2022 Stds Ltg Table'!$B$4:$G$92,4,0)</f>
        <v>0.25</v>
      </c>
      <c r="M27" s="137" t="str">
        <f>VLOOKUP($A27,'2022 Stds Ltg Table'!$B$4:$G$92,5,0)</f>
        <v>None</v>
      </c>
      <c r="N27" s="131">
        <f>VLOOKUP($A27,'2022 Stds Ltg Table'!$B$4:$G$92,6,0)</f>
        <v>0</v>
      </c>
      <c r="O27" s="131" t="str">
        <f>VLOOKUP($A27,'2022 Stds Ltg Table'!$B$4:$I$92,7,0)</f>
        <v>None</v>
      </c>
      <c r="P27" s="131">
        <f>VLOOKUP($A27,'2022 Stds Ltg Table'!$B$4:$I$92,8,0)</f>
        <v>0</v>
      </c>
      <c r="Q27" s="58">
        <v>150</v>
      </c>
      <c r="R27" s="58">
        <v>150</v>
      </c>
      <c r="S27" s="58">
        <v>0</v>
      </c>
      <c r="T27" s="58">
        <v>0</v>
      </c>
      <c r="U27" s="58">
        <v>100</v>
      </c>
      <c r="V27" s="58">
        <v>300</v>
      </c>
      <c r="W27" s="58">
        <v>1.5</v>
      </c>
      <c r="X27" s="58">
        <v>2</v>
      </c>
      <c r="Y27" s="58" t="s">
        <v>58</v>
      </c>
      <c r="Z27" s="58">
        <v>1</v>
      </c>
      <c r="AA27" s="58">
        <v>0</v>
      </c>
      <c r="AB27" s="58">
        <v>0</v>
      </c>
      <c r="AC27" s="46">
        <v>326</v>
      </c>
    </row>
    <row r="28" spans="1:29" ht="14.4" x14ac:dyDescent="0.25">
      <c r="A28" s="45" t="str">
        <f>'2022 Stds Ltg Table'!B28</f>
        <v>Healthcare Facility and Hospitals (Exam/Treatment Room)</v>
      </c>
      <c r="B28" s="58" t="s">
        <v>781</v>
      </c>
      <c r="C28" s="58">
        <v>10</v>
      </c>
      <c r="D28" s="58">
        <v>0.5</v>
      </c>
      <c r="E28" s="58">
        <v>250</v>
      </c>
      <c r="F28" s="58">
        <v>200</v>
      </c>
      <c r="G28" s="58">
        <v>1.5</v>
      </c>
      <c r="H28" s="58">
        <v>0.24</v>
      </c>
      <c r="I28" s="58" t="s">
        <v>979</v>
      </c>
      <c r="J28" s="131">
        <f>VLOOKUP($A28,'2022 Stds Ltg Table'!$B$4:$G$92,2,0)</f>
        <v>1.1499999999999999</v>
      </c>
      <c r="K28" s="137" t="str">
        <f>VLOOKUP($A28,'2022 Stds Ltg Table'!$B$4:$G$92,3,0)</f>
        <v>None</v>
      </c>
      <c r="L28" s="131">
        <f>VLOOKUP($A28,'2022 Stds Ltg Table'!$B$4:$G$92,4,0)</f>
        <v>0</v>
      </c>
      <c r="M28" s="137" t="str">
        <f>VLOOKUP($A28,'2022 Stds Ltg Table'!$B$4:$G$92,5,0)</f>
        <v>None</v>
      </c>
      <c r="N28" s="131">
        <f>VLOOKUP($A28,'2022 Stds Ltg Table'!$B$4:$G$92,6,0)</f>
        <v>0</v>
      </c>
      <c r="O28" s="131" t="str">
        <f>VLOOKUP($A28,'2022 Stds Ltg Table'!$B$4:$I$92,7,0)</f>
        <v>None</v>
      </c>
      <c r="P28" s="131">
        <f>VLOOKUP($A28,'2022 Stds Ltg Table'!$B$4:$I$92,8,0)</f>
        <v>0</v>
      </c>
      <c r="Q28" s="58">
        <v>150</v>
      </c>
      <c r="R28" s="58">
        <v>150</v>
      </c>
      <c r="S28" s="58">
        <v>1.1259600000000001</v>
      </c>
      <c r="T28" s="58">
        <v>0</v>
      </c>
      <c r="U28" s="58">
        <v>300</v>
      </c>
      <c r="V28" s="58">
        <v>3000</v>
      </c>
      <c r="W28" s="58">
        <v>1.5</v>
      </c>
      <c r="X28" s="58">
        <v>2</v>
      </c>
      <c r="Y28" s="58" t="s">
        <v>59</v>
      </c>
      <c r="Z28" s="58">
        <v>1</v>
      </c>
      <c r="AA28" s="58">
        <v>0</v>
      </c>
      <c r="AB28" s="58">
        <v>0</v>
      </c>
      <c r="AC28" s="46">
        <v>327</v>
      </c>
    </row>
    <row r="29" spans="1:29" ht="14.4" x14ac:dyDescent="0.25">
      <c r="A29" s="45" t="str">
        <f>'2022 Stds Ltg Table'!B29</f>
        <v>Healthcare Facility and Hospitals (Imaging Room)</v>
      </c>
      <c r="B29" s="58" t="s">
        <v>781</v>
      </c>
      <c r="C29" s="58">
        <v>10</v>
      </c>
      <c r="D29" s="58">
        <v>0.5</v>
      </c>
      <c r="E29" s="58">
        <v>250</v>
      </c>
      <c r="F29" s="58">
        <v>200</v>
      </c>
      <c r="G29" s="58">
        <v>1.5</v>
      </c>
      <c r="H29" s="58">
        <v>0.24</v>
      </c>
      <c r="I29" s="58" t="s">
        <v>978</v>
      </c>
      <c r="J29" s="131">
        <f>VLOOKUP($A29,'2022 Stds Ltg Table'!$B$4:$G$92,2,0)</f>
        <v>0.6</v>
      </c>
      <c r="K29" s="137" t="str">
        <f>VLOOKUP($A29,'2022 Stds Ltg Table'!$B$4:$G$92,3,0)</f>
        <v>Decorative/Display</v>
      </c>
      <c r="L29" s="131">
        <f>VLOOKUP($A29,'2022 Stds Ltg Table'!$B$4:$G$92,4,0)</f>
        <v>0.2</v>
      </c>
      <c r="M29" s="137" t="str">
        <f>VLOOKUP($A29,'2022 Stds Ltg Table'!$B$4:$G$92,5,0)</f>
        <v>TunableWhiteOrDimToWarm (Note 10)</v>
      </c>
      <c r="N29" s="131">
        <f>VLOOKUP($A29,'2022 Stds Ltg Table'!$B$4:$G$92,6,0)</f>
        <v>0.1</v>
      </c>
      <c r="O29" s="131" t="str">
        <f>VLOOKUP($A29,'2022 Stds Ltg Table'!$B$4:$I$92,7,0)</f>
        <v>None</v>
      </c>
      <c r="P29" s="131">
        <f>VLOOKUP($A29,'2022 Stds Ltg Table'!$B$4:$I$92,8,0)</f>
        <v>0</v>
      </c>
      <c r="Q29" s="58">
        <v>150</v>
      </c>
      <c r="R29" s="58">
        <v>150</v>
      </c>
      <c r="S29" s="58">
        <v>0</v>
      </c>
      <c r="T29" s="58">
        <v>0</v>
      </c>
      <c r="U29" s="58">
        <v>75</v>
      </c>
      <c r="V29" s="58">
        <v>500</v>
      </c>
      <c r="W29" s="58">
        <v>1.5</v>
      </c>
      <c r="X29" s="58">
        <v>2</v>
      </c>
      <c r="Y29" s="58" t="s">
        <v>59</v>
      </c>
      <c r="Z29" s="58">
        <v>1</v>
      </c>
      <c r="AA29" s="58">
        <v>0</v>
      </c>
      <c r="AB29" s="58">
        <v>0</v>
      </c>
      <c r="AC29" s="46">
        <v>328</v>
      </c>
    </row>
    <row r="30" spans="1:29" ht="14.4" x14ac:dyDescent="0.25">
      <c r="A30" s="45" t="str">
        <f>'2022 Stds Ltg Table'!B30</f>
        <v>Healthcare Facility and Hospitals (Medical Supply Room)</v>
      </c>
      <c r="B30" s="58" t="s">
        <v>781</v>
      </c>
      <c r="C30" s="58">
        <v>10</v>
      </c>
      <c r="D30" s="58">
        <v>0.5</v>
      </c>
      <c r="E30" s="58">
        <v>250</v>
      </c>
      <c r="F30" s="58">
        <v>200</v>
      </c>
      <c r="G30" s="58">
        <v>1.5</v>
      </c>
      <c r="H30" s="58">
        <v>0.24</v>
      </c>
      <c r="I30" s="58" t="s">
        <v>978</v>
      </c>
      <c r="J30" s="131">
        <f>VLOOKUP($A30,'2022 Stds Ltg Table'!$B$4:$G$92,2,0)</f>
        <v>0.55000000000000004</v>
      </c>
      <c r="K30" s="137" t="str">
        <f>VLOOKUP($A30,'2022 Stds Ltg Table'!$B$4:$G$92,3,0)</f>
        <v>None</v>
      </c>
      <c r="L30" s="131">
        <f>VLOOKUP($A30,'2022 Stds Ltg Table'!$B$4:$G$92,4,0)</f>
        <v>0</v>
      </c>
      <c r="M30" s="137" t="str">
        <f>VLOOKUP($A30,'2022 Stds Ltg Table'!$B$4:$G$92,5,0)</f>
        <v>None</v>
      </c>
      <c r="N30" s="131">
        <f>VLOOKUP($A30,'2022 Stds Ltg Table'!$B$4:$G$92,6,0)</f>
        <v>0</v>
      </c>
      <c r="O30" s="131" t="str">
        <f>VLOOKUP($A30,'2022 Stds Ltg Table'!$B$4:$I$92,7,0)</f>
        <v>None</v>
      </c>
      <c r="P30" s="131">
        <f>VLOOKUP($A30,'2022 Stds Ltg Table'!$B$4:$I$92,8,0)</f>
        <v>0</v>
      </c>
      <c r="Q30" s="58">
        <v>150</v>
      </c>
      <c r="R30" s="58">
        <v>150</v>
      </c>
      <c r="S30" s="58">
        <v>0</v>
      </c>
      <c r="T30" s="58">
        <v>0</v>
      </c>
      <c r="U30" s="58">
        <v>50</v>
      </c>
      <c r="V30" s="58">
        <v>300</v>
      </c>
      <c r="W30" s="58">
        <v>1.5</v>
      </c>
      <c r="X30" s="58">
        <v>2</v>
      </c>
      <c r="Y30" s="58" t="s">
        <v>59</v>
      </c>
      <c r="Z30" s="58">
        <v>1</v>
      </c>
      <c r="AA30" s="58">
        <v>0</v>
      </c>
      <c r="AB30" s="58">
        <v>0</v>
      </c>
      <c r="AC30" s="46">
        <v>329</v>
      </c>
    </row>
    <row r="31" spans="1:29" ht="14.4" x14ac:dyDescent="0.25">
      <c r="A31" s="45" t="str">
        <f>'2022 Stds Ltg Table'!B31</f>
        <v>Healthcare Facility and Hospitals (Nursery)</v>
      </c>
      <c r="B31" s="58" t="s">
        <v>781</v>
      </c>
      <c r="C31" s="58">
        <v>10</v>
      </c>
      <c r="D31" s="58">
        <v>0.5</v>
      </c>
      <c r="E31" s="58">
        <v>250</v>
      </c>
      <c r="F31" s="58">
        <v>200</v>
      </c>
      <c r="G31" s="58">
        <v>1.5</v>
      </c>
      <c r="H31" s="58">
        <v>0.24</v>
      </c>
      <c r="I31" s="58" t="s">
        <v>978</v>
      </c>
      <c r="J31" s="131">
        <f>VLOOKUP($A31,'2022 Stds Ltg Table'!$B$4:$G$92,2,0)</f>
        <v>0.8</v>
      </c>
      <c r="K31" s="137" t="str">
        <f>VLOOKUP($A31,'2022 Stds Ltg Table'!$B$4:$G$92,3,0)</f>
        <v>TunableWhiteOrDimToWarm (Note 10)</v>
      </c>
      <c r="L31" s="131">
        <f>VLOOKUP($A31,'2022 Stds Ltg Table'!$B$4:$G$92,4,0)</f>
        <v>0.1</v>
      </c>
      <c r="M31" s="137" t="str">
        <f>VLOOKUP($A31,'2022 Stds Ltg Table'!$B$4:$G$92,5,0)</f>
        <v>None</v>
      </c>
      <c r="N31" s="131">
        <f>VLOOKUP($A31,'2022 Stds Ltg Table'!$B$4:$G$92,6,0)</f>
        <v>0</v>
      </c>
      <c r="O31" s="131" t="str">
        <f>VLOOKUP($A31,'2022 Stds Ltg Table'!$B$4:$I$92,7,0)</f>
        <v>None</v>
      </c>
      <c r="P31" s="131">
        <f>VLOOKUP($A31,'2022 Stds Ltg Table'!$B$4:$I$92,8,0)</f>
        <v>0</v>
      </c>
      <c r="Q31" s="58">
        <v>150</v>
      </c>
      <c r="R31" s="58">
        <v>150</v>
      </c>
      <c r="S31" s="58">
        <v>0</v>
      </c>
      <c r="T31" s="58">
        <v>0</v>
      </c>
      <c r="U31" s="58">
        <v>20</v>
      </c>
      <c r="V31" s="58">
        <v>200</v>
      </c>
      <c r="W31" s="58">
        <v>1.5</v>
      </c>
      <c r="X31" s="58">
        <v>2</v>
      </c>
      <c r="Y31" s="58" t="s">
        <v>59</v>
      </c>
      <c r="Z31" s="58">
        <v>1</v>
      </c>
      <c r="AA31" s="58">
        <v>0</v>
      </c>
      <c r="AB31" s="58">
        <v>0</v>
      </c>
      <c r="AC31" s="46">
        <v>330</v>
      </c>
    </row>
    <row r="32" spans="1:29" ht="14.4" x14ac:dyDescent="0.25">
      <c r="A32" s="45" t="str">
        <f>'2022 Stds Ltg Table'!B32</f>
        <v>Healthcare Facility and Hospitals (Nurse's Station)</v>
      </c>
      <c r="B32" s="58" t="s">
        <v>781</v>
      </c>
      <c r="C32" s="58">
        <v>10</v>
      </c>
      <c r="D32" s="58">
        <v>0.5</v>
      </c>
      <c r="E32" s="58">
        <v>250</v>
      </c>
      <c r="F32" s="58">
        <v>200</v>
      </c>
      <c r="G32" s="58">
        <v>1.5</v>
      </c>
      <c r="H32" s="58">
        <v>0.24</v>
      </c>
      <c r="I32" s="58" t="s">
        <v>978</v>
      </c>
      <c r="J32" s="131">
        <f>VLOOKUP($A32,'2022 Stds Ltg Table'!$B$4:$G$92,2,0)</f>
        <v>0.85</v>
      </c>
      <c r="K32" s="137" t="str">
        <f>VLOOKUP($A32,'2022 Stds Ltg Table'!$B$4:$G$92,3,0)</f>
        <v>TunableWhiteOrDimToWarm (Note 10)</v>
      </c>
      <c r="L32" s="131">
        <f>VLOOKUP($A32,'2022 Stds Ltg Table'!$B$4:$G$92,4,0)</f>
        <v>0.1</v>
      </c>
      <c r="M32" s="137" t="str">
        <f>VLOOKUP($A32,'2022 Stds Ltg Table'!$B$4:$G$92,5,0)</f>
        <v>DetailedTaskWork (Note 7)</v>
      </c>
      <c r="N32" s="131">
        <f>VLOOKUP($A32,'2022 Stds Ltg Table'!$B$4:$G$92,6,0)</f>
        <v>0.2</v>
      </c>
      <c r="O32" s="131" t="str">
        <f>VLOOKUP($A32,'2022 Stds Ltg Table'!$B$4:$I$92,7,0)</f>
        <v>None</v>
      </c>
      <c r="P32" s="131">
        <f>VLOOKUP($A32,'2022 Stds Ltg Table'!$B$4:$I$92,8,0)</f>
        <v>0</v>
      </c>
      <c r="Q32" s="58">
        <v>150</v>
      </c>
      <c r="R32" s="58">
        <v>150</v>
      </c>
      <c r="S32" s="58">
        <v>0</v>
      </c>
      <c r="T32" s="58">
        <v>0</v>
      </c>
      <c r="U32" s="58">
        <v>75</v>
      </c>
      <c r="V32" s="58">
        <v>500</v>
      </c>
      <c r="W32" s="58">
        <v>1.5</v>
      </c>
      <c r="X32" s="58">
        <v>2</v>
      </c>
      <c r="Y32" s="58" t="s">
        <v>59</v>
      </c>
      <c r="Z32" s="58">
        <v>1</v>
      </c>
      <c r="AA32" s="58">
        <v>0</v>
      </c>
      <c r="AB32" s="58">
        <v>0</v>
      </c>
      <c r="AC32" s="46">
        <v>331</v>
      </c>
    </row>
    <row r="33" spans="1:29" ht="14.4" x14ac:dyDescent="0.25">
      <c r="A33" s="45" t="str">
        <f>'2022 Stds Ltg Table'!B33</f>
        <v>Healthcare Facility and Hospitals (Operating Room)</v>
      </c>
      <c r="B33" s="58" t="s">
        <v>781</v>
      </c>
      <c r="C33" s="58">
        <v>10</v>
      </c>
      <c r="D33" s="58">
        <v>0.5</v>
      </c>
      <c r="E33" s="58">
        <v>250</v>
      </c>
      <c r="F33" s="58">
        <v>200</v>
      </c>
      <c r="G33" s="58">
        <v>1.5</v>
      </c>
      <c r="H33" s="58">
        <v>0.24</v>
      </c>
      <c r="I33" s="58" t="s">
        <v>978</v>
      </c>
      <c r="J33" s="131">
        <f>VLOOKUP($A33,'2022 Stds Ltg Table'!$B$4:$G$92,2,0)</f>
        <v>1.9</v>
      </c>
      <c r="K33" s="137" t="str">
        <f>VLOOKUP($A33,'2022 Stds Ltg Table'!$B$4:$G$92,3,0)</f>
        <v>None</v>
      </c>
      <c r="L33" s="131">
        <f>VLOOKUP($A33,'2022 Stds Ltg Table'!$B$4:$G$92,4,0)</f>
        <v>0</v>
      </c>
      <c r="M33" s="137" t="str">
        <f>VLOOKUP($A33,'2022 Stds Ltg Table'!$B$4:$G$92,5,0)</f>
        <v>None</v>
      </c>
      <c r="N33" s="131">
        <f>VLOOKUP($A33,'2022 Stds Ltg Table'!$B$4:$G$92,6,0)</f>
        <v>0</v>
      </c>
      <c r="O33" s="131" t="str">
        <f>VLOOKUP($A33,'2022 Stds Ltg Table'!$B$4:$I$92,7,0)</f>
        <v>None</v>
      </c>
      <c r="P33" s="131">
        <f>VLOOKUP($A33,'2022 Stds Ltg Table'!$B$4:$I$92,8,0)</f>
        <v>0</v>
      </c>
      <c r="Q33" s="58">
        <v>150</v>
      </c>
      <c r="R33" s="58">
        <v>150</v>
      </c>
      <c r="S33" s="58">
        <v>0</v>
      </c>
      <c r="T33" s="58">
        <v>0</v>
      </c>
      <c r="U33" s="58">
        <v>300</v>
      </c>
      <c r="V33" s="58">
        <v>3000</v>
      </c>
      <c r="W33" s="58">
        <v>1.5</v>
      </c>
      <c r="X33" s="58">
        <v>2</v>
      </c>
      <c r="Y33" s="58" t="s">
        <v>59</v>
      </c>
      <c r="Z33" s="58">
        <v>1</v>
      </c>
      <c r="AA33" s="58">
        <v>0</v>
      </c>
      <c r="AB33" s="58">
        <v>0</v>
      </c>
      <c r="AC33" s="46">
        <v>332</v>
      </c>
    </row>
    <row r="34" spans="1:29" ht="14.4" x14ac:dyDescent="0.25">
      <c r="A34" s="45" t="str">
        <f>'2022 Stds Ltg Table'!B34</f>
        <v>Healthcare Facility and Hospitals (Patient Room)</v>
      </c>
      <c r="B34" s="58" t="s">
        <v>781</v>
      </c>
      <c r="C34" s="58">
        <v>10</v>
      </c>
      <c r="D34" s="58">
        <v>0.5</v>
      </c>
      <c r="E34" s="58">
        <v>250</v>
      </c>
      <c r="F34" s="58">
        <v>200</v>
      </c>
      <c r="G34" s="58">
        <v>1.5</v>
      </c>
      <c r="H34" s="58">
        <v>0.24</v>
      </c>
      <c r="I34" s="58" t="s">
        <v>978</v>
      </c>
      <c r="J34" s="131">
        <f>VLOOKUP($A34,'2022 Stds Ltg Table'!$B$4:$G$92,2,0)</f>
        <v>0.7</v>
      </c>
      <c r="K34" s="137" t="str">
        <f>VLOOKUP($A34,'2022 Stds Ltg Table'!$B$4:$G$92,3,0)</f>
        <v>Decorative/Display</v>
      </c>
      <c r="L34" s="131">
        <f>VLOOKUP($A34,'2022 Stds Ltg Table'!$B$4:$G$92,4,0)</f>
        <v>0.15</v>
      </c>
      <c r="M34" s="137" t="str">
        <f>VLOOKUP($A34,'2022 Stds Ltg Table'!$B$4:$G$92,5,0)</f>
        <v>TunableWhiteOrDimToWarm (Note 10)</v>
      </c>
      <c r="N34" s="131">
        <f>VLOOKUP($A34,'2022 Stds Ltg Table'!$B$4:$G$92,6,0)</f>
        <v>0.1</v>
      </c>
      <c r="O34" s="131" t="str">
        <f>VLOOKUP($A34,'2022 Stds Ltg Table'!$B$4:$I$92,7,0)</f>
        <v>None</v>
      </c>
      <c r="P34" s="131">
        <f>VLOOKUP($A34,'2022 Stds Ltg Table'!$B$4:$I$92,8,0)</f>
        <v>0</v>
      </c>
      <c r="Q34" s="58">
        <v>150</v>
      </c>
      <c r="R34" s="58">
        <v>150</v>
      </c>
      <c r="S34" s="58">
        <v>0</v>
      </c>
      <c r="T34" s="58">
        <v>0</v>
      </c>
      <c r="U34" s="58">
        <v>20</v>
      </c>
      <c r="V34" s="58">
        <v>200</v>
      </c>
      <c r="W34" s="58">
        <v>1.5</v>
      </c>
      <c r="X34" s="58">
        <v>2</v>
      </c>
      <c r="Y34" s="58" t="s">
        <v>59</v>
      </c>
      <c r="Z34" s="58">
        <v>1</v>
      </c>
      <c r="AA34" s="58">
        <v>0</v>
      </c>
      <c r="AB34" s="58">
        <v>0</v>
      </c>
      <c r="AC34" s="46">
        <v>333</v>
      </c>
    </row>
    <row r="35" spans="1:29" ht="14.4" x14ac:dyDescent="0.25">
      <c r="A35" s="45" t="str">
        <f>'2022 Stds Ltg Table'!B35</f>
        <v>Healthcare Facility and Hospitals (Physical Therapy Room)</v>
      </c>
      <c r="B35" s="58" t="s">
        <v>781</v>
      </c>
      <c r="C35" s="58">
        <v>10</v>
      </c>
      <c r="D35" s="58">
        <v>0.5</v>
      </c>
      <c r="E35" s="58">
        <v>250</v>
      </c>
      <c r="F35" s="58">
        <v>200</v>
      </c>
      <c r="G35" s="58">
        <v>1.5</v>
      </c>
      <c r="H35" s="58">
        <v>0.24</v>
      </c>
      <c r="I35" s="58" t="s">
        <v>979</v>
      </c>
      <c r="J35" s="131">
        <f>VLOOKUP($A35,'2022 Stds Ltg Table'!$B$4:$G$92,2,0)</f>
        <v>0.75</v>
      </c>
      <c r="K35" s="137" t="str">
        <f>VLOOKUP($A35,'2022 Stds Ltg Table'!$B$4:$G$92,3,0)</f>
        <v>TunableWhiteOrDimToWarm (Note 10)</v>
      </c>
      <c r="L35" s="131">
        <f>VLOOKUP($A35,'2022 Stds Ltg Table'!$B$4:$G$92,4,0)</f>
        <v>0.1</v>
      </c>
      <c r="M35" s="137" t="str">
        <f>VLOOKUP($A35,'2022 Stds Ltg Table'!$B$4:$G$92,5,0)</f>
        <v>None</v>
      </c>
      <c r="N35" s="131">
        <f>VLOOKUP($A35,'2022 Stds Ltg Table'!$B$4:$G$92,6,0)</f>
        <v>0</v>
      </c>
      <c r="O35" s="131" t="str">
        <f>VLOOKUP($A35,'2022 Stds Ltg Table'!$B$4:$I$92,7,0)</f>
        <v>None</v>
      </c>
      <c r="P35" s="131">
        <f>VLOOKUP($A35,'2022 Stds Ltg Table'!$B$4:$I$92,8,0)</f>
        <v>0</v>
      </c>
      <c r="Q35" s="58">
        <v>150</v>
      </c>
      <c r="R35" s="58">
        <v>150</v>
      </c>
      <c r="S35" s="58">
        <v>0</v>
      </c>
      <c r="T35" s="58">
        <v>0</v>
      </c>
      <c r="U35" s="58">
        <v>75</v>
      </c>
      <c r="V35" s="58">
        <v>500</v>
      </c>
      <c r="W35" s="58">
        <v>1.5</v>
      </c>
      <c r="X35" s="58">
        <v>2</v>
      </c>
      <c r="Y35" s="58" t="s">
        <v>59</v>
      </c>
      <c r="Z35" s="58">
        <v>1</v>
      </c>
      <c r="AA35" s="58">
        <v>0</v>
      </c>
      <c r="AB35" s="58">
        <v>0</v>
      </c>
      <c r="AC35" s="46">
        <v>334</v>
      </c>
    </row>
    <row r="36" spans="1:29" ht="14.4" x14ac:dyDescent="0.25">
      <c r="A36" s="45" t="str">
        <f>'2022 Stds Ltg Table'!B36</f>
        <v>Healthcare Facility and Hospitals (Recovery Room)</v>
      </c>
      <c r="B36" s="58" t="s">
        <v>781</v>
      </c>
      <c r="C36" s="58">
        <v>10</v>
      </c>
      <c r="D36" s="58">
        <v>0.5</v>
      </c>
      <c r="E36" s="58">
        <v>250</v>
      </c>
      <c r="F36" s="58">
        <v>200</v>
      </c>
      <c r="G36" s="58">
        <v>1.5</v>
      </c>
      <c r="H36" s="58">
        <v>0.24</v>
      </c>
      <c r="I36" s="58" t="s">
        <v>978</v>
      </c>
      <c r="J36" s="131">
        <f>VLOOKUP($A36,'2022 Stds Ltg Table'!$B$4:$G$92,2,0)</f>
        <v>0.9</v>
      </c>
      <c r="K36" s="137" t="str">
        <f>VLOOKUP($A36,'2022 Stds Ltg Table'!$B$4:$G$92,3,0)</f>
        <v>TunableWhiteOrDimToWarm (Note 10)</v>
      </c>
      <c r="L36" s="131">
        <f>VLOOKUP($A36,'2022 Stds Ltg Table'!$B$4:$G$92,4,0)</f>
        <v>0.1</v>
      </c>
      <c r="M36" s="137" t="str">
        <f>VLOOKUP($A36,'2022 Stds Ltg Table'!$B$4:$G$92,5,0)</f>
        <v>None</v>
      </c>
      <c r="N36" s="131">
        <f>VLOOKUP($A36,'2022 Stds Ltg Table'!$B$4:$G$92,6,0)</f>
        <v>0</v>
      </c>
      <c r="O36" s="131" t="str">
        <f>VLOOKUP($A36,'2022 Stds Ltg Table'!$B$4:$I$92,7,0)</f>
        <v>None</v>
      </c>
      <c r="P36" s="131">
        <f>VLOOKUP($A36,'2022 Stds Ltg Table'!$B$4:$I$92,8,0)</f>
        <v>0</v>
      </c>
      <c r="Q36" s="58">
        <v>150</v>
      </c>
      <c r="R36" s="58">
        <v>150</v>
      </c>
      <c r="S36" s="58">
        <v>0</v>
      </c>
      <c r="T36" s="58">
        <v>0</v>
      </c>
      <c r="U36" s="58">
        <v>20</v>
      </c>
      <c r="V36" s="58">
        <v>200</v>
      </c>
      <c r="W36" s="58">
        <v>1.5</v>
      </c>
      <c r="X36" s="58">
        <v>2</v>
      </c>
      <c r="Y36" s="58" t="s">
        <v>59</v>
      </c>
      <c r="Z36" s="58">
        <v>1</v>
      </c>
      <c r="AA36" s="58">
        <v>0</v>
      </c>
      <c r="AB36" s="58">
        <v>0</v>
      </c>
      <c r="AC36" s="46">
        <v>335</v>
      </c>
    </row>
    <row r="37" spans="1:29" ht="14.4" x14ac:dyDescent="0.25">
      <c r="A37" s="45" t="str">
        <f>'2022 Stds Ltg Table'!B77</f>
        <v>High-Rise Residential Living Spaces</v>
      </c>
      <c r="B37" s="58" t="s">
        <v>131</v>
      </c>
      <c r="C37" s="58">
        <v>5</v>
      </c>
      <c r="D37" s="58">
        <v>0.5</v>
      </c>
      <c r="E37" s="58">
        <v>245</v>
      </c>
      <c r="F37" s="58">
        <v>155</v>
      </c>
      <c r="G37" s="58">
        <v>0.5</v>
      </c>
      <c r="H37" s="58" t="s">
        <v>981</v>
      </c>
      <c r="I37" s="58" t="s">
        <v>978</v>
      </c>
      <c r="J37" s="131" t="str">
        <f>VLOOKUP($A37,'2022 Stds Ltg Table'!$B$4:$G$92,2,0)</f>
        <v>na</v>
      </c>
      <c r="K37" s="137" t="str">
        <f>VLOOKUP($A37,'2022 Stds Ltg Table'!$B$4:$G$92,3,0)</f>
        <v>None</v>
      </c>
      <c r="L37" s="131">
        <f>VLOOKUP($A37,'2022 Stds Ltg Table'!$B$4:$G$92,4,0)</f>
        <v>0</v>
      </c>
      <c r="M37" s="137" t="str">
        <f>VLOOKUP($A37,'2022 Stds Ltg Table'!$B$4:$G$92,5,0)</f>
        <v>None</v>
      </c>
      <c r="N37" s="131">
        <f>VLOOKUP($A37,'2022 Stds Ltg Table'!$B$4:$G$92,6,0)</f>
        <v>0</v>
      </c>
      <c r="O37" s="131" t="str">
        <f>VLOOKUP($A37,'2022 Stds Ltg Table'!$B$4:$I$92,7,0)</f>
        <v>None</v>
      </c>
      <c r="P37" s="131">
        <f>VLOOKUP($A37,'2022 Stds Ltg Table'!$B$4:$I$92,8,0)</f>
        <v>0</v>
      </c>
      <c r="Q37" s="58">
        <v>150</v>
      </c>
      <c r="R37" s="58">
        <v>150</v>
      </c>
      <c r="S37" s="58">
        <v>0.68240000000000001</v>
      </c>
      <c r="T37" s="58">
        <v>0</v>
      </c>
      <c r="U37" s="58">
        <v>20</v>
      </c>
      <c r="V37" s="58">
        <v>200</v>
      </c>
      <c r="W37" s="58">
        <v>1.5</v>
      </c>
      <c r="X37" s="58">
        <v>2</v>
      </c>
      <c r="Y37" s="58" t="s">
        <v>82</v>
      </c>
      <c r="Z37" s="58">
        <v>0</v>
      </c>
      <c r="AA37" s="58">
        <v>1</v>
      </c>
      <c r="AB37" s="58">
        <v>0</v>
      </c>
      <c r="AC37" s="46">
        <v>336</v>
      </c>
    </row>
    <row r="38" spans="1:29" ht="14.4" x14ac:dyDescent="0.25">
      <c r="A38" s="45" t="str">
        <f>'2022 Stds Ltg Table'!B37</f>
        <v>Hotel Function Area</v>
      </c>
      <c r="B38" s="58" t="s">
        <v>928</v>
      </c>
      <c r="C38" s="58">
        <v>142.85714285714286</v>
      </c>
      <c r="D38" s="58">
        <v>0.5</v>
      </c>
      <c r="E38" s="58">
        <v>250</v>
      </c>
      <c r="F38" s="58">
        <v>200</v>
      </c>
      <c r="G38" s="58">
        <v>0.5</v>
      </c>
      <c r="H38" s="58">
        <v>9.6000000000000002E-2</v>
      </c>
      <c r="I38" s="58" t="s">
        <v>978</v>
      </c>
      <c r="J38" s="131">
        <f>VLOOKUP($A38,'2022 Stds Ltg Table'!$B$4:$G$92,2,0)</f>
        <v>0.85</v>
      </c>
      <c r="K38" s="137" t="str">
        <f>VLOOKUP($A38,'2022 Stds Ltg Table'!$B$4:$G$92,3,0)</f>
        <v>Decorative/Display</v>
      </c>
      <c r="L38" s="131">
        <f>VLOOKUP($A38,'2022 Stds Ltg Table'!$B$4:$G$92,4,0)</f>
        <v>0.25</v>
      </c>
      <c r="M38" s="137" t="str">
        <f>VLOOKUP($A38,'2022 Stds Ltg Table'!$B$4:$G$92,5,0)</f>
        <v>None</v>
      </c>
      <c r="N38" s="131">
        <f>VLOOKUP($A38,'2022 Stds Ltg Table'!$B$4:$G$92,6,0)</f>
        <v>0</v>
      </c>
      <c r="O38" s="131" t="str">
        <f>VLOOKUP($A38,'2022 Stds Ltg Table'!$B$4:$I$92,7,0)</f>
        <v>None</v>
      </c>
      <c r="P38" s="131">
        <f>VLOOKUP($A38,'2022 Stds Ltg Table'!$B$4:$I$92,8,0)</f>
        <v>0</v>
      </c>
      <c r="Q38" s="58">
        <v>150</v>
      </c>
      <c r="R38" s="58">
        <v>150</v>
      </c>
      <c r="S38" s="58">
        <v>0</v>
      </c>
      <c r="T38" s="58">
        <v>0</v>
      </c>
      <c r="U38" s="58">
        <v>50</v>
      </c>
      <c r="V38" s="58">
        <v>300</v>
      </c>
      <c r="W38" s="58">
        <v>1.5</v>
      </c>
      <c r="X38" s="58">
        <v>2</v>
      </c>
      <c r="Y38" s="58" t="s">
        <v>55</v>
      </c>
      <c r="Z38" s="58">
        <v>0</v>
      </c>
      <c r="AA38" s="58">
        <v>0</v>
      </c>
      <c r="AB38" s="58">
        <v>0</v>
      </c>
      <c r="AC38" s="46">
        <v>337</v>
      </c>
    </row>
    <row r="39" spans="1:29" ht="14.4" x14ac:dyDescent="0.25">
      <c r="A39" s="45" t="str">
        <f>'2022 Stds Ltg Table'!B78</f>
        <v>Hotel/Motel Guest Room</v>
      </c>
      <c r="B39" s="58" t="s">
        <v>761</v>
      </c>
      <c r="C39" s="58">
        <v>5</v>
      </c>
      <c r="D39" s="58">
        <v>0.5</v>
      </c>
      <c r="E39" s="58">
        <v>245</v>
      </c>
      <c r="F39" s="58">
        <v>155</v>
      </c>
      <c r="G39" s="58">
        <v>0.5</v>
      </c>
      <c r="H39" s="58">
        <v>4.4800000000000004</v>
      </c>
      <c r="I39" s="58" t="s">
        <v>978</v>
      </c>
      <c r="J39" s="131" t="str">
        <f>VLOOKUP($A39,'2022 Stds Ltg Table'!$B$4:$G$92,2,0)</f>
        <v>na</v>
      </c>
      <c r="K39" s="137" t="str">
        <f>VLOOKUP($A39,'2022 Stds Ltg Table'!$B$4:$G$92,3,0)</f>
        <v>None</v>
      </c>
      <c r="L39" s="131">
        <f>VLOOKUP($A39,'2022 Stds Ltg Table'!$B$4:$G$92,4,0)</f>
        <v>0</v>
      </c>
      <c r="M39" s="137" t="str">
        <f>VLOOKUP($A39,'2022 Stds Ltg Table'!$B$4:$G$92,5,0)</f>
        <v>None</v>
      </c>
      <c r="N39" s="131">
        <f>VLOOKUP($A39,'2022 Stds Ltg Table'!$B$4:$G$92,6,0)</f>
        <v>0</v>
      </c>
      <c r="O39" s="131" t="str">
        <f>VLOOKUP($A39,'2022 Stds Ltg Table'!$B$4:$I$92,7,0)</f>
        <v>None</v>
      </c>
      <c r="P39" s="131">
        <f>VLOOKUP($A39,'2022 Stds Ltg Table'!$B$4:$I$92,8,0)</f>
        <v>0</v>
      </c>
      <c r="Q39" s="58">
        <v>150</v>
      </c>
      <c r="R39" s="58">
        <v>150</v>
      </c>
      <c r="S39" s="58">
        <v>0</v>
      </c>
      <c r="T39" s="58">
        <v>0</v>
      </c>
      <c r="U39" s="58">
        <v>20</v>
      </c>
      <c r="V39" s="58">
        <v>200</v>
      </c>
      <c r="W39" s="58">
        <v>1.5</v>
      </c>
      <c r="X39" s="58">
        <v>2</v>
      </c>
      <c r="Y39" s="58" t="s">
        <v>82</v>
      </c>
      <c r="Z39" s="58">
        <v>0</v>
      </c>
      <c r="AA39" s="58">
        <v>0</v>
      </c>
      <c r="AB39" s="58">
        <v>0</v>
      </c>
      <c r="AC39" s="46">
        <v>338</v>
      </c>
    </row>
    <row r="40" spans="1:29" ht="14.4" x14ac:dyDescent="0.25">
      <c r="A40" s="58" t="str">
        <f>'2022 Stds Ltg Table'!B38</f>
        <v>Kitchen/Food Preparation Area</v>
      </c>
      <c r="B40" s="58" t="s">
        <v>755</v>
      </c>
      <c r="C40" s="58">
        <v>5</v>
      </c>
      <c r="D40" s="58">
        <v>0.5</v>
      </c>
      <c r="E40" s="58">
        <v>275</v>
      </c>
      <c r="F40" s="58">
        <v>475</v>
      </c>
      <c r="G40" s="58">
        <v>1.5</v>
      </c>
      <c r="H40" s="58">
        <v>0.57799999999999996</v>
      </c>
      <c r="I40" s="58" t="s">
        <v>978</v>
      </c>
      <c r="J40" s="131">
        <f>VLOOKUP($A40,'2022 Stds Ltg Table'!$B$4:$G$92,2,0)</f>
        <v>0.95</v>
      </c>
      <c r="K40" s="137" t="str">
        <f>VLOOKUP($A40,'2022 Stds Ltg Table'!$B$4:$G$92,3,0)</f>
        <v>None</v>
      </c>
      <c r="L40" s="131">
        <f>VLOOKUP($A40,'2022 Stds Ltg Table'!$B$4:$G$92,4,0)</f>
        <v>0</v>
      </c>
      <c r="M40" s="137" t="str">
        <f>VLOOKUP($A40,'2022 Stds Ltg Table'!$B$4:$G$92,5,0)</f>
        <v>None</v>
      </c>
      <c r="N40" s="131">
        <f>VLOOKUP($A40,'2022 Stds Ltg Table'!$B$4:$G$92,6,0)</f>
        <v>0</v>
      </c>
      <c r="O40" s="131" t="str">
        <f>VLOOKUP($A40,'2022 Stds Ltg Table'!$B$4:$I$92,7,0)</f>
        <v>None</v>
      </c>
      <c r="P40" s="131">
        <f>VLOOKUP($A40,'2022 Stds Ltg Table'!$B$4:$I$92,8,0)</f>
        <v>0</v>
      </c>
      <c r="Q40" s="58">
        <v>150</v>
      </c>
      <c r="R40" s="58">
        <v>150</v>
      </c>
      <c r="S40" s="58">
        <v>17.537679999999998</v>
      </c>
      <c r="T40" s="58">
        <v>1.1200000000000001</v>
      </c>
      <c r="U40" s="58">
        <v>100</v>
      </c>
      <c r="V40" s="58">
        <v>500</v>
      </c>
      <c r="W40" s="58">
        <v>1.5</v>
      </c>
      <c r="X40" s="58">
        <v>2</v>
      </c>
      <c r="Y40" s="58" t="s">
        <v>61</v>
      </c>
      <c r="Z40" s="58">
        <v>1</v>
      </c>
      <c r="AA40" s="58">
        <v>0</v>
      </c>
      <c r="AB40" s="58">
        <v>1</v>
      </c>
      <c r="AC40" s="46">
        <v>339</v>
      </c>
    </row>
    <row r="41" spans="1:29" ht="14.4" x14ac:dyDescent="0.25">
      <c r="A41" s="45" t="str">
        <f>'2022 Stds Ltg Table'!B79</f>
        <v>Kitchenette or Residential Kitchen</v>
      </c>
      <c r="B41" s="58" t="s">
        <v>794</v>
      </c>
      <c r="C41" s="58">
        <v>5</v>
      </c>
      <c r="D41" s="58">
        <v>0.5</v>
      </c>
      <c r="E41" s="58">
        <v>275</v>
      </c>
      <c r="F41" s="58">
        <v>475</v>
      </c>
      <c r="G41" s="58">
        <v>1</v>
      </c>
      <c r="H41" s="58">
        <v>0.36</v>
      </c>
      <c r="I41" s="58" t="s">
        <v>978</v>
      </c>
      <c r="J41" s="131">
        <f>VLOOKUP($A41,'2022 Stds Ltg Table'!$B$4:$G$92,2,0)</f>
        <v>0.95</v>
      </c>
      <c r="K41" s="137" t="str">
        <f>VLOOKUP($A41,'2022 Stds Ltg Table'!$B$4:$G$92,3,0)</f>
        <v>None</v>
      </c>
      <c r="L41" s="131">
        <f>VLOOKUP($A41,'2022 Stds Ltg Table'!$B$4:$G$92,4,0)</f>
        <v>0</v>
      </c>
      <c r="M41" s="137" t="str">
        <f>VLOOKUP($A41,'2022 Stds Ltg Table'!$B$4:$G$92,5,0)</f>
        <v>None</v>
      </c>
      <c r="N41" s="131">
        <f>VLOOKUP($A41,'2022 Stds Ltg Table'!$B$4:$G$92,6,0)</f>
        <v>0</v>
      </c>
      <c r="O41" s="131" t="str">
        <f>VLOOKUP($A41,'2022 Stds Ltg Table'!$B$4:$I$92,7,0)</f>
        <v>None</v>
      </c>
      <c r="P41" s="131">
        <f>VLOOKUP($A41,'2022 Stds Ltg Table'!$B$4:$I$92,8,0)</f>
        <v>0</v>
      </c>
      <c r="Q41" s="58">
        <v>150</v>
      </c>
      <c r="R41" s="58">
        <v>150</v>
      </c>
      <c r="S41" s="58">
        <v>3</v>
      </c>
      <c r="T41" s="58">
        <v>0.5</v>
      </c>
      <c r="U41" s="58">
        <v>100</v>
      </c>
      <c r="V41" s="58">
        <v>500</v>
      </c>
      <c r="W41" s="58">
        <v>1.5</v>
      </c>
      <c r="X41" s="58">
        <v>2</v>
      </c>
      <c r="Y41" s="58" t="s">
        <v>58</v>
      </c>
      <c r="Z41" s="58">
        <v>1</v>
      </c>
      <c r="AA41" s="58">
        <v>0</v>
      </c>
      <c r="AB41" s="58">
        <v>0</v>
      </c>
      <c r="AC41" s="46">
        <v>340</v>
      </c>
    </row>
    <row r="42" spans="1:29" ht="14.4" x14ac:dyDescent="0.25">
      <c r="A42" s="58" t="str">
        <f>'2022 Stds Ltg Table'!B39</f>
        <v>Laboratory, Scientific</v>
      </c>
      <c r="B42" s="163" t="s">
        <v>826</v>
      </c>
      <c r="C42" s="163">
        <v>10</v>
      </c>
      <c r="D42" s="163">
        <v>0.5</v>
      </c>
      <c r="E42" s="163">
        <v>250</v>
      </c>
      <c r="F42" s="163">
        <v>200</v>
      </c>
      <c r="G42" s="163">
        <v>2</v>
      </c>
      <c r="H42" s="163">
        <v>0.18</v>
      </c>
      <c r="I42" s="163" t="s">
        <v>978</v>
      </c>
      <c r="J42" s="131">
        <f>VLOOKUP($A42,'2022 Stds Ltg Table'!$B$4:$G$92,2,0)</f>
        <v>0.9</v>
      </c>
      <c r="K42" s="137" t="str">
        <f>VLOOKUP($A42,'2022 Stds Ltg Table'!$B$4:$G$92,3,0)</f>
        <v>SpecializedTaskWork (Note 8)</v>
      </c>
      <c r="L42" s="131">
        <f>VLOOKUP($A42,'2022 Stds Ltg Table'!$B$4:$G$92,4,0)</f>
        <v>0.35</v>
      </c>
      <c r="M42" s="137" t="str">
        <f>VLOOKUP($A42,'2022 Stds Ltg Table'!$B$4:$G$92,5,0)</f>
        <v>None</v>
      </c>
      <c r="N42" s="131">
        <f>VLOOKUP($A42,'2022 Stds Ltg Table'!$B$4:$G$92,6,0)</f>
        <v>0</v>
      </c>
      <c r="O42" s="131" t="str">
        <f>VLOOKUP($A42,'2022 Stds Ltg Table'!$B$4:$I$92,7,0)</f>
        <v>None</v>
      </c>
      <c r="P42" s="131">
        <f>VLOOKUP($A42,'2022 Stds Ltg Table'!$B$4:$I$92,8,0)</f>
        <v>0</v>
      </c>
      <c r="Q42" s="164">
        <v>150</v>
      </c>
      <c r="R42" s="164">
        <v>150</v>
      </c>
      <c r="S42" s="164">
        <v>12.692640000000001</v>
      </c>
      <c r="T42" s="164">
        <v>0.28000000000000003</v>
      </c>
      <c r="U42" s="164">
        <v>500</v>
      </c>
      <c r="V42" s="164">
        <v>1000</v>
      </c>
      <c r="W42" s="164">
        <v>1.5</v>
      </c>
      <c r="X42" s="164">
        <v>2</v>
      </c>
      <c r="Y42" s="164" t="s">
        <v>84</v>
      </c>
      <c r="Z42" s="164">
        <v>1</v>
      </c>
      <c r="AA42" s="164">
        <v>1</v>
      </c>
      <c r="AB42" s="164">
        <v>0</v>
      </c>
      <c r="AC42" s="46">
        <v>341</v>
      </c>
    </row>
    <row r="43" spans="1:29" ht="14.4" x14ac:dyDescent="0.25">
      <c r="A43" s="58" t="str">
        <f>'2022 Stds Ltg Table'!B40</f>
        <v xml:space="preserve">Laundry Area </v>
      </c>
      <c r="B43" s="58" t="s">
        <v>763</v>
      </c>
      <c r="C43" s="58">
        <v>10</v>
      </c>
      <c r="D43" s="58">
        <v>0.5</v>
      </c>
      <c r="E43" s="58">
        <v>250</v>
      </c>
      <c r="F43" s="58">
        <v>250</v>
      </c>
      <c r="G43" s="58">
        <v>3</v>
      </c>
      <c r="H43" s="58">
        <v>0.57799999999999996</v>
      </c>
      <c r="I43" s="58" t="s">
        <v>978</v>
      </c>
      <c r="J43" s="131">
        <f>VLOOKUP($A43,'2022 Stds Ltg Table'!$B$4:$G$92,2,0)</f>
        <v>0.45</v>
      </c>
      <c r="K43" s="137" t="str">
        <f>VLOOKUP($A43,'2022 Stds Ltg Table'!$B$4:$G$92,3,0)</f>
        <v>None</v>
      </c>
      <c r="L43" s="131">
        <f>VLOOKUP($A43,'2022 Stds Ltg Table'!$B$4:$G$92,4,0)</f>
        <v>0</v>
      </c>
      <c r="M43" s="137" t="str">
        <f>VLOOKUP($A43,'2022 Stds Ltg Table'!$B$4:$G$92,5,0)</f>
        <v>None</v>
      </c>
      <c r="N43" s="131">
        <f>VLOOKUP($A43,'2022 Stds Ltg Table'!$B$4:$G$92,6,0)</f>
        <v>0</v>
      </c>
      <c r="O43" s="131" t="str">
        <f>VLOOKUP($A43,'2022 Stds Ltg Table'!$B$4:$I$92,7,0)</f>
        <v>None</v>
      </c>
      <c r="P43" s="131">
        <f>VLOOKUP($A43,'2022 Stds Ltg Table'!$B$4:$I$92,8,0)</f>
        <v>0</v>
      </c>
      <c r="Q43" s="58">
        <v>8760</v>
      </c>
      <c r="R43" s="58">
        <v>8760</v>
      </c>
      <c r="S43" s="58">
        <v>0.75063999999999997</v>
      </c>
      <c r="T43" s="58">
        <v>0</v>
      </c>
      <c r="U43" s="58">
        <v>100</v>
      </c>
      <c r="V43" s="58">
        <v>300</v>
      </c>
      <c r="W43" s="58">
        <v>1.5</v>
      </c>
      <c r="X43" s="58">
        <v>2</v>
      </c>
      <c r="Y43" s="58" t="s">
        <v>83</v>
      </c>
      <c r="Z43" s="58">
        <v>1</v>
      </c>
      <c r="AA43" s="58">
        <v>0</v>
      </c>
      <c r="AB43" s="58">
        <v>1</v>
      </c>
      <c r="AC43" s="46">
        <v>342</v>
      </c>
    </row>
    <row r="44" spans="1:29" ht="14.4" x14ac:dyDescent="0.25">
      <c r="A44" s="58" t="str">
        <f>'2022 Stds Ltg Table'!B41</f>
        <v>Library (Reading Area)</v>
      </c>
      <c r="B44" s="58" t="s">
        <v>829</v>
      </c>
      <c r="C44" s="58">
        <v>20</v>
      </c>
      <c r="D44" s="58">
        <v>0.5</v>
      </c>
      <c r="E44" s="58">
        <v>250</v>
      </c>
      <c r="F44" s="58">
        <v>200</v>
      </c>
      <c r="G44" s="58">
        <v>1.5</v>
      </c>
      <c r="H44" s="58">
        <v>0.18</v>
      </c>
      <c r="I44" s="58" t="s">
        <v>979</v>
      </c>
      <c r="J44" s="131">
        <f>VLOOKUP($A44,'2022 Stds Ltg Table'!$B$4:$G$92,2,0)</f>
        <v>0.8</v>
      </c>
      <c r="K44" s="137" t="str">
        <f>VLOOKUP($A44,'2022 Stds Ltg Table'!$B$4:$G$92,3,0)</f>
        <v>Decorative/Display</v>
      </c>
      <c r="L44" s="131">
        <f>VLOOKUP($A44,'2022 Stds Ltg Table'!$B$4:$G$92,4,0)</f>
        <v>0.25</v>
      </c>
      <c r="M44" s="137" t="str">
        <f>VLOOKUP($A44,'2022 Stds Ltg Table'!$B$4:$G$92,5,0)</f>
        <v>None</v>
      </c>
      <c r="N44" s="131">
        <f>VLOOKUP($A44,'2022 Stds Ltg Table'!$B$4:$G$92,6,0)</f>
        <v>0</v>
      </c>
      <c r="O44" s="131" t="str">
        <f>VLOOKUP($A44,'2022 Stds Ltg Table'!$B$4:$I$92,7,0)</f>
        <v>None</v>
      </c>
      <c r="P44" s="131">
        <f>VLOOKUP($A44,'2022 Stds Ltg Table'!$B$4:$I$92,8,0)</f>
        <v>0</v>
      </c>
      <c r="Q44" s="58">
        <v>150</v>
      </c>
      <c r="R44" s="58">
        <v>150</v>
      </c>
      <c r="S44" s="58">
        <v>0</v>
      </c>
      <c r="T44" s="58">
        <v>0</v>
      </c>
      <c r="U44" s="58">
        <v>150</v>
      </c>
      <c r="V44" s="58">
        <v>500</v>
      </c>
      <c r="W44" s="58">
        <v>1.5</v>
      </c>
      <c r="X44" s="58">
        <v>2</v>
      </c>
      <c r="Y44" s="58" t="s">
        <v>58</v>
      </c>
      <c r="Z44" s="58">
        <v>1</v>
      </c>
      <c r="AA44" s="58">
        <v>0</v>
      </c>
      <c r="AB44" s="58">
        <v>0</v>
      </c>
      <c r="AC44" s="46">
        <v>343</v>
      </c>
    </row>
    <row r="45" spans="1:29" ht="14.4" x14ac:dyDescent="0.25">
      <c r="A45" s="58" t="str">
        <f>'2022 Stds Ltg Table'!B42</f>
        <v>Library (Stacks Area)</v>
      </c>
      <c r="B45" s="58" t="s">
        <v>829</v>
      </c>
      <c r="C45" s="58">
        <v>10</v>
      </c>
      <c r="D45" s="58">
        <v>0.5</v>
      </c>
      <c r="E45" s="58">
        <v>250</v>
      </c>
      <c r="F45" s="58">
        <v>200</v>
      </c>
      <c r="G45" s="58">
        <v>1.5</v>
      </c>
      <c r="H45" s="58">
        <v>0.18</v>
      </c>
      <c r="I45" s="58" t="s">
        <v>979</v>
      </c>
      <c r="J45" s="131">
        <f>VLOOKUP($A45,'2022 Stds Ltg Table'!$B$4:$G$92,2,0)</f>
        <v>1</v>
      </c>
      <c r="K45" s="137" t="str">
        <f>VLOOKUP($A45,'2022 Stds Ltg Table'!$B$4:$G$92,3,0)</f>
        <v>None</v>
      </c>
      <c r="L45" s="131">
        <f>VLOOKUP($A45,'2022 Stds Ltg Table'!$B$4:$G$92,4,0)</f>
        <v>0</v>
      </c>
      <c r="M45" s="137" t="str">
        <f>VLOOKUP($A45,'2022 Stds Ltg Table'!$B$4:$G$92,5,0)</f>
        <v>None</v>
      </c>
      <c r="N45" s="131">
        <f>VLOOKUP($A45,'2022 Stds Ltg Table'!$B$4:$G$92,6,0)</f>
        <v>0</v>
      </c>
      <c r="O45" s="131" t="str">
        <f>VLOOKUP($A45,'2022 Stds Ltg Table'!$B$4:$I$92,7,0)</f>
        <v>None</v>
      </c>
      <c r="P45" s="131">
        <f>VLOOKUP($A45,'2022 Stds Ltg Table'!$B$4:$I$92,8,0)</f>
        <v>0</v>
      </c>
      <c r="Q45" s="58">
        <v>150</v>
      </c>
      <c r="R45" s="58">
        <v>150</v>
      </c>
      <c r="S45" s="58">
        <v>0</v>
      </c>
      <c r="T45" s="58">
        <v>0</v>
      </c>
      <c r="U45" s="58">
        <v>200</v>
      </c>
      <c r="V45" s="58">
        <v>300</v>
      </c>
      <c r="W45" s="58">
        <v>1</v>
      </c>
      <c r="X45" s="58">
        <v>4</v>
      </c>
      <c r="Y45" s="58" t="s">
        <v>58</v>
      </c>
      <c r="Z45" s="58">
        <v>1</v>
      </c>
      <c r="AA45" s="58">
        <v>0</v>
      </c>
      <c r="AB45" s="58">
        <v>0</v>
      </c>
      <c r="AC45" s="46">
        <v>344</v>
      </c>
    </row>
    <row r="46" spans="1:29" ht="14.4" x14ac:dyDescent="0.25">
      <c r="A46" s="58" t="str">
        <f>'2022 Stds Ltg Table'!B43</f>
        <v>Lobby, Main Entry</v>
      </c>
      <c r="B46" s="163" t="s">
        <v>767</v>
      </c>
      <c r="C46" s="163">
        <v>66.666666666666671</v>
      </c>
      <c r="D46" s="163">
        <v>0.5</v>
      </c>
      <c r="E46" s="163">
        <v>250</v>
      </c>
      <c r="F46" s="163">
        <v>250</v>
      </c>
      <c r="G46" s="163">
        <v>0.5</v>
      </c>
      <c r="H46" s="163">
        <v>0.09</v>
      </c>
      <c r="I46" s="163" t="s">
        <v>979</v>
      </c>
      <c r="J46" s="131">
        <f>VLOOKUP($A46,'2022 Stds Ltg Table'!$B$4:$G$92,2,0)</f>
        <v>0.7</v>
      </c>
      <c r="K46" s="137" t="str">
        <f>VLOOKUP($A46,'2022 Stds Ltg Table'!$B$4:$G$92,3,0)</f>
        <v>Decorative/Display</v>
      </c>
      <c r="L46" s="131">
        <f>VLOOKUP($A46,'2022 Stds Ltg Table'!$B$4:$G$92,4,0)</f>
        <v>0.25</v>
      </c>
      <c r="M46" s="137" t="str">
        <f>VLOOKUP($A46,'2022 Stds Ltg Table'!$B$4:$G$92,5,0)</f>
        <v>None</v>
      </c>
      <c r="N46" s="131">
        <f>VLOOKUP($A46,'2022 Stds Ltg Table'!$B$4:$G$92,6,0)</f>
        <v>0</v>
      </c>
      <c r="O46" s="131" t="str">
        <f>VLOOKUP($A46,'2022 Stds Ltg Table'!$B$4:$I$92,7,0)</f>
        <v>None</v>
      </c>
      <c r="P46" s="131">
        <f>VLOOKUP($A46,'2022 Stds Ltg Table'!$B$4:$I$92,8,0)</f>
        <v>0</v>
      </c>
      <c r="Q46" s="164">
        <v>150</v>
      </c>
      <c r="R46" s="164">
        <v>150</v>
      </c>
      <c r="S46" s="164">
        <v>0</v>
      </c>
      <c r="T46" s="164">
        <v>0</v>
      </c>
      <c r="U46" s="164">
        <v>50</v>
      </c>
      <c r="V46" s="164">
        <v>200</v>
      </c>
      <c r="W46" s="164">
        <v>1.5</v>
      </c>
      <c r="X46" s="164">
        <v>2</v>
      </c>
      <c r="Y46" s="164" t="s">
        <v>55</v>
      </c>
      <c r="Z46" s="164">
        <v>1</v>
      </c>
      <c r="AA46" s="164">
        <v>0</v>
      </c>
      <c r="AB46" s="164">
        <v>1</v>
      </c>
      <c r="AC46" s="46">
        <v>345</v>
      </c>
    </row>
    <row r="47" spans="1:29" ht="14.4" x14ac:dyDescent="0.25">
      <c r="A47" s="58" t="str">
        <f>'2022 Stds Ltg Table'!B44</f>
        <v>Locker Room</v>
      </c>
      <c r="B47" s="58" t="s">
        <v>795</v>
      </c>
      <c r="C47" s="58">
        <v>20</v>
      </c>
      <c r="D47" s="58">
        <v>0.5</v>
      </c>
      <c r="E47" s="58">
        <v>255</v>
      </c>
      <c r="F47" s="58">
        <v>475</v>
      </c>
      <c r="G47" s="58">
        <v>0.5</v>
      </c>
      <c r="H47" s="58">
        <v>0.57799999999999996</v>
      </c>
      <c r="I47" s="58" t="s">
        <v>978</v>
      </c>
      <c r="J47" s="131">
        <f>VLOOKUP($A47,'2022 Stds Ltg Table'!$B$4:$G$92,2,0)</f>
        <v>0.45</v>
      </c>
      <c r="K47" s="137" t="str">
        <f>VLOOKUP($A47,'2022 Stds Ltg Table'!$B$4:$G$92,3,0)</f>
        <v>None</v>
      </c>
      <c r="L47" s="131">
        <f>VLOOKUP($A47,'2022 Stds Ltg Table'!$B$4:$G$92,4,0)</f>
        <v>0</v>
      </c>
      <c r="M47" s="137" t="str">
        <f>VLOOKUP($A47,'2022 Stds Ltg Table'!$B$4:$G$92,5,0)</f>
        <v>None</v>
      </c>
      <c r="N47" s="131">
        <f>VLOOKUP($A47,'2022 Stds Ltg Table'!$B$4:$G$92,6,0)</f>
        <v>0</v>
      </c>
      <c r="O47" s="131" t="str">
        <f>VLOOKUP($A47,'2022 Stds Ltg Table'!$B$4:$I$92,7,0)</f>
        <v>None</v>
      </c>
      <c r="P47" s="131">
        <f>VLOOKUP($A47,'2022 Stds Ltg Table'!$B$4:$I$92,8,0)</f>
        <v>0</v>
      </c>
      <c r="Q47" s="58">
        <v>8760</v>
      </c>
      <c r="R47" s="58">
        <v>8760</v>
      </c>
      <c r="S47" s="58">
        <v>0</v>
      </c>
      <c r="T47" s="58">
        <v>0</v>
      </c>
      <c r="U47" s="58">
        <v>20</v>
      </c>
      <c r="V47" s="58">
        <v>200</v>
      </c>
      <c r="W47" s="58">
        <v>1</v>
      </c>
      <c r="X47" s="58">
        <v>4</v>
      </c>
      <c r="Y47" s="58" t="s">
        <v>55</v>
      </c>
      <c r="Z47" s="58">
        <v>1</v>
      </c>
      <c r="AA47" s="58">
        <v>0</v>
      </c>
      <c r="AB47" s="58">
        <v>1</v>
      </c>
      <c r="AC47" s="46">
        <v>346</v>
      </c>
    </row>
    <row r="48" spans="1:29" ht="14.4" x14ac:dyDescent="0.25">
      <c r="A48" s="58" t="str">
        <f>'2022 Stds Ltg Table'!B45</f>
        <v>Lounge, Breakroom, or Waiting Area</v>
      </c>
      <c r="B48" s="58" t="s">
        <v>756</v>
      </c>
      <c r="C48" s="58">
        <v>66.666666666666671</v>
      </c>
      <c r="D48" s="58">
        <v>0.5</v>
      </c>
      <c r="E48" s="58">
        <v>275</v>
      </c>
      <c r="F48" s="58">
        <v>275</v>
      </c>
      <c r="G48" s="58">
        <v>1</v>
      </c>
      <c r="H48" s="58">
        <v>0.09</v>
      </c>
      <c r="I48" s="58" t="s">
        <v>978</v>
      </c>
      <c r="J48" s="131">
        <f>VLOOKUP($A48,'2022 Stds Ltg Table'!$B$4:$G$92,2,0)</f>
        <v>0.55000000000000004</v>
      </c>
      <c r="K48" s="137" t="str">
        <f>VLOOKUP($A48,'2022 Stds Ltg Table'!$B$4:$G$92,3,0)</f>
        <v>Decorative/Display</v>
      </c>
      <c r="L48" s="131">
        <f>VLOOKUP($A48,'2022 Stds Ltg Table'!$B$4:$G$92,4,0)</f>
        <v>0.25</v>
      </c>
      <c r="M48" s="137" t="str">
        <f>VLOOKUP($A48,'2022 Stds Ltg Table'!$B$4:$G$92,5,0)</f>
        <v>None</v>
      </c>
      <c r="N48" s="131">
        <f>VLOOKUP($A48,'2022 Stds Ltg Table'!$B$4:$G$92,6,0)</f>
        <v>0</v>
      </c>
      <c r="O48" s="131" t="str">
        <f>VLOOKUP($A48,'2022 Stds Ltg Table'!$B$4:$I$92,7,0)</f>
        <v>None</v>
      </c>
      <c r="P48" s="131">
        <f>VLOOKUP($A48,'2022 Stds Ltg Table'!$B$4:$I$92,8,0)</f>
        <v>0</v>
      </c>
      <c r="Q48" s="58">
        <v>150</v>
      </c>
      <c r="R48" s="58">
        <v>150</v>
      </c>
      <c r="S48" s="58">
        <v>0</v>
      </c>
      <c r="T48" s="58">
        <v>0</v>
      </c>
      <c r="U48" s="58">
        <v>40</v>
      </c>
      <c r="V48" s="58">
        <v>300</v>
      </c>
      <c r="W48" s="58">
        <v>1.5</v>
      </c>
      <c r="X48" s="58">
        <v>2</v>
      </c>
      <c r="Y48" s="58" t="s">
        <v>55</v>
      </c>
      <c r="Z48" s="58">
        <v>1</v>
      </c>
      <c r="AA48" s="58">
        <v>1</v>
      </c>
      <c r="AB48" s="58">
        <v>0</v>
      </c>
      <c r="AC48" s="46">
        <v>347</v>
      </c>
    </row>
    <row r="49" spans="1:29" ht="14.4" x14ac:dyDescent="0.25">
      <c r="A49" s="58" t="str">
        <f>'2022 Stds Ltg Table'!B46</f>
        <v>Manufacturing, Commercial &amp; Industrial Work Area (Low Bay)</v>
      </c>
      <c r="B49" s="163" t="s">
        <v>775</v>
      </c>
      <c r="C49" s="163">
        <v>10</v>
      </c>
      <c r="D49" s="163">
        <v>0.5</v>
      </c>
      <c r="E49" s="163">
        <v>275</v>
      </c>
      <c r="F49" s="163">
        <v>475</v>
      </c>
      <c r="G49" s="163">
        <v>1</v>
      </c>
      <c r="H49" s="163">
        <v>0.18</v>
      </c>
      <c r="I49" s="163" t="s">
        <v>978</v>
      </c>
      <c r="J49" s="131">
        <f>VLOOKUP($A49,'2022 Stds Ltg Table'!$B$4:$G$92,2,0)</f>
        <v>0.6</v>
      </c>
      <c r="K49" s="137" t="str">
        <f>VLOOKUP($A49,'2022 Stds Ltg Table'!$B$4:$G$92,3,0)</f>
        <v>DetailedTaskWork (Note 7)</v>
      </c>
      <c r="L49" s="131">
        <f>VLOOKUP($A49,'2022 Stds Ltg Table'!$B$4:$G$92,4,0)</f>
        <v>0.2</v>
      </c>
      <c r="M49" s="137" t="str">
        <f>VLOOKUP($A49,'2022 Stds Ltg Table'!$B$4:$G$92,5,0)</f>
        <v>None</v>
      </c>
      <c r="N49" s="131">
        <f>VLOOKUP($A49,'2022 Stds Ltg Table'!$B$4:$G$92,6,0)</f>
        <v>0</v>
      </c>
      <c r="O49" s="131" t="str">
        <f>VLOOKUP($A49,'2022 Stds Ltg Table'!$B$4:$I$92,7,0)</f>
        <v>None</v>
      </c>
      <c r="P49" s="131">
        <f>VLOOKUP($A49,'2022 Stds Ltg Table'!$B$4:$I$92,8,0)</f>
        <v>0</v>
      </c>
      <c r="Q49" s="164">
        <v>150</v>
      </c>
      <c r="R49" s="164">
        <v>150</v>
      </c>
      <c r="S49" s="164">
        <v>0</v>
      </c>
      <c r="T49" s="164">
        <v>0</v>
      </c>
      <c r="U49" s="164">
        <v>300</v>
      </c>
      <c r="V49" s="164">
        <v>1000</v>
      </c>
      <c r="W49" s="164">
        <v>1.5</v>
      </c>
      <c r="X49" s="164">
        <v>2</v>
      </c>
      <c r="Y49" s="164" t="s">
        <v>81</v>
      </c>
      <c r="Z49" s="164">
        <v>1</v>
      </c>
      <c r="AA49" s="164">
        <v>0</v>
      </c>
      <c r="AB49" s="164">
        <v>0</v>
      </c>
      <c r="AC49" s="46">
        <v>348</v>
      </c>
    </row>
    <row r="50" spans="1:29" ht="14.4" x14ac:dyDescent="0.25">
      <c r="A50" s="58" t="str">
        <f>'2022 Stds Ltg Table'!B47</f>
        <v>Manufacturing, Commercial &amp; Industrial Work Area (High Bay)</v>
      </c>
      <c r="B50" s="163" t="s">
        <v>775</v>
      </c>
      <c r="C50" s="163">
        <v>10</v>
      </c>
      <c r="D50" s="163">
        <v>0.5</v>
      </c>
      <c r="E50" s="163">
        <v>275</v>
      </c>
      <c r="F50" s="163">
        <v>475</v>
      </c>
      <c r="G50" s="163">
        <v>1</v>
      </c>
      <c r="H50" s="163">
        <v>0.18</v>
      </c>
      <c r="I50" s="163" t="s">
        <v>978</v>
      </c>
      <c r="J50" s="131">
        <f>VLOOKUP($A50,'2022 Stds Ltg Table'!$B$4:$G$92,2,0)</f>
        <v>0.65</v>
      </c>
      <c r="K50" s="137" t="str">
        <f>VLOOKUP($A50,'2022 Stds Ltg Table'!$B$4:$G$92,3,0)</f>
        <v>DetailedTaskWork (Note 7)</v>
      </c>
      <c r="L50" s="131">
        <f>VLOOKUP($A50,'2022 Stds Ltg Table'!$B$4:$G$92,4,0)</f>
        <v>0.2</v>
      </c>
      <c r="M50" s="137" t="str">
        <f>VLOOKUP($A50,'2022 Stds Ltg Table'!$B$4:$G$92,5,0)</f>
        <v>None</v>
      </c>
      <c r="N50" s="131">
        <f>VLOOKUP($A50,'2022 Stds Ltg Table'!$B$4:$G$92,6,0)</f>
        <v>0</v>
      </c>
      <c r="O50" s="131" t="str">
        <f>VLOOKUP($A50,'2022 Stds Ltg Table'!$B$4:$I$92,7,0)</f>
        <v>None</v>
      </c>
      <c r="P50" s="131">
        <f>VLOOKUP($A50,'2022 Stds Ltg Table'!$B$4:$I$92,8,0)</f>
        <v>0</v>
      </c>
      <c r="Q50" s="164">
        <v>150</v>
      </c>
      <c r="R50" s="164">
        <v>150</v>
      </c>
      <c r="S50" s="164">
        <v>0</v>
      </c>
      <c r="T50" s="164">
        <v>0</v>
      </c>
      <c r="U50" s="164">
        <v>300</v>
      </c>
      <c r="V50" s="164">
        <v>1000</v>
      </c>
      <c r="W50" s="164">
        <v>1.5</v>
      </c>
      <c r="X50" s="164">
        <v>2</v>
      </c>
      <c r="Y50" s="164" t="s">
        <v>81</v>
      </c>
      <c r="Z50" s="164">
        <v>1</v>
      </c>
      <c r="AA50" s="164">
        <v>0</v>
      </c>
      <c r="AB50" s="164">
        <v>0</v>
      </c>
      <c r="AC50" s="46">
        <v>349</v>
      </c>
    </row>
    <row r="51" spans="1:29" ht="14.4" x14ac:dyDescent="0.25">
      <c r="A51" s="58" t="str">
        <f>'2022 Stds Ltg Table'!B48</f>
        <v>Manufacturing, Commercial &amp; Industrial Work Area (Precision)</v>
      </c>
      <c r="B51" s="163" t="s">
        <v>775</v>
      </c>
      <c r="C51" s="163">
        <v>10</v>
      </c>
      <c r="D51" s="163">
        <v>0.5</v>
      </c>
      <c r="E51" s="163">
        <v>250</v>
      </c>
      <c r="F51" s="163">
        <v>200</v>
      </c>
      <c r="G51" s="163">
        <v>1</v>
      </c>
      <c r="H51" s="163">
        <v>0.18</v>
      </c>
      <c r="I51" s="163" t="s">
        <v>978</v>
      </c>
      <c r="J51" s="131">
        <f>VLOOKUP($A51,'2022 Stds Ltg Table'!$B$4:$G$92,2,0)</f>
        <v>0.85</v>
      </c>
      <c r="K51" s="137" t="str">
        <f>VLOOKUP($A51,'2022 Stds Ltg Table'!$B$4:$G$92,3,0)</f>
        <v>PrecisionWork (Note 9)</v>
      </c>
      <c r="L51" s="131">
        <f>VLOOKUP($A51,'2022 Stds Ltg Table'!$B$4:$G$92,4,0)</f>
        <v>0.7</v>
      </c>
      <c r="M51" s="137" t="str">
        <f>VLOOKUP($A51,'2022 Stds Ltg Table'!$B$4:$G$92,5,0)</f>
        <v>None</v>
      </c>
      <c r="N51" s="131">
        <f>VLOOKUP($A51,'2022 Stds Ltg Table'!$B$4:$G$92,6,0)</f>
        <v>0</v>
      </c>
      <c r="O51" s="131" t="str">
        <f>VLOOKUP($A51,'2022 Stds Ltg Table'!$B$4:$I$92,7,0)</f>
        <v>None</v>
      </c>
      <c r="P51" s="131">
        <f>VLOOKUP($A51,'2022 Stds Ltg Table'!$B$4:$I$92,8,0)</f>
        <v>0</v>
      </c>
      <c r="Q51" s="164">
        <v>150</v>
      </c>
      <c r="R51" s="164">
        <v>150</v>
      </c>
      <c r="S51" s="164">
        <v>0</v>
      </c>
      <c r="T51" s="164">
        <v>0</v>
      </c>
      <c r="U51" s="164">
        <v>1000</v>
      </c>
      <c r="V51" s="164">
        <v>3000</v>
      </c>
      <c r="W51" s="164">
        <v>1.5</v>
      </c>
      <c r="X51" s="164">
        <v>2</v>
      </c>
      <c r="Y51" s="164" t="s">
        <v>81</v>
      </c>
      <c r="Z51" s="164">
        <v>1</v>
      </c>
      <c r="AA51" s="164">
        <v>0</v>
      </c>
      <c r="AB51" s="164">
        <v>0</v>
      </c>
      <c r="AC51" s="46">
        <v>350</v>
      </c>
    </row>
    <row r="52" spans="1:29" ht="14.4" x14ac:dyDescent="0.25">
      <c r="A52" s="58" t="str">
        <f>'2022 Stds Ltg Table'!B49</f>
        <v>Museum Area (Exhibition/Display)</v>
      </c>
      <c r="B52" s="58" t="s">
        <v>831</v>
      </c>
      <c r="C52" s="58">
        <v>66.666666666666671</v>
      </c>
      <c r="D52" s="58">
        <v>0.5</v>
      </c>
      <c r="E52" s="58">
        <v>250</v>
      </c>
      <c r="F52" s="58">
        <v>250</v>
      </c>
      <c r="G52" s="58">
        <v>1.5</v>
      </c>
      <c r="H52" s="58">
        <v>0.09</v>
      </c>
      <c r="I52" s="58" t="s">
        <v>979</v>
      </c>
      <c r="J52" s="131">
        <f>VLOOKUP($A52,'2022 Stds Ltg Table'!$B$4:$G$92,2,0)</f>
        <v>0.6</v>
      </c>
      <c r="K52" s="137" t="str">
        <f>VLOOKUP($A52,'2022 Stds Ltg Table'!$B$4:$G$92,3,0)</f>
        <v>Decorative/Display</v>
      </c>
      <c r="L52" s="131">
        <f>VLOOKUP($A52,'2022 Stds Ltg Table'!$B$4:$G$92,4,0)</f>
        <v>0.45</v>
      </c>
      <c r="M52" s="137" t="str">
        <f>VLOOKUP($A52,'2022 Stds Ltg Table'!$B$4:$G$92,5,0)</f>
        <v>None</v>
      </c>
      <c r="N52" s="131">
        <f>VLOOKUP($A52,'2022 Stds Ltg Table'!$B$4:$G$92,6,0)</f>
        <v>0</v>
      </c>
      <c r="O52" s="131" t="str">
        <f>VLOOKUP($A52,'2022 Stds Ltg Table'!$B$4:$I$92,7,0)</f>
        <v>None</v>
      </c>
      <c r="P52" s="131">
        <f>VLOOKUP($A52,'2022 Stds Ltg Table'!$B$4:$I$92,8,0)</f>
        <v>0</v>
      </c>
      <c r="Q52" s="58">
        <v>150</v>
      </c>
      <c r="R52" s="58">
        <v>150</v>
      </c>
      <c r="S52" s="58">
        <v>0</v>
      </c>
      <c r="T52" s="58">
        <v>0</v>
      </c>
      <c r="U52" s="58">
        <v>150</v>
      </c>
      <c r="V52" s="58">
        <v>500</v>
      </c>
      <c r="W52" s="58">
        <v>1.5</v>
      </c>
      <c r="X52" s="58">
        <v>2</v>
      </c>
      <c r="Y52" s="58" t="s">
        <v>55</v>
      </c>
      <c r="Z52" s="58">
        <v>1</v>
      </c>
      <c r="AA52" s="58">
        <v>0</v>
      </c>
      <c r="AB52" s="58">
        <v>0</v>
      </c>
      <c r="AC52" s="46">
        <v>351</v>
      </c>
    </row>
    <row r="53" spans="1:29" ht="14.4" x14ac:dyDescent="0.25">
      <c r="A53" s="58" t="str">
        <f>'2022 Stds Ltg Table'!B50</f>
        <v>Museum Area (Restoration Room)</v>
      </c>
      <c r="B53" s="58" t="s">
        <v>775</v>
      </c>
      <c r="C53" s="58">
        <v>10</v>
      </c>
      <c r="D53" s="58">
        <v>0.5</v>
      </c>
      <c r="E53" s="58">
        <v>250</v>
      </c>
      <c r="F53" s="58">
        <v>250</v>
      </c>
      <c r="G53" s="58">
        <v>1.5</v>
      </c>
      <c r="H53" s="58">
        <v>0.18</v>
      </c>
      <c r="I53" s="58" t="s">
        <v>979</v>
      </c>
      <c r="J53" s="131">
        <f>VLOOKUP($A53,'2022 Stds Ltg Table'!$B$4:$G$92,2,0)</f>
        <v>0.7</v>
      </c>
      <c r="K53" s="137" t="str">
        <f>VLOOKUP($A53,'2022 Stds Ltg Table'!$B$4:$G$92,3,0)</f>
        <v>DetailedTaskWork (Note 7)</v>
      </c>
      <c r="L53" s="131">
        <f>VLOOKUP($A53,'2022 Stds Ltg Table'!$B$4:$G$92,4,0)</f>
        <v>0.35</v>
      </c>
      <c r="M53" s="137" t="str">
        <f>VLOOKUP($A53,'2022 Stds Ltg Table'!$B$4:$G$92,5,0)</f>
        <v>None</v>
      </c>
      <c r="N53" s="131">
        <f>VLOOKUP($A53,'2022 Stds Ltg Table'!$B$4:$G$92,6,0)</f>
        <v>0</v>
      </c>
      <c r="O53" s="131" t="str">
        <f>VLOOKUP($A53,'2022 Stds Ltg Table'!$B$4:$I$92,7,0)</f>
        <v>None</v>
      </c>
      <c r="P53" s="131">
        <f>VLOOKUP($A53,'2022 Stds Ltg Table'!$B$4:$I$92,8,0)</f>
        <v>0</v>
      </c>
      <c r="Q53" s="58">
        <v>150</v>
      </c>
      <c r="R53" s="58">
        <v>150</v>
      </c>
      <c r="S53" s="58">
        <v>0</v>
      </c>
      <c r="T53" s="58">
        <v>0</v>
      </c>
      <c r="U53" s="58">
        <v>150</v>
      </c>
      <c r="V53" s="58">
        <v>500</v>
      </c>
      <c r="W53" s="58">
        <v>1.5</v>
      </c>
      <c r="X53" s="58">
        <v>2</v>
      </c>
      <c r="Y53" s="58" t="s">
        <v>55</v>
      </c>
      <c r="Z53" s="58">
        <v>1</v>
      </c>
      <c r="AA53" s="58">
        <v>0</v>
      </c>
      <c r="AB53" s="58">
        <v>0</v>
      </c>
      <c r="AC53" s="46">
        <v>352</v>
      </c>
    </row>
    <row r="54" spans="1:29" ht="14.4" x14ac:dyDescent="0.25">
      <c r="A54" s="58" t="str">
        <f>'2022 Stds Ltg Table'!B51</f>
        <v>Office Area (&gt;250 square feet)</v>
      </c>
      <c r="B54" s="58" t="s">
        <v>769</v>
      </c>
      <c r="C54" s="58">
        <v>10</v>
      </c>
      <c r="D54" s="58">
        <v>0.5</v>
      </c>
      <c r="E54" s="58">
        <v>250</v>
      </c>
      <c r="F54" s="58">
        <v>200</v>
      </c>
      <c r="G54" s="58">
        <v>1.5</v>
      </c>
      <c r="H54" s="58">
        <v>0.18</v>
      </c>
      <c r="I54" s="58" t="s">
        <v>979</v>
      </c>
      <c r="J54" s="131">
        <f>VLOOKUP($A54,'2022 Stds Ltg Table'!$B$4:$G$92,2,0)</f>
        <v>0.6</v>
      </c>
      <c r="K54" s="137" t="str">
        <f>VLOOKUP($A54,'2022 Stds Ltg Table'!$B$4:$G$92,3,0)</f>
        <v>Decorative/Display&amp;PortableLightingForOffice (Note 6)</v>
      </c>
      <c r="L54" s="131">
        <f>VLOOKUP($A54,'2022 Stds Ltg Table'!$B$4:$G$92,4,0)</f>
        <v>0.2</v>
      </c>
      <c r="M54" s="137" t="str">
        <f>VLOOKUP($A54,'2022 Stds Ltg Table'!$B$4:$G$92,5,0)</f>
        <v>None</v>
      </c>
      <c r="N54" s="131">
        <f>VLOOKUP($A54,'2022 Stds Ltg Table'!$B$4:$G$92,6,0)</f>
        <v>0</v>
      </c>
      <c r="O54" s="131" t="str">
        <f>VLOOKUP($A54,'2022 Stds Ltg Table'!$B$4:$I$92,7,0)</f>
        <v>None</v>
      </c>
      <c r="P54" s="131">
        <f>VLOOKUP($A54,'2022 Stds Ltg Table'!$B$4:$I$92,8,0)</f>
        <v>0</v>
      </c>
      <c r="Q54" s="58">
        <v>150</v>
      </c>
      <c r="R54" s="58">
        <v>150</v>
      </c>
      <c r="S54" s="58">
        <v>0</v>
      </c>
      <c r="T54" s="58">
        <v>0</v>
      </c>
      <c r="U54" s="58">
        <v>75</v>
      </c>
      <c r="V54" s="58">
        <v>500</v>
      </c>
      <c r="W54" s="58">
        <v>1</v>
      </c>
      <c r="X54" s="58">
        <v>4</v>
      </c>
      <c r="Y54" s="58" t="s">
        <v>58</v>
      </c>
      <c r="Z54" s="58">
        <v>1</v>
      </c>
      <c r="AA54" s="58">
        <v>0</v>
      </c>
      <c r="AB54" s="58">
        <v>0</v>
      </c>
      <c r="AC54" s="46">
        <v>353</v>
      </c>
    </row>
    <row r="55" spans="1:29" ht="14.4" x14ac:dyDescent="0.25">
      <c r="A55" s="58" t="str">
        <f>'2022 Stds Ltg Table'!B52</f>
        <v>Office Area (&lt;250 square feet)</v>
      </c>
      <c r="B55" s="58" t="s">
        <v>769</v>
      </c>
      <c r="C55" s="58">
        <v>10</v>
      </c>
      <c r="D55" s="58">
        <v>0.5</v>
      </c>
      <c r="E55" s="58">
        <v>250</v>
      </c>
      <c r="F55" s="58">
        <v>200</v>
      </c>
      <c r="G55" s="58">
        <v>1.5</v>
      </c>
      <c r="H55" s="58">
        <v>0.18</v>
      </c>
      <c r="I55" s="58" t="s">
        <v>979</v>
      </c>
      <c r="J55" s="131">
        <f>VLOOKUP($A55,'2022 Stds Ltg Table'!$B$4:$G$92,2,0)</f>
        <v>0.65</v>
      </c>
      <c r="K55" s="137" t="str">
        <f>VLOOKUP($A55,'2022 Stds Ltg Table'!$B$4:$G$92,3,0)</f>
        <v>Decorative/Display&amp;PortableLightingForOffice (Note 6)</v>
      </c>
      <c r="L55" s="131">
        <f>VLOOKUP($A55,'2022 Stds Ltg Table'!$B$4:$G$92,4,0)</f>
        <v>0.2</v>
      </c>
      <c r="M55" s="137" t="str">
        <f>VLOOKUP($A55,'2022 Stds Ltg Table'!$B$4:$G$92,5,0)</f>
        <v>None</v>
      </c>
      <c r="N55" s="131">
        <f>VLOOKUP($A55,'2022 Stds Ltg Table'!$B$4:$G$92,6,0)</f>
        <v>0</v>
      </c>
      <c r="O55" s="131" t="str">
        <f>VLOOKUP($A55,'2022 Stds Ltg Table'!$B$4:$I$92,7,0)</f>
        <v>None</v>
      </c>
      <c r="P55" s="131">
        <f>VLOOKUP($A55,'2022 Stds Ltg Table'!$B$4:$I$92,8,0)</f>
        <v>0</v>
      </c>
      <c r="Q55" s="58">
        <v>150</v>
      </c>
      <c r="R55" s="58">
        <v>150</v>
      </c>
      <c r="S55" s="58">
        <v>0</v>
      </c>
      <c r="T55" s="58">
        <v>0</v>
      </c>
      <c r="U55" s="58">
        <v>75</v>
      </c>
      <c r="V55" s="58">
        <v>500</v>
      </c>
      <c r="W55" s="58">
        <v>1.5</v>
      </c>
      <c r="X55" s="58">
        <v>2</v>
      </c>
      <c r="Y55" s="58" t="s">
        <v>58</v>
      </c>
      <c r="Z55" s="58">
        <v>1</v>
      </c>
      <c r="AA55" s="58">
        <v>0</v>
      </c>
      <c r="AB55" s="58">
        <v>0</v>
      </c>
      <c r="AC55" s="46">
        <v>354</v>
      </c>
    </row>
    <row r="56" spans="1:29" ht="14.4" x14ac:dyDescent="0.25">
      <c r="A56" s="58" t="str">
        <f>'2022 Stds Ltg Table'!B53</f>
        <v>Parking Garage Area (Parking Zone and Ramps)</v>
      </c>
      <c r="B56" s="163" t="s">
        <v>799</v>
      </c>
      <c r="C56" s="163">
        <v>5</v>
      </c>
      <c r="D56" s="163">
        <v>0.5</v>
      </c>
      <c r="E56" s="163">
        <v>250</v>
      </c>
      <c r="F56" s="163">
        <v>200</v>
      </c>
      <c r="G56" s="163">
        <v>0</v>
      </c>
      <c r="H56" s="163">
        <v>0</v>
      </c>
      <c r="I56" s="163" t="s">
        <v>979</v>
      </c>
      <c r="J56" s="131">
        <f>VLOOKUP($A56,'2022 Stds Ltg Table'!$B$4:$G$92,2,0)</f>
        <v>0.1</v>
      </c>
      <c r="K56" s="137" t="str">
        <f>VLOOKUP($A56,'2022 Stds Ltg Table'!$B$4:$G$92,3,0)</f>
        <v>FirstATM/TicketMachine (W)</v>
      </c>
      <c r="L56" s="131">
        <f>VLOOKUP($A56,'2022 Stds Ltg Table'!$B$4:$G$92,4,0)</f>
        <v>100</v>
      </c>
      <c r="M56" s="137" t="str">
        <f>VLOOKUP($A56,'2022 Stds Ltg Table'!$B$4:$G$92,5,0)</f>
        <v>AdditionalATM/TicketMachine (50 W each)</v>
      </c>
      <c r="N56" s="131">
        <f>VLOOKUP($A56,'2022 Stds Ltg Table'!$B$4:$G$92,6,0)</f>
        <v>50</v>
      </c>
      <c r="O56" s="131" t="str">
        <f>VLOOKUP($A56,'2022 Stds Ltg Table'!$B$4:$I$92,7,0)</f>
        <v>None</v>
      </c>
      <c r="P56" s="131">
        <f>VLOOKUP($A56,'2022 Stds Ltg Table'!$B$4:$I$92,8,0)</f>
        <v>0</v>
      </c>
      <c r="Q56" s="164">
        <v>8760</v>
      </c>
      <c r="R56" s="164">
        <v>8760</v>
      </c>
      <c r="S56" s="164">
        <v>0</v>
      </c>
      <c r="T56" s="164">
        <v>0</v>
      </c>
      <c r="U56" s="164">
        <v>10</v>
      </c>
      <c r="V56" s="164">
        <v>40</v>
      </c>
      <c r="W56" s="164">
        <v>1.5</v>
      </c>
      <c r="X56" s="164">
        <v>2</v>
      </c>
      <c r="Y56" s="164" t="s">
        <v>60</v>
      </c>
      <c r="Z56" s="164">
        <v>1</v>
      </c>
      <c r="AA56" s="164">
        <v>1</v>
      </c>
      <c r="AB56" s="164">
        <v>0</v>
      </c>
      <c r="AC56" s="46">
        <v>355</v>
      </c>
    </row>
    <row r="57" spans="1:29" ht="14.4" x14ac:dyDescent="0.25">
      <c r="A57" s="58" t="str">
        <f>'2022 Stds Ltg Table'!B54</f>
        <v>Parking Garage Area (Daylight Adaptation Zones) (Note 2)</v>
      </c>
      <c r="B57" s="58" t="s">
        <v>799</v>
      </c>
      <c r="C57" s="58">
        <v>5</v>
      </c>
      <c r="D57" s="58">
        <v>0.5</v>
      </c>
      <c r="E57" s="58">
        <v>250</v>
      </c>
      <c r="F57" s="58">
        <v>200</v>
      </c>
      <c r="G57" s="58">
        <v>0</v>
      </c>
      <c r="H57" s="58">
        <v>0</v>
      </c>
      <c r="I57" s="58" t="s">
        <v>979</v>
      </c>
      <c r="J57" s="131">
        <f>VLOOKUP($A57,'2022 Stds Ltg Table'!$B$4:$G$92,2,0)</f>
        <v>1</v>
      </c>
      <c r="K57" s="137" t="str">
        <f>VLOOKUP($A57,'2022 Stds Ltg Table'!$B$4:$G$92,3,0)</f>
        <v>None</v>
      </c>
      <c r="L57" s="131">
        <f>VLOOKUP($A57,'2022 Stds Ltg Table'!$B$4:$G$92,4,0)</f>
        <v>0</v>
      </c>
      <c r="M57" s="137" t="str">
        <f>VLOOKUP($A57,'2022 Stds Ltg Table'!$B$4:$G$92,5,0)</f>
        <v>None</v>
      </c>
      <c r="N57" s="131">
        <f>VLOOKUP($A57,'2022 Stds Ltg Table'!$B$4:$G$92,6,0)</f>
        <v>0</v>
      </c>
      <c r="O57" s="131" t="str">
        <f>VLOOKUP($A57,'2022 Stds Ltg Table'!$B$4:$I$92,7,0)</f>
        <v>None</v>
      </c>
      <c r="P57" s="131">
        <f>VLOOKUP($A57,'2022 Stds Ltg Table'!$B$4:$I$92,8,0)</f>
        <v>0</v>
      </c>
      <c r="Q57" s="58">
        <v>8760</v>
      </c>
      <c r="R57" s="58">
        <v>8760</v>
      </c>
      <c r="S57" s="58">
        <v>0</v>
      </c>
      <c r="T57" s="58">
        <v>0</v>
      </c>
      <c r="U57" s="58">
        <v>10</v>
      </c>
      <c r="V57" s="58">
        <v>40</v>
      </c>
      <c r="W57" s="58">
        <v>1.5</v>
      </c>
      <c r="X57" s="58">
        <v>2</v>
      </c>
      <c r="Y57" s="58" t="s">
        <v>60</v>
      </c>
      <c r="Z57" s="58">
        <v>1</v>
      </c>
      <c r="AA57" s="58">
        <v>1</v>
      </c>
      <c r="AB57" s="58">
        <v>0</v>
      </c>
      <c r="AC57" s="46">
        <v>356</v>
      </c>
    </row>
    <row r="58" spans="1:29" ht="14.4" x14ac:dyDescent="0.25">
      <c r="A58" s="58" t="str">
        <f>'2022 Stds Ltg Table'!B55</f>
        <v>Pharmacy Area</v>
      </c>
      <c r="B58" s="58" t="s">
        <v>887</v>
      </c>
      <c r="C58" s="58">
        <v>10</v>
      </c>
      <c r="D58" s="58">
        <v>0.5</v>
      </c>
      <c r="E58" s="58">
        <v>250</v>
      </c>
      <c r="F58" s="58">
        <v>200</v>
      </c>
      <c r="G58" s="58">
        <v>5</v>
      </c>
      <c r="H58" s="58">
        <v>0.18</v>
      </c>
      <c r="I58" s="58" t="s">
        <v>979</v>
      </c>
      <c r="J58" s="131">
        <f>VLOOKUP($A58,'2022 Stds Ltg Table'!$B$4:$G$92,2,0)</f>
        <v>1</v>
      </c>
      <c r="K58" s="137" t="str">
        <f>VLOOKUP($A58,'2022 Stds Ltg Table'!$B$4:$G$92,3,0)</f>
        <v>SpecializedTaskWork (Note 8)</v>
      </c>
      <c r="L58" s="131">
        <f>VLOOKUP($A58,'2022 Stds Ltg Table'!$B$4:$G$92,4,0)</f>
        <v>0.35</v>
      </c>
      <c r="M58" s="137" t="str">
        <f>VLOOKUP($A58,'2022 Stds Ltg Table'!$B$4:$G$92,5,0)</f>
        <v>None</v>
      </c>
      <c r="N58" s="131">
        <f>VLOOKUP($A58,'2022 Stds Ltg Table'!$B$4:$G$92,6,0)</f>
        <v>0</v>
      </c>
      <c r="O58" s="131" t="str">
        <f>VLOOKUP($A58,'2022 Stds Ltg Table'!$B$4:$I$92,7,0)</f>
        <v>None</v>
      </c>
      <c r="P58" s="131">
        <f>VLOOKUP($A58,'2022 Stds Ltg Table'!$B$4:$I$92,8,0)</f>
        <v>0</v>
      </c>
      <c r="Q58" s="58">
        <v>150</v>
      </c>
      <c r="R58" s="58">
        <v>150</v>
      </c>
      <c r="S58" s="58">
        <v>0</v>
      </c>
      <c r="T58" s="58">
        <v>1</v>
      </c>
      <c r="U58" s="58">
        <v>100</v>
      </c>
      <c r="V58" s="58">
        <v>1000</v>
      </c>
      <c r="W58" s="58">
        <v>1.5</v>
      </c>
      <c r="X58" s="58">
        <v>2</v>
      </c>
      <c r="Y58" s="58" t="s">
        <v>62</v>
      </c>
      <c r="Z58" s="58">
        <v>1</v>
      </c>
      <c r="AA58" s="58">
        <v>0</v>
      </c>
      <c r="AB58" s="58">
        <v>0</v>
      </c>
      <c r="AC58" s="46">
        <v>357</v>
      </c>
    </row>
    <row r="59" spans="1:29" ht="14.4" x14ac:dyDescent="0.25">
      <c r="A59" s="58" t="str">
        <f>'2022 Stds Ltg Table'!B56</f>
        <v>Retail Sales Area (Grocery Sales)</v>
      </c>
      <c r="B59" s="58" t="s">
        <v>786</v>
      </c>
      <c r="C59" s="58">
        <v>16.6666666666667</v>
      </c>
      <c r="D59" s="58">
        <v>0.5</v>
      </c>
      <c r="E59" s="58">
        <v>250</v>
      </c>
      <c r="F59" s="58">
        <v>200</v>
      </c>
      <c r="G59" s="58">
        <v>1</v>
      </c>
      <c r="H59" s="58">
        <v>0.18</v>
      </c>
      <c r="I59" s="58" t="s">
        <v>978</v>
      </c>
      <c r="J59" s="131">
        <f>VLOOKUP($A59,'2022 Stds Ltg Table'!$B$4:$G$92,2,0)</f>
        <v>1</v>
      </c>
      <c r="K59" s="137" t="str">
        <f>VLOOKUP($A59,'2022 Stds Ltg Table'!$B$4:$G$92,3,0)</f>
        <v>Decorative/Display</v>
      </c>
      <c r="L59" s="131">
        <f>VLOOKUP($A59,'2022 Stds Ltg Table'!$B$4:$G$92,4,0)</f>
        <v>0.35</v>
      </c>
      <c r="M59" s="137" t="str">
        <f>VLOOKUP($A59,'2022 Stds Ltg Table'!$B$4:$G$92,5,0)</f>
        <v>None</v>
      </c>
      <c r="N59" s="131">
        <f>VLOOKUP($A59,'2022 Stds Ltg Table'!$B$4:$G$92,6,0)</f>
        <v>0</v>
      </c>
      <c r="O59" s="131" t="str">
        <f>VLOOKUP($A59,'2022 Stds Ltg Table'!$B$4:$I$92,7,0)</f>
        <v>None</v>
      </c>
      <c r="P59" s="131">
        <f>VLOOKUP($A59,'2022 Stds Ltg Table'!$B$4:$I$92,8,0)</f>
        <v>0</v>
      </c>
      <c r="Q59" s="58">
        <v>150</v>
      </c>
      <c r="R59" s="58">
        <v>150</v>
      </c>
      <c r="S59" s="58">
        <v>0</v>
      </c>
      <c r="T59" s="58">
        <v>5</v>
      </c>
      <c r="U59" s="58">
        <v>100</v>
      </c>
      <c r="V59" s="58">
        <v>1000</v>
      </c>
      <c r="W59" s="58">
        <v>1.5</v>
      </c>
      <c r="X59" s="58">
        <v>2</v>
      </c>
      <c r="Y59" s="58" t="s">
        <v>62</v>
      </c>
      <c r="Z59" s="58">
        <v>1</v>
      </c>
      <c r="AA59" s="58">
        <v>0</v>
      </c>
      <c r="AB59" s="58">
        <v>0</v>
      </c>
      <c r="AC59" s="46">
        <v>358</v>
      </c>
    </row>
    <row r="60" spans="1:29" ht="14.4" x14ac:dyDescent="0.25">
      <c r="A60" s="58" t="str">
        <f>'2022 Stds Ltg Table'!B57</f>
        <v>Retail Sales Area (Retail Merchandise Sales)</v>
      </c>
      <c r="B60" s="58" t="s">
        <v>1016</v>
      </c>
      <c r="C60" s="58">
        <v>16.6666666666667</v>
      </c>
      <c r="D60" s="58">
        <v>0.5</v>
      </c>
      <c r="E60" s="58">
        <v>250</v>
      </c>
      <c r="F60" s="58">
        <v>200</v>
      </c>
      <c r="G60" s="58">
        <v>1</v>
      </c>
      <c r="H60" s="58">
        <v>0.18</v>
      </c>
      <c r="I60" s="58" t="s">
        <v>979</v>
      </c>
      <c r="J60" s="131">
        <f>VLOOKUP($A60,'2022 Stds Ltg Table'!$B$4:$G$92,2,0)</f>
        <v>0.95</v>
      </c>
      <c r="K60" s="137" t="str">
        <f>VLOOKUP($A60,'2022 Stds Ltg Table'!$B$4:$G$92,3,0)</f>
        <v>Decorative/Display</v>
      </c>
      <c r="L60" s="131">
        <f>VLOOKUP($A60,'2022 Stds Ltg Table'!$B$4:$G$92,4,0)</f>
        <v>0.35</v>
      </c>
      <c r="M60" s="137" t="str">
        <f>VLOOKUP($A60,'2022 Stds Ltg Table'!$B$4:$G$92,5,0)</f>
        <v>None</v>
      </c>
      <c r="N60" s="131">
        <f>VLOOKUP($A60,'2022 Stds Ltg Table'!$B$4:$G$92,6,0)</f>
        <v>0</v>
      </c>
      <c r="O60" s="131" t="str">
        <f>VLOOKUP($A60,'2022 Stds Ltg Table'!$B$4:$I$92,7,0)</f>
        <v>None</v>
      </c>
      <c r="P60" s="131">
        <f>VLOOKUP($A60,'2022 Stds Ltg Table'!$B$4:$I$92,8,0)</f>
        <v>0</v>
      </c>
      <c r="Q60" s="58">
        <v>150</v>
      </c>
      <c r="R60" s="58">
        <v>150</v>
      </c>
      <c r="S60" s="58">
        <v>0</v>
      </c>
      <c r="T60" s="58">
        <v>0</v>
      </c>
      <c r="U60" s="58">
        <v>100</v>
      </c>
      <c r="V60" s="58">
        <v>1000</v>
      </c>
      <c r="W60" s="58">
        <v>1.5</v>
      </c>
      <c r="X60" s="58">
        <v>2</v>
      </c>
      <c r="Y60" s="58" t="s">
        <v>62</v>
      </c>
      <c r="Z60" s="58">
        <v>1</v>
      </c>
      <c r="AA60" s="58">
        <v>0</v>
      </c>
      <c r="AB60" s="58">
        <v>0</v>
      </c>
      <c r="AC60" s="46">
        <v>359</v>
      </c>
    </row>
    <row r="61" spans="1:29" ht="14.4" x14ac:dyDescent="0.25">
      <c r="A61" s="58" t="str">
        <f>'2022 Stds Ltg Table'!B58</f>
        <v>Retail Sales Area (Fitting Room)</v>
      </c>
      <c r="B61" s="58" t="s">
        <v>1016</v>
      </c>
      <c r="C61" s="58">
        <v>16.6666666666667</v>
      </c>
      <c r="D61" s="58">
        <v>0.5</v>
      </c>
      <c r="E61" s="58">
        <v>250</v>
      </c>
      <c r="F61" s="58">
        <v>200</v>
      </c>
      <c r="G61" s="58">
        <v>1</v>
      </c>
      <c r="H61" s="58">
        <v>0.18</v>
      </c>
      <c r="I61" s="58" t="s">
        <v>979</v>
      </c>
      <c r="J61" s="131">
        <f>VLOOKUP($A61,'2022 Stds Ltg Table'!$B$4:$G$92,2,0)</f>
        <v>0.6</v>
      </c>
      <c r="K61" s="137" t="str">
        <f>VLOOKUP($A61,'2022 Stds Ltg Table'!$B$4:$G$92,3,0)</f>
        <v>ExternalIlluminatedMirror (Note5)</v>
      </c>
      <c r="L61" s="131">
        <f>VLOOKUP($A61,'2022 Stds Ltg Table'!$B$4:$G$92,4,0)</f>
        <v>40</v>
      </c>
      <c r="M61" s="137" t="str">
        <f>VLOOKUP($A61,'2022 Stds Ltg Table'!$B$4:$G$92,5,0)</f>
        <v>InternalIlluminatedMirror (Note 5)</v>
      </c>
      <c r="N61" s="131">
        <f>VLOOKUP($A61,'2022 Stds Ltg Table'!$B$4:$G$92,6,0)</f>
        <v>120</v>
      </c>
      <c r="O61" s="131" t="str">
        <f>VLOOKUP($A61,'2022 Stds Ltg Table'!$B$4:$I$92,7,0)</f>
        <v>None</v>
      </c>
      <c r="P61" s="131">
        <f>VLOOKUP($A61,'2022 Stds Ltg Table'!$B$4:$I$92,8,0)</f>
        <v>0</v>
      </c>
      <c r="Q61" s="58">
        <v>150</v>
      </c>
      <c r="R61" s="58">
        <v>150</v>
      </c>
      <c r="S61" s="58">
        <v>0</v>
      </c>
      <c r="T61" s="58">
        <v>0</v>
      </c>
      <c r="U61" s="58">
        <v>100</v>
      </c>
      <c r="V61" s="58">
        <v>1000</v>
      </c>
      <c r="W61" s="58">
        <v>1.5</v>
      </c>
      <c r="X61" s="58">
        <v>2</v>
      </c>
      <c r="Y61" s="58" t="s">
        <v>62</v>
      </c>
      <c r="Z61" s="58">
        <v>1</v>
      </c>
      <c r="AA61" s="58">
        <v>0</v>
      </c>
      <c r="AB61" s="58">
        <v>0</v>
      </c>
      <c r="AC61" s="46">
        <v>360</v>
      </c>
    </row>
    <row r="62" spans="1:29" ht="14.4" x14ac:dyDescent="0.25">
      <c r="A62" s="58" t="str">
        <f>'2022 Stds Ltg Table'!B59</f>
        <v>Religious Worship Area</v>
      </c>
      <c r="B62" s="58" t="s">
        <v>923</v>
      </c>
      <c r="C62" s="58">
        <v>142.85714285714286</v>
      </c>
      <c r="D62" s="58">
        <v>0.5</v>
      </c>
      <c r="E62" s="58">
        <v>245</v>
      </c>
      <c r="F62" s="58">
        <v>105</v>
      </c>
      <c r="G62" s="58">
        <v>0.5</v>
      </c>
      <c r="H62" s="58">
        <v>0.09</v>
      </c>
      <c r="I62" s="58" t="s">
        <v>979</v>
      </c>
      <c r="J62" s="131">
        <f>VLOOKUP($A62,'2022 Stds Ltg Table'!$B$4:$G$92,2,0)</f>
        <v>0.95</v>
      </c>
      <c r="K62" s="137" t="str">
        <f>VLOOKUP($A62,'2022 Stds Ltg Table'!$B$4:$G$92,3,0)</f>
        <v>Decorative/Display</v>
      </c>
      <c r="L62" s="131">
        <f>VLOOKUP($A62,'2022 Stds Ltg Table'!$B$4:$G$92,4,0)</f>
        <v>0.25</v>
      </c>
      <c r="M62" s="137" t="str">
        <f>VLOOKUP($A62,'2022 Stds Ltg Table'!$B$4:$G$92,5,0)</f>
        <v>None</v>
      </c>
      <c r="N62" s="131">
        <f>VLOOKUP($A62,'2022 Stds Ltg Table'!$B$4:$G$92,6,0)</f>
        <v>0</v>
      </c>
      <c r="O62" s="131" t="str">
        <f>VLOOKUP($A62,'2022 Stds Ltg Table'!$B$4:$I$92,7,0)</f>
        <v>None</v>
      </c>
      <c r="P62" s="131">
        <f>VLOOKUP($A62,'2022 Stds Ltg Table'!$B$4:$I$92,8,0)</f>
        <v>0</v>
      </c>
      <c r="Q62" s="58">
        <v>150</v>
      </c>
      <c r="R62" s="58">
        <v>150</v>
      </c>
      <c r="S62" s="58">
        <v>0</v>
      </c>
      <c r="T62" s="58">
        <v>0</v>
      </c>
      <c r="U62" s="58">
        <v>200</v>
      </c>
      <c r="V62" s="58">
        <v>1500</v>
      </c>
      <c r="W62" s="58">
        <v>1.5</v>
      </c>
      <c r="X62" s="58">
        <v>2</v>
      </c>
      <c r="Y62" s="58" t="s">
        <v>55</v>
      </c>
      <c r="Z62" s="58">
        <v>1</v>
      </c>
      <c r="AA62" s="58">
        <v>0</v>
      </c>
      <c r="AB62" s="58">
        <v>0</v>
      </c>
      <c r="AC62" s="46">
        <v>361</v>
      </c>
    </row>
    <row r="63" spans="1:29" ht="14.4" x14ac:dyDescent="0.25">
      <c r="A63" s="58" t="str">
        <f>'2022 Stds Ltg Table'!B60</f>
        <v>Restrooms</v>
      </c>
      <c r="B63" s="58" t="s">
        <v>884</v>
      </c>
      <c r="C63" s="58">
        <v>10</v>
      </c>
      <c r="D63" s="58">
        <v>0.5</v>
      </c>
      <c r="E63" s="58">
        <v>250</v>
      </c>
      <c r="F63" s="58">
        <v>250</v>
      </c>
      <c r="G63" s="58">
        <v>0</v>
      </c>
      <c r="H63" s="58">
        <v>0</v>
      </c>
      <c r="I63" s="58" t="s">
        <v>978</v>
      </c>
      <c r="J63" s="131">
        <f>VLOOKUP($A63,'2022 Stds Ltg Table'!$B$4:$G$92,2,0)</f>
        <v>0.65</v>
      </c>
      <c r="K63" s="137" t="str">
        <f>VLOOKUP($A63,'2022 Stds Ltg Table'!$B$4:$G$92,3,0)</f>
        <v>Decorative/Display</v>
      </c>
      <c r="L63" s="131">
        <f>VLOOKUP($A63,'2022 Stds Ltg Table'!$B$4:$G$92,4,0)</f>
        <v>0.35</v>
      </c>
      <c r="M63" s="137" t="str">
        <f>VLOOKUP($A63,'2022 Stds Ltg Table'!$B$4:$G$92,5,0)</f>
        <v>None</v>
      </c>
      <c r="N63" s="131">
        <f>VLOOKUP($A63,'2022 Stds Ltg Table'!$B$4:$G$92,6,0)</f>
        <v>0</v>
      </c>
      <c r="O63" s="131" t="str">
        <f>VLOOKUP($A63,'2022 Stds Ltg Table'!$B$4:$I$92,7,0)</f>
        <v>None</v>
      </c>
      <c r="P63" s="131">
        <f>VLOOKUP($A63,'2022 Stds Ltg Table'!$B$4:$I$92,8,0)</f>
        <v>0</v>
      </c>
      <c r="Q63" s="58">
        <v>8760</v>
      </c>
      <c r="R63" s="58">
        <v>8760</v>
      </c>
      <c r="S63" s="58">
        <v>0</v>
      </c>
      <c r="T63" s="58">
        <v>0</v>
      </c>
      <c r="U63" s="58">
        <v>50</v>
      </c>
      <c r="V63" s="58">
        <v>100</v>
      </c>
      <c r="W63" s="58">
        <v>1.5</v>
      </c>
      <c r="X63" s="58">
        <v>2</v>
      </c>
      <c r="Y63" s="58" t="s">
        <v>58</v>
      </c>
      <c r="Z63" s="58">
        <v>1</v>
      </c>
      <c r="AA63" s="58">
        <v>1</v>
      </c>
      <c r="AB63" s="58">
        <v>0</v>
      </c>
      <c r="AC63" s="46">
        <v>362</v>
      </c>
    </row>
    <row r="64" spans="1:29" ht="14.4" x14ac:dyDescent="0.25">
      <c r="A64" s="58" t="str">
        <f>'2022 Stds Ltg Table'!B61</f>
        <v>Stairwell</v>
      </c>
      <c r="B64" s="58" t="s">
        <v>759</v>
      </c>
      <c r="C64" s="58">
        <v>10</v>
      </c>
      <c r="D64" s="58">
        <v>0.5</v>
      </c>
      <c r="E64" s="58">
        <v>250</v>
      </c>
      <c r="F64" s="58">
        <v>250</v>
      </c>
      <c r="G64" s="58">
        <v>0</v>
      </c>
      <c r="H64" s="58">
        <v>0</v>
      </c>
      <c r="I64" s="58" t="s">
        <v>979</v>
      </c>
      <c r="J64" s="131">
        <f>VLOOKUP($A64,'2022 Stds Ltg Table'!$B$4:$G$92,2,0)</f>
        <v>0.6</v>
      </c>
      <c r="K64" s="137" t="str">
        <f>VLOOKUP($A64,'2022 Stds Ltg Table'!$B$4:$G$92,3,0)</f>
        <v>Decorative/Display</v>
      </c>
      <c r="L64" s="131">
        <f>VLOOKUP($A64,'2022 Stds Ltg Table'!$B$4:$G$92,4,0)</f>
        <v>0.35</v>
      </c>
      <c r="M64" s="137" t="str">
        <f>VLOOKUP($A64,'2022 Stds Ltg Table'!$B$4:$G$92,5,0)</f>
        <v>None</v>
      </c>
      <c r="N64" s="131">
        <f>VLOOKUP($A64,'2022 Stds Ltg Table'!$B$4:$G$92,6,0)</f>
        <v>0</v>
      </c>
      <c r="O64" s="131" t="str">
        <f>VLOOKUP($A64,'2022 Stds Ltg Table'!$B$4:$I$92,7,0)</f>
        <v>None</v>
      </c>
      <c r="P64" s="131">
        <f>VLOOKUP($A64,'2022 Stds Ltg Table'!$B$4:$I$92,8,0)</f>
        <v>0</v>
      </c>
      <c r="Q64" s="58">
        <v>8760</v>
      </c>
      <c r="R64" s="58">
        <v>8760</v>
      </c>
      <c r="S64" s="58">
        <v>0</v>
      </c>
      <c r="T64" s="58">
        <v>0</v>
      </c>
      <c r="U64" s="58">
        <v>50</v>
      </c>
      <c r="V64" s="58">
        <v>100</v>
      </c>
      <c r="W64" s="58">
        <v>1.5</v>
      </c>
      <c r="X64" s="58">
        <v>2</v>
      </c>
      <c r="Y64" s="58" t="s">
        <v>58</v>
      </c>
      <c r="Z64" s="58">
        <v>1</v>
      </c>
      <c r="AA64" s="58">
        <v>1</v>
      </c>
      <c r="AB64" s="58">
        <v>0</v>
      </c>
      <c r="AC64" s="46">
        <v>363</v>
      </c>
    </row>
    <row r="65" spans="1:29" ht="14.4" x14ac:dyDescent="0.25">
      <c r="A65" s="58" t="str">
        <f>'2022 Stds Ltg Table'!B62</f>
        <v>Storage, Commercial/Industrial (Warehouse)</v>
      </c>
      <c r="B65" s="163" t="s">
        <v>780</v>
      </c>
      <c r="C65" s="163">
        <v>2</v>
      </c>
      <c r="D65" s="163">
        <v>0.5</v>
      </c>
      <c r="E65" s="163">
        <v>275</v>
      </c>
      <c r="F65" s="163">
        <v>475</v>
      </c>
      <c r="G65" s="163">
        <v>0.2</v>
      </c>
      <c r="H65" s="163">
        <v>0.18</v>
      </c>
      <c r="I65" s="163" t="s">
        <v>979</v>
      </c>
      <c r="J65" s="131">
        <f>VLOOKUP($A65,'2022 Stds Ltg Table'!$B$4:$G$92,2,0)</f>
        <v>0.4</v>
      </c>
      <c r="K65" s="137" t="str">
        <f>VLOOKUP($A65,'2022 Stds Ltg Table'!$B$4:$G$92,3,0)</f>
        <v>None</v>
      </c>
      <c r="L65" s="131">
        <f>VLOOKUP($A65,'2022 Stds Ltg Table'!$B$4:$G$92,4,0)</f>
        <v>0</v>
      </c>
      <c r="M65" s="137" t="str">
        <f>VLOOKUP($A65,'2022 Stds Ltg Table'!$B$4:$G$92,5,0)</f>
        <v>None</v>
      </c>
      <c r="N65" s="131">
        <f>VLOOKUP($A65,'2022 Stds Ltg Table'!$B$4:$G$92,6,0)</f>
        <v>0</v>
      </c>
      <c r="O65" s="131" t="str">
        <f>VLOOKUP($A65,'2022 Stds Ltg Table'!$B$4:$I$92,7,0)</f>
        <v>None</v>
      </c>
      <c r="P65" s="131">
        <f>VLOOKUP($A65,'2022 Stds Ltg Table'!$B$4:$I$92,8,0)</f>
        <v>0</v>
      </c>
      <c r="Q65" s="164">
        <v>8760</v>
      </c>
      <c r="R65" s="164">
        <v>8760</v>
      </c>
      <c r="S65" s="164">
        <v>0</v>
      </c>
      <c r="T65" s="164">
        <v>0</v>
      </c>
      <c r="U65" s="164">
        <v>50</v>
      </c>
      <c r="V65" s="164">
        <v>300</v>
      </c>
      <c r="W65" s="164">
        <v>1.5</v>
      </c>
      <c r="X65" s="164">
        <v>2</v>
      </c>
      <c r="Y65" s="164" t="s">
        <v>57</v>
      </c>
      <c r="Z65" s="164">
        <v>1</v>
      </c>
      <c r="AA65" s="164">
        <v>0</v>
      </c>
      <c r="AB65" s="164">
        <v>0</v>
      </c>
      <c r="AC65" s="46">
        <v>364</v>
      </c>
    </row>
    <row r="66" spans="1:29" ht="14.4" x14ac:dyDescent="0.25">
      <c r="A66" s="58" t="str">
        <f>'2022 Stds Ltg Table'!B84</f>
        <v>Storage, Commercial/Industrial (Refrigerated)</v>
      </c>
      <c r="B66" s="163" t="s">
        <v>930</v>
      </c>
      <c r="C66" s="163">
        <v>0</v>
      </c>
      <c r="D66" s="163">
        <v>0.5</v>
      </c>
      <c r="E66" s="163">
        <v>275</v>
      </c>
      <c r="F66" s="163">
        <v>475</v>
      </c>
      <c r="G66" s="163">
        <v>0.2</v>
      </c>
      <c r="H66" s="163">
        <v>0.18</v>
      </c>
      <c r="I66" s="163" t="s">
        <v>979</v>
      </c>
      <c r="J66" s="131">
        <f>VLOOKUP($A66,'2022 Stds Ltg Table'!$B$4:$G$92,2,0)</f>
        <v>0.4</v>
      </c>
      <c r="K66" s="137" t="str">
        <f>VLOOKUP($A66,'2022 Stds Ltg Table'!$B$4:$G$92,3,0)</f>
        <v>None</v>
      </c>
      <c r="L66" s="131">
        <f>VLOOKUP($A66,'2022 Stds Ltg Table'!$B$4:$G$92,4,0)</f>
        <v>0</v>
      </c>
      <c r="M66" s="137" t="str">
        <f>VLOOKUP($A66,'2022 Stds Ltg Table'!$B$4:$G$92,5,0)</f>
        <v>None</v>
      </c>
      <c r="N66" s="131">
        <f>VLOOKUP($A66,'2022 Stds Ltg Table'!$B$4:$G$92,6,0)</f>
        <v>0</v>
      </c>
      <c r="O66" s="131" t="str">
        <f>VLOOKUP($A66,'2022 Stds Ltg Table'!$B$4:$I$92,7,0)</f>
        <v>None</v>
      </c>
      <c r="P66" s="131">
        <f>VLOOKUP($A66,'2022 Stds Ltg Table'!$B$4:$I$92,8,0)</f>
        <v>0</v>
      </c>
      <c r="Q66" s="164">
        <v>8760</v>
      </c>
      <c r="R66" s="164">
        <v>8760</v>
      </c>
      <c r="S66" s="164">
        <v>0</v>
      </c>
      <c r="T66" s="164">
        <v>10</v>
      </c>
      <c r="U66" s="164">
        <v>50</v>
      </c>
      <c r="V66" s="164">
        <v>300</v>
      </c>
      <c r="W66" s="164">
        <v>1.5</v>
      </c>
      <c r="X66" s="164">
        <v>2</v>
      </c>
      <c r="Y66" s="164" t="s">
        <v>57</v>
      </c>
      <c r="Z66" s="164">
        <v>1</v>
      </c>
      <c r="AA66" s="164">
        <v>0</v>
      </c>
      <c r="AB66" s="164">
        <v>0</v>
      </c>
      <c r="AC66" s="46">
        <v>365</v>
      </c>
    </row>
    <row r="67" spans="1:29" ht="14.4" x14ac:dyDescent="0.25">
      <c r="A67" s="58" t="str">
        <f>'2022 Stds Ltg Table'!B63</f>
        <v>Storage, Commercial/Industrial (Shipping &amp; Handling)</v>
      </c>
      <c r="B67" s="163" t="s">
        <v>777</v>
      </c>
      <c r="C67" s="163">
        <v>5</v>
      </c>
      <c r="D67" s="163">
        <v>0.5</v>
      </c>
      <c r="E67" s="163">
        <v>275</v>
      </c>
      <c r="F67" s="163">
        <v>475</v>
      </c>
      <c r="G67" s="163">
        <v>0.5</v>
      </c>
      <c r="H67" s="163">
        <v>0.18</v>
      </c>
      <c r="I67" s="163" t="s">
        <v>979</v>
      </c>
      <c r="J67" s="131">
        <f>VLOOKUP($A67,'2022 Stds Ltg Table'!$B$4:$G$92,2,0)</f>
        <v>0.6</v>
      </c>
      <c r="K67" s="137" t="str">
        <f>VLOOKUP($A67,'2022 Stds Ltg Table'!$B$4:$G$92,3,0)</f>
        <v>None</v>
      </c>
      <c r="L67" s="131">
        <f>VLOOKUP($A67,'2022 Stds Ltg Table'!$B$4:$G$92,4,0)</f>
        <v>0</v>
      </c>
      <c r="M67" s="137" t="str">
        <f>VLOOKUP($A67,'2022 Stds Ltg Table'!$B$4:$G$92,5,0)</f>
        <v>None</v>
      </c>
      <c r="N67" s="131">
        <f>VLOOKUP($A67,'2022 Stds Ltg Table'!$B$4:$G$92,6,0)</f>
        <v>0</v>
      </c>
      <c r="O67" s="131" t="str">
        <f>VLOOKUP($A67,'2022 Stds Ltg Table'!$B$4:$I$92,7,0)</f>
        <v>None</v>
      </c>
      <c r="P67" s="131">
        <f>VLOOKUP($A67,'2022 Stds Ltg Table'!$B$4:$I$92,8,0)</f>
        <v>0</v>
      </c>
      <c r="Q67" s="164">
        <v>8760</v>
      </c>
      <c r="R67" s="164">
        <v>8760</v>
      </c>
      <c r="S67" s="164">
        <v>0</v>
      </c>
      <c r="T67" s="164">
        <v>0</v>
      </c>
      <c r="U67" s="164">
        <v>50</v>
      </c>
      <c r="V67" s="164">
        <v>300</v>
      </c>
      <c r="W67" s="164">
        <v>1.5</v>
      </c>
      <c r="X67" s="164">
        <v>2</v>
      </c>
      <c r="Y67" s="164" t="s">
        <v>57</v>
      </c>
      <c r="Z67" s="164">
        <v>1</v>
      </c>
      <c r="AA67" s="164">
        <v>0</v>
      </c>
      <c r="AB67" s="164">
        <v>0</v>
      </c>
      <c r="AC67" s="46">
        <v>366</v>
      </c>
    </row>
    <row r="68" spans="1:29" ht="14.4" x14ac:dyDescent="0.25">
      <c r="A68" s="58" t="s">
        <v>1159</v>
      </c>
      <c r="B68" s="176" t="s">
        <v>781</v>
      </c>
      <c r="C68" s="163">
        <v>0</v>
      </c>
      <c r="D68" s="163">
        <v>0.5</v>
      </c>
      <c r="E68" s="163">
        <v>250</v>
      </c>
      <c r="F68" s="163">
        <v>200</v>
      </c>
      <c r="G68" s="163">
        <v>0.2</v>
      </c>
      <c r="H68" s="163">
        <v>0</v>
      </c>
      <c r="I68" s="163" t="s">
        <v>979</v>
      </c>
      <c r="J68" s="131">
        <f>VLOOKUP($A68,'2022 Stds Ltg Table'!$B$4:$G$92,2,0)</f>
        <v>0.4</v>
      </c>
      <c r="K68" s="137" t="str">
        <f>VLOOKUP($A68,'2022 Stds Ltg Table'!$B$4:$G$92,3,0)</f>
        <v>None</v>
      </c>
      <c r="L68" s="131">
        <f>VLOOKUP($A68,'2022 Stds Ltg Table'!$B$4:$G$92,4,0)</f>
        <v>0</v>
      </c>
      <c r="M68" s="137" t="str">
        <f>VLOOKUP($A68,'2022 Stds Ltg Table'!$B$4:$G$92,5,0)</f>
        <v>None</v>
      </c>
      <c r="N68" s="131">
        <f>VLOOKUP($A68,'2022 Stds Ltg Table'!$B$4:$G$92,6,0)</f>
        <v>0</v>
      </c>
      <c r="O68" s="131" t="str">
        <f>VLOOKUP($A68,'2022 Stds Ltg Table'!$B$4:$I$92,7,0)</f>
        <v>None</v>
      </c>
      <c r="P68" s="131">
        <f>VLOOKUP($A68,'2022 Stds Ltg Table'!$B$4:$I$92,8,0)</f>
        <v>0</v>
      </c>
      <c r="Q68" s="164">
        <v>8760</v>
      </c>
      <c r="R68" s="164">
        <v>8760</v>
      </c>
      <c r="S68" s="164">
        <v>0</v>
      </c>
      <c r="T68" s="164">
        <v>0</v>
      </c>
      <c r="U68" s="164">
        <v>50</v>
      </c>
      <c r="V68" s="164">
        <v>300</v>
      </c>
      <c r="W68" s="164">
        <v>1.5</v>
      </c>
      <c r="X68" s="164">
        <v>2</v>
      </c>
      <c r="Y68" s="164" t="s">
        <v>57</v>
      </c>
      <c r="Z68" s="164">
        <f t="shared" ref="Z68:AB68" si="0">Z65</f>
        <v>1</v>
      </c>
      <c r="AA68" s="164">
        <v>1</v>
      </c>
      <c r="AB68" s="164">
        <f t="shared" si="0"/>
        <v>0</v>
      </c>
      <c r="AC68" s="192">
        <v>380</v>
      </c>
    </row>
    <row r="69" spans="1:29" ht="14.4" x14ac:dyDescent="0.25">
      <c r="A69" s="58" t="str">
        <f>'2022 Stds Ltg Table'!B64</f>
        <v>Sports Arena - Playing Area (&gt; 5,000 Spectators)</v>
      </c>
      <c r="B69" s="58" t="s">
        <v>836</v>
      </c>
      <c r="C69" s="58">
        <v>80</v>
      </c>
      <c r="D69" s="58">
        <v>0.5</v>
      </c>
      <c r="E69" s="58">
        <v>255</v>
      </c>
      <c r="F69" s="58">
        <v>875</v>
      </c>
      <c r="G69" s="58">
        <v>0.5</v>
      </c>
      <c r="H69" s="58">
        <v>0.18</v>
      </c>
      <c r="I69" s="58" t="s">
        <v>978</v>
      </c>
      <c r="J69" s="131">
        <f>VLOOKUP($A69,'2022 Stds Ltg Table'!$B$4:$G$92,2,0)</f>
        <v>2.25</v>
      </c>
      <c r="K69" s="137" t="str">
        <f>VLOOKUP($A69,'2022 Stds Ltg Table'!$B$4:$G$92,3,0)</f>
        <v>None</v>
      </c>
      <c r="L69" s="131">
        <f>VLOOKUP($A69,'2022 Stds Ltg Table'!$B$4:$G$92,4,0)</f>
        <v>0</v>
      </c>
      <c r="M69" s="137" t="str">
        <f>VLOOKUP($A69,'2022 Stds Ltg Table'!$B$4:$G$92,5,0)</f>
        <v>None</v>
      </c>
      <c r="N69" s="131">
        <f>VLOOKUP($A69,'2022 Stds Ltg Table'!$B$4:$G$92,6,0)</f>
        <v>0</v>
      </c>
      <c r="O69" s="131" t="str">
        <f>VLOOKUP($A69,'2022 Stds Ltg Table'!$B$4:$I$92,7,0)</f>
        <v>None</v>
      </c>
      <c r="P69" s="131">
        <f>VLOOKUP($A69,'2022 Stds Ltg Table'!$B$4:$I$92,8,0)</f>
        <v>0</v>
      </c>
      <c r="Q69" s="58">
        <v>150</v>
      </c>
      <c r="R69" s="58">
        <v>150</v>
      </c>
      <c r="S69" s="58">
        <v>0</v>
      </c>
      <c r="T69" s="58">
        <v>0</v>
      </c>
      <c r="U69" s="58">
        <v>150</v>
      </c>
      <c r="V69" s="58">
        <v>400</v>
      </c>
      <c r="W69" s="58">
        <v>1.5</v>
      </c>
      <c r="X69" s="58">
        <v>2</v>
      </c>
      <c r="Y69" s="58" t="s">
        <v>62</v>
      </c>
      <c r="Z69" s="58">
        <v>0</v>
      </c>
      <c r="AA69" s="58">
        <v>0</v>
      </c>
      <c r="AB69" s="58">
        <v>0</v>
      </c>
      <c r="AC69" s="46">
        <v>367</v>
      </c>
    </row>
    <row r="70" spans="1:29" ht="14.4" x14ac:dyDescent="0.25">
      <c r="A70" s="58" t="str">
        <f>'2022 Stds Ltg Table'!B65</f>
        <v>Sports Arena - Playing Area (2,000 - 5,000 Spectators)</v>
      </c>
      <c r="B70" s="58" t="s">
        <v>836</v>
      </c>
      <c r="C70" s="58">
        <v>66.666666666666671</v>
      </c>
      <c r="D70" s="58">
        <v>0.5</v>
      </c>
      <c r="E70" s="58">
        <v>255</v>
      </c>
      <c r="F70" s="58">
        <v>875</v>
      </c>
      <c r="G70" s="58">
        <v>0.5</v>
      </c>
      <c r="H70" s="58">
        <v>0.18</v>
      </c>
      <c r="I70" s="58" t="s">
        <v>978</v>
      </c>
      <c r="J70" s="131">
        <f>VLOOKUP($A70,'2022 Stds Ltg Table'!$B$4:$G$92,2,0)</f>
        <v>1.45</v>
      </c>
      <c r="K70" s="137" t="str">
        <f>VLOOKUP($A70,'2022 Stds Ltg Table'!$B$4:$G$92,3,0)</f>
        <v>None</v>
      </c>
      <c r="L70" s="131">
        <f>VLOOKUP($A70,'2022 Stds Ltg Table'!$B$4:$G$92,4,0)</f>
        <v>0</v>
      </c>
      <c r="M70" s="137" t="str">
        <f>VLOOKUP($A70,'2022 Stds Ltg Table'!$B$4:$G$92,5,0)</f>
        <v>None</v>
      </c>
      <c r="N70" s="131">
        <f>VLOOKUP($A70,'2022 Stds Ltg Table'!$B$4:$G$92,6,0)</f>
        <v>0</v>
      </c>
      <c r="O70" s="131" t="str">
        <f>VLOOKUP($A70,'2022 Stds Ltg Table'!$B$4:$I$92,7,0)</f>
        <v>None</v>
      </c>
      <c r="P70" s="131">
        <f>VLOOKUP($A70,'2022 Stds Ltg Table'!$B$4:$I$92,8,0)</f>
        <v>0</v>
      </c>
      <c r="Q70" s="58">
        <v>150</v>
      </c>
      <c r="R70" s="58">
        <v>150</v>
      </c>
      <c r="S70" s="58">
        <v>0</v>
      </c>
      <c r="T70" s="58">
        <v>0</v>
      </c>
      <c r="U70" s="58">
        <v>150</v>
      </c>
      <c r="V70" s="58">
        <v>400</v>
      </c>
      <c r="W70" s="58">
        <v>1.5</v>
      </c>
      <c r="X70" s="58">
        <v>2</v>
      </c>
      <c r="Y70" s="58" t="s">
        <v>62</v>
      </c>
      <c r="Z70" s="58">
        <v>0</v>
      </c>
      <c r="AA70" s="58">
        <v>0</v>
      </c>
      <c r="AB70" s="58">
        <v>0</v>
      </c>
      <c r="AC70" s="46">
        <v>368</v>
      </c>
    </row>
    <row r="71" spans="1:29" ht="14.4" x14ac:dyDescent="0.25">
      <c r="A71" s="58" t="str">
        <f>'2022 Stds Ltg Table'!B66</f>
        <v>Sports Arena - Playing Area (&lt; 2,000 Spectators)</v>
      </c>
      <c r="B71" s="58" t="s">
        <v>836</v>
      </c>
      <c r="C71" s="58">
        <v>50</v>
      </c>
      <c r="D71" s="58">
        <v>0.5</v>
      </c>
      <c r="E71" s="58">
        <v>255</v>
      </c>
      <c r="F71" s="58">
        <v>875</v>
      </c>
      <c r="G71" s="58">
        <v>0.5</v>
      </c>
      <c r="H71" s="58">
        <v>0.18</v>
      </c>
      <c r="I71" s="58" t="s">
        <v>978</v>
      </c>
      <c r="J71" s="131">
        <f>VLOOKUP($A71,'2022 Stds Ltg Table'!$B$4:$G$92,2,0)</f>
        <v>1.1000000000000001</v>
      </c>
      <c r="K71" s="137" t="str">
        <f>VLOOKUP($A71,'2022 Stds Ltg Table'!$B$4:$G$92,3,0)</f>
        <v>None</v>
      </c>
      <c r="L71" s="131">
        <f>VLOOKUP($A71,'2022 Stds Ltg Table'!$B$4:$G$92,4,0)</f>
        <v>0</v>
      </c>
      <c r="M71" s="137" t="str">
        <f>VLOOKUP($A71,'2022 Stds Ltg Table'!$B$4:$G$92,5,0)</f>
        <v>None</v>
      </c>
      <c r="N71" s="131">
        <f>VLOOKUP($A71,'2022 Stds Ltg Table'!$B$4:$G$92,6,0)</f>
        <v>0</v>
      </c>
      <c r="O71" s="131" t="str">
        <f>VLOOKUP($A71,'2022 Stds Ltg Table'!$B$4:$I$92,7,0)</f>
        <v>None</v>
      </c>
      <c r="P71" s="131">
        <f>VLOOKUP($A71,'2022 Stds Ltg Table'!$B$4:$I$92,8,0)</f>
        <v>0</v>
      </c>
      <c r="Q71" s="58">
        <v>150</v>
      </c>
      <c r="R71" s="58">
        <v>150</v>
      </c>
      <c r="S71" s="58">
        <v>0</v>
      </c>
      <c r="T71" s="58">
        <v>0</v>
      </c>
      <c r="U71" s="58">
        <v>150</v>
      </c>
      <c r="V71" s="58">
        <v>400</v>
      </c>
      <c r="W71" s="58">
        <v>1.5</v>
      </c>
      <c r="X71" s="58">
        <v>2</v>
      </c>
      <c r="Y71" s="58" t="s">
        <v>62</v>
      </c>
      <c r="Z71" s="58">
        <v>0</v>
      </c>
      <c r="AA71" s="58">
        <v>0</v>
      </c>
      <c r="AB71" s="58">
        <v>0</v>
      </c>
      <c r="AC71" s="46">
        <v>369</v>
      </c>
    </row>
    <row r="72" spans="1:29" ht="14.4" x14ac:dyDescent="0.25">
      <c r="A72" s="58" t="str">
        <f>'2022 Stds Ltg Table'!B67</f>
        <v>Sports Arena - Playing Area (Recreational)</v>
      </c>
      <c r="B72" s="58" t="s">
        <v>836</v>
      </c>
      <c r="C72" s="58">
        <v>20</v>
      </c>
      <c r="D72" s="58">
        <v>0.5</v>
      </c>
      <c r="E72" s="58">
        <v>255</v>
      </c>
      <c r="F72" s="58">
        <v>875</v>
      </c>
      <c r="G72" s="58">
        <v>0.2</v>
      </c>
      <c r="H72" s="58">
        <v>0.89999999999999991</v>
      </c>
      <c r="I72" s="58" t="s">
        <v>978</v>
      </c>
      <c r="J72" s="131">
        <f>VLOOKUP($A72,'2022 Stds Ltg Table'!$B$4:$G$92,2,0)</f>
        <v>0.75</v>
      </c>
      <c r="K72" s="137" t="str">
        <f>VLOOKUP($A72,'2022 Stds Ltg Table'!$B$4:$G$92,3,0)</f>
        <v>None</v>
      </c>
      <c r="L72" s="131">
        <f>VLOOKUP($A72,'2022 Stds Ltg Table'!$B$4:$G$92,4,0)</f>
        <v>0</v>
      </c>
      <c r="M72" s="137" t="str">
        <f>VLOOKUP($A72,'2022 Stds Ltg Table'!$B$4:$G$92,5,0)</f>
        <v>None</v>
      </c>
      <c r="N72" s="131">
        <f>VLOOKUP($A72,'2022 Stds Ltg Table'!$B$4:$G$92,6,0)</f>
        <v>0</v>
      </c>
      <c r="O72" s="131" t="str">
        <f>VLOOKUP($A72,'2022 Stds Ltg Table'!$B$4:$I$92,7,0)</f>
        <v>None</v>
      </c>
      <c r="P72" s="131">
        <f>VLOOKUP($A72,'2022 Stds Ltg Table'!$B$4:$I$92,8,0)</f>
        <v>0</v>
      </c>
      <c r="Q72" s="58">
        <v>150</v>
      </c>
      <c r="R72" s="58">
        <v>150</v>
      </c>
      <c r="S72" s="58">
        <v>0</v>
      </c>
      <c r="T72" s="58">
        <v>0</v>
      </c>
      <c r="U72" s="58">
        <v>150</v>
      </c>
      <c r="V72" s="58">
        <v>400</v>
      </c>
      <c r="W72" s="58">
        <v>1.5</v>
      </c>
      <c r="X72" s="58">
        <v>2</v>
      </c>
      <c r="Y72" s="58" t="s">
        <v>62</v>
      </c>
      <c r="Z72" s="58">
        <v>1</v>
      </c>
      <c r="AA72" s="58">
        <v>0</v>
      </c>
      <c r="AB72" s="58">
        <v>0</v>
      </c>
      <c r="AC72" s="46">
        <v>370</v>
      </c>
    </row>
    <row r="73" spans="1:29" ht="14.4" x14ac:dyDescent="0.25">
      <c r="A73" s="58" t="str">
        <f>'2022 Stds Ltg Table'!B68</f>
        <v>Theater Area (Motion Picture)</v>
      </c>
      <c r="B73" s="58" t="s">
        <v>882</v>
      </c>
      <c r="C73" s="58">
        <v>142.85714285714286</v>
      </c>
      <c r="D73" s="58">
        <v>0.5</v>
      </c>
      <c r="E73" s="58">
        <v>245</v>
      </c>
      <c r="F73" s="58">
        <v>105</v>
      </c>
      <c r="G73" s="58">
        <v>0.5</v>
      </c>
      <c r="H73" s="58">
        <v>0.09</v>
      </c>
      <c r="I73" s="58" t="s">
        <v>979</v>
      </c>
      <c r="J73" s="131">
        <f>VLOOKUP($A73,'2022 Stds Ltg Table'!$B$4:$G$92,2,0)</f>
        <v>0.5</v>
      </c>
      <c r="K73" s="137" t="str">
        <f>VLOOKUP($A73,'2022 Stds Ltg Table'!$B$4:$G$92,3,0)</f>
        <v>Decorative/Display</v>
      </c>
      <c r="L73" s="131">
        <f>VLOOKUP($A73,'2022 Stds Ltg Table'!$B$4:$G$92,4,0)</f>
        <v>0.25</v>
      </c>
      <c r="M73" s="137" t="str">
        <f>VLOOKUP($A73,'2022 Stds Ltg Table'!$B$4:$G$92,5,0)</f>
        <v>None</v>
      </c>
      <c r="N73" s="131">
        <f>VLOOKUP($A73,'2022 Stds Ltg Table'!$B$4:$G$92,6,0)</f>
        <v>0</v>
      </c>
      <c r="O73" s="131" t="str">
        <f>VLOOKUP($A73,'2022 Stds Ltg Table'!$B$4:$I$92,7,0)</f>
        <v>None</v>
      </c>
      <c r="P73" s="131">
        <f>VLOOKUP($A73,'2022 Stds Ltg Table'!$B$4:$I$92,8,0)</f>
        <v>0</v>
      </c>
      <c r="Q73" s="58">
        <v>150</v>
      </c>
      <c r="R73" s="58">
        <v>150</v>
      </c>
      <c r="S73" s="58">
        <v>0</v>
      </c>
      <c r="T73" s="58">
        <v>0</v>
      </c>
      <c r="U73" s="58">
        <v>2</v>
      </c>
      <c r="V73" s="58">
        <v>50</v>
      </c>
      <c r="W73" s="58">
        <v>1.5</v>
      </c>
      <c r="X73" s="58">
        <v>2</v>
      </c>
      <c r="Y73" s="58" t="s">
        <v>55</v>
      </c>
      <c r="Z73" s="58">
        <v>1</v>
      </c>
      <c r="AA73" s="58">
        <v>0</v>
      </c>
      <c r="AB73" s="58">
        <v>0</v>
      </c>
      <c r="AC73" s="46">
        <v>371</v>
      </c>
    </row>
    <row r="74" spans="1:29" ht="14.4" x14ac:dyDescent="0.25">
      <c r="A74" s="58" t="str">
        <f>'2022 Stds Ltg Table'!B69</f>
        <v>Theater Area (Performance)</v>
      </c>
      <c r="B74" s="58" t="s">
        <v>840</v>
      </c>
      <c r="C74" s="58">
        <v>142.85714285714286</v>
      </c>
      <c r="D74" s="58">
        <v>0.5</v>
      </c>
      <c r="E74" s="58">
        <v>245</v>
      </c>
      <c r="F74" s="58">
        <v>105</v>
      </c>
      <c r="G74" s="58">
        <v>0.5</v>
      </c>
      <c r="H74" s="58">
        <v>0.09</v>
      </c>
      <c r="I74" s="58" t="s">
        <v>978</v>
      </c>
      <c r="J74" s="131">
        <f>VLOOKUP($A74,'2022 Stds Ltg Table'!$B$4:$G$92,2,0)</f>
        <v>0.8</v>
      </c>
      <c r="K74" s="137" t="str">
        <f>VLOOKUP($A74,'2022 Stds Ltg Table'!$B$4:$G$92,3,0)</f>
        <v>Decorative/Display</v>
      </c>
      <c r="L74" s="131">
        <f>VLOOKUP($A74,'2022 Stds Ltg Table'!$B$4:$G$92,4,0)</f>
        <v>0.25</v>
      </c>
      <c r="M74" s="137" t="str">
        <f>VLOOKUP($A74,'2022 Stds Ltg Table'!$B$4:$G$92,5,0)</f>
        <v>None</v>
      </c>
      <c r="N74" s="131">
        <f>VLOOKUP($A74,'2022 Stds Ltg Table'!$B$4:$G$92,6,0)</f>
        <v>0</v>
      </c>
      <c r="O74" s="131" t="str">
        <f>VLOOKUP($A74,'2022 Stds Ltg Table'!$B$4:$I$92,7,0)</f>
        <v>None</v>
      </c>
      <c r="P74" s="131">
        <f>VLOOKUP($A74,'2022 Stds Ltg Table'!$B$4:$I$92,8,0)</f>
        <v>0</v>
      </c>
      <c r="Q74" s="58">
        <v>150</v>
      </c>
      <c r="R74" s="58">
        <v>150</v>
      </c>
      <c r="S74" s="58">
        <v>0</v>
      </c>
      <c r="T74" s="58">
        <v>0</v>
      </c>
      <c r="U74" s="58">
        <v>2</v>
      </c>
      <c r="V74" s="58">
        <v>200</v>
      </c>
      <c r="W74" s="58">
        <v>1.5</v>
      </c>
      <c r="X74" s="58">
        <v>2</v>
      </c>
      <c r="Y74" s="58" t="s">
        <v>55</v>
      </c>
      <c r="Z74" s="58">
        <v>1</v>
      </c>
      <c r="AA74" s="58">
        <v>0</v>
      </c>
      <c r="AB74" s="58">
        <v>1</v>
      </c>
      <c r="AC74" s="46">
        <v>372</v>
      </c>
    </row>
    <row r="75" spans="1:29" ht="14.4" x14ac:dyDescent="0.25">
      <c r="A75" s="58" t="str">
        <f>'2022 Stds Ltg Table'!B70</f>
        <v>Transportation Function (Baggage Area)</v>
      </c>
      <c r="B75" s="58" t="s">
        <v>779</v>
      </c>
      <c r="C75" s="58">
        <v>33.333333333333336</v>
      </c>
      <c r="D75" s="58">
        <v>0.5</v>
      </c>
      <c r="E75" s="58">
        <v>250</v>
      </c>
      <c r="F75" s="58">
        <v>250</v>
      </c>
      <c r="G75" s="58">
        <v>0.5</v>
      </c>
      <c r="H75" s="58">
        <v>0.18</v>
      </c>
      <c r="I75" s="58" t="s">
        <v>979</v>
      </c>
      <c r="J75" s="131">
        <f>VLOOKUP($A75,'2022 Stds Ltg Table'!$B$4:$G$92,2,0)</f>
        <v>0.4</v>
      </c>
      <c r="K75" s="137" t="str">
        <f>VLOOKUP($A75,'2022 Stds Ltg Table'!$B$4:$G$92,3,0)</f>
        <v>None</v>
      </c>
      <c r="L75" s="131">
        <f>VLOOKUP($A75,'2022 Stds Ltg Table'!$B$4:$G$92,4,0)</f>
        <v>0</v>
      </c>
      <c r="M75" s="137" t="str">
        <f>VLOOKUP($A75,'2022 Stds Ltg Table'!$B$4:$G$92,5,0)</f>
        <v>None</v>
      </c>
      <c r="N75" s="131">
        <f>VLOOKUP($A75,'2022 Stds Ltg Table'!$B$4:$G$92,6,0)</f>
        <v>0</v>
      </c>
      <c r="O75" s="131" t="str">
        <f>VLOOKUP($A75,'2022 Stds Ltg Table'!$B$4:$I$92,7,0)</f>
        <v>None</v>
      </c>
      <c r="P75" s="131">
        <f>VLOOKUP($A75,'2022 Stds Ltg Table'!$B$4:$I$92,8,0)</f>
        <v>0</v>
      </c>
      <c r="Q75" s="58">
        <v>150</v>
      </c>
      <c r="R75" s="58">
        <v>150</v>
      </c>
      <c r="S75" s="58">
        <v>0</v>
      </c>
      <c r="T75" s="58">
        <v>0</v>
      </c>
      <c r="U75" s="58">
        <v>50</v>
      </c>
      <c r="V75" s="58">
        <v>500</v>
      </c>
      <c r="W75" s="58">
        <v>1.5</v>
      </c>
      <c r="X75" s="58">
        <v>2</v>
      </c>
      <c r="Y75" s="58" t="s">
        <v>55</v>
      </c>
      <c r="Z75" s="58">
        <v>0</v>
      </c>
      <c r="AA75" s="58">
        <v>0</v>
      </c>
      <c r="AB75" s="58">
        <v>0</v>
      </c>
      <c r="AC75" s="46">
        <v>373</v>
      </c>
    </row>
    <row r="76" spans="1:29" ht="14.4" x14ac:dyDescent="0.25">
      <c r="A76" s="58" t="str">
        <f>'2022 Stds Ltg Table'!B71</f>
        <v>Transportation Function (Ticketing Area)</v>
      </c>
      <c r="B76" s="58" t="s">
        <v>779</v>
      </c>
      <c r="C76" s="58">
        <v>33.333333333333336</v>
      </c>
      <c r="D76" s="58">
        <v>0.5</v>
      </c>
      <c r="E76" s="58">
        <v>250</v>
      </c>
      <c r="F76" s="58">
        <v>250</v>
      </c>
      <c r="G76" s="58">
        <v>0.5</v>
      </c>
      <c r="H76" s="58">
        <v>0.18</v>
      </c>
      <c r="I76" s="58" t="s">
        <v>979</v>
      </c>
      <c r="J76" s="131">
        <f>VLOOKUP($A76,'2022 Stds Ltg Table'!$B$4:$G$92,2,0)</f>
        <v>0.45</v>
      </c>
      <c r="K76" s="137" t="str">
        <f>VLOOKUP($A76,'2022 Stds Ltg Table'!$B$4:$G$92,3,0)</f>
        <v>Decorative/Display</v>
      </c>
      <c r="L76" s="131">
        <f>VLOOKUP($A76,'2022 Stds Ltg Table'!$B$4:$G$92,4,0)</f>
        <v>0.2</v>
      </c>
      <c r="M76" s="137" t="str">
        <f>VLOOKUP($A76,'2022 Stds Ltg Table'!$B$4:$G$92,5,0)</f>
        <v>None</v>
      </c>
      <c r="N76" s="131">
        <f>VLOOKUP($A76,'2022 Stds Ltg Table'!$B$4:$G$92,6,0)</f>
        <v>0</v>
      </c>
      <c r="O76" s="131" t="str">
        <f>VLOOKUP($A76,'2022 Stds Ltg Table'!$B$4:$I$92,7,0)</f>
        <v>None</v>
      </c>
      <c r="P76" s="131">
        <f>VLOOKUP($A76,'2022 Stds Ltg Table'!$B$4:$I$92,8,0)</f>
        <v>0</v>
      </c>
      <c r="Q76" s="58">
        <v>150</v>
      </c>
      <c r="R76" s="58">
        <v>150</v>
      </c>
      <c r="S76" s="58">
        <v>0</v>
      </c>
      <c r="T76" s="58">
        <v>0</v>
      </c>
      <c r="U76" s="58">
        <v>50</v>
      </c>
      <c r="V76" s="58">
        <v>500</v>
      </c>
      <c r="W76" s="58">
        <v>1.5</v>
      </c>
      <c r="X76" s="58">
        <v>2</v>
      </c>
      <c r="Y76" s="58" t="s">
        <v>55</v>
      </c>
      <c r="Z76" s="58">
        <v>0</v>
      </c>
      <c r="AA76" s="58">
        <v>0</v>
      </c>
      <c r="AB76" s="58">
        <v>0</v>
      </c>
      <c r="AC76" s="46">
        <v>374</v>
      </c>
    </row>
    <row r="77" spans="1:29" ht="14.4" x14ac:dyDescent="0.25">
      <c r="A77" s="58" t="str">
        <f>'2022 Stds Ltg Table'!B80</f>
        <v>Unleased Tenant Area</v>
      </c>
      <c r="B77" s="58" t="s">
        <v>769</v>
      </c>
      <c r="C77" s="58">
        <v>10</v>
      </c>
      <c r="D77" s="58">
        <v>0.5</v>
      </c>
      <c r="E77" s="58">
        <v>250</v>
      </c>
      <c r="F77" s="58">
        <v>200</v>
      </c>
      <c r="G77" s="58">
        <v>1.5</v>
      </c>
      <c r="H77" s="58">
        <v>0.18</v>
      </c>
      <c r="I77" s="58" t="s">
        <v>979</v>
      </c>
      <c r="J77" s="131">
        <f>VLOOKUP($A77,'2022 Stds Ltg Table'!$B$4:$G$92,2,0)</f>
        <v>0.6</v>
      </c>
      <c r="K77" s="137" t="str">
        <f>VLOOKUP($A77,'2022 Stds Ltg Table'!$B$4:$G$92,3,0)</f>
        <v>None</v>
      </c>
      <c r="L77" s="131">
        <f>VLOOKUP($A77,'2022 Stds Ltg Table'!$B$4:$G$92,4,0)</f>
        <v>0</v>
      </c>
      <c r="M77" s="137" t="str">
        <f>VLOOKUP($A77,'2022 Stds Ltg Table'!$B$4:$G$92,5,0)</f>
        <v>None</v>
      </c>
      <c r="N77" s="131">
        <f>VLOOKUP($A77,'2022 Stds Ltg Table'!$B$4:$G$92,6,0)</f>
        <v>0</v>
      </c>
      <c r="O77" s="131" t="str">
        <f>VLOOKUP($A77,'2022 Stds Ltg Table'!$B$4:$I$92,7,0)</f>
        <v>None</v>
      </c>
      <c r="P77" s="131">
        <f>VLOOKUP($A77,'2022 Stds Ltg Table'!$B$4:$I$92,8,0)</f>
        <v>0</v>
      </c>
      <c r="Q77" s="58">
        <v>150</v>
      </c>
      <c r="R77" s="58">
        <v>150</v>
      </c>
      <c r="S77" s="58">
        <v>0</v>
      </c>
      <c r="T77" s="58">
        <v>0</v>
      </c>
      <c r="U77" s="58">
        <v>75</v>
      </c>
      <c r="V77" s="58">
        <v>500</v>
      </c>
      <c r="W77" s="58">
        <v>1</v>
      </c>
      <c r="X77" s="58">
        <v>4</v>
      </c>
      <c r="Y77" s="58" t="s">
        <v>58</v>
      </c>
      <c r="Z77" s="58">
        <v>1</v>
      </c>
      <c r="AA77" s="58">
        <v>0</v>
      </c>
      <c r="AB77" s="58">
        <v>1</v>
      </c>
      <c r="AC77" s="46">
        <v>375</v>
      </c>
    </row>
    <row r="78" spans="1:29" ht="14.4" x14ac:dyDescent="0.25">
      <c r="A78" s="58" t="str">
        <f>'2022 Stds Ltg Table'!B81</f>
        <v>Unoccupied-Exclude from Gross Floor Area</v>
      </c>
      <c r="B78" s="58" t="s">
        <v>131</v>
      </c>
      <c r="C78" s="58">
        <v>0</v>
      </c>
      <c r="D78" s="58">
        <v>0.5</v>
      </c>
      <c r="E78" s="58">
        <v>250</v>
      </c>
      <c r="F78" s="58">
        <v>250</v>
      </c>
      <c r="G78" s="58">
        <v>0</v>
      </c>
      <c r="H78" s="58">
        <v>0</v>
      </c>
      <c r="I78" s="58" t="s">
        <v>978</v>
      </c>
      <c r="J78" s="131">
        <f>VLOOKUP($A78,'2022 Stds Ltg Table'!$B$4:$G$92,2,0)</f>
        <v>0</v>
      </c>
      <c r="K78" s="137" t="str">
        <f>VLOOKUP($A78,'2022 Stds Ltg Table'!$B$4:$G$92,3,0)</f>
        <v>None</v>
      </c>
      <c r="L78" s="131">
        <f>VLOOKUP($A78,'2022 Stds Ltg Table'!$B$4:$G$92,4,0)</f>
        <v>0</v>
      </c>
      <c r="M78" s="137" t="str">
        <f>VLOOKUP($A78,'2022 Stds Ltg Table'!$B$4:$G$92,5,0)</f>
        <v>None</v>
      </c>
      <c r="N78" s="131">
        <f>VLOOKUP($A78,'2022 Stds Ltg Table'!$B$4:$G$92,6,0)</f>
        <v>0</v>
      </c>
      <c r="O78" s="131" t="str">
        <f>VLOOKUP($A78,'2022 Stds Ltg Table'!$B$4:$I$92,7,0)</f>
        <v>None</v>
      </c>
      <c r="P78" s="131">
        <f>VLOOKUP($A78,'2022 Stds Ltg Table'!$B$4:$I$92,8,0)</f>
        <v>0</v>
      </c>
      <c r="Q78" s="58">
        <v>8760</v>
      </c>
      <c r="R78" s="58">
        <v>8760</v>
      </c>
      <c r="S78" s="58">
        <v>0</v>
      </c>
      <c r="T78" s="58">
        <v>0</v>
      </c>
      <c r="U78" s="58">
        <v>0</v>
      </c>
      <c r="V78" s="58">
        <v>0</v>
      </c>
      <c r="W78" s="58">
        <v>0</v>
      </c>
      <c r="X78" s="58">
        <v>0</v>
      </c>
      <c r="Y78" s="58" t="s">
        <v>275</v>
      </c>
      <c r="Z78" s="58">
        <v>1</v>
      </c>
      <c r="AA78" s="58">
        <v>1</v>
      </c>
      <c r="AB78" s="58">
        <v>0</v>
      </c>
      <c r="AC78" s="46">
        <v>376</v>
      </c>
    </row>
    <row r="79" spans="1:29" ht="14.4" x14ac:dyDescent="0.25">
      <c r="A79" s="58" t="str">
        <f>'2022 Stds Ltg Table'!B82</f>
        <v>Unoccupied-Include in Gross Floor Area</v>
      </c>
      <c r="B79" s="58" t="s">
        <v>131</v>
      </c>
      <c r="C79" s="58">
        <v>0</v>
      </c>
      <c r="D79" s="58">
        <v>0.5</v>
      </c>
      <c r="E79" s="58">
        <v>250</v>
      </c>
      <c r="F79" s="58">
        <v>250</v>
      </c>
      <c r="G79" s="58">
        <v>0</v>
      </c>
      <c r="H79" s="58">
        <v>0</v>
      </c>
      <c r="I79" s="58" t="s">
        <v>978</v>
      </c>
      <c r="J79" s="131">
        <f>VLOOKUP($A79,'2022 Stds Ltg Table'!$B$4:$G$92,2,0)</f>
        <v>0</v>
      </c>
      <c r="K79" s="137" t="str">
        <f>VLOOKUP($A79,'2022 Stds Ltg Table'!$B$4:$G$92,3,0)</f>
        <v>None</v>
      </c>
      <c r="L79" s="131">
        <f>VLOOKUP($A79,'2022 Stds Ltg Table'!$B$4:$G$92,4,0)</f>
        <v>0</v>
      </c>
      <c r="M79" s="137" t="str">
        <f>VLOOKUP($A79,'2022 Stds Ltg Table'!$B$4:$G$92,5,0)</f>
        <v>None</v>
      </c>
      <c r="N79" s="131">
        <f>VLOOKUP($A79,'2022 Stds Ltg Table'!$B$4:$G$92,6,0)</f>
        <v>0</v>
      </c>
      <c r="O79" s="131" t="str">
        <f>VLOOKUP($A79,'2022 Stds Ltg Table'!$B$4:$I$92,7,0)</f>
        <v>None</v>
      </c>
      <c r="P79" s="131">
        <f>VLOOKUP($A79,'2022 Stds Ltg Table'!$B$4:$I$92,8,0)</f>
        <v>0</v>
      </c>
      <c r="Q79" s="58">
        <v>8760</v>
      </c>
      <c r="R79" s="58">
        <v>8760</v>
      </c>
      <c r="S79" s="58">
        <v>0</v>
      </c>
      <c r="T79" s="58">
        <v>0</v>
      </c>
      <c r="U79" s="58">
        <v>0</v>
      </c>
      <c r="V79" s="58">
        <v>0</v>
      </c>
      <c r="W79" s="58">
        <v>0</v>
      </c>
      <c r="X79" s="58">
        <v>0</v>
      </c>
      <c r="Y79" s="58" t="s">
        <v>275</v>
      </c>
      <c r="Z79" s="58">
        <v>1</v>
      </c>
      <c r="AA79" s="58">
        <v>1</v>
      </c>
      <c r="AB79" s="58">
        <v>0</v>
      </c>
      <c r="AC79" s="46">
        <v>377</v>
      </c>
    </row>
    <row r="80" spans="1:29" ht="14.4" x14ac:dyDescent="0.25">
      <c r="A80" s="58" t="str">
        <f>'2022 Stds Ltg Table'!B72</f>
        <v>Videoconferencing Studio</v>
      </c>
      <c r="B80" s="58" t="s">
        <v>758</v>
      </c>
      <c r="C80" s="58">
        <v>10</v>
      </c>
      <c r="D80" s="58">
        <v>0.5</v>
      </c>
      <c r="E80" s="58">
        <v>250</v>
      </c>
      <c r="F80" s="58">
        <v>200</v>
      </c>
      <c r="G80" s="58">
        <v>1.5</v>
      </c>
      <c r="H80" s="58">
        <v>0.18</v>
      </c>
      <c r="I80" s="58" t="s">
        <v>979</v>
      </c>
      <c r="J80" s="131">
        <f>VLOOKUP($A80,'2022 Stds Ltg Table'!$B$4:$G$92,2,0)</f>
        <v>0.9</v>
      </c>
      <c r="K80" s="137" t="str">
        <f>VLOOKUP($A80,'2022 Stds Ltg Table'!$B$4:$G$92,3,0)</f>
        <v>Videoconferencing (Note 14)</v>
      </c>
      <c r="L80" s="131">
        <f>VLOOKUP($A80,'2022 Stds Ltg Table'!$B$4:$G$92,4,0)</f>
        <v>1</v>
      </c>
      <c r="M80" s="137" t="str">
        <f>VLOOKUP($A80,'2022 Stds Ltg Table'!$B$4:$G$92,5,0)</f>
        <v>None</v>
      </c>
      <c r="N80" s="131">
        <f>VLOOKUP($A80,'2022 Stds Ltg Table'!$B$4:$G$92,6,0)</f>
        <v>0</v>
      </c>
      <c r="O80" s="131" t="str">
        <f>VLOOKUP($A80,'2022 Stds Ltg Table'!$B$4:$I$92,7,0)</f>
        <v>None</v>
      </c>
      <c r="P80" s="131">
        <f>VLOOKUP($A80,'2022 Stds Ltg Table'!$B$4:$I$92,8,0)</f>
        <v>0</v>
      </c>
      <c r="Q80" s="58">
        <v>150</v>
      </c>
      <c r="R80" s="58">
        <v>150</v>
      </c>
      <c r="S80" s="58">
        <v>0</v>
      </c>
      <c r="T80" s="58">
        <v>0</v>
      </c>
      <c r="U80" s="58">
        <v>300</v>
      </c>
      <c r="V80" s="58">
        <v>300</v>
      </c>
      <c r="W80" s="58">
        <v>1.5</v>
      </c>
      <c r="X80" s="58">
        <v>2</v>
      </c>
      <c r="Y80" s="58" t="s">
        <v>58</v>
      </c>
      <c r="Z80" s="58">
        <v>1</v>
      </c>
      <c r="AA80" s="58">
        <v>0</v>
      </c>
      <c r="AB80" s="58">
        <v>0</v>
      </c>
      <c r="AC80" s="46">
        <v>378</v>
      </c>
    </row>
    <row r="81" spans="1:30" ht="14.4" x14ac:dyDescent="0.25">
      <c r="A81" s="58" t="str">
        <f>'2022 Stds Ltg Table'!B73</f>
        <v>All other</v>
      </c>
      <c r="B81" s="58" t="s">
        <v>781</v>
      </c>
      <c r="C81" s="58">
        <v>10</v>
      </c>
      <c r="D81" s="58">
        <v>0.5</v>
      </c>
      <c r="E81" s="58">
        <v>250</v>
      </c>
      <c r="F81" s="58">
        <v>200</v>
      </c>
      <c r="G81" s="58">
        <v>1</v>
      </c>
      <c r="H81" s="58">
        <v>0.18</v>
      </c>
      <c r="I81" s="58" t="s">
        <v>978</v>
      </c>
      <c r="J81" s="131">
        <f>VLOOKUP($A81,'2022 Stds Ltg Table'!$B$4:$G$92,2,0)</f>
        <v>0.4</v>
      </c>
      <c r="K81" s="137" t="str">
        <f>VLOOKUP($A81,'2022 Stds Ltg Table'!$B$4:$G$92,3,0)</f>
        <v>None</v>
      </c>
      <c r="L81" s="131">
        <f>VLOOKUP($A81,'2022 Stds Ltg Table'!$B$4:$G$92,4,0)</f>
        <v>0</v>
      </c>
      <c r="M81" s="137" t="str">
        <f>VLOOKUP($A81,'2022 Stds Ltg Table'!$B$4:$G$92,5,0)</f>
        <v>None</v>
      </c>
      <c r="N81" s="131">
        <f>VLOOKUP($A81,'2022 Stds Ltg Table'!$B$4:$G$92,6,0)</f>
        <v>0</v>
      </c>
      <c r="O81" s="131" t="str">
        <f>VLOOKUP($A81,'2022 Stds Ltg Table'!$B$4:$I$92,7,0)</f>
        <v>None</v>
      </c>
      <c r="P81" s="131">
        <f>VLOOKUP($A81,'2022 Stds Ltg Table'!$B$4:$I$92,8,0)</f>
        <v>0</v>
      </c>
      <c r="Q81" s="58">
        <v>150</v>
      </c>
      <c r="R81" s="58">
        <v>150</v>
      </c>
      <c r="S81" s="58">
        <v>0</v>
      </c>
      <c r="T81" s="58">
        <v>0</v>
      </c>
      <c r="U81" s="58">
        <v>100</v>
      </c>
      <c r="V81" s="58">
        <v>300</v>
      </c>
      <c r="W81" s="58">
        <v>1.5</v>
      </c>
      <c r="X81" s="58">
        <v>2</v>
      </c>
      <c r="Y81" s="58" t="s">
        <v>58</v>
      </c>
      <c r="Z81" s="58">
        <v>1</v>
      </c>
      <c r="AA81" s="58">
        <v>0</v>
      </c>
      <c r="AB81" s="58">
        <v>1</v>
      </c>
      <c r="AC81" s="46">
        <v>301</v>
      </c>
    </row>
    <row r="82" spans="1:30" ht="14.4" x14ac:dyDescent="0.25">
      <c r="A82" s="176" t="s">
        <v>1161</v>
      </c>
      <c r="B82" s="176" t="s">
        <v>758</v>
      </c>
      <c r="C82" s="176">
        <v>66.666666666666671</v>
      </c>
      <c r="D82" s="176">
        <v>0.5</v>
      </c>
      <c r="E82" s="176">
        <v>245</v>
      </c>
      <c r="F82" s="176">
        <v>155</v>
      </c>
      <c r="G82" s="176">
        <v>1</v>
      </c>
      <c r="H82" s="176">
        <v>0.09</v>
      </c>
      <c r="I82" s="176" t="s">
        <v>979</v>
      </c>
      <c r="J82" s="131">
        <f>VLOOKUP($A82,'2022 Stds Ltg Table'!$B$4:$G$92,2,0)</f>
        <v>0.75</v>
      </c>
      <c r="K82" s="137" t="str">
        <f>VLOOKUP($A82,'2022 Stds Ltg Table'!$B$4:$G$92,3,0)</f>
        <v>Decorative/Display</v>
      </c>
      <c r="L82" s="131">
        <f>VLOOKUP($A82,'2022 Stds Ltg Table'!$B$4:$G$92,4,0)</f>
        <v>0.3</v>
      </c>
      <c r="M82" s="137" t="str">
        <f>VLOOKUP($A82,'2022 Stds Ltg Table'!$B$4:$G$92,5,0)</f>
        <v>None</v>
      </c>
      <c r="N82" s="131">
        <f>VLOOKUP($A82,'2022 Stds Ltg Table'!$B$4:$G$92,6,0)</f>
        <v>0</v>
      </c>
      <c r="O82" s="131" t="str">
        <f>VLOOKUP($A82,'2022 Stds Ltg Table'!$B$4:$I$92,7,0)</f>
        <v>None</v>
      </c>
      <c r="P82" s="131">
        <f>VLOOKUP($A82,'2022 Stds Ltg Table'!$B$4:$I$92,8,0)</f>
        <v>0</v>
      </c>
      <c r="Q82" s="176">
        <v>150</v>
      </c>
      <c r="R82" s="176">
        <v>150</v>
      </c>
      <c r="S82" s="176">
        <v>0</v>
      </c>
      <c r="T82" s="176">
        <v>0</v>
      </c>
      <c r="U82" s="176">
        <v>30</v>
      </c>
      <c r="V82" s="176">
        <v>300</v>
      </c>
      <c r="W82" s="176">
        <v>1.5</v>
      </c>
      <c r="X82" s="176">
        <v>2</v>
      </c>
      <c r="Y82" s="176" t="s">
        <v>55</v>
      </c>
      <c r="Z82" s="176">
        <f t="shared" ref="Z82:AB82" si="1">Z19</f>
        <v>1</v>
      </c>
      <c r="AA82" s="176">
        <f t="shared" si="1"/>
        <v>0</v>
      </c>
      <c r="AB82" s="176">
        <f t="shared" si="1"/>
        <v>1</v>
      </c>
      <c r="AC82" s="176">
        <v>381</v>
      </c>
    </row>
    <row r="83" spans="1:30" ht="14.4" x14ac:dyDescent="0.25">
      <c r="A83" s="176" t="str">
        <f>'2022 Stds Ltg Table'!B89</f>
        <v>Storage</v>
      </c>
      <c r="B83" s="176" t="s">
        <v>781</v>
      </c>
      <c r="C83" s="176">
        <v>0</v>
      </c>
      <c r="D83" s="176">
        <v>0.5</v>
      </c>
      <c r="E83" s="176">
        <v>250</v>
      </c>
      <c r="F83" s="176">
        <v>200</v>
      </c>
      <c r="G83" s="176">
        <v>0.2</v>
      </c>
      <c r="H83" s="176">
        <v>0</v>
      </c>
      <c r="I83" s="176" t="s">
        <v>979</v>
      </c>
      <c r="J83" s="131">
        <f>VLOOKUP($A83,'2022 Stds Ltg Table'!$B$4:$G$92,2,0)</f>
        <v>0.45</v>
      </c>
      <c r="K83" s="137" t="str">
        <f>VLOOKUP($A83,'2022 Stds Ltg Table'!$B$4:$G$92,3,0)</f>
        <v>None</v>
      </c>
      <c r="L83" s="131">
        <f>VLOOKUP($A83,'2022 Stds Ltg Table'!$B$4:$G$92,4,0)</f>
        <v>0</v>
      </c>
      <c r="M83" s="137" t="str">
        <f>VLOOKUP($A83,'2022 Stds Ltg Table'!$B$4:$G$92,5,0)</f>
        <v>None</v>
      </c>
      <c r="N83" s="131">
        <f>VLOOKUP($A83,'2022 Stds Ltg Table'!$B$4:$G$92,6,0)</f>
        <v>0</v>
      </c>
      <c r="O83" s="131" t="str">
        <f>VLOOKUP($A83,'2022 Stds Ltg Table'!$B$4:$I$92,7,0)</f>
        <v>None</v>
      </c>
      <c r="P83" s="131">
        <f>VLOOKUP($A83,'2022 Stds Ltg Table'!$B$4:$I$92,8,0)</f>
        <v>0</v>
      </c>
      <c r="Q83" s="176">
        <v>8760</v>
      </c>
      <c r="R83" s="176">
        <v>8760</v>
      </c>
      <c r="S83" s="176">
        <v>0</v>
      </c>
      <c r="T83" s="176">
        <v>0</v>
      </c>
      <c r="U83" s="176">
        <v>50</v>
      </c>
      <c r="V83" s="176">
        <v>300</v>
      </c>
      <c r="W83" s="176">
        <v>1.5</v>
      </c>
      <c r="X83" s="176">
        <v>2</v>
      </c>
      <c r="Y83" s="176" t="s">
        <v>57</v>
      </c>
      <c r="Z83" s="176">
        <v>0</v>
      </c>
      <c r="AA83" s="176">
        <v>1</v>
      </c>
      <c r="AB83" s="176">
        <f t="shared" ref="AB83" si="2">AB65</f>
        <v>0</v>
      </c>
      <c r="AC83" s="176">
        <v>379</v>
      </c>
      <c r="AD83" s="58"/>
    </row>
    <row r="84" spans="1:30" ht="14.4" x14ac:dyDescent="0.25">
      <c r="A84" s="176" t="str">
        <f>'2022 Stds Ltg Table'!B90</f>
        <v>Health Care / Assisted Living (Nurse's Station)</v>
      </c>
      <c r="B84" s="176" t="s">
        <v>781</v>
      </c>
      <c r="C84" s="176">
        <v>10</v>
      </c>
      <c r="D84" s="176">
        <v>0.5</v>
      </c>
      <c r="E84" s="176">
        <v>250</v>
      </c>
      <c r="F84" s="176">
        <v>200</v>
      </c>
      <c r="G84" s="176">
        <v>1.5</v>
      </c>
      <c r="H84" s="176">
        <v>0.24</v>
      </c>
      <c r="I84" s="176" t="s">
        <v>978</v>
      </c>
      <c r="J84" s="131">
        <f>VLOOKUP($A84,'2022 Stds Ltg Table'!$B$4:$G$92,2,0)</f>
        <v>0.75</v>
      </c>
      <c r="K84" s="137" t="str">
        <f>VLOOKUP($A84,'2022 Stds Ltg Table'!$B$4:$G$92,3,0)</f>
        <v>TunableWhiteOrDimToWarm (Note 10)</v>
      </c>
      <c r="L84" s="131">
        <f>VLOOKUP($A84,'2022 Stds Ltg Table'!$B$4:$G$92,4,0)</f>
        <v>0.1</v>
      </c>
      <c r="M84" s="137" t="str">
        <f>VLOOKUP($A84,'2022 Stds Ltg Table'!$B$4:$G$92,5,0)</f>
        <v>None</v>
      </c>
      <c r="N84" s="131">
        <f>VLOOKUP($A84,'2022 Stds Ltg Table'!$B$4:$G$92,6,0)</f>
        <v>0</v>
      </c>
      <c r="O84" s="131" t="str">
        <f>VLOOKUP($A84,'2022 Stds Ltg Table'!$B$4:$I$92,7,0)</f>
        <v>None</v>
      </c>
      <c r="P84" s="131">
        <f>VLOOKUP($A84,'2022 Stds Ltg Table'!$B$4:$I$92,8,0)</f>
        <v>0</v>
      </c>
      <c r="Q84" s="176">
        <v>150</v>
      </c>
      <c r="R84" s="176">
        <v>150</v>
      </c>
      <c r="S84" s="176">
        <v>0</v>
      </c>
      <c r="T84" s="176">
        <v>0</v>
      </c>
      <c r="U84" s="176">
        <v>75</v>
      </c>
      <c r="V84" s="176">
        <v>500</v>
      </c>
      <c r="W84" s="176">
        <v>1.5</v>
      </c>
      <c r="X84" s="176">
        <v>2</v>
      </c>
      <c r="Y84" s="176" t="s">
        <v>83</v>
      </c>
      <c r="Z84" s="176">
        <v>0</v>
      </c>
      <c r="AA84" s="176">
        <f t="shared" ref="AA84:AB84" si="3">AA32</f>
        <v>0</v>
      </c>
      <c r="AB84" s="176">
        <f t="shared" si="3"/>
        <v>0</v>
      </c>
      <c r="AC84" s="176">
        <v>382</v>
      </c>
    </row>
    <row r="85" spans="1:30" ht="14.4" x14ac:dyDescent="0.25">
      <c r="A85" s="176" t="str">
        <f>'2022 Stds Ltg Table'!B91</f>
        <v>Health Care / Assisted Living (Physical Therapy Room)</v>
      </c>
      <c r="B85" s="176" t="s">
        <v>781</v>
      </c>
      <c r="C85" s="176">
        <v>10</v>
      </c>
      <c r="D85" s="176">
        <v>0.5</v>
      </c>
      <c r="E85" s="176">
        <v>250</v>
      </c>
      <c r="F85" s="176">
        <v>200</v>
      </c>
      <c r="G85" s="176">
        <v>1.5</v>
      </c>
      <c r="H85" s="176">
        <v>0.24</v>
      </c>
      <c r="I85" s="176" t="s">
        <v>979</v>
      </c>
      <c r="J85" s="131">
        <f>VLOOKUP($A85,'2022 Stds Ltg Table'!$B$4:$G$92,2,0)</f>
        <v>0.85</v>
      </c>
      <c r="K85" s="137" t="str">
        <f>VLOOKUP($A85,'2022 Stds Ltg Table'!$B$4:$G$92,3,0)</f>
        <v>TunableWhiteOrDimToWarm (Note 10)</v>
      </c>
      <c r="L85" s="131">
        <f>VLOOKUP($A85,'2022 Stds Ltg Table'!$B$4:$G$92,4,0)</f>
        <v>0.1</v>
      </c>
      <c r="M85" s="137" t="str">
        <f>VLOOKUP($A85,'2022 Stds Ltg Table'!$B$4:$G$92,5,0)</f>
        <v>None</v>
      </c>
      <c r="N85" s="131">
        <f>VLOOKUP($A85,'2022 Stds Ltg Table'!$B$4:$G$92,6,0)</f>
        <v>0</v>
      </c>
      <c r="O85" s="131" t="str">
        <f>VLOOKUP($A85,'2022 Stds Ltg Table'!$B$4:$I$92,7,0)</f>
        <v>None</v>
      </c>
      <c r="P85" s="131">
        <f>VLOOKUP($A85,'2022 Stds Ltg Table'!$B$4:$I$92,8,0)</f>
        <v>0</v>
      </c>
      <c r="Q85" s="176">
        <v>150</v>
      </c>
      <c r="R85" s="176">
        <v>150</v>
      </c>
      <c r="S85" s="176">
        <v>0</v>
      </c>
      <c r="T85" s="176">
        <v>0</v>
      </c>
      <c r="U85" s="176">
        <v>75</v>
      </c>
      <c r="V85" s="176">
        <v>500</v>
      </c>
      <c r="W85" s="176">
        <v>1.5</v>
      </c>
      <c r="X85" s="176">
        <v>2</v>
      </c>
      <c r="Y85" s="176" t="s">
        <v>83</v>
      </c>
      <c r="Z85" s="176">
        <v>0</v>
      </c>
      <c r="AA85" s="176">
        <f t="shared" ref="AA85:AB85" si="4">AA35</f>
        <v>0</v>
      </c>
      <c r="AB85" s="176">
        <f t="shared" si="4"/>
        <v>0</v>
      </c>
      <c r="AC85" s="176">
        <v>383</v>
      </c>
    </row>
    <row r="86" spans="1:30" x14ac:dyDescent="0.25">
      <c r="B86" s="58"/>
    </row>
    <row r="87" spans="1:30" x14ac:dyDescent="0.25">
      <c r="D87" s="58"/>
      <c r="E87" s="58"/>
      <c r="F87" s="58"/>
      <c r="G87" s="50"/>
      <c r="H87" s="52"/>
      <c r="I87" s="52"/>
      <c r="J87" s="58"/>
      <c r="K87" s="81"/>
      <c r="L87" s="58"/>
      <c r="M87" s="81"/>
      <c r="N87" s="58"/>
      <c r="O87" s="58"/>
      <c r="P87" s="58"/>
      <c r="Q87" s="60"/>
      <c r="R87" s="60"/>
      <c r="S87" s="82"/>
      <c r="T87" s="82"/>
      <c r="U87" s="59"/>
      <c r="V87" s="47"/>
      <c r="W87" s="46"/>
      <c r="X87" s="46"/>
    </row>
    <row r="88" spans="1:30" x14ac:dyDescent="0.25">
      <c r="D88" s="58"/>
      <c r="E88" s="58"/>
      <c r="F88" s="58"/>
      <c r="G88" s="50"/>
      <c r="H88" s="52"/>
      <c r="I88" s="52"/>
      <c r="J88" s="58"/>
      <c r="K88" s="81"/>
      <c r="L88" s="58"/>
      <c r="M88" s="81"/>
      <c r="N88" s="58"/>
      <c r="O88" s="58"/>
      <c r="P88" s="58"/>
      <c r="Q88" s="60"/>
      <c r="R88" s="60"/>
      <c r="S88" s="82"/>
      <c r="T88" s="82"/>
      <c r="U88" s="59"/>
      <c r="V88" s="47"/>
      <c r="W88" s="46"/>
      <c r="X88" s="46"/>
      <c r="AD88" s="84"/>
    </row>
    <row r="89" spans="1:30" x14ac:dyDescent="0.25">
      <c r="D89" s="58"/>
      <c r="E89" s="58"/>
      <c r="F89" s="58"/>
      <c r="G89" s="50"/>
      <c r="H89" s="52"/>
      <c r="I89" s="52"/>
      <c r="J89" s="58"/>
      <c r="K89" s="81"/>
      <c r="L89" s="58"/>
      <c r="M89" s="81"/>
      <c r="N89" s="58"/>
      <c r="O89" s="58"/>
      <c r="P89" s="58"/>
      <c r="Q89" s="60"/>
      <c r="R89" s="60"/>
      <c r="S89" s="82"/>
      <c r="T89" s="82"/>
      <c r="U89" s="59"/>
      <c r="V89" s="47"/>
      <c r="W89" s="46"/>
      <c r="X89" s="46"/>
      <c r="AD89" s="84"/>
    </row>
    <row r="90" spans="1:30" x14ac:dyDescent="0.25">
      <c r="D90" s="58"/>
      <c r="E90" s="58"/>
      <c r="F90" s="58"/>
      <c r="G90" s="50"/>
      <c r="H90" s="52"/>
      <c r="I90" s="52"/>
      <c r="J90" s="58"/>
      <c r="K90" s="81"/>
      <c r="L90" s="58"/>
      <c r="M90" s="81"/>
      <c r="N90" s="58"/>
      <c r="O90" s="58"/>
      <c r="P90" s="58"/>
      <c r="Q90" s="60"/>
      <c r="R90" s="60"/>
      <c r="S90" s="82"/>
      <c r="T90" s="82"/>
      <c r="U90" s="59"/>
      <c r="V90" s="47"/>
      <c r="W90" s="46"/>
      <c r="X90" s="46"/>
      <c r="AD90" s="84"/>
    </row>
    <row r="91" spans="1:30" x14ac:dyDescent="0.25">
      <c r="D91" s="58"/>
      <c r="E91" s="58"/>
      <c r="F91" s="58"/>
      <c r="G91" s="50"/>
      <c r="H91" s="52"/>
      <c r="I91" s="52"/>
      <c r="J91" s="58"/>
      <c r="K91" s="81"/>
      <c r="L91" s="58"/>
      <c r="M91" s="81"/>
      <c r="N91" s="58"/>
      <c r="O91" s="58"/>
      <c r="P91" s="58"/>
      <c r="Q91" s="60"/>
      <c r="R91" s="60"/>
      <c r="S91" s="82"/>
      <c r="T91" s="82"/>
      <c r="U91" s="59"/>
      <c r="V91" s="47"/>
      <c r="W91" s="46"/>
      <c r="X91" s="46"/>
      <c r="AD91" s="84"/>
    </row>
    <row r="92" spans="1:30" x14ac:dyDescent="0.25">
      <c r="D92" s="58"/>
      <c r="E92" s="58"/>
      <c r="F92" s="58"/>
      <c r="G92" s="50"/>
      <c r="H92" s="52"/>
      <c r="I92" s="52"/>
      <c r="J92" s="58"/>
      <c r="K92" s="81"/>
      <c r="L92" s="58"/>
      <c r="M92" s="81"/>
      <c r="N92" s="58"/>
      <c r="O92" s="58"/>
      <c r="P92" s="58"/>
      <c r="Q92" s="60"/>
      <c r="R92" s="60"/>
      <c r="S92" s="82"/>
      <c r="T92" s="82"/>
      <c r="U92" s="59"/>
      <c r="V92" s="47"/>
      <c r="W92" s="46"/>
      <c r="X92" s="46"/>
      <c r="AD92" s="84"/>
    </row>
    <row r="93" spans="1:30" x14ac:dyDescent="0.25">
      <c r="D93" s="58"/>
      <c r="E93" s="58"/>
      <c r="F93" s="58"/>
      <c r="G93" s="50"/>
      <c r="H93" s="52"/>
      <c r="I93" s="52"/>
      <c r="J93" s="58"/>
      <c r="K93" s="81"/>
      <c r="L93" s="58"/>
      <c r="M93" s="81"/>
      <c r="N93" s="58"/>
      <c r="O93" s="58"/>
      <c r="P93" s="58"/>
      <c r="Q93" s="60"/>
      <c r="R93" s="60"/>
      <c r="S93" s="82"/>
      <c r="T93" s="82"/>
      <c r="U93" s="59"/>
      <c r="V93" s="47"/>
      <c r="W93" s="46"/>
      <c r="X93" s="46"/>
      <c r="AD93" s="84"/>
    </row>
    <row r="94" spans="1:30" x14ac:dyDescent="0.25">
      <c r="D94" s="58"/>
      <c r="E94" s="58"/>
      <c r="F94" s="58"/>
      <c r="G94" s="50"/>
      <c r="H94" s="52"/>
      <c r="I94" s="52"/>
      <c r="J94" s="58"/>
      <c r="K94" s="81"/>
      <c r="L94" s="58"/>
      <c r="M94" s="81"/>
      <c r="N94" s="58"/>
      <c r="O94" s="58"/>
      <c r="P94" s="58"/>
      <c r="Q94" s="60"/>
      <c r="R94" s="60"/>
      <c r="S94" s="82"/>
      <c r="T94" s="82"/>
      <c r="U94" s="59"/>
      <c r="V94" s="47"/>
      <c r="W94" s="46"/>
      <c r="X94" s="46"/>
      <c r="AD94" s="84"/>
    </row>
    <row r="95" spans="1:30" x14ac:dyDescent="0.25">
      <c r="D95" s="58"/>
      <c r="E95" s="58"/>
      <c r="F95" s="58"/>
      <c r="G95" s="50"/>
      <c r="H95" s="52"/>
      <c r="I95" s="52"/>
      <c r="J95" s="58"/>
      <c r="K95" s="81"/>
      <c r="L95" s="58"/>
      <c r="M95" s="81"/>
      <c r="N95" s="58"/>
      <c r="O95" s="58"/>
      <c r="P95" s="58"/>
      <c r="Q95" s="60"/>
      <c r="R95" s="60"/>
      <c r="S95" s="82"/>
      <c r="T95" s="82"/>
      <c r="U95" s="59"/>
      <c r="V95" s="47"/>
      <c r="W95" s="46"/>
      <c r="X95" s="46"/>
    </row>
  </sheetData>
  <autoFilter ref="A2:AD86" xr:uid="{00000000-0009-0000-0000-000002000000}"/>
  <mergeCells count="1">
    <mergeCell ref="U1:V1"/>
  </mergeCells>
  <conditionalFormatting sqref="J87:P95">
    <cfRule type="expression" dxfId="61" priority="1">
      <formula>IF($AO87="X",TRUE,FALSE)</formula>
    </cfRule>
  </conditionalFormatting>
  <conditionalFormatting sqref="K1:P2 J3:P85">
    <cfRule type="expression" dxfId="60" priority="3">
      <formula>IF($AO1="X",TRUE,FALSE)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2FC2-7ADB-4974-B827-BED433A2E928}">
  <dimension ref="A1:AR96"/>
  <sheetViews>
    <sheetView showGridLines="0" zoomScale="85" zoomScaleNormal="85" workbookViewId="0">
      <pane xSplit="1" ySplit="3" topLeftCell="Z4" activePane="bottomRight" state="frozen"/>
      <selection pane="topRight" activeCell="B1" sqref="B1"/>
      <selection pane="bottomLeft" activeCell="A3" sqref="A3"/>
      <selection pane="bottomRight" activeCell="AL17" sqref="AL17"/>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8" style="45" customWidth="1"/>
    <col min="12" max="12" width="10.6640625" style="45" customWidth="1"/>
    <col min="13" max="13" width="17.6640625" style="45" customWidth="1"/>
    <col min="14" max="16" width="10.6640625" style="45" customWidth="1"/>
    <col min="17" max="30" width="14.5546875" style="45" customWidth="1"/>
    <col min="31" max="32" width="10.33203125" style="45" customWidth="1"/>
    <col min="33" max="33" width="12.44140625" style="45" customWidth="1"/>
    <col min="34" max="34" width="9.109375" style="45" customWidth="1"/>
    <col min="35" max="36" width="12.5546875" style="45" customWidth="1"/>
    <col min="37" max="38" width="14.88671875" style="45" customWidth="1"/>
    <col min="39" max="39" width="21.33203125" style="46" customWidth="1"/>
    <col min="40" max="42" width="12" style="46" customWidth="1"/>
    <col min="43" max="43" width="10.109375" style="46" customWidth="1"/>
    <col min="44" max="44" width="84.44140625" style="45" bestFit="1" customWidth="1"/>
    <col min="45" max="16384" width="9.109375" style="45"/>
  </cols>
  <sheetData>
    <row r="1" spans="1:44" x14ac:dyDescent="0.25">
      <c r="K1" s="45">
        <v>3</v>
      </c>
      <c r="L1" s="45">
        <f>K1+1</f>
        <v>4</v>
      </c>
      <c r="M1" s="45">
        <f t="shared" ref="M1:AC1" si="0">L1+1</f>
        <v>5</v>
      </c>
      <c r="N1" s="45">
        <f t="shared" si="0"/>
        <v>6</v>
      </c>
      <c r="O1" s="45">
        <f t="shared" si="0"/>
        <v>7</v>
      </c>
      <c r="P1" s="45">
        <f t="shared" si="0"/>
        <v>8</v>
      </c>
      <c r="Q1" s="45">
        <f t="shared" si="0"/>
        <v>9</v>
      </c>
      <c r="R1" s="45">
        <f t="shared" si="0"/>
        <v>10</v>
      </c>
      <c r="S1" s="45">
        <f t="shared" si="0"/>
        <v>11</v>
      </c>
      <c r="T1" s="45">
        <f t="shared" si="0"/>
        <v>12</v>
      </c>
      <c r="U1" s="45">
        <f t="shared" si="0"/>
        <v>13</v>
      </c>
      <c r="V1" s="45">
        <f t="shared" si="0"/>
        <v>14</v>
      </c>
      <c r="W1" s="45">
        <f t="shared" si="0"/>
        <v>15</v>
      </c>
      <c r="X1" s="45">
        <f t="shared" si="0"/>
        <v>16</v>
      </c>
      <c r="Y1" s="45">
        <f t="shared" si="0"/>
        <v>17</v>
      </c>
      <c r="Z1" s="45">
        <f t="shared" si="0"/>
        <v>18</v>
      </c>
      <c r="AA1" s="45">
        <f t="shared" si="0"/>
        <v>19</v>
      </c>
      <c r="AB1" s="45">
        <f t="shared" si="0"/>
        <v>20</v>
      </c>
      <c r="AC1" s="45">
        <f t="shared" si="0"/>
        <v>21</v>
      </c>
      <c r="AD1" s="45">
        <f t="shared" ref="AD1" si="1">AC1+1</f>
        <v>22</v>
      </c>
    </row>
    <row r="2" spans="1:44" ht="79.2" x14ac:dyDescent="0.25">
      <c r="A2" s="102" t="s">
        <v>1201</v>
      </c>
      <c r="B2" s="102" t="s">
        <v>866</v>
      </c>
      <c r="C2" s="54" t="s">
        <v>26</v>
      </c>
      <c r="D2" s="54" t="s">
        <v>513</v>
      </c>
      <c r="E2" s="53" t="s">
        <v>25</v>
      </c>
      <c r="F2" s="53" t="s">
        <v>24</v>
      </c>
      <c r="G2" s="54" t="s">
        <v>74</v>
      </c>
      <c r="H2" s="53" t="s">
        <v>22</v>
      </c>
      <c r="I2" s="54" t="s">
        <v>977</v>
      </c>
      <c r="J2" s="53" t="s">
        <v>1</v>
      </c>
      <c r="K2" s="80" t="str">
        <f>"Additional Allowance For "&amp;'2025 Stds Ltg Table'!D3</f>
        <v>Additional Allowance For Enclosed Space Of Ceiling Hight &gt; 10'
(W/ft2)</v>
      </c>
      <c r="L2" s="80" t="str">
        <f>"Additional Allowance For "&amp;'2025 Stds Ltg Table'!E3</f>
        <v>Additional Allowance For Detailed Task Work
(W/ft2)</v>
      </c>
      <c r="M2" s="80" t="str">
        <f>"Additional Allowance For "&amp;'2025 Stds Ltg Table'!F3</f>
        <v>Additional Allowance For Specialized Task Work
(W/ft2)</v>
      </c>
      <c r="N2" s="80" t="str">
        <f>"Additional Allowance For "&amp;'2025 Stds Ltg Table'!G3</f>
        <v>Additional Allowance For Decorative/Display
(W/ft2)</v>
      </c>
      <c r="O2" s="80" t="str">
        <f>"Additional Allowance For "&amp;'2025 Stds Ltg Table'!H3</f>
        <v>Additional Allowance For Precision Work
(W/ft2)</v>
      </c>
      <c r="P2" s="80" t="str">
        <f>"Additional Allowance For "&amp;'2025 Stds Ltg Table'!I3</f>
        <v>Additional Allowance For White Or Chalk Board
(W/ft)</v>
      </c>
      <c r="Q2" s="80" t="str">
        <f>"Additional Allowance For "&amp;'2025 Stds Ltg Table'!J3</f>
        <v>Additional Allowance For Video Conferencing Studio Lighting 
(W/ft2)</v>
      </c>
      <c r="R2" s="80" t="str">
        <f>"Additional Allowance For "&amp;'2025 Stds Ltg Table'!K3</f>
        <v>Additional Allowance For ATM/Ticket Machine
(W)</v>
      </c>
      <c r="S2" s="80" t="str">
        <f>"Additional Allowance For "&amp;'2025 Stds Ltg Table'!L3</f>
        <v>Additional Allowance For Decorative/Display And Portable Lighting Office (W/ft2)</v>
      </c>
      <c r="T2" s="80" t="str">
        <f>"Additional Allowance For "&amp;'2025 Stds Ltg Table'!M3</f>
        <v>Additional Allowance For External Iluminate Mirror
(W/ft2)</v>
      </c>
      <c r="U2" s="80" t="str">
        <f>"Additional Allowance For "&amp;'2025 Stds Ltg Table'!N3</f>
        <v>Additional Allowance For Internal Iluminate Mirror
(W/ft2)</v>
      </c>
      <c r="V2" s="80" t="str">
        <f>"Additional Allowance For "&amp;'2025 Stds Ltg Table'!O3</f>
        <v>Additional Allowance For Transition Lighting Off At Night
(W/ft2)</v>
      </c>
      <c r="W2" s="80" t="str">
        <f>"Additional Allowance For "&amp;'2025 Stds Ltg Table'!P3</f>
        <v>Additional Allowance For Tunable White Or Dim To Warm
(W/ft2)</v>
      </c>
      <c r="X2" s="80" t="str">
        <f>"Additional Allowance For "&amp;'2025 Stds Ltg Table'!Q3</f>
        <v>Additional Allowance For Wall Display MH &lt;= 10'6"
(W/ft)</v>
      </c>
      <c r="Y2" s="80" t="str">
        <f>"Additional Allowance For "&amp;'2025 Stds Ltg Table'!R3</f>
        <v>Additional Allowance For Wall Display MH 10'7" - 14'
(W/ft)</v>
      </c>
      <c r="Z2" s="80" t="str">
        <f>"Additional Allowance For "&amp;'2025 Stds Ltg Table'!S3</f>
        <v>Additional Allowance For Wall Display MH &gt; 14'
(W/ft)</v>
      </c>
      <c r="AA2" s="80" t="str">
        <f>"Additional Allowance For "&amp;'2025 Stds Ltg Table'!T3</f>
        <v>Additional Allowance For Floor Display And Task MH &lt;= 10'6"
(W/ft2)</v>
      </c>
      <c r="AB2" s="80" t="str">
        <f>"Additional Allowance For "&amp;'2025 Stds Ltg Table'!U3</f>
        <v>Additional Allowance For Floor Display And Task MH 10'7" - 14'
(W/ft2)</v>
      </c>
      <c r="AC2" s="80" t="str">
        <f>"Additional Allowance For "&amp;'2025 Stds Ltg Table'!V3</f>
        <v>Additional Allowance For Floor Display And Task MH &gt; 14'
(W/ft2)</v>
      </c>
      <c r="AD2" s="80" t="str">
        <f>"Additional Allowance For "&amp;'2025 Stds Ltg Table'!W3</f>
        <v>Additional Allowance For Valuable Display Case
(W/ft2)</v>
      </c>
      <c r="AE2" s="54" t="s">
        <v>518</v>
      </c>
      <c r="AF2" s="54" t="s">
        <v>519</v>
      </c>
      <c r="AG2" s="54" t="s">
        <v>79</v>
      </c>
      <c r="AH2" s="54" t="s">
        <v>67</v>
      </c>
      <c r="AI2" s="241" t="s">
        <v>76</v>
      </c>
      <c r="AJ2" s="241"/>
      <c r="AK2" s="54" t="s">
        <v>77</v>
      </c>
      <c r="AL2" s="54" t="s">
        <v>78</v>
      </c>
      <c r="AM2" s="54" t="s">
        <v>54</v>
      </c>
      <c r="AN2" s="54" t="s">
        <v>998</v>
      </c>
      <c r="AO2" s="54" t="s">
        <v>1146</v>
      </c>
      <c r="AP2" s="54" t="s">
        <v>1147</v>
      </c>
      <c r="AQ2" s="54" t="s">
        <v>975</v>
      </c>
      <c r="AR2" s="83" t="s">
        <v>342</v>
      </c>
    </row>
    <row r="3" spans="1:44" ht="14.4" x14ac:dyDescent="0.25">
      <c r="A3" s="45" t="s">
        <v>63</v>
      </c>
      <c r="C3" s="54" t="s">
        <v>51</v>
      </c>
      <c r="D3" s="54"/>
      <c r="E3" s="54" t="s">
        <v>0</v>
      </c>
      <c r="F3" s="63" t="s">
        <v>0</v>
      </c>
      <c r="G3" s="54" t="s">
        <v>73</v>
      </c>
      <c r="H3" s="54" t="s">
        <v>128</v>
      </c>
      <c r="I3" s="54"/>
      <c r="J3" s="54" t="s">
        <v>19</v>
      </c>
      <c r="K3" s="22"/>
      <c r="L3" s="21" t="s">
        <v>619</v>
      </c>
      <c r="M3" s="21"/>
      <c r="N3" s="21" t="s">
        <v>619</v>
      </c>
      <c r="O3" s="21"/>
      <c r="P3" s="21" t="s">
        <v>619</v>
      </c>
      <c r="Q3" s="21" t="s">
        <v>19</v>
      </c>
      <c r="R3" s="21"/>
      <c r="S3" s="21"/>
      <c r="T3" s="21"/>
      <c r="U3" s="21"/>
      <c r="V3" s="21"/>
      <c r="W3" s="21"/>
      <c r="X3" s="21"/>
      <c r="Y3" s="21"/>
      <c r="Z3" s="21"/>
      <c r="AA3" s="21"/>
      <c r="AB3" s="21"/>
      <c r="AC3" s="21"/>
      <c r="AD3" s="21"/>
      <c r="AE3" s="54" t="s">
        <v>517</v>
      </c>
      <c r="AF3" s="54" t="s">
        <v>517</v>
      </c>
      <c r="AG3" s="54" t="s">
        <v>70</v>
      </c>
      <c r="AH3" s="54" t="s">
        <v>68</v>
      </c>
      <c r="AI3" s="54" t="s">
        <v>85</v>
      </c>
      <c r="AJ3" s="54" t="s">
        <v>86</v>
      </c>
      <c r="AK3" s="54"/>
      <c r="AL3" s="54"/>
      <c r="AM3" s="64"/>
      <c r="AN3" s="64"/>
      <c r="AO3" s="64"/>
      <c r="AP3" s="64"/>
      <c r="AQ3" s="64"/>
      <c r="AR3" s="84"/>
    </row>
    <row r="4" spans="1:44" ht="14.4" x14ac:dyDescent="0.25">
      <c r="A4" s="58" t="str">
        <f>'2025 Stds Ltg Table'!B4</f>
        <v>Aging Eye/Low-vision (Corridor Area) (Note 11)</v>
      </c>
      <c r="B4" s="58" t="str">
        <f>VLOOKUP($A4,'2022 SpaceFuncData-Input'!$A$3:$I$82,2,FALSE)</f>
        <v>General - Corridors</v>
      </c>
      <c r="C4" s="58">
        <f>VLOOKUP($A4,'2022 SpaceFuncData-Input'!$A$3:$I$85,3,FALSE)</f>
        <v>10</v>
      </c>
      <c r="D4" s="58">
        <f>VLOOKUP($A4,'2022 SpaceFuncData-Input'!$A$3:$I$85,4,FALSE)</f>
        <v>0.5</v>
      </c>
      <c r="E4" s="58">
        <f>VLOOKUP($A4,'2022 SpaceFuncData-Input'!$A$3:$I$85,5,FALSE)</f>
        <v>250</v>
      </c>
      <c r="F4" s="58">
        <f>VLOOKUP($A4,'2022 SpaceFuncData-Input'!$A$3:$I$85,6,FALSE)</f>
        <v>250</v>
      </c>
      <c r="G4" s="58">
        <f>VLOOKUP($A4,'2022 SpaceFuncData-Input'!$A$3:$I$85,7,FALSE)</f>
        <v>0</v>
      </c>
      <c r="H4" s="58">
        <f>VLOOKUP($A4,'2022 SpaceFuncData-Input'!$A$3:$I$85,8,FALSE)</f>
        <v>0</v>
      </c>
      <c r="I4" s="58" t="str">
        <f>VLOOKUP($A4,'2022 SpaceFuncData-Input'!$A$3:$I$85,9,FALSE)</f>
        <v>Electric</v>
      </c>
      <c r="J4" s="131">
        <f>VLOOKUP($A4,'2025 Stds Ltg Table'!$B$4:$V$92,2,0)</f>
        <v>0.7</v>
      </c>
      <c r="K4" s="137">
        <f>VLOOKUP($A4,'2025 Stds Ltg Table'!$B$4:$W$92,K$1,0)</f>
        <v>0</v>
      </c>
      <c r="L4" s="137">
        <f>VLOOKUP($A4,'2025 Stds Ltg Table'!$B$4:$W$92,L$1,0)</f>
        <v>0</v>
      </c>
      <c r="M4" s="137">
        <f>VLOOKUP($A4,'2025 Stds Ltg Table'!$B$4:$W$92,M$1,0)</f>
        <v>0</v>
      </c>
      <c r="N4" s="137">
        <f>VLOOKUP($A4,'2025 Stds Ltg Table'!$B$4:$W$92,N$1,0)</f>
        <v>0.3</v>
      </c>
      <c r="O4" s="137">
        <f>VLOOKUP($A4,'2025 Stds Ltg Table'!$B$4:$W$92,O$1,0)</f>
        <v>0</v>
      </c>
      <c r="P4" s="137">
        <f>VLOOKUP($A4,'2025 Stds Ltg Table'!$B$4:$W$92,P$1,0)</f>
        <v>0</v>
      </c>
      <c r="Q4" s="137">
        <f>VLOOKUP($A4,'2025 Stds Ltg Table'!$B$4:$W$92,Q$1,0)</f>
        <v>0</v>
      </c>
      <c r="R4" s="137">
        <f>VLOOKUP($A4,'2025 Stds Ltg Table'!$B$4:$W$92,R$1,0)</f>
        <v>0</v>
      </c>
      <c r="S4" s="137">
        <f>VLOOKUP($A4,'2025 Stds Ltg Table'!$B$4:$W$92,S$1,0)</f>
        <v>0</v>
      </c>
      <c r="T4" s="137">
        <f>VLOOKUP($A4,'2025 Stds Ltg Table'!$B$4:$W$92,T$1,0)</f>
        <v>0</v>
      </c>
      <c r="U4" s="137">
        <f>VLOOKUP($A4,'2025 Stds Ltg Table'!$B$4:$W$92,U$1,0)</f>
        <v>0</v>
      </c>
      <c r="V4" s="137">
        <f>VLOOKUP($A4,'2025 Stds Ltg Table'!$B$4:$W$92,V$1,0)</f>
        <v>0</v>
      </c>
      <c r="W4" s="137">
        <f>VLOOKUP($A4,'2025 Stds Ltg Table'!$B$4:$W$92,W$1,0)</f>
        <v>0</v>
      </c>
      <c r="X4" s="137">
        <f>VLOOKUP($A4,'2025 Stds Ltg Table'!$B$4:$W$92,X$1,0)</f>
        <v>0</v>
      </c>
      <c r="Y4" s="137">
        <f>VLOOKUP($A4,'2025 Stds Ltg Table'!$B$4:$W$92,Y$1,0)</f>
        <v>0</v>
      </c>
      <c r="Z4" s="137">
        <f>VLOOKUP($A4,'2025 Stds Ltg Table'!$B$4:$W$92,Z$1,0)</f>
        <v>0</v>
      </c>
      <c r="AA4" s="137">
        <f>VLOOKUP($A4,'2025 Stds Ltg Table'!$B$4:$W$92,AA$1,0)</f>
        <v>0</v>
      </c>
      <c r="AB4" s="137">
        <f>VLOOKUP($A4,'2025 Stds Ltg Table'!$B$4:$W$92,AB$1,0)</f>
        <v>0</v>
      </c>
      <c r="AC4" s="137">
        <f>VLOOKUP($A4,'2025 Stds Ltg Table'!$B$4:$W$92,AC$1,0)</f>
        <v>0</v>
      </c>
      <c r="AD4" s="137">
        <f>VLOOKUP($A4,'2025 Stds Ltg Table'!$B$4:$W$92,AD$1,0)</f>
        <v>0</v>
      </c>
      <c r="AE4" s="58">
        <f>VLOOKUP($A4,'2022 SpaceFuncData-Input'!$A$3:$Y$82,17,FALSE)</f>
        <v>150</v>
      </c>
      <c r="AF4" s="58">
        <f>VLOOKUP($A4,'2022 SpaceFuncData-Input'!$A$3:$Y$82,18,FALSE)</f>
        <v>150</v>
      </c>
      <c r="AG4" s="58">
        <f>VLOOKUP($A4,'2022 SpaceFuncData-Input'!$A$3:$Y$82,19,FALSE)</f>
        <v>0</v>
      </c>
      <c r="AH4" s="58">
        <f>VLOOKUP($A4,'2022 SpaceFuncData-Input'!$A$3:$Y$82,20,FALSE)</f>
        <v>0</v>
      </c>
      <c r="AI4" s="58">
        <f>VLOOKUP($A4,'2022 SpaceFuncData-Input'!$A$3:$Y$82,21,FALSE)</f>
        <v>50</v>
      </c>
      <c r="AJ4" s="58">
        <f>VLOOKUP($A4,'2022 SpaceFuncData-Input'!$A$3:$Y$82,22,FALSE)</f>
        <v>100</v>
      </c>
      <c r="AK4" s="58">
        <f>VLOOKUP($A4,'2022 SpaceFuncData-Input'!$A$3:$Y$82,23,FALSE)</f>
        <v>1.5</v>
      </c>
      <c r="AL4" s="58">
        <f>VLOOKUP($A4,'2022 SpaceFuncData-Input'!$A$3:$Y$82,24,FALSE)</f>
        <v>2</v>
      </c>
      <c r="AM4" s="58" t="str">
        <f>VLOOKUP($A4,'2022 SpaceFuncData-Input'!$A$3:$Y$82,25,FALSE)</f>
        <v>Office</v>
      </c>
      <c r="AN4" s="58">
        <v>1</v>
      </c>
      <c r="AO4" s="58">
        <v>1</v>
      </c>
      <c r="AP4" s="58">
        <v>0</v>
      </c>
      <c r="AQ4" s="46">
        <v>302</v>
      </c>
    </row>
    <row r="5" spans="1:44" ht="14.4" x14ac:dyDescent="0.25">
      <c r="A5" s="58" t="str">
        <f>'2025 Stds Ltg Table'!B5</f>
        <v>Aging Eye/Low-vision (Dining) (Note 11)</v>
      </c>
      <c r="B5" s="58" t="str">
        <f>VLOOKUP($A5,'2022 SpaceFuncData-Input'!$A$3:$I$82,2,FALSE)</f>
        <v>Food Service - Cafeteria/fast-food dining</v>
      </c>
      <c r="C5" s="58">
        <f>VLOOKUP($A5,'2022 SpaceFuncData-Input'!$A$3:$I$85,3,FALSE)</f>
        <v>66.666666666666671</v>
      </c>
      <c r="D5" s="58">
        <f>VLOOKUP($A5,'2022 SpaceFuncData-Input'!$A$3:$I$85,4,FALSE)</f>
        <v>0.5</v>
      </c>
      <c r="E5" s="58">
        <f>VLOOKUP($A5,'2022 SpaceFuncData-Input'!$A$3:$I$85,5,FALSE)</f>
        <v>275</v>
      </c>
      <c r="F5" s="58">
        <f>VLOOKUP($A5,'2022 SpaceFuncData-Input'!$A$3:$I$85,6,FALSE)</f>
        <v>275</v>
      </c>
      <c r="G5" s="58">
        <f>VLOOKUP($A5,'2022 SpaceFuncData-Input'!$A$3:$I$85,7,FALSE)</f>
        <v>0.5</v>
      </c>
      <c r="H5" s="58">
        <f>VLOOKUP($A5,'2022 SpaceFuncData-Input'!$A$3:$I$85,8,FALSE)</f>
        <v>0.57799999999999996</v>
      </c>
      <c r="I5" s="58" t="str">
        <f>VLOOKUP($A5,'2022 SpaceFuncData-Input'!$A$3:$I$85,9,FALSE)</f>
        <v>Gas</v>
      </c>
      <c r="J5" s="131">
        <f>VLOOKUP($A5,'2025 Stds Ltg Table'!$B$4:$V$92,2,0)</f>
        <v>0.8</v>
      </c>
      <c r="K5" s="137">
        <f>VLOOKUP($A5,'2025 Stds Ltg Table'!$B$4:$W$92,K$1,0)</f>
        <v>0</v>
      </c>
      <c r="L5" s="137">
        <f>VLOOKUP($A5,'2025 Stds Ltg Table'!$B$4:$W$92,L$1,0)</f>
        <v>0</v>
      </c>
      <c r="M5" s="137">
        <f>VLOOKUP($A5,'2025 Stds Ltg Table'!$B$4:$W$92,M$1,0)</f>
        <v>0</v>
      </c>
      <c r="N5" s="137">
        <f>VLOOKUP($A5,'2025 Stds Ltg Table'!$B$4:$W$92,N$1,0)</f>
        <v>0.3</v>
      </c>
      <c r="O5" s="137">
        <f>VLOOKUP($A5,'2025 Stds Ltg Table'!$B$4:$W$92,O$1,0)</f>
        <v>0</v>
      </c>
      <c r="P5" s="137">
        <f>VLOOKUP($A5,'2025 Stds Ltg Table'!$B$4:$W$92,P$1,0)</f>
        <v>0</v>
      </c>
      <c r="Q5" s="137">
        <f>VLOOKUP($A5,'2025 Stds Ltg Table'!$B$4:$W$92,Q$1,0)</f>
        <v>0</v>
      </c>
      <c r="R5" s="137">
        <f>VLOOKUP($A5,'2025 Stds Ltg Table'!$B$4:$W$92,R$1,0)</f>
        <v>0</v>
      </c>
      <c r="S5" s="137">
        <f>VLOOKUP($A5,'2025 Stds Ltg Table'!$B$4:$W$92,S$1,0)</f>
        <v>0</v>
      </c>
      <c r="T5" s="137">
        <f>VLOOKUP($A5,'2025 Stds Ltg Table'!$B$4:$W$92,T$1,0)</f>
        <v>0</v>
      </c>
      <c r="U5" s="137">
        <f>VLOOKUP($A5,'2025 Stds Ltg Table'!$B$4:$W$92,U$1,0)</f>
        <v>0</v>
      </c>
      <c r="V5" s="137">
        <f>VLOOKUP($A5,'2025 Stds Ltg Table'!$B$4:$W$92,V$1,0)</f>
        <v>0</v>
      </c>
      <c r="W5" s="137">
        <f>VLOOKUP($A5,'2025 Stds Ltg Table'!$B$4:$W$92,W$1,0)</f>
        <v>0.1</v>
      </c>
      <c r="X5" s="137">
        <f>VLOOKUP($A5,'2025 Stds Ltg Table'!$B$4:$W$92,X$1,0)</f>
        <v>0</v>
      </c>
      <c r="Y5" s="137">
        <f>VLOOKUP($A5,'2025 Stds Ltg Table'!$B$4:$W$92,Y$1,0)</f>
        <v>0</v>
      </c>
      <c r="Z5" s="137">
        <f>VLOOKUP($A5,'2025 Stds Ltg Table'!$B$4:$W$92,Z$1,0)</f>
        <v>0</v>
      </c>
      <c r="AA5" s="137">
        <f>VLOOKUP($A5,'2025 Stds Ltg Table'!$B$4:$W$92,AA$1,0)</f>
        <v>0</v>
      </c>
      <c r="AB5" s="137">
        <f>VLOOKUP($A5,'2025 Stds Ltg Table'!$B$4:$W$92,AB$1,0)</f>
        <v>0</v>
      </c>
      <c r="AC5" s="137">
        <f>VLOOKUP($A5,'2025 Stds Ltg Table'!$B$4:$W$92,AC$1,0)</f>
        <v>0</v>
      </c>
      <c r="AD5" s="137">
        <f>VLOOKUP($A5,'2025 Stds Ltg Table'!$B$4:$W$92,AD$1,0)</f>
        <v>0</v>
      </c>
      <c r="AE5" s="58">
        <f>VLOOKUP($A5,'2022 SpaceFuncData-Input'!$A$3:$Y$82,17,FALSE)</f>
        <v>150</v>
      </c>
      <c r="AF5" s="58">
        <f>VLOOKUP($A5,'2022 SpaceFuncData-Input'!$A$3:$Y$82,18,FALSE)</f>
        <v>150</v>
      </c>
      <c r="AG5" s="58">
        <f>VLOOKUP($A5,'2022 SpaceFuncData-Input'!$A$3:$Y$82,19,FALSE)</f>
        <v>0</v>
      </c>
      <c r="AH5" s="58">
        <f>VLOOKUP($A5,'2022 SpaceFuncData-Input'!$A$3:$Y$82,20,FALSE)</f>
        <v>0.25</v>
      </c>
      <c r="AI5" s="58">
        <f>VLOOKUP($A5,'2022 SpaceFuncData-Input'!$A$3:$Y$82,21,FALSE)</f>
        <v>50</v>
      </c>
      <c r="AJ5" s="58">
        <f>VLOOKUP($A5,'2022 SpaceFuncData-Input'!$A$3:$Y$82,22,FALSE)</f>
        <v>200</v>
      </c>
      <c r="AK5" s="58">
        <f>VLOOKUP($A5,'2022 SpaceFuncData-Input'!$A$3:$Y$82,23,FALSE)</f>
        <v>1.5</v>
      </c>
      <c r="AL5" s="58">
        <f>VLOOKUP($A5,'2022 SpaceFuncData-Input'!$A$3:$Y$82,24,FALSE)</f>
        <v>2</v>
      </c>
      <c r="AM5" s="58" t="str">
        <f>VLOOKUP($A5,'2022 SpaceFuncData-Input'!$A$3:$Y$82,25,FALSE)</f>
        <v>Restaurant</v>
      </c>
      <c r="AN5" s="58">
        <v>1</v>
      </c>
      <c r="AO5" s="58">
        <v>0</v>
      </c>
      <c r="AP5" s="58">
        <v>0</v>
      </c>
      <c r="AQ5" s="46">
        <v>303</v>
      </c>
    </row>
    <row r="6" spans="1:44" ht="14.4" x14ac:dyDescent="0.25">
      <c r="A6" s="58" t="str">
        <f>'2025 Stds Ltg Table'!B6</f>
        <v>Aging Eye/Low-vision (Lobby, Main Entry) (Note 11)</v>
      </c>
      <c r="B6" s="58" t="str">
        <f>VLOOKUP($A6,'2022 SpaceFuncData-Input'!$A$3:$I$82,2,FALSE)</f>
        <v>Office - Main entry lobbies</v>
      </c>
      <c r="C6" s="58">
        <f>VLOOKUP($A6,'2022 SpaceFuncData-Input'!$A$3:$I$85,3,FALSE)</f>
        <v>66.666666666666671</v>
      </c>
      <c r="D6" s="58">
        <f>VLOOKUP($A6,'2022 SpaceFuncData-Input'!$A$3:$I$85,4,FALSE)</f>
        <v>0.5</v>
      </c>
      <c r="E6" s="58">
        <f>VLOOKUP($A6,'2022 SpaceFuncData-Input'!$A$3:$I$85,5,FALSE)</f>
        <v>250</v>
      </c>
      <c r="F6" s="58">
        <f>VLOOKUP($A6,'2022 SpaceFuncData-Input'!$A$3:$I$85,6,FALSE)</f>
        <v>250</v>
      </c>
      <c r="G6" s="58">
        <f>VLOOKUP($A6,'2022 SpaceFuncData-Input'!$A$3:$I$85,7,FALSE)</f>
        <v>0.5</v>
      </c>
      <c r="H6" s="58">
        <f>VLOOKUP($A6,'2022 SpaceFuncData-Input'!$A$3:$I$85,8,FALSE)</f>
        <v>0.09</v>
      </c>
      <c r="I6" s="58" t="str">
        <f>VLOOKUP($A6,'2022 SpaceFuncData-Input'!$A$3:$I$85,9,FALSE)</f>
        <v>Electric</v>
      </c>
      <c r="J6" s="131">
        <f>VLOOKUP($A6,'2025 Stds Ltg Table'!$B$4:$V$92,2,0)</f>
        <v>0.85</v>
      </c>
      <c r="K6" s="137">
        <f>VLOOKUP($A6,'2025 Stds Ltg Table'!$B$4:$W$92,K$1,0)</f>
        <v>0</v>
      </c>
      <c r="L6" s="137">
        <f>VLOOKUP($A6,'2025 Stds Ltg Table'!$B$4:$W$92,L$1,0)</f>
        <v>0</v>
      </c>
      <c r="M6" s="137">
        <f>VLOOKUP($A6,'2025 Stds Ltg Table'!$B$4:$W$92,M$1,0)</f>
        <v>0</v>
      </c>
      <c r="N6" s="137">
        <f>VLOOKUP($A6,'2025 Stds Ltg Table'!$B$4:$W$92,N$1,0)</f>
        <v>0.3</v>
      </c>
      <c r="O6" s="137">
        <f>VLOOKUP($A6,'2025 Stds Ltg Table'!$B$4:$W$92,O$1,0)</f>
        <v>0</v>
      </c>
      <c r="P6" s="137">
        <f>VLOOKUP($A6,'2025 Stds Ltg Table'!$B$4:$W$92,P$1,0)</f>
        <v>0</v>
      </c>
      <c r="Q6" s="137">
        <f>VLOOKUP($A6,'2025 Stds Ltg Table'!$B$4:$W$92,Q$1,0)</f>
        <v>0</v>
      </c>
      <c r="R6" s="137">
        <f>VLOOKUP($A6,'2025 Stds Ltg Table'!$B$4:$W$92,R$1,0)</f>
        <v>0</v>
      </c>
      <c r="S6" s="137">
        <f>VLOOKUP($A6,'2025 Stds Ltg Table'!$B$4:$W$92,S$1,0)</f>
        <v>0</v>
      </c>
      <c r="T6" s="137">
        <f>VLOOKUP($A6,'2025 Stds Ltg Table'!$B$4:$W$92,T$1,0)</f>
        <v>0</v>
      </c>
      <c r="U6" s="137">
        <f>VLOOKUP($A6,'2025 Stds Ltg Table'!$B$4:$W$92,U$1,0)</f>
        <v>0</v>
      </c>
      <c r="V6" s="137">
        <f>VLOOKUP($A6,'2025 Stds Ltg Table'!$B$4:$W$92,V$1,0)</f>
        <v>0.95</v>
      </c>
      <c r="W6" s="137">
        <f>VLOOKUP($A6,'2025 Stds Ltg Table'!$B$4:$W$92,W$1,0)</f>
        <v>0.1</v>
      </c>
      <c r="X6" s="137">
        <f>VLOOKUP($A6,'2025 Stds Ltg Table'!$B$4:$W$92,X$1,0)</f>
        <v>0</v>
      </c>
      <c r="Y6" s="137">
        <f>VLOOKUP($A6,'2025 Stds Ltg Table'!$B$4:$W$92,Y$1,0)</f>
        <v>0</v>
      </c>
      <c r="Z6" s="137">
        <f>VLOOKUP($A6,'2025 Stds Ltg Table'!$B$4:$W$92,Z$1,0)</f>
        <v>0</v>
      </c>
      <c r="AA6" s="137">
        <f>VLOOKUP($A6,'2025 Stds Ltg Table'!$B$4:$W$92,AA$1,0)</f>
        <v>0</v>
      </c>
      <c r="AB6" s="137">
        <f>VLOOKUP($A6,'2025 Stds Ltg Table'!$B$4:$W$92,AB$1,0)</f>
        <v>0</v>
      </c>
      <c r="AC6" s="137">
        <f>VLOOKUP($A6,'2025 Stds Ltg Table'!$B$4:$W$92,AC$1,0)</f>
        <v>0</v>
      </c>
      <c r="AD6" s="137">
        <f>VLOOKUP($A6,'2025 Stds Ltg Table'!$B$4:$W$92,AD$1,0)</f>
        <v>0</v>
      </c>
      <c r="AE6" s="58">
        <f>VLOOKUP($A6,'2022 SpaceFuncData-Input'!$A$3:$Y$82,17,FALSE)</f>
        <v>150</v>
      </c>
      <c r="AF6" s="58">
        <f>VLOOKUP($A6,'2022 SpaceFuncData-Input'!$A$3:$Y$82,18,FALSE)</f>
        <v>150</v>
      </c>
      <c r="AG6" s="58">
        <f>VLOOKUP($A6,'2022 SpaceFuncData-Input'!$A$3:$Y$82,19,FALSE)</f>
        <v>0</v>
      </c>
      <c r="AH6" s="58">
        <f>VLOOKUP($A6,'2022 SpaceFuncData-Input'!$A$3:$Y$82,20,FALSE)</f>
        <v>0</v>
      </c>
      <c r="AI6" s="58">
        <f>VLOOKUP($A6,'2022 SpaceFuncData-Input'!$A$3:$Y$82,21,FALSE)</f>
        <v>50</v>
      </c>
      <c r="AJ6" s="58">
        <f>VLOOKUP($A6,'2022 SpaceFuncData-Input'!$A$3:$Y$82,22,FALSE)</f>
        <v>200</v>
      </c>
      <c r="AK6" s="58">
        <f>VLOOKUP($A6,'2022 SpaceFuncData-Input'!$A$3:$Y$82,23,FALSE)</f>
        <v>1.5</v>
      </c>
      <c r="AL6" s="58">
        <f>VLOOKUP($A6,'2022 SpaceFuncData-Input'!$A$3:$Y$82,24,FALSE)</f>
        <v>2</v>
      </c>
      <c r="AM6" s="58" t="str">
        <f>VLOOKUP($A6,'2022 SpaceFuncData-Input'!$A$3:$Y$82,25,FALSE)</f>
        <v>Assembly</v>
      </c>
      <c r="AN6" s="164">
        <v>1</v>
      </c>
      <c r="AO6" s="164">
        <v>0</v>
      </c>
      <c r="AP6" s="164">
        <v>0</v>
      </c>
      <c r="AQ6" s="46">
        <v>304</v>
      </c>
    </row>
    <row r="7" spans="1:44" ht="14.4" x14ac:dyDescent="0.25">
      <c r="A7" s="58" t="str">
        <f>'2025 Stds Ltg Table'!B7</f>
        <v>Aging Eye/Low-vision (Lounge/Waiting Area) (Note 11)</v>
      </c>
      <c r="B7" s="58" t="str">
        <f>VLOOKUP($A7,'2022 SpaceFuncData-Input'!$A$3:$I$82,2,FALSE)</f>
        <v>General - Break rooms</v>
      </c>
      <c r="C7" s="58">
        <f>VLOOKUP($A7,'2022 SpaceFuncData-Input'!$A$3:$I$85,3,FALSE)</f>
        <v>66.666666666666671</v>
      </c>
      <c r="D7" s="58">
        <f>VLOOKUP($A7,'2022 SpaceFuncData-Input'!$A$3:$I$85,4,FALSE)</f>
        <v>0.5</v>
      </c>
      <c r="E7" s="58">
        <f>VLOOKUP($A7,'2022 SpaceFuncData-Input'!$A$3:$I$85,5,FALSE)</f>
        <v>275</v>
      </c>
      <c r="F7" s="58">
        <f>VLOOKUP($A7,'2022 SpaceFuncData-Input'!$A$3:$I$85,6,FALSE)</f>
        <v>275</v>
      </c>
      <c r="G7" s="58">
        <f>VLOOKUP($A7,'2022 SpaceFuncData-Input'!$A$3:$I$85,7,FALSE)</f>
        <v>1</v>
      </c>
      <c r="H7" s="58">
        <f>VLOOKUP($A7,'2022 SpaceFuncData-Input'!$A$3:$I$85,8,FALSE)</f>
        <v>0.09</v>
      </c>
      <c r="I7" s="58" t="str">
        <f>VLOOKUP($A7,'2022 SpaceFuncData-Input'!$A$3:$I$85,9,FALSE)</f>
        <v>Gas</v>
      </c>
      <c r="J7" s="131">
        <f>VLOOKUP($A7,'2025 Stds Ltg Table'!$B$4:$V$92,2,0)</f>
        <v>0.8</v>
      </c>
      <c r="K7" s="137">
        <f>VLOOKUP($A7,'2025 Stds Ltg Table'!$B$4:$W$92,K$1,0)</f>
        <v>0</v>
      </c>
      <c r="L7" s="137">
        <f>VLOOKUP($A7,'2025 Stds Ltg Table'!$B$4:$W$92,L$1,0)</f>
        <v>0</v>
      </c>
      <c r="M7" s="137">
        <f>VLOOKUP($A7,'2025 Stds Ltg Table'!$B$4:$W$92,M$1,0)</f>
        <v>0</v>
      </c>
      <c r="N7" s="137">
        <f>VLOOKUP($A7,'2025 Stds Ltg Table'!$B$4:$W$92,N$1,0)</f>
        <v>0.3</v>
      </c>
      <c r="O7" s="137">
        <f>VLOOKUP($A7,'2025 Stds Ltg Table'!$B$4:$W$92,O$1,0)</f>
        <v>0</v>
      </c>
      <c r="P7" s="137">
        <f>VLOOKUP($A7,'2025 Stds Ltg Table'!$B$4:$W$92,P$1,0)</f>
        <v>0</v>
      </c>
      <c r="Q7" s="137">
        <f>VLOOKUP($A7,'2025 Stds Ltg Table'!$B$4:$W$92,Q$1,0)</f>
        <v>0</v>
      </c>
      <c r="R7" s="137">
        <f>VLOOKUP($A7,'2025 Stds Ltg Table'!$B$4:$W$92,R$1,0)</f>
        <v>0</v>
      </c>
      <c r="S7" s="137">
        <f>VLOOKUP($A7,'2025 Stds Ltg Table'!$B$4:$W$92,S$1,0)</f>
        <v>0</v>
      </c>
      <c r="T7" s="137">
        <f>VLOOKUP($A7,'2025 Stds Ltg Table'!$B$4:$W$92,T$1,0)</f>
        <v>0</v>
      </c>
      <c r="U7" s="137">
        <f>VLOOKUP($A7,'2025 Stds Ltg Table'!$B$4:$W$92,U$1,0)</f>
        <v>0</v>
      </c>
      <c r="V7" s="137">
        <f>VLOOKUP($A7,'2025 Stds Ltg Table'!$B$4:$W$92,V$1,0)</f>
        <v>0</v>
      </c>
      <c r="W7" s="137">
        <f>VLOOKUP($A7,'2025 Stds Ltg Table'!$B$4:$W$92,W$1,0)</f>
        <v>0.1</v>
      </c>
      <c r="X7" s="137">
        <f>VLOOKUP($A7,'2025 Stds Ltg Table'!$B$4:$W$92,X$1,0)</f>
        <v>0</v>
      </c>
      <c r="Y7" s="137">
        <f>VLOOKUP($A7,'2025 Stds Ltg Table'!$B$4:$W$92,Y$1,0)</f>
        <v>0</v>
      </c>
      <c r="Z7" s="137">
        <f>VLOOKUP($A7,'2025 Stds Ltg Table'!$B$4:$W$92,Z$1,0)</f>
        <v>0</v>
      </c>
      <c r="AA7" s="137">
        <f>VLOOKUP($A7,'2025 Stds Ltg Table'!$B$4:$W$92,AA$1,0)</f>
        <v>0</v>
      </c>
      <c r="AB7" s="137">
        <f>VLOOKUP($A7,'2025 Stds Ltg Table'!$B$4:$W$92,AB$1,0)</f>
        <v>0</v>
      </c>
      <c r="AC7" s="137">
        <f>VLOOKUP($A7,'2025 Stds Ltg Table'!$B$4:$W$92,AC$1,0)</f>
        <v>0</v>
      </c>
      <c r="AD7" s="137">
        <f>VLOOKUP($A7,'2025 Stds Ltg Table'!$B$4:$W$92,AD$1,0)</f>
        <v>0</v>
      </c>
      <c r="AE7" s="58">
        <f>VLOOKUP($A7,'2022 SpaceFuncData-Input'!$A$3:$Y$82,17,FALSE)</f>
        <v>150</v>
      </c>
      <c r="AF7" s="58">
        <f>VLOOKUP($A7,'2022 SpaceFuncData-Input'!$A$3:$Y$82,18,FALSE)</f>
        <v>150</v>
      </c>
      <c r="AG7" s="58">
        <f>VLOOKUP($A7,'2022 SpaceFuncData-Input'!$A$3:$Y$82,19,FALSE)</f>
        <v>0</v>
      </c>
      <c r="AH7" s="58">
        <f>VLOOKUP($A7,'2022 SpaceFuncData-Input'!$A$3:$Y$82,20,FALSE)</f>
        <v>0</v>
      </c>
      <c r="AI7" s="58">
        <f>VLOOKUP($A7,'2022 SpaceFuncData-Input'!$A$3:$Y$82,21,FALSE)</f>
        <v>40</v>
      </c>
      <c r="AJ7" s="58">
        <f>VLOOKUP($A7,'2022 SpaceFuncData-Input'!$A$3:$Y$82,22,FALSE)</f>
        <v>300</v>
      </c>
      <c r="AK7" s="58">
        <f>VLOOKUP($A7,'2022 SpaceFuncData-Input'!$A$3:$Y$82,23,FALSE)</f>
        <v>1.5</v>
      </c>
      <c r="AL7" s="58">
        <f>VLOOKUP($A7,'2022 SpaceFuncData-Input'!$A$3:$Y$82,24,FALSE)</f>
        <v>2</v>
      </c>
      <c r="AM7" s="58" t="str">
        <f>VLOOKUP($A7,'2022 SpaceFuncData-Input'!$A$3:$Y$82,25,FALSE)</f>
        <v>Assembly</v>
      </c>
      <c r="AN7" s="58">
        <v>1</v>
      </c>
      <c r="AO7" s="58">
        <v>0</v>
      </c>
      <c r="AP7" s="58">
        <v>0</v>
      </c>
      <c r="AQ7" s="46">
        <v>305</v>
      </c>
    </row>
    <row r="8" spans="1:44" ht="14.4" x14ac:dyDescent="0.25">
      <c r="A8" s="58" t="str">
        <f>'2025 Stds Ltg Table'!B8</f>
        <v>Aging Eye/Low-vision (Multipurpose Room) (Note 11)</v>
      </c>
      <c r="B8" s="58" t="str">
        <f>VLOOKUP($A8,'2022 SpaceFuncData-Input'!$A$3:$I$82,2,FALSE)</f>
        <v>General - Conference/meeting</v>
      </c>
      <c r="C8" s="58">
        <f>VLOOKUP($A8,'2022 SpaceFuncData-Input'!$A$3:$I$85,3,FALSE)</f>
        <v>66.666666666666671</v>
      </c>
      <c r="D8" s="58">
        <f>VLOOKUP($A8,'2022 SpaceFuncData-Input'!$A$3:$I$85,4,FALSE)</f>
        <v>0.5</v>
      </c>
      <c r="E8" s="58">
        <f>VLOOKUP($A8,'2022 SpaceFuncData-Input'!$A$3:$I$85,5,FALSE)</f>
        <v>245</v>
      </c>
      <c r="F8" s="58">
        <f>VLOOKUP($A8,'2022 SpaceFuncData-Input'!$A$3:$I$85,6,FALSE)</f>
        <v>155</v>
      </c>
      <c r="G8" s="58">
        <f>VLOOKUP($A8,'2022 SpaceFuncData-Input'!$A$3:$I$85,7,FALSE)</f>
        <v>1</v>
      </c>
      <c r="H8" s="58">
        <f>VLOOKUP($A8,'2022 SpaceFuncData-Input'!$A$3:$I$85,8,FALSE)</f>
        <v>0.09</v>
      </c>
      <c r="I8" s="58" t="str">
        <f>VLOOKUP($A8,'2022 SpaceFuncData-Input'!$A$3:$I$85,9,FALSE)</f>
        <v>Electric</v>
      </c>
      <c r="J8" s="131">
        <f>VLOOKUP($A8,'2025 Stds Ltg Table'!$B$4:$V$92,2,0)</f>
        <v>0.85</v>
      </c>
      <c r="K8" s="137">
        <f>VLOOKUP($A8,'2025 Stds Ltg Table'!$B$4:$W$92,K$1,0)</f>
        <v>0</v>
      </c>
      <c r="L8" s="137">
        <f>VLOOKUP($A8,'2025 Stds Ltg Table'!$B$4:$W$92,L$1,0)</f>
        <v>0</v>
      </c>
      <c r="M8" s="137">
        <f>VLOOKUP($A8,'2025 Stds Ltg Table'!$B$4:$W$92,M$1,0)</f>
        <v>0</v>
      </c>
      <c r="N8" s="137">
        <f>VLOOKUP($A8,'2025 Stds Ltg Table'!$B$4:$W$92,N$1,0)</f>
        <v>0.3</v>
      </c>
      <c r="O8" s="137">
        <f>VLOOKUP($A8,'2025 Stds Ltg Table'!$B$4:$W$92,O$1,0)</f>
        <v>0</v>
      </c>
      <c r="P8" s="137">
        <f>VLOOKUP($A8,'2025 Stds Ltg Table'!$B$4:$W$92,P$1,0)</f>
        <v>0</v>
      </c>
      <c r="Q8" s="137">
        <f>VLOOKUP($A8,'2025 Stds Ltg Table'!$B$4:$W$92,Q$1,0)</f>
        <v>0</v>
      </c>
      <c r="R8" s="137">
        <f>VLOOKUP($A8,'2025 Stds Ltg Table'!$B$4:$W$92,R$1,0)</f>
        <v>0</v>
      </c>
      <c r="S8" s="137">
        <f>VLOOKUP($A8,'2025 Stds Ltg Table'!$B$4:$W$92,S$1,0)</f>
        <v>0</v>
      </c>
      <c r="T8" s="137">
        <f>VLOOKUP($A8,'2025 Stds Ltg Table'!$B$4:$W$92,T$1,0)</f>
        <v>0</v>
      </c>
      <c r="U8" s="137">
        <f>VLOOKUP($A8,'2025 Stds Ltg Table'!$B$4:$W$92,U$1,0)</f>
        <v>0</v>
      </c>
      <c r="V8" s="137">
        <f>VLOOKUP($A8,'2025 Stds Ltg Table'!$B$4:$W$92,V$1,0)</f>
        <v>0</v>
      </c>
      <c r="W8" s="137">
        <f>VLOOKUP($A8,'2025 Stds Ltg Table'!$B$4:$W$92,W$1,0)</f>
        <v>0.1</v>
      </c>
      <c r="X8" s="137">
        <f>VLOOKUP($A8,'2025 Stds Ltg Table'!$B$4:$W$92,X$1,0)</f>
        <v>0</v>
      </c>
      <c r="Y8" s="137">
        <f>VLOOKUP($A8,'2025 Stds Ltg Table'!$B$4:$W$92,Y$1,0)</f>
        <v>0</v>
      </c>
      <c r="Z8" s="137">
        <f>VLOOKUP($A8,'2025 Stds Ltg Table'!$B$4:$W$92,Z$1,0)</f>
        <v>0</v>
      </c>
      <c r="AA8" s="137">
        <f>VLOOKUP($A8,'2025 Stds Ltg Table'!$B$4:$W$92,AA$1,0)</f>
        <v>0</v>
      </c>
      <c r="AB8" s="137">
        <f>VLOOKUP($A8,'2025 Stds Ltg Table'!$B$4:$W$92,AB$1,0)</f>
        <v>0</v>
      </c>
      <c r="AC8" s="137">
        <f>VLOOKUP($A8,'2025 Stds Ltg Table'!$B$4:$W$92,AC$1,0)</f>
        <v>0</v>
      </c>
      <c r="AD8" s="137">
        <f>VLOOKUP($A8,'2025 Stds Ltg Table'!$B$4:$W$92,AD$1,0)</f>
        <v>0</v>
      </c>
      <c r="AE8" s="58">
        <f>VLOOKUP($A8,'2022 SpaceFuncData-Input'!$A$3:$Y$82,17,FALSE)</f>
        <v>150</v>
      </c>
      <c r="AF8" s="58">
        <f>VLOOKUP($A8,'2022 SpaceFuncData-Input'!$A$3:$Y$82,18,FALSE)</f>
        <v>150</v>
      </c>
      <c r="AG8" s="58">
        <f>VLOOKUP($A8,'2022 SpaceFuncData-Input'!$A$3:$Y$82,19,FALSE)</f>
        <v>0</v>
      </c>
      <c r="AH8" s="58">
        <f>VLOOKUP($A8,'2022 SpaceFuncData-Input'!$A$3:$Y$82,20,FALSE)</f>
        <v>0</v>
      </c>
      <c r="AI8" s="58">
        <f>VLOOKUP($A8,'2022 SpaceFuncData-Input'!$A$3:$Y$82,21,FALSE)</f>
        <v>30</v>
      </c>
      <c r="AJ8" s="58">
        <f>VLOOKUP($A8,'2022 SpaceFuncData-Input'!$A$3:$Y$82,22,FALSE)</f>
        <v>300</v>
      </c>
      <c r="AK8" s="58">
        <f>VLOOKUP($A8,'2022 SpaceFuncData-Input'!$A$3:$Y$82,23,FALSE)</f>
        <v>1.5</v>
      </c>
      <c r="AL8" s="58">
        <f>VLOOKUP($A8,'2022 SpaceFuncData-Input'!$A$3:$Y$82,24,FALSE)</f>
        <v>2</v>
      </c>
      <c r="AM8" s="58" t="str">
        <f>VLOOKUP($A8,'2022 SpaceFuncData-Input'!$A$3:$Y$82,25,FALSE)</f>
        <v>Assembly</v>
      </c>
      <c r="AN8" s="58">
        <v>1</v>
      </c>
      <c r="AO8" s="58">
        <v>0</v>
      </c>
      <c r="AP8" s="58">
        <v>0</v>
      </c>
      <c r="AQ8" s="46">
        <v>306</v>
      </c>
    </row>
    <row r="9" spans="1:44" ht="14.4" x14ac:dyDescent="0.25">
      <c r="A9" s="58" t="str">
        <f>'2025 Stds Ltg Table'!B9</f>
        <v>Aging Eye/Low-vision (Religious Worship Area) (Note 11)</v>
      </c>
      <c r="B9" s="58" t="str">
        <f>VLOOKUP($A9,'2022 SpaceFuncData-Input'!$A$3:$I$82,2,FALSE)</f>
        <v>Assembly - Places of religious worship</v>
      </c>
      <c r="C9" s="58">
        <f>VLOOKUP($A9,'2022 SpaceFuncData-Input'!$A$3:$I$85,3,FALSE)</f>
        <v>142.85714285714286</v>
      </c>
      <c r="D9" s="58">
        <f>VLOOKUP($A9,'2022 SpaceFuncData-Input'!$A$3:$I$85,4,FALSE)</f>
        <v>0.5</v>
      </c>
      <c r="E9" s="58">
        <f>VLOOKUP($A9,'2022 SpaceFuncData-Input'!$A$3:$I$85,5,FALSE)</f>
        <v>245</v>
      </c>
      <c r="F9" s="58">
        <f>VLOOKUP($A9,'2022 SpaceFuncData-Input'!$A$3:$I$85,6,FALSE)</f>
        <v>105</v>
      </c>
      <c r="G9" s="58">
        <f>VLOOKUP($A9,'2022 SpaceFuncData-Input'!$A$3:$I$85,7,FALSE)</f>
        <v>0.5</v>
      </c>
      <c r="H9" s="58">
        <f>VLOOKUP($A9,'2022 SpaceFuncData-Input'!$A$3:$I$85,8,FALSE)</f>
        <v>0.09</v>
      </c>
      <c r="I9" s="58" t="str">
        <f>VLOOKUP($A9,'2022 SpaceFuncData-Input'!$A$3:$I$85,9,FALSE)</f>
        <v>Electric</v>
      </c>
      <c r="J9" s="131">
        <f>VLOOKUP($A9,'2025 Stds Ltg Table'!$B$4:$V$92,2,0)</f>
        <v>1</v>
      </c>
      <c r="K9" s="137">
        <f>VLOOKUP($A9,'2025 Stds Ltg Table'!$B$4:$W$92,K$1,0)</f>
        <v>0</v>
      </c>
      <c r="L9" s="137">
        <f>VLOOKUP($A9,'2025 Stds Ltg Table'!$B$4:$W$92,L$1,0)</f>
        <v>0</v>
      </c>
      <c r="M9" s="137">
        <f>VLOOKUP($A9,'2025 Stds Ltg Table'!$B$4:$W$92,M$1,0)</f>
        <v>0</v>
      </c>
      <c r="N9" s="137">
        <f>VLOOKUP($A9,'2025 Stds Ltg Table'!$B$4:$W$92,N$1,0)</f>
        <v>0.3</v>
      </c>
      <c r="O9" s="137">
        <f>VLOOKUP($A9,'2025 Stds Ltg Table'!$B$4:$W$92,O$1,0)</f>
        <v>0</v>
      </c>
      <c r="P9" s="137">
        <f>VLOOKUP($A9,'2025 Stds Ltg Table'!$B$4:$W$92,P$1,0)</f>
        <v>0</v>
      </c>
      <c r="Q9" s="137">
        <f>VLOOKUP($A9,'2025 Stds Ltg Table'!$B$4:$W$92,Q$1,0)</f>
        <v>0</v>
      </c>
      <c r="R9" s="137">
        <f>VLOOKUP($A9,'2025 Stds Ltg Table'!$B$4:$W$92,R$1,0)</f>
        <v>0</v>
      </c>
      <c r="S9" s="137">
        <f>VLOOKUP($A9,'2025 Stds Ltg Table'!$B$4:$W$92,S$1,0)</f>
        <v>0</v>
      </c>
      <c r="T9" s="137">
        <f>VLOOKUP($A9,'2025 Stds Ltg Table'!$B$4:$W$92,T$1,0)</f>
        <v>0</v>
      </c>
      <c r="U9" s="137">
        <f>VLOOKUP($A9,'2025 Stds Ltg Table'!$B$4:$W$92,U$1,0)</f>
        <v>0</v>
      </c>
      <c r="V9" s="137">
        <f>VLOOKUP($A9,'2025 Stds Ltg Table'!$B$4:$W$92,V$1,0)</f>
        <v>0</v>
      </c>
      <c r="W9" s="137">
        <f>VLOOKUP($A9,'2025 Stds Ltg Table'!$B$4:$W$92,W$1,0)</f>
        <v>0.1</v>
      </c>
      <c r="X9" s="137">
        <f>VLOOKUP($A9,'2025 Stds Ltg Table'!$B$4:$W$92,X$1,0)</f>
        <v>0</v>
      </c>
      <c r="Y9" s="137">
        <f>VLOOKUP($A9,'2025 Stds Ltg Table'!$B$4:$W$92,Y$1,0)</f>
        <v>0</v>
      </c>
      <c r="Z9" s="137">
        <f>VLOOKUP($A9,'2025 Stds Ltg Table'!$B$4:$W$92,Z$1,0)</f>
        <v>0</v>
      </c>
      <c r="AA9" s="137">
        <f>VLOOKUP($A9,'2025 Stds Ltg Table'!$B$4:$W$92,AA$1,0)</f>
        <v>0</v>
      </c>
      <c r="AB9" s="137">
        <f>VLOOKUP($A9,'2025 Stds Ltg Table'!$B$4:$W$92,AB$1,0)</f>
        <v>0</v>
      </c>
      <c r="AC9" s="137">
        <f>VLOOKUP($A9,'2025 Stds Ltg Table'!$B$4:$W$92,AC$1,0)</f>
        <v>0</v>
      </c>
      <c r="AD9" s="137">
        <f>VLOOKUP($A9,'2025 Stds Ltg Table'!$B$4:$W$92,AD$1,0)</f>
        <v>0</v>
      </c>
      <c r="AE9" s="58">
        <f>VLOOKUP($A9,'2022 SpaceFuncData-Input'!$A$3:$Y$82,17,FALSE)</f>
        <v>150</v>
      </c>
      <c r="AF9" s="58">
        <f>VLOOKUP($A9,'2022 SpaceFuncData-Input'!$A$3:$Y$82,18,FALSE)</f>
        <v>150</v>
      </c>
      <c r="AG9" s="58">
        <f>VLOOKUP($A9,'2022 SpaceFuncData-Input'!$A$3:$Y$82,19,FALSE)</f>
        <v>0</v>
      </c>
      <c r="AH9" s="58">
        <f>VLOOKUP($A9,'2022 SpaceFuncData-Input'!$A$3:$Y$82,20,FALSE)</f>
        <v>0</v>
      </c>
      <c r="AI9" s="58">
        <f>VLOOKUP($A9,'2022 SpaceFuncData-Input'!$A$3:$Y$82,21,FALSE)</f>
        <v>200</v>
      </c>
      <c r="AJ9" s="58">
        <f>VLOOKUP($A9,'2022 SpaceFuncData-Input'!$A$3:$Y$82,22,FALSE)</f>
        <v>1500</v>
      </c>
      <c r="AK9" s="58">
        <f>VLOOKUP($A9,'2022 SpaceFuncData-Input'!$A$3:$Y$82,23,FALSE)</f>
        <v>1.5</v>
      </c>
      <c r="AL9" s="58">
        <f>VLOOKUP($A9,'2022 SpaceFuncData-Input'!$A$3:$Y$82,24,FALSE)</f>
        <v>2</v>
      </c>
      <c r="AM9" s="58" t="str">
        <f>VLOOKUP($A9,'2022 SpaceFuncData-Input'!$A$3:$Y$82,25,FALSE)</f>
        <v>Assembly</v>
      </c>
      <c r="AN9" s="58">
        <v>1</v>
      </c>
      <c r="AO9" s="58">
        <v>0</v>
      </c>
      <c r="AP9" s="58">
        <v>0</v>
      </c>
      <c r="AQ9" s="46">
        <v>307</v>
      </c>
    </row>
    <row r="10" spans="1:44" ht="14.4" x14ac:dyDescent="0.25">
      <c r="A10" s="58" t="str">
        <f>'2025 Stds Ltg Table'!B10</f>
        <v>Aging Eye/Low-vision (Restroom) (Note 11)</v>
      </c>
      <c r="B10" s="58" t="str">
        <f>VLOOKUP($A10,'2022 SpaceFuncData-Input'!$A$3:$I$82,2,FALSE)</f>
        <v>Exhaust - Toilets, public</v>
      </c>
      <c r="C10" s="58">
        <f>VLOOKUP($A10,'2022 SpaceFuncData-Input'!$A$3:$I$85,3,FALSE)</f>
        <v>10</v>
      </c>
      <c r="D10" s="58">
        <f>VLOOKUP($A10,'2022 SpaceFuncData-Input'!$A$3:$I$85,4,FALSE)</f>
        <v>0.5</v>
      </c>
      <c r="E10" s="58">
        <f>VLOOKUP($A10,'2022 SpaceFuncData-Input'!$A$3:$I$85,5,FALSE)</f>
        <v>250</v>
      </c>
      <c r="F10" s="58">
        <f>VLOOKUP($A10,'2022 SpaceFuncData-Input'!$A$3:$I$85,6,FALSE)</f>
        <v>250</v>
      </c>
      <c r="G10" s="58">
        <f>VLOOKUP($A10,'2022 SpaceFuncData-Input'!$A$3:$I$85,7,FALSE)</f>
        <v>0</v>
      </c>
      <c r="H10" s="58">
        <f>VLOOKUP($A10,'2022 SpaceFuncData-Input'!$A$3:$I$85,8,FALSE)</f>
        <v>0</v>
      </c>
      <c r="I10" s="58" t="str">
        <f>VLOOKUP($A10,'2022 SpaceFuncData-Input'!$A$3:$I$85,9,FALSE)</f>
        <v>Gas</v>
      </c>
      <c r="J10" s="131">
        <f>VLOOKUP($A10,'2025 Stds Ltg Table'!$B$4:$V$92,2,0)</f>
        <v>1</v>
      </c>
      <c r="K10" s="137">
        <f>VLOOKUP($A10,'2025 Stds Ltg Table'!$B$4:$W$92,K$1,0)</f>
        <v>0</v>
      </c>
      <c r="L10" s="137">
        <f>VLOOKUP($A10,'2025 Stds Ltg Table'!$B$4:$W$92,L$1,0)</f>
        <v>0</v>
      </c>
      <c r="M10" s="137">
        <f>VLOOKUP($A10,'2025 Stds Ltg Table'!$B$4:$W$92,M$1,0)</f>
        <v>0</v>
      </c>
      <c r="N10" s="137">
        <f>VLOOKUP($A10,'2025 Stds Ltg Table'!$B$4:$W$92,N$1,0)</f>
        <v>0.2</v>
      </c>
      <c r="O10" s="137">
        <f>VLOOKUP($A10,'2025 Stds Ltg Table'!$B$4:$W$92,O$1,0)</f>
        <v>0</v>
      </c>
      <c r="P10" s="137">
        <f>VLOOKUP($A10,'2025 Stds Ltg Table'!$B$4:$W$92,P$1,0)</f>
        <v>0</v>
      </c>
      <c r="Q10" s="137">
        <f>VLOOKUP($A10,'2025 Stds Ltg Table'!$B$4:$W$92,Q$1,0)</f>
        <v>0</v>
      </c>
      <c r="R10" s="137">
        <f>VLOOKUP($A10,'2025 Stds Ltg Table'!$B$4:$W$92,R$1,0)</f>
        <v>0</v>
      </c>
      <c r="S10" s="137">
        <f>VLOOKUP($A10,'2025 Stds Ltg Table'!$B$4:$W$92,S$1,0)</f>
        <v>0</v>
      </c>
      <c r="T10" s="137">
        <f>VLOOKUP($A10,'2025 Stds Ltg Table'!$B$4:$W$92,T$1,0)</f>
        <v>0</v>
      </c>
      <c r="U10" s="137">
        <f>VLOOKUP($A10,'2025 Stds Ltg Table'!$B$4:$W$92,U$1,0)</f>
        <v>0</v>
      </c>
      <c r="V10" s="137">
        <f>VLOOKUP($A10,'2025 Stds Ltg Table'!$B$4:$W$92,V$1,0)</f>
        <v>0</v>
      </c>
      <c r="W10" s="137">
        <f>VLOOKUP($A10,'2025 Stds Ltg Table'!$B$4:$W$92,W$1,0)</f>
        <v>0</v>
      </c>
      <c r="X10" s="137">
        <f>VLOOKUP($A10,'2025 Stds Ltg Table'!$B$4:$W$92,X$1,0)</f>
        <v>0</v>
      </c>
      <c r="Y10" s="137">
        <f>VLOOKUP($A10,'2025 Stds Ltg Table'!$B$4:$W$92,Y$1,0)</f>
        <v>0</v>
      </c>
      <c r="Z10" s="137">
        <f>VLOOKUP($A10,'2025 Stds Ltg Table'!$B$4:$W$92,Z$1,0)</f>
        <v>0</v>
      </c>
      <c r="AA10" s="137">
        <f>VLOOKUP($A10,'2025 Stds Ltg Table'!$B$4:$W$92,AA$1,0)</f>
        <v>0</v>
      </c>
      <c r="AB10" s="137">
        <f>VLOOKUP($A10,'2025 Stds Ltg Table'!$B$4:$W$92,AB$1,0)</f>
        <v>0</v>
      </c>
      <c r="AC10" s="137">
        <f>VLOOKUP($A10,'2025 Stds Ltg Table'!$B$4:$W$92,AC$1,0)</f>
        <v>0</v>
      </c>
      <c r="AD10" s="137">
        <f>VLOOKUP($A10,'2025 Stds Ltg Table'!$B$4:$W$92,AD$1,0)</f>
        <v>0</v>
      </c>
      <c r="AE10" s="58">
        <f>VLOOKUP($A10,'2022 SpaceFuncData-Input'!$A$3:$Y$82,17,FALSE)</f>
        <v>150</v>
      </c>
      <c r="AF10" s="58">
        <f>VLOOKUP($A10,'2022 SpaceFuncData-Input'!$A$3:$Y$82,18,FALSE)</f>
        <v>150</v>
      </c>
      <c r="AG10" s="58">
        <f>VLOOKUP($A10,'2022 SpaceFuncData-Input'!$A$3:$Y$82,19,FALSE)</f>
        <v>0</v>
      </c>
      <c r="AH10" s="58">
        <f>VLOOKUP($A10,'2022 SpaceFuncData-Input'!$A$3:$Y$82,20,FALSE)</f>
        <v>0</v>
      </c>
      <c r="AI10" s="58">
        <f>VLOOKUP($A10,'2022 SpaceFuncData-Input'!$A$3:$Y$82,21,FALSE)</f>
        <v>50</v>
      </c>
      <c r="AJ10" s="58">
        <f>VLOOKUP($A10,'2022 SpaceFuncData-Input'!$A$3:$Y$82,22,FALSE)</f>
        <v>100</v>
      </c>
      <c r="AK10" s="58">
        <f>VLOOKUP($A10,'2022 SpaceFuncData-Input'!$A$3:$Y$82,23,FALSE)</f>
        <v>1.5</v>
      </c>
      <c r="AL10" s="58">
        <f>VLOOKUP($A10,'2022 SpaceFuncData-Input'!$A$3:$Y$82,24,FALSE)</f>
        <v>2</v>
      </c>
      <c r="AM10" s="58" t="str">
        <f>VLOOKUP($A10,'2022 SpaceFuncData-Input'!$A$3:$Y$82,25,FALSE)</f>
        <v>Office</v>
      </c>
      <c r="AN10" s="58">
        <v>1</v>
      </c>
      <c r="AO10" s="58">
        <v>1</v>
      </c>
      <c r="AP10" s="58">
        <v>0</v>
      </c>
      <c r="AQ10" s="46">
        <v>308</v>
      </c>
    </row>
    <row r="11" spans="1:44" ht="14.4" x14ac:dyDescent="0.25">
      <c r="A11" s="58" t="str">
        <f>'2025 Stds Ltg Table'!B11</f>
        <v>Aging Eye/Low-vision (Stairwell) (Note 11)</v>
      </c>
      <c r="B11" s="58" t="str">
        <f>VLOOKUP($A11,'2022 SpaceFuncData-Input'!$A$3:$I$82,2,FALSE)</f>
        <v>General - Corridors</v>
      </c>
      <c r="C11" s="58">
        <f>VLOOKUP($A11,'2022 SpaceFuncData-Input'!$A$3:$I$85,3,FALSE)</f>
        <v>10</v>
      </c>
      <c r="D11" s="58">
        <f>VLOOKUP($A11,'2022 SpaceFuncData-Input'!$A$3:$I$85,4,FALSE)</f>
        <v>0.5</v>
      </c>
      <c r="E11" s="58">
        <f>VLOOKUP($A11,'2022 SpaceFuncData-Input'!$A$3:$I$85,5,FALSE)</f>
        <v>250</v>
      </c>
      <c r="F11" s="58">
        <f>VLOOKUP($A11,'2022 SpaceFuncData-Input'!$A$3:$I$85,6,FALSE)</f>
        <v>250</v>
      </c>
      <c r="G11" s="58">
        <f>VLOOKUP($A11,'2022 SpaceFuncData-Input'!$A$3:$I$85,7,FALSE)</f>
        <v>0</v>
      </c>
      <c r="H11" s="58">
        <f>VLOOKUP($A11,'2022 SpaceFuncData-Input'!$A$3:$I$85,8,FALSE)</f>
        <v>0</v>
      </c>
      <c r="I11" s="58" t="str">
        <f>VLOOKUP($A11,'2022 SpaceFuncData-Input'!$A$3:$I$85,9,FALSE)</f>
        <v>Electric</v>
      </c>
      <c r="J11" s="131">
        <f>VLOOKUP($A11,'2025 Stds Ltg Table'!$B$4:$V$92,2,0)</f>
        <v>0.8</v>
      </c>
      <c r="K11" s="137">
        <f>VLOOKUP($A11,'2025 Stds Ltg Table'!$B$4:$W$92,K$1,0)</f>
        <v>0</v>
      </c>
      <c r="L11" s="137">
        <f>VLOOKUP($A11,'2025 Stds Ltg Table'!$B$4:$W$92,L$1,0)</f>
        <v>0</v>
      </c>
      <c r="M11" s="137">
        <f>VLOOKUP($A11,'2025 Stds Ltg Table'!$B$4:$W$92,M$1,0)</f>
        <v>0</v>
      </c>
      <c r="N11" s="137">
        <f>VLOOKUP($A11,'2025 Stds Ltg Table'!$B$4:$W$92,N$1,0)</f>
        <v>0.3</v>
      </c>
      <c r="O11" s="137">
        <f>VLOOKUP($A11,'2025 Stds Ltg Table'!$B$4:$W$92,O$1,0)</f>
        <v>0</v>
      </c>
      <c r="P11" s="137">
        <f>VLOOKUP($A11,'2025 Stds Ltg Table'!$B$4:$W$92,P$1,0)</f>
        <v>0</v>
      </c>
      <c r="Q11" s="137">
        <f>VLOOKUP($A11,'2025 Stds Ltg Table'!$B$4:$W$92,Q$1,0)</f>
        <v>0</v>
      </c>
      <c r="R11" s="137">
        <f>VLOOKUP($A11,'2025 Stds Ltg Table'!$B$4:$W$92,R$1,0)</f>
        <v>0</v>
      </c>
      <c r="S11" s="137">
        <f>VLOOKUP($A11,'2025 Stds Ltg Table'!$B$4:$W$92,S$1,0)</f>
        <v>0</v>
      </c>
      <c r="T11" s="137">
        <f>VLOOKUP($A11,'2025 Stds Ltg Table'!$B$4:$W$92,T$1,0)</f>
        <v>0</v>
      </c>
      <c r="U11" s="137">
        <f>VLOOKUP($A11,'2025 Stds Ltg Table'!$B$4:$W$92,U$1,0)</f>
        <v>0</v>
      </c>
      <c r="V11" s="137">
        <f>VLOOKUP($A11,'2025 Stds Ltg Table'!$B$4:$W$92,V$1,0)</f>
        <v>0</v>
      </c>
      <c r="W11" s="137">
        <f>VLOOKUP($A11,'2025 Stds Ltg Table'!$B$4:$W$92,W$1,0)</f>
        <v>0</v>
      </c>
      <c r="X11" s="137">
        <f>VLOOKUP($A11,'2025 Stds Ltg Table'!$B$4:$W$92,X$1,0)</f>
        <v>0</v>
      </c>
      <c r="Y11" s="137">
        <f>VLOOKUP($A11,'2025 Stds Ltg Table'!$B$4:$W$92,Y$1,0)</f>
        <v>0</v>
      </c>
      <c r="Z11" s="137">
        <f>VLOOKUP($A11,'2025 Stds Ltg Table'!$B$4:$W$92,Z$1,0)</f>
        <v>0</v>
      </c>
      <c r="AA11" s="137">
        <f>VLOOKUP($A11,'2025 Stds Ltg Table'!$B$4:$W$92,AA$1,0)</f>
        <v>0</v>
      </c>
      <c r="AB11" s="137">
        <f>VLOOKUP($A11,'2025 Stds Ltg Table'!$B$4:$W$92,AB$1,0)</f>
        <v>0</v>
      </c>
      <c r="AC11" s="137">
        <f>VLOOKUP($A11,'2025 Stds Ltg Table'!$B$4:$W$92,AC$1,0)</f>
        <v>0</v>
      </c>
      <c r="AD11" s="137">
        <f>VLOOKUP($A11,'2025 Stds Ltg Table'!$B$4:$W$92,AD$1,0)</f>
        <v>0</v>
      </c>
      <c r="AE11" s="58">
        <f>VLOOKUP($A11,'2022 SpaceFuncData-Input'!$A$3:$Y$82,17,FALSE)</f>
        <v>150</v>
      </c>
      <c r="AF11" s="58">
        <f>VLOOKUP($A11,'2022 SpaceFuncData-Input'!$A$3:$Y$82,18,FALSE)</f>
        <v>150</v>
      </c>
      <c r="AG11" s="58">
        <f>VLOOKUP($A11,'2022 SpaceFuncData-Input'!$A$3:$Y$82,19,FALSE)</f>
        <v>0</v>
      </c>
      <c r="AH11" s="58">
        <f>VLOOKUP($A11,'2022 SpaceFuncData-Input'!$A$3:$Y$82,20,FALSE)</f>
        <v>0</v>
      </c>
      <c r="AI11" s="58">
        <f>VLOOKUP($A11,'2022 SpaceFuncData-Input'!$A$3:$Y$82,21,FALSE)</f>
        <v>50</v>
      </c>
      <c r="AJ11" s="58">
        <f>VLOOKUP($A11,'2022 SpaceFuncData-Input'!$A$3:$Y$82,22,FALSE)</f>
        <v>100</v>
      </c>
      <c r="AK11" s="58">
        <f>VLOOKUP($A11,'2022 SpaceFuncData-Input'!$A$3:$Y$82,23,FALSE)</f>
        <v>1.5</v>
      </c>
      <c r="AL11" s="58">
        <f>VLOOKUP($A11,'2022 SpaceFuncData-Input'!$A$3:$Y$82,24,FALSE)</f>
        <v>2</v>
      </c>
      <c r="AM11" s="58" t="str">
        <f>VLOOKUP($A11,'2022 SpaceFuncData-Input'!$A$3:$Y$82,25,FALSE)</f>
        <v>Office</v>
      </c>
      <c r="AN11" s="58">
        <v>1</v>
      </c>
      <c r="AO11" s="58">
        <v>1</v>
      </c>
      <c r="AP11" s="58">
        <v>0</v>
      </c>
      <c r="AQ11" s="46">
        <v>309</v>
      </c>
    </row>
    <row r="12" spans="1:44" ht="14.4" x14ac:dyDescent="0.25">
      <c r="A12" s="58" t="str">
        <f>'2025 Stds Ltg Table'!B12</f>
        <v>Audience Seating Area</v>
      </c>
      <c r="B12" s="58" t="str">
        <f>VLOOKUP($A12,'2022 SpaceFuncData-Input'!$A$3:$I$82,2,FALSE)</f>
        <v>Assembly - Auditorium seating area</v>
      </c>
      <c r="C12" s="58">
        <f>VLOOKUP($A12,'2022 SpaceFuncData-Input'!$A$3:$I$85,3,FALSE)</f>
        <v>142.85714285714286</v>
      </c>
      <c r="D12" s="58">
        <f>VLOOKUP($A12,'2022 SpaceFuncData-Input'!$A$3:$I$85,4,FALSE)</f>
        <v>0.5</v>
      </c>
      <c r="E12" s="58">
        <f>VLOOKUP($A12,'2022 SpaceFuncData-Input'!$A$3:$I$85,5,FALSE)</f>
        <v>245</v>
      </c>
      <c r="F12" s="58">
        <f>VLOOKUP($A12,'2022 SpaceFuncData-Input'!$A$3:$I$85,6,FALSE)</f>
        <v>105</v>
      </c>
      <c r="G12" s="58">
        <f>VLOOKUP($A12,'2022 SpaceFuncData-Input'!$A$3:$I$85,7,FALSE)</f>
        <v>1</v>
      </c>
      <c r="H12" s="58">
        <f>VLOOKUP($A12,'2022 SpaceFuncData-Input'!$A$3:$I$85,8,FALSE)</f>
        <v>0.09</v>
      </c>
      <c r="I12" s="58" t="str">
        <f>VLOOKUP($A12,'2022 SpaceFuncData-Input'!$A$3:$I$85,9,FALSE)</f>
        <v>Electric</v>
      </c>
      <c r="J12" s="131">
        <f>VLOOKUP($A12,'2025 Stds Ltg Table'!$B$4:$V$92,2,0)</f>
        <v>0.5</v>
      </c>
      <c r="K12" s="137">
        <f>VLOOKUP($A12,'2025 Stds Ltg Table'!$B$4:$W$92,K$1,0)</f>
        <v>0</v>
      </c>
      <c r="L12" s="137">
        <f>VLOOKUP($A12,'2025 Stds Ltg Table'!$B$4:$W$92,L$1,0)</f>
        <v>0</v>
      </c>
      <c r="M12" s="137">
        <f>VLOOKUP($A12,'2025 Stds Ltg Table'!$B$4:$W$92,M$1,0)</f>
        <v>0</v>
      </c>
      <c r="N12" s="137">
        <f>VLOOKUP($A12,'2025 Stds Ltg Table'!$B$4:$W$92,N$1,0)</f>
        <v>0.25</v>
      </c>
      <c r="O12" s="137">
        <f>VLOOKUP($A12,'2025 Stds Ltg Table'!$B$4:$W$92,O$1,0)</f>
        <v>0</v>
      </c>
      <c r="P12" s="137">
        <f>VLOOKUP($A12,'2025 Stds Ltg Table'!$B$4:$W$92,P$1,0)</f>
        <v>0</v>
      </c>
      <c r="Q12" s="137">
        <f>VLOOKUP($A12,'2025 Stds Ltg Table'!$B$4:$W$92,Q$1,0)</f>
        <v>0</v>
      </c>
      <c r="R12" s="137">
        <f>VLOOKUP($A12,'2025 Stds Ltg Table'!$B$4:$W$92,R$1,0)</f>
        <v>0</v>
      </c>
      <c r="S12" s="137">
        <f>VLOOKUP($A12,'2025 Stds Ltg Table'!$B$4:$W$92,S$1,0)</f>
        <v>0</v>
      </c>
      <c r="T12" s="137">
        <f>VLOOKUP($A12,'2025 Stds Ltg Table'!$B$4:$W$92,T$1,0)</f>
        <v>0</v>
      </c>
      <c r="U12" s="137">
        <f>VLOOKUP($A12,'2025 Stds Ltg Table'!$B$4:$W$92,U$1,0)</f>
        <v>0</v>
      </c>
      <c r="V12" s="137">
        <f>VLOOKUP($A12,'2025 Stds Ltg Table'!$B$4:$W$92,V$1,0)</f>
        <v>0</v>
      </c>
      <c r="W12" s="137">
        <f>VLOOKUP($A12,'2025 Stds Ltg Table'!$B$4:$W$92,W$1,0)</f>
        <v>0</v>
      </c>
      <c r="X12" s="137">
        <f>VLOOKUP($A12,'2025 Stds Ltg Table'!$B$4:$W$92,X$1,0)</f>
        <v>0</v>
      </c>
      <c r="Y12" s="137">
        <f>VLOOKUP($A12,'2025 Stds Ltg Table'!$B$4:$W$92,Y$1,0)</f>
        <v>0</v>
      </c>
      <c r="Z12" s="137">
        <f>VLOOKUP($A12,'2025 Stds Ltg Table'!$B$4:$W$92,Z$1,0)</f>
        <v>0</v>
      </c>
      <c r="AA12" s="137">
        <f>VLOOKUP($A12,'2025 Stds Ltg Table'!$B$4:$W$92,AA$1,0)</f>
        <v>0</v>
      </c>
      <c r="AB12" s="137">
        <f>VLOOKUP($A12,'2025 Stds Ltg Table'!$B$4:$W$92,AB$1,0)</f>
        <v>0</v>
      </c>
      <c r="AC12" s="137">
        <f>VLOOKUP($A12,'2025 Stds Ltg Table'!$B$4:$W$92,AC$1,0)</f>
        <v>0</v>
      </c>
      <c r="AD12" s="137">
        <f>VLOOKUP($A12,'2025 Stds Ltg Table'!$B$4:$W$92,AD$1,0)</f>
        <v>0</v>
      </c>
      <c r="AE12" s="58">
        <f>VLOOKUP($A12,'2022 SpaceFuncData-Input'!$A$3:$Y$82,17,FALSE)</f>
        <v>150</v>
      </c>
      <c r="AF12" s="58">
        <f>VLOOKUP($A12,'2022 SpaceFuncData-Input'!$A$3:$Y$82,18,FALSE)</f>
        <v>150</v>
      </c>
      <c r="AG12" s="58">
        <f>VLOOKUP($A12,'2022 SpaceFuncData-Input'!$A$3:$Y$82,19,FALSE)</f>
        <v>0</v>
      </c>
      <c r="AH12" s="58">
        <f>VLOOKUP($A12,'2022 SpaceFuncData-Input'!$A$3:$Y$82,20,FALSE)</f>
        <v>0</v>
      </c>
      <c r="AI12" s="58">
        <f>VLOOKUP($A12,'2022 SpaceFuncData-Input'!$A$3:$Y$82,21,FALSE)</f>
        <v>50</v>
      </c>
      <c r="AJ12" s="58">
        <f>VLOOKUP($A12,'2022 SpaceFuncData-Input'!$A$3:$Y$82,22,FALSE)</f>
        <v>1000</v>
      </c>
      <c r="AK12" s="58">
        <f>VLOOKUP($A12,'2022 SpaceFuncData-Input'!$A$3:$Y$82,23,FALSE)</f>
        <v>1.5</v>
      </c>
      <c r="AL12" s="58">
        <f>VLOOKUP($A12,'2022 SpaceFuncData-Input'!$A$3:$Y$82,24,FALSE)</f>
        <v>2</v>
      </c>
      <c r="AM12" s="58" t="str">
        <f>VLOOKUP($A12,'2022 SpaceFuncData-Input'!$A$3:$Y$82,25,FALSE)</f>
        <v>Assembly</v>
      </c>
      <c r="AN12" s="58">
        <v>1</v>
      </c>
      <c r="AO12" s="58">
        <v>0</v>
      </c>
      <c r="AP12" s="58">
        <v>0</v>
      </c>
      <c r="AQ12" s="46">
        <v>310</v>
      </c>
    </row>
    <row r="13" spans="1:44" ht="14.4" x14ac:dyDescent="0.25">
      <c r="A13" s="58" t="str">
        <f>'2025 Stds Ltg Table'!B13</f>
        <v>Auditorium Area</v>
      </c>
      <c r="B13" s="58" t="str">
        <f>VLOOKUP($A13,'2022 SpaceFuncData-Input'!$A$3:$I$82,2,FALSE)</f>
        <v>Assembly - Auditorium seating area</v>
      </c>
      <c r="C13" s="58">
        <f>VLOOKUP($A13,'2022 SpaceFuncData-Input'!$A$3:$I$85,3,FALSE)</f>
        <v>142.85714285714286</v>
      </c>
      <c r="D13" s="58">
        <f>VLOOKUP($A13,'2022 SpaceFuncData-Input'!$A$3:$I$85,4,FALSE)</f>
        <v>0.5</v>
      </c>
      <c r="E13" s="58">
        <f>VLOOKUP($A13,'2022 SpaceFuncData-Input'!$A$3:$I$85,5,FALSE)</f>
        <v>245</v>
      </c>
      <c r="F13" s="58">
        <f>VLOOKUP($A13,'2022 SpaceFuncData-Input'!$A$3:$I$85,6,FALSE)</f>
        <v>105</v>
      </c>
      <c r="G13" s="58">
        <f>VLOOKUP($A13,'2022 SpaceFuncData-Input'!$A$3:$I$85,7,FALSE)</f>
        <v>1</v>
      </c>
      <c r="H13" s="58">
        <f>VLOOKUP($A13,'2022 SpaceFuncData-Input'!$A$3:$I$85,8,FALSE)</f>
        <v>0.09</v>
      </c>
      <c r="I13" s="58" t="str">
        <f>VLOOKUP($A13,'2022 SpaceFuncData-Input'!$A$3:$I$85,9,FALSE)</f>
        <v>Electric</v>
      </c>
      <c r="J13" s="131">
        <f>VLOOKUP($A13,'2025 Stds Ltg Table'!$B$4:$V$92,2,0)</f>
        <v>0.7</v>
      </c>
      <c r="K13" s="137">
        <f>VLOOKUP($A13,'2025 Stds Ltg Table'!$B$4:$W$92,K$1,0)</f>
        <v>0</v>
      </c>
      <c r="L13" s="137">
        <f>VLOOKUP($A13,'2025 Stds Ltg Table'!$B$4:$W$92,L$1,0)</f>
        <v>0</v>
      </c>
      <c r="M13" s="137">
        <f>VLOOKUP($A13,'2025 Stds Ltg Table'!$B$4:$W$92,M$1,0)</f>
        <v>0</v>
      </c>
      <c r="N13" s="137">
        <f>VLOOKUP($A13,'2025 Stds Ltg Table'!$B$4:$W$92,N$1,0)</f>
        <v>0.45</v>
      </c>
      <c r="O13" s="137">
        <f>VLOOKUP($A13,'2025 Stds Ltg Table'!$B$4:$W$92,O$1,0)</f>
        <v>0</v>
      </c>
      <c r="P13" s="137">
        <f>VLOOKUP($A13,'2025 Stds Ltg Table'!$B$4:$W$92,P$1,0)</f>
        <v>0</v>
      </c>
      <c r="Q13" s="137">
        <f>VLOOKUP($A13,'2025 Stds Ltg Table'!$B$4:$W$92,Q$1,0)</f>
        <v>0</v>
      </c>
      <c r="R13" s="137">
        <f>VLOOKUP($A13,'2025 Stds Ltg Table'!$B$4:$W$92,R$1,0)</f>
        <v>0</v>
      </c>
      <c r="S13" s="137">
        <f>VLOOKUP($A13,'2025 Stds Ltg Table'!$B$4:$W$92,S$1,0)</f>
        <v>0</v>
      </c>
      <c r="T13" s="137">
        <f>VLOOKUP($A13,'2025 Stds Ltg Table'!$B$4:$W$92,T$1,0)</f>
        <v>0</v>
      </c>
      <c r="U13" s="137">
        <f>VLOOKUP($A13,'2025 Stds Ltg Table'!$B$4:$W$92,U$1,0)</f>
        <v>0</v>
      </c>
      <c r="V13" s="137">
        <f>VLOOKUP($A13,'2025 Stds Ltg Table'!$B$4:$W$92,V$1,0)</f>
        <v>0</v>
      </c>
      <c r="W13" s="137">
        <f>VLOOKUP($A13,'2025 Stds Ltg Table'!$B$4:$W$92,W$1,0)</f>
        <v>0</v>
      </c>
      <c r="X13" s="137">
        <f>VLOOKUP($A13,'2025 Stds Ltg Table'!$B$4:$W$92,X$1,0)</f>
        <v>0</v>
      </c>
      <c r="Y13" s="137">
        <f>VLOOKUP($A13,'2025 Stds Ltg Table'!$B$4:$W$92,Y$1,0)</f>
        <v>0</v>
      </c>
      <c r="Z13" s="137">
        <f>VLOOKUP($A13,'2025 Stds Ltg Table'!$B$4:$W$92,Z$1,0)</f>
        <v>0</v>
      </c>
      <c r="AA13" s="137">
        <f>VLOOKUP($A13,'2025 Stds Ltg Table'!$B$4:$W$92,AA$1,0)</f>
        <v>0</v>
      </c>
      <c r="AB13" s="137">
        <f>VLOOKUP($A13,'2025 Stds Ltg Table'!$B$4:$W$92,AB$1,0)</f>
        <v>0</v>
      </c>
      <c r="AC13" s="137">
        <f>VLOOKUP($A13,'2025 Stds Ltg Table'!$B$4:$W$92,AC$1,0)</f>
        <v>0</v>
      </c>
      <c r="AD13" s="137">
        <f>VLOOKUP($A13,'2025 Stds Ltg Table'!$B$4:$W$92,AD$1,0)</f>
        <v>0</v>
      </c>
      <c r="AE13" s="58">
        <f>VLOOKUP($A13,'2022 SpaceFuncData-Input'!$A$3:$Y$82,17,FALSE)</f>
        <v>150</v>
      </c>
      <c r="AF13" s="58">
        <f>VLOOKUP($A13,'2022 SpaceFuncData-Input'!$A$3:$Y$82,18,FALSE)</f>
        <v>150</v>
      </c>
      <c r="AG13" s="58">
        <f>VLOOKUP($A13,'2022 SpaceFuncData-Input'!$A$3:$Y$82,19,FALSE)</f>
        <v>0</v>
      </c>
      <c r="AH13" s="58">
        <f>VLOOKUP($A13,'2022 SpaceFuncData-Input'!$A$3:$Y$82,20,FALSE)</f>
        <v>0</v>
      </c>
      <c r="AI13" s="58">
        <f>VLOOKUP($A13,'2022 SpaceFuncData-Input'!$A$3:$Y$82,21,FALSE)</f>
        <v>50</v>
      </c>
      <c r="AJ13" s="58">
        <f>VLOOKUP($A13,'2022 SpaceFuncData-Input'!$A$3:$Y$82,22,FALSE)</f>
        <v>1000</v>
      </c>
      <c r="AK13" s="58">
        <f>VLOOKUP($A13,'2022 SpaceFuncData-Input'!$A$3:$Y$82,23,FALSE)</f>
        <v>1.5</v>
      </c>
      <c r="AL13" s="58">
        <f>VLOOKUP($A13,'2022 SpaceFuncData-Input'!$A$3:$Y$82,24,FALSE)</f>
        <v>2</v>
      </c>
      <c r="AM13" s="58" t="str">
        <f>VLOOKUP($A13,'2022 SpaceFuncData-Input'!$A$3:$Y$82,25,FALSE)</f>
        <v>Assembly</v>
      </c>
      <c r="AN13" s="58">
        <v>1</v>
      </c>
      <c r="AO13" s="58">
        <v>0</v>
      </c>
      <c r="AP13" s="58">
        <v>0</v>
      </c>
      <c r="AQ13" s="46">
        <v>311</v>
      </c>
    </row>
    <row r="14" spans="1:44" ht="14.4" x14ac:dyDescent="0.25">
      <c r="A14" s="58" t="str">
        <f>'2025 Stds Ltg Table'!B14</f>
        <v>Auto Repair / Maintenance Area</v>
      </c>
      <c r="B14" s="58" t="str">
        <f>VLOOKUP($A14,'2022 SpaceFuncData-Input'!$A$3:$I$82,2,FALSE)</f>
        <v>Exhaust - Auto repair rooms</v>
      </c>
      <c r="C14" s="58">
        <f>VLOOKUP($A14,'2022 SpaceFuncData-Input'!$A$3:$I$85,3,FALSE)</f>
        <v>10</v>
      </c>
      <c r="D14" s="58">
        <f>VLOOKUP($A14,'2022 SpaceFuncData-Input'!$A$3:$I$85,4,FALSE)</f>
        <v>0.5</v>
      </c>
      <c r="E14" s="58">
        <f>VLOOKUP($A14,'2022 SpaceFuncData-Input'!$A$3:$I$85,5,FALSE)</f>
        <v>275</v>
      </c>
      <c r="F14" s="58">
        <f>VLOOKUP($A14,'2022 SpaceFuncData-Input'!$A$3:$I$85,6,FALSE)</f>
        <v>475</v>
      </c>
      <c r="G14" s="58">
        <f>VLOOKUP($A14,'2022 SpaceFuncData-Input'!$A$3:$I$85,7,FALSE)</f>
        <v>1</v>
      </c>
      <c r="H14" s="58">
        <f>VLOOKUP($A14,'2022 SpaceFuncData-Input'!$A$3:$I$85,8,FALSE)</f>
        <v>0.18</v>
      </c>
      <c r="I14" s="58" t="str">
        <f>VLOOKUP($A14,'2022 SpaceFuncData-Input'!$A$3:$I$85,9,FALSE)</f>
        <v>Gas</v>
      </c>
      <c r="J14" s="131">
        <f>VLOOKUP($A14,'2025 Stds Ltg Table'!$B$4:$V$92,2,0)</f>
        <v>0.55000000000000004</v>
      </c>
      <c r="K14" s="137">
        <f>VLOOKUP($A14,'2025 Stds Ltg Table'!$B$4:$W$92,K$1,0)</f>
        <v>0</v>
      </c>
      <c r="L14" s="137">
        <f>VLOOKUP($A14,'2025 Stds Ltg Table'!$B$4:$W$92,L$1,0)</f>
        <v>0.2</v>
      </c>
      <c r="M14" s="137">
        <f>VLOOKUP($A14,'2025 Stds Ltg Table'!$B$4:$W$92,M$1,0)</f>
        <v>0</v>
      </c>
      <c r="N14" s="137">
        <f>VLOOKUP($A14,'2025 Stds Ltg Table'!$B$4:$W$92,N$1,0)</f>
        <v>0</v>
      </c>
      <c r="O14" s="137">
        <f>VLOOKUP($A14,'2025 Stds Ltg Table'!$B$4:$W$92,O$1,0)</f>
        <v>0</v>
      </c>
      <c r="P14" s="137">
        <f>VLOOKUP($A14,'2025 Stds Ltg Table'!$B$4:$W$92,P$1,0)</f>
        <v>0</v>
      </c>
      <c r="Q14" s="137">
        <f>VLOOKUP($A14,'2025 Stds Ltg Table'!$B$4:$W$92,Q$1,0)</f>
        <v>0</v>
      </c>
      <c r="R14" s="137">
        <f>VLOOKUP($A14,'2025 Stds Ltg Table'!$B$4:$W$92,R$1,0)</f>
        <v>0</v>
      </c>
      <c r="S14" s="137">
        <f>VLOOKUP($A14,'2025 Stds Ltg Table'!$B$4:$W$92,S$1,0)</f>
        <v>0</v>
      </c>
      <c r="T14" s="137">
        <f>VLOOKUP($A14,'2025 Stds Ltg Table'!$B$4:$W$92,T$1,0)</f>
        <v>0</v>
      </c>
      <c r="U14" s="137">
        <f>VLOOKUP($A14,'2025 Stds Ltg Table'!$B$4:$W$92,U$1,0)</f>
        <v>0</v>
      </c>
      <c r="V14" s="137">
        <f>VLOOKUP($A14,'2025 Stds Ltg Table'!$B$4:$W$92,V$1,0)</f>
        <v>0</v>
      </c>
      <c r="W14" s="137">
        <f>VLOOKUP($A14,'2025 Stds Ltg Table'!$B$4:$W$92,W$1,0)</f>
        <v>0</v>
      </c>
      <c r="X14" s="137">
        <f>VLOOKUP($A14,'2025 Stds Ltg Table'!$B$4:$W$92,X$1,0)</f>
        <v>0</v>
      </c>
      <c r="Y14" s="137">
        <f>VLOOKUP($A14,'2025 Stds Ltg Table'!$B$4:$W$92,Y$1,0)</f>
        <v>0</v>
      </c>
      <c r="Z14" s="137">
        <f>VLOOKUP($A14,'2025 Stds Ltg Table'!$B$4:$W$92,Z$1,0)</f>
        <v>0</v>
      </c>
      <c r="AA14" s="137">
        <f>VLOOKUP($A14,'2025 Stds Ltg Table'!$B$4:$W$92,AA$1,0)</f>
        <v>0</v>
      </c>
      <c r="AB14" s="137">
        <f>VLOOKUP($A14,'2025 Stds Ltg Table'!$B$4:$W$92,AB$1,0)</f>
        <v>0</v>
      </c>
      <c r="AC14" s="137">
        <f>VLOOKUP($A14,'2025 Stds Ltg Table'!$B$4:$W$92,AC$1,0)</f>
        <v>0</v>
      </c>
      <c r="AD14" s="137">
        <f>VLOOKUP($A14,'2025 Stds Ltg Table'!$B$4:$W$92,AD$1,0)</f>
        <v>0</v>
      </c>
      <c r="AE14" s="58">
        <f>VLOOKUP($A14,'2022 SpaceFuncData-Input'!$A$3:$Y$82,17,FALSE)</f>
        <v>150</v>
      </c>
      <c r="AF14" s="58">
        <f>VLOOKUP($A14,'2022 SpaceFuncData-Input'!$A$3:$Y$82,18,FALSE)</f>
        <v>150</v>
      </c>
      <c r="AG14" s="58">
        <f>VLOOKUP($A14,'2022 SpaceFuncData-Input'!$A$3:$Y$82,19,FALSE)</f>
        <v>0.75063999999999997</v>
      </c>
      <c r="AH14" s="58">
        <f>VLOOKUP($A14,'2022 SpaceFuncData-Input'!$A$3:$Y$82,20,FALSE)</f>
        <v>0</v>
      </c>
      <c r="AI14" s="58">
        <f>VLOOKUP($A14,'2022 SpaceFuncData-Input'!$A$3:$Y$82,21,FALSE)</f>
        <v>200</v>
      </c>
      <c r="AJ14" s="58">
        <f>VLOOKUP($A14,'2022 SpaceFuncData-Input'!$A$3:$Y$82,22,FALSE)</f>
        <v>1500</v>
      </c>
      <c r="AK14" s="58">
        <f>VLOOKUP($A14,'2022 SpaceFuncData-Input'!$A$3:$Y$82,23,FALSE)</f>
        <v>1.5</v>
      </c>
      <c r="AL14" s="58">
        <f>VLOOKUP($A14,'2022 SpaceFuncData-Input'!$A$3:$Y$82,24,FALSE)</f>
        <v>2</v>
      </c>
      <c r="AM14" s="58" t="str">
        <f>VLOOKUP($A14,'2022 SpaceFuncData-Input'!$A$3:$Y$82,25,FALSE)</f>
        <v>Manufacturing</v>
      </c>
      <c r="AN14" s="58">
        <v>1</v>
      </c>
      <c r="AO14" s="58">
        <v>0</v>
      </c>
      <c r="AP14" s="58">
        <v>0</v>
      </c>
      <c r="AQ14" s="46">
        <v>312</v>
      </c>
    </row>
    <row r="15" spans="1:44" ht="14.4" x14ac:dyDescent="0.25">
      <c r="A15" s="58" t="str">
        <f>'2025 Stds Ltg Table'!B15</f>
        <v>Barber, Beauty Salon, Spa Area</v>
      </c>
      <c r="B15" s="58" t="str">
        <f>VLOOKUP($A15,'2022 SpaceFuncData-Input'!$A$3:$I$82,2,FALSE)</f>
        <v>Retail - Beauty and nail salons</v>
      </c>
      <c r="C15" s="58">
        <f>VLOOKUP($A15,'2022 SpaceFuncData-Input'!$A$3:$I$85,3,FALSE)</f>
        <v>10</v>
      </c>
      <c r="D15" s="58">
        <f>VLOOKUP($A15,'2022 SpaceFuncData-Input'!$A$3:$I$85,4,FALSE)</f>
        <v>0.5</v>
      </c>
      <c r="E15" s="58">
        <f>VLOOKUP($A15,'2022 SpaceFuncData-Input'!$A$3:$I$85,5,FALSE)</f>
        <v>250</v>
      </c>
      <c r="F15" s="58">
        <f>VLOOKUP($A15,'2022 SpaceFuncData-Input'!$A$3:$I$85,6,FALSE)</f>
        <v>200</v>
      </c>
      <c r="G15" s="58">
        <f>VLOOKUP($A15,'2022 SpaceFuncData-Input'!$A$3:$I$85,7,FALSE)</f>
        <v>2</v>
      </c>
      <c r="H15" s="58">
        <f>VLOOKUP($A15,'2022 SpaceFuncData-Input'!$A$3:$I$85,8,FALSE)</f>
        <v>0.18</v>
      </c>
      <c r="I15" s="58" t="str">
        <f>VLOOKUP($A15,'2022 SpaceFuncData-Input'!$A$3:$I$85,9,FALSE)</f>
        <v>Gas</v>
      </c>
      <c r="J15" s="131">
        <f>VLOOKUP($A15,'2025 Stds Ltg Table'!$B$4:$V$92,2,0)</f>
        <v>0.7</v>
      </c>
      <c r="K15" s="137">
        <f>VLOOKUP($A15,'2025 Stds Ltg Table'!$B$4:$W$92,K$1,0)</f>
        <v>0</v>
      </c>
      <c r="L15" s="137">
        <f>VLOOKUP($A15,'2025 Stds Ltg Table'!$B$4:$W$92,L$1,0)</f>
        <v>0.3</v>
      </c>
      <c r="M15" s="137">
        <f>VLOOKUP($A15,'2025 Stds Ltg Table'!$B$4:$W$92,M$1,0)</f>
        <v>0</v>
      </c>
      <c r="N15" s="137">
        <f>VLOOKUP($A15,'2025 Stds Ltg Table'!$B$4:$W$92,N$1,0)</f>
        <v>0.25</v>
      </c>
      <c r="O15" s="137">
        <f>VLOOKUP($A15,'2025 Stds Ltg Table'!$B$4:$W$92,O$1,0)</f>
        <v>0</v>
      </c>
      <c r="P15" s="137">
        <f>VLOOKUP($A15,'2025 Stds Ltg Table'!$B$4:$W$92,P$1,0)</f>
        <v>0</v>
      </c>
      <c r="Q15" s="137">
        <f>VLOOKUP($A15,'2025 Stds Ltg Table'!$B$4:$W$92,Q$1,0)</f>
        <v>0</v>
      </c>
      <c r="R15" s="137">
        <f>VLOOKUP($A15,'2025 Stds Ltg Table'!$B$4:$W$92,R$1,0)</f>
        <v>0</v>
      </c>
      <c r="S15" s="137">
        <f>VLOOKUP($A15,'2025 Stds Ltg Table'!$B$4:$W$92,S$1,0)</f>
        <v>0</v>
      </c>
      <c r="T15" s="137">
        <f>VLOOKUP($A15,'2025 Stds Ltg Table'!$B$4:$W$92,T$1,0)</f>
        <v>0</v>
      </c>
      <c r="U15" s="137">
        <f>VLOOKUP($A15,'2025 Stds Ltg Table'!$B$4:$W$92,U$1,0)</f>
        <v>0</v>
      </c>
      <c r="V15" s="137">
        <f>VLOOKUP($A15,'2025 Stds Ltg Table'!$B$4:$W$92,V$1,0)</f>
        <v>0</v>
      </c>
      <c r="W15" s="137">
        <f>VLOOKUP($A15,'2025 Stds Ltg Table'!$B$4:$W$92,W$1,0)</f>
        <v>0</v>
      </c>
      <c r="X15" s="137">
        <f>VLOOKUP($A15,'2025 Stds Ltg Table'!$B$4:$W$92,X$1,0)</f>
        <v>0</v>
      </c>
      <c r="Y15" s="137">
        <f>VLOOKUP($A15,'2025 Stds Ltg Table'!$B$4:$W$92,Y$1,0)</f>
        <v>0</v>
      </c>
      <c r="Z15" s="137">
        <f>VLOOKUP($A15,'2025 Stds Ltg Table'!$B$4:$W$92,Z$1,0)</f>
        <v>0</v>
      </c>
      <c r="AA15" s="137">
        <f>VLOOKUP($A15,'2025 Stds Ltg Table'!$B$4:$W$92,AA$1,0)</f>
        <v>0</v>
      </c>
      <c r="AB15" s="137">
        <f>VLOOKUP($A15,'2025 Stds Ltg Table'!$B$4:$W$92,AB$1,0)</f>
        <v>0</v>
      </c>
      <c r="AC15" s="137">
        <f>VLOOKUP($A15,'2025 Stds Ltg Table'!$B$4:$W$92,AC$1,0)</f>
        <v>0</v>
      </c>
      <c r="AD15" s="137">
        <f>VLOOKUP($A15,'2025 Stds Ltg Table'!$B$4:$W$92,AD$1,0)</f>
        <v>0</v>
      </c>
      <c r="AE15" s="58">
        <f>VLOOKUP($A15,'2022 SpaceFuncData-Input'!$A$3:$Y$82,17,FALSE)</f>
        <v>150</v>
      </c>
      <c r="AF15" s="58">
        <f>VLOOKUP($A15,'2022 SpaceFuncData-Input'!$A$3:$Y$82,18,FALSE)</f>
        <v>150</v>
      </c>
      <c r="AG15" s="58">
        <f>VLOOKUP($A15,'2022 SpaceFuncData-Input'!$A$3:$Y$82,19,FALSE)</f>
        <v>0</v>
      </c>
      <c r="AH15" s="58">
        <f>VLOOKUP($A15,'2022 SpaceFuncData-Input'!$A$3:$Y$82,20,FALSE)</f>
        <v>0</v>
      </c>
      <c r="AI15" s="58">
        <f>VLOOKUP($A15,'2022 SpaceFuncData-Input'!$A$3:$Y$82,21,FALSE)</f>
        <v>500</v>
      </c>
      <c r="AJ15" s="58">
        <f>VLOOKUP($A15,'2022 SpaceFuncData-Input'!$A$3:$Y$82,22,FALSE)</f>
        <v>500</v>
      </c>
      <c r="AK15" s="58">
        <f>VLOOKUP($A15,'2022 SpaceFuncData-Input'!$A$3:$Y$82,23,FALSE)</f>
        <v>1.5</v>
      </c>
      <c r="AL15" s="58">
        <f>VLOOKUP($A15,'2022 SpaceFuncData-Input'!$A$3:$Y$82,24,FALSE)</f>
        <v>2</v>
      </c>
      <c r="AM15" s="58" t="str">
        <f>VLOOKUP($A15,'2022 SpaceFuncData-Input'!$A$3:$Y$82,25,FALSE)</f>
        <v>Retail</v>
      </c>
      <c r="AN15" s="164">
        <v>1</v>
      </c>
      <c r="AO15" s="164">
        <v>0</v>
      </c>
      <c r="AP15" s="164">
        <v>0</v>
      </c>
      <c r="AQ15" s="46">
        <v>313</v>
      </c>
    </row>
    <row r="16" spans="1:44" ht="14.4" x14ac:dyDescent="0.25">
      <c r="A16" s="58" t="str">
        <f>'2025 Stds Ltg Table'!B16</f>
        <v>Civic Meeting Place Area</v>
      </c>
      <c r="B16" s="58" t="str">
        <f>VLOOKUP($A16,'2022 SpaceFuncData-Input'!$A$3:$I$82,2,FALSE)</f>
        <v>Assembly - Legislative chambers</v>
      </c>
      <c r="C16" s="58">
        <f>VLOOKUP($A16,'2022 SpaceFuncData-Input'!$A$3:$I$85,3,FALSE)</f>
        <v>66.666666666666671</v>
      </c>
      <c r="D16" s="58">
        <f>VLOOKUP($A16,'2022 SpaceFuncData-Input'!$A$3:$I$85,4,FALSE)</f>
        <v>0.5</v>
      </c>
      <c r="E16" s="58">
        <f>VLOOKUP($A16,'2022 SpaceFuncData-Input'!$A$3:$I$85,5,FALSE)</f>
        <v>250</v>
      </c>
      <c r="F16" s="58">
        <f>VLOOKUP($A16,'2022 SpaceFuncData-Input'!$A$3:$I$85,6,FALSE)</f>
        <v>200</v>
      </c>
      <c r="G16" s="58">
        <f>VLOOKUP($A16,'2022 SpaceFuncData-Input'!$A$3:$I$85,7,FALSE)</f>
        <v>1.5</v>
      </c>
      <c r="H16" s="58">
        <f>VLOOKUP($A16,'2022 SpaceFuncData-Input'!$A$3:$I$85,8,FALSE)</f>
        <v>0.18</v>
      </c>
      <c r="I16" s="58" t="str">
        <f>VLOOKUP($A16,'2022 SpaceFuncData-Input'!$A$3:$I$85,9,FALSE)</f>
        <v>Electric</v>
      </c>
      <c r="J16" s="131">
        <f>VLOOKUP($A16,'2025 Stds Ltg Table'!$B$4:$V$92,2,0)</f>
        <v>0.9</v>
      </c>
      <c r="K16" s="137">
        <f>VLOOKUP($A16,'2025 Stds Ltg Table'!$B$4:$W$92,K$1,0)</f>
        <v>0</v>
      </c>
      <c r="L16" s="137">
        <f>VLOOKUP($A16,'2025 Stds Ltg Table'!$B$4:$W$92,L$1,0)</f>
        <v>0</v>
      </c>
      <c r="M16" s="137">
        <f>VLOOKUP($A16,'2025 Stds Ltg Table'!$B$4:$W$92,M$1,0)</f>
        <v>0</v>
      </c>
      <c r="N16" s="137">
        <f>VLOOKUP($A16,'2025 Stds Ltg Table'!$B$4:$W$92,N$1,0)</f>
        <v>0.25</v>
      </c>
      <c r="O16" s="137">
        <f>VLOOKUP($A16,'2025 Stds Ltg Table'!$B$4:$W$92,O$1,0)</f>
        <v>0</v>
      </c>
      <c r="P16" s="137">
        <f>VLOOKUP($A16,'2025 Stds Ltg Table'!$B$4:$W$92,P$1,0)</f>
        <v>0</v>
      </c>
      <c r="Q16" s="137">
        <f>VLOOKUP($A16,'2025 Stds Ltg Table'!$B$4:$W$92,Q$1,0)</f>
        <v>0</v>
      </c>
      <c r="R16" s="137">
        <f>VLOOKUP($A16,'2025 Stds Ltg Table'!$B$4:$W$92,R$1,0)</f>
        <v>0</v>
      </c>
      <c r="S16" s="137">
        <f>VLOOKUP($A16,'2025 Stds Ltg Table'!$B$4:$W$92,S$1,0)</f>
        <v>0</v>
      </c>
      <c r="T16" s="137">
        <f>VLOOKUP($A16,'2025 Stds Ltg Table'!$B$4:$W$92,T$1,0)</f>
        <v>0</v>
      </c>
      <c r="U16" s="137">
        <f>VLOOKUP($A16,'2025 Stds Ltg Table'!$B$4:$W$92,U$1,0)</f>
        <v>0</v>
      </c>
      <c r="V16" s="137">
        <f>VLOOKUP($A16,'2025 Stds Ltg Table'!$B$4:$W$92,V$1,0)</f>
        <v>0</v>
      </c>
      <c r="W16" s="137">
        <f>VLOOKUP($A16,'2025 Stds Ltg Table'!$B$4:$W$92,W$1,0)</f>
        <v>0</v>
      </c>
      <c r="X16" s="137">
        <f>VLOOKUP($A16,'2025 Stds Ltg Table'!$B$4:$W$92,X$1,0)</f>
        <v>0</v>
      </c>
      <c r="Y16" s="137">
        <f>VLOOKUP($A16,'2025 Stds Ltg Table'!$B$4:$W$92,Y$1,0)</f>
        <v>0</v>
      </c>
      <c r="Z16" s="137">
        <f>VLOOKUP($A16,'2025 Stds Ltg Table'!$B$4:$W$92,Z$1,0)</f>
        <v>0</v>
      </c>
      <c r="AA16" s="137">
        <f>VLOOKUP($A16,'2025 Stds Ltg Table'!$B$4:$W$92,AA$1,0)</f>
        <v>0</v>
      </c>
      <c r="AB16" s="137">
        <f>VLOOKUP($A16,'2025 Stds Ltg Table'!$B$4:$W$92,AB$1,0)</f>
        <v>0</v>
      </c>
      <c r="AC16" s="137">
        <f>VLOOKUP($A16,'2025 Stds Ltg Table'!$B$4:$W$92,AC$1,0)</f>
        <v>0</v>
      </c>
      <c r="AD16" s="137">
        <f>VLOOKUP($A16,'2025 Stds Ltg Table'!$B$4:$W$92,AD$1,0)</f>
        <v>0</v>
      </c>
      <c r="AE16" s="58">
        <f>VLOOKUP($A16,'2022 SpaceFuncData-Input'!$A$3:$Y$82,17,FALSE)</f>
        <v>150</v>
      </c>
      <c r="AF16" s="58">
        <f>VLOOKUP($A16,'2022 SpaceFuncData-Input'!$A$3:$Y$82,18,FALSE)</f>
        <v>150</v>
      </c>
      <c r="AG16" s="58">
        <f>VLOOKUP($A16,'2022 SpaceFuncData-Input'!$A$3:$Y$82,19,FALSE)</f>
        <v>0</v>
      </c>
      <c r="AH16" s="58">
        <f>VLOOKUP($A16,'2022 SpaceFuncData-Input'!$A$3:$Y$82,20,FALSE)</f>
        <v>0</v>
      </c>
      <c r="AI16" s="58">
        <f>VLOOKUP($A16,'2022 SpaceFuncData-Input'!$A$3:$Y$82,21,FALSE)</f>
        <v>30</v>
      </c>
      <c r="AJ16" s="58">
        <f>VLOOKUP($A16,'2022 SpaceFuncData-Input'!$A$3:$Y$82,22,FALSE)</f>
        <v>300</v>
      </c>
      <c r="AK16" s="58">
        <f>VLOOKUP($A16,'2022 SpaceFuncData-Input'!$A$3:$Y$82,23,FALSE)</f>
        <v>1.5</v>
      </c>
      <c r="AL16" s="58">
        <f>VLOOKUP($A16,'2022 SpaceFuncData-Input'!$A$3:$Y$82,24,FALSE)</f>
        <v>2</v>
      </c>
      <c r="AM16" s="58" t="str">
        <f>VLOOKUP($A16,'2022 SpaceFuncData-Input'!$A$3:$Y$82,25,FALSE)</f>
        <v>Assembly</v>
      </c>
      <c r="AN16" s="58">
        <v>1</v>
      </c>
      <c r="AO16" s="58">
        <v>0</v>
      </c>
      <c r="AP16" s="58">
        <v>0</v>
      </c>
      <c r="AQ16" s="46">
        <v>314</v>
      </c>
    </row>
    <row r="17" spans="1:43" ht="14.4" x14ac:dyDescent="0.25">
      <c r="A17" s="58" t="str">
        <f>'2025 Stds Ltg Table'!B17</f>
        <v>Classroom, Lecture, Training, Vocational Areas</v>
      </c>
      <c r="B17" s="58" t="str">
        <f>VLOOKUP($A17,'2022 SpaceFuncData-Input'!$A$3:$I$82,2,FALSE)</f>
        <v>Education - Classrooms (ages 9-18)</v>
      </c>
      <c r="C17" s="58">
        <f>VLOOKUP($A17,'2022 SpaceFuncData-Input'!$A$3:$I$85,3,FALSE)</f>
        <v>50</v>
      </c>
      <c r="D17" s="58">
        <f>VLOOKUP($A17,'2022 SpaceFuncData-Input'!$A$3:$I$85,4,FALSE)</f>
        <v>0.5</v>
      </c>
      <c r="E17" s="58">
        <f>VLOOKUP($A17,'2022 SpaceFuncData-Input'!$A$3:$I$85,5,FALSE)</f>
        <v>245</v>
      </c>
      <c r="F17" s="58">
        <f>VLOOKUP($A17,'2022 SpaceFuncData-Input'!$A$3:$I$85,6,FALSE)</f>
        <v>155</v>
      </c>
      <c r="G17" s="58">
        <f>VLOOKUP($A17,'2022 SpaceFuncData-Input'!$A$3:$I$85,7,FALSE)</f>
        <v>1</v>
      </c>
      <c r="H17" s="58">
        <f>VLOOKUP($A17,'2022 SpaceFuncData-Input'!$A$3:$I$85,8,FALSE)</f>
        <v>0.18</v>
      </c>
      <c r="I17" s="58" t="str">
        <f>VLOOKUP($A17,'2022 SpaceFuncData-Input'!$A$3:$I$85,9,FALSE)</f>
        <v>Gas</v>
      </c>
      <c r="J17" s="131">
        <f>VLOOKUP($A17,'2025 Stds Ltg Table'!$B$4:$V$92,2,0)</f>
        <v>0.6</v>
      </c>
      <c r="K17" s="137">
        <f>VLOOKUP($A17,'2025 Stds Ltg Table'!$B$4:$W$92,K$1,0)</f>
        <v>0</v>
      </c>
      <c r="L17" s="137">
        <f>VLOOKUP($A17,'2025 Stds Ltg Table'!$B$4:$W$92,L$1,0)</f>
        <v>0</v>
      </c>
      <c r="M17" s="137">
        <f>VLOOKUP($A17,'2025 Stds Ltg Table'!$B$4:$W$92,M$1,0)</f>
        <v>0</v>
      </c>
      <c r="N17" s="137">
        <f>VLOOKUP($A17,'2025 Stds Ltg Table'!$B$4:$W$92,N$1,0)</f>
        <v>0</v>
      </c>
      <c r="O17" s="137">
        <f>VLOOKUP($A17,'2025 Stds Ltg Table'!$B$4:$W$92,O$1,0)</f>
        <v>0</v>
      </c>
      <c r="P17" s="137">
        <f>VLOOKUP($A17,'2025 Stds Ltg Table'!$B$4:$W$92,P$1,0)</f>
        <v>7</v>
      </c>
      <c r="Q17" s="137">
        <f>VLOOKUP($A17,'2025 Stds Ltg Table'!$B$4:$W$92,Q$1,0)</f>
        <v>0</v>
      </c>
      <c r="R17" s="137">
        <f>VLOOKUP($A17,'2025 Stds Ltg Table'!$B$4:$W$92,R$1,0)</f>
        <v>0</v>
      </c>
      <c r="S17" s="137">
        <f>VLOOKUP($A17,'2025 Stds Ltg Table'!$B$4:$W$92,S$1,0)</f>
        <v>0</v>
      </c>
      <c r="T17" s="137">
        <f>VLOOKUP($A17,'2025 Stds Ltg Table'!$B$4:$W$92,T$1,0)</f>
        <v>0</v>
      </c>
      <c r="U17" s="137">
        <f>VLOOKUP($A17,'2025 Stds Ltg Table'!$B$4:$W$92,U$1,0)</f>
        <v>0</v>
      </c>
      <c r="V17" s="137">
        <f>VLOOKUP($A17,'2025 Stds Ltg Table'!$B$4:$W$92,V$1,0)</f>
        <v>0</v>
      </c>
      <c r="W17" s="137">
        <f>VLOOKUP($A17,'2025 Stds Ltg Table'!$B$4:$W$92,W$1,0)</f>
        <v>0</v>
      </c>
      <c r="X17" s="137">
        <f>VLOOKUP($A17,'2025 Stds Ltg Table'!$B$4:$W$92,X$1,0)</f>
        <v>0</v>
      </c>
      <c r="Y17" s="137">
        <f>VLOOKUP($A17,'2025 Stds Ltg Table'!$B$4:$W$92,Y$1,0)</f>
        <v>0</v>
      </c>
      <c r="Z17" s="137">
        <f>VLOOKUP($A17,'2025 Stds Ltg Table'!$B$4:$W$92,Z$1,0)</f>
        <v>0</v>
      </c>
      <c r="AA17" s="137">
        <f>VLOOKUP($A17,'2025 Stds Ltg Table'!$B$4:$W$92,AA$1,0)</f>
        <v>0</v>
      </c>
      <c r="AB17" s="137">
        <f>VLOOKUP($A17,'2025 Stds Ltg Table'!$B$4:$W$92,AB$1,0)</f>
        <v>0</v>
      </c>
      <c r="AC17" s="137">
        <f>VLOOKUP($A17,'2025 Stds Ltg Table'!$B$4:$W$92,AC$1,0)</f>
        <v>0</v>
      </c>
      <c r="AD17" s="137">
        <f>VLOOKUP($A17,'2025 Stds Ltg Table'!$B$4:$W$92,AD$1,0)</f>
        <v>0</v>
      </c>
      <c r="AE17" s="58">
        <f>VLOOKUP($A17,'2022 SpaceFuncData-Input'!$A$3:$Y$82,17,FALSE)</f>
        <v>150</v>
      </c>
      <c r="AF17" s="58">
        <f>VLOOKUP($A17,'2022 SpaceFuncData-Input'!$A$3:$Y$82,18,FALSE)</f>
        <v>150</v>
      </c>
      <c r="AG17" s="58">
        <f>VLOOKUP($A17,'2022 SpaceFuncData-Input'!$A$3:$Y$82,19,FALSE)</f>
        <v>0</v>
      </c>
      <c r="AH17" s="58">
        <f>VLOOKUP($A17,'2022 SpaceFuncData-Input'!$A$3:$Y$82,20,FALSE)</f>
        <v>0</v>
      </c>
      <c r="AI17" s="58">
        <f>VLOOKUP($A17,'2022 SpaceFuncData-Input'!$A$3:$Y$82,21,FALSE)</f>
        <v>50</v>
      </c>
      <c r="AJ17" s="58">
        <f>VLOOKUP($A17,'2022 SpaceFuncData-Input'!$A$3:$Y$82,22,FALSE)</f>
        <v>500</v>
      </c>
      <c r="AK17" s="58">
        <f>VLOOKUP($A17,'2022 SpaceFuncData-Input'!$A$3:$Y$82,23,FALSE)</f>
        <v>1.5</v>
      </c>
      <c r="AL17" s="58">
        <f>VLOOKUP($A17,'2022 SpaceFuncData-Input'!$A$3:$Y$82,24,FALSE)</f>
        <v>2</v>
      </c>
      <c r="AM17" s="58" t="str">
        <f>VLOOKUP($A17,'2022 SpaceFuncData-Input'!$A$3:$Y$82,25,FALSE)</f>
        <v>School</v>
      </c>
      <c r="AN17" s="58">
        <v>1</v>
      </c>
      <c r="AO17" s="58">
        <v>0</v>
      </c>
      <c r="AP17" s="58">
        <v>0</v>
      </c>
      <c r="AQ17" s="46">
        <v>315</v>
      </c>
    </row>
    <row r="18" spans="1:43" ht="14.4" x14ac:dyDescent="0.25">
      <c r="A18" s="58" t="str">
        <f>'2025 Stds Ltg Table'!B85</f>
        <v>Computer Room</v>
      </c>
      <c r="B18" s="58" t="str">
        <f>VLOOKUP($A18,'2022 SpaceFuncData-Input'!$A$3:$I$82,2,FALSE)</f>
        <v>Misc - Computer (not printing)</v>
      </c>
      <c r="C18" s="58">
        <f>VLOOKUP($A18,'2022 SpaceFuncData-Input'!$A$3:$I$85,3,FALSE)</f>
        <v>3</v>
      </c>
      <c r="D18" s="58">
        <f>VLOOKUP($A18,'2022 SpaceFuncData-Input'!$A$3:$I$85,4,FALSE)</f>
        <v>0.5</v>
      </c>
      <c r="E18" s="58">
        <f>VLOOKUP($A18,'2022 SpaceFuncData-Input'!$A$3:$I$85,5,FALSE)</f>
        <v>275</v>
      </c>
      <c r="F18" s="58">
        <f>VLOOKUP($A18,'2022 SpaceFuncData-Input'!$A$3:$I$85,6,FALSE)</f>
        <v>475</v>
      </c>
      <c r="G18" s="58">
        <f>VLOOKUP($A18,'2022 SpaceFuncData-Input'!$A$3:$I$85,7,FALSE)</f>
        <v>0</v>
      </c>
      <c r="H18" s="58">
        <f>VLOOKUP($A18,'2022 SpaceFuncData-Input'!$A$3:$I$85,8,FALSE)</f>
        <v>0.18</v>
      </c>
      <c r="I18" s="58" t="str">
        <f>VLOOKUP($A18,'2022 SpaceFuncData-Input'!$A$3:$I$85,9,FALSE)</f>
        <v>Electric</v>
      </c>
      <c r="J18" s="131">
        <f>VLOOKUP($A18,'2025 Stds Ltg Table'!$B$4:$V$92,2,0)</f>
        <v>0.5</v>
      </c>
      <c r="K18" s="137">
        <f>VLOOKUP($A18,'2025 Stds Ltg Table'!$B$4:$W$92,K$1,0)</f>
        <v>0</v>
      </c>
      <c r="L18" s="137">
        <f>VLOOKUP($A18,'2025 Stds Ltg Table'!$B$4:$W$92,L$1,0)</f>
        <v>0</v>
      </c>
      <c r="M18" s="137">
        <f>VLOOKUP($A18,'2025 Stds Ltg Table'!$B$4:$W$92,M$1,0)</f>
        <v>0</v>
      </c>
      <c r="N18" s="137">
        <f>VLOOKUP($A18,'2025 Stds Ltg Table'!$B$4:$W$92,N$1,0)</f>
        <v>0</v>
      </c>
      <c r="O18" s="137">
        <f>VLOOKUP($A18,'2025 Stds Ltg Table'!$B$4:$W$92,O$1,0)</f>
        <v>0</v>
      </c>
      <c r="P18" s="137">
        <f>VLOOKUP($A18,'2025 Stds Ltg Table'!$B$4:$W$92,P$1,0)</f>
        <v>0</v>
      </c>
      <c r="Q18" s="137">
        <f>VLOOKUP($A18,'2025 Stds Ltg Table'!$B$4:$W$92,Q$1,0)</f>
        <v>0</v>
      </c>
      <c r="R18" s="137">
        <f>VLOOKUP($A18,'2025 Stds Ltg Table'!$B$4:$W$92,R$1,0)</f>
        <v>0</v>
      </c>
      <c r="S18" s="137">
        <f>VLOOKUP($A18,'2025 Stds Ltg Table'!$B$4:$W$92,S$1,0)</f>
        <v>0</v>
      </c>
      <c r="T18" s="137">
        <f>VLOOKUP($A18,'2025 Stds Ltg Table'!$B$4:$W$92,T$1,0)</f>
        <v>0</v>
      </c>
      <c r="U18" s="137">
        <f>VLOOKUP($A18,'2025 Stds Ltg Table'!$B$4:$W$92,U$1,0)</f>
        <v>0</v>
      </c>
      <c r="V18" s="137">
        <f>VLOOKUP($A18,'2025 Stds Ltg Table'!$B$4:$W$92,V$1,0)</f>
        <v>0</v>
      </c>
      <c r="W18" s="137">
        <f>VLOOKUP($A18,'2025 Stds Ltg Table'!$B$4:$W$92,W$1,0)</f>
        <v>0</v>
      </c>
      <c r="X18" s="137">
        <f>VLOOKUP($A18,'2025 Stds Ltg Table'!$B$4:$W$92,X$1,0)</f>
        <v>0</v>
      </c>
      <c r="Y18" s="137">
        <f>VLOOKUP($A18,'2025 Stds Ltg Table'!$B$4:$W$92,Y$1,0)</f>
        <v>0</v>
      </c>
      <c r="Z18" s="137">
        <f>VLOOKUP($A18,'2025 Stds Ltg Table'!$B$4:$W$92,Z$1,0)</f>
        <v>0</v>
      </c>
      <c r="AA18" s="137">
        <f>VLOOKUP($A18,'2025 Stds Ltg Table'!$B$4:$W$92,AA$1,0)</f>
        <v>0</v>
      </c>
      <c r="AB18" s="137">
        <f>VLOOKUP($A18,'2025 Stds Ltg Table'!$B$4:$W$92,AB$1,0)</f>
        <v>0</v>
      </c>
      <c r="AC18" s="137">
        <f>VLOOKUP($A18,'2025 Stds Ltg Table'!$B$4:$W$92,AC$1,0)</f>
        <v>0</v>
      </c>
      <c r="AD18" s="137">
        <f>VLOOKUP($A18,'2025 Stds Ltg Table'!$B$4:$W$92,AD$1,0)</f>
        <v>0</v>
      </c>
      <c r="AE18" s="58">
        <f>VLOOKUP($A18,'2022 SpaceFuncData-Input'!$A$3:$Y$82,17,FALSE)</f>
        <v>150</v>
      </c>
      <c r="AF18" s="58">
        <f>VLOOKUP($A18,'2022 SpaceFuncData-Input'!$A$3:$Y$82,18,FALSE)</f>
        <v>150</v>
      </c>
      <c r="AG18" s="58">
        <f>VLOOKUP($A18,'2022 SpaceFuncData-Input'!$A$3:$Y$82,19,FALSE)</f>
        <v>0</v>
      </c>
      <c r="AH18" s="58">
        <f>VLOOKUP($A18,'2022 SpaceFuncData-Input'!$A$3:$Y$82,20,FALSE)</f>
        <v>0</v>
      </c>
      <c r="AI18" s="58">
        <f>VLOOKUP($A18,'2022 SpaceFuncData-Input'!$A$3:$Y$82,21,FALSE)</f>
        <v>75</v>
      </c>
      <c r="AJ18" s="58">
        <f>VLOOKUP($A18,'2022 SpaceFuncData-Input'!$A$3:$Y$82,22,FALSE)</f>
        <v>300</v>
      </c>
      <c r="AK18" s="58">
        <f>VLOOKUP($A18,'2022 SpaceFuncData-Input'!$A$3:$Y$82,23,FALSE)</f>
        <v>1</v>
      </c>
      <c r="AL18" s="58">
        <f>VLOOKUP($A18,'2022 SpaceFuncData-Input'!$A$3:$Y$82,24,FALSE)</f>
        <v>4</v>
      </c>
      <c r="AM18" s="58" t="str">
        <f>VLOOKUP($A18,'2022 SpaceFuncData-Input'!$A$3:$Y$82,25,FALSE)</f>
        <v>Data</v>
      </c>
      <c r="AN18" s="58">
        <v>0</v>
      </c>
      <c r="AO18" s="58">
        <v>1</v>
      </c>
      <c r="AP18" s="58">
        <v>0</v>
      </c>
      <c r="AQ18" s="46">
        <v>316</v>
      </c>
    </row>
    <row r="19" spans="1:43" ht="14.4" x14ac:dyDescent="0.25">
      <c r="A19" s="45" t="str">
        <f>'2025 Stds Ltg Table'!B18</f>
        <v>Concourse and Atria Area</v>
      </c>
      <c r="B19" s="58" t="str">
        <f>VLOOKUP($A19,'2022 SpaceFuncData-Input'!$A$3:$I$82,2,FALSE)</f>
        <v>Retail - Mall common areas</v>
      </c>
      <c r="C19" s="58">
        <f>VLOOKUP($A19,'2022 SpaceFuncData-Input'!$A$3:$I$85,3,FALSE)</f>
        <v>33.333333333333336</v>
      </c>
      <c r="D19" s="58">
        <f>VLOOKUP($A19,'2022 SpaceFuncData-Input'!$A$3:$I$85,4,FALSE)</f>
        <v>0.5</v>
      </c>
      <c r="E19" s="58">
        <f>VLOOKUP($A19,'2022 SpaceFuncData-Input'!$A$3:$I$85,5,FALSE)</f>
        <v>250</v>
      </c>
      <c r="F19" s="58">
        <f>VLOOKUP($A19,'2022 SpaceFuncData-Input'!$A$3:$I$85,6,FALSE)</f>
        <v>250</v>
      </c>
      <c r="G19" s="58">
        <f>VLOOKUP($A19,'2022 SpaceFuncData-Input'!$A$3:$I$85,7,FALSE)</f>
        <v>0.5</v>
      </c>
      <c r="H19" s="58">
        <f>VLOOKUP($A19,'2022 SpaceFuncData-Input'!$A$3:$I$85,8,FALSE)</f>
        <v>0.18</v>
      </c>
      <c r="I19" s="58" t="str">
        <f>VLOOKUP($A19,'2022 SpaceFuncData-Input'!$A$3:$I$85,9,FALSE)</f>
        <v>Electric</v>
      </c>
      <c r="J19" s="131">
        <f>VLOOKUP($A19,'2025 Stds Ltg Table'!$B$4:$V$92,2,0)</f>
        <v>0.6</v>
      </c>
      <c r="K19" s="137">
        <f>VLOOKUP($A19,'2025 Stds Ltg Table'!$B$4:$W$92,K$1,0)</f>
        <v>0</v>
      </c>
      <c r="L19" s="137">
        <f>VLOOKUP($A19,'2025 Stds Ltg Table'!$B$4:$W$92,L$1,0)</f>
        <v>0</v>
      </c>
      <c r="M19" s="137">
        <f>VLOOKUP($A19,'2025 Stds Ltg Table'!$B$4:$W$92,M$1,0)</f>
        <v>0</v>
      </c>
      <c r="N19" s="137">
        <f>VLOOKUP($A19,'2025 Stds Ltg Table'!$B$4:$W$92,N$1,0)</f>
        <v>0.25</v>
      </c>
      <c r="O19" s="137">
        <f>VLOOKUP($A19,'2025 Stds Ltg Table'!$B$4:$W$92,O$1,0)</f>
        <v>0</v>
      </c>
      <c r="P19" s="137">
        <f>VLOOKUP($A19,'2025 Stds Ltg Table'!$B$4:$W$92,P$1,0)</f>
        <v>0</v>
      </c>
      <c r="Q19" s="137">
        <f>VLOOKUP($A19,'2025 Stds Ltg Table'!$B$4:$W$92,Q$1,0)</f>
        <v>0</v>
      </c>
      <c r="R19" s="137">
        <f>VLOOKUP($A19,'2025 Stds Ltg Table'!$B$4:$W$92,R$1,0)</f>
        <v>0</v>
      </c>
      <c r="S19" s="137">
        <f>VLOOKUP($A19,'2025 Stds Ltg Table'!$B$4:$W$92,S$1,0)</f>
        <v>0</v>
      </c>
      <c r="T19" s="137">
        <f>VLOOKUP($A19,'2025 Stds Ltg Table'!$B$4:$W$92,T$1,0)</f>
        <v>0</v>
      </c>
      <c r="U19" s="137">
        <f>VLOOKUP($A19,'2025 Stds Ltg Table'!$B$4:$W$92,U$1,0)</f>
        <v>0</v>
      </c>
      <c r="V19" s="137">
        <f>VLOOKUP($A19,'2025 Stds Ltg Table'!$B$4:$W$92,V$1,0)</f>
        <v>0</v>
      </c>
      <c r="W19" s="137">
        <f>VLOOKUP($A19,'2025 Stds Ltg Table'!$B$4:$W$92,W$1,0)</f>
        <v>0</v>
      </c>
      <c r="X19" s="137">
        <f>VLOOKUP($A19,'2025 Stds Ltg Table'!$B$4:$W$92,X$1,0)</f>
        <v>0</v>
      </c>
      <c r="Y19" s="137">
        <f>VLOOKUP($A19,'2025 Stds Ltg Table'!$B$4:$W$92,Y$1,0)</f>
        <v>0</v>
      </c>
      <c r="Z19" s="137">
        <f>VLOOKUP($A19,'2025 Stds Ltg Table'!$B$4:$W$92,Z$1,0)</f>
        <v>0</v>
      </c>
      <c r="AA19" s="137">
        <f>VLOOKUP($A19,'2025 Stds Ltg Table'!$B$4:$W$92,AA$1,0)</f>
        <v>0</v>
      </c>
      <c r="AB19" s="137">
        <f>VLOOKUP($A19,'2025 Stds Ltg Table'!$B$4:$W$92,AB$1,0)</f>
        <v>0</v>
      </c>
      <c r="AC19" s="137">
        <f>VLOOKUP($A19,'2025 Stds Ltg Table'!$B$4:$W$92,AC$1,0)</f>
        <v>0</v>
      </c>
      <c r="AD19" s="137">
        <f>VLOOKUP($A19,'2025 Stds Ltg Table'!$B$4:$W$92,AD$1,0)</f>
        <v>0</v>
      </c>
      <c r="AE19" s="58">
        <f>VLOOKUP($A19,'2022 SpaceFuncData-Input'!$A$3:$Y$82,17,FALSE)</f>
        <v>150</v>
      </c>
      <c r="AF19" s="58">
        <f>VLOOKUP($A19,'2022 SpaceFuncData-Input'!$A$3:$Y$82,18,FALSE)</f>
        <v>150</v>
      </c>
      <c r="AG19" s="58">
        <f>VLOOKUP($A19,'2022 SpaceFuncData-Input'!$A$3:$Y$82,19,FALSE)</f>
        <v>0</v>
      </c>
      <c r="AH19" s="58">
        <f>VLOOKUP($A19,'2022 SpaceFuncData-Input'!$A$3:$Y$82,20,FALSE)</f>
        <v>0</v>
      </c>
      <c r="AI19" s="58">
        <f>VLOOKUP($A19,'2022 SpaceFuncData-Input'!$A$3:$Y$82,21,FALSE)</f>
        <v>100</v>
      </c>
      <c r="AJ19" s="58">
        <f>VLOOKUP($A19,'2022 SpaceFuncData-Input'!$A$3:$Y$82,22,FALSE)</f>
        <v>300</v>
      </c>
      <c r="AK19" s="58">
        <f>VLOOKUP($A19,'2022 SpaceFuncData-Input'!$A$3:$Y$82,23,FALSE)</f>
        <v>1.5</v>
      </c>
      <c r="AL19" s="58">
        <f>VLOOKUP($A19,'2022 SpaceFuncData-Input'!$A$3:$Y$82,24,FALSE)</f>
        <v>2</v>
      </c>
      <c r="AM19" s="58" t="str">
        <f>VLOOKUP($A19,'2022 SpaceFuncData-Input'!$A$3:$Y$82,25,FALSE)</f>
        <v>Retail</v>
      </c>
      <c r="AN19" s="58">
        <v>1</v>
      </c>
      <c r="AO19" s="58">
        <v>1</v>
      </c>
      <c r="AP19" s="58">
        <v>0</v>
      </c>
      <c r="AQ19" s="46">
        <v>317</v>
      </c>
    </row>
    <row r="20" spans="1:43" ht="14.4" x14ac:dyDescent="0.25">
      <c r="A20" s="45" t="str">
        <f>'2025 Stds Ltg Table'!B19</f>
        <v>Convention, Conference, Multipurpose and Meeting Area</v>
      </c>
      <c r="B20" s="58" t="str">
        <f>VLOOKUP($A20,'2022 SpaceFuncData-Input'!$A$3:$I$82,2,FALSE)</f>
        <v>General - Conference/meeting</v>
      </c>
      <c r="C20" s="58">
        <f>VLOOKUP($A20,'2022 SpaceFuncData-Input'!$A$3:$I$85,3,FALSE)</f>
        <v>66.666666666666671</v>
      </c>
      <c r="D20" s="58">
        <f>VLOOKUP($A20,'2022 SpaceFuncData-Input'!$A$3:$I$85,4,FALSE)</f>
        <v>0.5</v>
      </c>
      <c r="E20" s="58">
        <f>VLOOKUP($A20,'2022 SpaceFuncData-Input'!$A$3:$I$85,5,FALSE)</f>
        <v>245</v>
      </c>
      <c r="F20" s="58">
        <f>VLOOKUP($A20,'2022 SpaceFuncData-Input'!$A$3:$I$85,6,FALSE)</f>
        <v>155</v>
      </c>
      <c r="G20" s="58">
        <f>VLOOKUP($A20,'2022 SpaceFuncData-Input'!$A$3:$I$85,7,FALSE)</f>
        <v>1</v>
      </c>
      <c r="H20" s="58">
        <f>VLOOKUP($A20,'2022 SpaceFuncData-Input'!$A$3:$I$85,8,FALSE)</f>
        <v>0.09</v>
      </c>
      <c r="I20" s="58" t="str">
        <f>VLOOKUP($A20,'2022 SpaceFuncData-Input'!$A$3:$I$85,9,FALSE)</f>
        <v>Electric</v>
      </c>
      <c r="J20" s="131">
        <f>VLOOKUP($A20,'2025 Stds Ltg Table'!$B$4:$V$92,2,0)</f>
        <v>0.75</v>
      </c>
      <c r="K20" s="137">
        <f>VLOOKUP($A20,'2025 Stds Ltg Table'!$B$4:$W$92,K$1,0)</f>
        <v>0</v>
      </c>
      <c r="L20" s="137">
        <f>VLOOKUP($A20,'2025 Stds Ltg Table'!$B$4:$W$92,L$1,0)</f>
        <v>0</v>
      </c>
      <c r="M20" s="137">
        <f>VLOOKUP($A20,'2025 Stds Ltg Table'!$B$4:$W$92,M$1,0)</f>
        <v>0</v>
      </c>
      <c r="N20" s="137">
        <f>VLOOKUP($A20,'2025 Stds Ltg Table'!$B$4:$W$92,N$1,0)</f>
        <v>0.25</v>
      </c>
      <c r="O20" s="137">
        <f>VLOOKUP($A20,'2025 Stds Ltg Table'!$B$4:$W$92,O$1,0)</f>
        <v>0</v>
      </c>
      <c r="P20" s="137">
        <f>VLOOKUP($A20,'2025 Stds Ltg Table'!$B$4:$W$92,P$1,0)</f>
        <v>0</v>
      </c>
      <c r="Q20" s="137">
        <f>VLOOKUP($A20,'2025 Stds Ltg Table'!$B$4:$W$92,Q$1,0)</f>
        <v>0</v>
      </c>
      <c r="R20" s="137">
        <f>VLOOKUP($A20,'2025 Stds Ltg Table'!$B$4:$W$92,R$1,0)</f>
        <v>0</v>
      </c>
      <c r="S20" s="137">
        <f>VLOOKUP($A20,'2025 Stds Ltg Table'!$B$4:$W$92,S$1,0)</f>
        <v>0</v>
      </c>
      <c r="T20" s="137">
        <f>VLOOKUP($A20,'2025 Stds Ltg Table'!$B$4:$W$92,T$1,0)</f>
        <v>0</v>
      </c>
      <c r="U20" s="137">
        <f>VLOOKUP($A20,'2025 Stds Ltg Table'!$B$4:$W$92,U$1,0)</f>
        <v>0</v>
      </c>
      <c r="V20" s="137">
        <f>VLOOKUP($A20,'2025 Stds Ltg Table'!$B$4:$W$92,V$1,0)</f>
        <v>0</v>
      </c>
      <c r="W20" s="137">
        <f>VLOOKUP($A20,'2025 Stds Ltg Table'!$B$4:$W$92,W$1,0)</f>
        <v>0</v>
      </c>
      <c r="X20" s="137">
        <f>VLOOKUP($A20,'2025 Stds Ltg Table'!$B$4:$W$92,X$1,0)</f>
        <v>2</v>
      </c>
      <c r="Y20" s="137">
        <f>VLOOKUP($A20,'2025 Stds Ltg Table'!$B$4:$W$92,Y$1,0)</f>
        <v>2.35</v>
      </c>
      <c r="Z20" s="137">
        <f>VLOOKUP($A20,'2025 Stds Ltg Table'!$B$4:$W$92,Z$1,0)</f>
        <v>2.66</v>
      </c>
      <c r="AA20" s="137">
        <f>VLOOKUP($A20,'2025 Stds Ltg Table'!$B$4:$W$92,AA$1,0)</f>
        <v>0.3</v>
      </c>
      <c r="AB20" s="137">
        <f>VLOOKUP($A20,'2025 Stds Ltg Table'!$B$4:$W$92,AB$1,0)</f>
        <v>0.35</v>
      </c>
      <c r="AC20" s="137">
        <f>VLOOKUP($A20,'2025 Stds Ltg Table'!$B$4:$W$92,AC$1,0)</f>
        <v>0.4</v>
      </c>
      <c r="AD20" s="137">
        <f>VLOOKUP($A20,'2025 Stds Ltg Table'!$B$4:$W$92,AD$1,0)</f>
        <v>0</v>
      </c>
      <c r="AE20" s="58">
        <f>VLOOKUP($A20,'2022 SpaceFuncData-Input'!$A$3:$Y$82,17,FALSE)</f>
        <v>150</v>
      </c>
      <c r="AF20" s="58">
        <f>VLOOKUP($A20,'2022 SpaceFuncData-Input'!$A$3:$Y$82,18,FALSE)</f>
        <v>150</v>
      </c>
      <c r="AG20" s="58">
        <f>VLOOKUP($A20,'2022 SpaceFuncData-Input'!$A$3:$Y$82,19,FALSE)</f>
        <v>0</v>
      </c>
      <c r="AH20" s="58">
        <f>VLOOKUP($A20,'2022 SpaceFuncData-Input'!$A$3:$Y$82,20,FALSE)</f>
        <v>0</v>
      </c>
      <c r="AI20" s="58">
        <f>VLOOKUP($A20,'2022 SpaceFuncData-Input'!$A$3:$Y$82,21,FALSE)</f>
        <v>30</v>
      </c>
      <c r="AJ20" s="58">
        <f>VLOOKUP($A20,'2022 SpaceFuncData-Input'!$A$3:$Y$82,22,FALSE)</f>
        <v>300</v>
      </c>
      <c r="AK20" s="58">
        <f>VLOOKUP($A20,'2022 SpaceFuncData-Input'!$A$3:$Y$82,23,FALSE)</f>
        <v>1.5</v>
      </c>
      <c r="AL20" s="58">
        <f>VLOOKUP($A20,'2022 SpaceFuncData-Input'!$A$3:$Y$82,24,FALSE)</f>
        <v>2</v>
      </c>
      <c r="AM20" s="58" t="str">
        <f>VLOOKUP($A20,'2022 SpaceFuncData-Input'!$A$3:$Y$82,25,FALSE)</f>
        <v>Assembly</v>
      </c>
      <c r="AN20" s="58">
        <v>1</v>
      </c>
      <c r="AO20" s="58">
        <v>0</v>
      </c>
      <c r="AP20" s="58">
        <v>1</v>
      </c>
      <c r="AQ20" s="46">
        <v>318</v>
      </c>
    </row>
    <row r="21" spans="1:43" ht="14.4" x14ac:dyDescent="0.25">
      <c r="A21" s="45" t="str">
        <f>'2025 Stds Ltg Table'!B20</f>
        <v>Copy Room</v>
      </c>
      <c r="B21" s="58" t="str">
        <f>VLOOKUP($A21,'2022 SpaceFuncData-Input'!$A$3:$I$82,2,FALSE)</f>
        <v>Exhaust - Copy, printing rooms</v>
      </c>
      <c r="C21" s="58">
        <f>VLOOKUP($A21,'2022 SpaceFuncData-Input'!$A$3:$I$85,3,FALSE)</f>
        <v>10</v>
      </c>
      <c r="D21" s="58">
        <f>VLOOKUP($A21,'2022 SpaceFuncData-Input'!$A$3:$I$85,4,FALSE)</f>
        <v>0.5</v>
      </c>
      <c r="E21" s="58">
        <f>VLOOKUP($A21,'2022 SpaceFuncData-Input'!$A$3:$I$85,5,FALSE)</f>
        <v>250</v>
      </c>
      <c r="F21" s="58">
        <f>VLOOKUP($A21,'2022 SpaceFuncData-Input'!$A$3:$I$85,6,FALSE)</f>
        <v>250</v>
      </c>
      <c r="G21" s="58">
        <f>VLOOKUP($A21,'2022 SpaceFuncData-Input'!$A$3:$I$85,7,FALSE)</f>
        <v>1</v>
      </c>
      <c r="H21" s="58">
        <f>VLOOKUP($A21,'2022 SpaceFuncData-Input'!$A$3:$I$85,8,FALSE)</f>
        <v>0.18</v>
      </c>
      <c r="I21" s="58" t="str">
        <f>VLOOKUP($A21,'2022 SpaceFuncData-Input'!$A$3:$I$85,9,FALSE)</f>
        <v>Electric</v>
      </c>
      <c r="J21" s="131">
        <f>VLOOKUP($A21,'2025 Stds Ltg Table'!$B$4:$V$92,2,0)</f>
        <v>0.5</v>
      </c>
      <c r="K21" s="137">
        <f>VLOOKUP($A21,'2025 Stds Ltg Table'!$B$4:$W$92,K$1,0)</f>
        <v>0</v>
      </c>
      <c r="L21" s="137">
        <f>VLOOKUP($A21,'2025 Stds Ltg Table'!$B$4:$W$92,L$1,0)</f>
        <v>0</v>
      </c>
      <c r="M21" s="137">
        <f>VLOOKUP($A21,'2025 Stds Ltg Table'!$B$4:$W$92,M$1,0)</f>
        <v>0</v>
      </c>
      <c r="N21" s="137">
        <f>VLOOKUP($A21,'2025 Stds Ltg Table'!$B$4:$W$92,N$1,0)</f>
        <v>0</v>
      </c>
      <c r="O21" s="137">
        <f>VLOOKUP($A21,'2025 Stds Ltg Table'!$B$4:$W$92,O$1,0)</f>
        <v>0</v>
      </c>
      <c r="P21" s="137">
        <f>VLOOKUP($A21,'2025 Stds Ltg Table'!$B$4:$W$92,P$1,0)</f>
        <v>0</v>
      </c>
      <c r="Q21" s="137">
        <f>VLOOKUP($A21,'2025 Stds Ltg Table'!$B$4:$W$92,Q$1,0)</f>
        <v>0</v>
      </c>
      <c r="R21" s="137">
        <f>VLOOKUP($A21,'2025 Stds Ltg Table'!$B$4:$W$92,R$1,0)</f>
        <v>0</v>
      </c>
      <c r="S21" s="137">
        <f>VLOOKUP($A21,'2025 Stds Ltg Table'!$B$4:$W$92,S$1,0)</f>
        <v>0</v>
      </c>
      <c r="T21" s="137">
        <f>VLOOKUP($A21,'2025 Stds Ltg Table'!$B$4:$W$92,T$1,0)</f>
        <v>0</v>
      </c>
      <c r="U21" s="137">
        <f>VLOOKUP($A21,'2025 Stds Ltg Table'!$B$4:$W$92,U$1,0)</f>
        <v>0</v>
      </c>
      <c r="V21" s="137">
        <f>VLOOKUP($A21,'2025 Stds Ltg Table'!$B$4:$W$92,V$1,0)</f>
        <v>0</v>
      </c>
      <c r="W21" s="137">
        <f>VLOOKUP($A21,'2025 Stds Ltg Table'!$B$4:$W$92,W$1,0)</f>
        <v>0</v>
      </c>
      <c r="X21" s="137">
        <f>VLOOKUP($A21,'2025 Stds Ltg Table'!$B$4:$W$92,X$1,0)</f>
        <v>0</v>
      </c>
      <c r="Y21" s="137">
        <f>VLOOKUP($A21,'2025 Stds Ltg Table'!$B$4:$W$92,Y$1,0)</f>
        <v>0</v>
      </c>
      <c r="Z21" s="137">
        <f>VLOOKUP($A21,'2025 Stds Ltg Table'!$B$4:$W$92,Z$1,0)</f>
        <v>0</v>
      </c>
      <c r="AA21" s="137">
        <f>VLOOKUP($A21,'2025 Stds Ltg Table'!$B$4:$W$92,AA$1,0)</f>
        <v>0</v>
      </c>
      <c r="AB21" s="137">
        <f>VLOOKUP($A21,'2025 Stds Ltg Table'!$B$4:$W$92,AB$1,0)</f>
        <v>0</v>
      </c>
      <c r="AC21" s="137">
        <f>VLOOKUP($A21,'2025 Stds Ltg Table'!$B$4:$W$92,AC$1,0)</f>
        <v>0</v>
      </c>
      <c r="AD21" s="137">
        <f>VLOOKUP($A21,'2025 Stds Ltg Table'!$B$4:$W$92,AD$1,0)</f>
        <v>0</v>
      </c>
      <c r="AE21" s="58">
        <f>VLOOKUP($A21,'2022 SpaceFuncData-Input'!$A$3:$Y$82,17,FALSE)</f>
        <v>8760</v>
      </c>
      <c r="AF21" s="58">
        <f>VLOOKUP($A21,'2022 SpaceFuncData-Input'!$A$3:$Y$82,18,FALSE)</f>
        <v>8760</v>
      </c>
      <c r="AG21" s="58">
        <f>VLOOKUP($A21,'2022 SpaceFuncData-Input'!$A$3:$Y$82,19,FALSE)</f>
        <v>0</v>
      </c>
      <c r="AH21" s="58">
        <f>VLOOKUP($A21,'2022 SpaceFuncData-Input'!$A$3:$Y$82,20,FALSE)</f>
        <v>0</v>
      </c>
      <c r="AI21" s="58">
        <f>VLOOKUP($A21,'2022 SpaceFuncData-Input'!$A$3:$Y$82,21,FALSE)</f>
        <v>75</v>
      </c>
      <c r="AJ21" s="58">
        <f>VLOOKUP($A21,'2022 SpaceFuncData-Input'!$A$3:$Y$82,22,FALSE)</f>
        <v>500</v>
      </c>
      <c r="AK21" s="58">
        <f>VLOOKUP($A21,'2022 SpaceFuncData-Input'!$A$3:$Y$82,23,FALSE)</f>
        <v>1.5</v>
      </c>
      <c r="AL21" s="58">
        <f>VLOOKUP($A21,'2022 SpaceFuncData-Input'!$A$3:$Y$82,24,FALSE)</f>
        <v>2</v>
      </c>
      <c r="AM21" s="58" t="str">
        <f>VLOOKUP($A21,'2022 SpaceFuncData-Input'!$A$3:$Y$82,25,FALSE)</f>
        <v>Office</v>
      </c>
      <c r="AN21" s="58">
        <v>1</v>
      </c>
      <c r="AO21" s="58">
        <v>0</v>
      </c>
      <c r="AP21" s="58">
        <v>1</v>
      </c>
      <c r="AQ21" s="46">
        <v>319</v>
      </c>
    </row>
    <row r="22" spans="1:43" ht="14.4" x14ac:dyDescent="0.25">
      <c r="A22" s="45" t="str">
        <f>'2025 Stds Ltg Table'!B21</f>
        <v>Corridor Area</v>
      </c>
      <c r="B22" s="58" t="str">
        <f>VLOOKUP($A22,'2022 SpaceFuncData-Input'!$A$3:$I$82,2,FALSE)</f>
        <v>General - Corridors</v>
      </c>
      <c r="C22" s="58">
        <f>VLOOKUP($A22,'2022 SpaceFuncData-Input'!$A$3:$I$85,3,FALSE)</f>
        <v>10</v>
      </c>
      <c r="D22" s="58">
        <f>VLOOKUP($A22,'2022 SpaceFuncData-Input'!$A$3:$I$85,4,FALSE)</f>
        <v>0.5</v>
      </c>
      <c r="E22" s="58">
        <f>VLOOKUP($A22,'2022 SpaceFuncData-Input'!$A$3:$I$85,5,FALSE)</f>
        <v>250</v>
      </c>
      <c r="F22" s="58">
        <f>VLOOKUP($A22,'2022 SpaceFuncData-Input'!$A$3:$I$85,6,FALSE)</f>
        <v>250</v>
      </c>
      <c r="G22" s="58">
        <f>VLOOKUP($A22,'2022 SpaceFuncData-Input'!$A$3:$I$85,7,FALSE)</f>
        <v>0</v>
      </c>
      <c r="H22" s="58">
        <f>VLOOKUP($A22,'2022 SpaceFuncData-Input'!$A$3:$I$85,8,FALSE)</f>
        <v>0</v>
      </c>
      <c r="I22" s="58" t="str">
        <f>VLOOKUP($A22,'2022 SpaceFuncData-Input'!$A$3:$I$85,9,FALSE)</f>
        <v>Electric</v>
      </c>
      <c r="J22" s="131">
        <f>VLOOKUP($A22,'2025 Stds Ltg Table'!$B$4:$V$92,2,0)</f>
        <v>0.4</v>
      </c>
      <c r="K22" s="137">
        <f>VLOOKUP($A22,'2025 Stds Ltg Table'!$B$4:$W$92,K$1,0)</f>
        <v>0</v>
      </c>
      <c r="L22" s="137">
        <f>VLOOKUP($A22,'2025 Stds Ltg Table'!$B$4:$W$92,L$1,0)</f>
        <v>0</v>
      </c>
      <c r="M22" s="137">
        <f>VLOOKUP($A22,'2025 Stds Ltg Table'!$B$4:$W$92,M$1,0)</f>
        <v>0</v>
      </c>
      <c r="N22" s="137">
        <f>VLOOKUP($A22,'2025 Stds Ltg Table'!$B$4:$W$92,N$1,0)</f>
        <v>0.25</v>
      </c>
      <c r="O22" s="137">
        <f>VLOOKUP($A22,'2025 Stds Ltg Table'!$B$4:$W$92,O$1,0)</f>
        <v>0</v>
      </c>
      <c r="P22" s="137">
        <f>VLOOKUP($A22,'2025 Stds Ltg Table'!$B$4:$W$92,P$1,0)</f>
        <v>0</v>
      </c>
      <c r="Q22" s="137">
        <f>VLOOKUP($A22,'2025 Stds Ltg Table'!$B$4:$W$92,Q$1,0)</f>
        <v>0</v>
      </c>
      <c r="R22" s="137">
        <f>VLOOKUP($A22,'2025 Stds Ltg Table'!$B$4:$W$92,R$1,0)</f>
        <v>0</v>
      </c>
      <c r="S22" s="137">
        <f>VLOOKUP($A22,'2025 Stds Ltg Table'!$B$4:$W$92,S$1,0)</f>
        <v>0</v>
      </c>
      <c r="T22" s="137">
        <f>VLOOKUP($A22,'2025 Stds Ltg Table'!$B$4:$W$92,T$1,0)</f>
        <v>0</v>
      </c>
      <c r="U22" s="137">
        <f>VLOOKUP($A22,'2025 Stds Ltg Table'!$B$4:$W$92,U$1,0)</f>
        <v>0</v>
      </c>
      <c r="V22" s="137">
        <f>VLOOKUP($A22,'2025 Stds Ltg Table'!$B$4:$W$92,V$1,0)</f>
        <v>0</v>
      </c>
      <c r="W22" s="137">
        <f>VLOOKUP($A22,'2025 Stds Ltg Table'!$B$4:$W$92,W$1,0)</f>
        <v>0</v>
      </c>
      <c r="X22" s="137">
        <f>VLOOKUP($A22,'2025 Stds Ltg Table'!$B$4:$W$92,X$1,0)</f>
        <v>0</v>
      </c>
      <c r="Y22" s="137">
        <f>VLOOKUP($A22,'2025 Stds Ltg Table'!$B$4:$W$92,Y$1,0)</f>
        <v>0</v>
      </c>
      <c r="Z22" s="137">
        <f>VLOOKUP($A22,'2025 Stds Ltg Table'!$B$4:$W$92,Z$1,0)</f>
        <v>0</v>
      </c>
      <c r="AA22" s="137">
        <f>VLOOKUP($A22,'2025 Stds Ltg Table'!$B$4:$W$92,AA$1,0)</f>
        <v>0</v>
      </c>
      <c r="AB22" s="137">
        <f>VLOOKUP($A22,'2025 Stds Ltg Table'!$B$4:$W$92,AB$1,0)</f>
        <v>0</v>
      </c>
      <c r="AC22" s="137">
        <f>VLOOKUP($A22,'2025 Stds Ltg Table'!$B$4:$W$92,AC$1,0)</f>
        <v>0</v>
      </c>
      <c r="AD22" s="137">
        <f>VLOOKUP($A22,'2025 Stds Ltg Table'!$B$4:$W$92,AD$1,0)</f>
        <v>0</v>
      </c>
      <c r="AE22" s="58">
        <f>VLOOKUP($A22,'2022 SpaceFuncData-Input'!$A$3:$Y$82,17,FALSE)</f>
        <v>8760</v>
      </c>
      <c r="AF22" s="58">
        <f>VLOOKUP($A22,'2022 SpaceFuncData-Input'!$A$3:$Y$82,18,FALSE)</f>
        <v>8760</v>
      </c>
      <c r="AG22" s="58">
        <f>VLOOKUP($A22,'2022 SpaceFuncData-Input'!$A$3:$Y$82,19,FALSE)</f>
        <v>0</v>
      </c>
      <c r="AH22" s="58">
        <f>VLOOKUP($A22,'2022 SpaceFuncData-Input'!$A$3:$Y$82,20,FALSE)</f>
        <v>0</v>
      </c>
      <c r="AI22" s="58">
        <f>VLOOKUP($A22,'2022 SpaceFuncData-Input'!$A$3:$Y$82,21,FALSE)</f>
        <v>50</v>
      </c>
      <c r="AJ22" s="58">
        <f>VLOOKUP($A22,'2022 SpaceFuncData-Input'!$A$3:$Y$82,22,FALSE)</f>
        <v>100</v>
      </c>
      <c r="AK22" s="58">
        <f>VLOOKUP($A22,'2022 SpaceFuncData-Input'!$A$3:$Y$82,23,FALSE)</f>
        <v>1.5</v>
      </c>
      <c r="AL22" s="58">
        <f>VLOOKUP($A22,'2022 SpaceFuncData-Input'!$A$3:$Y$82,24,FALSE)</f>
        <v>2</v>
      </c>
      <c r="AM22" s="58" t="str">
        <f>VLOOKUP($A22,'2022 SpaceFuncData-Input'!$A$3:$Y$82,25,FALSE)</f>
        <v>Office</v>
      </c>
      <c r="AN22" s="58">
        <v>1</v>
      </c>
      <c r="AO22" s="58">
        <v>1</v>
      </c>
      <c r="AP22" s="58">
        <v>0</v>
      </c>
      <c r="AQ22" s="46">
        <v>320</v>
      </c>
    </row>
    <row r="23" spans="1:43" ht="14.4" x14ac:dyDescent="0.25">
      <c r="A23" s="45" t="str">
        <f>'2025 Stds Ltg Table'!B22</f>
        <v>Dining Area (Bar/Lounge and Fine Dining)</v>
      </c>
      <c r="B23" s="58" t="str">
        <f>VLOOKUP($A23,'2022 SpaceFuncData-Input'!$A$3:$I$82,2,FALSE)</f>
        <v>Food Service - Restaurant dining rooms</v>
      </c>
      <c r="C23" s="58">
        <f>VLOOKUP($A23,'2022 SpaceFuncData-Input'!$A$3:$I$85,3,FALSE)</f>
        <v>66.666666666666671</v>
      </c>
      <c r="D23" s="58">
        <f>VLOOKUP($A23,'2022 SpaceFuncData-Input'!$A$3:$I$85,4,FALSE)</f>
        <v>0.5</v>
      </c>
      <c r="E23" s="58">
        <f>VLOOKUP($A23,'2022 SpaceFuncData-Input'!$A$3:$I$85,5,FALSE)</f>
        <v>275</v>
      </c>
      <c r="F23" s="58">
        <f>VLOOKUP($A23,'2022 SpaceFuncData-Input'!$A$3:$I$85,6,FALSE)</f>
        <v>275</v>
      </c>
      <c r="G23" s="58">
        <f>VLOOKUP($A23,'2022 SpaceFuncData-Input'!$A$3:$I$85,7,FALSE)</f>
        <v>0.5</v>
      </c>
      <c r="H23" s="58">
        <f>VLOOKUP($A23,'2022 SpaceFuncData-Input'!$A$3:$I$85,8,FALSE)</f>
        <v>0.57799999999999996</v>
      </c>
      <c r="I23" s="58" t="str">
        <f>VLOOKUP($A23,'2022 SpaceFuncData-Input'!$A$3:$I$85,9,FALSE)</f>
        <v>Gas</v>
      </c>
      <c r="J23" s="131">
        <f>VLOOKUP($A23,'2025 Stds Ltg Table'!$B$4:$V$92,2,0)</f>
        <v>0.45</v>
      </c>
      <c r="K23" s="137">
        <f>VLOOKUP($A23,'2025 Stds Ltg Table'!$B$4:$W$92,K$1,0)</f>
        <v>0.25</v>
      </c>
      <c r="L23" s="137">
        <f>VLOOKUP($A23,'2025 Stds Ltg Table'!$B$4:$W$92,L$1,0)</f>
        <v>0</v>
      </c>
      <c r="M23" s="137">
        <f>VLOOKUP($A23,'2025 Stds Ltg Table'!$B$4:$W$92,M$1,0)</f>
        <v>0</v>
      </c>
      <c r="N23" s="137">
        <f>VLOOKUP($A23,'2025 Stds Ltg Table'!$B$4:$W$92,N$1,0)</f>
        <v>0.35</v>
      </c>
      <c r="O23" s="137">
        <f>VLOOKUP($A23,'2025 Stds Ltg Table'!$B$4:$W$92,O$1,0)</f>
        <v>0</v>
      </c>
      <c r="P23" s="137">
        <f>VLOOKUP($A23,'2025 Stds Ltg Table'!$B$4:$W$92,P$1,0)</f>
        <v>0</v>
      </c>
      <c r="Q23" s="137">
        <f>VLOOKUP($A23,'2025 Stds Ltg Table'!$B$4:$W$92,Q$1,0)</f>
        <v>0</v>
      </c>
      <c r="R23" s="137">
        <f>VLOOKUP($A23,'2025 Stds Ltg Table'!$B$4:$W$92,R$1,0)</f>
        <v>0</v>
      </c>
      <c r="S23" s="137">
        <f>VLOOKUP($A23,'2025 Stds Ltg Table'!$B$4:$W$92,S$1,0)</f>
        <v>0</v>
      </c>
      <c r="T23" s="137">
        <f>VLOOKUP($A23,'2025 Stds Ltg Table'!$B$4:$W$92,T$1,0)</f>
        <v>0</v>
      </c>
      <c r="U23" s="137">
        <f>VLOOKUP($A23,'2025 Stds Ltg Table'!$B$4:$W$92,U$1,0)</f>
        <v>0</v>
      </c>
      <c r="V23" s="137">
        <f>VLOOKUP($A23,'2025 Stds Ltg Table'!$B$4:$W$92,V$1,0)</f>
        <v>0</v>
      </c>
      <c r="W23" s="137">
        <f>VLOOKUP($A23,'2025 Stds Ltg Table'!$B$4:$W$92,W$1,0)</f>
        <v>0</v>
      </c>
      <c r="X23" s="137">
        <f>VLOOKUP($A23,'2025 Stds Ltg Table'!$B$4:$W$92,X$1,0)</f>
        <v>1.25</v>
      </c>
      <c r="Y23" s="137">
        <f>VLOOKUP($A23,'2025 Stds Ltg Table'!$B$4:$W$92,Y$1,0)</f>
        <v>1.5</v>
      </c>
      <c r="Z23" s="137">
        <f>VLOOKUP($A23,'2025 Stds Ltg Table'!$B$4:$W$92,Z$1,0)</f>
        <v>1.7</v>
      </c>
      <c r="AA23" s="137">
        <f>VLOOKUP($A23,'2025 Stds Ltg Table'!$B$4:$W$92,AA$1,0)</f>
        <v>0.45</v>
      </c>
      <c r="AB23" s="137">
        <f>VLOOKUP($A23,'2025 Stds Ltg Table'!$B$4:$W$92,AB$1,0)</f>
        <v>0.52</v>
      </c>
      <c r="AC23" s="137">
        <f>VLOOKUP($A23,'2025 Stds Ltg Table'!$B$4:$W$92,AC$1,0)</f>
        <v>0.6</v>
      </c>
      <c r="AD23" s="137">
        <f>VLOOKUP($A23,'2025 Stds Ltg Table'!$B$4:$W$92,AD$1,0)</f>
        <v>0</v>
      </c>
      <c r="AE23" s="58">
        <f>VLOOKUP($A23,'2022 SpaceFuncData-Input'!$A$3:$Y$82,17,FALSE)</f>
        <v>150</v>
      </c>
      <c r="AF23" s="58">
        <f>VLOOKUP($A23,'2022 SpaceFuncData-Input'!$A$3:$Y$82,18,FALSE)</f>
        <v>150</v>
      </c>
      <c r="AG23" s="58">
        <f>VLOOKUP($A23,'2022 SpaceFuncData-Input'!$A$3:$Y$82,19,FALSE)</f>
        <v>0</v>
      </c>
      <c r="AH23" s="58">
        <f>VLOOKUP($A23,'2022 SpaceFuncData-Input'!$A$3:$Y$82,20,FALSE)</f>
        <v>0</v>
      </c>
      <c r="AI23" s="58">
        <f>VLOOKUP($A23,'2022 SpaceFuncData-Input'!$A$3:$Y$82,21,FALSE)</f>
        <v>50</v>
      </c>
      <c r="AJ23" s="58">
        <f>VLOOKUP($A23,'2022 SpaceFuncData-Input'!$A$3:$Y$82,22,FALSE)</f>
        <v>200</v>
      </c>
      <c r="AK23" s="58">
        <f>VLOOKUP($A23,'2022 SpaceFuncData-Input'!$A$3:$Y$82,23,FALSE)</f>
        <v>1.5</v>
      </c>
      <c r="AL23" s="58">
        <f>VLOOKUP($A23,'2022 SpaceFuncData-Input'!$A$3:$Y$82,24,FALSE)</f>
        <v>2</v>
      </c>
      <c r="AM23" s="58" t="str">
        <f>VLOOKUP($A23,'2022 SpaceFuncData-Input'!$A$3:$Y$82,25,FALSE)</f>
        <v>Restaurant</v>
      </c>
      <c r="AN23" s="58">
        <v>1</v>
      </c>
      <c r="AO23" s="58">
        <v>0</v>
      </c>
      <c r="AP23" s="58">
        <v>0</v>
      </c>
      <c r="AQ23" s="46">
        <v>321</v>
      </c>
    </row>
    <row r="24" spans="1:43" ht="14.4" x14ac:dyDescent="0.25">
      <c r="A24" s="45" t="str">
        <f>'2025 Stds Ltg Table'!B23</f>
        <v>Dining Area (Cafeteria/Fast Food)</v>
      </c>
      <c r="B24" s="58" t="str">
        <f>VLOOKUP($A24,'2022 SpaceFuncData-Input'!$A$3:$I$82,2,FALSE)</f>
        <v>Food Service - Cafeteria/fast-food dining</v>
      </c>
      <c r="C24" s="58">
        <f>VLOOKUP($A24,'2022 SpaceFuncData-Input'!$A$3:$I$85,3,FALSE)</f>
        <v>66.666666666666671</v>
      </c>
      <c r="D24" s="58">
        <f>VLOOKUP($A24,'2022 SpaceFuncData-Input'!$A$3:$I$85,4,FALSE)</f>
        <v>0.5</v>
      </c>
      <c r="E24" s="58">
        <f>VLOOKUP($A24,'2022 SpaceFuncData-Input'!$A$3:$I$85,5,FALSE)</f>
        <v>275</v>
      </c>
      <c r="F24" s="58">
        <f>VLOOKUP($A24,'2022 SpaceFuncData-Input'!$A$3:$I$85,6,FALSE)</f>
        <v>275</v>
      </c>
      <c r="G24" s="58">
        <f>VLOOKUP($A24,'2022 SpaceFuncData-Input'!$A$3:$I$85,7,FALSE)</f>
        <v>0.5</v>
      </c>
      <c r="H24" s="58">
        <f>VLOOKUP($A24,'2022 SpaceFuncData-Input'!$A$3:$I$85,8,FALSE)</f>
        <v>0.57799999999999996</v>
      </c>
      <c r="I24" s="58" t="str">
        <f>VLOOKUP($A24,'2022 SpaceFuncData-Input'!$A$3:$I$85,9,FALSE)</f>
        <v>Gas</v>
      </c>
      <c r="J24" s="131">
        <f>VLOOKUP($A24,'2025 Stds Ltg Table'!$B$4:$V$92,2,0)</f>
        <v>0.45</v>
      </c>
      <c r="K24" s="137">
        <f>VLOOKUP($A24,'2025 Stds Ltg Table'!$B$4:$W$92,K$1,0)</f>
        <v>0</v>
      </c>
      <c r="L24" s="137">
        <f>VLOOKUP($A24,'2025 Stds Ltg Table'!$B$4:$W$92,L$1,0)</f>
        <v>0</v>
      </c>
      <c r="M24" s="137">
        <f>VLOOKUP($A24,'2025 Stds Ltg Table'!$B$4:$W$92,M$1,0)</f>
        <v>0</v>
      </c>
      <c r="N24" s="137">
        <f>VLOOKUP($A24,'2025 Stds Ltg Table'!$B$4:$W$92,N$1,0)</f>
        <v>0.25</v>
      </c>
      <c r="O24" s="137">
        <f>VLOOKUP($A24,'2025 Stds Ltg Table'!$B$4:$W$92,O$1,0)</f>
        <v>0</v>
      </c>
      <c r="P24" s="137">
        <f>VLOOKUP($A24,'2025 Stds Ltg Table'!$B$4:$W$92,P$1,0)</f>
        <v>0</v>
      </c>
      <c r="Q24" s="137">
        <f>VLOOKUP($A24,'2025 Stds Ltg Table'!$B$4:$W$92,Q$1,0)</f>
        <v>0</v>
      </c>
      <c r="R24" s="137">
        <f>VLOOKUP($A24,'2025 Stds Ltg Table'!$B$4:$W$92,R$1,0)</f>
        <v>0</v>
      </c>
      <c r="S24" s="137">
        <f>VLOOKUP($A24,'2025 Stds Ltg Table'!$B$4:$W$92,S$1,0)</f>
        <v>0</v>
      </c>
      <c r="T24" s="137">
        <f>VLOOKUP($A24,'2025 Stds Ltg Table'!$B$4:$W$92,T$1,0)</f>
        <v>0</v>
      </c>
      <c r="U24" s="137">
        <f>VLOOKUP($A24,'2025 Stds Ltg Table'!$B$4:$W$92,U$1,0)</f>
        <v>0</v>
      </c>
      <c r="V24" s="137">
        <f>VLOOKUP($A24,'2025 Stds Ltg Table'!$B$4:$W$92,V$1,0)</f>
        <v>0</v>
      </c>
      <c r="W24" s="137">
        <f>VLOOKUP($A24,'2025 Stds Ltg Table'!$B$4:$W$92,W$1,0)</f>
        <v>0</v>
      </c>
      <c r="X24" s="137">
        <f>VLOOKUP($A24,'2025 Stds Ltg Table'!$B$4:$W$92,X$1,0)</f>
        <v>0</v>
      </c>
      <c r="Y24" s="137">
        <f>VLOOKUP($A24,'2025 Stds Ltg Table'!$B$4:$W$92,Y$1,0)</f>
        <v>0</v>
      </c>
      <c r="Z24" s="137">
        <f>VLOOKUP($A24,'2025 Stds Ltg Table'!$B$4:$W$92,Z$1,0)</f>
        <v>0</v>
      </c>
      <c r="AA24" s="137">
        <f>VLOOKUP($A24,'2025 Stds Ltg Table'!$B$4:$W$92,AA$1,0)</f>
        <v>0</v>
      </c>
      <c r="AB24" s="137">
        <f>VLOOKUP($A24,'2025 Stds Ltg Table'!$B$4:$W$92,AB$1,0)</f>
        <v>0</v>
      </c>
      <c r="AC24" s="137">
        <f>VLOOKUP($A24,'2025 Stds Ltg Table'!$B$4:$W$92,AC$1,0)</f>
        <v>0</v>
      </c>
      <c r="AD24" s="137">
        <f>VLOOKUP($A24,'2025 Stds Ltg Table'!$B$4:$W$92,AD$1,0)</f>
        <v>0</v>
      </c>
      <c r="AE24" s="58">
        <f>VLOOKUP($A24,'2022 SpaceFuncData-Input'!$A$3:$Y$82,17,FALSE)</f>
        <v>150</v>
      </c>
      <c r="AF24" s="58">
        <f>VLOOKUP($A24,'2022 SpaceFuncData-Input'!$A$3:$Y$82,18,FALSE)</f>
        <v>150</v>
      </c>
      <c r="AG24" s="58">
        <f>VLOOKUP($A24,'2022 SpaceFuncData-Input'!$A$3:$Y$82,19,FALSE)</f>
        <v>0</v>
      </c>
      <c r="AH24" s="58">
        <f>VLOOKUP($A24,'2022 SpaceFuncData-Input'!$A$3:$Y$82,20,FALSE)</f>
        <v>0.25</v>
      </c>
      <c r="AI24" s="58">
        <f>VLOOKUP($A24,'2022 SpaceFuncData-Input'!$A$3:$Y$82,21,FALSE)</f>
        <v>50</v>
      </c>
      <c r="AJ24" s="58">
        <f>VLOOKUP($A24,'2022 SpaceFuncData-Input'!$A$3:$Y$82,22,FALSE)</f>
        <v>200</v>
      </c>
      <c r="AK24" s="58">
        <f>VLOOKUP($A24,'2022 SpaceFuncData-Input'!$A$3:$Y$82,23,FALSE)</f>
        <v>1.5</v>
      </c>
      <c r="AL24" s="58">
        <f>VLOOKUP($A24,'2022 SpaceFuncData-Input'!$A$3:$Y$82,24,FALSE)</f>
        <v>2</v>
      </c>
      <c r="AM24" s="58" t="str">
        <f>VLOOKUP($A24,'2022 SpaceFuncData-Input'!$A$3:$Y$82,25,FALSE)</f>
        <v>Restaurant</v>
      </c>
      <c r="AN24" s="58">
        <v>1</v>
      </c>
      <c r="AO24" s="58">
        <v>0</v>
      </c>
      <c r="AP24" s="58">
        <v>1</v>
      </c>
      <c r="AQ24" s="46">
        <v>322</v>
      </c>
    </row>
    <row r="25" spans="1:43" ht="14.4" x14ac:dyDescent="0.25">
      <c r="A25" s="45" t="str">
        <f>'2025 Stds Ltg Table'!B24</f>
        <v>Dining Area (Family and Leisure)</v>
      </c>
      <c r="B25" s="58" t="str">
        <f>VLOOKUP($A25,'2022 SpaceFuncData-Input'!$A$3:$I$82,2,FALSE)</f>
        <v>Food Service - Cafeteria/fast-food dining</v>
      </c>
      <c r="C25" s="58">
        <f>VLOOKUP($A25,'2022 SpaceFuncData-Input'!$A$3:$I$85,3,FALSE)</f>
        <v>66.666666666666671</v>
      </c>
      <c r="D25" s="58">
        <f>VLOOKUP($A25,'2022 SpaceFuncData-Input'!$A$3:$I$85,4,FALSE)</f>
        <v>0.5</v>
      </c>
      <c r="E25" s="58">
        <f>VLOOKUP($A25,'2022 SpaceFuncData-Input'!$A$3:$I$85,5,FALSE)</f>
        <v>275</v>
      </c>
      <c r="F25" s="58">
        <f>VLOOKUP($A25,'2022 SpaceFuncData-Input'!$A$3:$I$85,6,FALSE)</f>
        <v>275</v>
      </c>
      <c r="G25" s="58">
        <f>VLOOKUP($A25,'2022 SpaceFuncData-Input'!$A$3:$I$85,7,FALSE)</f>
        <v>0.5</v>
      </c>
      <c r="H25" s="58">
        <f>VLOOKUP($A25,'2022 SpaceFuncData-Input'!$A$3:$I$85,8,FALSE)</f>
        <v>0.57799999999999996</v>
      </c>
      <c r="I25" s="58" t="str">
        <f>VLOOKUP($A25,'2022 SpaceFuncData-Input'!$A$3:$I$85,9,FALSE)</f>
        <v>Gas</v>
      </c>
      <c r="J25" s="131">
        <f>VLOOKUP($A25,'2025 Stds Ltg Table'!$B$4:$V$92,2,0)</f>
        <v>0.4</v>
      </c>
      <c r="K25" s="137">
        <f>VLOOKUP($A25,'2025 Stds Ltg Table'!$B$4:$W$92,K$1,0)</f>
        <v>0</v>
      </c>
      <c r="L25" s="137">
        <f>VLOOKUP($A25,'2025 Stds Ltg Table'!$B$4:$W$92,L$1,0)</f>
        <v>0</v>
      </c>
      <c r="M25" s="137">
        <f>VLOOKUP($A25,'2025 Stds Ltg Table'!$B$4:$W$92,M$1,0)</f>
        <v>0</v>
      </c>
      <c r="N25" s="137">
        <f>VLOOKUP($A25,'2025 Stds Ltg Table'!$B$4:$W$92,N$1,0)</f>
        <v>0.25</v>
      </c>
      <c r="O25" s="137">
        <f>VLOOKUP($A25,'2025 Stds Ltg Table'!$B$4:$W$92,O$1,0)</f>
        <v>0</v>
      </c>
      <c r="P25" s="137">
        <f>VLOOKUP($A25,'2025 Stds Ltg Table'!$B$4:$W$92,P$1,0)</f>
        <v>0</v>
      </c>
      <c r="Q25" s="137">
        <f>VLOOKUP($A25,'2025 Stds Ltg Table'!$B$4:$W$92,Q$1,0)</f>
        <v>0</v>
      </c>
      <c r="R25" s="137">
        <f>VLOOKUP($A25,'2025 Stds Ltg Table'!$B$4:$W$92,R$1,0)</f>
        <v>0</v>
      </c>
      <c r="S25" s="137">
        <f>VLOOKUP($A25,'2025 Stds Ltg Table'!$B$4:$W$92,S$1,0)</f>
        <v>0</v>
      </c>
      <c r="T25" s="137">
        <f>VLOOKUP($A25,'2025 Stds Ltg Table'!$B$4:$W$92,T$1,0)</f>
        <v>0</v>
      </c>
      <c r="U25" s="137">
        <f>VLOOKUP($A25,'2025 Stds Ltg Table'!$B$4:$W$92,U$1,0)</f>
        <v>0</v>
      </c>
      <c r="V25" s="137">
        <f>VLOOKUP($A25,'2025 Stds Ltg Table'!$B$4:$W$92,V$1,0)</f>
        <v>0</v>
      </c>
      <c r="W25" s="137">
        <f>VLOOKUP($A25,'2025 Stds Ltg Table'!$B$4:$W$92,W$1,0)</f>
        <v>0</v>
      </c>
      <c r="X25" s="137">
        <f>VLOOKUP($A25,'2025 Stds Ltg Table'!$B$4:$W$92,X$1,0)</f>
        <v>0</v>
      </c>
      <c r="Y25" s="137">
        <f>VLOOKUP($A25,'2025 Stds Ltg Table'!$B$4:$W$92,Y$1,0)</f>
        <v>0</v>
      </c>
      <c r="Z25" s="137">
        <f>VLOOKUP($A25,'2025 Stds Ltg Table'!$B$4:$W$92,Z$1,0)</f>
        <v>0</v>
      </c>
      <c r="AA25" s="137">
        <f>VLOOKUP($A25,'2025 Stds Ltg Table'!$B$4:$W$92,AA$1,0)</f>
        <v>0</v>
      </c>
      <c r="AB25" s="137">
        <f>VLOOKUP($A25,'2025 Stds Ltg Table'!$B$4:$W$92,AB$1,0)</f>
        <v>0</v>
      </c>
      <c r="AC25" s="137">
        <f>VLOOKUP($A25,'2025 Stds Ltg Table'!$B$4:$W$92,AC$1,0)</f>
        <v>0</v>
      </c>
      <c r="AD25" s="137">
        <f>VLOOKUP($A25,'2025 Stds Ltg Table'!$B$4:$W$92,AD$1,0)</f>
        <v>0</v>
      </c>
      <c r="AE25" s="58">
        <f>VLOOKUP($A25,'2022 SpaceFuncData-Input'!$A$3:$Y$82,17,FALSE)</f>
        <v>150</v>
      </c>
      <c r="AF25" s="58">
        <f>VLOOKUP($A25,'2022 SpaceFuncData-Input'!$A$3:$Y$82,18,FALSE)</f>
        <v>150</v>
      </c>
      <c r="AG25" s="58">
        <f>VLOOKUP($A25,'2022 SpaceFuncData-Input'!$A$3:$Y$82,19,FALSE)</f>
        <v>0</v>
      </c>
      <c r="AH25" s="58">
        <f>VLOOKUP($A25,'2022 SpaceFuncData-Input'!$A$3:$Y$82,20,FALSE)</f>
        <v>0.25</v>
      </c>
      <c r="AI25" s="58">
        <f>VLOOKUP($A25,'2022 SpaceFuncData-Input'!$A$3:$Y$82,21,FALSE)</f>
        <v>50</v>
      </c>
      <c r="AJ25" s="58">
        <f>VLOOKUP($A25,'2022 SpaceFuncData-Input'!$A$3:$Y$82,22,FALSE)</f>
        <v>200</v>
      </c>
      <c r="AK25" s="58">
        <f>VLOOKUP($A25,'2022 SpaceFuncData-Input'!$A$3:$Y$82,23,FALSE)</f>
        <v>1.5</v>
      </c>
      <c r="AL25" s="58">
        <f>VLOOKUP($A25,'2022 SpaceFuncData-Input'!$A$3:$Y$82,24,FALSE)</f>
        <v>2</v>
      </c>
      <c r="AM25" s="58" t="str">
        <f>VLOOKUP($A25,'2022 SpaceFuncData-Input'!$A$3:$Y$82,25,FALSE)</f>
        <v>Restaurant</v>
      </c>
      <c r="AN25" s="58">
        <v>1</v>
      </c>
      <c r="AO25" s="58">
        <v>0</v>
      </c>
      <c r="AP25" s="58">
        <v>0</v>
      </c>
      <c r="AQ25" s="46">
        <v>323</v>
      </c>
    </row>
    <row r="26" spans="1:43" ht="14.4" x14ac:dyDescent="0.25">
      <c r="A26" s="45" t="str">
        <f>'2025 Stds Ltg Table'!B25</f>
        <v>Electrical, Mechanical, Telephone Rooms</v>
      </c>
      <c r="B26" s="58" t="str">
        <f>VLOOKUP($A26,'2022 SpaceFuncData-Input'!$A$3:$I$82,2,FALSE)</f>
        <v>Misc - Telephone closets</v>
      </c>
      <c r="C26" s="58">
        <f>VLOOKUP($A26,'2022 SpaceFuncData-Input'!$A$3:$I$85,3,FALSE)</f>
        <v>3</v>
      </c>
      <c r="D26" s="58">
        <f>VLOOKUP($A26,'2022 SpaceFuncData-Input'!$A$3:$I$85,4,FALSE)</f>
        <v>0.5</v>
      </c>
      <c r="E26" s="58">
        <f>VLOOKUP($A26,'2022 SpaceFuncData-Input'!$A$3:$I$85,5,FALSE)</f>
        <v>250</v>
      </c>
      <c r="F26" s="58">
        <f>VLOOKUP($A26,'2022 SpaceFuncData-Input'!$A$3:$I$85,6,FALSE)</f>
        <v>250</v>
      </c>
      <c r="G26" s="58">
        <f>VLOOKUP($A26,'2022 SpaceFuncData-Input'!$A$3:$I$85,7,FALSE)</f>
        <v>3</v>
      </c>
      <c r="H26" s="58">
        <f>VLOOKUP($A26,'2022 SpaceFuncData-Input'!$A$3:$I$85,8,FALSE)</f>
        <v>0.18</v>
      </c>
      <c r="I26" s="58" t="str">
        <f>VLOOKUP($A26,'2022 SpaceFuncData-Input'!$A$3:$I$85,9,FALSE)</f>
        <v>Electric</v>
      </c>
      <c r="J26" s="131">
        <f>VLOOKUP($A26,'2025 Stds Ltg Table'!$B$4:$V$92,2,0)</f>
        <v>0.4</v>
      </c>
      <c r="K26" s="137">
        <f>VLOOKUP($A26,'2025 Stds Ltg Table'!$B$4:$W$92,K$1,0)</f>
        <v>0</v>
      </c>
      <c r="L26" s="137">
        <f>VLOOKUP($A26,'2025 Stds Ltg Table'!$B$4:$W$92,L$1,0)</f>
        <v>0.2</v>
      </c>
      <c r="M26" s="137">
        <f>VLOOKUP($A26,'2025 Stds Ltg Table'!$B$4:$W$92,M$1,0)</f>
        <v>0</v>
      </c>
      <c r="N26" s="137">
        <f>VLOOKUP($A26,'2025 Stds Ltg Table'!$B$4:$W$92,N$1,0)</f>
        <v>0</v>
      </c>
      <c r="O26" s="137">
        <f>VLOOKUP($A26,'2025 Stds Ltg Table'!$B$4:$W$92,O$1,0)</f>
        <v>0</v>
      </c>
      <c r="P26" s="137">
        <f>VLOOKUP($A26,'2025 Stds Ltg Table'!$B$4:$W$92,P$1,0)</f>
        <v>0</v>
      </c>
      <c r="Q26" s="137">
        <f>VLOOKUP($A26,'2025 Stds Ltg Table'!$B$4:$W$92,Q$1,0)</f>
        <v>0</v>
      </c>
      <c r="R26" s="137">
        <f>VLOOKUP($A26,'2025 Stds Ltg Table'!$B$4:$W$92,R$1,0)</f>
        <v>0</v>
      </c>
      <c r="S26" s="137">
        <f>VLOOKUP($A26,'2025 Stds Ltg Table'!$B$4:$W$92,S$1,0)</f>
        <v>0</v>
      </c>
      <c r="T26" s="137">
        <f>VLOOKUP($A26,'2025 Stds Ltg Table'!$B$4:$W$92,T$1,0)</f>
        <v>0</v>
      </c>
      <c r="U26" s="137">
        <f>VLOOKUP($A26,'2025 Stds Ltg Table'!$B$4:$W$92,U$1,0)</f>
        <v>0</v>
      </c>
      <c r="V26" s="137">
        <f>VLOOKUP($A26,'2025 Stds Ltg Table'!$B$4:$W$92,V$1,0)</f>
        <v>0</v>
      </c>
      <c r="W26" s="137">
        <f>VLOOKUP($A26,'2025 Stds Ltg Table'!$B$4:$W$92,W$1,0)</f>
        <v>0</v>
      </c>
      <c r="X26" s="137">
        <f>VLOOKUP($A26,'2025 Stds Ltg Table'!$B$4:$W$92,X$1,0)</f>
        <v>0</v>
      </c>
      <c r="Y26" s="137">
        <f>VLOOKUP($A26,'2025 Stds Ltg Table'!$B$4:$W$92,Y$1,0)</f>
        <v>0</v>
      </c>
      <c r="Z26" s="137">
        <f>VLOOKUP($A26,'2025 Stds Ltg Table'!$B$4:$W$92,Z$1,0)</f>
        <v>0</v>
      </c>
      <c r="AA26" s="137">
        <f>VLOOKUP($A26,'2025 Stds Ltg Table'!$B$4:$W$92,AA$1,0)</f>
        <v>0</v>
      </c>
      <c r="AB26" s="137">
        <f>VLOOKUP($A26,'2025 Stds Ltg Table'!$B$4:$W$92,AB$1,0)</f>
        <v>0</v>
      </c>
      <c r="AC26" s="137">
        <f>VLOOKUP($A26,'2025 Stds Ltg Table'!$B$4:$W$92,AC$1,0)</f>
        <v>0</v>
      </c>
      <c r="AD26" s="137">
        <f>VLOOKUP($A26,'2025 Stds Ltg Table'!$B$4:$W$92,AD$1,0)</f>
        <v>0</v>
      </c>
      <c r="AE26" s="58">
        <f>VLOOKUP($A26,'2022 SpaceFuncData-Input'!$A$3:$Y$82,17,FALSE)</f>
        <v>8760</v>
      </c>
      <c r="AF26" s="58">
        <f>VLOOKUP($A26,'2022 SpaceFuncData-Input'!$A$3:$Y$82,18,FALSE)</f>
        <v>8760</v>
      </c>
      <c r="AG26" s="58">
        <f>VLOOKUP($A26,'2022 SpaceFuncData-Input'!$A$3:$Y$82,19,FALSE)</f>
        <v>0</v>
      </c>
      <c r="AH26" s="58">
        <f>VLOOKUP($A26,'2022 SpaceFuncData-Input'!$A$3:$Y$82,20,FALSE)</f>
        <v>0</v>
      </c>
      <c r="AI26" s="58">
        <f>VLOOKUP($A26,'2022 SpaceFuncData-Input'!$A$3:$Y$82,21,FALSE)</f>
        <v>200</v>
      </c>
      <c r="AJ26" s="58">
        <f>VLOOKUP($A26,'2022 SpaceFuncData-Input'!$A$3:$Y$82,22,FALSE)</f>
        <v>200</v>
      </c>
      <c r="AK26" s="58">
        <f>VLOOKUP($A26,'2022 SpaceFuncData-Input'!$A$3:$Y$82,23,FALSE)</f>
        <v>1</v>
      </c>
      <c r="AL26" s="58">
        <f>VLOOKUP($A26,'2022 SpaceFuncData-Input'!$A$3:$Y$82,24,FALSE)</f>
        <v>4</v>
      </c>
      <c r="AM26" s="58" t="str">
        <f>VLOOKUP($A26,'2022 SpaceFuncData-Input'!$A$3:$Y$82,25,FALSE)</f>
        <v>Warehouse</v>
      </c>
      <c r="AN26" s="58">
        <v>1</v>
      </c>
      <c r="AO26" s="58">
        <v>1</v>
      </c>
      <c r="AP26" s="58">
        <v>0</v>
      </c>
      <c r="AQ26" s="46">
        <v>324</v>
      </c>
    </row>
    <row r="27" spans="1:43" ht="14.4" x14ac:dyDescent="0.25">
      <c r="A27" s="45" t="str">
        <f>'2025 Stds Ltg Table'!B26</f>
        <v>Exercise/Fitness Center and Gymnasium Areas</v>
      </c>
      <c r="B27" s="58" t="str">
        <f>VLOOKUP($A27,'2022 SpaceFuncData-Input'!$A$3:$I$82,2,FALSE)</f>
        <v>Sports/Entertainment - Gym, sports arena (play area)</v>
      </c>
      <c r="C27" s="58">
        <f>VLOOKUP($A27,'2022 SpaceFuncData-Input'!$A$3:$I$85,3,FALSE)</f>
        <v>20</v>
      </c>
      <c r="D27" s="58">
        <f>VLOOKUP($A27,'2022 SpaceFuncData-Input'!$A$3:$I$85,4,FALSE)</f>
        <v>0.5</v>
      </c>
      <c r="E27" s="58">
        <f>VLOOKUP($A27,'2022 SpaceFuncData-Input'!$A$3:$I$85,5,FALSE)</f>
        <v>255</v>
      </c>
      <c r="F27" s="58">
        <f>VLOOKUP($A27,'2022 SpaceFuncData-Input'!$A$3:$I$85,6,FALSE)</f>
        <v>875</v>
      </c>
      <c r="G27" s="58">
        <f>VLOOKUP($A27,'2022 SpaceFuncData-Input'!$A$3:$I$85,7,FALSE)</f>
        <v>0.5</v>
      </c>
      <c r="H27" s="58">
        <f>VLOOKUP($A27,'2022 SpaceFuncData-Input'!$A$3:$I$85,8,FALSE)</f>
        <v>0.18</v>
      </c>
      <c r="I27" s="58" t="str">
        <f>VLOOKUP($A27,'2022 SpaceFuncData-Input'!$A$3:$I$85,9,FALSE)</f>
        <v>Gas</v>
      </c>
      <c r="J27" s="131">
        <f>VLOOKUP($A27,'2025 Stds Ltg Table'!$B$4:$V$92,2,0)</f>
        <v>0.5</v>
      </c>
      <c r="K27" s="137">
        <f>VLOOKUP($A27,'2025 Stds Ltg Table'!$B$4:$W$92,K$1,0)</f>
        <v>0</v>
      </c>
      <c r="L27" s="137">
        <f>VLOOKUP($A27,'2025 Stds Ltg Table'!$B$4:$W$92,L$1,0)</f>
        <v>0</v>
      </c>
      <c r="M27" s="137">
        <f>VLOOKUP($A27,'2025 Stds Ltg Table'!$B$4:$W$92,M$1,0)</f>
        <v>0</v>
      </c>
      <c r="N27" s="137">
        <f>VLOOKUP($A27,'2025 Stds Ltg Table'!$B$4:$W$92,N$1,0)</f>
        <v>0</v>
      </c>
      <c r="O27" s="137">
        <f>VLOOKUP($A27,'2025 Stds Ltg Table'!$B$4:$W$92,O$1,0)</f>
        <v>0</v>
      </c>
      <c r="P27" s="137">
        <f>VLOOKUP($A27,'2025 Stds Ltg Table'!$B$4:$W$92,P$1,0)</f>
        <v>0</v>
      </c>
      <c r="Q27" s="137">
        <f>VLOOKUP($A27,'2025 Stds Ltg Table'!$B$4:$W$92,Q$1,0)</f>
        <v>0</v>
      </c>
      <c r="R27" s="137">
        <f>VLOOKUP($A27,'2025 Stds Ltg Table'!$B$4:$W$92,R$1,0)</f>
        <v>0</v>
      </c>
      <c r="S27" s="137">
        <f>VLOOKUP($A27,'2025 Stds Ltg Table'!$B$4:$W$92,S$1,0)</f>
        <v>0</v>
      </c>
      <c r="T27" s="137">
        <f>VLOOKUP($A27,'2025 Stds Ltg Table'!$B$4:$W$92,T$1,0)</f>
        <v>0</v>
      </c>
      <c r="U27" s="137">
        <f>VLOOKUP($A27,'2025 Stds Ltg Table'!$B$4:$W$92,U$1,0)</f>
        <v>0</v>
      </c>
      <c r="V27" s="137">
        <f>VLOOKUP($A27,'2025 Stds Ltg Table'!$B$4:$W$92,V$1,0)</f>
        <v>0</v>
      </c>
      <c r="W27" s="137">
        <f>VLOOKUP($A27,'2025 Stds Ltg Table'!$B$4:$W$92,W$1,0)</f>
        <v>0</v>
      </c>
      <c r="X27" s="137">
        <f>VLOOKUP($A27,'2025 Stds Ltg Table'!$B$4:$W$92,X$1,0)</f>
        <v>0</v>
      </c>
      <c r="Y27" s="137">
        <f>VLOOKUP($A27,'2025 Stds Ltg Table'!$B$4:$W$92,Y$1,0)</f>
        <v>0</v>
      </c>
      <c r="Z27" s="137">
        <f>VLOOKUP($A27,'2025 Stds Ltg Table'!$B$4:$W$92,Z$1,0)</f>
        <v>0</v>
      </c>
      <c r="AA27" s="137">
        <f>VLOOKUP($A27,'2025 Stds Ltg Table'!$B$4:$W$92,AA$1,0)</f>
        <v>0</v>
      </c>
      <c r="AB27" s="137">
        <f>VLOOKUP($A27,'2025 Stds Ltg Table'!$B$4:$W$92,AB$1,0)</f>
        <v>0</v>
      </c>
      <c r="AC27" s="137">
        <f>VLOOKUP($A27,'2025 Stds Ltg Table'!$B$4:$W$92,AC$1,0)</f>
        <v>0</v>
      </c>
      <c r="AD27" s="137">
        <f>VLOOKUP($A27,'2025 Stds Ltg Table'!$B$4:$W$92,AD$1,0)</f>
        <v>0</v>
      </c>
      <c r="AE27" s="58">
        <f>VLOOKUP($A27,'2022 SpaceFuncData-Input'!$A$3:$Y$82,17,FALSE)</f>
        <v>150</v>
      </c>
      <c r="AF27" s="58">
        <f>VLOOKUP($A27,'2022 SpaceFuncData-Input'!$A$3:$Y$82,18,FALSE)</f>
        <v>150</v>
      </c>
      <c r="AG27" s="58">
        <f>VLOOKUP($A27,'2022 SpaceFuncData-Input'!$A$3:$Y$82,19,FALSE)</f>
        <v>0</v>
      </c>
      <c r="AH27" s="58">
        <f>VLOOKUP($A27,'2022 SpaceFuncData-Input'!$A$3:$Y$82,20,FALSE)</f>
        <v>0</v>
      </c>
      <c r="AI27" s="58">
        <f>VLOOKUP($A27,'2022 SpaceFuncData-Input'!$A$3:$Y$82,21,FALSE)</f>
        <v>150</v>
      </c>
      <c r="AJ27" s="58">
        <f>VLOOKUP($A27,'2022 SpaceFuncData-Input'!$A$3:$Y$82,22,FALSE)</f>
        <v>400</v>
      </c>
      <c r="AK27" s="58">
        <f>VLOOKUP($A27,'2022 SpaceFuncData-Input'!$A$3:$Y$82,23,FALSE)</f>
        <v>1.5</v>
      </c>
      <c r="AL27" s="58">
        <f>VLOOKUP($A27,'2022 SpaceFuncData-Input'!$A$3:$Y$82,24,FALSE)</f>
        <v>2</v>
      </c>
      <c r="AM27" s="58" t="str">
        <f>VLOOKUP($A27,'2022 SpaceFuncData-Input'!$A$3:$Y$82,25,FALSE)</f>
        <v>Retail</v>
      </c>
      <c r="AN27" s="58">
        <v>1</v>
      </c>
      <c r="AO27" s="58">
        <v>0</v>
      </c>
      <c r="AP27" s="58">
        <v>1</v>
      </c>
      <c r="AQ27" s="46">
        <v>325</v>
      </c>
    </row>
    <row r="28" spans="1:43" ht="14.4" x14ac:dyDescent="0.25">
      <c r="A28" s="45" t="str">
        <f>'2025 Stds Ltg Table'!B27</f>
        <v>Financial Transaction Area</v>
      </c>
      <c r="B28" s="58" t="str">
        <f>VLOOKUP($A28,'2022 SpaceFuncData-Input'!$A$3:$I$82,2,FALSE)</f>
        <v>Misc - Banks or bank lobbies</v>
      </c>
      <c r="C28" s="58">
        <f>VLOOKUP($A28,'2022 SpaceFuncData-Input'!$A$3:$I$85,3,FALSE)</f>
        <v>10</v>
      </c>
      <c r="D28" s="58">
        <f>VLOOKUP($A28,'2022 SpaceFuncData-Input'!$A$3:$I$85,4,FALSE)</f>
        <v>0.5</v>
      </c>
      <c r="E28" s="58">
        <f>VLOOKUP($A28,'2022 SpaceFuncData-Input'!$A$3:$I$85,5,FALSE)</f>
        <v>250</v>
      </c>
      <c r="F28" s="58">
        <f>VLOOKUP($A28,'2022 SpaceFuncData-Input'!$A$3:$I$85,6,FALSE)</f>
        <v>250</v>
      </c>
      <c r="G28" s="58">
        <f>VLOOKUP($A28,'2022 SpaceFuncData-Input'!$A$3:$I$85,7,FALSE)</f>
        <v>1.5</v>
      </c>
      <c r="H28" s="58">
        <f>VLOOKUP($A28,'2022 SpaceFuncData-Input'!$A$3:$I$85,8,FALSE)</f>
        <v>0.18</v>
      </c>
      <c r="I28" s="58" t="str">
        <f>VLOOKUP($A28,'2022 SpaceFuncData-Input'!$A$3:$I$85,9,FALSE)</f>
        <v>Electric</v>
      </c>
      <c r="J28" s="131">
        <f>VLOOKUP($A28,'2025 Stds Ltg Table'!$B$4:$V$92,2,0)</f>
        <v>0.7</v>
      </c>
      <c r="K28" s="137">
        <f>VLOOKUP($A28,'2025 Stds Ltg Table'!$B$4:$W$92,K$1,0)</f>
        <v>0</v>
      </c>
      <c r="L28" s="137">
        <f>VLOOKUP($A28,'2025 Stds Ltg Table'!$B$4:$W$92,L$1,0)</f>
        <v>0</v>
      </c>
      <c r="M28" s="137">
        <f>VLOOKUP($A28,'2025 Stds Ltg Table'!$B$4:$W$92,M$1,0)</f>
        <v>0</v>
      </c>
      <c r="N28" s="137">
        <f>VLOOKUP($A28,'2025 Stds Ltg Table'!$B$4:$W$92,N$1,0)</f>
        <v>0.25</v>
      </c>
      <c r="O28" s="137">
        <f>VLOOKUP($A28,'2025 Stds Ltg Table'!$B$4:$W$92,O$1,0)</f>
        <v>0</v>
      </c>
      <c r="P28" s="137">
        <f>VLOOKUP($A28,'2025 Stds Ltg Table'!$B$4:$W$92,P$1,0)</f>
        <v>0</v>
      </c>
      <c r="Q28" s="137">
        <f>VLOOKUP($A28,'2025 Stds Ltg Table'!$B$4:$W$92,Q$1,0)</f>
        <v>0</v>
      </c>
      <c r="R28" s="137">
        <f>VLOOKUP($A28,'2025 Stds Ltg Table'!$B$4:$W$92,R$1,0)</f>
        <v>0</v>
      </c>
      <c r="S28" s="137">
        <f>VLOOKUP($A28,'2025 Stds Ltg Table'!$B$4:$W$92,S$1,0)</f>
        <v>0</v>
      </c>
      <c r="T28" s="137">
        <f>VLOOKUP($A28,'2025 Stds Ltg Table'!$B$4:$W$92,T$1,0)</f>
        <v>0</v>
      </c>
      <c r="U28" s="137">
        <f>VLOOKUP($A28,'2025 Stds Ltg Table'!$B$4:$W$92,U$1,0)</f>
        <v>0</v>
      </c>
      <c r="V28" s="137">
        <f>VLOOKUP($A28,'2025 Stds Ltg Table'!$B$4:$W$92,V$1,0)</f>
        <v>0</v>
      </c>
      <c r="W28" s="137">
        <f>VLOOKUP($A28,'2025 Stds Ltg Table'!$B$4:$W$92,W$1,0)</f>
        <v>0</v>
      </c>
      <c r="X28" s="137">
        <f>VLOOKUP($A28,'2025 Stds Ltg Table'!$B$4:$W$92,X$1,0)</f>
        <v>0</v>
      </c>
      <c r="Y28" s="137">
        <f>VLOOKUP($A28,'2025 Stds Ltg Table'!$B$4:$W$92,Y$1,0)</f>
        <v>0</v>
      </c>
      <c r="Z28" s="137">
        <f>VLOOKUP($A28,'2025 Stds Ltg Table'!$B$4:$W$92,Z$1,0)</f>
        <v>0</v>
      </c>
      <c r="AA28" s="137">
        <f>VLOOKUP($A28,'2025 Stds Ltg Table'!$B$4:$W$92,AA$1,0)</f>
        <v>0</v>
      </c>
      <c r="AB28" s="137">
        <f>VLOOKUP($A28,'2025 Stds Ltg Table'!$B$4:$W$92,AB$1,0)</f>
        <v>0</v>
      </c>
      <c r="AC28" s="137">
        <f>VLOOKUP($A28,'2025 Stds Ltg Table'!$B$4:$W$92,AC$1,0)</f>
        <v>0</v>
      </c>
      <c r="AD28" s="137">
        <f>VLOOKUP($A28,'2025 Stds Ltg Table'!$B$4:$W$92,AD$1,0)</f>
        <v>0</v>
      </c>
      <c r="AE28" s="58">
        <f>VLOOKUP($A28,'2022 SpaceFuncData-Input'!$A$3:$Y$82,17,FALSE)</f>
        <v>150</v>
      </c>
      <c r="AF28" s="58">
        <f>VLOOKUP($A28,'2022 SpaceFuncData-Input'!$A$3:$Y$82,18,FALSE)</f>
        <v>150</v>
      </c>
      <c r="AG28" s="58">
        <f>VLOOKUP($A28,'2022 SpaceFuncData-Input'!$A$3:$Y$82,19,FALSE)</f>
        <v>0</v>
      </c>
      <c r="AH28" s="58">
        <f>VLOOKUP($A28,'2022 SpaceFuncData-Input'!$A$3:$Y$82,20,FALSE)</f>
        <v>0</v>
      </c>
      <c r="AI28" s="58">
        <f>VLOOKUP($A28,'2022 SpaceFuncData-Input'!$A$3:$Y$82,21,FALSE)</f>
        <v>100</v>
      </c>
      <c r="AJ28" s="58">
        <f>VLOOKUP($A28,'2022 SpaceFuncData-Input'!$A$3:$Y$82,22,FALSE)</f>
        <v>300</v>
      </c>
      <c r="AK28" s="58">
        <f>VLOOKUP($A28,'2022 SpaceFuncData-Input'!$A$3:$Y$82,23,FALSE)</f>
        <v>1.5</v>
      </c>
      <c r="AL28" s="58">
        <f>VLOOKUP($A28,'2022 SpaceFuncData-Input'!$A$3:$Y$82,24,FALSE)</f>
        <v>2</v>
      </c>
      <c r="AM28" s="58" t="str">
        <f>VLOOKUP($A28,'2022 SpaceFuncData-Input'!$A$3:$Y$82,25,FALSE)</f>
        <v>Office</v>
      </c>
      <c r="AN28" s="58">
        <v>1</v>
      </c>
      <c r="AO28" s="58">
        <v>0</v>
      </c>
      <c r="AP28" s="58">
        <v>0</v>
      </c>
      <c r="AQ28" s="46">
        <v>326</v>
      </c>
    </row>
    <row r="29" spans="1:43" ht="14.4" x14ac:dyDescent="0.25">
      <c r="A29" s="45" t="str">
        <f>'2025 Stds Ltg Table'!B28</f>
        <v>Healthcare Facility and Hospitals (Exam/Treatment Room)</v>
      </c>
      <c r="B29" s="58" t="str">
        <f>VLOOKUP($A29,'2022 SpaceFuncData-Input'!$A$3:$I$82,2,FALSE)</f>
        <v>Misc - All others</v>
      </c>
      <c r="C29" s="58">
        <f>VLOOKUP($A29,'2022 SpaceFuncData-Input'!$A$3:$I$85,3,FALSE)</f>
        <v>10</v>
      </c>
      <c r="D29" s="58">
        <f>VLOOKUP($A29,'2022 SpaceFuncData-Input'!$A$3:$I$85,4,FALSE)</f>
        <v>0.5</v>
      </c>
      <c r="E29" s="58">
        <f>VLOOKUP($A29,'2022 SpaceFuncData-Input'!$A$3:$I$85,5,FALSE)</f>
        <v>250</v>
      </c>
      <c r="F29" s="58">
        <f>VLOOKUP($A29,'2022 SpaceFuncData-Input'!$A$3:$I$85,6,FALSE)</f>
        <v>200</v>
      </c>
      <c r="G29" s="58">
        <f>VLOOKUP($A29,'2022 SpaceFuncData-Input'!$A$3:$I$85,7,FALSE)</f>
        <v>1.5</v>
      </c>
      <c r="H29" s="58">
        <f>VLOOKUP($A29,'2022 SpaceFuncData-Input'!$A$3:$I$85,8,FALSE)</f>
        <v>0.24</v>
      </c>
      <c r="I29" s="58" t="str">
        <f>VLOOKUP($A29,'2022 SpaceFuncData-Input'!$A$3:$I$85,9,FALSE)</f>
        <v>Electric</v>
      </c>
      <c r="J29" s="131">
        <f>VLOOKUP($A29,'2025 Stds Ltg Table'!$B$4:$V$92,2,0)</f>
        <v>1.1499999999999999</v>
      </c>
      <c r="K29" s="137">
        <f>VLOOKUP($A29,'2025 Stds Ltg Table'!$B$4:$W$92,K$1,0)</f>
        <v>0</v>
      </c>
      <c r="L29" s="137">
        <f>VLOOKUP($A29,'2025 Stds Ltg Table'!$B$4:$W$92,L$1,0)</f>
        <v>0</v>
      </c>
      <c r="M29" s="137">
        <f>VLOOKUP($A29,'2025 Stds Ltg Table'!$B$4:$W$92,M$1,0)</f>
        <v>0</v>
      </c>
      <c r="N29" s="137">
        <f>VLOOKUP($A29,'2025 Stds Ltg Table'!$B$4:$W$92,N$1,0)</f>
        <v>0</v>
      </c>
      <c r="O29" s="137">
        <f>VLOOKUP($A29,'2025 Stds Ltg Table'!$B$4:$W$92,O$1,0)</f>
        <v>0</v>
      </c>
      <c r="P29" s="137">
        <f>VLOOKUP($A29,'2025 Stds Ltg Table'!$B$4:$W$92,P$1,0)</f>
        <v>0</v>
      </c>
      <c r="Q29" s="137">
        <f>VLOOKUP($A29,'2025 Stds Ltg Table'!$B$4:$W$92,Q$1,0)</f>
        <v>0</v>
      </c>
      <c r="R29" s="137">
        <f>VLOOKUP($A29,'2025 Stds Ltg Table'!$B$4:$W$92,R$1,0)</f>
        <v>0</v>
      </c>
      <c r="S29" s="137">
        <f>VLOOKUP($A29,'2025 Stds Ltg Table'!$B$4:$W$92,S$1,0)</f>
        <v>0</v>
      </c>
      <c r="T29" s="137">
        <f>VLOOKUP($A29,'2025 Stds Ltg Table'!$B$4:$W$92,T$1,0)</f>
        <v>0</v>
      </c>
      <c r="U29" s="137">
        <f>VLOOKUP($A29,'2025 Stds Ltg Table'!$B$4:$W$92,U$1,0)</f>
        <v>0</v>
      </c>
      <c r="V29" s="137">
        <f>VLOOKUP($A29,'2025 Stds Ltg Table'!$B$4:$W$92,V$1,0)</f>
        <v>0</v>
      </c>
      <c r="W29" s="137">
        <f>VLOOKUP($A29,'2025 Stds Ltg Table'!$B$4:$W$92,W$1,0)</f>
        <v>0</v>
      </c>
      <c r="X29" s="137">
        <f>VLOOKUP($A29,'2025 Stds Ltg Table'!$B$4:$W$92,X$1,0)</f>
        <v>0</v>
      </c>
      <c r="Y29" s="137">
        <f>VLOOKUP($A29,'2025 Stds Ltg Table'!$B$4:$W$92,Y$1,0)</f>
        <v>0</v>
      </c>
      <c r="Z29" s="137">
        <f>VLOOKUP($A29,'2025 Stds Ltg Table'!$B$4:$W$92,Z$1,0)</f>
        <v>0</v>
      </c>
      <c r="AA29" s="137">
        <f>VLOOKUP($A29,'2025 Stds Ltg Table'!$B$4:$W$92,AA$1,0)</f>
        <v>0</v>
      </c>
      <c r="AB29" s="137">
        <f>VLOOKUP($A29,'2025 Stds Ltg Table'!$B$4:$W$92,AB$1,0)</f>
        <v>0</v>
      </c>
      <c r="AC29" s="137">
        <f>VLOOKUP($A29,'2025 Stds Ltg Table'!$B$4:$W$92,AC$1,0)</f>
        <v>0</v>
      </c>
      <c r="AD29" s="137">
        <f>VLOOKUP($A29,'2025 Stds Ltg Table'!$B$4:$W$92,AD$1,0)</f>
        <v>0</v>
      </c>
      <c r="AE29" s="58">
        <f>VLOOKUP($A29,'2022 SpaceFuncData-Input'!$A$3:$Y$82,17,FALSE)</f>
        <v>150</v>
      </c>
      <c r="AF29" s="58">
        <f>VLOOKUP($A29,'2022 SpaceFuncData-Input'!$A$3:$Y$82,18,FALSE)</f>
        <v>150</v>
      </c>
      <c r="AG29" s="58">
        <f>VLOOKUP($A29,'2022 SpaceFuncData-Input'!$A$3:$Y$82,19,FALSE)</f>
        <v>1.1259600000000001</v>
      </c>
      <c r="AH29" s="58">
        <f>VLOOKUP($A29,'2022 SpaceFuncData-Input'!$A$3:$Y$82,20,FALSE)</f>
        <v>0</v>
      </c>
      <c r="AI29" s="58">
        <f>VLOOKUP($A29,'2022 SpaceFuncData-Input'!$A$3:$Y$82,21,FALSE)</f>
        <v>300</v>
      </c>
      <c r="AJ29" s="58">
        <f>VLOOKUP($A29,'2022 SpaceFuncData-Input'!$A$3:$Y$82,22,FALSE)</f>
        <v>3000</v>
      </c>
      <c r="AK29" s="58">
        <f>VLOOKUP($A29,'2022 SpaceFuncData-Input'!$A$3:$Y$82,23,FALSE)</f>
        <v>1.5</v>
      </c>
      <c r="AL29" s="58">
        <f>VLOOKUP($A29,'2022 SpaceFuncData-Input'!$A$3:$Y$82,24,FALSE)</f>
        <v>2</v>
      </c>
      <c r="AM29" s="58" t="str">
        <f>VLOOKUP($A29,'2022 SpaceFuncData-Input'!$A$3:$Y$82,25,FALSE)</f>
        <v>Health</v>
      </c>
      <c r="AN29" s="58">
        <v>1</v>
      </c>
      <c r="AO29" s="58">
        <v>0</v>
      </c>
      <c r="AP29" s="58">
        <v>0</v>
      </c>
      <c r="AQ29" s="46">
        <v>327</v>
      </c>
    </row>
    <row r="30" spans="1:43" ht="14.4" x14ac:dyDescent="0.25">
      <c r="A30" s="45" t="str">
        <f>'2025 Stds Ltg Table'!B29</f>
        <v>Healthcare Facility and Hospitals (Imaging Room)</v>
      </c>
      <c r="B30" s="58" t="str">
        <f>VLOOKUP($A30,'2022 SpaceFuncData-Input'!$A$3:$I$82,2,FALSE)</f>
        <v>Misc - All others</v>
      </c>
      <c r="C30" s="58">
        <f>VLOOKUP($A30,'2022 SpaceFuncData-Input'!$A$3:$I$85,3,FALSE)</f>
        <v>10</v>
      </c>
      <c r="D30" s="58">
        <f>VLOOKUP($A30,'2022 SpaceFuncData-Input'!$A$3:$I$85,4,FALSE)</f>
        <v>0.5</v>
      </c>
      <c r="E30" s="58">
        <f>VLOOKUP($A30,'2022 SpaceFuncData-Input'!$A$3:$I$85,5,FALSE)</f>
        <v>250</v>
      </c>
      <c r="F30" s="58">
        <f>VLOOKUP($A30,'2022 SpaceFuncData-Input'!$A$3:$I$85,6,FALSE)</f>
        <v>200</v>
      </c>
      <c r="G30" s="58">
        <f>VLOOKUP($A30,'2022 SpaceFuncData-Input'!$A$3:$I$85,7,FALSE)</f>
        <v>1.5</v>
      </c>
      <c r="H30" s="58">
        <f>VLOOKUP($A30,'2022 SpaceFuncData-Input'!$A$3:$I$85,8,FALSE)</f>
        <v>0.24</v>
      </c>
      <c r="I30" s="58" t="str">
        <f>VLOOKUP($A30,'2022 SpaceFuncData-Input'!$A$3:$I$85,9,FALSE)</f>
        <v>Gas</v>
      </c>
      <c r="J30" s="131">
        <f>VLOOKUP($A30,'2025 Stds Ltg Table'!$B$4:$V$92,2,0)</f>
        <v>0.6</v>
      </c>
      <c r="K30" s="137">
        <f>VLOOKUP($A30,'2025 Stds Ltg Table'!$B$4:$W$92,K$1,0)</f>
        <v>0</v>
      </c>
      <c r="L30" s="137">
        <f>VLOOKUP($A30,'2025 Stds Ltg Table'!$B$4:$W$92,L$1,0)</f>
        <v>0</v>
      </c>
      <c r="M30" s="137">
        <f>VLOOKUP($A30,'2025 Stds Ltg Table'!$B$4:$W$92,M$1,0)</f>
        <v>0</v>
      </c>
      <c r="N30" s="137">
        <f>VLOOKUP($A30,'2025 Stds Ltg Table'!$B$4:$W$92,N$1,0)</f>
        <v>0.2</v>
      </c>
      <c r="O30" s="137">
        <f>VLOOKUP($A30,'2025 Stds Ltg Table'!$B$4:$W$92,O$1,0)</f>
        <v>0</v>
      </c>
      <c r="P30" s="137">
        <f>VLOOKUP($A30,'2025 Stds Ltg Table'!$B$4:$W$92,P$1,0)</f>
        <v>0</v>
      </c>
      <c r="Q30" s="137">
        <f>VLOOKUP($A30,'2025 Stds Ltg Table'!$B$4:$W$92,Q$1,0)</f>
        <v>0</v>
      </c>
      <c r="R30" s="137">
        <f>VLOOKUP($A30,'2025 Stds Ltg Table'!$B$4:$W$92,R$1,0)</f>
        <v>0</v>
      </c>
      <c r="S30" s="137">
        <f>VLOOKUP($A30,'2025 Stds Ltg Table'!$B$4:$W$92,S$1,0)</f>
        <v>0</v>
      </c>
      <c r="T30" s="137">
        <f>VLOOKUP($A30,'2025 Stds Ltg Table'!$B$4:$W$92,T$1,0)</f>
        <v>0</v>
      </c>
      <c r="U30" s="137">
        <f>VLOOKUP($A30,'2025 Stds Ltg Table'!$B$4:$W$92,U$1,0)</f>
        <v>0</v>
      </c>
      <c r="V30" s="137">
        <f>VLOOKUP($A30,'2025 Stds Ltg Table'!$B$4:$W$92,V$1,0)</f>
        <v>0</v>
      </c>
      <c r="W30" s="137">
        <f>VLOOKUP($A30,'2025 Stds Ltg Table'!$B$4:$W$92,W$1,0)</f>
        <v>0.1</v>
      </c>
      <c r="X30" s="137">
        <f>VLOOKUP($A30,'2025 Stds Ltg Table'!$B$4:$W$92,X$1,0)</f>
        <v>0</v>
      </c>
      <c r="Y30" s="137">
        <f>VLOOKUP($A30,'2025 Stds Ltg Table'!$B$4:$W$92,Y$1,0)</f>
        <v>0</v>
      </c>
      <c r="Z30" s="137">
        <f>VLOOKUP($A30,'2025 Stds Ltg Table'!$B$4:$W$92,Z$1,0)</f>
        <v>0</v>
      </c>
      <c r="AA30" s="137">
        <f>VLOOKUP($A30,'2025 Stds Ltg Table'!$B$4:$W$92,AA$1,0)</f>
        <v>0</v>
      </c>
      <c r="AB30" s="137">
        <f>VLOOKUP($A30,'2025 Stds Ltg Table'!$B$4:$W$92,AB$1,0)</f>
        <v>0</v>
      </c>
      <c r="AC30" s="137">
        <f>VLOOKUP($A30,'2025 Stds Ltg Table'!$B$4:$W$92,AC$1,0)</f>
        <v>0</v>
      </c>
      <c r="AD30" s="137">
        <f>VLOOKUP($A30,'2025 Stds Ltg Table'!$B$4:$W$92,AD$1,0)</f>
        <v>0</v>
      </c>
      <c r="AE30" s="58">
        <f>VLOOKUP($A30,'2022 SpaceFuncData-Input'!$A$3:$Y$82,17,FALSE)</f>
        <v>150</v>
      </c>
      <c r="AF30" s="58">
        <f>VLOOKUP($A30,'2022 SpaceFuncData-Input'!$A$3:$Y$82,18,FALSE)</f>
        <v>150</v>
      </c>
      <c r="AG30" s="58">
        <f>VLOOKUP($A30,'2022 SpaceFuncData-Input'!$A$3:$Y$82,19,FALSE)</f>
        <v>0</v>
      </c>
      <c r="AH30" s="58">
        <f>VLOOKUP($A30,'2022 SpaceFuncData-Input'!$A$3:$Y$82,20,FALSE)</f>
        <v>0</v>
      </c>
      <c r="AI30" s="58">
        <f>VLOOKUP($A30,'2022 SpaceFuncData-Input'!$A$3:$Y$82,21,FALSE)</f>
        <v>75</v>
      </c>
      <c r="AJ30" s="58">
        <f>VLOOKUP($A30,'2022 SpaceFuncData-Input'!$A$3:$Y$82,22,FALSE)</f>
        <v>500</v>
      </c>
      <c r="AK30" s="58">
        <f>VLOOKUP($A30,'2022 SpaceFuncData-Input'!$A$3:$Y$82,23,FALSE)</f>
        <v>1.5</v>
      </c>
      <c r="AL30" s="58">
        <f>VLOOKUP($A30,'2022 SpaceFuncData-Input'!$A$3:$Y$82,24,FALSE)</f>
        <v>2</v>
      </c>
      <c r="AM30" s="58" t="str">
        <f>VLOOKUP($A30,'2022 SpaceFuncData-Input'!$A$3:$Y$82,25,FALSE)</f>
        <v>Health</v>
      </c>
      <c r="AN30" s="58">
        <v>1</v>
      </c>
      <c r="AO30" s="58">
        <v>0</v>
      </c>
      <c r="AP30" s="58">
        <v>0</v>
      </c>
      <c r="AQ30" s="46">
        <v>328</v>
      </c>
    </row>
    <row r="31" spans="1:43" ht="14.4" x14ac:dyDescent="0.25">
      <c r="A31" s="45" t="str">
        <f>'2025 Stds Ltg Table'!B30</f>
        <v>Healthcare Facility and Hospitals (Medical Supply Room)</v>
      </c>
      <c r="B31" s="58" t="str">
        <f>VLOOKUP($A31,'2022 SpaceFuncData-Input'!$A$3:$I$82,2,FALSE)</f>
        <v>Misc - All others</v>
      </c>
      <c r="C31" s="58">
        <f>VLOOKUP($A31,'2022 SpaceFuncData-Input'!$A$3:$I$85,3,FALSE)</f>
        <v>10</v>
      </c>
      <c r="D31" s="58">
        <f>VLOOKUP($A31,'2022 SpaceFuncData-Input'!$A$3:$I$85,4,FALSE)</f>
        <v>0.5</v>
      </c>
      <c r="E31" s="58">
        <f>VLOOKUP($A31,'2022 SpaceFuncData-Input'!$A$3:$I$85,5,FALSE)</f>
        <v>250</v>
      </c>
      <c r="F31" s="58">
        <f>VLOOKUP($A31,'2022 SpaceFuncData-Input'!$A$3:$I$85,6,FALSE)</f>
        <v>200</v>
      </c>
      <c r="G31" s="58">
        <f>VLOOKUP($A31,'2022 SpaceFuncData-Input'!$A$3:$I$85,7,FALSE)</f>
        <v>1.5</v>
      </c>
      <c r="H31" s="58">
        <f>VLOOKUP($A31,'2022 SpaceFuncData-Input'!$A$3:$I$85,8,FALSE)</f>
        <v>0.24</v>
      </c>
      <c r="I31" s="58" t="str">
        <f>VLOOKUP($A31,'2022 SpaceFuncData-Input'!$A$3:$I$85,9,FALSE)</f>
        <v>Gas</v>
      </c>
      <c r="J31" s="131">
        <f>VLOOKUP($A31,'2025 Stds Ltg Table'!$B$4:$V$92,2,0)</f>
        <v>0.55000000000000004</v>
      </c>
      <c r="K31" s="137">
        <f>VLOOKUP($A31,'2025 Stds Ltg Table'!$B$4:$W$92,K$1,0)</f>
        <v>0</v>
      </c>
      <c r="L31" s="137">
        <f>VLOOKUP($A31,'2025 Stds Ltg Table'!$B$4:$W$92,L$1,0)</f>
        <v>0</v>
      </c>
      <c r="M31" s="137">
        <f>VLOOKUP($A31,'2025 Stds Ltg Table'!$B$4:$W$92,M$1,0)</f>
        <v>0</v>
      </c>
      <c r="N31" s="137">
        <f>VLOOKUP($A31,'2025 Stds Ltg Table'!$B$4:$W$92,N$1,0)</f>
        <v>0</v>
      </c>
      <c r="O31" s="137">
        <f>VLOOKUP($A31,'2025 Stds Ltg Table'!$B$4:$W$92,O$1,0)</f>
        <v>0</v>
      </c>
      <c r="P31" s="137">
        <f>VLOOKUP($A31,'2025 Stds Ltg Table'!$B$4:$W$92,P$1,0)</f>
        <v>0</v>
      </c>
      <c r="Q31" s="137">
        <f>VLOOKUP($A31,'2025 Stds Ltg Table'!$B$4:$W$92,Q$1,0)</f>
        <v>0</v>
      </c>
      <c r="R31" s="137">
        <f>VLOOKUP($A31,'2025 Stds Ltg Table'!$B$4:$W$92,R$1,0)</f>
        <v>0</v>
      </c>
      <c r="S31" s="137">
        <f>VLOOKUP($A31,'2025 Stds Ltg Table'!$B$4:$W$92,S$1,0)</f>
        <v>0</v>
      </c>
      <c r="T31" s="137">
        <f>VLOOKUP($A31,'2025 Stds Ltg Table'!$B$4:$W$92,T$1,0)</f>
        <v>0</v>
      </c>
      <c r="U31" s="137">
        <f>VLOOKUP($A31,'2025 Stds Ltg Table'!$B$4:$W$92,U$1,0)</f>
        <v>0</v>
      </c>
      <c r="V31" s="137">
        <f>VLOOKUP($A31,'2025 Stds Ltg Table'!$B$4:$W$92,V$1,0)</f>
        <v>0</v>
      </c>
      <c r="W31" s="137">
        <f>VLOOKUP($A31,'2025 Stds Ltg Table'!$B$4:$W$92,W$1,0)</f>
        <v>0</v>
      </c>
      <c r="X31" s="137">
        <f>VLOOKUP($A31,'2025 Stds Ltg Table'!$B$4:$W$92,X$1,0)</f>
        <v>0</v>
      </c>
      <c r="Y31" s="137">
        <f>VLOOKUP($A31,'2025 Stds Ltg Table'!$B$4:$W$92,Y$1,0)</f>
        <v>0</v>
      </c>
      <c r="Z31" s="137">
        <f>VLOOKUP($A31,'2025 Stds Ltg Table'!$B$4:$W$92,Z$1,0)</f>
        <v>0</v>
      </c>
      <c r="AA31" s="137">
        <f>VLOOKUP($A31,'2025 Stds Ltg Table'!$B$4:$W$92,AA$1,0)</f>
        <v>0</v>
      </c>
      <c r="AB31" s="137">
        <f>VLOOKUP($A31,'2025 Stds Ltg Table'!$B$4:$W$92,AB$1,0)</f>
        <v>0</v>
      </c>
      <c r="AC31" s="137">
        <f>VLOOKUP($A31,'2025 Stds Ltg Table'!$B$4:$W$92,AC$1,0)</f>
        <v>0</v>
      </c>
      <c r="AD31" s="137">
        <f>VLOOKUP($A31,'2025 Stds Ltg Table'!$B$4:$W$92,AD$1,0)</f>
        <v>0</v>
      </c>
      <c r="AE31" s="58">
        <f>VLOOKUP($A31,'2022 SpaceFuncData-Input'!$A$3:$Y$82,17,FALSE)</f>
        <v>150</v>
      </c>
      <c r="AF31" s="58">
        <f>VLOOKUP($A31,'2022 SpaceFuncData-Input'!$A$3:$Y$82,18,FALSE)</f>
        <v>150</v>
      </c>
      <c r="AG31" s="58">
        <f>VLOOKUP($A31,'2022 SpaceFuncData-Input'!$A$3:$Y$82,19,FALSE)</f>
        <v>0</v>
      </c>
      <c r="AH31" s="58">
        <f>VLOOKUP($A31,'2022 SpaceFuncData-Input'!$A$3:$Y$82,20,FALSE)</f>
        <v>0</v>
      </c>
      <c r="AI31" s="58">
        <f>VLOOKUP($A31,'2022 SpaceFuncData-Input'!$A$3:$Y$82,21,FALSE)</f>
        <v>50</v>
      </c>
      <c r="AJ31" s="58">
        <f>VLOOKUP($A31,'2022 SpaceFuncData-Input'!$A$3:$Y$82,22,FALSE)</f>
        <v>300</v>
      </c>
      <c r="AK31" s="58">
        <f>VLOOKUP($A31,'2022 SpaceFuncData-Input'!$A$3:$Y$82,23,FALSE)</f>
        <v>1.5</v>
      </c>
      <c r="AL31" s="58">
        <f>VLOOKUP($A31,'2022 SpaceFuncData-Input'!$A$3:$Y$82,24,FALSE)</f>
        <v>2</v>
      </c>
      <c r="AM31" s="58" t="str">
        <f>VLOOKUP($A31,'2022 SpaceFuncData-Input'!$A$3:$Y$82,25,FALSE)</f>
        <v>Health</v>
      </c>
      <c r="AN31" s="58">
        <v>1</v>
      </c>
      <c r="AO31" s="58">
        <v>0</v>
      </c>
      <c r="AP31" s="58">
        <v>0</v>
      </c>
      <c r="AQ31" s="46">
        <v>329</v>
      </c>
    </row>
    <row r="32" spans="1:43" ht="14.4" x14ac:dyDescent="0.25">
      <c r="A32" s="45" t="str">
        <f>'2025 Stds Ltg Table'!B31</f>
        <v>Healthcare Facility and Hospitals (Nursery)</v>
      </c>
      <c r="B32" s="58" t="str">
        <f>VLOOKUP($A32,'2022 SpaceFuncData-Input'!$A$3:$I$82,2,FALSE)</f>
        <v>Misc - All others</v>
      </c>
      <c r="C32" s="58">
        <f>VLOOKUP($A32,'2022 SpaceFuncData-Input'!$A$3:$I$85,3,FALSE)</f>
        <v>10</v>
      </c>
      <c r="D32" s="58">
        <f>VLOOKUP($A32,'2022 SpaceFuncData-Input'!$A$3:$I$85,4,FALSE)</f>
        <v>0.5</v>
      </c>
      <c r="E32" s="58">
        <f>VLOOKUP($A32,'2022 SpaceFuncData-Input'!$A$3:$I$85,5,FALSE)</f>
        <v>250</v>
      </c>
      <c r="F32" s="58">
        <f>VLOOKUP($A32,'2022 SpaceFuncData-Input'!$A$3:$I$85,6,FALSE)</f>
        <v>200</v>
      </c>
      <c r="G32" s="58">
        <f>VLOOKUP($A32,'2022 SpaceFuncData-Input'!$A$3:$I$85,7,FALSE)</f>
        <v>1.5</v>
      </c>
      <c r="H32" s="58">
        <f>VLOOKUP($A32,'2022 SpaceFuncData-Input'!$A$3:$I$85,8,FALSE)</f>
        <v>0.24</v>
      </c>
      <c r="I32" s="58" t="str">
        <f>VLOOKUP($A32,'2022 SpaceFuncData-Input'!$A$3:$I$85,9,FALSE)</f>
        <v>Gas</v>
      </c>
      <c r="J32" s="131">
        <f>VLOOKUP($A32,'2025 Stds Ltg Table'!$B$4:$V$92,2,0)</f>
        <v>0.8</v>
      </c>
      <c r="K32" s="137">
        <f>VLOOKUP($A32,'2025 Stds Ltg Table'!$B$4:$W$92,K$1,0)</f>
        <v>0</v>
      </c>
      <c r="L32" s="137">
        <f>VLOOKUP($A32,'2025 Stds Ltg Table'!$B$4:$W$92,L$1,0)</f>
        <v>0</v>
      </c>
      <c r="M32" s="137">
        <f>VLOOKUP($A32,'2025 Stds Ltg Table'!$B$4:$W$92,M$1,0)</f>
        <v>0</v>
      </c>
      <c r="N32" s="137">
        <f>VLOOKUP($A32,'2025 Stds Ltg Table'!$B$4:$W$92,N$1,0)</f>
        <v>0</v>
      </c>
      <c r="O32" s="137">
        <f>VLOOKUP($A32,'2025 Stds Ltg Table'!$B$4:$W$92,O$1,0)</f>
        <v>0</v>
      </c>
      <c r="P32" s="137">
        <f>VLOOKUP($A32,'2025 Stds Ltg Table'!$B$4:$W$92,P$1,0)</f>
        <v>0</v>
      </c>
      <c r="Q32" s="137">
        <f>VLOOKUP($A32,'2025 Stds Ltg Table'!$B$4:$W$92,Q$1,0)</f>
        <v>0</v>
      </c>
      <c r="R32" s="137">
        <f>VLOOKUP($A32,'2025 Stds Ltg Table'!$B$4:$W$92,R$1,0)</f>
        <v>0</v>
      </c>
      <c r="S32" s="137">
        <f>VLOOKUP($A32,'2025 Stds Ltg Table'!$B$4:$W$92,S$1,0)</f>
        <v>0</v>
      </c>
      <c r="T32" s="137">
        <f>VLOOKUP($A32,'2025 Stds Ltg Table'!$B$4:$W$92,T$1,0)</f>
        <v>0</v>
      </c>
      <c r="U32" s="137">
        <f>VLOOKUP($A32,'2025 Stds Ltg Table'!$B$4:$W$92,U$1,0)</f>
        <v>0</v>
      </c>
      <c r="V32" s="137">
        <f>VLOOKUP($A32,'2025 Stds Ltg Table'!$B$4:$W$92,V$1,0)</f>
        <v>0</v>
      </c>
      <c r="W32" s="137">
        <f>VLOOKUP($A32,'2025 Stds Ltg Table'!$B$4:$W$92,W$1,0)</f>
        <v>0.1</v>
      </c>
      <c r="X32" s="137">
        <f>VLOOKUP($A32,'2025 Stds Ltg Table'!$B$4:$W$92,X$1,0)</f>
        <v>0</v>
      </c>
      <c r="Y32" s="137">
        <f>VLOOKUP($A32,'2025 Stds Ltg Table'!$B$4:$W$92,Y$1,0)</f>
        <v>0</v>
      </c>
      <c r="Z32" s="137">
        <f>VLOOKUP($A32,'2025 Stds Ltg Table'!$B$4:$W$92,Z$1,0)</f>
        <v>0</v>
      </c>
      <c r="AA32" s="137">
        <f>VLOOKUP($A32,'2025 Stds Ltg Table'!$B$4:$W$92,AA$1,0)</f>
        <v>0</v>
      </c>
      <c r="AB32" s="137">
        <f>VLOOKUP($A32,'2025 Stds Ltg Table'!$B$4:$W$92,AB$1,0)</f>
        <v>0</v>
      </c>
      <c r="AC32" s="137">
        <f>VLOOKUP($A32,'2025 Stds Ltg Table'!$B$4:$W$92,AC$1,0)</f>
        <v>0</v>
      </c>
      <c r="AD32" s="137">
        <f>VLOOKUP($A32,'2025 Stds Ltg Table'!$B$4:$W$92,AD$1,0)</f>
        <v>0</v>
      </c>
      <c r="AE32" s="58">
        <f>VLOOKUP($A32,'2022 SpaceFuncData-Input'!$A$3:$Y$82,17,FALSE)</f>
        <v>150</v>
      </c>
      <c r="AF32" s="58">
        <f>VLOOKUP($A32,'2022 SpaceFuncData-Input'!$A$3:$Y$82,18,FALSE)</f>
        <v>150</v>
      </c>
      <c r="AG32" s="58">
        <f>VLOOKUP($A32,'2022 SpaceFuncData-Input'!$A$3:$Y$82,19,FALSE)</f>
        <v>0</v>
      </c>
      <c r="AH32" s="58">
        <f>VLOOKUP($A32,'2022 SpaceFuncData-Input'!$A$3:$Y$82,20,FALSE)</f>
        <v>0</v>
      </c>
      <c r="AI32" s="58">
        <f>VLOOKUP($A32,'2022 SpaceFuncData-Input'!$A$3:$Y$82,21,FALSE)</f>
        <v>20</v>
      </c>
      <c r="AJ32" s="58">
        <f>VLOOKUP($A32,'2022 SpaceFuncData-Input'!$A$3:$Y$82,22,FALSE)</f>
        <v>200</v>
      </c>
      <c r="AK32" s="58">
        <f>VLOOKUP($A32,'2022 SpaceFuncData-Input'!$A$3:$Y$82,23,FALSE)</f>
        <v>1.5</v>
      </c>
      <c r="AL32" s="58">
        <f>VLOOKUP($A32,'2022 SpaceFuncData-Input'!$A$3:$Y$82,24,FALSE)</f>
        <v>2</v>
      </c>
      <c r="AM32" s="58" t="str">
        <f>VLOOKUP($A32,'2022 SpaceFuncData-Input'!$A$3:$Y$82,25,FALSE)</f>
        <v>Health</v>
      </c>
      <c r="AN32" s="58">
        <v>1</v>
      </c>
      <c r="AO32" s="58">
        <v>0</v>
      </c>
      <c r="AP32" s="58">
        <v>0</v>
      </c>
      <c r="AQ32" s="46">
        <v>330</v>
      </c>
    </row>
    <row r="33" spans="1:43" ht="14.4" x14ac:dyDescent="0.25">
      <c r="A33" s="45" t="str">
        <f>'2025 Stds Ltg Table'!B32</f>
        <v>Healthcare Facility and Hospitals (Nurse's Station)</v>
      </c>
      <c r="B33" s="58" t="str">
        <f>VLOOKUP($A33,'2022 SpaceFuncData-Input'!$A$3:$I$82,2,FALSE)</f>
        <v>Misc - All others</v>
      </c>
      <c r="C33" s="58">
        <f>VLOOKUP($A33,'2022 SpaceFuncData-Input'!$A$3:$I$85,3,FALSE)</f>
        <v>10</v>
      </c>
      <c r="D33" s="58">
        <f>VLOOKUP($A33,'2022 SpaceFuncData-Input'!$A$3:$I$85,4,FALSE)</f>
        <v>0.5</v>
      </c>
      <c r="E33" s="58">
        <f>VLOOKUP($A33,'2022 SpaceFuncData-Input'!$A$3:$I$85,5,FALSE)</f>
        <v>250</v>
      </c>
      <c r="F33" s="58">
        <f>VLOOKUP($A33,'2022 SpaceFuncData-Input'!$A$3:$I$85,6,FALSE)</f>
        <v>200</v>
      </c>
      <c r="G33" s="58">
        <f>VLOOKUP($A33,'2022 SpaceFuncData-Input'!$A$3:$I$85,7,FALSE)</f>
        <v>1.5</v>
      </c>
      <c r="H33" s="58">
        <f>VLOOKUP($A33,'2022 SpaceFuncData-Input'!$A$3:$I$85,8,FALSE)</f>
        <v>0.24</v>
      </c>
      <c r="I33" s="58" t="str">
        <f>VLOOKUP($A33,'2022 SpaceFuncData-Input'!$A$3:$I$85,9,FALSE)</f>
        <v>Gas</v>
      </c>
      <c r="J33" s="131">
        <f>VLOOKUP($A33,'2025 Stds Ltg Table'!$B$4:$V$92,2,0)</f>
        <v>0.85</v>
      </c>
      <c r="K33" s="137">
        <f>VLOOKUP($A33,'2025 Stds Ltg Table'!$B$4:$W$92,K$1,0)</f>
        <v>0</v>
      </c>
      <c r="L33" s="137">
        <f>VLOOKUP($A33,'2025 Stds Ltg Table'!$B$4:$W$92,L$1,0)</f>
        <v>0.2</v>
      </c>
      <c r="M33" s="137">
        <f>VLOOKUP($A33,'2025 Stds Ltg Table'!$B$4:$W$92,M$1,0)</f>
        <v>0</v>
      </c>
      <c r="N33" s="137">
        <f>VLOOKUP($A33,'2025 Stds Ltg Table'!$B$4:$W$92,N$1,0)</f>
        <v>0</v>
      </c>
      <c r="O33" s="137">
        <f>VLOOKUP($A33,'2025 Stds Ltg Table'!$B$4:$W$92,O$1,0)</f>
        <v>0</v>
      </c>
      <c r="P33" s="137">
        <f>VLOOKUP($A33,'2025 Stds Ltg Table'!$B$4:$W$92,P$1,0)</f>
        <v>0</v>
      </c>
      <c r="Q33" s="137">
        <f>VLOOKUP($A33,'2025 Stds Ltg Table'!$B$4:$W$92,Q$1,0)</f>
        <v>0</v>
      </c>
      <c r="R33" s="137">
        <f>VLOOKUP($A33,'2025 Stds Ltg Table'!$B$4:$W$92,R$1,0)</f>
        <v>0</v>
      </c>
      <c r="S33" s="137">
        <f>VLOOKUP($A33,'2025 Stds Ltg Table'!$B$4:$W$92,S$1,0)</f>
        <v>0</v>
      </c>
      <c r="T33" s="137">
        <f>VLOOKUP($A33,'2025 Stds Ltg Table'!$B$4:$W$92,T$1,0)</f>
        <v>0</v>
      </c>
      <c r="U33" s="137">
        <f>VLOOKUP($A33,'2025 Stds Ltg Table'!$B$4:$W$92,U$1,0)</f>
        <v>0</v>
      </c>
      <c r="V33" s="137">
        <f>VLOOKUP($A33,'2025 Stds Ltg Table'!$B$4:$W$92,V$1,0)</f>
        <v>0</v>
      </c>
      <c r="W33" s="137">
        <f>VLOOKUP($A33,'2025 Stds Ltg Table'!$B$4:$W$92,W$1,0)</f>
        <v>0.1</v>
      </c>
      <c r="X33" s="137">
        <f>VLOOKUP($A33,'2025 Stds Ltg Table'!$B$4:$W$92,X$1,0)</f>
        <v>0</v>
      </c>
      <c r="Y33" s="137">
        <f>VLOOKUP($A33,'2025 Stds Ltg Table'!$B$4:$W$92,Y$1,0)</f>
        <v>0</v>
      </c>
      <c r="Z33" s="137">
        <f>VLOOKUP($A33,'2025 Stds Ltg Table'!$B$4:$W$92,Z$1,0)</f>
        <v>0</v>
      </c>
      <c r="AA33" s="137">
        <f>VLOOKUP($A33,'2025 Stds Ltg Table'!$B$4:$W$92,AA$1,0)</f>
        <v>0</v>
      </c>
      <c r="AB33" s="137">
        <f>VLOOKUP($A33,'2025 Stds Ltg Table'!$B$4:$W$92,AB$1,0)</f>
        <v>0</v>
      </c>
      <c r="AC33" s="137">
        <f>VLOOKUP($A33,'2025 Stds Ltg Table'!$B$4:$W$92,AC$1,0)</f>
        <v>0</v>
      </c>
      <c r="AD33" s="137">
        <f>VLOOKUP($A33,'2025 Stds Ltg Table'!$B$4:$W$92,AD$1,0)</f>
        <v>0</v>
      </c>
      <c r="AE33" s="58">
        <f>VLOOKUP($A33,'2022 SpaceFuncData-Input'!$A$3:$Y$82,17,FALSE)</f>
        <v>150</v>
      </c>
      <c r="AF33" s="58">
        <f>VLOOKUP($A33,'2022 SpaceFuncData-Input'!$A$3:$Y$82,18,FALSE)</f>
        <v>150</v>
      </c>
      <c r="AG33" s="58">
        <f>VLOOKUP($A33,'2022 SpaceFuncData-Input'!$A$3:$Y$82,19,FALSE)</f>
        <v>0</v>
      </c>
      <c r="AH33" s="58">
        <f>VLOOKUP($A33,'2022 SpaceFuncData-Input'!$A$3:$Y$82,20,FALSE)</f>
        <v>0</v>
      </c>
      <c r="AI33" s="58">
        <f>VLOOKUP($A33,'2022 SpaceFuncData-Input'!$A$3:$Y$82,21,FALSE)</f>
        <v>75</v>
      </c>
      <c r="AJ33" s="58">
        <f>VLOOKUP($A33,'2022 SpaceFuncData-Input'!$A$3:$Y$82,22,FALSE)</f>
        <v>500</v>
      </c>
      <c r="AK33" s="58">
        <f>VLOOKUP($A33,'2022 SpaceFuncData-Input'!$A$3:$Y$82,23,FALSE)</f>
        <v>1.5</v>
      </c>
      <c r="AL33" s="58">
        <f>VLOOKUP($A33,'2022 SpaceFuncData-Input'!$A$3:$Y$82,24,FALSE)</f>
        <v>2</v>
      </c>
      <c r="AM33" s="58" t="str">
        <f>VLOOKUP($A33,'2022 SpaceFuncData-Input'!$A$3:$Y$82,25,FALSE)</f>
        <v>Health</v>
      </c>
      <c r="AN33" s="58">
        <v>1</v>
      </c>
      <c r="AO33" s="58">
        <v>0</v>
      </c>
      <c r="AP33" s="58">
        <v>0</v>
      </c>
      <c r="AQ33" s="46">
        <v>331</v>
      </c>
    </row>
    <row r="34" spans="1:43" ht="14.4" x14ac:dyDescent="0.25">
      <c r="A34" s="45" t="str">
        <f>'2025 Stds Ltg Table'!B33</f>
        <v>Healthcare Facility and Hospitals (Operating Room)</v>
      </c>
      <c r="B34" s="58" t="str">
        <f>VLOOKUP($A34,'2022 SpaceFuncData-Input'!$A$3:$I$82,2,FALSE)</f>
        <v>Misc - All others</v>
      </c>
      <c r="C34" s="58">
        <f>VLOOKUP($A34,'2022 SpaceFuncData-Input'!$A$3:$I$85,3,FALSE)</f>
        <v>10</v>
      </c>
      <c r="D34" s="58">
        <f>VLOOKUP($A34,'2022 SpaceFuncData-Input'!$A$3:$I$85,4,FALSE)</f>
        <v>0.5</v>
      </c>
      <c r="E34" s="58">
        <f>VLOOKUP($A34,'2022 SpaceFuncData-Input'!$A$3:$I$85,5,FALSE)</f>
        <v>250</v>
      </c>
      <c r="F34" s="58">
        <f>VLOOKUP($A34,'2022 SpaceFuncData-Input'!$A$3:$I$85,6,FALSE)</f>
        <v>200</v>
      </c>
      <c r="G34" s="58">
        <f>VLOOKUP($A34,'2022 SpaceFuncData-Input'!$A$3:$I$85,7,FALSE)</f>
        <v>1.5</v>
      </c>
      <c r="H34" s="58">
        <f>VLOOKUP($A34,'2022 SpaceFuncData-Input'!$A$3:$I$85,8,FALSE)</f>
        <v>0.24</v>
      </c>
      <c r="I34" s="58" t="str">
        <f>VLOOKUP($A34,'2022 SpaceFuncData-Input'!$A$3:$I$85,9,FALSE)</f>
        <v>Gas</v>
      </c>
      <c r="J34" s="131">
        <f>VLOOKUP($A34,'2025 Stds Ltg Table'!$B$4:$V$92,2,0)</f>
        <v>1.9</v>
      </c>
      <c r="K34" s="137">
        <f>VLOOKUP($A34,'2025 Stds Ltg Table'!$B$4:$W$92,K$1,0)</f>
        <v>0</v>
      </c>
      <c r="L34" s="137">
        <f>VLOOKUP($A34,'2025 Stds Ltg Table'!$B$4:$W$92,L$1,0)</f>
        <v>0</v>
      </c>
      <c r="M34" s="137">
        <f>VLOOKUP($A34,'2025 Stds Ltg Table'!$B$4:$W$92,M$1,0)</f>
        <v>0</v>
      </c>
      <c r="N34" s="137">
        <f>VLOOKUP($A34,'2025 Stds Ltg Table'!$B$4:$W$92,N$1,0)</f>
        <v>0</v>
      </c>
      <c r="O34" s="137">
        <f>VLOOKUP($A34,'2025 Stds Ltg Table'!$B$4:$W$92,O$1,0)</f>
        <v>0</v>
      </c>
      <c r="P34" s="137">
        <f>VLOOKUP($A34,'2025 Stds Ltg Table'!$B$4:$W$92,P$1,0)</f>
        <v>0</v>
      </c>
      <c r="Q34" s="137">
        <f>VLOOKUP($A34,'2025 Stds Ltg Table'!$B$4:$W$92,Q$1,0)</f>
        <v>0</v>
      </c>
      <c r="R34" s="137">
        <f>VLOOKUP($A34,'2025 Stds Ltg Table'!$B$4:$W$92,R$1,0)</f>
        <v>0</v>
      </c>
      <c r="S34" s="137">
        <f>VLOOKUP($A34,'2025 Stds Ltg Table'!$B$4:$W$92,S$1,0)</f>
        <v>0</v>
      </c>
      <c r="T34" s="137">
        <f>VLOOKUP($A34,'2025 Stds Ltg Table'!$B$4:$W$92,T$1,0)</f>
        <v>0</v>
      </c>
      <c r="U34" s="137">
        <f>VLOOKUP($A34,'2025 Stds Ltg Table'!$B$4:$W$92,U$1,0)</f>
        <v>0</v>
      </c>
      <c r="V34" s="137">
        <f>VLOOKUP($A34,'2025 Stds Ltg Table'!$B$4:$W$92,V$1,0)</f>
        <v>0</v>
      </c>
      <c r="W34" s="137">
        <f>VLOOKUP($A34,'2025 Stds Ltg Table'!$B$4:$W$92,W$1,0)</f>
        <v>0</v>
      </c>
      <c r="X34" s="137">
        <f>VLOOKUP($A34,'2025 Stds Ltg Table'!$B$4:$W$92,X$1,0)</f>
        <v>0</v>
      </c>
      <c r="Y34" s="137">
        <f>VLOOKUP($A34,'2025 Stds Ltg Table'!$B$4:$W$92,Y$1,0)</f>
        <v>0</v>
      </c>
      <c r="Z34" s="137">
        <f>VLOOKUP($A34,'2025 Stds Ltg Table'!$B$4:$W$92,Z$1,0)</f>
        <v>0</v>
      </c>
      <c r="AA34" s="137">
        <f>VLOOKUP($A34,'2025 Stds Ltg Table'!$B$4:$W$92,AA$1,0)</f>
        <v>0</v>
      </c>
      <c r="AB34" s="137">
        <f>VLOOKUP($A34,'2025 Stds Ltg Table'!$B$4:$W$92,AB$1,0)</f>
        <v>0</v>
      </c>
      <c r="AC34" s="137">
        <f>VLOOKUP($A34,'2025 Stds Ltg Table'!$B$4:$W$92,AC$1,0)</f>
        <v>0</v>
      </c>
      <c r="AD34" s="137">
        <f>VLOOKUP($A34,'2025 Stds Ltg Table'!$B$4:$W$92,AD$1,0)</f>
        <v>0</v>
      </c>
      <c r="AE34" s="58">
        <f>VLOOKUP($A34,'2022 SpaceFuncData-Input'!$A$3:$Y$82,17,FALSE)</f>
        <v>150</v>
      </c>
      <c r="AF34" s="58">
        <f>VLOOKUP($A34,'2022 SpaceFuncData-Input'!$A$3:$Y$82,18,FALSE)</f>
        <v>150</v>
      </c>
      <c r="AG34" s="58">
        <f>VLOOKUP($A34,'2022 SpaceFuncData-Input'!$A$3:$Y$82,19,FALSE)</f>
        <v>0</v>
      </c>
      <c r="AH34" s="58">
        <f>VLOOKUP($A34,'2022 SpaceFuncData-Input'!$A$3:$Y$82,20,FALSE)</f>
        <v>0</v>
      </c>
      <c r="AI34" s="58">
        <f>VLOOKUP($A34,'2022 SpaceFuncData-Input'!$A$3:$Y$82,21,FALSE)</f>
        <v>300</v>
      </c>
      <c r="AJ34" s="58">
        <f>VLOOKUP($A34,'2022 SpaceFuncData-Input'!$A$3:$Y$82,22,FALSE)</f>
        <v>3000</v>
      </c>
      <c r="AK34" s="58">
        <f>VLOOKUP($A34,'2022 SpaceFuncData-Input'!$A$3:$Y$82,23,FALSE)</f>
        <v>1.5</v>
      </c>
      <c r="AL34" s="58">
        <f>VLOOKUP($A34,'2022 SpaceFuncData-Input'!$A$3:$Y$82,24,FALSE)</f>
        <v>2</v>
      </c>
      <c r="AM34" s="58" t="str">
        <f>VLOOKUP($A34,'2022 SpaceFuncData-Input'!$A$3:$Y$82,25,FALSE)</f>
        <v>Health</v>
      </c>
      <c r="AN34" s="58">
        <v>1</v>
      </c>
      <c r="AO34" s="58">
        <v>0</v>
      </c>
      <c r="AP34" s="58">
        <v>0</v>
      </c>
      <c r="AQ34" s="46">
        <v>332</v>
      </c>
    </row>
    <row r="35" spans="1:43" ht="14.4" x14ac:dyDescent="0.25">
      <c r="A35" s="45" t="str">
        <f>'2025 Stds Ltg Table'!B34</f>
        <v>Healthcare Facility and Hospitals (Patient Room)</v>
      </c>
      <c r="B35" s="58" t="str">
        <f>VLOOKUP($A35,'2022 SpaceFuncData-Input'!$A$3:$I$82,2,FALSE)</f>
        <v>Misc - All others</v>
      </c>
      <c r="C35" s="58">
        <f>VLOOKUP($A35,'2022 SpaceFuncData-Input'!$A$3:$I$85,3,FALSE)</f>
        <v>10</v>
      </c>
      <c r="D35" s="58">
        <f>VLOOKUP($A35,'2022 SpaceFuncData-Input'!$A$3:$I$85,4,FALSE)</f>
        <v>0.5</v>
      </c>
      <c r="E35" s="58">
        <f>VLOOKUP($A35,'2022 SpaceFuncData-Input'!$A$3:$I$85,5,FALSE)</f>
        <v>250</v>
      </c>
      <c r="F35" s="58">
        <f>VLOOKUP($A35,'2022 SpaceFuncData-Input'!$A$3:$I$85,6,FALSE)</f>
        <v>200</v>
      </c>
      <c r="G35" s="58">
        <f>VLOOKUP($A35,'2022 SpaceFuncData-Input'!$A$3:$I$85,7,FALSE)</f>
        <v>1.5</v>
      </c>
      <c r="H35" s="58">
        <f>VLOOKUP($A35,'2022 SpaceFuncData-Input'!$A$3:$I$85,8,FALSE)</f>
        <v>0.24</v>
      </c>
      <c r="I35" s="58" t="str">
        <f>VLOOKUP($A35,'2022 SpaceFuncData-Input'!$A$3:$I$85,9,FALSE)</f>
        <v>Gas</v>
      </c>
      <c r="J35" s="131">
        <f>VLOOKUP($A35,'2025 Stds Ltg Table'!$B$4:$V$92,2,0)</f>
        <v>0.7</v>
      </c>
      <c r="K35" s="137">
        <f>VLOOKUP($A35,'2025 Stds Ltg Table'!$B$4:$W$92,K$1,0)</f>
        <v>0</v>
      </c>
      <c r="L35" s="137">
        <f>VLOOKUP($A35,'2025 Stds Ltg Table'!$B$4:$W$92,L$1,0)</f>
        <v>0</v>
      </c>
      <c r="M35" s="137">
        <f>VLOOKUP($A35,'2025 Stds Ltg Table'!$B$4:$W$92,M$1,0)</f>
        <v>0</v>
      </c>
      <c r="N35" s="137">
        <f>VLOOKUP($A35,'2025 Stds Ltg Table'!$B$4:$W$92,N$1,0)</f>
        <v>0.15</v>
      </c>
      <c r="O35" s="137">
        <f>VLOOKUP($A35,'2025 Stds Ltg Table'!$B$4:$W$92,O$1,0)</f>
        <v>0</v>
      </c>
      <c r="P35" s="137">
        <f>VLOOKUP($A35,'2025 Stds Ltg Table'!$B$4:$W$92,P$1,0)</f>
        <v>0</v>
      </c>
      <c r="Q35" s="137">
        <f>VLOOKUP($A35,'2025 Stds Ltg Table'!$B$4:$W$92,Q$1,0)</f>
        <v>0</v>
      </c>
      <c r="R35" s="137">
        <f>VLOOKUP($A35,'2025 Stds Ltg Table'!$B$4:$W$92,R$1,0)</f>
        <v>0</v>
      </c>
      <c r="S35" s="137">
        <f>VLOOKUP($A35,'2025 Stds Ltg Table'!$B$4:$W$92,S$1,0)</f>
        <v>0</v>
      </c>
      <c r="T35" s="137">
        <f>VLOOKUP($A35,'2025 Stds Ltg Table'!$B$4:$W$92,T$1,0)</f>
        <v>0</v>
      </c>
      <c r="U35" s="137">
        <f>VLOOKUP($A35,'2025 Stds Ltg Table'!$B$4:$W$92,U$1,0)</f>
        <v>0</v>
      </c>
      <c r="V35" s="137">
        <f>VLOOKUP($A35,'2025 Stds Ltg Table'!$B$4:$W$92,V$1,0)</f>
        <v>0</v>
      </c>
      <c r="W35" s="137">
        <f>VLOOKUP($A35,'2025 Stds Ltg Table'!$B$4:$W$92,W$1,0)</f>
        <v>0.1</v>
      </c>
      <c r="X35" s="137">
        <f>VLOOKUP($A35,'2025 Stds Ltg Table'!$B$4:$W$92,X$1,0)</f>
        <v>0</v>
      </c>
      <c r="Y35" s="137">
        <f>VLOOKUP($A35,'2025 Stds Ltg Table'!$B$4:$W$92,Y$1,0)</f>
        <v>0</v>
      </c>
      <c r="Z35" s="137">
        <f>VLOOKUP($A35,'2025 Stds Ltg Table'!$B$4:$W$92,Z$1,0)</f>
        <v>0</v>
      </c>
      <c r="AA35" s="137">
        <f>VLOOKUP($A35,'2025 Stds Ltg Table'!$B$4:$W$92,AA$1,0)</f>
        <v>0</v>
      </c>
      <c r="AB35" s="137">
        <f>VLOOKUP($A35,'2025 Stds Ltg Table'!$B$4:$W$92,AB$1,0)</f>
        <v>0</v>
      </c>
      <c r="AC35" s="137">
        <f>VLOOKUP($A35,'2025 Stds Ltg Table'!$B$4:$W$92,AC$1,0)</f>
        <v>0</v>
      </c>
      <c r="AD35" s="137">
        <f>VLOOKUP($A35,'2025 Stds Ltg Table'!$B$4:$W$92,AD$1,0)</f>
        <v>0</v>
      </c>
      <c r="AE35" s="58">
        <f>VLOOKUP($A35,'2022 SpaceFuncData-Input'!$A$3:$Y$82,17,FALSE)</f>
        <v>150</v>
      </c>
      <c r="AF35" s="58">
        <f>VLOOKUP($A35,'2022 SpaceFuncData-Input'!$A$3:$Y$82,18,FALSE)</f>
        <v>150</v>
      </c>
      <c r="AG35" s="58">
        <f>VLOOKUP($A35,'2022 SpaceFuncData-Input'!$A$3:$Y$82,19,FALSE)</f>
        <v>0</v>
      </c>
      <c r="AH35" s="58">
        <f>VLOOKUP($A35,'2022 SpaceFuncData-Input'!$A$3:$Y$82,20,FALSE)</f>
        <v>0</v>
      </c>
      <c r="AI35" s="58">
        <f>VLOOKUP($A35,'2022 SpaceFuncData-Input'!$A$3:$Y$82,21,FALSE)</f>
        <v>20</v>
      </c>
      <c r="AJ35" s="58">
        <f>VLOOKUP($A35,'2022 SpaceFuncData-Input'!$A$3:$Y$82,22,FALSE)</f>
        <v>200</v>
      </c>
      <c r="AK35" s="58">
        <f>VLOOKUP($A35,'2022 SpaceFuncData-Input'!$A$3:$Y$82,23,FALSE)</f>
        <v>1.5</v>
      </c>
      <c r="AL35" s="58">
        <f>VLOOKUP($A35,'2022 SpaceFuncData-Input'!$A$3:$Y$82,24,FALSE)</f>
        <v>2</v>
      </c>
      <c r="AM35" s="58" t="str">
        <f>VLOOKUP($A35,'2022 SpaceFuncData-Input'!$A$3:$Y$82,25,FALSE)</f>
        <v>Health</v>
      </c>
      <c r="AN35" s="58">
        <v>1</v>
      </c>
      <c r="AO35" s="58">
        <v>0</v>
      </c>
      <c r="AP35" s="58">
        <v>0</v>
      </c>
      <c r="AQ35" s="46">
        <v>333</v>
      </c>
    </row>
    <row r="36" spans="1:43" ht="14.4" x14ac:dyDescent="0.25">
      <c r="A36" s="45" t="str">
        <f>'2025 Stds Ltg Table'!B35</f>
        <v>Healthcare Facility and Hospitals (Physical Therapy Room)</v>
      </c>
      <c r="B36" s="58" t="str">
        <f>VLOOKUP($A36,'2022 SpaceFuncData-Input'!$A$3:$I$82,2,FALSE)</f>
        <v>Misc - All others</v>
      </c>
      <c r="C36" s="58">
        <f>VLOOKUP($A36,'2022 SpaceFuncData-Input'!$A$3:$I$85,3,FALSE)</f>
        <v>10</v>
      </c>
      <c r="D36" s="58">
        <f>VLOOKUP($A36,'2022 SpaceFuncData-Input'!$A$3:$I$85,4,FALSE)</f>
        <v>0.5</v>
      </c>
      <c r="E36" s="58">
        <f>VLOOKUP($A36,'2022 SpaceFuncData-Input'!$A$3:$I$85,5,FALSE)</f>
        <v>250</v>
      </c>
      <c r="F36" s="58">
        <f>VLOOKUP($A36,'2022 SpaceFuncData-Input'!$A$3:$I$85,6,FALSE)</f>
        <v>200</v>
      </c>
      <c r="G36" s="58">
        <f>VLOOKUP($A36,'2022 SpaceFuncData-Input'!$A$3:$I$85,7,FALSE)</f>
        <v>1.5</v>
      </c>
      <c r="H36" s="58">
        <f>VLOOKUP($A36,'2022 SpaceFuncData-Input'!$A$3:$I$85,8,FALSE)</f>
        <v>0.24</v>
      </c>
      <c r="I36" s="58" t="str">
        <f>VLOOKUP($A36,'2022 SpaceFuncData-Input'!$A$3:$I$85,9,FALSE)</f>
        <v>Electric</v>
      </c>
      <c r="J36" s="131">
        <f>VLOOKUP($A36,'2025 Stds Ltg Table'!$B$4:$V$92,2,0)</f>
        <v>0.75</v>
      </c>
      <c r="K36" s="137">
        <f>VLOOKUP($A36,'2025 Stds Ltg Table'!$B$4:$W$92,K$1,0)</f>
        <v>0</v>
      </c>
      <c r="L36" s="137">
        <f>VLOOKUP($A36,'2025 Stds Ltg Table'!$B$4:$W$92,L$1,0)</f>
        <v>0</v>
      </c>
      <c r="M36" s="137">
        <f>VLOOKUP($A36,'2025 Stds Ltg Table'!$B$4:$W$92,M$1,0)</f>
        <v>0</v>
      </c>
      <c r="N36" s="137">
        <f>VLOOKUP($A36,'2025 Stds Ltg Table'!$B$4:$W$92,N$1,0)</f>
        <v>0</v>
      </c>
      <c r="O36" s="137">
        <f>VLOOKUP($A36,'2025 Stds Ltg Table'!$B$4:$W$92,O$1,0)</f>
        <v>0</v>
      </c>
      <c r="P36" s="137">
        <f>VLOOKUP($A36,'2025 Stds Ltg Table'!$B$4:$W$92,P$1,0)</f>
        <v>0</v>
      </c>
      <c r="Q36" s="137">
        <f>VLOOKUP($A36,'2025 Stds Ltg Table'!$B$4:$W$92,Q$1,0)</f>
        <v>0</v>
      </c>
      <c r="R36" s="137">
        <f>VLOOKUP($A36,'2025 Stds Ltg Table'!$B$4:$W$92,R$1,0)</f>
        <v>0</v>
      </c>
      <c r="S36" s="137">
        <f>VLOOKUP($A36,'2025 Stds Ltg Table'!$B$4:$W$92,S$1,0)</f>
        <v>0</v>
      </c>
      <c r="T36" s="137">
        <f>VLOOKUP($A36,'2025 Stds Ltg Table'!$B$4:$W$92,T$1,0)</f>
        <v>0</v>
      </c>
      <c r="U36" s="137">
        <f>VLOOKUP($A36,'2025 Stds Ltg Table'!$B$4:$W$92,U$1,0)</f>
        <v>0</v>
      </c>
      <c r="V36" s="137">
        <f>VLOOKUP($A36,'2025 Stds Ltg Table'!$B$4:$W$92,V$1,0)</f>
        <v>0</v>
      </c>
      <c r="W36" s="137">
        <f>VLOOKUP($A36,'2025 Stds Ltg Table'!$B$4:$W$92,W$1,0)</f>
        <v>0.1</v>
      </c>
      <c r="X36" s="137">
        <f>VLOOKUP($A36,'2025 Stds Ltg Table'!$B$4:$W$92,X$1,0)</f>
        <v>0</v>
      </c>
      <c r="Y36" s="137">
        <f>VLOOKUP($A36,'2025 Stds Ltg Table'!$B$4:$W$92,Y$1,0)</f>
        <v>0</v>
      </c>
      <c r="Z36" s="137">
        <f>VLOOKUP($A36,'2025 Stds Ltg Table'!$B$4:$W$92,Z$1,0)</f>
        <v>0</v>
      </c>
      <c r="AA36" s="137">
        <f>VLOOKUP($A36,'2025 Stds Ltg Table'!$B$4:$W$92,AA$1,0)</f>
        <v>0</v>
      </c>
      <c r="AB36" s="137">
        <f>VLOOKUP($A36,'2025 Stds Ltg Table'!$B$4:$W$92,AB$1,0)</f>
        <v>0</v>
      </c>
      <c r="AC36" s="137">
        <f>VLOOKUP($A36,'2025 Stds Ltg Table'!$B$4:$W$92,AC$1,0)</f>
        <v>0</v>
      </c>
      <c r="AD36" s="137">
        <f>VLOOKUP($A36,'2025 Stds Ltg Table'!$B$4:$W$92,AD$1,0)</f>
        <v>0</v>
      </c>
      <c r="AE36" s="58">
        <f>VLOOKUP($A36,'2022 SpaceFuncData-Input'!$A$3:$Y$82,17,FALSE)</f>
        <v>150</v>
      </c>
      <c r="AF36" s="58">
        <f>VLOOKUP($A36,'2022 SpaceFuncData-Input'!$A$3:$Y$82,18,FALSE)</f>
        <v>150</v>
      </c>
      <c r="AG36" s="58">
        <f>VLOOKUP($A36,'2022 SpaceFuncData-Input'!$A$3:$Y$82,19,FALSE)</f>
        <v>0</v>
      </c>
      <c r="AH36" s="58">
        <f>VLOOKUP($A36,'2022 SpaceFuncData-Input'!$A$3:$Y$82,20,FALSE)</f>
        <v>0</v>
      </c>
      <c r="AI36" s="58">
        <f>VLOOKUP($A36,'2022 SpaceFuncData-Input'!$A$3:$Y$82,21,FALSE)</f>
        <v>75</v>
      </c>
      <c r="AJ36" s="58">
        <f>VLOOKUP($A36,'2022 SpaceFuncData-Input'!$A$3:$Y$82,22,FALSE)</f>
        <v>500</v>
      </c>
      <c r="AK36" s="58">
        <f>VLOOKUP($A36,'2022 SpaceFuncData-Input'!$A$3:$Y$82,23,FALSE)</f>
        <v>1.5</v>
      </c>
      <c r="AL36" s="58">
        <f>VLOOKUP($A36,'2022 SpaceFuncData-Input'!$A$3:$Y$82,24,FALSE)</f>
        <v>2</v>
      </c>
      <c r="AM36" s="58" t="str">
        <f>VLOOKUP($A36,'2022 SpaceFuncData-Input'!$A$3:$Y$82,25,FALSE)</f>
        <v>Health</v>
      </c>
      <c r="AN36" s="58">
        <v>1</v>
      </c>
      <c r="AO36" s="58">
        <v>0</v>
      </c>
      <c r="AP36" s="58">
        <v>0</v>
      </c>
      <c r="AQ36" s="46">
        <v>334</v>
      </c>
    </row>
    <row r="37" spans="1:43" ht="14.4" x14ac:dyDescent="0.25">
      <c r="A37" s="45" t="str">
        <f>'2025 Stds Ltg Table'!B36</f>
        <v>Healthcare Facility and Hospitals (Recovery Room)</v>
      </c>
      <c r="B37" s="58" t="str">
        <f>VLOOKUP($A37,'2022 SpaceFuncData-Input'!$A$3:$I$82,2,FALSE)</f>
        <v>Misc - All others</v>
      </c>
      <c r="C37" s="58">
        <f>VLOOKUP($A37,'2022 SpaceFuncData-Input'!$A$3:$I$85,3,FALSE)</f>
        <v>10</v>
      </c>
      <c r="D37" s="58">
        <f>VLOOKUP($A37,'2022 SpaceFuncData-Input'!$A$3:$I$85,4,FALSE)</f>
        <v>0.5</v>
      </c>
      <c r="E37" s="58">
        <f>VLOOKUP($A37,'2022 SpaceFuncData-Input'!$A$3:$I$85,5,FALSE)</f>
        <v>250</v>
      </c>
      <c r="F37" s="58">
        <f>VLOOKUP($A37,'2022 SpaceFuncData-Input'!$A$3:$I$85,6,FALSE)</f>
        <v>200</v>
      </c>
      <c r="G37" s="58">
        <f>VLOOKUP($A37,'2022 SpaceFuncData-Input'!$A$3:$I$85,7,FALSE)</f>
        <v>1.5</v>
      </c>
      <c r="H37" s="58">
        <f>VLOOKUP($A37,'2022 SpaceFuncData-Input'!$A$3:$I$85,8,FALSE)</f>
        <v>0.24</v>
      </c>
      <c r="I37" s="58" t="str">
        <f>VLOOKUP($A37,'2022 SpaceFuncData-Input'!$A$3:$I$85,9,FALSE)</f>
        <v>Gas</v>
      </c>
      <c r="J37" s="131">
        <f>VLOOKUP($A37,'2025 Stds Ltg Table'!$B$4:$V$92,2,0)</f>
        <v>0.9</v>
      </c>
      <c r="K37" s="137">
        <f>VLOOKUP($A37,'2025 Stds Ltg Table'!$B$4:$W$92,K$1,0)</f>
        <v>0</v>
      </c>
      <c r="L37" s="137">
        <f>VLOOKUP($A37,'2025 Stds Ltg Table'!$B$4:$W$92,L$1,0)</f>
        <v>0</v>
      </c>
      <c r="M37" s="137">
        <f>VLOOKUP($A37,'2025 Stds Ltg Table'!$B$4:$W$92,M$1,0)</f>
        <v>0</v>
      </c>
      <c r="N37" s="137">
        <f>VLOOKUP($A37,'2025 Stds Ltg Table'!$B$4:$W$92,N$1,0)</f>
        <v>0</v>
      </c>
      <c r="O37" s="137">
        <f>VLOOKUP($A37,'2025 Stds Ltg Table'!$B$4:$W$92,O$1,0)</f>
        <v>0</v>
      </c>
      <c r="P37" s="137">
        <f>VLOOKUP($A37,'2025 Stds Ltg Table'!$B$4:$W$92,P$1,0)</f>
        <v>0</v>
      </c>
      <c r="Q37" s="137">
        <f>VLOOKUP($A37,'2025 Stds Ltg Table'!$B$4:$W$92,Q$1,0)</f>
        <v>0</v>
      </c>
      <c r="R37" s="137">
        <f>VLOOKUP($A37,'2025 Stds Ltg Table'!$B$4:$W$92,R$1,0)</f>
        <v>0</v>
      </c>
      <c r="S37" s="137">
        <f>VLOOKUP($A37,'2025 Stds Ltg Table'!$B$4:$W$92,S$1,0)</f>
        <v>0</v>
      </c>
      <c r="T37" s="137">
        <f>VLOOKUP($A37,'2025 Stds Ltg Table'!$B$4:$W$92,T$1,0)</f>
        <v>0</v>
      </c>
      <c r="U37" s="137">
        <f>VLOOKUP($A37,'2025 Stds Ltg Table'!$B$4:$W$92,U$1,0)</f>
        <v>0</v>
      </c>
      <c r="V37" s="137">
        <f>VLOOKUP($A37,'2025 Stds Ltg Table'!$B$4:$W$92,V$1,0)</f>
        <v>0</v>
      </c>
      <c r="W37" s="137">
        <f>VLOOKUP($A37,'2025 Stds Ltg Table'!$B$4:$W$92,W$1,0)</f>
        <v>0.1</v>
      </c>
      <c r="X37" s="137">
        <f>VLOOKUP($A37,'2025 Stds Ltg Table'!$B$4:$W$92,X$1,0)</f>
        <v>0</v>
      </c>
      <c r="Y37" s="137">
        <f>VLOOKUP($A37,'2025 Stds Ltg Table'!$B$4:$W$92,Y$1,0)</f>
        <v>0</v>
      </c>
      <c r="Z37" s="137">
        <f>VLOOKUP($A37,'2025 Stds Ltg Table'!$B$4:$W$92,Z$1,0)</f>
        <v>0</v>
      </c>
      <c r="AA37" s="137">
        <f>VLOOKUP($A37,'2025 Stds Ltg Table'!$B$4:$W$92,AA$1,0)</f>
        <v>0</v>
      </c>
      <c r="AB37" s="137">
        <f>VLOOKUP($A37,'2025 Stds Ltg Table'!$B$4:$W$92,AB$1,0)</f>
        <v>0</v>
      </c>
      <c r="AC37" s="137">
        <f>VLOOKUP($A37,'2025 Stds Ltg Table'!$B$4:$W$92,AC$1,0)</f>
        <v>0</v>
      </c>
      <c r="AD37" s="137">
        <f>VLOOKUP($A37,'2025 Stds Ltg Table'!$B$4:$W$92,AD$1,0)</f>
        <v>0</v>
      </c>
      <c r="AE37" s="58">
        <f>VLOOKUP($A37,'2022 SpaceFuncData-Input'!$A$3:$Y$82,17,FALSE)</f>
        <v>150</v>
      </c>
      <c r="AF37" s="58">
        <f>VLOOKUP($A37,'2022 SpaceFuncData-Input'!$A$3:$Y$82,18,FALSE)</f>
        <v>150</v>
      </c>
      <c r="AG37" s="58">
        <f>VLOOKUP($A37,'2022 SpaceFuncData-Input'!$A$3:$Y$82,19,FALSE)</f>
        <v>0</v>
      </c>
      <c r="AH37" s="58">
        <f>VLOOKUP($A37,'2022 SpaceFuncData-Input'!$A$3:$Y$82,20,FALSE)</f>
        <v>0</v>
      </c>
      <c r="AI37" s="58">
        <f>VLOOKUP($A37,'2022 SpaceFuncData-Input'!$A$3:$Y$82,21,FALSE)</f>
        <v>20</v>
      </c>
      <c r="AJ37" s="58">
        <f>VLOOKUP($A37,'2022 SpaceFuncData-Input'!$A$3:$Y$82,22,FALSE)</f>
        <v>200</v>
      </c>
      <c r="AK37" s="58">
        <f>VLOOKUP($A37,'2022 SpaceFuncData-Input'!$A$3:$Y$82,23,FALSE)</f>
        <v>1.5</v>
      </c>
      <c r="AL37" s="58">
        <f>VLOOKUP($A37,'2022 SpaceFuncData-Input'!$A$3:$Y$82,24,FALSE)</f>
        <v>2</v>
      </c>
      <c r="AM37" s="58" t="str">
        <f>VLOOKUP($A37,'2022 SpaceFuncData-Input'!$A$3:$Y$82,25,FALSE)</f>
        <v>Health</v>
      </c>
      <c r="AN37" s="58">
        <v>1</v>
      </c>
      <c r="AO37" s="58">
        <v>0</v>
      </c>
      <c r="AP37" s="58">
        <v>0</v>
      </c>
      <c r="AQ37" s="46">
        <v>335</v>
      </c>
    </row>
    <row r="38" spans="1:43" ht="14.4" x14ac:dyDescent="0.25">
      <c r="A38" s="45" t="str">
        <f>'2025 Stds Ltg Table'!B77</f>
        <v>High-Rise Residential Living Spaces</v>
      </c>
      <c r="B38" s="58" t="str">
        <f>VLOOKUP($A38,'2022 SpaceFuncData-Input'!$A$3:$I$82,2,FALSE)</f>
        <v>NA</v>
      </c>
      <c r="C38" s="58">
        <f>VLOOKUP($A38,'2022 SpaceFuncData-Input'!$A$3:$I$85,3,FALSE)</f>
        <v>5</v>
      </c>
      <c r="D38" s="58">
        <f>VLOOKUP($A38,'2022 SpaceFuncData-Input'!$A$3:$I$85,4,FALSE)</f>
        <v>0.5</v>
      </c>
      <c r="E38" s="58">
        <f>VLOOKUP($A38,'2022 SpaceFuncData-Input'!$A$3:$I$85,5,FALSE)</f>
        <v>245</v>
      </c>
      <c r="F38" s="58">
        <f>VLOOKUP($A38,'2022 SpaceFuncData-Input'!$A$3:$I$85,6,FALSE)</f>
        <v>155</v>
      </c>
      <c r="G38" s="58">
        <f>VLOOKUP($A38,'2022 SpaceFuncData-Input'!$A$3:$I$85,7,FALSE)</f>
        <v>0.5</v>
      </c>
      <c r="H38" s="58" t="str">
        <f>VLOOKUP($A38,'2022 SpaceFuncData-Input'!$A$3:$I$85,8,FALSE)</f>
        <v>RULE Spc:DwellingUnitXGalPerDay</v>
      </c>
      <c r="I38" s="58" t="str">
        <f>VLOOKUP($A38,'2022 SpaceFuncData-Input'!$A$3:$I$85,9,FALSE)</f>
        <v>Gas</v>
      </c>
      <c r="J38" s="131" t="str">
        <f>VLOOKUP($A38,'2025 Stds Ltg Table'!$B$4:$V$92,2,0)</f>
        <v>na</v>
      </c>
      <c r="K38" s="137">
        <f>VLOOKUP($A38,'2025 Stds Ltg Table'!$B$4:$W$92,K$1,0)</f>
        <v>0</v>
      </c>
      <c r="L38" s="137">
        <f>VLOOKUP($A38,'2025 Stds Ltg Table'!$B$4:$W$92,L$1,0)</f>
        <v>0</v>
      </c>
      <c r="M38" s="137">
        <f>VLOOKUP($A38,'2025 Stds Ltg Table'!$B$4:$W$92,M$1,0)</f>
        <v>0</v>
      </c>
      <c r="N38" s="137">
        <f>VLOOKUP($A38,'2025 Stds Ltg Table'!$B$4:$W$92,N$1,0)</f>
        <v>0</v>
      </c>
      <c r="O38" s="137">
        <f>VLOOKUP($A38,'2025 Stds Ltg Table'!$B$4:$W$92,O$1,0)</f>
        <v>0</v>
      </c>
      <c r="P38" s="137">
        <f>VLOOKUP($A38,'2025 Stds Ltg Table'!$B$4:$W$92,P$1,0)</f>
        <v>0</v>
      </c>
      <c r="Q38" s="137">
        <f>VLOOKUP($A38,'2025 Stds Ltg Table'!$B$4:$W$92,Q$1,0)</f>
        <v>0</v>
      </c>
      <c r="R38" s="137">
        <f>VLOOKUP($A38,'2025 Stds Ltg Table'!$B$4:$W$92,R$1,0)</f>
        <v>0</v>
      </c>
      <c r="S38" s="137">
        <f>VLOOKUP($A38,'2025 Stds Ltg Table'!$B$4:$W$92,S$1,0)</f>
        <v>0</v>
      </c>
      <c r="T38" s="137">
        <f>VLOOKUP($A38,'2025 Stds Ltg Table'!$B$4:$W$92,T$1,0)</f>
        <v>0</v>
      </c>
      <c r="U38" s="137">
        <f>VLOOKUP($A38,'2025 Stds Ltg Table'!$B$4:$W$92,U$1,0)</f>
        <v>0</v>
      </c>
      <c r="V38" s="137">
        <f>VLOOKUP($A38,'2025 Stds Ltg Table'!$B$4:$W$92,V$1,0)</f>
        <v>0</v>
      </c>
      <c r="W38" s="137">
        <f>VLOOKUP($A38,'2025 Stds Ltg Table'!$B$4:$W$92,W$1,0)</f>
        <v>0</v>
      </c>
      <c r="X38" s="137">
        <f>VLOOKUP($A38,'2025 Stds Ltg Table'!$B$4:$W$92,X$1,0)</f>
        <v>0</v>
      </c>
      <c r="Y38" s="137">
        <f>VLOOKUP($A38,'2025 Stds Ltg Table'!$B$4:$W$92,Y$1,0)</f>
        <v>0</v>
      </c>
      <c r="Z38" s="137">
        <f>VLOOKUP($A38,'2025 Stds Ltg Table'!$B$4:$W$92,Z$1,0)</f>
        <v>0</v>
      </c>
      <c r="AA38" s="137">
        <f>VLOOKUP($A38,'2025 Stds Ltg Table'!$B$4:$W$92,AA$1,0)</f>
        <v>0</v>
      </c>
      <c r="AB38" s="137">
        <f>VLOOKUP($A38,'2025 Stds Ltg Table'!$B$4:$W$92,AB$1,0)</f>
        <v>0</v>
      </c>
      <c r="AC38" s="137">
        <f>VLOOKUP($A38,'2025 Stds Ltg Table'!$B$4:$W$92,AC$1,0)</f>
        <v>0</v>
      </c>
      <c r="AD38" s="137">
        <f>VLOOKUP($A38,'2025 Stds Ltg Table'!$B$4:$W$92,AD$1,0)</f>
        <v>0</v>
      </c>
      <c r="AE38" s="58">
        <f>VLOOKUP($A38,'2022 SpaceFuncData-Input'!$A$3:$Y$82,17,FALSE)</f>
        <v>150</v>
      </c>
      <c r="AF38" s="58">
        <f>VLOOKUP($A38,'2022 SpaceFuncData-Input'!$A$3:$Y$82,18,FALSE)</f>
        <v>150</v>
      </c>
      <c r="AG38" s="58">
        <f>VLOOKUP($A38,'2022 SpaceFuncData-Input'!$A$3:$Y$82,19,FALSE)</f>
        <v>0.68240000000000001</v>
      </c>
      <c r="AH38" s="58">
        <f>VLOOKUP($A38,'2022 SpaceFuncData-Input'!$A$3:$Y$82,20,FALSE)</f>
        <v>0</v>
      </c>
      <c r="AI38" s="58">
        <f>VLOOKUP($A38,'2022 SpaceFuncData-Input'!$A$3:$Y$82,21,FALSE)</f>
        <v>20</v>
      </c>
      <c r="AJ38" s="58">
        <f>VLOOKUP($A38,'2022 SpaceFuncData-Input'!$A$3:$Y$82,22,FALSE)</f>
        <v>200</v>
      </c>
      <c r="AK38" s="58">
        <f>VLOOKUP($A38,'2022 SpaceFuncData-Input'!$A$3:$Y$82,23,FALSE)</f>
        <v>1.5</v>
      </c>
      <c r="AL38" s="58">
        <f>VLOOKUP($A38,'2022 SpaceFuncData-Input'!$A$3:$Y$82,24,FALSE)</f>
        <v>2</v>
      </c>
      <c r="AM38" s="58" t="str">
        <f>VLOOKUP($A38,'2022 SpaceFuncData-Input'!$A$3:$Y$82,25,FALSE)</f>
        <v>ResidentialLiving</v>
      </c>
      <c r="AN38" s="58">
        <v>0</v>
      </c>
      <c r="AO38" s="58">
        <v>1</v>
      </c>
      <c r="AP38" s="58">
        <v>0</v>
      </c>
      <c r="AQ38" s="46">
        <v>336</v>
      </c>
    </row>
    <row r="39" spans="1:43" ht="14.4" x14ac:dyDescent="0.25">
      <c r="A39" s="45" t="str">
        <f>'2025 Stds Ltg Table'!B37</f>
        <v>Hotel Function Area</v>
      </c>
      <c r="B39" s="58" t="str">
        <f>VLOOKUP($A39,'2022 SpaceFuncData-Input'!$A$3:$I$82,2,FALSE)</f>
        <v>Lodging - Multipurpose assembly</v>
      </c>
      <c r="C39" s="58">
        <f>VLOOKUP($A39,'2022 SpaceFuncData-Input'!$A$3:$I$85,3,FALSE)</f>
        <v>142.85714285714286</v>
      </c>
      <c r="D39" s="58">
        <f>VLOOKUP($A39,'2022 SpaceFuncData-Input'!$A$3:$I$85,4,FALSE)</f>
        <v>0.5</v>
      </c>
      <c r="E39" s="58">
        <f>VLOOKUP($A39,'2022 SpaceFuncData-Input'!$A$3:$I$85,5,FALSE)</f>
        <v>250</v>
      </c>
      <c r="F39" s="58">
        <f>VLOOKUP($A39,'2022 SpaceFuncData-Input'!$A$3:$I$85,6,FALSE)</f>
        <v>200</v>
      </c>
      <c r="G39" s="58">
        <f>VLOOKUP($A39,'2022 SpaceFuncData-Input'!$A$3:$I$85,7,FALSE)</f>
        <v>0.5</v>
      </c>
      <c r="H39" s="58">
        <f>VLOOKUP($A39,'2022 SpaceFuncData-Input'!$A$3:$I$85,8,FALSE)</f>
        <v>9.6000000000000002E-2</v>
      </c>
      <c r="I39" s="58" t="str">
        <f>VLOOKUP($A39,'2022 SpaceFuncData-Input'!$A$3:$I$85,9,FALSE)</f>
        <v>Gas</v>
      </c>
      <c r="J39" s="131">
        <f>VLOOKUP($A39,'2025 Stds Ltg Table'!$B$4:$V$92,2,0)</f>
        <v>0.85</v>
      </c>
      <c r="K39" s="137">
        <f>VLOOKUP($A39,'2025 Stds Ltg Table'!$B$4:$W$92,K$1,0)</f>
        <v>0</v>
      </c>
      <c r="L39" s="137">
        <f>VLOOKUP($A39,'2025 Stds Ltg Table'!$B$4:$W$92,L$1,0)</f>
        <v>0</v>
      </c>
      <c r="M39" s="137">
        <f>VLOOKUP($A39,'2025 Stds Ltg Table'!$B$4:$W$92,M$1,0)</f>
        <v>0</v>
      </c>
      <c r="N39" s="137">
        <f>VLOOKUP($A39,'2025 Stds Ltg Table'!$B$4:$W$92,N$1,0)</f>
        <v>0.25</v>
      </c>
      <c r="O39" s="137">
        <f>VLOOKUP($A39,'2025 Stds Ltg Table'!$B$4:$W$92,O$1,0)</f>
        <v>0</v>
      </c>
      <c r="P39" s="137">
        <f>VLOOKUP($A39,'2025 Stds Ltg Table'!$B$4:$W$92,P$1,0)</f>
        <v>0</v>
      </c>
      <c r="Q39" s="137">
        <f>VLOOKUP($A39,'2025 Stds Ltg Table'!$B$4:$W$92,Q$1,0)</f>
        <v>0</v>
      </c>
      <c r="R39" s="137">
        <f>VLOOKUP($A39,'2025 Stds Ltg Table'!$B$4:$W$92,R$1,0)</f>
        <v>0</v>
      </c>
      <c r="S39" s="137">
        <f>VLOOKUP($A39,'2025 Stds Ltg Table'!$B$4:$W$92,S$1,0)</f>
        <v>0</v>
      </c>
      <c r="T39" s="137">
        <f>VLOOKUP($A39,'2025 Stds Ltg Table'!$B$4:$W$92,T$1,0)</f>
        <v>0</v>
      </c>
      <c r="U39" s="137">
        <f>VLOOKUP($A39,'2025 Stds Ltg Table'!$B$4:$W$92,U$1,0)</f>
        <v>0</v>
      </c>
      <c r="V39" s="137">
        <f>VLOOKUP($A39,'2025 Stds Ltg Table'!$B$4:$W$92,V$1,0)</f>
        <v>0</v>
      </c>
      <c r="W39" s="137">
        <f>VLOOKUP($A39,'2025 Stds Ltg Table'!$B$4:$W$92,W$1,0)</f>
        <v>0</v>
      </c>
      <c r="X39" s="137">
        <f>VLOOKUP($A39,'2025 Stds Ltg Table'!$B$4:$W$92,X$1,0)</f>
        <v>0</v>
      </c>
      <c r="Y39" s="137">
        <f>VLOOKUP($A39,'2025 Stds Ltg Table'!$B$4:$W$92,Y$1,0)</f>
        <v>0</v>
      </c>
      <c r="Z39" s="137">
        <f>VLOOKUP($A39,'2025 Stds Ltg Table'!$B$4:$W$92,Z$1,0)</f>
        <v>0</v>
      </c>
      <c r="AA39" s="137">
        <f>VLOOKUP($A39,'2025 Stds Ltg Table'!$B$4:$W$92,AA$1,0)</f>
        <v>0</v>
      </c>
      <c r="AB39" s="137">
        <f>VLOOKUP($A39,'2025 Stds Ltg Table'!$B$4:$W$92,AB$1,0)</f>
        <v>0</v>
      </c>
      <c r="AC39" s="137">
        <f>VLOOKUP($A39,'2025 Stds Ltg Table'!$B$4:$W$92,AC$1,0)</f>
        <v>0</v>
      </c>
      <c r="AD39" s="137">
        <f>VLOOKUP($A39,'2025 Stds Ltg Table'!$B$4:$W$92,AD$1,0)</f>
        <v>0</v>
      </c>
      <c r="AE39" s="58">
        <f>VLOOKUP($A39,'2022 SpaceFuncData-Input'!$A$3:$Y$82,17,FALSE)</f>
        <v>150</v>
      </c>
      <c r="AF39" s="58">
        <f>VLOOKUP($A39,'2022 SpaceFuncData-Input'!$A$3:$Y$82,18,FALSE)</f>
        <v>150</v>
      </c>
      <c r="AG39" s="58">
        <f>VLOOKUP($A39,'2022 SpaceFuncData-Input'!$A$3:$Y$82,19,FALSE)</f>
        <v>0</v>
      </c>
      <c r="AH39" s="58">
        <f>VLOOKUP($A39,'2022 SpaceFuncData-Input'!$A$3:$Y$82,20,FALSE)</f>
        <v>0</v>
      </c>
      <c r="AI39" s="58">
        <f>VLOOKUP($A39,'2022 SpaceFuncData-Input'!$A$3:$Y$82,21,FALSE)</f>
        <v>50</v>
      </c>
      <c r="AJ39" s="58">
        <f>VLOOKUP($A39,'2022 SpaceFuncData-Input'!$A$3:$Y$82,22,FALSE)</f>
        <v>300</v>
      </c>
      <c r="AK39" s="58">
        <f>VLOOKUP($A39,'2022 SpaceFuncData-Input'!$A$3:$Y$82,23,FALSE)</f>
        <v>1.5</v>
      </c>
      <c r="AL39" s="58">
        <f>VLOOKUP($A39,'2022 SpaceFuncData-Input'!$A$3:$Y$82,24,FALSE)</f>
        <v>2</v>
      </c>
      <c r="AM39" s="58" t="str">
        <f>VLOOKUP($A39,'2022 SpaceFuncData-Input'!$A$3:$Y$82,25,FALSE)</f>
        <v>Assembly</v>
      </c>
      <c r="AN39" s="58">
        <v>0</v>
      </c>
      <c r="AO39" s="58">
        <v>0</v>
      </c>
      <c r="AP39" s="58">
        <v>0</v>
      </c>
      <c r="AQ39" s="46">
        <v>337</v>
      </c>
    </row>
    <row r="40" spans="1:43" ht="14.4" x14ac:dyDescent="0.25">
      <c r="A40" s="45" t="str">
        <f>'2025 Stds Ltg Table'!B78</f>
        <v>Hotel/Motel Guest Room</v>
      </c>
      <c r="B40" s="58" t="str">
        <f>VLOOKUP($A40,'2022 SpaceFuncData-Input'!$A$3:$I$82,2,FALSE)</f>
        <v>Lodging - Bedroom/living room</v>
      </c>
      <c r="C40" s="58">
        <f>VLOOKUP($A40,'2022 SpaceFuncData-Input'!$A$3:$I$85,3,FALSE)</f>
        <v>5</v>
      </c>
      <c r="D40" s="58">
        <f>VLOOKUP($A40,'2022 SpaceFuncData-Input'!$A$3:$I$85,4,FALSE)</f>
        <v>0.5</v>
      </c>
      <c r="E40" s="58">
        <f>VLOOKUP($A40,'2022 SpaceFuncData-Input'!$A$3:$I$85,5,FALSE)</f>
        <v>245</v>
      </c>
      <c r="F40" s="58">
        <f>VLOOKUP($A40,'2022 SpaceFuncData-Input'!$A$3:$I$85,6,FALSE)</f>
        <v>155</v>
      </c>
      <c r="G40" s="58">
        <f>VLOOKUP($A40,'2022 SpaceFuncData-Input'!$A$3:$I$85,7,FALSE)</f>
        <v>0.5</v>
      </c>
      <c r="H40" s="58">
        <f>VLOOKUP($A40,'2022 SpaceFuncData-Input'!$A$3:$I$85,8,FALSE)</f>
        <v>4.4800000000000004</v>
      </c>
      <c r="I40" s="58" t="str">
        <f>VLOOKUP($A40,'2022 SpaceFuncData-Input'!$A$3:$I$85,9,FALSE)</f>
        <v>Gas</v>
      </c>
      <c r="J40" s="131" t="str">
        <f>VLOOKUP($A40,'2025 Stds Ltg Table'!$B$4:$V$92,2,0)</f>
        <v>na</v>
      </c>
      <c r="K40" s="137">
        <f>VLOOKUP($A40,'2025 Stds Ltg Table'!$B$4:$W$92,K$1,0)</f>
        <v>0</v>
      </c>
      <c r="L40" s="137">
        <f>VLOOKUP($A40,'2025 Stds Ltg Table'!$B$4:$W$92,L$1,0)</f>
        <v>0</v>
      </c>
      <c r="M40" s="137">
        <f>VLOOKUP($A40,'2025 Stds Ltg Table'!$B$4:$W$92,M$1,0)</f>
        <v>0</v>
      </c>
      <c r="N40" s="137">
        <f>VLOOKUP($A40,'2025 Stds Ltg Table'!$B$4:$W$92,N$1,0)</f>
        <v>0</v>
      </c>
      <c r="O40" s="137">
        <f>VLOOKUP($A40,'2025 Stds Ltg Table'!$B$4:$W$92,O$1,0)</f>
        <v>0</v>
      </c>
      <c r="P40" s="137">
        <f>VLOOKUP($A40,'2025 Stds Ltg Table'!$B$4:$W$92,P$1,0)</f>
        <v>0</v>
      </c>
      <c r="Q40" s="137">
        <f>VLOOKUP($A40,'2025 Stds Ltg Table'!$B$4:$W$92,Q$1,0)</f>
        <v>0</v>
      </c>
      <c r="R40" s="137">
        <f>VLOOKUP($A40,'2025 Stds Ltg Table'!$B$4:$W$92,R$1,0)</f>
        <v>0</v>
      </c>
      <c r="S40" s="137">
        <f>VLOOKUP($A40,'2025 Stds Ltg Table'!$B$4:$W$92,S$1,0)</f>
        <v>0</v>
      </c>
      <c r="T40" s="137">
        <f>VLOOKUP($A40,'2025 Stds Ltg Table'!$B$4:$W$92,T$1,0)</f>
        <v>0</v>
      </c>
      <c r="U40" s="137">
        <f>VLOOKUP($A40,'2025 Stds Ltg Table'!$B$4:$W$92,U$1,0)</f>
        <v>0</v>
      </c>
      <c r="V40" s="137">
        <f>VLOOKUP($A40,'2025 Stds Ltg Table'!$B$4:$W$92,V$1,0)</f>
        <v>0</v>
      </c>
      <c r="W40" s="137">
        <f>VLOOKUP($A40,'2025 Stds Ltg Table'!$B$4:$W$92,W$1,0)</f>
        <v>0</v>
      </c>
      <c r="X40" s="137">
        <f>VLOOKUP($A40,'2025 Stds Ltg Table'!$B$4:$W$92,X$1,0)</f>
        <v>0</v>
      </c>
      <c r="Y40" s="137">
        <f>VLOOKUP($A40,'2025 Stds Ltg Table'!$B$4:$W$92,Y$1,0)</f>
        <v>0</v>
      </c>
      <c r="Z40" s="137">
        <f>VLOOKUP($A40,'2025 Stds Ltg Table'!$B$4:$W$92,Z$1,0)</f>
        <v>0</v>
      </c>
      <c r="AA40" s="137">
        <f>VLOOKUP($A40,'2025 Stds Ltg Table'!$B$4:$W$92,AA$1,0)</f>
        <v>0</v>
      </c>
      <c r="AB40" s="137">
        <f>VLOOKUP($A40,'2025 Stds Ltg Table'!$B$4:$W$92,AB$1,0)</f>
        <v>0</v>
      </c>
      <c r="AC40" s="137">
        <f>VLOOKUP($A40,'2025 Stds Ltg Table'!$B$4:$W$92,AC$1,0)</f>
        <v>0</v>
      </c>
      <c r="AD40" s="137">
        <f>VLOOKUP($A40,'2025 Stds Ltg Table'!$B$4:$W$92,AD$1,0)</f>
        <v>0</v>
      </c>
      <c r="AE40" s="58">
        <f>VLOOKUP($A40,'2022 SpaceFuncData-Input'!$A$3:$Y$82,17,FALSE)</f>
        <v>150</v>
      </c>
      <c r="AF40" s="58">
        <f>VLOOKUP($A40,'2022 SpaceFuncData-Input'!$A$3:$Y$82,18,FALSE)</f>
        <v>150</v>
      </c>
      <c r="AG40" s="58">
        <f>VLOOKUP($A40,'2022 SpaceFuncData-Input'!$A$3:$Y$82,19,FALSE)</f>
        <v>0</v>
      </c>
      <c r="AH40" s="58">
        <f>VLOOKUP($A40,'2022 SpaceFuncData-Input'!$A$3:$Y$82,20,FALSE)</f>
        <v>0</v>
      </c>
      <c r="AI40" s="58">
        <f>VLOOKUP($A40,'2022 SpaceFuncData-Input'!$A$3:$Y$82,21,FALSE)</f>
        <v>20</v>
      </c>
      <c r="AJ40" s="58">
        <f>VLOOKUP($A40,'2022 SpaceFuncData-Input'!$A$3:$Y$82,22,FALSE)</f>
        <v>200</v>
      </c>
      <c r="AK40" s="58">
        <f>VLOOKUP($A40,'2022 SpaceFuncData-Input'!$A$3:$Y$82,23,FALSE)</f>
        <v>1.5</v>
      </c>
      <c r="AL40" s="58">
        <f>VLOOKUP($A40,'2022 SpaceFuncData-Input'!$A$3:$Y$82,24,FALSE)</f>
        <v>2</v>
      </c>
      <c r="AM40" s="58" t="str">
        <f>VLOOKUP($A40,'2022 SpaceFuncData-Input'!$A$3:$Y$82,25,FALSE)</f>
        <v>ResidentialLiving</v>
      </c>
      <c r="AN40" s="58">
        <v>0</v>
      </c>
      <c r="AO40" s="58">
        <v>0</v>
      </c>
      <c r="AP40" s="58">
        <v>0</v>
      </c>
      <c r="AQ40" s="46">
        <v>338</v>
      </c>
    </row>
    <row r="41" spans="1:43" ht="14.4" x14ac:dyDescent="0.25">
      <c r="A41" s="58" t="str">
        <f>'2025 Stds Ltg Table'!B38</f>
        <v>Kitchen/Food Preparation Area</v>
      </c>
      <c r="B41" s="58" t="str">
        <f>VLOOKUP($A41,'2022 SpaceFuncData-Input'!$A$3:$I$82,2,FALSE)</f>
        <v>Food Service - Kitchen (cooking)</v>
      </c>
      <c r="C41" s="58">
        <f>VLOOKUP($A41,'2022 SpaceFuncData-Input'!$A$3:$I$85,3,FALSE)</f>
        <v>5</v>
      </c>
      <c r="D41" s="58">
        <f>VLOOKUP($A41,'2022 SpaceFuncData-Input'!$A$3:$I$85,4,FALSE)</f>
        <v>0.5</v>
      </c>
      <c r="E41" s="58">
        <f>VLOOKUP($A41,'2022 SpaceFuncData-Input'!$A$3:$I$85,5,FALSE)</f>
        <v>275</v>
      </c>
      <c r="F41" s="58">
        <f>VLOOKUP($A41,'2022 SpaceFuncData-Input'!$A$3:$I$85,6,FALSE)</f>
        <v>475</v>
      </c>
      <c r="G41" s="58">
        <f>VLOOKUP($A41,'2022 SpaceFuncData-Input'!$A$3:$I$85,7,FALSE)</f>
        <v>1.5</v>
      </c>
      <c r="H41" s="58">
        <f>VLOOKUP($A41,'2022 SpaceFuncData-Input'!$A$3:$I$85,8,FALSE)</f>
        <v>0.57799999999999996</v>
      </c>
      <c r="I41" s="58" t="str">
        <f>VLOOKUP($A41,'2022 SpaceFuncData-Input'!$A$3:$I$85,9,FALSE)</f>
        <v>Gas</v>
      </c>
      <c r="J41" s="131">
        <f>VLOOKUP($A41,'2025 Stds Ltg Table'!$B$4:$V$92,2,0)</f>
        <v>0.95</v>
      </c>
      <c r="K41" s="137">
        <f>VLOOKUP($A41,'2025 Stds Ltg Table'!$B$4:$W$92,K$1,0)</f>
        <v>0</v>
      </c>
      <c r="L41" s="137">
        <f>VLOOKUP($A41,'2025 Stds Ltg Table'!$B$4:$W$92,L$1,0)</f>
        <v>0</v>
      </c>
      <c r="M41" s="137">
        <f>VLOOKUP($A41,'2025 Stds Ltg Table'!$B$4:$W$92,M$1,0)</f>
        <v>0</v>
      </c>
      <c r="N41" s="137">
        <f>VLOOKUP($A41,'2025 Stds Ltg Table'!$B$4:$W$92,N$1,0)</f>
        <v>0</v>
      </c>
      <c r="O41" s="137">
        <f>VLOOKUP($A41,'2025 Stds Ltg Table'!$B$4:$W$92,O$1,0)</f>
        <v>0</v>
      </c>
      <c r="P41" s="137">
        <f>VLOOKUP($A41,'2025 Stds Ltg Table'!$B$4:$W$92,P$1,0)</f>
        <v>0</v>
      </c>
      <c r="Q41" s="137">
        <f>VLOOKUP($A41,'2025 Stds Ltg Table'!$B$4:$W$92,Q$1,0)</f>
        <v>0</v>
      </c>
      <c r="R41" s="137">
        <f>VLOOKUP($A41,'2025 Stds Ltg Table'!$B$4:$W$92,R$1,0)</f>
        <v>0</v>
      </c>
      <c r="S41" s="137">
        <f>VLOOKUP($A41,'2025 Stds Ltg Table'!$B$4:$W$92,S$1,0)</f>
        <v>0</v>
      </c>
      <c r="T41" s="137">
        <f>VLOOKUP($A41,'2025 Stds Ltg Table'!$B$4:$W$92,T$1,0)</f>
        <v>0</v>
      </c>
      <c r="U41" s="137">
        <f>VLOOKUP($A41,'2025 Stds Ltg Table'!$B$4:$W$92,U$1,0)</f>
        <v>0</v>
      </c>
      <c r="V41" s="137">
        <f>VLOOKUP($A41,'2025 Stds Ltg Table'!$B$4:$W$92,V$1,0)</f>
        <v>0</v>
      </c>
      <c r="W41" s="137">
        <f>VLOOKUP($A41,'2025 Stds Ltg Table'!$B$4:$W$92,W$1,0)</f>
        <v>0</v>
      </c>
      <c r="X41" s="137">
        <f>VLOOKUP($A41,'2025 Stds Ltg Table'!$B$4:$W$92,X$1,0)</f>
        <v>0</v>
      </c>
      <c r="Y41" s="137">
        <f>VLOOKUP($A41,'2025 Stds Ltg Table'!$B$4:$W$92,Y$1,0)</f>
        <v>0</v>
      </c>
      <c r="Z41" s="137">
        <f>VLOOKUP($A41,'2025 Stds Ltg Table'!$B$4:$W$92,Z$1,0)</f>
        <v>0</v>
      </c>
      <c r="AA41" s="137">
        <f>VLOOKUP($A41,'2025 Stds Ltg Table'!$B$4:$W$92,AA$1,0)</f>
        <v>0</v>
      </c>
      <c r="AB41" s="137">
        <f>VLOOKUP($A41,'2025 Stds Ltg Table'!$B$4:$W$92,AB$1,0)</f>
        <v>0</v>
      </c>
      <c r="AC41" s="137">
        <f>VLOOKUP($A41,'2025 Stds Ltg Table'!$B$4:$W$92,AC$1,0)</f>
        <v>0</v>
      </c>
      <c r="AD41" s="137">
        <f>VLOOKUP($A41,'2025 Stds Ltg Table'!$B$4:$W$92,AD$1,0)</f>
        <v>0</v>
      </c>
      <c r="AE41" s="58">
        <f>VLOOKUP($A41,'2022 SpaceFuncData-Input'!$A$3:$Y$82,17,FALSE)</f>
        <v>150</v>
      </c>
      <c r="AF41" s="58">
        <f>VLOOKUP($A41,'2022 SpaceFuncData-Input'!$A$3:$Y$82,18,FALSE)</f>
        <v>150</v>
      </c>
      <c r="AG41" s="58">
        <f>VLOOKUP($A41,'2022 SpaceFuncData-Input'!$A$3:$Y$82,19,FALSE)</f>
        <v>17.537679999999998</v>
      </c>
      <c r="AH41" s="58">
        <f>VLOOKUP($A41,'2022 SpaceFuncData-Input'!$A$3:$Y$82,20,FALSE)</f>
        <v>1.1200000000000001</v>
      </c>
      <c r="AI41" s="58">
        <f>VLOOKUP($A41,'2022 SpaceFuncData-Input'!$A$3:$Y$82,21,FALSE)</f>
        <v>100</v>
      </c>
      <c r="AJ41" s="58">
        <f>VLOOKUP($A41,'2022 SpaceFuncData-Input'!$A$3:$Y$82,22,FALSE)</f>
        <v>500</v>
      </c>
      <c r="AK41" s="58">
        <f>VLOOKUP($A41,'2022 SpaceFuncData-Input'!$A$3:$Y$82,23,FALSE)</f>
        <v>1.5</v>
      </c>
      <c r="AL41" s="58">
        <f>VLOOKUP($A41,'2022 SpaceFuncData-Input'!$A$3:$Y$82,24,FALSE)</f>
        <v>2</v>
      </c>
      <c r="AM41" s="58" t="str">
        <f>VLOOKUP($A41,'2022 SpaceFuncData-Input'!$A$3:$Y$82,25,FALSE)</f>
        <v>Restaurant</v>
      </c>
      <c r="AN41" s="58">
        <v>1</v>
      </c>
      <c r="AO41" s="58">
        <v>0</v>
      </c>
      <c r="AP41" s="58">
        <v>1</v>
      </c>
      <c r="AQ41" s="46">
        <v>339</v>
      </c>
    </row>
    <row r="42" spans="1:43" ht="14.4" x14ac:dyDescent="0.25">
      <c r="A42" s="45" t="str">
        <f>'2025 Stds Ltg Table'!B79</f>
        <v>Kitchenette or Residential Kitchen</v>
      </c>
      <c r="B42" s="58" t="str">
        <f>VLOOKUP($A42,'2022 SpaceFuncData-Input'!$A$3:$I$82,2,FALSE)</f>
        <v>Exhaust - Kitchenettes</v>
      </c>
      <c r="C42" s="58">
        <f>VLOOKUP($A42,'2022 SpaceFuncData-Input'!$A$3:$I$85,3,FALSE)</f>
        <v>5</v>
      </c>
      <c r="D42" s="58">
        <f>VLOOKUP($A42,'2022 SpaceFuncData-Input'!$A$3:$I$85,4,FALSE)</f>
        <v>0.5</v>
      </c>
      <c r="E42" s="58">
        <f>VLOOKUP($A42,'2022 SpaceFuncData-Input'!$A$3:$I$85,5,FALSE)</f>
        <v>275</v>
      </c>
      <c r="F42" s="58">
        <f>VLOOKUP($A42,'2022 SpaceFuncData-Input'!$A$3:$I$85,6,FALSE)</f>
        <v>475</v>
      </c>
      <c r="G42" s="58">
        <f>VLOOKUP($A42,'2022 SpaceFuncData-Input'!$A$3:$I$85,7,FALSE)</f>
        <v>1</v>
      </c>
      <c r="H42" s="58">
        <f>VLOOKUP($A42,'2022 SpaceFuncData-Input'!$A$3:$I$85,8,FALSE)</f>
        <v>0.36</v>
      </c>
      <c r="I42" s="58" t="str">
        <f>VLOOKUP($A42,'2022 SpaceFuncData-Input'!$A$3:$I$85,9,FALSE)</f>
        <v>Gas</v>
      </c>
      <c r="J42" s="131">
        <f>VLOOKUP($A42,'2025 Stds Ltg Table'!$B$4:$V$92,2,0)</f>
        <v>0.95</v>
      </c>
      <c r="K42" s="137">
        <f>VLOOKUP($A42,'2025 Stds Ltg Table'!$B$4:$W$92,K$1,0)</f>
        <v>0</v>
      </c>
      <c r="L42" s="137">
        <f>VLOOKUP($A42,'2025 Stds Ltg Table'!$B$4:$W$92,L$1,0)</f>
        <v>0</v>
      </c>
      <c r="M42" s="137">
        <f>VLOOKUP($A42,'2025 Stds Ltg Table'!$B$4:$W$92,M$1,0)</f>
        <v>0</v>
      </c>
      <c r="N42" s="137">
        <f>VLOOKUP($A42,'2025 Stds Ltg Table'!$B$4:$W$92,N$1,0)</f>
        <v>0</v>
      </c>
      <c r="O42" s="137">
        <f>VLOOKUP($A42,'2025 Stds Ltg Table'!$B$4:$W$92,O$1,0)</f>
        <v>0</v>
      </c>
      <c r="P42" s="137">
        <f>VLOOKUP($A42,'2025 Stds Ltg Table'!$B$4:$W$92,P$1,0)</f>
        <v>0</v>
      </c>
      <c r="Q42" s="137">
        <f>VLOOKUP($A42,'2025 Stds Ltg Table'!$B$4:$W$92,Q$1,0)</f>
        <v>0</v>
      </c>
      <c r="R42" s="137">
        <f>VLOOKUP($A42,'2025 Stds Ltg Table'!$B$4:$W$92,R$1,0)</f>
        <v>0</v>
      </c>
      <c r="S42" s="137">
        <f>VLOOKUP($A42,'2025 Stds Ltg Table'!$B$4:$W$92,S$1,0)</f>
        <v>0</v>
      </c>
      <c r="T42" s="137">
        <f>VLOOKUP($A42,'2025 Stds Ltg Table'!$B$4:$W$92,T$1,0)</f>
        <v>0</v>
      </c>
      <c r="U42" s="137">
        <f>VLOOKUP($A42,'2025 Stds Ltg Table'!$B$4:$W$92,U$1,0)</f>
        <v>0</v>
      </c>
      <c r="V42" s="137">
        <f>VLOOKUP($A42,'2025 Stds Ltg Table'!$B$4:$W$92,V$1,0)</f>
        <v>0</v>
      </c>
      <c r="W42" s="137">
        <f>VLOOKUP($A42,'2025 Stds Ltg Table'!$B$4:$W$92,W$1,0)</f>
        <v>0</v>
      </c>
      <c r="X42" s="137">
        <f>VLOOKUP($A42,'2025 Stds Ltg Table'!$B$4:$W$92,X$1,0)</f>
        <v>0</v>
      </c>
      <c r="Y42" s="137">
        <f>VLOOKUP($A42,'2025 Stds Ltg Table'!$B$4:$W$92,Y$1,0)</f>
        <v>0</v>
      </c>
      <c r="Z42" s="137">
        <f>VLOOKUP($A42,'2025 Stds Ltg Table'!$B$4:$W$92,Z$1,0)</f>
        <v>0</v>
      </c>
      <c r="AA42" s="137">
        <f>VLOOKUP($A42,'2025 Stds Ltg Table'!$B$4:$W$92,AA$1,0)</f>
        <v>0</v>
      </c>
      <c r="AB42" s="137">
        <f>VLOOKUP($A42,'2025 Stds Ltg Table'!$B$4:$W$92,AB$1,0)</f>
        <v>0</v>
      </c>
      <c r="AC42" s="137">
        <f>VLOOKUP($A42,'2025 Stds Ltg Table'!$B$4:$W$92,AC$1,0)</f>
        <v>0</v>
      </c>
      <c r="AD42" s="137">
        <f>VLOOKUP($A42,'2025 Stds Ltg Table'!$B$4:$W$92,AD$1,0)</f>
        <v>0</v>
      </c>
      <c r="AE42" s="58">
        <f>VLOOKUP($A42,'2022 SpaceFuncData-Input'!$A$3:$Y$82,17,FALSE)</f>
        <v>150</v>
      </c>
      <c r="AF42" s="58">
        <f>VLOOKUP($A42,'2022 SpaceFuncData-Input'!$A$3:$Y$82,18,FALSE)</f>
        <v>150</v>
      </c>
      <c r="AG42" s="58">
        <f>VLOOKUP($A42,'2022 SpaceFuncData-Input'!$A$3:$Y$82,19,FALSE)</f>
        <v>3</v>
      </c>
      <c r="AH42" s="58">
        <f>VLOOKUP($A42,'2022 SpaceFuncData-Input'!$A$3:$Y$82,20,FALSE)</f>
        <v>0.5</v>
      </c>
      <c r="AI42" s="58">
        <f>VLOOKUP($A42,'2022 SpaceFuncData-Input'!$A$3:$Y$82,21,FALSE)</f>
        <v>100</v>
      </c>
      <c r="AJ42" s="58">
        <f>VLOOKUP($A42,'2022 SpaceFuncData-Input'!$A$3:$Y$82,22,FALSE)</f>
        <v>500</v>
      </c>
      <c r="AK42" s="58">
        <f>VLOOKUP($A42,'2022 SpaceFuncData-Input'!$A$3:$Y$82,23,FALSE)</f>
        <v>1.5</v>
      </c>
      <c r="AL42" s="58">
        <f>VLOOKUP($A42,'2022 SpaceFuncData-Input'!$A$3:$Y$82,24,FALSE)</f>
        <v>2</v>
      </c>
      <c r="AM42" s="58" t="str">
        <f>VLOOKUP($A42,'2022 SpaceFuncData-Input'!$A$3:$Y$82,25,FALSE)</f>
        <v>Office</v>
      </c>
      <c r="AN42" s="58">
        <v>1</v>
      </c>
      <c r="AO42" s="58">
        <v>0</v>
      </c>
      <c r="AP42" s="58">
        <v>0</v>
      </c>
      <c r="AQ42" s="46">
        <v>340</v>
      </c>
    </row>
    <row r="43" spans="1:43" ht="14.4" x14ac:dyDescent="0.25">
      <c r="A43" s="58" t="str">
        <f>'2025 Stds Ltg Table'!B39</f>
        <v>Laboratory, Scientific</v>
      </c>
      <c r="B43" s="58" t="str">
        <f>VLOOKUP($A43,'2022 SpaceFuncData-Input'!$A$3:$I$82,2,FALSE)</f>
        <v>Education - University/college laboratories</v>
      </c>
      <c r="C43" s="58">
        <f>VLOOKUP($A43,'2022 SpaceFuncData-Input'!$A$3:$I$85,3,FALSE)</f>
        <v>10</v>
      </c>
      <c r="D43" s="58">
        <f>VLOOKUP($A43,'2022 SpaceFuncData-Input'!$A$3:$I$85,4,FALSE)</f>
        <v>0.5</v>
      </c>
      <c r="E43" s="58">
        <f>VLOOKUP($A43,'2022 SpaceFuncData-Input'!$A$3:$I$85,5,FALSE)</f>
        <v>250</v>
      </c>
      <c r="F43" s="58">
        <f>VLOOKUP($A43,'2022 SpaceFuncData-Input'!$A$3:$I$85,6,FALSE)</f>
        <v>200</v>
      </c>
      <c r="G43" s="58">
        <f>VLOOKUP($A43,'2022 SpaceFuncData-Input'!$A$3:$I$85,7,FALSE)</f>
        <v>2</v>
      </c>
      <c r="H43" s="58">
        <f>VLOOKUP($A43,'2022 SpaceFuncData-Input'!$A$3:$I$85,8,FALSE)</f>
        <v>0.18</v>
      </c>
      <c r="I43" s="58" t="str">
        <f>VLOOKUP($A43,'2022 SpaceFuncData-Input'!$A$3:$I$85,9,FALSE)</f>
        <v>Gas</v>
      </c>
      <c r="J43" s="131">
        <f>VLOOKUP($A43,'2025 Stds Ltg Table'!$B$4:$V$92,2,0)</f>
        <v>0.9</v>
      </c>
      <c r="K43" s="137">
        <f>VLOOKUP($A43,'2025 Stds Ltg Table'!$B$4:$W$92,K$1,0)</f>
        <v>0</v>
      </c>
      <c r="L43" s="137">
        <f>VLOOKUP($A43,'2025 Stds Ltg Table'!$B$4:$W$92,L$1,0)</f>
        <v>0</v>
      </c>
      <c r="M43" s="137">
        <f>VLOOKUP($A43,'2025 Stds Ltg Table'!$B$4:$W$92,M$1,0)</f>
        <v>0.35</v>
      </c>
      <c r="N43" s="137">
        <f>VLOOKUP($A43,'2025 Stds Ltg Table'!$B$4:$W$92,N$1,0)</f>
        <v>0</v>
      </c>
      <c r="O43" s="137">
        <f>VLOOKUP($A43,'2025 Stds Ltg Table'!$B$4:$W$92,O$1,0)</f>
        <v>0</v>
      </c>
      <c r="P43" s="137">
        <f>VLOOKUP($A43,'2025 Stds Ltg Table'!$B$4:$W$92,P$1,0)</f>
        <v>0</v>
      </c>
      <c r="Q43" s="137">
        <f>VLOOKUP($A43,'2025 Stds Ltg Table'!$B$4:$W$92,Q$1,0)</f>
        <v>0</v>
      </c>
      <c r="R43" s="137">
        <f>VLOOKUP($A43,'2025 Stds Ltg Table'!$B$4:$W$92,R$1,0)</f>
        <v>0</v>
      </c>
      <c r="S43" s="137">
        <f>VLOOKUP($A43,'2025 Stds Ltg Table'!$B$4:$W$92,S$1,0)</f>
        <v>0</v>
      </c>
      <c r="T43" s="137">
        <f>VLOOKUP($A43,'2025 Stds Ltg Table'!$B$4:$W$92,T$1,0)</f>
        <v>0</v>
      </c>
      <c r="U43" s="137">
        <f>VLOOKUP($A43,'2025 Stds Ltg Table'!$B$4:$W$92,U$1,0)</f>
        <v>0</v>
      </c>
      <c r="V43" s="137">
        <f>VLOOKUP($A43,'2025 Stds Ltg Table'!$B$4:$W$92,V$1,0)</f>
        <v>0</v>
      </c>
      <c r="W43" s="137">
        <f>VLOOKUP($A43,'2025 Stds Ltg Table'!$B$4:$W$92,W$1,0)</f>
        <v>0</v>
      </c>
      <c r="X43" s="137">
        <f>VLOOKUP($A43,'2025 Stds Ltg Table'!$B$4:$W$92,X$1,0)</f>
        <v>0</v>
      </c>
      <c r="Y43" s="137">
        <f>VLOOKUP($A43,'2025 Stds Ltg Table'!$B$4:$W$92,Y$1,0)</f>
        <v>0</v>
      </c>
      <c r="Z43" s="137">
        <f>VLOOKUP($A43,'2025 Stds Ltg Table'!$B$4:$W$92,Z$1,0)</f>
        <v>0</v>
      </c>
      <c r="AA43" s="137">
        <f>VLOOKUP($A43,'2025 Stds Ltg Table'!$B$4:$W$92,AA$1,0)</f>
        <v>0</v>
      </c>
      <c r="AB43" s="137">
        <f>VLOOKUP($A43,'2025 Stds Ltg Table'!$B$4:$W$92,AB$1,0)</f>
        <v>0</v>
      </c>
      <c r="AC43" s="137">
        <f>VLOOKUP($A43,'2025 Stds Ltg Table'!$B$4:$W$92,AC$1,0)</f>
        <v>0</v>
      </c>
      <c r="AD43" s="137">
        <f>VLOOKUP($A43,'2025 Stds Ltg Table'!$B$4:$W$92,AD$1,0)</f>
        <v>0</v>
      </c>
      <c r="AE43" s="58">
        <f>VLOOKUP($A43,'2022 SpaceFuncData-Input'!$A$3:$Y$82,17,FALSE)</f>
        <v>150</v>
      </c>
      <c r="AF43" s="58">
        <f>VLOOKUP($A43,'2022 SpaceFuncData-Input'!$A$3:$Y$82,18,FALSE)</f>
        <v>150</v>
      </c>
      <c r="AG43" s="58">
        <f>VLOOKUP($A43,'2022 SpaceFuncData-Input'!$A$3:$Y$82,19,FALSE)</f>
        <v>12.692640000000001</v>
      </c>
      <c r="AH43" s="58">
        <f>VLOOKUP($A43,'2022 SpaceFuncData-Input'!$A$3:$Y$82,20,FALSE)</f>
        <v>0.28000000000000003</v>
      </c>
      <c r="AI43" s="58">
        <f>VLOOKUP($A43,'2022 SpaceFuncData-Input'!$A$3:$Y$82,21,FALSE)</f>
        <v>500</v>
      </c>
      <c r="AJ43" s="58">
        <f>VLOOKUP($A43,'2022 SpaceFuncData-Input'!$A$3:$Y$82,22,FALSE)</f>
        <v>1000</v>
      </c>
      <c r="AK43" s="58">
        <f>VLOOKUP($A43,'2022 SpaceFuncData-Input'!$A$3:$Y$82,23,FALSE)</f>
        <v>1.5</v>
      </c>
      <c r="AL43" s="58">
        <f>VLOOKUP($A43,'2022 SpaceFuncData-Input'!$A$3:$Y$82,24,FALSE)</f>
        <v>2</v>
      </c>
      <c r="AM43" s="58" t="str">
        <f>VLOOKUP($A43,'2022 SpaceFuncData-Input'!$A$3:$Y$82,25,FALSE)</f>
        <v>Laboratory</v>
      </c>
      <c r="AN43" s="164">
        <v>1</v>
      </c>
      <c r="AO43" s="164">
        <v>1</v>
      </c>
      <c r="AP43" s="164">
        <v>0</v>
      </c>
      <c r="AQ43" s="46">
        <v>341</v>
      </c>
    </row>
    <row r="44" spans="1:43" ht="14.4" x14ac:dyDescent="0.25">
      <c r="A44" s="58" t="str">
        <f>'2025 Stds Ltg Table'!B40</f>
        <v xml:space="preserve">Laundry Area </v>
      </c>
      <c r="B44" s="58" t="str">
        <f>VLOOKUP($A44,'2022 SpaceFuncData-Input'!$A$3:$I$82,2,FALSE)</f>
        <v>Lodging - Laundry rooms, central</v>
      </c>
      <c r="C44" s="58">
        <f>VLOOKUP($A44,'2022 SpaceFuncData-Input'!$A$3:$I$85,3,FALSE)</f>
        <v>10</v>
      </c>
      <c r="D44" s="58">
        <f>VLOOKUP($A44,'2022 SpaceFuncData-Input'!$A$3:$I$85,4,FALSE)</f>
        <v>0.5</v>
      </c>
      <c r="E44" s="58">
        <f>VLOOKUP($A44,'2022 SpaceFuncData-Input'!$A$3:$I$85,5,FALSE)</f>
        <v>250</v>
      </c>
      <c r="F44" s="58">
        <f>VLOOKUP($A44,'2022 SpaceFuncData-Input'!$A$3:$I$85,6,FALSE)</f>
        <v>250</v>
      </c>
      <c r="G44" s="58">
        <f>VLOOKUP($A44,'2022 SpaceFuncData-Input'!$A$3:$I$85,7,FALSE)</f>
        <v>3</v>
      </c>
      <c r="H44" s="58">
        <f>VLOOKUP($A44,'2022 SpaceFuncData-Input'!$A$3:$I$85,8,FALSE)</f>
        <v>0.57799999999999996</v>
      </c>
      <c r="I44" s="58" t="str">
        <f>VLOOKUP($A44,'2022 SpaceFuncData-Input'!$A$3:$I$85,9,FALSE)</f>
        <v>Gas</v>
      </c>
      <c r="J44" s="131">
        <f>VLOOKUP($A44,'2025 Stds Ltg Table'!$B$4:$V$92,2,0)</f>
        <v>0.45</v>
      </c>
      <c r="K44" s="137">
        <f>VLOOKUP($A44,'2025 Stds Ltg Table'!$B$4:$W$92,K$1,0)</f>
        <v>0</v>
      </c>
      <c r="L44" s="137">
        <f>VLOOKUP($A44,'2025 Stds Ltg Table'!$B$4:$W$92,L$1,0)</f>
        <v>0</v>
      </c>
      <c r="M44" s="137">
        <f>VLOOKUP($A44,'2025 Stds Ltg Table'!$B$4:$W$92,M$1,0)</f>
        <v>0</v>
      </c>
      <c r="N44" s="137">
        <f>VLOOKUP($A44,'2025 Stds Ltg Table'!$B$4:$W$92,N$1,0)</f>
        <v>0</v>
      </c>
      <c r="O44" s="137">
        <f>VLOOKUP($A44,'2025 Stds Ltg Table'!$B$4:$W$92,O$1,0)</f>
        <v>0</v>
      </c>
      <c r="P44" s="137">
        <f>VLOOKUP($A44,'2025 Stds Ltg Table'!$B$4:$W$92,P$1,0)</f>
        <v>0</v>
      </c>
      <c r="Q44" s="137">
        <f>VLOOKUP($A44,'2025 Stds Ltg Table'!$B$4:$W$92,Q$1,0)</f>
        <v>0</v>
      </c>
      <c r="R44" s="137">
        <f>VLOOKUP($A44,'2025 Stds Ltg Table'!$B$4:$W$92,R$1,0)</f>
        <v>0</v>
      </c>
      <c r="S44" s="137">
        <f>VLOOKUP($A44,'2025 Stds Ltg Table'!$B$4:$W$92,S$1,0)</f>
        <v>0</v>
      </c>
      <c r="T44" s="137">
        <f>VLOOKUP($A44,'2025 Stds Ltg Table'!$B$4:$W$92,T$1,0)</f>
        <v>0</v>
      </c>
      <c r="U44" s="137">
        <f>VLOOKUP($A44,'2025 Stds Ltg Table'!$B$4:$W$92,U$1,0)</f>
        <v>0</v>
      </c>
      <c r="V44" s="137">
        <f>VLOOKUP($A44,'2025 Stds Ltg Table'!$B$4:$W$92,V$1,0)</f>
        <v>0</v>
      </c>
      <c r="W44" s="137">
        <f>VLOOKUP($A44,'2025 Stds Ltg Table'!$B$4:$W$92,W$1,0)</f>
        <v>0</v>
      </c>
      <c r="X44" s="137">
        <f>VLOOKUP($A44,'2025 Stds Ltg Table'!$B$4:$W$92,X$1,0)</f>
        <v>0</v>
      </c>
      <c r="Y44" s="137">
        <f>VLOOKUP($A44,'2025 Stds Ltg Table'!$B$4:$W$92,Y$1,0)</f>
        <v>0</v>
      </c>
      <c r="Z44" s="137">
        <f>VLOOKUP($A44,'2025 Stds Ltg Table'!$B$4:$W$92,Z$1,0)</f>
        <v>0</v>
      </c>
      <c r="AA44" s="137">
        <f>VLOOKUP($A44,'2025 Stds Ltg Table'!$B$4:$W$92,AA$1,0)</f>
        <v>0</v>
      </c>
      <c r="AB44" s="137">
        <f>VLOOKUP($A44,'2025 Stds Ltg Table'!$B$4:$W$92,AB$1,0)</f>
        <v>0</v>
      </c>
      <c r="AC44" s="137">
        <f>VLOOKUP($A44,'2025 Stds Ltg Table'!$B$4:$W$92,AC$1,0)</f>
        <v>0</v>
      </c>
      <c r="AD44" s="137">
        <f>VLOOKUP($A44,'2025 Stds Ltg Table'!$B$4:$W$92,AD$1,0)</f>
        <v>0</v>
      </c>
      <c r="AE44" s="58">
        <f>VLOOKUP($A44,'2022 SpaceFuncData-Input'!$A$3:$Y$82,17,FALSE)</f>
        <v>8760</v>
      </c>
      <c r="AF44" s="58">
        <f>VLOOKUP($A44,'2022 SpaceFuncData-Input'!$A$3:$Y$82,18,FALSE)</f>
        <v>8760</v>
      </c>
      <c r="AG44" s="58">
        <f>VLOOKUP($A44,'2022 SpaceFuncData-Input'!$A$3:$Y$82,19,FALSE)</f>
        <v>0.75063999999999997</v>
      </c>
      <c r="AH44" s="58">
        <f>VLOOKUP($A44,'2022 SpaceFuncData-Input'!$A$3:$Y$82,20,FALSE)</f>
        <v>0</v>
      </c>
      <c r="AI44" s="58">
        <f>VLOOKUP($A44,'2022 SpaceFuncData-Input'!$A$3:$Y$82,21,FALSE)</f>
        <v>100</v>
      </c>
      <c r="AJ44" s="58">
        <f>VLOOKUP($A44,'2022 SpaceFuncData-Input'!$A$3:$Y$82,22,FALSE)</f>
        <v>300</v>
      </c>
      <c r="AK44" s="58">
        <f>VLOOKUP($A44,'2022 SpaceFuncData-Input'!$A$3:$Y$82,23,FALSE)</f>
        <v>1.5</v>
      </c>
      <c r="AL44" s="58">
        <f>VLOOKUP($A44,'2022 SpaceFuncData-Input'!$A$3:$Y$82,24,FALSE)</f>
        <v>2</v>
      </c>
      <c r="AM44" s="58" t="str">
        <f>VLOOKUP($A44,'2022 SpaceFuncData-Input'!$A$3:$Y$82,25,FALSE)</f>
        <v>ResidentialCommon</v>
      </c>
      <c r="AN44" s="58">
        <v>1</v>
      </c>
      <c r="AO44" s="58">
        <v>0</v>
      </c>
      <c r="AP44" s="58">
        <v>1</v>
      </c>
      <c r="AQ44" s="46">
        <v>342</v>
      </c>
    </row>
    <row r="45" spans="1:43" ht="14.4" x14ac:dyDescent="0.25">
      <c r="A45" s="58" t="str">
        <f>'2025 Stds Ltg Table'!B41</f>
        <v>Library (Reading Area)</v>
      </c>
      <c r="B45" s="58" t="str">
        <f>VLOOKUP($A45,'2022 SpaceFuncData-Input'!$A$3:$I$82,2,FALSE)</f>
        <v>Assembly - Libraries (reading rooms and stack areas)</v>
      </c>
      <c r="C45" s="58">
        <f>VLOOKUP($A45,'2022 SpaceFuncData-Input'!$A$3:$I$85,3,FALSE)</f>
        <v>20</v>
      </c>
      <c r="D45" s="58">
        <f>VLOOKUP($A45,'2022 SpaceFuncData-Input'!$A$3:$I$85,4,FALSE)</f>
        <v>0.5</v>
      </c>
      <c r="E45" s="58">
        <f>VLOOKUP($A45,'2022 SpaceFuncData-Input'!$A$3:$I$85,5,FALSE)</f>
        <v>250</v>
      </c>
      <c r="F45" s="58">
        <f>VLOOKUP($A45,'2022 SpaceFuncData-Input'!$A$3:$I$85,6,FALSE)</f>
        <v>200</v>
      </c>
      <c r="G45" s="58">
        <f>VLOOKUP($A45,'2022 SpaceFuncData-Input'!$A$3:$I$85,7,FALSE)</f>
        <v>1.5</v>
      </c>
      <c r="H45" s="58">
        <f>VLOOKUP($A45,'2022 SpaceFuncData-Input'!$A$3:$I$85,8,FALSE)</f>
        <v>0.18</v>
      </c>
      <c r="I45" s="58" t="str">
        <f>VLOOKUP($A45,'2022 SpaceFuncData-Input'!$A$3:$I$85,9,FALSE)</f>
        <v>Electric</v>
      </c>
      <c r="J45" s="131">
        <f>VLOOKUP($A45,'2025 Stds Ltg Table'!$B$4:$V$92,2,0)</f>
        <v>0.8</v>
      </c>
      <c r="K45" s="137">
        <f>VLOOKUP($A45,'2025 Stds Ltg Table'!$B$4:$W$92,K$1,0)</f>
        <v>0</v>
      </c>
      <c r="L45" s="137">
        <f>VLOOKUP($A45,'2025 Stds Ltg Table'!$B$4:$W$92,L$1,0)</f>
        <v>0</v>
      </c>
      <c r="M45" s="137">
        <f>VLOOKUP($A45,'2025 Stds Ltg Table'!$B$4:$W$92,M$1,0)</f>
        <v>0</v>
      </c>
      <c r="N45" s="137">
        <f>VLOOKUP($A45,'2025 Stds Ltg Table'!$B$4:$W$92,N$1,0)</f>
        <v>0.25</v>
      </c>
      <c r="O45" s="137">
        <f>VLOOKUP($A45,'2025 Stds Ltg Table'!$B$4:$W$92,O$1,0)</f>
        <v>0</v>
      </c>
      <c r="P45" s="137">
        <f>VLOOKUP($A45,'2025 Stds Ltg Table'!$B$4:$W$92,P$1,0)</f>
        <v>0</v>
      </c>
      <c r="Q45" s="137">
        <f>VLOOKUP($A45,'2025 Stds Ltg Table'!$B$4:$W$92,Q$1,0)</f>
        <v>0</v>
      </c>
      <c r="R45" s="137">
        <f>VLOOKUP($A45,'2025 Stds Ltg Table'!$B$4:$W$92,R$1,0)</f>
        <v>0</v>
      </c>
      <c r="S45" s="137">
        <f>VLOOKUP($A45,'2025 Stds Ltg Table'!$B$4:$W$92,S$1,0)</f>
        <v>0</v>
      </c>
      <c r="T45" s="137">
        <f>VLOOKUP($A45,'2025 Stds Ltg Table'!$B$4:$W$92,T$1,0)</f>
        <v>0</v>
      </c>
      <c r="U45" s="137">
        <f>VLOOKUP($A45,'2025 Stds Ltg Table'!$B$4:$W$92,U$1,0)</f>
        <v>0</v>
      </c>
      <c r="V45" s="137">
        <f>VLOOKUP($A45,'2025 Stds Ltg Table'!$B$4:$W$92,V$1,0)</f>
        <v>0</v>
      </c>
      <c r="W45" s="137">
        <f>VLOOKUP($A45,'2025 Stds Ltg Table'!$B$4:$W$92,W$1,0)</f>
        <v>0</v>
      </c>
      <c r="X45" s="137">
        <f>VLOOKUP($A45,'2025 Stds Ltg Table'!$B$4:$W$92,X$1,0)</f>
        <v>0</v>
      </c>
      <c r="Y45" s="137">
        <f>VLOOKUP($A45,'2025 Stds Ltg Table'!$B$4:$W$92,Y$1,0)</f>
        <v>0</v>
      </c>
      <c r="Z45" s="137">
        <f>VLOOKUP($A45,'2025 Stds Ltg Table'!$B$4:$W$92,Z$1,0)</f>
        <v>0</v>
      </c>
      <c r="AA45" s="137">
        <f>VLOOKUP($A45,'2025 Stds Ltg Table'!$B$4:$W$92,AA$1,0)</f>
        <v>0</v>
      </c>
      <c r="AB45" s="137">
        <f>VLOOKUP($A45,'2025 Stds Ltg Table'!$B$4:$W$92,AB$1,0)</f>
        <v>0</v>
      </c>
      <c r="AC45" s="137">
        <f>VLOOKUP($A45,'2025 Stds Ltg Table'!$B$4:$W$92,AC$1,0)</f>
        <v>0</v>
      </c>
      <c r="AD45" s="137">
        <f>VLOOKUP($A45,'2025 Stds Ltg Table'!$B$4:$W$92,AD$1,0)</f>
        <v>0</v>
      </c>
      <c r="AE45" s="58">
        <f>VLOOKUP($A45,'2022 SpaceFuncData-Input'!$A$3:$Y$82,17,FALSE)</f>
        <v>150</v>
      </c>
      <c r="AF45" s="58">
        <f>VLOOKUP($A45,'2022 SpaceFuncData-Input'!$A$3:$Y$82,18,FALSE)</f>
        <v>150</v>
      </c>
      <c r="AG45" s="58">
        <f>VLOOKUP($A45,'2022 SpaceFuncData-Input'!$A$3:$Y$82,19,FALSE)</f>
        <v>0</v>
      </c>
      <c r="AH45" s="58">
        <f>VLOOKUP($A45,'2022 SpaceFuncData-Input'!$A$3:$Y$82,20,FALSE)</f>
        <v>0</v>
      </c>
      <c r="AI45" s="58">
        <f>VLOOKUP($A45,'2022 SpaceFuncData-Input'!$A$3:$Y$82,21,FALSE)</f>
        <v>150</v>
      </c>
      <c r="AJ45" s="58">
        <f>VLOOKUP($A45,'2022 SpaceFuncData-Input'!$A$3:$Y$82,22,FALSE)</f>
        <v>500</v>
      </c>
      <c r="AK45" s="58">
        <f>VLOOKUP($A45,'2022 SpaceFuncData-Input'!$A$3:$Y$82,23,FALSE)</f>
        <v>1.5</v>
      </c>
      <c r="AL45" s="58">
        <f>VLOOKUP($A45,'2022 SpaceFuncData-Input'!$A$3:$Y$82,24,FALSE)</f>
        <v>2</v>
      </c>
      <c r="AM45" s="58" t="str">
        <f>VLOOKUP($A45,'2022 SpaceFuncData-Input'!$A$3:$Y$82,25,FALSE)</f>
        <v>Office</v>
      </c>
      <c r="AN45" s="58">
        <v>1</v>
      </c>
      <c r="AO45" s="58">
        <v>0</v>
      </c>
      <c r="AP45" s="58">
        <v>0</v>
      </c>
      <c r="AQ45" s="46">
        <v>343</v>
      </c>
    </row>
    <row r="46" spans="1:43" ht="14.4" x14ac:dyDescent="0.25">
      <c r="A46" s="58" t="str">
        <f>'2025 Stds Ltg Table'!B42</f>
        <v>Library (Stacks Area)</v>
      </c>
      <c r="B46" s="58" t="str">
        <f>VLOOKUP($A46,'2022 SpaceFuncData-Input'!$A$3:$I$82,2,FALSE)</f>
        <v>Assembly - Libraries (reading rooms and stack areas)</v>
      </c>
      <c r="C46" s="58">
        <f>VLOOKUP($A46,'2022 SpaceFuncData-Input'!$A$3:$I$85,3,FALSE)</f>
        <v>10</v>
      </c>
      <c r="D46" s="58">
        <f>VLOOKUP($A46,'2022 SpaceFuncData-Input'!$A$3:$I$85,4,FALSE)</f>
        <v>0.5</v>
      </c>
      <c r="E46" s="58">
        <f>VLOOKUP($A46,'2022 SpaceFuncData-Input'!$A$3:$I$85,5,FALSE)</f>
        <v>250</v>
      </c>
      <c r="F46" s="58">
        <f>VLOOKUP($A46,'2022 SpaceFuncData-Input'!$A$3:$I$85,6,FALSE)</f>
        <v>200</v>
      </c>
      <c r="G46" s="58">
        <f>VLOOKUP($A46,'2022 SpaceFuncData-Input'!$A$3:$I$85,7,FALSE)</f>
        <v>1.5</v>
      </c>
      <c r="H46" s="58">
        <f>VLOOKUP($A46,'2022 SpaceFuncData-Input'!$A$3:$I$85,8,FALSE)</f>
        <v>0.18</v>
      </c>
      <c r="I46" s="58" t="str">
        <f>VLOOKUP($A46,'2022 SpaceFuncData-Input'!$A$3:$I$85,9,FALSE)</f>
        <v>Electric</v>
      </c>
      <c r="J46" s="131">
        <f>VLOOKUP($A46,'2025 Stds Ltg Table'!$B$4:$V$92,2,0)</f>
        <v>1</v>
      </c>
      <c r="K46" s="137">
        <f>VLOOKUP($A46,'2025 Stds Ltg Table'!$B$4:$W$92,K$1,0)</f>
        <v>0</v>
      </c>
      <c r="L46" s="137">
        <f>VLOOKUP($A46,'2025 Stds Ltg Table'!$B$4:$W$92,L$1,0)</f>
        <v>0</v>
      </c>
      <c r="M46" s="137">
        <f>VLOOKUP($A46,'2025 Stds Ltg Table'!$B$4:$W$92,M$1,0)</f>
        <v>0</v>
      </c>
      <c r="N46" s="137">
        <f>VLOOKUP($A46,'2025 Stds Ltg Table'!$B$4:$W$92,N$1,0)</f>
        <v>0</v>
      </c>
      <c r="O46" s="137">
        <f>VLOOKUP($A46,'2025 Stds Ltg Table'!$B$4:$W$92,O$1,0)</f>
        <v>0</v>
      </c>
      <c r="P46" s="137">
        <f>VLOOKUP($A46,'2025 Stds Ltg Table'!$B$4:$W$92,P$1,0)</f>
        <v>0</v>
      </c>
      <c r="Q46" s="137">
        <f>VLOOKUP($A46,'2025 Stds Ltg Table'!$B$4:$W$92,Q$1,0)</f>
        <v>0</v>
      </c>
      <c r="R46" s="137">
        <f>VLOOKUP($A46,'2025 Stds Ltg Table'!$B$4:$W$92,R$1,0)</f>
        <v>0</v>
      </c>
      <c r="S46" s="137">
        <f>VLOOKUP($A46,'2025 Stds Ltg Table'!$B$4:$W$92,S$1,0)</f>
        <v>0</v>
      </c>
      <c r="T46" s="137">
        <f>VLOOKUP($A46,'2025 Stds Ltg Table'!$B$4:$W$92,T$1,0)</f>
        <v>0</v>
      </c>
      <c r="U46" s="137">
        <f>VLOOKUP($A46,'2025 Stds Ltg Table'!$B$4:$W$92,U$1,0)</f>
        <v>0</v>
      </c>
      <c r="V46" s="137">
        <f>VLOOKUP($A46,'2025 Stds Ltg Table'!$B$4:$W$92,V$1,0)</f>
        <v>0</v>
      </c>
      <c r="W46" s="137">
        <f>VLOOKUP($A46,'2025 Stds Ltg Table'!$B$4:$W$92,W$1,0)</f>
        <v>0</v>
      </c>
      <c r="X46" s="137">
        <f>VLOOKUP($A46,'2025 Stds Ltg Table'!$B$4:$W$92,X$1,0)</f>
        <v>0</v>
      </c>
      <c r="Y46" s="137">
        <f>VLOOKUP($A46,'2025 Stds Ltg Table'!$B$4:$W$92,Y$1,0)</f>
        <v>0</v>
      </c>
      <c r="Z46" s="137">
        <f>VLOOKUP($A46,'2025 Stds Ltg Table'!$B$4:$W$92,Z$1,0)</f>
        <v>0</v>
      </c>
      <c r="AA46" s="137">
        <f>VLOOKUP($A46,'2025 Stds Ltg Table'!$B$4:$W$92,AA$1,0)</f>
        <v>0</v>
      </c>
      <c r="AB46" s="137">
        <f>VLOOKUP($A46,'2025 Stds Ltg Table'!$B$4:$W$92,AB$1,0)</f>
        <v>0</v>
      </c>
      <c r="AC46" s="137">
        <f>VLOOKUP($A46,'2025 Stds Ltg Table'!$B$4:$W$92,AC$1,0)</f>
        <v>0</v>
      </c>
      <c r="AD46" s="137">
        <f>VLOOKUP($A46,'2025 Stds Ltg Table'!$B$4:$W$92,AD$1,0)</f>
        <v>0</v>
      </c>
      <c r="AE46" s="58">
        <f>VLOOKUP($A46,'2022 SpaceFuncData-Input'!$A$3:$Y$82,17,FALSE)</f>
        <v>150</v>
      </c>
      <c r="AF46" s="58">
        <f>VLOOKUP($A46,'2022 SpaceFuncData-Input'!$A$3:$Y$82,18,FALSE)</f>
        <v>150</v>
      </c>
      <c r="AG46" s="58">
        <f>VLOOKUP($A46,'2022 SpaceFuncData-Input'!$A$3:$Y$82,19,FALSE)</f>
        <v>0</v>
      </c>
      <c r="AH46" s="58">
        <f>VLOOKUP($A46,'2022 SpaceFuncData-Input'!$A$3:$Y$82,20,FALSE)</f>
        <v>0</v>
      </c>
      <c r="AI46" s="58">
        <f>VLOOKUP($A46,'2022 SpaceFuncData-Input'!$A$3:$Y$82,21,FALSE)</f>
        <v>200</v>
      </c>
      <c r="AJ46" s="58">
        <f>VLOOKUP($A46,'2022 SpaceFuncData-Input'!$A$3:$Y$82,22,FALSE)</f>
        <v>300</v>
      </c>
      <c r="AK46" s="58">
        <f>VLOOKUP($A46,'2022 SpaceFuncData-Input'!$A$3:$Y$82,23,FALSE)</f>
        <v>1</v>
      </c>
      <c r="AL46" s="58">
        <f>VLOOKUP($A46,'2022 SpaceFuncData-Input'!$A$3:$Y$82,24,FALSE)</f>
        <v>4</v>
      </c>
      <c r="AM46" s="58" t="str">
        <f>VLOOKUP($A46,'2022 SpaceFuncData-Input'!$A$3:$Y$82,25,FALSE)</f>
        <v>Office</v>
      </c>
      <c r="AN46" s="58">
        <v>1</v>
      </c>
      <c r="AO46" s="58">
        <v>0</v>
      </c>
      <c r="AP46" s="58">
        <v>0</v>
      </c>
      <c r="AQ46" s="46">
        <v>344</v>
      </c>
    </row>
    <row r="47" spans="1:43" ht="14.4" x14ac:dyDescent="0.25">
      <c r="A47" s="58" t="str">
        <f>'2025 Stds Ltg Table'!B43</f>
        <v>Lobby, Main Entry</v>
      </c>
      <c r="B47" s="58" t="str">
        <f>VLOOKUP($A47,'2022 SpaceFuncData-Input'!$A$3:$I$82,2,FALSE)</f>
        <v>Office - Main entry lobbies</v>
      </c>
      <c r="C47" s="58">
        <f>VLOOKUP($A47,'2022 SpaceFuncData-Input'!$A$3:$I$85,3,FALSE)</f>
        <v>66.666666666666671</v>
      </c>
      <c r="D47" s="58">
        <f>VLOOKUP($A47,'2022 SpaceFuncData-Input'!$A$3:$I$85,4,FALSE)</f>
        <v>0.5</v>
      </c>
      <c r="E47" s="58">
        <f>VLOOKUP($A47,'2022 SpaceFuncData-Input'!$A$3:$I$85,5,FALSE)</f>
        <v>250</v>
      </c>
      <c r="F47" s="58">
        <f>VLOOKUP($A47,'2022 SpaceFuncData-Input'!$A$3:$I$85,6,FALSE)</f>
        <v>250</v>
      </c>
      <c r="G47" s="58">
        <f>VLOOKUP($A47,'2022 SpaceFuncData-Input'!$A$3:$I$85,7,FALSE)</f>
        <v>0.5</v>
      </c>
      <c r="H47" s="58">
        <f>VLOOKUP($A47,'2022 SpaceFuncData-Input'!$A$3:$I$85,8,FALSE)</f>
        <v>0.09</v>
      </c>
      <c r="I47" s="58" t="str">
        <f>VLOOKUP($A47,'2022 SpaceFuncData-Input'!$A$3:$I$85,9,FALSE)</f>
        <v>Electric</v>
      </c>
      <c r="J47" s="131">
        <f>VLOOKUP($A47,'2025 Stds Ltg Table'!$B$4:$V$92,2,0)</f>
        <v>0.7</v>
      </c>
      <c r="K47" s="137">
        <f>VLOOKUP($A47,'2025 Stds Ltg Table'!$B$4:$W$92,K$1,0)</f>
        <v>0</v>
      </c>
      <c r="L47" s="137">
        <f>VLOOKUP($A47,'2025 Stds Ltg Table'!$B$4:$W$92,L$1,0)</f>
        <v>0</v>
      </c>
      <c r="M47" s="137">
        <f>VLOOKUP($A47,'2025 Stds Ltg Table'!$B$4:$W$92,M$1,0)</f>
        <v>0</v>
      </c>
      <c r="N47" s="137">
        <f>VLOOKUP($A47,'2025 Stds Ltg Table'!$B$4:$W$92,N$1,0)</f>
        <v>0.25</v>
      </c>
      <c r="O47" s="137">
        <f>VLOOKUP($A47,'2025 Stds Ltg Table'!$B$4:$W$92,O$1,0)</f>
        <v>0</v>
      </c>
      <c r="P47" s="137">
        <f>VLOOKUP($A47,'2025 Stds Ltg Table'!$B$4:$W$92,P$1,0)</f>
        <v>0</v>
      </c>
      <c r="Q47" s="137">
        <f>VLOOKUP($A47,'2025 Stds Ltg Table'!$B$4:$W$92,Q$1,0)</f>
        <v>0</v>
      </c>
      <c r="R47" s="137">
        <f>VLOOKUP($A47,'2025 Stds Ltg Table'!$B$4:$W$92,R$1,0)</f>
        <v>0</v>
      </c>
      <c r="S47" s="137">
        <f>VLOOKUP($A47,'2025 Stds Ltg Table'!$B$4:$W$92,S$1,0)</f>
        <v>0</v>
      </c>
      <c r="T47" s="137">
        <f>VLOOKUP($A47,'2025 Stds Ltg Table'!$B$4:$W$92,T$1,0)</f>
        <v>0</v>
      </c>
      <c r="U47" s="137">
        <f>VLOOKUP($A47,'2025 Stds Ltg Table'!$B$4:$W$92,U$1,0)</f>
        <v>0</v>
      </c>
      <c r="V47" s="137">
        <f>VLOOKUP($A47,'2025 Stds Ltg Table'!$B$4:$W$92,V$1,0)</f>
        <v>0</v>
      </c>
      <c r="W47" s="137">
        <f>VLOOKUP($A47,'2025 Stds Ltg Table'!$B$4:$W$92,W$1,0)</f>
        <v>0</v>
      </c>
      <c r="X47" s="137">
        <f>VLOOKUP($A47,'2025 Stds Ltg Table'!$B$4:$W$92,X$1,0)</f>
        <v>3</v>
      </c>
      <c r="Y47" s="137">
        <f>VLOOKUP($A47,'2025 Stds Ltg Table'!$B$4:$W$92,Y$1,0)</f>
        <v>3.5</v>
      </c>
      <c r="Z47" s="137">
        <f>VLOOKUP($A47,'2025 Stds Ltg Table'!$B$4:$W$92,Z$1,0)</f>
        <v>4</v>
      </c>
      <c r="AA47" s="137">
        <f>VLOOKUP($A47,'2025 Stds Ltg Table'!$B$4:$W$92,AA$1,0)</f>
        <v>0</v>
      </c>
      <c r="AB47" s="137">
        <f>VLOOKUP($A47,'2025 Stds Ltg Table'!$B$4:$W$92,AB$1,0)</f>
        <v>0</v>
      </c>
      <c r="AC47" s="137">
        <f>VLOOKUP($A47,'2025 Stds Ltg Table'!$B$4:$W$92,AC$1,0)</f>
        <v>0</v>
      </c>
      <c r="AD47" s="137">
        <f>VLOOKUP($A47,'2025 Stds Ltg Table'!$B$4:$W$92,AD$1,0)</f>
        <v>0</v>
      </c>
      <c r="AE47" s="58">
        <f>VLOOKUP($A47,'2022 SpaceFuncData-Input'!$A$3:$Y$82,17,FALSE)</f>
        <v>150</v>
      </c>
      <c r="AF47" s="58">
        <f>VLOOKUP($A47,'2022 SpaceFuncData-Input'!$A$3:$Y$82,18,FALSE)</f>
        <v>150</v>
      </c>
      <c r="AG47" s="58">
        <f>VLOOKUP($A47,'2022 SpaceFuncData-Input'!$A$3:$Y$82,19,FALSE)</f>
        <v>0</v>
      </c>
      <c r="AH47" s="58">
        <f>VLOOKUP($A47,'2022 SpaceFuncData-Input'!$A$3:$Y$82,20,FALSE)</f>
        <v>0</v>
      </c>
      <c r="AI47" s="58">
        <f>VLOOKUP($A47,'2022 SpaceFuncData-Input'!$A$3:$Y$82,21,FALSE)</f>
        <v>50</v>
      </c>
      <c r="AJ47" s="58">
        <f>VLOOKUP($A47,'2022 SpaceFuncData-Input'!$A$3:$Y$82,22,FALSE)</f>
        <v>200</v>
      </c>
      <c r="AK47" s="58">
        <f>VLOOKUP($A47,'2022 SpaceFuncData-Input'!$A$3:$Y$82,23,FALSE)</f>
        <v>1.5</v>
      </c>
      <c r="AL47" s="58">
        <f>VLOOKUP($A47,'2022 SpaceFuncData-Input'!$A$3:$Y$82,24,FALSE)</f>
        <v>2</v>
      </c>
      <c r="AM47" s="58" t="str">
        <f>VLOOKUP($A47,'2022 SpaceFuncData-Input'!$A$3:$Y$82,25,FALSE)</f>
        <v>Assembly</v>
      </c>
      <c r="AN47" s="164">
        <v>1</v>
      </c>
      <c r="AO47" s="164">
        <v>0</v>
      </c>
      <c r="AP47" s="164">
        <v>1</v>
      </c>
      <c r="AQ47" s="46">
        <v>345</v>
      </c>
    </row>
    <row r="48" spans="1:43" ht="14.4" x14ac:dyDescent="0.25">
      <c r="A48" s="58" t="str">
        <f>'2025 Stds Ltg Table'!B44</f>
        <v>Locker Room</v>
      </c>
      <c r="B48" s="58" t="str">
        <f>VLOOKUP($A48,'2022 SpaceFuncData-Input'!$A$3:$I$82,2,FALSE)</f>
        <v>Exhaust - Locker rooms for athletic or industrial facilities</v>
      </c>
      <c r="C48" s="58">
        <f>VLOOKUP($A48,'2022 SpaceFuncData-Input'!$A$3:$I$85,3,FALSE)</f>
        <v>20</v>
      </c>
      <c r="D48" s="58">
        <f>VLOOKUP($A48,'2022 SpaceFuncData-Input'!$A$3:$I$85,4,FALSE)</f>
        <v>0.5</v>
      </c>
      <c r="E48" s="58">
        <f>VLOOKUP($A48,'2022 SpaceFuncData-Input'!$A$3:$I$85,5,FALSE)</f>
        <v>255</v>
      </c>
      <c r="F48" s="58">
        <f>VLOOKUP($A48,'2022 SpaceFuncData-Input'!$A$3:$I$85,6,FALSE)</f>
        <v>475</v>
      </c>
      <c r="G48" s="58">
        <f>VLOOKUP($A48,'2022 SpaceFuncData-Input'!$A$3:$I$85,7,FALSE)</f>
        <v>0.5</v>
      </c>
      <c r="H48" s="58">
        <f>VLOOKUP($A48,'2022 SpaceFuncData-Input'!$A$3:$I$85,8,FALSE)</f>
        <v>0.57799999999999996</v>
      </c>
      <c r="I48" s="58" t="str">
        <f>VLOOKUP($A48,'2022 SpaceFuncData-Input'!$A$3:$I$85,9,FALSE)</f>
        <v>Gas</v>
      </c>
      <c r="J48" s="131">
        <f>VLOOKUP($A48,'2025 Stds Ltg Table'!$B$4:$V$92,2,0)</f>
        <v>0.45</v>
      </c>
      <c r="K48" s="137">
        <f>VLOOKUP($A48,'2025 Stds Ltg Table'!$B$4:$W$92,K$1,0)</f>
        <v>0</v>
      </c>
      <c r="L48" s="137">
        <f>VLOOKUP($A48,'2025 Stds Ltg Table'!$B$4:$W$92,L$1,0)</f>
        <v>0</v>
      </c>
      <c r="M48" s="137">
        <f>VLOOKUP($A48,'2025 Stds Ltg Table'!$B$4:$W$92,M$1,0)</f>
        <v>0</v>
      </c>
      <c r="N48" s="137">
        <f>VLOOKUP($A48,'2025 Stds Ltg Table'!$B$4:$W$92,N$1,0)</f>
        <v>0</v>
      </c>
      <c r="O48" s="137">
        <f>VLOOKUP($A48,'2025 Stds Ltg Table'!$B$4:$W$92,O$1,0)</f>
        <v>0</v>
      </c>
      <c r="P48" s="137">
        <f>VLOOKUP($A48,'2025 Stds Ltg Table'!$B$4:$W$92,P$1,0)</f>
        <v>0</v>
      </c>
      <c r="Q48" s="137">
        <f>VLOOKUP($A48,'2025 Stds Ltg Table'!$B$4:$W$92,Q$1,0)</f>
        <v>0</v>
      </c>
      <c r="R48" s="137">
        <f>VLOOKUP($A48,'2025 Stds Ltg Table'!$B$4:$W$92,R$1,0)</f>
        <v>0</v>
      </c>
      <c r="S48" s="137">
        <f>VLOOKUP($A48,'2025 Stds Ltg Table'!$B$4:$W$92,S$1,0)</f>
        <v>0</v>
      </c>
      <c r="T48" s="137">
        <f>VLOOKUP($A48,'2025 Stds Ltg Table'!$B$4:$W$92,T$1,0)</f>
        <v>0</v>
      </c>
      <c r="U48" s="137">
        <f>VLOOKUP($A48,'2025 Stds Ltg Table'!$B$4:$W$92,U$1,0)</f>
        <v>0</v>
      </c>
      <c r="V48" s="137">
        <f>VLOOKUP($A48,'2025 Stds Ltg Table'!$B$4:$W$92,V$1,0)</f>
        <v>0</v>
      </c>
      <c r="W48" s="137">
        <f>VLOOKUP($A48,'2025 Stds Ltg Table'!$B$4:$W$92,W$1,0)</f>
        <v>0</v>
      </c>
      <c r="X48" s="137">
        <f>VLOOKUP($A48,'2025 Stds Ltg Table'!$B$4:$W$92,X$1,0)</f>
        <v>0</v>
      </c>
      <c r="Y48" s="137">
        <f>VLOOKUP($A48,'2025 Stds Ltg Table'!$B$4:$W$92,Y$1,0)</f>
        <v>0</v>
      </c>
      <c r="Z48" s="137">
        <f>VLOOKUP($A48,'2025 Stds Ltg Table'!$B$4:$W$92,Z$1,0)</f>
        <v>0</v>
      </c>
      <c r="AA48" s="137">
        <f>VLOOKUP($A48,'2025 Stds Ltg Table'!$B$4:$W$92,AA$1,0)</f>
        <v>0</v>
      </c>
      <c r="AB48" s="137">
        <f>VLOOKUP($A48,'2025 Stds Ltg Table'!$B$4:$W$92,AB$1,0)</f>
        <v>0</v>
      </c>
      <c r="AC48" s="137">
        <f>VLOOKUP($A48,'2025 Stds Ltg Table'!$B$4:$W$92,AC$1,0)</f>
        <v>0</v>
      </c>
      <c r="AD48" s="137">
        <f>VLOOKUP($A48,'2025 Stds Ltg Table'!$B$4:$W$92,AD$1,0)</f>
        <v>0</v>
      </c>
      <c r="AE48" s="58">
        <f>VLOOKUP($A48,'2022 SpaceFuncData-Input'!$A$3:$Y$82,17,FALSE)</f>
        <v>8760</v>
      </c>
      <c r="AF48" s="58">
        <f>VLOOKUP($A48,'2022 SpaceFuncData-Input'!$A$3:$Y$82,18,FALSE)</f>
        <v>8760</v>
      </c>
      <c r="AG48" s="58">
        <f>VLOOKUP($A48,'2022 SpaceFuncData-Input'!$A$3:$Y$82,19,FALSE)</f>
        <v>0</v>
      </c>
      <c r="AH48" s="58">
        <f>VLOOKUP($A48,'2022 SpaceFuncData-Input'!$A$3:$Y$82,20,FALSE)</f>
        <v>0</v>
      </c>
      <c r="AI48" s="58">
        <f>VLOOKUP($A48,'2022 SpaceFuncData-Input'!$A$3:$Y$82,21,FALSE)</f>
        <v>20</v>
      </c>
      <c r="AJ48" s="58">
        <f>VLOOKUP($A48,'2022 SpaceFuncData-Input'!$A$3:$Y$82,22,FALSE)</f>
        <v>200</v>
      </c>
      <c r="AK48" s="58">
        <f>VLOOKUP($A48,'2022 SpaceFuncData-Input'!$A$3:$Y$82,23,FALSE)</f>
        <v>1</v>
      </c>
      <c r="AL48" s="58">
        <f>VLOOKUP($A48,'2022 SpaceFuncData-Input'!$A$3:$Y$82,24,FALSE)</f>
        <v>4</v>
      </c>
      <c r="AM48" s="58" t="str">
        <f>VLOOKUP($A48,'2022 SpaceFuncData-Input'!$A$3:$Y$82,25,FALSE)</f>
        <v>Assembly</v>
      </c>
      <c r="AN48" s="58">
        <v>1</v>
      </c>
      <c r="AO48" s="58">
        <v>0</v>
      </c>
      <c r="AP48" s="58">
        <v>1</v>
      </c>
      <c r="AQ48" s="46">
        <v>346</v>
      </c>
    </row>
    <row r="49" spans="1:43" ht="14.4" x14ac:dyDescent="0.25">
      <c r="A49" s="58" t="str">
        <f>'2025 Stds Ltg Table'!B45</f>
        <v>Lounge, Breakroom, or Waiting Area</v>
      </c>
      <c r="B49" s="58" t="str">
        <f>VLOOKUP($A49,'2022 SpaceFuncData-Input'!$A$3:$I$82,2,FALSE)</f>
        <v>General - Break rooms</v>
      </c>
      <c r="C49" s="58">
        <f>VLOOKUP($A49,'2022 SpaceFuncData-Input'!$A$3:$I$85,3,FALSE)</f>
        <v>66.666666666666671</v>
      </c>
      <c r="D49" s="58">
        <f>VLOOKUP($A49,'2022 SpaceFuncData-Input'!$A$3:$I$85,4,FALSE)</f>
        <v>0.5</v>
      </c>
      <c r="E49" s="58">
        <f>VLOOKUP($A49,'2022 SpaceFuncData-Input'!$A$3:$I$85,5,FALSE)</f>
        <v>275</v>
      </c>
      <c r="F49" s="58">
        <f>VLOOKUP($A49,'2022 SpaceFuncData-Input'!$A$3:$I$85,6,FALSE)</f>
        <v>275</v>
      </c>
      <c r="G49" s="58">
        <f>VLOOKUP($A49,'2022 SpaceFuncData-Input'!$A$3:$I$85,7,FALSE)</f>
        <v>1</v>
      </c>
      <c r="H49" s="58">
        <f>VLOOKUP($A49,'2022 SpaceFuncData-Input'!$A$3:$I$85,8,FALSE)</f>
        <v>0.09</v>
      </c>
      <c r="I49" s="58" t="str">
        <f>VLOOKUP($A49,'2022 SpaceFuncData-Input'!$A$3:$I$85,9,FALSE)</f>
        <v>Gas</v>
      </c>
      <c r="J49" s="131">
        <f>VLOOKUP($A49,'2025 Stds Ltg Table'!$B$4:$V$92,2,0)</f>
        <v>0.55000000000000004</v>
      </c>
      <c r="K49" s="137">
        <f>VLOOKUP($A49,'2025 Stds Ltg Table'!$B$4:$W$92,K$1,0)</f>
        <v>0</v>
      </c>
      <c r="L49" s="137">
        <f>VLOOKUP($A49,'2025 Stds Ltg Table'!$B$4:$W$92,L$1,0)</f>
        <v>0</v>
      </c>
      <c r="M49" s="137">
        <f>VLOOKUP($A49,'2025 Stds Ltg Table'!$B$4:$W$92,M$1,0)</f>
        <v>0</v>
      </c>
      <c r="N49" s="137">
        <f>VLOOKUP($A49,'2025 Stds Ltg Table'!$B$4:$W$92,N$1,0)</f>
        <v>0.25</v>
      </c>
      <c r="O49" s="137">
        <f>VLOOKUP($A49,'2025 Stds Ltg Table'!$B$4:$W$92,O$1,0)</f>
        <v>0</v>
      </c>
      <c r="P49" s="137">
        <f>VLOOKUP($A49,'2025 Stds Ltg Table'!$B$4:$W$92,P$1,0)</f>
        <v>0</v>
      </c>
      <c r="Q49" s="137">
        <f>VLOOKUP($A49,'2025 Stds Ltg Table'!$B$4:$W$92,Q$1,0)</f>
        <v>0</v>
      </c>
      <c r="R49" s="137">
        <f>VLOOKUP($A49,'2025 Stds Ltg Table'!$B$4:$W$92,R$1,0)</f>
        <v>0</v>
      </c>
      <c r="S49" s="137">
        <f>VLOOKUP($A49,'2025 Stds Ltg Table'!$B$4:$W$92,S$1,0)</f>
        <v>0</v>
      </c>
      <c r="T49" s="137">
        <f>VLOOKUP($A49,'2025 Stds Ltg Table'!$B$4:$W$92,T$1,0)</f>
        <v>0</v>
      </c>
      <c r="U49" s="137">
        <f>VLOOKUP($A49,'2025 Stds Ltg Table'!$B$4:$W$92,U$1,0)</f>
        <v>0</v>
      </c>
      <c r="V49" s="137">
        <f>VLOOKUP($A49,'2025 Stds Ltg Table'!$B$4:$W$92,V$1,0)</f>
        <v>0</v>
      </c>
      <c r="W49" s="137">
        <f>VLOOKUP($A49,'2025 Stds Ltg Table'!$B$4:$W$92,W$1,0)</f>
        <v>0</v>
      </c>
      <c r="X49" s="137">
        <f>VLOOKUP($A49,'2025 Stds Ltg Table'!$B$4:$W$92,X$1,0)</f>
        <v>0</v>
      </c>
      <c r="Y49" s="137">
        <f>VLOOKUP($A49,'2025 Stds Ltg Table'!$B$4:$W$92,Y$1,0)</f>
        <v>0</v>
      </c>
      <c r="Z49" s="137">
        <f>VLOOKUP($A49,'2025 Stds Ltg Table'!$B$4:$W$92,Z$1,0)</f>
        <v>0</v>
      </c>
      <c r="AA49" s="137">
        <f>VLOOKUP($A49,'2025 Stds Ltg Table'!$B$4:$W$92,AA$1,0)</f>
        <v>0</v>
      </c>
      <c r="AB49" s="137">
        <f>VLOOKUP($A49,'2025 Stds Ltg Table'!$B$4:$W$92,AB$1,0)</f>
        <v>0</v>
      </c>
      <c r="AC49" s="137">
        <f>VLOOKUP($A49,'2025 Stds Ltg Table'!$B$4:$W$92,AC$1,0)</f>
        <v>0</v>
      </c>
      <c r="AD49" s="137">
        <f>VLOOKUP($A49,'2025 Stds Ltg Table'!$B$4:$W$92,AD$1,0)</f>
        <v>0</v>
      </c>
      <c r="AE49" s="58">
        <f>VLOOKUP($A49,'2022 SpaceFuncData-Input'!$A$3:$Y$82,17,FALSE)</f>
        <v>150</v>
      </c>
      <c r="AF49" s="58">
        <f>VLOOKUP($A49,'2022 SpaceFuncData-Input'!$A$3:$Y$82,18,FALSE)</f>
        <v>150</v>
      </c>
      <c r="AG49" s="58">
        <f>VLOOKUP($A49,'2022 SpaceFuncData-Input'!$A$3:$Y$82,19,FALSE)</f>
        <v>0</v>
      </c>
      <c r="AH49" s="58">
        <f>VLOOKUP($A49,'2022 SpaceFuncData-Input'!$A$3:$Y$82,20,FALSE)</f>
        <v>0</v>
      </c>
      <c r="AI49" s="58">
        <f>VLOOKUP($A49,'2022 SpaceFuncData-Input'!$A$3:$Y$82,21,FALSE)</f>
        <v>40</v>
      </c>
      <c r="AJ49" s="58">
        <f>VLOOKUP($A49,'2022 SpaceFuncData-Input'!$A$3:$Y$82,22,FALSE)</f>
        <v>300</v>
      </c>
      <c r="AK49" s="58">
        <f>VLOOKUP($A49,'2022 SpaceFuncData-Input'!$A$3:$Y$82,23,FALSE)</f>
        <v>1.5</v>
      </c>
      <c r="AL49" s="58">
        <f>VLOOKUP($A49,'2022 SpaceFuncData-Input'!$A$3:$Y$82,24,FALSE)</f>
        <v>2</v>
      </c>
      <c r="AM49" s="58" t="str">
        <f>VLOOKUP($A49,'2022 SpaceFuncData-Input'!$A$3:$Y$82,25,FALSE)</f>
        <v>Assembly</v>
      </c>
      <c r="AN49" s="58">
        <v>1</v>
      </c>
      <c r="AO49" s="58">
        <v>1</v>
      </c>
      <c r="AP49" s="58">
        <v>0</v>
      </c>
      <c r="AQ49" s="46">
        <v>347</v>
      </c>
    </row>
    <row r="50" spans="1:43" ht="14.4" x14ac:dyDescent="0.25">
      <c r="A50" s="58" t="str">
        <f>'2025 Stds Ltg Table'!B46</f>
        <v>Manufacturing, Commercial &amp; Industrial Work Area (Low Bay)</v>
      </c>
      <c r="B50" s="58" t="str">
        <f>VLOOKUP($A50,'2022 SpaceFuncData-Input'!$A$3:$I$82,2,FALSE)</f>
        <v>Misc - General manufacturing (excludes heavy industrial and process using chemicals)</v>
      </c>
      <c r="C50" s="58">
        <f>VLOOKUP($A50,'2022 SpaceFuncData-Input'!$A$3:$I$85,3,FALSE)</f>
        <v>10</v>
      </c>
      <c r="D50" s="58">
        <f>VLOOKUP($A50,'2022 SpaceFuncData-Input'!$A$3:$I$85,4,FALSE)</f>
        <v>0.5</v>
      </c>
      <c r="E50" s="58">
        <f>VLOOKUP($A50,'2022 SpaceFuncData-Input'!$A$3:$I$85,5,FALSE)</f>
        <v>275</v>
      </c>
      <c r="F50" s="58">
        <f>VLOOKUP($A50,'2022 SpaceFuncData-Input'!$A$3:$I$85,6,FALSE)</f>
        <v>475</v>
      </c>
      <c r="G50" s="58">
        <f>VLOOKUP($A50,'2022 SpaceFuncData-Input'!$A$3:$I$85,7,FALSE)</f>
        <v>1</v>
      </c>
      <c r="H50" s="58">
        <f>VLOOKUP($A50,'2022 SpaceFuncData-Input'!$A$3:$I$85,8,FALSE)</f>
        <v>0.18</v>
      </c>
      <c r="I50" s="58" t="str">
        <f>VLOOKUP($A50,'2022 SpaceFuncData-Input'!$A$3:$I$85,9,FALSE)</f>
        <v>Gas</v>
      </c>
      <c r="J50" s="131">
        <f>VLOOKUP($A50,'2025 Stds Ltg Table'!$B$4:$V$92,2,0)</f>
        <v>0.6</v>
      </c>
      <c r="K50" s="137">
        <f>VLOOKUP($A50,'2025 Stds Ltg Table'!$B$4:$W$92,K$1,0)</f>
        <v>0</v>
      </c>
      <c r="L50" s="137">
        <f>VLOOKUP($A50,'2025 Stds Ltg Table'!$B$4:$W$92,L$1,0)</f>
        <v>0.2</v>
      </c>
      <c r="M50" s="137">
        <f>VLOOKUP($A50,'2025 Stds Ltg Table'!$B$4:$W$92,M$1,0)</f>
        <v>0</v>
      </c>
      <c r="N50" s="137">
        <f>VLOOKUP($A50,'2025 Stds Ltg Table'!$B$4:$W$92,N$1,0)</f>
        <v>0</v>
      </c>
      <c r="O50" s="137">
        <f>VLOOKUP($A50,'2025 Stds Ltg Table'!$B$4:$W$92,O$1,0)</f>
        <v>0</v>
      </c>
      <c r="P50" s="137">
        <f>VLOOKUP($A50,'2025 Stds Ltg Table'!$B$4:$W$92,P$1,0)</f>
        <v>0</v>
      </c>
      <c r="Q50" s="137">
        <f>VLOOKUP($A50,'2025 Stds Ltg Table'!$B$4:$W$92,Q$1,0)</f>
        <v>0</v>
      </c>
      <c r="R50" s="137">
        <f>VLOOKUP($A50,'2025 Stds Ltg Table'!$B$4:$W$92,R$1,0)</f>
        <v>0</v>
      </c>
      <c r="S50" s="137">
        <f>VLOOKUP($A50,'2025 Stds Ltg Table'!$B$4:$W$92,S$1,0)</f>
        <v>0</v>
      </c>
      <c r="T50" s="137">
        <f>VLOOKUP($A50,'2025 Stds Ltg Table'!$B$4:$W$92,T$1,0)</f>
        <v>0</v>
      </c>
      <c r="U50" s="137">
        <f>VLOOKUP($A50,'2025 Stds Ltg Table'!$B$4:$W$92,U$1,0)</f>
        <v>0</v>
      </c>
      <c r="V50" s="137">
        <f>VLOOKUP($A50,'2025 Stds Ltg Table'!$B$4:$W$92,V$1,0)</f>
        <v>0</v>
      </c>
      <c r="W50" s="137">
        <f>VLOOKUP($A50,'2025 Stds Ltg Table'!$B$4:$W$92,W$1,0)</f>
        <v>0</v>
      </c>
      <c r="X50" s="137">
        <f>VLOOKUP($A50,'2025 Stds Ltg Table'!$B$4:$W$92,X$1,0)</f>
        <v>0</v>
      </c>
      <c r="Y50" s="137">
        <f>VLOOKUP($A50,'2025 Stds Ltg Table'!$B$4:$W$92,Y$1,0)</f>
        <v>0</v>
      </c>
      <c r="Z50" s="137">
        <f>VLOOKUP($A50,'2025 Stds Ltg Table'!$B$4:$W$92,Z$1,0)</f>
        <v>0</v>
      </c>
      <c r="AA50" s="137">
        <f>VLOOKUP($A50,'2025 Stds Ltg Table'!$B$4:$W$92,AA$1,0)</f>
        <v>0</v>
      </c>
      <c r="AB50" s="137">
        <f>VLOOKUP($A50,'2025 Stds Ltg Table'!$B$4:$W$92,AB$1,0)</f>
        <v>0</v>
      </c>
      <c r="AC50" s="137">
        <f>VLOOKUP($A50,'2025 Stds Ltg Table'!$B$4:$W$92,AC$1,0)</f>
        <v>0</v>
      </c>
      <c r="AD50" s="137">
        <f>VLOOKUP($A50,'2025 Stds Ltg Table'!$B$4:$W$92,AD$1,0)</f>
        <v>0</v>
      </c>
      <c r="AE50" s="58">
        <f>VLOOKUP($A50,'2022 SpaceFuncData-Input'!$A$3:$Y$82,17,FALSE)</f>
        <v>150</v>
      </c>
      <c r="AF50" s="58">
        <f>VLOOKUP($A50,'2022 SpaceFuncData-Input'!$A$3:$Y$82,18,FALSE)</f>
        <v>150</v>
      </c>
      <c r="AG50" s="58">
        <f>VLOOKUP($A50,'2022 SpaceFuncData-Input'!$A$3:$Y$82,19,FALSE)</f>
        <v>0</v>
      </c>
      <c r="AH50" s="58">
        <f>VLOOKUP($A50,'2022 SpaceFuncData-Input'!$A$3:$Y$82,20,FALSE)</f>
        <v>0</v>
      </c>
      <c r="AI50" s="58">
        <f>VLOOKUP($A50,'2022 SpaceFuncData-Input'!$A$3:$Y$82,21,FALSE)</f>
        <v>300</v>
      </c>
      <c r="AJ50" s="58">
        <f>VLOOKUP($A50,'2022 SpaceFuncData-Input'!$A$3:$Y$82,22,FALSE)</f>
        <v>1000</v>
      </c>
      <c r="AK50" s="58">
        <f>VLOOKUP($A50,'2022 SpaceFuncData-Input'!$A$3:$Y$82,23,FALSE)</f>
        <v>1.5</v>
      </c>
      <c r="AL50" s="58">
        <f>VLOOKUP($A50,'2022 SpaceFuncData-Input'!$A$3:$Y$82,24,FALSE)</f>
        <v>2</v>
      </c>
      <c r="AM50" s="58" t="str">
        <f>VLOOKUP($A50,'2022 SpaceFuncData-Input'!$A$3:$Y$82,25,FALSE)</f>
        <v>Manufacturing</v>
      </c>
      <c r="AN50" s="164">
        <v>1</v>
      </c>
      <c r="AO50" s="164">
        <v>0</v>
      </c>
      <c r="AP50" s="164">
        <v>0</v>
      </c>
      <c r="AQ50" s="46">
        <v>348</v>
      </c>
    </row>
    <row r="51" spans="1:43" ht="14.4" x14ac:dyDescent="0.25">
      <c r="A51" s="58" t="str">
        <f>'2025 Stds Ltg Table'!B47</f>
        <v>Manufacturing, Commercial &amp; Industrial Work Area (High Bay)</v>
      </c>
      <c r="B51" s="58" t="str">
        <f>VLOOKUP($A51,'2022 SpaceFuncData-Input'!$A$3:$I$82,2,FALSE)</f>
        <v>Misc - General manufacturing (excludes heavy industrial and process using chemicals)</v>
      </c>
      <c r="C51" s="58">
        <f>VLOOKUP($A51,'2022 SpaceFuncData-Input'!$A$3:$I$85,3,FALSE)</f>
        <v>10</v>
      </c>
      <c r="D51" s="58">
        <f>VLOOKUP($A51,'2022 SpaceFuncData-Input'!$A$3:$I$85,4,FALSE)</f>
        <v>0.5</v>
      </c>
      <c r="E51" s="58">
        <f>VLOOKUP($A51,'2022 SpaceFuncData-Input'!$A$3:$I$85,5,FALSE)</f>
        <v>275</v>
      </c>
      <c r="F51" s="58">
        <f>VLOOKUP($A51,'2022 SpaceFuncData-Input'!$A$3:$I$85,6,FALSE)</f>
        <v>475</v>
      </c>
      <c r="G51" s="58">
        <f>VLOOKUP($A51,'2022 SpaceFuncData-Input'!$A$3:$I$85,7,FALSE)</f>
        <v>1</v>
      </c>
      <c r="H51" s="58">
        <f>VLOOKUP($A51,'2022 SpaceFuncData-Input'!$A$3:$I$85,8,FALSE)</f>
        <v>0.18</v>
      </c>
      <c r="I51" s="58" t="str">
        <f>VLOOKUP($A51,'2022 SpaceFuncData-Input'!$A$3:$I$85,9,FALSE)</f>
        <v>Gas</v>
      </c>
      <c r="J51" s="131">
        <f>VLOOKUP($A51,'2025 Stds Ltg Table'!$B$4:$V$92,2,0)</f>
        <v>0.65</v>
      </c>
      <c r="K51" s="137">
        <f>VLOOKUP($A51,'2025 Stds Ltg Table'!$B$4:$W$92,K$1,0)</f>
        <v>0</v>
      </c>
      <c r="L51" s="137">
        <f>VLOOKUP($A51,'2025 Stds Ltg Table'!$B$4:$W$92,L$1,0)</f>
        <v>0.2</v>
      </c>
      <c r="M51" s="137">
        <f>VLOOKUP($A51,'2025 Stds Ltg Table'!$B$4:$W$92,M$1,0)</f>
        <v>0</v>
      </c>
      <c r="N51" s="137">
        <f>VLOOKUP($A51,'2025 Stds Ltg Table'!$B$4:$W$92,N$1,0)</f>
        <v>0</v>
      </c>
      <c r="O51" s="137">
        <f>VLOOKUP($A51,'2025 Stds Ltg Table'!$B$4:$W$92,O$1,0)</f>
        <v>0</v>
      </c>
      <c r="P51" s="137">
        <f>VLOOKUP($A51,'2025 Stds Ltg Table'!$B$4:$W$92,P$1,0)</f>
        <v>0</v>
      </c>
      <c r="Q51" s="137">
        <f>VLOOKUP($A51,'2025 Stds Ltg Table'!$B$4:$W$92,Q$1,0)</f>
        <v>0</v>
      </c>
      <c r="R51" s="137">
        <f>VLOOKUP($A51,'2025 Stds Ltg Table'!$B$4:$W$92,R$1,0)</f>
        <v>0</v>
      </c>
      <c r="S51" s="137">
        <f>VLOOKUP($A51,'2025 Stds Ltg Table'!$B$4:$W$92,S$1,0)</f>
        <v>0</v>
      </c>
      <c r="T51" s="137">
        <f>VLOOKUP($A51,'2025 Stds Ltg Table'!$B$4:$W$92,T$1,0)</f>
        <v>0</v>
      </c>
      <c r="U51" s="137">
        <f>VLOOKUP($A51,'2025 Stds Ltg Table'!$B$4:$W$92,U$1,0)</f>
        <v>0</v>
      </c>
      <c r="V51" s="137">
        <f>VLOOKUP($A51,'2025 Stds Ltg Table'!$B$4:$W$92,V$1,0)</f>
        <v>0</v>
      </c>
      <c r="W51" s="137">
        <f>VLOOKUP($A51,'2025 Stds Ltg Table'!$B$4:$W$92,W$1,0)</f>
        <v>0</v>
      </c>
      <c r="X51" s="137">
        <f>VLOOKUP($A51,'2025 Stds Ltg Table'!$B$4:$W$92,X$1,0)</f>
        <v>0</v>
      </c>
      <c r="Y51" s="137">
        <f>VLOOKUP($A51,'2025 Stds Ltg Table'!$B$4:$W$92,Y$1,0)</f>
        <v>0</v>
      </c>
      <c r="Z51" s="137">
        <f>VLOOKUP($A51,'2025 Stds Ltg Table'!$B$4:$W$92,Z$1,0)</f>
        <v>0</v>
      </c>
      <c r="AA51" s="137">
        <f>VLOOKUP($A51,'2025 Stds Ltg Table'!$B$4:$W$92,AA$1,0)</f>
        <v>0</v>
      </c>
      <c r="AB51" s="137">
        <f>VLOOKUP($A51,'2025 Stds Ltg Table'!$B$4:$W$92,AB$1,0)</f>
        <v>0</v>
      </c>
      <c r="AC51" s="137">
        <f>VLOOKUP($A51,'2025 Stds Ltg Table'!$B$4:$W$92,AC$1,0)</f>
        <v>0</v>
      </c>
      <c r="AD51" s="137">
        <f>VLOOKUP($A51,'2025 Stds Ltg Table'!$B$4:$W$92,AD$1,0)</f>
        <v>0</v>
      </c>
      <c r="AE51" s="58">
        <f>VLOOKUP($A51,'2022 SpaceFuncData-Input'!$A$3:$Y$82,17,FALSE)</f>
        <v>150</v>
      </c>
      <c r="AF51" s="58">
        <f>VLOOKUP($A51,'2022 SpaceFuncData-Input'!$A$3:$Y$82,18,FALSE)</f>
        <v>150</v>
      </c>
      <c r="AG51" s="58">
        <f>VLOOKUP($A51,'2022 SpaceFuncData-Input'!$A$3:$Y$82,19,FALSE)</f>
        <v>0</v>
      </c>
      <c r="AH51" s="58">
        <f>VLOOKUP($A51,'2022 SpaceFuncData-Input'!$A$3:$Y$82,20,FALSE)</f>
        <v>0</v>
      </c>
      <c r="AI51" s="58">
        <f>VLOOKUP($A51,'2022 SpaceFuncData-Input'!$A$3:$Y$82,21,FALSE)</f>
        <v>300</v>
      </c>
      <c r="AJ51" s="58">
        <f>VLOOKUP($A51,'2022 SpaceFuncData-Input'!$A$3:$Y$82,22,FALSE)</f>
        <v>1000</v>
      </c>
      <c r="AK51" s="58">
        <f>VLOOKUP($A51,'2022 SpaceFuncData-Input'!$A$3:$Y$82,23,FALSE)</f>
        <v>1.5</v>
      </c>
      <c r="AL51" s="58">
        <f>VLOOKUP($A51,'2022 SpaceFuncData-Input'!$A$3:$Y$82,24,FALSE)</f>
        <v>2</v>
      </c>
      <c r="AM51" s="58" t="str">
        <f>VLOOKUP($A51,'2022 SpaceFuncData-Input'!$A$3:$Y$82,25,FALSE)</f>
        <v>Manufacturing</v>
      </c>
      <c r="AN51" s="164">
        <v>1</v>
      </c>
      <c r="AO51" s="164">
        <v>0</v>
      </c>
      <c r="AP51" s="164">
        <v>0</v>
      </c>
      <c r="AQ51" s="46">
        <v>349</v>
      </c>
    </row>
    <row r="52" spans="1:43" ht="14.4" x14ac:dyDescent="0.25">
      <c r="A52" s="58" t="str">
        <f>'2025 Stds Ltg Table'!B48</f>
        <v>Manufacturing, Commercial &amp; Industrial Work Area (Precision)</v>
      </c>
      <c r="B52" s="58" t="str">
        <f>VLOOKUP($A52,'2022 SpaceFuncData-Input'!$A$3:$I$82,2,FALSE)</f>
        <v>Misc - General manufacturing (excludes heavy industrial and process using chemicals)</v>
      </c>
      <c r="C52" s="58">
        <f>VLOOKUP($A52,'2022 SpaceFuncData-Input'!$A$3:$I$85,3,FALSE)</f>
        <v>10</v>
      </c>
      <c r="D52" s="58">
        <f>VLOOKUP($A52,'2022 SpaceFuncData-Input'!$A$3:$I$85,4,FALSE)</f>
        <v>0.5</v>
      </c>
      <c r="E52" s="58">
        <f>VLOOKUP($A52,'2022 SpaceFuncData-Input'!$A$3:$I$85,5,FALSE)</f>
        <v>250</v>
      </c>
      <c r="F52" s="58">
        <f>VLOOKUP($A52,'2022 SpaceFuncData-Input'!$A$3:$I$85,6,FALSE)</f>
        <v>200</v>
      </c>
      <c r="G52" s="58">
        <f>VLOOKUP($A52,'2022 SpaceFuncData-Input'!$A$3:$I$85,7,FALSE)</f>
        <v>1</v>
      </c>
      <c r="H52" s="58">
        <f>VLOOKUP($A52,'2022 SpaceFuncData-Input'!$A$3:$I$85,8,FALSE)</f>
        <v>0.18</v>
      </c>
      <c r="I52" s="58" t="str">
        <f>VLOOKUP($A52,'2022 SpaceFuncData-Input'!$A$3:$I$85,9,FALSE)</f>
        <v>Gas</v>
      </c>
      <c r="J52" s="131">
        <f>VLOOKUP($A52,'2025 Stds Ltg Table'!$B$4:$V$92,2,0)</f>
        <v>0.85</v>
      </c>
      <c r="K52" s="137">
        <f>VLOOKUP($A52,'2025 Stds Ltg Table'!$B$4:$W$92,K$1,0)</f>
        <v>0</v>
      </c>
      <c r="L52" s="137">
        <f>VLOOKUP($A52,'2025 Stds Ltg Table'!$B$4:$W$92,L$1,0)</f>
        <v>0</v>
      </c>
      <c r="M52" s="137">
        <f>VLOOKUP($A52,'2025 Stds Ltg Table'!$B$4:$W$92,M$1,0)</f>
        <v>0</v>
      </c>
      <c r="N52" s="137">
        <f>VLOOKUP($A52,'2025 Stds Ltg Table'!$B$4:$W$92,N$1,0)</f>
        <v>0</v>
      </c>
      <c r="O52" s="137">
        <f>VLOOKUP($A52,'2025 Stds Ltg Table'!$B$4:$W$92,O$1,0)</f>
        <v>0.7</v>
      </c>
      <c r="P52" s="137">
        <f>VLOOKUP($A52,'2025 Stds Ltg Table'!$B$4:$W$92,P$1,0)</f>
        <v>0</v>
      </c>
      <c r="Q52" s="137">
        <f>VLOOKUP($A52,'2025 Stds Ltg Table'!$B$4:$W$92,Q$1,0)</f>
        <v>0</v>
      </c>
      <c r="R52" s="137">
        <f>VLOOKUP($A52,'2025 Stds Ltg Table'!$B$4:$W$92,R$1,0)</f>
        <v>0</v>
      </c>
      <c r="S52" s="137">
        <f>VLOOKUP($A52,'2025 Stds Ltg Table'!$B$4:$W$92,S$1,0)</f>
        <v>0</v>
      </c>
      <c r="T52" s="137">
        <f>VLOOKUP($A52,'2025 Stds Ltg Table'!$B$4:$W$92,T$1,0)</f>
        <v>0</v>
      </c>
      <c r="U52" s="137">
        <f>VLOOKUP($A52,'2025 Stds Ltg Table'!$B$4:$W$92,U$1,0)</f>
        <v>0</v>
      </c>
      <c r="V52" s="137">
        <f>VLOOKUP($A52,'2025 Stds Ltg Table'!$B$4:$W$92,V$1,0)</f>
        <v>0</v>
      </c>
      <c r="W52" s="137">
        <f>VLOOKUP($A52,'2025 Stds Ltg Table'!$B$4:$W$92,W$1,0)</f>
        <v>0</v>
      </c>
      <c r="X52" s="137">
        <f>VLOOKUP($A52,'2025 Stds Ltg Table'!$B$4:$W$92,X$1,0)</f>
        <v>0</v>
      </c>
      <c r="Y52" s="137">
        <f>VLOOKUP($A52,'2025 Stds Ltg Table'!$B$4:$W$92,Y$1,0)</f>
        <v>0</v>
      </c>
      <c r="Z52" s="137">
        <f>VLOOKUP($A52,'2025 Stds Ltg Table'!$B$4:$W$92,Z$1,0)</f>
        <v>0</v>
      </c>
      <c r="AA52" s="137">
        <f>VLOOKUP($A52,'2025 Stds Ltg Table'!$B$4:$W$92,AA$1,0)</f>
        <v>0</v>
      </c>
      <c r="AB52" s="137">
        <f>VLOOKUP($A52,'2025 Stds Ltg Table'!$B$4:$W$92,AB$1,0)</f>
        <v>0</v>
      </c>
      <c r="AC52" s="137">
        <f>VLOOKUP($A52,'2025 Stds Ltg Table'!$B$4:$W$92,AC$1,0)</f>
        <v>0</v>
      </c>
      <c r="AD52" s="137">
        <f>VLOOKUP($A52,'2025 Stds Ltg Table'!$B$4:$W$92,AD$1,0)</f>
        <v>0</v>
      </c>
      <c r="AE52" s="58">
        <f>VLOOKUP($A52,'2022 SpaceFuncData-Input'!$A$3:$Y$82,17,FALSE)</f>
        <v>150</v>
      </c>
      <c r="AF52" s="58">
        <f>VLOOKUP($A52,'2022 SpaceFuncData-Input'!$A$3:$Y$82,18,FALSE)</f>
        <v>150</v>
      </c>
      <c r="AG52" s="58">
        <f>VLOOKUP($A52,'2022 SpaceFuncData-Input'!$A$3:$Y$82,19,FALSE)</f>
        <v>0</v>
      </c>
      <c r="AH52" s="58">
        <f>VLOOKUP($A52,'2022 SpaceFuncData-Input'!$A$3:$Y$82,20,FALSE)</f>
        <v>0</v>
      </c>
      <c r="AI52" s="58">
        <f>VLOOKUP($A52,'2022 SpaceFuncData-Input'!$A$3:$Y$82,21,FALSE)</f>
        <v>1000</v>
      </c>
      <c r="AJ52" s="58">
        <f>VLOOKUP($A52,'2022 SpaceFuncData-Input'!$A$3:$Y$82,22,FALSE)</f>
        <v>3000</v>
      </c>
      <c r="AK52" s="58">
        <f>VLOOKUP($A52,'2022 SpaceFuncData-Input'!$A$3:$Y$82,23,FALSE)</f>
        <v>1.5</v>
      </c>
      <c r="AL52" s="58">
        <f>VLOOKUP($A52,'2022 SpaceFuncData-Input'!$A$3:$Y$82,24,FALSE)</f>
        <v>2</v>
      </c>
      <c r="AM52" s="58" t="str">
        <f>VLOOKUP($A52,'2022 SpaceFuncData-Input'!$A$3:$Y$82,25,FALSE)</f>
        <v>Manufacturing</v>
      </c>
      <c r="AN52" s="164">
        <v>1</v>
      </c>
      <c r="AO52" s="164">
        <v>0</v>
      </c>
      <c r="AP52" s="164">
        <v>0</v>
      </c>
      <c r="AQ52" s="46">
        <v>350</v>
      </c>
    </row>
    <row r="53" spans="1:43" ht="14.4" x14ac:dyDescent="0.25">
      <c r="A53" s="58" t="str">
        <f>'2025 Stds Ltg Table'!B49</f>
        <v>Museum Area (Exhibition/Display)</v>
      </c>
      <c r="B53" s="58" t="str">
        <f>VLOOKUP($A53,'2022 SpaceFuncData-Input'!$A$3:$I$82,2,FALSE)</f>
        <v>Assembly - Museums/galleries</v>
      </c>
      <c r="C53" s="58">
        <f>VLOOKUP($A53,'2022 SpaceFuncData-Input'!$A$3:$I$85,3,FALSE)</f>
        <v>66.666666666666671</v>
      </c>
      <c r="D53" s="58">
        <f>VLOOKUP($A53,'2022 SpaceFuncData-Input'!$A$3:$I$85,4,FALSE)</f>
        <v>0.5</v>
      </c>
      <c r="E53" s="58">
        <f>VLOOKUP($A53,'2022 SpaceFuncData-Input'!$A$3:$I$85,5,FALSE)</f>
        <v>250</v>
      </c>
      <c r="F53" s="58">
        <f>VLOOKUP($A53,'2022 SpaceFuncData-Input'!$A$3:$I$85,6,FALSE)</f>
        <v>250</v>
      </c>
      <c r="G53" s="58">
        <f>VLOOKUP($A53,'2022 SpaceFuncData-Input'!$A$3:$I$85,7,FALSE)</f>
        <v>1.5</v>
      </c>
      <c r="H53" s="58">
        <f>VLOOKUP($A53,'2022 SpaceFuncData-Input'!$A$3:$I$85,8,FALSE)</f>
        <v>0.09</v>
      </c>
      <c r="I53" s="58" t="str">
        <f>VLOOKUP($A53,'2022 SpaceFuncData-Input'!$A$3:$I$85,9,FALSE)</f>
        <v>Electric</v>
      </c>
      <c r="J53" s="131">
        <f>VLOOKUP($A53,'2025 Stds Ltg Table'!$B$4:$V$92,2,0)</f>
        <v>0.6</v>
      </c>
      <c r="K53" s="137">
        <f>VLOOKUP($A53,'2025 Stds Ltg Table'!$B$4:$W$92,K$1,0)</f>
        <v>0</v>
      </c>
      <c r="L53" s="137">
        <f>VLOOKUP($A53,'2025 Stds Ltg Table'!$B$4:$W$92,L$1,0)</f>
        <v>0</v>
      </c>
      <c r="M53" s="137">
        <f>VLOOKUP($A53,'2025 Stds Ltg Table'!$B$4:$W$92,M$1,0)</f>
        <v>0</v>
      </c>
      <c r="N53" s="137">
        <f>VLOOKUP($A53,'2025 Stds Ltg Table'!$B$4:$W$92,N$1,0)</f>
        <v>0.45</v>
      </c>
      <c r="O53" s="137">
        <f>VLOOKUP($A53,'2025 Stds Ltg Table'!$B$4:$W$92,O$1,0)</f>
        <v>0</v>
      </c>
      <c r="P53" s="137">
        <f>VLOOKUP($A53,'2025 Stds Ltg Table'!$B$4:$W$92,P$1,0)</f>
        <v>0</v>
      </c>
      <c r="Q53" s="137">
        <f>VLOOKUP($A53,'2025 Stds Ltg Table'!$B$4:$W$92,Q$1,0)</f>
        <v>0</v>
      </c>
      <c r="R53" s="137">
        <f>VLOOKUP($A53,'2025 Stds Ltg Table'!$B$4:$W$92,R$1,0)</f>
        <v>0</v>
      </c>
      <c r="S53" s="137">
        <f>VLOOKUP($A53,'2025 Stds Ltg Table'!$B$4:$W$92,S$1,0)</f>
        <v>0</v>
      </c>
      <c r="T53" s="137">
        <f>VLOOKUP($A53,'2025 Stds Ltg Table'!$B$4:$W$92,T$1,0)</f>
        <v>0</v>
      </c>
      <c r="U53" s="137">
        <f>VLOOKUP($A53,'2025 Stds Ltg Table'!$B$4:$W$92,U$1,0)</f>
        <v>0</v>
      </c>
      <c r="V53" s="137">
        <f>VLOOKUP($A53,'2025 Stds Ltg Table'!$B$4:$W$92,V$1,0)</f>
        <v>0</v>
      </c>
      <c r="W53" s="137">
        <f>VLOOKUP($A53,'2025 Stds Ltg Table'!$B$4:$W$92,W$1,0)</f>
        <v>0</v>
      </c>
      <c r="X53" s="137">
        <f>VLOOKUP($A53,'2025 Stds Ltg Table'!$B$4:$W$92,X$1,0)</f>
        <v>0</v>
      </c>
      <c r="Y53" s="137">
        <f>VLOOKUP($A53,'2025 Stds Ltg Table'!$B$4:$W$92,Y$1,0)</f>
        <v>0</v>
      </c>
      <c r="Z53" s="137">
        <f>VLOOKUP($A53,'2025 Stds Ltg Table'!$B$4:$W$92,Z$1,0)</f>
        <v>0</v>
      </c>
      <c r="AA53" s="137">
        <f>VLOOKUP($A53,'2025 Stds Ltg Table'!$B$4:$W$92,AA$1,0)</f>
        <v>0</v>
      </c>
      <c r="AB53" s="137">
        <f>VLOOKUP($A53,'2025 Stds Ltg Table'!$B$4:$W$92,AB$1,0)</f>
        <v>0</v>
      </c>
      <c r="AC53" s="137">
        <f>VLOOKUP($A53,'2025 Stds Ltg Table'!$B$4:$W$92,AC$1,0)</f>
        <v>0</v>
      </c>
      <c r="AD53" s="137">
        <f>VLOOKUP($A53,'2025 Stds Ltg Table'!$B$4:$W$92,AD$1,0)</f>
        <v>0</v>
      </c>
      <c r="AE53" s="58">
        <f>VLOOKUP($A53,'2022 SpaceFuncData-Input'!$A$3:$Y$82,17,FALSE)</f>
        <v>150</v>
      </c>
      <c r="AF53" s="58">
        <f>VLOOKUP($A53,'2022 SpaceFuncData-Input'!$A$3:$Y$82,18,FALSE)</f>
        <v>150</v>
      </c>
      <c r="AG53" s="58">
        <f>VLOOKUP($A53,'2022 SpaceFuncData-Input'!$A$3:$Y$82,19,FALSE)</f>
        <v>0</v>
      </c>
      <c r="AH53" s="58">
        <f>VLOOKUP($A53,'2022 SpaceFuncData-Input'!$A$3:$Y$82,20,FALSE)</f>
        <v>0</v>
      </c>
      <c r="AI53" s="58">
        <f>VLOOKUP($A53,'2022 SpaceFuncData-Input'!$A$3:$Y$82,21,FALSE)</f>
        <v>150</v>
      </c>
      <c r="AJ53" s="58">
        <f>VLOOKUP($A53,'2022 SpaceFuncData-Input'!$A$3:$Y$82,22,FALSE)</f>
        <v>500</v>
      </c>
      <c r="AK53" s="58">
        <f>VLOOKUP($A53,'2022 SpaceFuncData-Input'!$A$3:$Y$82,23,FALSE)</f>
        <v>1.5</v>
      </c>
      <c r="AL53" s="58">
        <f>VLOOKUP($A53,'2022 SpaceFuncData-Input'!$A$3:$Y$82,24,FALSE)</f>
        <v>2</v>
      </c>
      <c r="AM53" s="58" t="str">
        <f>VLOOKUP($A53,'2022 SpaceFuncData-Input'!$A$3:$Y$82,25,FALSE)</f>
        <v>Assembly</v>
      </c>
      <c r="AN53" s="58">
        <v>1</v>
      </c>
      <c r="AO53" s="58">
        <v>0</v>
      </c>
      <c r="AP53" s="58">
        <v>0</v>
      </c>
      <c r="AQ53" s="46">
        <v>351</v>
      </c>
    </row>
    <row r="54" spans="1:43" ht="14.4" x14ac:dyDescent="0.25">
      <c r="A54" s="58" t="str">
        <f>'2025 Stds Ltg Table'!B50</f>
        <v>Museum Area (Restoration Room)</v>
      </c>
      <c r="B54" s="58" t="str">
        <f>VLOOKUP($A54,'2022 SpaceFuncData-Input'!$A$3:$I$82,2,FALSE)</f>
        <v>Misc - General manufacturing (excludes heavy industrial and process using chemicals)</v>
      </c>
      <c r="C54" s="58">
        <f>VLOOKUP($A54,'2022 SpaceFuncData-Input'!$A$3:$I$85,3,FALSE)</f>
        <v>10</v>
      </c>
      <c r="D54" s="58">
        <f>VLOOKUP($A54,'2022 SpaceFuncData-Input'!$A$3:$I$85,4,FALSE)</f>
        <v>0.5</v>
      </c>
      <c r="E54" s="58">
        <f>VLOOKUP($A54,'2022 SpaceFuncData-Input'!$A$3:$I$85,5,FALSE)</f>
        <v>250</v>
      </c>
      <c r="F54" s="58">
        <f>VLOOKUP($A54,'2022 SpaceFuncData-Input'!$A$3:$I$85,6,FALSE)</f>
        <v>250</v>
      </c>
      <c r="G54" s="58">
        <f>VLOOKUP($A54,'2022 SpaceFuncData-Input'!$A$3:$I$85,7,FALSE)</f>
        <v>1.5</v>
      </c>
      <c r="H54" s="58">
        <f>VLOOKUP($A54,'2022 SpaceFuncData-Input'!$A$3:$I$85,8,FALSE)</f>
        <v>0.18</v>
      </c>
      <c r="I54" s="58" t="str">
        <f>VLOOKUP($A54,'2022 SpaceFuncData-Input'!$A$3:$I$85,9,FALSE)</f>
        <v>Electric</v>
      </c>
      <c r="J54" s="131">
        <f>VLOOKUP($A54,'2025 Stds Ltg Table'!$B$4:$V$92,2,0)</f>
        <v>0.7</v>
      </c>
      <c r="K54" s="137">
        <f>VLOOKUP($A54,'2025 Stds Ltg Table'!$B$4:$W$92,K$1,0)</f>
        <v>0</v>
      </c>
      <c r="L54" s="137">
        <f>VLOOKUP($A54,'2025 Stds Ltg Table'!$B$4:$W$92,L$1,0)</f>
        <v>0.35</v>
      </c>
      <c r="M54" s="137">
        <f>VLOOKUP($A54,'2025 Stds Ltg Table'!$B$4:$W$92,M$1,0)</f>
        <v>0</v>
      </c>
      <c r="N54" s="137">
        <f>VLOOKUP($A54,'2025 Stds Ltg Table'!$B$4:$W$92,N$1,0)</f>
        <v>0</v>
      </c>
      <c r="O54" s="137">
        <f>VLOOKUP($A54,'2025 Stds Ltg Table'!$B$4:$W$92,O$1,0)</f>
        <v>0</v>
      </c>
      <c r="P54" s="137">
        <f>VLOOKUP($A54,'2025 Stds Ltg Table'!$B$4:$W$92,P$1,0)</f>
        <v>0</v>
      </c>
      <c r="Q54" s="137">
        <f>VLOOKUP($A54,'2025 Stds Ltg Table'!$B$4:$W$92,Q$1,0)</f>
        <v>0</v>
      </c>
      <c r="R54" s="137">
        <f>VLOOKUP($A54,'2025 Stds Ltg Table'!$B$4:$W$92,R$1,0)</f>
        <v>0</v>
      </c>
      <c r="S54" s="137">
        <f>VLOOKUP($A54,'2025 Stds Ltg Table'!$B$4:$W$92,S$1,0)</f>
        <v>0</v>
      </c>
      <c r="T54" s="137">
        <f>VLOOKUP($A54,'2025 Stds Ltg Table'!$B$4:$W$92,T$1,0)</f>
        <v>0</v>
      </c>
      <c r="U54" s="137">
        <f>VLOOKUP($A54,'2025 Stds Ltg Table'!$B$4:$W$92,U$1,0)</f>
        <v>0</v>
      </c>
      <c r="V54" s="137">
        <f>VLOOKUP($A54,'2025 Stds Ltg Table'!$B$4:$W$92,V$1,0)</f>
        <v>0</v>
      </c>
      <c r="W54" s="137">
        <f>VLOOKUP($A54,'2025 Stds Ltg Table'!$B$4:$W$92,W$1,0)</f>
        <v>0</v>
      </c>
      <c r="X54" s="137">
        <f>VLOOKUP($A54,'2025 Stds Ltg Table'!$B$4:$W$92,X$1,0)</f>
        <v>0</v>
      </c>
      <c r="Y54" s="137">
        <f>VLOOKUP($A54,'2025 Stds Ltg Table'!$B$4:$W$92,Y$1,0)</f>
        <v>0</v>
      </c>
      <c r="Z54" s="137">
        <f>VLOOKUP($A54,'2025 Stds Ltg Table'!$B$4:$W$92,Z$1,0)</f>
        <v>0</v>
      </c>
      <c r="AA54" s="137">
        <f>VLOOKUP($A54,'2025 Stds Ltg Table'!$B$4:$W$92,AA$1,0)</f>
        <v>0</v>
      </c>
      <c r="AB54" s="137">
        <f>VLOOKUP($A54,'2025 Stds Ltg Table'!$B$4:$W$92,AB$1,0)</f>
        <v>0</v>
      </c>
      <c r="AC54" s="137">
        <f>VLOOKUP($A54,'2025 Stds Ltg Table'!$B$4:$W$92,AC$1,0)</f>
        <v>0</v>
      </c>
      <c r="AD54" s="137">
        <f>VLOOKUP($A54,'2025 Stds Ltg Table'!$B$4:$W$92,AD$1,0)</f>
        <v>0</v>
      </c>
      <c r="AE54" s="58">
        <f>VLOOKUP($A54,'2022 SpaceFuncData-Input'!$A$3:$Y$82,17,FALSE)</f>
        <v>150</v>
      </c>
      <c r="AF54" s="58">
        <f>VLOOKUP($A54,'2022 SpaceFuncData-Input'!$A$3:$Y$82,18,FALSE)</f>
        <v>150</v>
      </c>
      <c r="AG54" s="58">
        <f>VLOOKUP($A54,'2022 SpaceFuncData-Input'!$A$3:$Y$82,19,FALSE)</f>
        <v>0</v>
      </c>
      <c r="AH54" s="58">
        <f>VLOOKUP($A54,'2022 SpaceFuncData-Input'!$A$3:$Y$82,20,FALSE)</f>
        <v>0</v>
      </c>
      <c r="AI54" s="58">
        <f>VLOOKUP($A54,'2022 SpaceFuncData-Input'!$A$3:$Y$82,21,FALSE)</f>
        <v>150</v>
      </c>
      <c r="AJ54" s="58">
        <f>VLOOKUP($A54,'2022 SpaceFuncData-Input'!$A$3:$Y$82,22,FALSE)</f>
        <v>500</v>
      </c>
      <c r="AK54" s="58">
        <f>VLOOKUP($A54,'2022 SpaceFuncData-Input'!$A$3:$Y$82,23,FALSE)</f>
        <v>1.5</v>
      </c>
      <c r="AL54" s="58">
        <f>VLOOKUP($A54,'2022 SpaceFuncData-Input'!$A$3:$Y$82,24,FALSE)</f>
        <v>2</v>
      </c>
      <c r="AM54" s="58" t="str">
        <f>VLOOKUP($A54,'2022 SpaceFuncData-Input'!$A$3:$Y$82,25,FALSE)</f>
        <v>Assembly</v>
      </c>
      <c r="AN54" s="58">
        <v>1</v>
      </c>
      <c r="AO54" s="58">
        <v>0</v>
      </c>
      <c r="AP54" s="58">
        <v>0</v>
      </c>
      <c r="AQ54" s="46">
        <v>352</v>
      </c>
    </row>
    <row r="55" spans="1:43" ht="14.4" x14ac:dyDescent="0.25">
      <c r="A55" s="58" t="str">
        <f>'2025 Stds Ltg Table'!B51</f>
        <v>Office Area (&gt;250 square feet)</v>
      </c>
      <c r="B55" s="58" t="str">
        <f>VLOOKUP($A55,'2022 SpaceFuncData-Input'!$A$3:$I$82,2,FALSE)</f>
        <v>Office - Office space</v>
      </c>
      <c r="C55" s="58">
        <f>VLOOKUP($A55,'2022 SpaceFuncData-Input'!$A$3:$I$85,3,FALSE)</f>
        <v>10</v>
      </c>
      <c r="D55" s="58">
        <f>VLOOKUP($A55,'2022 SpaceFuncData-Input'!$A$3:$I$85,4,FALSE)</f>
        <v>0.5</v>
      </c>
      <c r="E55" s="58">
        <f>VLOOKUP($A55,'2022 SpaceFuncData-Input'!$A$3:$I$85,5,FALSE)</f>
        <v>250</v>
      </c>
      <c r="F55" s="58">
        <f>VLOOKUP($A55,'2022 SpaceFuncData-Input'!$A$3:$I$85,6,FALSE)</f>
        <v>200</v>
      </c>
      <c r="G55" s="58">
        <f>VLOOKUP($A55,'2022 SpaceFuncData-Input'!$A$3:$I$85,7,FALSE)</f>
        <v>1.5</v>
      </c>
      <c r="H55" s="58">
        <f>VLOOKUP($A55,'2022 SpaceFuncData-Input'!$A$3:$I$85,8,FALSE)</f>
        <v>0.18</v>
      </c>
      <c r="I55" s="58" t="str">
        <f>VLOOKUP($A55,'2022 SpaceFuncData-Input'!$A$3:$I$85,9,FALSE)</f>
        <v>Electric</v>
      </c>
      <c r="J55" s="131">
        <f>VLOOKUP($A55,'2025 Stds Ltg Table'!$B$4:$V$92,2,0)</f>
        <v>0.6</v>
      </c>
      <c r="K55" s="137">
        <f>VLOOKUP($A55,'2025 Stds Ltg Table'!$B$4:$W$92,K$1,0)</f>
        <v>0</v>
      </c>
      <c r="L55" s="137">
        <f>VLOOKUP($A55,'2025 Stds Ltg Table'!$B$4:$W$92,L$1,0)</f>
        <v>0</v>
      </c>
      <c r="M55" s="137">
        <f>VLOOKUP($A55,'2025 Stds Ltg Table'!$B$4:$W$92,M$1,0)</f>
        <v>0</v>
      </c>
      <c r="N55" s="137">
        <f>VLOOKUP($A55,'2025 Stds Ltg Table'!$B$4:$W$92,N$1,0)</f>
        <v>0</v>
      </c>
      <c r="O55" s="137">
        <f>VLOOKUP($A55,'2025 Stds Ltg Table'!$B$4:$W$92,O$1,0)</f>
        <v>0</v>
      </c>
      <c r="P55" s="137">
        <f>VLOOKUP($A55,'2025 Stds Ltg Table'!$B$4:$W$92,P$1,0)</f>
        <v>0</v>
      </c>
      <c r="Q55" s="137">
        <f>VLOOKUP($A55,'2025 Stds Ltg Table'!$B$4:$W$92,Q$1,0)</f>
        <v>0</v>
      </c>
      <c r="R55" s="137">
        <f>VLOOKUP($A55,'2025 Stds Ltg Table'!$B$4:$W$92,R$1,0)</f>
        <v>0</v>
      </c>
      <c r="S55" s="137">
        <f>VLOOKUP($A55,'2025 Stds Ltg Table'!$B$4:$W$92,S$1,0)</f>
        <v>0.2</v>
      </c>
      <c r="T55" s="137">
        <f>VLOOKUP($A55,'2025 Stds Ltg Table'!$B$4:$W$92,T$1,0)</f>
        <v>0</v>
      </c>
      <c r="U55" s="137">
        <f>VLOOKUP($A55,'2025 Stds Ltg Table'!$B$4:$W$92,U$1,0)</f>
        <v>0</v>
      </c>
      <c r="V55" s="137">
        <f>VLOOKUP($A55,'2025 Stds Ltg Table'!$B$4:$W$92,V$1,0)</f>
        <v>0</v>
      </c>
      <c r="W55" s="137">
        <f>VLOOKUP($A55,'2025 Stds Ltg Table'!$B$4:$W$92,W$1,0)</f>
        <v>0</v>
      </c>
      <c r="X55" s="137">
        <f>VLOOKUP($A55,'2025 Stds Ltg Table'!$B$4:$W$92,X$1,0)</f>
        <v>0</v>
      </c>
      <c r="Y55" s="137">
        <f>VLOOKUP($A55,'2025 Stds Ltg Table'!$B$4:$W$92,Y$1,0)</f>
        <v>0</v>
      </c>
      <c r="Z55" s="137">
        <f>VLOOKUP($A55,'2025 Stds Ltg Table'!$B$4:$W$92,Z$1,0)</f>
        <v>0</v>
      </c>
      <c r="AA55" s="137">
        <f>VLOOKUP($A55,'2025 Stds Ltg Table'!$B$4:$W$92,AA$1,0)</f>
        <v>0</v>
      </c>
      <c r="AB55" s="137">
        <f>VLOOKUP($A55,'2025 Stds Ltg Table'!$B$4:$W$92,AB$1,0)</f>
        <v>0</v>
      </c>
      <c r="AC55" s="137">
        <f>VLOOKUP($A55,'2025 Stds Ltg Table'!$B$4:$W$92,AC$1,0)</f>
        <v>0</v>
      </c>
      <c r="AD55" s="137">
        <f>VLOOKUP($A55,'2025 Stds Ltg Table'!$B$4:$W$92,AD$1,0)</f>
        <v>0</v>
      </c>
      <c r="AE55" s="58">
        <f>VLOOKUP($A55,'2022 SpaceFuncData-Input'!$A$3:$Y$82,17,FALSE)</f>
        <v>150</v>
      </c>
      <c r="AF55" s="58">
        <f>VLOOKUP($A55,'2022 SpaceFuncData-Input'!$A$3:$Y$82,18,FALSE)</f>
        <v>150</v>
      </c>
      <c r="AG55" s="58">
        <f>VLOOKUP($A55,'2022 SpaceFuncData-Input'!$A$3:$Y$82,19,FALSE)</f>
        <v>0</v>
      </c>
      <c r="AH55" s="58">
        <f>VLOOKUP($A55,'2022 SpaceFuncData-Input'!$A$3:$Y$82,20,FALSE)</f>
        <v>0</v>
      </c>
      <c r="AI55" s="58">
        <f>VLOOKUP($A55,'2022 SpaceFuncData-Input'!$A$3:$Y$82,21,FALSE)</f>
        <v>75</v>
      </c>
      <c r="AJ55" s="58">
        <f>VLOOKUP($A55,'2022 SpaceFuncData-Input'!$A$3:$Y$82,22,FALSE)</f>
        <v>500</v>
      </c>
      <c r="AK55" s="58">
        <f>VLOOKUP($A55,'2022 SpaceFuncData-Input'!$A$3:$Y$82,23,FALSE)</f>
        <v>1</v>
      </c>
      <c r="AL55" s="58">
        <f>VLOOKUP($A55,'2022 SpaceFuncData-Input'!$A$3:$Y$82,24,FALSE)</f>
        <v>4</v>
      </c>
      <c r="AM55" s="58" t="str">
        <f>VLOOKUP($A55,'2022 SpaceFuncData-Input'!$A$3:$Y$82,25,FALSE)</f>
        <v>Office</v>
      </c>
      <c r="AN55" s="58">
        <v>1</v>
      </c>
      <c r="AO55" s="58">
        <v>0</v>
      </c>
      <c r="AP55" s="58">
        <v>0</v>
      </c>
      <c r="AQ55" s="46">
        <v>353</v>
      </c>
    </row>
    <row r="56" spans="1:43" ht="14.4" x14ac:dyDescent="0.25">
      <c r="A56" s="58" t="str">
        <f>'2025 Stds Ltg Table'!B52</f>
        <v>Office Area (&lt;250 square feet)</v>
      </c>
      <c r="B56" s="58" t="str">
        <f>VLOOKUP($A56,'2022 SpaceFuncData-Input'!$A$3:$I$82,2,FALSE)</f>
        <v>Office - Office space</v>
      </c>
      <c r="C56" s="58">
        <f>VLOOKUP($A56,'2022 SpaceFuncData-Input'!$A$3:$I$85,3,FALSE)</f>
        <v>10</v>
      </c>
      <c r="D56" s="58">
        <f>VLOOKUP($A56,'2022 SpaceFuncData-Input'!$A$3:$I$85,4,FALSE)</f>
        <v>0.5</v>
      </c>
      <c r="E56" s="58">
        <f>VLOOKUP($A56,'2022 SpaceFuncData-Input'!$A$3:$I$85,5,FALSE)</f>
        <v>250</v>
      </c>
      <c r="F56" s="58">
        <f>VLOOKUP($A56,'2022 SpaceFuncData-Input'!$A$3:$I$85,6,FALSE)</f>
        <v>200</v>
      </c>
      <c r="G56" s="58">
        <f>VLOOKUP($A56,'2022 SpaceFuncData-Input'!$A$3:$I$85,7,FALSE)</f>
        <v>1.5</v>
      </c>
      <c r="H56" s="58">
        <f>VLOOKUP($A56,'2022 SpaceFuncData-Input'!$A$3:$I$85,8,FALSE)</f>
        <v>0.18</v>
      </c>
      <c r="I56" s="58" t="str">
        <f>VLOOKUP($A56,'2022 SpaceFuncData-Input'!$A$3:$I$85,9,FALSE)</f>
        <v>Electric</v>
      </c>
      <c r="J56" s="131">
        <f>VLOOKUP($A56,'2025 Stds Ltg Table'!$B$4:$V$92,2,0)</f>
        <v>0.65</v>
      </c>
      <c r="K56" s="137">
        <f>VLOOKUP($A56,'2025 Stds Ltg Table'!$B$4:$W$92,K$1,0)</f>
        <v>0</v>
      </c>
      <c r="L56" s="137">
        <f>VLOOKUP($A56,'2025 Stds Ltg Table'!$B$4:$W$92,L$1,0)</f>
        <v>0</v>
      </c>
      <c r="M56" s="137">
        <f>VLOOKUP($A56,'2025 Stds Ltg Table'!$B$4:$W$92,M$1,0)</f>
        <v>0</v>
      </c>
      <c r="N56" s="137">
        <f>VLOOKUP($A56,'2025 Stds Ltg Table'!$B$4:$W$92,N$1,0)</f>
        <v>0</v>
      </c>
      <c r="O56" s="137">
        <f>VLOOKUP($A56,'2025 Stds Ltg Table'!$B$4:$W$92,O$1,0)</f>
        <v>0</v>
      </c>
      <c r="P56" s="137">
        <f>VLOOKUP($A56,'2025 Stds Ltg Table'!$B$4:$W$92,P$1,0)</f>
        <v>0</v>
      </c>
      <c r="Q56" s="137">
        <f>VLOOKUP($A56,'2025 Stds Ltg Table'!$B$4:$W$92,Q$1,0)</f>
        <v>0</v>
      </c>
      <c r="R56" s="137">
        <f>VLOOKUP($A56,'2025 Stds Ltg Table'!$B$4:$W$92,R$1,0)</f>
        <v>0</v>
      </c>
      <c r="S56" s="137">
        <f>VLOOKUP($A56,'2025 Stds Ltg Table'!$B$4:$W$92,S$1,0)</f>
        <v>0.2</v>
      </c>
      <c r="T56" s="137">
        <f>VLOOKUP($A56,'2025 Stds Ltg Table'!$B$4:$W$92,T$1,0)</f>
        <v>0</v>
      </c>
      <c r="U56" s="137">
        <f>VLOOKUP($A56,'2025 Stds Ltg Table'!$B$4:$W$92,U$1,0)</f>
        <v>0</v>
      </c>
      <c r="V56" s="137">
        <f>VLOOKUP($A56,'2025 Stds Ltg Table'!$B$4:$W$92,V$1,0)</f>
        <v>0</v>
      </c>
      <c r="W56" s="137">
        <f>VLOOKUP($A56,'2025 Stds Ltg Table'!$B$4:$W$92,W$1,0)</f>
        <v>0</v>
      </c>
      <c r="X56" s="137">
        <f>VLOOKUP($A56,'2025 Stds Ltg Table'!$B$4:$W$92,X$1,0)</f>
        <v>0</v>
      </c>
      <c r="Y56" s="137">
        <f>VLOOKUP($A56,'2025 Stds Ltg Table'!$B$4:$W$92,Y$1,0)</f>
        <v>0</v>
      </c>
      <c r="Z56" s="137">
        <f>VLOOKUP($A56,'2025 Stds Ltg Table'!$B$4:$W$92,Z$1,0)</f>
        <v>0</v>
      </c>
      <c r="AA56" s="137">
        <f>VLOOKUP($A56,'2025 Stds Ltg Table'!$B$4:$W$92,AA$1,0)</f>
        <v>0</v>
      </c>
      <c r="AB56" s="137">
        <f>VLOOKUP($A56,'2025 Stds Ltg Table'!$B$4:$W$92,AB$1,0)</f>
        <v>0</v>
      </c>
      <c r="AC56" s="137">
        <f>VLOOKUP($A56,'2025 Stds Ltg Table'!$B$4:$W$92,AC$1,0)</f>
        <v>0</v>
      </c>
      <c r="AD56" s="137">
        <f>VLOOKUP($A56,'2025 Stds Ltg Table'!$B$4:$W$92,AD$1,0)</f>
        <v>0</v>
      </c>
      <c r="AE56" s="58">
        <f>VLOOKUP($A56,'2022 SpaceFuncData-Input'!$A$3:$Y$82,17,FALSE)</f>
        <v>150</v>
      </c>
      <c r="AF56" s="58">
        <f>VLOOKUP($A56,'2022 SpaceFuncData-Input'!$A$3:$Y$82,18,FALSE)</f>
        <v>150</v>
      </c>
      <c r="AG56" s="58">
        <f>VLOOKUP($A56,'2022 SpaceFuncData-Input'!$A$3:$Y$82,19,FALSE)</f>
        <v>0</v>
      </c>
      <c r="AH56" s="58">
        <f>VLOOKUP($A56,'2022 SpaceFuncData-Input'!$A$3:$Y$82,20,FALSE)</f>
        <v>0</v>
      </c>
      <c r="AI56" s="58">
        <f>VLOOKUP($A56,'2022 SpaceFuncData-Input'!$A$3:$Y$82,21,FALSE)</f>
        <v>75</v>
      </c>
      <c r="AJ56" s="58">
        <f>VLOOKUP($A56,'2022 SpaceFuncData-Input'!$A$3:$Y$82,22,FALSE)</f>
        <v>500</v>
      </c>
      <c r="AK56" s="58">
        <f>VLOOKUP($A56,'2022 SpaceFuncData-Input'!$A$3:$Y$82,23,FALSE)</f>
        <v>1.5</v>
      </c>
      <c r="AL56" s="58">
        <f>VLOOKUP($A56,'2022 SpaceFuncData-Input'!$A$3:$Y$82,24,FALSE)</f>
        <v>2</v>
      </c>
      <c r="AM56" s="58" t="str">
        <f>VLOOKUP($A56,'2022 SpaceFuncData-Input'!$A$3:$Y$82,25,FALSE)</f>
        <v>Office</v>
      </c>
      <c r="AN56" s="58">
        <v>1</v>
      </c>
      <c r="AO56" s="58">
        <v>0</v>
      </c>
      <c r="AP56" s="58">
        <v>0</v>
      </c>
      <c r="AQ56" s="46">
        <v>354</v>
      </c>
    </row>
    <row r="57" spans="1:43" ht="14.4" x14ac:dyDescent="0.25">
      <c r="A57" s="58" t="str">
        <f>'2025 Stds Ltg Table'!B53</f>
        <v>Parking Garage Area (Parking Zone and Ramps)</v>
      </c>
      <c r="B57" s="58" t="str">
        <f>VLOOKUP($A57,'2022 SpaceFuncData-Input'!$A$3:$I$82,2,FALSE)</f>
        <v>Exhaust - Parking garages</v>
      </c>
      <c r="C57" s="58">
        <f>VLOOKUP($A57,'2022 SpaceFuncData-Input'!$A$3:$I$85,3,FALSE)</f>
        <v>5</v>
      </c>
      <c r="D57" s="58">
        <f>VLOOKUP($A57,'2022 SpaceFuncData-Input'!$A$3:$I$85,4,FALSE)</f>
        <v>0.5</v>
      </c>
      <c r="E57" s="58">
        <f>VLOOKUP($A57,'2022 SpaceFuncData-Input'!$A$3:$I$85,5,FALSE)</f>
        <v>250</v>
      </c>
      <c r="F57" s="58">
        <f>VLOOKUP($A57,'2022 SpaceFuncData-Input'!$A$3:$I$85,6,FALSE)</f>
        <v>200</v>
      </c>
      <c r="G57" s="58">
        <f>VLOOKUP($A57,'2022 SpaceFuncData-Input'!$A$3:$I$85,7,FALSE)</f>
        <v>0</v>
      </c>
      <c r="H57" s="58">
        <f>VLOOKUP($A57,'2022 SpaceFuncData-Input'!$A$3:$I$85,8,FALSE)</f>
        <v>0</v>
      </c>
      <c r="I57" s="58" t="str">
        <f>VLOOKUP($A57,'2022 SpaceFuncData-Input'!$A$3:$I$85,9,FALSE)</f>
        <v>Electric</v>
      </c>
      <c r="J57" s="131">
        <f>VLOOKUP($A57,'2025 Stds Ltg Table'!$B$4:$V$92,2,0)</f>
        <v>0.1</v>
      </c>
      <c r="K57" s="137">
        <f>VLOOKUP($A57,'2025 Stds Ltg Table'!$B$4:$W$92,K$1,0)</f>
        <v>0</v>
      </c>
      <c r="L57" s="137">
        <f>VLOOKUP($A57,'2025 Stds Ltg Table'!$B$4:$W$92,L$1,0)</f>
        <v>0</v>
      </c>
      <c r="M57" s="137">
        <f>VLOOKUP($A57,'2025 Stds Ltg Table'!$B$4:$W$92,M$1,0)</f>
        <v>0</v>
      </c>
      <c r="N57" s="137">
        <f>VLOOKUP($A57,'2025 Stds Ltg Table'!$B$4:$W$92,N$1,0)</f>
        <v>0</v>
      </c>
      <c r="O57" s="137">
        <f>VLOOKUP($A57,'2025 Stds Ltg Table'!$B$4:$W$92,O$1,0)</f>
        <v>0</v>
      </c>
      <c r="P57" s="137">
        <f>VLOOKUP($A57,'2025 Stds Ltg Table'!$B$4:$W$92,P$1,0)</f>
        <v>0</v>
      </c>
      <c r="Q57" s="137">
        <f>VLOOKUP($A57,'2025 Stds Ltg Table'!$B$4:$W$92,Q$1,0)</f>
        <v>0</v>
      </c>
      <c r="R57" s="137" t="str">
        <f>VLOOKUP($A57,'2025 Stds Ltg Table'!$B$4:$W$92,R$1,0)</f>
        <v>First 100 + 50 for each additional one</v>
      </c>
      <c r="S57" s="137">
        <f>VLOOKUP($A57,'2025 Stds Ltg Table'!$B$4:$W$92,S$1,0)</f>
        <v>0</v>
      </c>
      <c r="T57" s="137">
        <f>VLOOKUP($A57,'2025 Stds Ltg Table'!$B$4:$W$92,T$1,0)</f>
        <v>0</v>
      </c>
      <c r="U57" s="137">
        <f>VLOOKUP($A57,'2025 Stds Ltg Table'!$B$4:$W$92,U$1,0)</f>
        <v>0</v>
      </c>
      <c r="V57" s="137">
        <f>VLOOKUP($A57,'2025 Stds Ltg Table'!$B$4:$W$92,V$1,0)</f>
        <v>0</v>
      </c>
      <c r="W57" s="137">
        <f>VLOOKUP($A57,'2025 Stds Ltg Table'!$B$4:$W$92,W$1,0)</f>
        <v>0</v>
      </c>
      <c r="X57" s="137">
        <f>VLOOKUP($A57,'2025 Stds Ltg Table'!$B$4:$W$92,X$1,0)</f>
        <v>0</v>
      </c>
      <c r="Y57" s="137">
        <f>VLOOKUP($A57,'2025 Stds Ltg Table'!$B$4:$W$92,Y$1,0)</f>
        <v>0</v>
      </c>
      <c r="Z57" s="137">
        <f>VLOOKUP($A57,'2025 Stds Ltg Table'!$B$4:$W$92,Z$1,0)</f>
        <v>0</v>
      </c>
      <c r="AA57" s="137">
        <f>VLOOKUP($A57,'2025 Stds Ltg Table'!$B$4:$W$92,AA$1,0)</f>
        <v>0</v>
      </c>
      <c r="AB57" s="137">
        <f>VLOOKUP($A57,'2025 Stds Ltg Table'!$B$4:$W$92,AB$1,0)</f>
        <v>0</v>
      </c>
      <c r="AC57" s="137">
        <f>VLOOKUP($A57,'2025 Stds Ltg Table'!$B$4:$W$92,AC$1,0)</f>
        <v>0</v>
      </c>
      <c r="AD57" s="137">
        <f>VLOOKUP($A57,'2025 Stds Ltg Table'!$B$4:$W$92,AD$1,0)</f>
        <v>0</v>
      </c>
      <c r="AE57" s="58">
        <f>VLOOKUP($A57,'2022 SpaceFuncData-Input'!$A$3:$Y$82,17,FALSE)</f>
        <v>8760</v>
      </c>
      <c r="AF57" s="58">
        <f>VLOOKUP($A57,'2022 SpaceFuncData-Input'!$A$3:$Y$82,18,FALSE)</f>
        <v>8760</v>
      </c>
      <c r="AG57" s="58">
        <f>VLOOKUP($A57,'2022 SpaceFuncData-Input'!$A$3:$Y$82,19,FALSE)</f>
        <v>0</v>
      </c>
      <c r="AH57" s="58">
        <f>VLOOKUP($A57,'2022 SpaceFuncData-Input'!$A$3:$Y$82,20,FALSE)</f>
        <v>0</v>
      </c>
      <c r="AI57" s="58">
        <f>VLOOKUP($A57,'2022 SpaceFuncData-Input'!$A$3:$Y$82,21,FALSE)</f>
        <v>10</v>
      </c>
      <c r="AJ57" s="58">
        <f>VLOOKUP($A57,'2022 SpaceFuncData-Input'!$A$3:$Y$82,22,FALSE)</f>
        <v>40</v>
      </c>
      <c r="AK57" s="58">
        <f>VLOOKUP($A57,'2022 SpaceFuncData-Input'!$A$3:$Y$82,23,FALSE)</f>
        <v>1.5</v>
      </c>
      <c r="AL57" s="58">
        <f>VLOOKUP($A57,'2022 SpaceFuncData-Input'!$A$3:$Y$82,24,FALSE)</f>
        <v>2</v>
      </c>
      <c r="AM57" s="58" t="str">
        <f>VLOOKUP($A57,'2022 SpaceFuncData-Input'!$A$3:$Y$82,25,FALSE)</f>
        <v>Parking</v>
      </c>
      <c r="AN57" s="164">
        <v>1</v>
      </c>
      <c r="AO57" s="164">
        <v>1</v>
      </c>
      <c r="AP57" s="164">
        <v>0</v>
      </c>
      <c r="AQ57" s="46">
        <v>355</v>
      </c>
    </row>
    <row r="58" spans="1:43" ht="14.4" x14ac:dyDescent="0.25">
      <c r="A58" s="58" t="str">
        <f>'2025 Stds Ltg Table'!B54</f>
        <v>Parking Garage Area (Daylight Adaptation Zones) (Note 2)</v>
      </c>
      <c r="B58" s="58" t="str">
        <f>VLOOKUP($A58,'2022 SpaceFuncData-Input'!$A$3:$I$82,2,FALSE)</f>
        <v>Exhaust - Parking garages</v>
      </c>
      <c r="C58" s="58">
        <f>VLOOKUP($A58,'2022 SpaceFuncData-Input'!$A$3:$I$85,3,FALSE)</f>
        <v>5</v>
      </c>
      <c r="D58" s="58">
        <f>VLOOKUP($A58,'2022 SpaceFuncData-Input'!$A$3:$I$85,4,FALSE)</f>
        <v>0.5</v>
      </c>
      <c r="E58" s="58">
        <f>VLOOKUP($A58,'2022 SpaceFuncData-Input'!$A$3:$I$85,5,FALSE)</f>
        <v>250</v>
      </c>
      <c r="F58" s="58">
        <f>VLOOKUP($A58,'2022 SpaceFuncData-Input'!$A$3:$I$85,6,FALSE)</f>
        <v>200</v>
      </c>
      <c r="G58" s="58">
        <f>VLOOKUP($A58,'2022 SpaceFuncData-Input'!$A$3:$I$85,7,FALSE)</f>
        <v>0</v>
      </c>
      <c r="H58" s="58">
        <f>VLOOKUP($A58,'2022 SpaceFuncData-Input'!$A$3:$I$85,8,FALSE)</f>
        <v>0</v>
      </c>
      <c r="I58" s="58" t="str">
        <f>VLOOKUP($A58,'2022 SpaceFuncData-Input'!$A$3:$I$85,9,FALSE)</f>
        <v>Electric</v>
      </c>
      <c r="J58" s="131">
        <f>VLOOKUP($A58,'2025 Stds Ltg Table'!$B$4:$V$92,2,0)</f>
        <v>1</v>
      </c>
      <c r="K58" s="137">
        <f>VLOOKUP($A58,'2025 Stds Ltg Table'!$B$4:$W$92,K$1,0)</f>
        <v>0</v>
      </c>
      <c r="L58" s="137">
        <f>VLOOKUP($A58,'2025 Stds Ltg Table'!$B$4:$W$92,L$1,0)</f>
        <v>0</v>
      </c>
      <c r="M58" s="137">
        <f>VLOOKUP($A58,'2025 Stds Ltg Table'!$B$4:$W$92,M$1,0)</f>
        <v>0</v>
      </c>
      <c r="N58" s="137">
        <f>VLOOKUP($A58,'2025 Stds Ltg Table'!$B$4:$W$92,N$1,0)</f>
        <v>0</v>
      </c>
      <c r="O58" s="137">
        <f>VLOOKUP($A58,'2025 Stds Ltg Table'!$B$4:$W$92,O$1,0)</f>
        <v>0</v>
      </c>
      <c r="P58" s="137">
        <f>VLOOKUP($A58,'2025 Stds Ltg Table'!$B$4:$W$92,P$1,0)</f>
        <v>0</v>
      </c>
      <c r="Q58" s="137">
        <f>VLOOKUP($A58,'2025 Stds Ltg Table'!$B$4:$W$92,Q$1,0)</f>
        <v>0</v>
      </c>
      <c r="R58" s="137">
        <f>VLOOKUP($A58,'2025 Stds Ltg Table'!$B$4:$W$92,R$1,0)</f>
        <v>0</v>
      </c>
      <c r="S58" s="137">
        <f>VLOOKUP($A58,'2025 Stds Ltg Table'!$B$4:$W$92,S$1,0)</f>
        <v>0</v>
      </c>
      <c r="T58" s="137">
        <f>VLOOKUP($A58,'2025 Stds Ltg Table'!$B$4:$W$92,T$1,0)</f>
        <v>0</v>
      </c>
      <c r="U58" s="137">
        <f>VLOOKUP($A58,'2025 Stds Ltg Table'!$B$4:$W$92,U$1,0)</f>
        <v>0</v>
      </c>
      <c r="V58" s="137">
        <f>VLOOKUP($A58,'2025 Stds Ltg Table'!$B$4:$W$92,V$1,0)</f>
        <v>0</v>
      </c>
      <c r="W58" s="137">
        <f>VLOOKUP($A58,'2025 Stds Ltg Table'!$B$4:$W$92,W$1,0)</f>
        <v>0</v>
      </c>
      <c r="X58" s="137">
        <f>VLOOKUP($A58,'2025 Stds Ltg Table'!$B$4:$W$92,X$1,0)</f>
        <v>0</v>
      </c>
      <c r="Y58" s="137">
        <f>VLOOKUP($A58,'2025 Stds Ltg Table'!$B$4:$W$92,Y$1,0)</f>
        <v>0</v>
      </c>
      <c r="Z58" s="137">
        <f>VLOOKUP($A58,'2025 Stds Ltg Table'!$B$4:$W$92,Z$1,0)</f>
        <v>0</v>
      </c>
      <c r="AA58" s="137">
        <f>VLOOKUP($A58,'2025 Stds Ltg Table'!$B$4:$W$92,AA$1,0)</f>
        <v>0</v>
      </c>
      <c r="AB58" s="137">
        <f>VLOOKUP($A58,'2025 Stds Ltg Table'!$B$4:$W$92,AB$1,0)</f>
        <v>0</v>
      </c>
      <c r="AC58" s="137">
        <f>VLOOKUP($A58,'2025 Stds Ltg Table'!$B$4:$W$92,AC$1,0)</f>
        <v>0</v>
      </c>
      <c r="AD58" s="137">
        <f>VLOOKUP($A58,'2025 Stds Ltg Table'!$B$4:$W$92,AD$1,0)</f>
        <v>0</v>
      </c>
      <c r="AE58" s="58">
        <f>VLOOKUP($A58,'2022 SpaceFuncData-Input'!$A$3:$Y$82,17,FALSE)</f>
        <v>8760</v>
      </c>
      <c r="AF58" s="58">
        <f>VLOOKUP($A58,'2022 SpaceFuncData-Input'!$A$3:$Y$82,18,FALSE)</f>
        <v>8760</v>
      </c>
      <c r="AG58" s="58">
        <f>VLOOKUP($A58,'2022 SpaceFuncData-Input'!$A$3:$Y$82,19,FALSE)</f>
        <v>0</v>
      </c>
      <c r="AH58" s="58">
        <f>VLOOKUP($A58,'2022 SpaceFuncData-Input'!$A$3:$Y$82,20,FALSE)</f>
        <v>0</v>
      </c>
      <c r="AI58" s="58">
        <f>VLOOKUP($A58,'2022 SpaceFuncData-Input'!$A$3:$Y$82,21,FALSE)</f>
        <v>10</v>
      </c>
      <c r="AJ58" s="58">
        <f>VLOOKUP($A58,'2022 SpaceFuncData-Input'!$A$3:$Y$82,22,FALSE)</f>
        <v>40</v>
      </c>
      <c r="AK58" s="58">
        <f>VLOOKUP($A58,'2022 SpaceFuncData-Input'!$A$3:$Y$82,23,FALSE)</f>
        <v>1.5</v>
      </c>
      <c r="AL58" s="58">
        <f>VLOOKUP($A58,'2022 SpaceFuncData-Input'!$A$3:$Y$82,24,FALSE)</f>
        <v>2</v>
      </c>
      <c r="AM58" s="58" t="str">
        <f>VLOOKUP($A58,'2022 SpaceFuncData-Input'!$A$3:$Y$82,25,FALSE)</f>
        <v>Parking</v>
      </c>
      <c r="AN58" s="58">
        <v>1</v>
      </c>
      <c r="AO58" s="58">
        <v>1</v>
      </c>
      <c r="AP58" s="58">
        <v>0</v>
      </c>
      <c r="AQ58" s="46">
        <v>356</v>
      </c>
    </row>
    <row r="59" spans="1:43" ht="14.4" x14ac:dyDescent="0.25">
      <c r="A59" s="58" t="str">
        <f>'2025 Stds Ltg Table'!B55</f>
        <v>Pharmacy Area</v>
      </c>
      <c r="B59" s="58" t="str">
        <f>VLOOKUP($A59,'2022 SpaceFuncData-Input'!$A$3:$I$82,2,FALSE)</f>
        <v>Misc - Pharmacy (preparation area)</v>
      </c>
      <c r="C59" s="58">
        <f>VLOOKUP($A59,'2022 SpaceFuncData-Input'!$A$3:$I$85,3,FALSE)</f>
        <v>10</v>
      </c>
      <c r="D59" s="58">
        <f>VLOOKUP($A59,'2022 SpaceFuncData-Input'!$A$3:$I$85,4,FALSE)</f>
        <v>0.5</v>
      </c>
      <c r="E59" s="58">
        <f>VLOOKUP($A59,'2022 SpaceFuncData-Input'!$A$3:$I$85,5,FALSE)</f>
        <v>250</v>
      </c>
      <c r="F59" s="58">
        <f>VLOOKUP($A59,'2022 SpaceFuncData-Input'!$A$3:$I$85,6,FALSE)</f>
        <v>200</v>
      </c>
      <c r="G59" s="58">
        <f>VLOOKUP($A59,'2022 SpaceFuncData-Input'!$A$3:$I$85,7,FALSE)</f>
        <v>5</v>
      </c>
      <c r="H59" s="58">
        <f>VLOOKUP($A59,'2022 SpaceFuncData-Input'!$A$3:$I$85,8,FALSE)</f>
        <v>0.18</v>
      </c>
      <c r="I59" s="58" t="str">
        <f>VLOOKUP($A59,'2022 SpaceFuncData-Input'!$A$3:$I$85,9,FALSE)</f>
        <v>Electric</v>
      </c>
      <c r="J59" s="131">
        <f>VLOOKUP($A59,'2025 Stds Ltg Table'!$B$4:$V$92,2,0)</f>
        <v>1</v>
      </c>
      <c r="K59" s="137">
        <f>VLOOKUP($A59,'2025 Stds Ltg Table'!$B$4:$W$92,K$1,0)</f>
        <v>0</v>
      </c>
      <c r="L59" s="137">
        <f>VLOOKUP($A59,'2025 Stds Ltg Table'!$B$4:$W$92,L$1,0)</f>
        <v>0</v>
      </c>
      <c r="M59" s="137">
        <f>VLOOKUP($A59,'2025 Stds Ltg Table'!$B$4:$W$92,M$1,0)</f>
        <v>0.35</v>
      </c>
      <c r="N59" s="137">
        <f>VLOOKUP($A59,'2025 Stds Ltg Table'!$B$4:$W$92,N$1,0)</f>
        <v>0</v>
      </c>
      <c r="O59" s="137">
        <f>VLOOKUP($A59,'2025 Stds Ltg Table'!$B$4:$W$92,O$1,0)</f>
        <v>0</v>
      </c>
      <c r="P59" s="137">
        <f>VLOOKUP($A59,'2025 Stds Ltg Table'!$B$4:$W$92,P$1,0)</f>
        <v>0</v>
      </c>
      <c r="Q59" s="137">
        <f>VLOOKUP($A59,'2025 Stds Ltg Table'!$B$4:$W$92,Q$1,0)</f>
        <v>0</v>
      </c>
      <c r="R59" s="137">
        <f>VLOOKUP($A59,'2025 Stds Ltg Table'!$B$4:$W$92,R$1,0)</f>
        <v>0</v>
      </c>
      <c r="S59" s="137">
        <f>VLOOKUP($A59,'2025 Stds Ltg Table'!$B$4:$W$92,S$1,0)</f>
        <v>0</v>
      </c>
      <c r="T59" s="137">
        <f>VLOOKUP($A59,'2025 Stds Ltg Table'!$B$4:$W$92,T$1,0)</f>
        <v>0</v>
      </c>
      <c r="U59" s="137">
        <f>VLOOKUP($A59,'2025 Stds Ltg Table'!$B$4:$W$92,U$1,0)</f>
        <v>0</v>
      </c>
      <c r="V59" s="137">
        <f>VLOOKUP($A59,'2025 Stds Ltg Table'!$B$4:$W$92,V$1,0)</f>
        <v>0</v>
      </c>
      <c r="W59" s="137">
        <f>VLOOKUP($A59,'2025 Stds Ltg Table'!$B$4:$W$92,W$1,0)</f>
        <v>0</v>
      </c>
      <c r="X59" s="137">
        <f>VLOOKUP($A59,'2025 Stds Ltg Table'!$B$4:$W$92,X$1,0)</f>
        <v>0</v>
      </c>
      <c r="Y59" s="137">
        <f>VLOOKUP($A59,'2025 Stds Ltg Table'!$B$4:$W$92,Y$1,0)</f>
        <v>0</v>
      </c>
      <c r="Z59" s="137">
        <f>VLOOKUP($A59,'2025 Stds Ltg Table'!$B$4:$W$92,Z$1,0)</f>
        <v>0</v>
      </c>
      <c r="AA59" s="137">
        <f>VLOOKUP($A59,'2025 Stds Ltg Table'!$B$4:$W$92,AA$1,0)</f>
        <v>0</v>
      </c>
      <c r="AB59" s="137">
        <f>VLOOKUP($A59,'2025 Stds Ltg Table'!$B$4:$W$92,AB$1,0)</f>
        <v>0</v>
      </c>
      <c r="AC59" s="137">
        <f>VLOOKUP($A59,'2025 Stds Ltg Table'!$B$4:$W$92,AC$1,0)</f>
        <v>0</v>
      </c>
      <c r="AD59" s="137">
        <f>VLOOKUP($A59,'2025 Stds Ltg Table'!$B$4:$W$92,AD$1,0)</f>
        <v>0</v>
      </c>
      <c r="AE59" s="58">
        <f>VLOOKUP($A59,'2022 SpaceFuncData-Input'!$A$3:$Y$82,17,FALSE)</f>
        <v>150</v>
      </c>
      <c r="AF59" s="58">
        <f>VLOOKUP($A59,'2022 SpaceFuncData-Input'!$A$3:$Y$82,18,FALSE)</f>
        <v>150</v>
      </c>
      <c r="AG59" s="58">
        <f>VLOOKUP($A59,'2022 SpaceFuncData-Input'!$A$3:$Y$82,19,FALSE)</f>
        <v>0</v>
      </c>
      <c r="AH59" s="58">
        <f>VLOOKUP($A59,'2022 SpaceFuncData-Input'!$A$3:$Y$82,20,FALSE)</f>
        <v>1</v>
      </c>
      <c r="AI59" s="58">
        <f>VLOOKUP($A59,'2022 SpaceFuncData-Input'!$A$3:$Y$82,21,FALSE)</f>
        <v>100</v>
      </c>
      <c r="AJ59" s="58">
        <f>VLOOKUP($A59,'2022 SpaceFuncData-Input'!$A$3:$Y$82,22,FALSE)</f>
        <v>1000</v>
      </c>
      <c r="AK59" s="58">
        <f>VLOOKUP($A59,'2022 SpaceFuncData-Input'!$A$3:$Y$82,23,FALSE)</f>
        <v>1.5</v>
      </c>
      <c r="AL59" s="58">
        <f>VLOOKUP($A59,'2022 SpaceFuncData-Input'!$A$3:$Y$82,24,FALSE)</f>
        <v>2</v>
      </c>
      <c r="AM59" s="58" t="str">
        <f>VLOOKUP($A59,'2022 SpaceFuncData-Input'!$A$3:$Y$82,25,FALSE)</f>
        <v>Retail</v>
      </c>
      <c r="AN59" s="58">
        <v>1</v>
      </c>
      <c r="AO59" s="58">
        <v>0</v>
      </c>
      <c r="AP59" s="58">
        <v>0</v>
      </c>
      <c r="AQ59" s="46">
        <v>357</v>
      </c>
    </row>
    <row r="60" spans="1:43" ht="14.4" x14ac:dyDescent="0.25">
      <c r="A60" s="58" t="str">
        <f>'2025 Stds Ltg Table'!B56</f>
        <v>Retail Sales Area (Grocery Sales)</v>
      </c>
      <c r="B60" s="58" t="str">
        <f>VLOOKUP($A60,'2022 SpaceFuncData-Input'!$A$3:$I$82,2,FALSE)</f>
        <v>Retail - Supermarket</v>
      </c>
      <c r="C60" s="58">
        <f>VLOOKUP($A60,'2022 SpaceFuncData-Input'!$A$3:$I$85,3,FALSE)</f>
        <v>16.6666666666667</v>
      </c>
      <c r="D60" s="58">
        <f>VLOOKUP($A60,'2022 SpaceFuncData-Input'!$A$3:$I$85,4,FALSE)</f>
        <v>0.5</v>
      </c>
      <c r="E60" s="58">
        <f>VLOOKUP($A60,'2022 SpaceFuncData-Input'!$A$3:$I$85,5,FALSE)</f>
        <v>250</v>
      </c>
      <c r="F60" s="58">
        <f>VLOOKUP($A60,'2022 SpaceFuncData-Input'!$A$3:$I$85,6,FALSE)</f>
        <v>200</v>
      </c>
      <c r="G60" s="58">
        <f>VLOOKUP($A60,'2022 SpaceFuncData-Input'!$A$3:$I$85,7,FALSE)</f>
        <v>1</v>
      </c>
      <c r="H60" s="58">
        <f>VLOOKUP($A60,'2022 SpaceFuncData-Input'!$A$3:$I$85,8,FALSE)</f>
        <v>0.18</v>
      </c>
      <c r="I60" s="58" t="str">
        <f>VLOOKUP($A60,'2022 SpaceFuncData-Input'!$A$3:$I$85,9,FALSE)</f>
        <v>Gas</v>
      </c>
      <c r="J60" s="131">
        <f>VLOOKUP($A60,'2025 Stds Ltg Table'!$B$4:$V$92,2,0)</f>
        <v>1</v>
      </c>
      <c r="K60" s="137">
        <f>VLOOKUP($A60,'2025 Stds Ltg Table'!$B$4:$W$92,K$1,0)</f>
        <v>0.1</v>
      </c>
      <c r="L60" s="137">
        <f>VLOOKUP($A60,'2025 Stds Ltg Table'!$B$4:$W$92,L$1,0)</f>
        <v>0</v>
      </c>
      <c r="M60" s="137">
        <f>VLOOKUP($A60,'2025 Stds Ltg Table'!$B$4:$W$92,M$1,0)</f>
        <v>0</v>
      </c>
      <c r="N60" s="137">
        <f>VLOOKUP($A60,'2025 Stds Ltg Table'!$B$4:$W$92,N$1,0)</f>
        <v>0.35</v>
      </c>
      <c r="O60" s="137">
        <f>VLOOKUP($A60,'2025 Stds Ltg Table'!$B$4:$W$92,O$1,0)</f>
        <v>0</v>
      </c>
      <c r="P60" s="137">
        <f>VLOOKUP($A60,'2025 Stds Ltg Table'!$B$4:$W$92,P$1,0)</f>
        <v>0</v>
      </c>
      <c r="Q60" s="137">
        <f>VLOOKUP($A60,'2025 Stds Ltg Table'!$B$4:$W$92,Q$1,0)</f>
        <v>0</v>
      </c>
      <c r="R60" s="137">
        <f>VLOOKUP($A60,'2025 Stds Ltg Table'!$B$4:$W$92,R$1,0)</f>
        <v>0</v>
      </c>
      <c r="S60" s="137">
        <f>VLOOKUP($A60,'2025 Stds Ltg Table'!$B$4:$W$92,S$1,0)</f>
        <v>0</v>
      </c>
      <c r="T60" s="137">
        <f>VLOOKUP($A60,'2025 Stds Ltg Table'!$B$4:$W$92,T$1,0)</f>
        <v>0</v>
      </c>
      <c r="U60" s="137">
        <f>VLOOKUP($A60,'2025 Stds Ltg Table'!$B$4:$W$92,U$1,0)</f>
        <v>0</v>
      </c>
      <c r="V60" s="137">
        <f>VLOOKUP($A60,'2025 Stds Ltg Table'!$B$4:$W$92,V$1,0)</f>
        <v>0</v>
      </c>
      <c r="W60" s="137">
        <f>VLOOKUP($A60,'2025 Stds Ltg Table'!$B$4:$W$92,W$1,0)</f>
        <v>0</v>
      </c>
      <c r="X60" s="137">
        <f>VLOOKUP($A60,'2025 Stds Ltg Table'!$B$4:$W$92,X$1,0)</f>
        <v>6.6</v>
      </c>
      <c r="Y60" s="137">
        <f>VLOOKUP($A60,'2025 Stds Ltg Table'!$B$4:$W$92,Y$1,0)</f>
        <v>7.76</v>
      </c>
      <c r="Z60" s="137">
        <f>VLOOKUP($A60,'2025 Stds Ltg Table'!$B$4:$W$92,Z$1,0)</f>
        <v>8.8000000000000007</v>
      </c>
      <c r="AA60" s="137">
        <f>VLOOKUP($A60,'2025 Stds Ltg Table'!$B$4:$W$92,AA$1,0)</f>
        <v>0.6</v>
      </c>
      <c r="AB60" s="137">
        <f>VLOOKUP($A60,'2025 Stds Ltg Table'!$B$4:$W$92,AB$1,0)</f>
        <v>0.7</v>
      </c>
      <c r="AC60" s="137">
        <f>VLOOKUP($A60,'2025 Stds Ltg Table'!$B$4:$W$92,AC$1,0)</f>
        <v>0.8</v>
      </c>
      <c r="AD60" s="137">
        <f>VLOOKUP($A60,'2025 Stds Ltg Table'!$B$4:$W$92,AD$1,0)</f>
        <v>0</v>
      </c>
      <c r="AE60" s="58">
        <f>VLOOKUP($A60,'2022 SpaceFuncData-Input'!$A$3:$Y$82,17,FALSE)</f>
        <v>150</v>
      </c>
      <c r="AF60" s="58">
        <f>VLOOKUP($A60,'2022 SpaceFuncData-Input'!$A$3:$Y$82,18,FALSE)</f>
        <v>150</v>
      </c>
      <c r="AG60" s="58">
        <f>VLOOKUP($A60,'2022 SpaceFuncData-Input'!$A$3:$Y$82,19,FALSE)</f>
        <v>0</v>
      </c>
      <c r="AH60" s="58">
        <f>VLOOKUP($A60,'2022 SpaceFuncData-Input'!$A$3:$Y$82,20,FALSE)</f>
        <v>5</v>
      </c>
      <c r="AI60" s="58">
        <f>VLOOKUP($A60,'2022 SpaceFuncData-Input'!$A$3:$Y$82,21,FALSE)</f>
        <v>100</v>
      </c>
      <c r="AJ60" s="58">
        <f>VLOOKUP($A60,'2022 SpaceFuncData-Input'!$A$3:$Y$82,22,FALSE)</f>
        <v>1000</v>
      </c>
      <c r="AK60" s="58">
        <f>VLOOKUP($A60,'2022 SpaceFuncData-Input'!$A$3:$Y$82,23,FALSE)</f>
        <v>1.5</v>
      </c>
      <c r="AL60" s="58">
        <f>VLOOKUP($A60,'2022 SpaceFuncData-Input'!$A$3:$Y$82,24,FALSE)</f>
        <v>2</v>
      </c>
      <c r="AM60" s="58" t="str">
        <f>VLOOKUP($A60,'2022 SpaceFuncData-Input'!$A$3:$Y$82,25,FALSE)</f>
        <v>Retail</v>
      </c>
      <c r="AN60" s="58">
        <v>1</v>
      </c>
      <c r="AO60" s="58">
        <v>0</v>
      </c>
      <c r="AP60" s="58">
        <v>0</v>
      </c>
      <c r="AQ60" s="46">
        <v>358</v>
      </c>
    </row>
    <row r="61" spans="1:43" ht="14.4" x14ac:dyDescent="0.25">
      <c r="A61" s="58" t="str">
        <f>'2025 Stds Ltg Table'!B57</f>
        <v>Retail Sales Area (Retail Merchandise Sales)</v>
      </c>
      <c r="B61" s="58" t="str">
        <f>VLOOKUP($A61,'2022 SpaceFuncData-Input'!$A$3:$I$82,2,FALSE)</f>
        <v>Retail - Sales</v>
      </c>
      <c r="C61" s="58">
        <f>VLOOKUP($A61,'2022 SpaceFuncData-Input'!$A$3:$I$85,3,FALSE)</f>
        <v>16.6666666666667</v>
      </c>
      <c r="D61" s="58">
        <f>VLOOKUP($A61,'2022 SpaceFuncData-Input'!$A$3:$I$85,4,FALSE)</f>
        <v>0.5</v>
      </c>
      <c r="E61" s="58">
        <f>VLOOKUP($A61,'2022 SpaceFuncData-Input'!$A$3:$I$85,5,FALSE)</f>
        <v>250</v>
      </c>
      <c r="F61" s="58">
        <f>VLOOKUP($A61,'2022 SpaceFuncData-Input'!$A$3:$I$85,6,FALSE)</f>
        <v>200</v>
      </c>
      <c r="G61" s="58">
        <f>VLOOKUP($A61,'2022 SpaceFuncData-Input'!$A$3:$I$85,7,FALSE)</f>
        <v>1</v>
      </c>
      <c r="H61" s="58">
        <f>VLOOKUP($A61,'2022 SpaceFuncData-Input'!$A$3:$I$85,8,FALSE)</f>
        <v>0.18</v>
      </c>
      <c r="I61" s="58" t="str">
        <f>VLOOKUP($A61,'2022 SpaceFuncData-Input'!$A$3:$I$85,9,FALSE)</f>
        <v>Electric</v>
      </c>
      <c r="J61" s="131">
        <f>VLOOKUP($A61,'2025 Stds Ltg Table'!$B$4:$V$92,2,0)</f>
        <v>0.95</v>
      </c>
      <c r="K61" s="137">
        <f>VLOOKUP($A61,'2025 Stds Ltg Table'!$B$4:$W$92,K$1,0)</f>
        <v>0.1</v>
      </c>
      <c r="L61" s="137">
        <f>VLOOKUP($A61,'2025 Stds Ltg Table'!$B$4:$W$92,L$1,0)</f>
        <v>0</v>
      </c>
      <c r="M61" s="137">
        <f>VLOOKUP($A61,'2025 Stds Ltg Table'!$B$4:$W$92,M$1,0)</f>
        <v>0</v>
      </c>
      <c r="N61" s="137">
        <f>VLOOKUP($A61,'2025 Stds Ltg Table'!$B$4:$W$92,N$1,0)</f>
        <v>0.35</v>
      </c>
      <c r="O61" s="137">
        <f>VLOOKUP($A61,'2025 Stds Ltg Table'!$B$4:$W$92,O$1,0)</f>
        <v>0</v>
      </c>
      <c r="P61" s="137">
        <f>VLOOKUP($A61,'2025 Stds Ltg Table'!$B$4:$W$92,P$1,0)</f>
        <v>0</v>
      </c>
      <c r="Q61" s="137">
        <f>VLOOKUP($A61,'2025 Stds Ltg Table'!$B$4:$W$92,Q$1,0)</f>
        <v>0</v>
      </c>
      <c r="R61" s="137">
        <f>VLOOKUP($A61,'2025 Stds Ltg Table'!$B$4:$W$92,R$1,0)</f>
        <v>0</v>
      </c>
      <c r="S61" s="137">
        <f>VLOOKUP($A61,'2025 Stds Ltg Table'!$B$4:$W$92,S$1,0)</f>
        <v>0</v>
      </c>
      <c r="T61" s="137">
        <f>VLOOKUP($A61,'2025 Stds Ltg Table'!$B$4:$W$92,T$1,0)</f>
        <v>0</v>
      </c>
      <c r="U61" s="137">
        <f>VLOOKUP($A61,'2025 Stds Ltg Table'!$B$4:$W$92,U$1,0)</f>
        <v>0</v>
      </c>
      <c r="V61" s="137">
        <f>VLOOKUP($A61,'2025 Stds Ltg Table'!$B$4:$W$92,V$1,0)</f>
        <v>0</v>
      </c>
      <c r="W61" s="137">
        <f>VLOOKUP($A61,'2025 Stds Ltg Table'!$B$4:$W$92,W$1,0)</f>
        <v>0</v>
      </c>
      <c r="X61" s="137">
        <f>VLOOKUP($A61,'2025 Stds Ltg Table'!$B$4:$W$92,X$1,0)</f>
        <v>9.5</v>
      </c>
      <c r="Y61" s="137">
        <f>VLOOKUP($A61,'2025 Stds Ltg Table'!$B$4:$W$92,Y$1,0)</f>
        <v>11.2</v>
      </c>
      <c r="Z61" s="137">
        <f>VLOOKUP($A61,'2025 Stds Ltg Table'!$B$4:$W$92,Z$1,0)</f>
        <v>12.7</v>
      </c>
      <c r="AA61" s="137">
        <f>VLOOKUP($A61,'2025 Stds Ltg Table'!$B$4:$W$92,AA$1,0)</f>
        <v>0.45</v>
      </c>
      <c r="AB61" s="137">
        <f>VLOOKUP($A61,'2025 Stds Ltg Table'!$B$4:$W$92,AB$1,0)</f>
        <v>0.52</v>
      </c>
      <c r="AC61" s="137">
        <f>VLOOKUP($A61,'2025 Stds Ltg Table'!$B$4:$W$92,AC$1,0)</f>
        <v>0.6</v>
      </c>
      <c r="AD61" s="137">
        <f>VLOOKUP($A61,'2025 Stds Ltg Table'!$B$4:$W$92,AD$1,0)</f>
        <v>0.5</v>
      </c>
      <c r="AE61" s="58">
        <f>VLOOKUP($A61,'2022 SpaceFuncData-Input'!$A$3:$Y$82,17,FALSE)</f>
        <v>150</v>
      </c>
      <c r="AF61" s="58">
        <f>VLOOKUP($A61,'2022 SpaceFuncData-Input'!$A$3:$Y$82,18,FALSE)</f>
        <v>150</v>
      </c>
      <c r="AG61" s="58">
        <f>VLOOKUP($A61,'2022 SpaceFuncData-Input'!$A$3:$Y$82,19,FALSE)</f>
        <v>0</v>
      </c>
      <c r="AH61" s="58">
        <f>VLOOKUP($A61,'2022 SpaceFuncData-Input'!$A$3:$Y$82,20,FALSE)</f>
        <v>0</v>
      </c>
      <c r="AI61" s="58">
        <f>VLOOKUP($A61,'2022 SpaceFuncData-Input'!$A$3:$Y$82,21,FALSE)</f>
        <v>100</v>
      </c>
      <c r="AJ61" s="58">
        <f>VLOOKUP($A61,'2022 SpaceFuncData-Input'!$A$3:$Y$82,22,FALSE)</f>
        <v>1000</v>
      </c>
      <c r="AK61" s="58">
        <f>VLOOKUP($A61,'2022 SpaceFuncData-Input'!$A$3:$Y$82,23,FALSE)</f>
        <v>1.5</v>
      </c>
      <c r="AL61" s="58">
        <f>VLOOKUP($A61,'2022 SpaceFuncData-Input'!$A$3:$Y$82,24,FALSE)</f>
        <v>2</v>
      </c>
      <c r="AM61" s="58" t="str">
        <f>VLOOKUP($A61,'2022 SpaceFuncData-Input'!$A$3:$Y$82,25,FALSE)</f>
        <v>Retail</v>
      </c>
      <c r="AN61" s="58">
        <v>1</v>
      </c>
      <c r="AO61" s="58">
        <v>0</v>
      </c>
      <c r="AP61" s="58">
        <v>0</v>
      </c>
      <c r="AQ61" s="46">
        <v>359</v>
      </c>
    </row>
    <row r="62" spans="1:43" ht="14.4" x14ac:dyDescent="0.25">
      <c r="A62" s="58" t="str">
        <f>'2025 Stds Ltg Table'!B58</f>
        <v>Retail Sales Area (Fitting Room)</v>
      </c>
      <c r="B62" s="58" t="str">
        <f>VLOOKUP($A62,'2022 SpaceFuncData-Input'!$A$3:$I$82,2,FALSE)</f>
        <v>Retail - Sales</v>
      </c>
      <c r="C62" s="58">
        <f>VLOOKUP($A62,'2022 SpaceFuncData-Input'!$A$3:$I$85,3,FALSE)</f>
        <v>16.6666666666667</v>
      </c>
      <c r="D62" s="58">
        <f>VLOOKUP($A62,'2022 SpaceFuncData-Input'!$A$3:$I$85,4,FALSE)</f>
        <v>0.5</v>
      </c>
      <c r="E62" s="58">
        <f>VLOOKUP($A62,'2022 SpaceFuncData-Input'!$A$3:$I$85,5,FALSE)</f>
        <v>250</v>
      </c>
      <c r="F62" s="58">
        <f>VLOOKUP($A62,'2022 SpaceFuncData-Input'!$A$3:$I$85,6,FALSE)</f>
        <v>200</v>
      </c>
      <c r="G62" s="58">
        <f>VLOOKUP($A62,'2022 SpaceFuncData-Input'!$A$3:$I$85,7,FALSE)</f>
        <v>1</v>
      </c>
      <c r="H62" s="58">
        <f>VLOOKUP($A62,'2022 SpaceFuncData-Input'!$A$3:$I$85,8,FALSE)</f>
        <v>0.18</v>
      </c>
      <c r="I62" s="58" t="str">
        <f>VLOOKUP($A62,'2022 SpaceFuncData-Input'!$A$3:$I$85,9,FALSE)</f>
        <v>Electric</v>
      </c>
      <c r="J62" s="131">
        <f>VLOOKUP($A62,'2025 Stds Ltg Table'!$B$4:$V$92,2,0)</f>
        <v>0.6</v>
      </c>
      <c r="K62" s="137">
        <f>VLOOKUP($A62,'2025 Stds Ltg Table'!$B$4:$W$92,K$1,0)</f>
        <v>0</v>
      </c>
      <c r="L62" s="137">
        <f>VLOOKUP($A62,'2025 Stds Ltg Table'!$B$4:$W$92,L$1,0)</f>
        <v>0</v>
      </c>
      <c r="M62" s="137">
        <f>VLOOKUP($A62,'2025 Stds Ltg Table'!$B$4:$W$92,M$1,0)</f>
        <v>0</v>
      </c>
      <c r="N62" s="137">
        <f>VLOOKUP($A62,'2025 Stds Ltg Table'!$B$4:$W$92,N$1,0)</f>
        <v>0</v>
      </c>
      <c r="O62" s="137">
        <f>VLOOKUP($A62,'2025 Stds Ltg Table'!$B$4:$W$92,O$1,0)</f>
        <v>0</v>
      </c>
      <c r="P62" s="137">
        <f>VLOOKUP($A62,'2025 Stds Ltg Table'!$B$4:$W$92,P$1,0)</f>
        <v>0</v>
      </c>
      <c r="Q62" s="137">
        <f>VLOOKUP($A62,'2025 Stds Ltg Table'!$B$4:$W$92,Q$1,0)</f>
        <v>0</v>
      </c>
      <c r="R62" s="137">
        <f>VLOOKUP($A62,'2025 Stds Ltg Table'!$B$4:$W$92,R$1,0)</f>
        <v>0</v>
      </c>
      <c r="S62" s="137">
        <f>VLOOKUP($A62,'2025 Stds Ltg Table'!$B$4:$W$92,S$1,0)</f>
        <v>0</v>
      </c>
      <c r="T62" s="137">
        <f>VLOOKUP($A62,'2025 Stds Ltg Table'!$B$4:$W$92,T$1,0)</f>
        <v>40</v>
      </c>
      <c r="U62" s="137">
        <f>VLOOKUP($A62,'2025 Stds Ltg Table'!$B$4:$W$92,U$1,0)</f>
        <v>120</v>
      </c>
      <c r="V62" s="137">
        <f>VLOOKUP($A62,'2025 Stds Ltg Table'!$B$4:$W$92,V$1,0)</f>
        <v>0</v>
      </c>
      <c r="W62" s="137">
        <f>VLOOKUP($A62,'2025 Stds Ltg Table'!$B$4:$W$92,W$1,0)</f>
        <v>0</v>
      </c>
      <c r="X62" s="137">
        <f>VLOOKUP($A62,'2025 Stds Ltg Table'!$B$4:$W$92,X$1,0)</f>
        <v>0</v>
      </c>
      <c r="Y62" s="137">
        <f>VLOOKUP($A62,'2025 Stds Ltg Table'!$B$4:$W$92,Y$1,0)</f>
        <v>0</v>
      </c>
      <c r="Z62" s="137">
        <f>VLOOKUP($A62,'2025 Stds Ltg Table'!$B$4:$W$92,Z$1,0)</f>
        <v>0</v>
      </c>
      <c r="AA62" s="137">
        <f>VLOOKUP($A62,'2025 Stds Ltg Table'!$B$4:$W$92,AA$1,0)</f>
        <v>0</v>
      </c>
      <c r="AB62" s="137">
        <f>VLOOKUP($A62,'2025 Stds Ltg Table'!$B$4:$W$92,AB$1,0)</f>
        <v>0</v>
      </c>
      <c r="AC62" s="137">
        <f>VLOOKUP($A62,'2025 Stds Ltg Table'!$B$4:$W$92,AC$1,0)</f>
        <v>0</v>
      </c>
      <c r="AD62" s="137">
        <f>VLOOKUP($A62,'2025 Stds Ltg Table'!$B$4:$W$92,AD$1,0)</f>
        <v>0</v>
      </c>
      <c r="AE62" s="58">
        <f>VLOOKUP($A62,'2022 SpaceFuncData-Input'!$A$3:$Y$82,17,FALSE)</f>
        <v>150</v>
      </c>
      <c r="AF62" s="58">
        <f>VLOOKUP($A62,'2022 SpaceFuncData-Input'!$A$3:$Y$82,18,FALSE)</f>
        <v>150</v>
      </c>
      <c r="AG62" s="58">
        <f>VLOOKUP($A62,'2022 SpaceFuncData-Input'!$A$3:$Y$82,19,FALSE)</f>
        <v>0</v>
      </c>
      <c r="AH62" s="58">
        <f>VLOOKUP($A62,'2022 SpaceFuncData-Input'!$A$3:$Y$82,20,FALSE)</f>
        <v>0</v>
      </c>
      <c r="AI62" s="58">
        <f>VLOOKUP($A62,'2022 SpaceFuncData-Input'!$A$3:$Y$82,21,FALSE)</f>
        <v>100</v>
      </c>
      <c r="AJ62" s="58">
        <f>VLOOKUP($A62,'2022 SpaceFuncData-Input'!$A$3:$Y$82,22,FALSE)</f>
        <v>1000</v>
      </c>
      <c r="AK62" s="58">
        <f>VLOOKUP($A62,'2022 SpaceFuncData-Input'!$A$3:$Y$82,23,FALSE)</f>
        <v>1.5</v>
      </c>
      <c r="AL62" s="58">
        <f>VLOOKUP($A62,'2022 SpaceFuncData-Input'!$A$3:$Y$82,24,FALSE)</f>
        <v>2</v>
      </c>
      <c r="AM62" s="58" t="str">
        <f>VLOOKUP($A62,'2022 SpaceFuncData-Input'!$A$3:$Y$82,25,FALSE)</f>
        <v>Retail</v>
      </c>
      <c r="AN62" s="58">
        <v>1</v>
      </c>
      <c r="AO62" s="58">
        <v>0</v>
      </c>
      <c r="AP62" s="58">
        <v>0</v>
      </c>
      <c r="AQ62" s="46">
        <v>360</v>
      </c>
    </row>
    <row r="63" spans="1:43" ht="14.4" x14ac:dyDescent="0.25">
      <c r="A63" s="58" t="str">
        <f>'2025 Stds Ltg Table'!B59</f>
        <v>Religious Worship Area</v>
      </c>
      <c r="B63" s="58" t="str">
        <f>VLOOKUP($A63,'2022 SpaceFuncData-Input'!$A$3:$I$82,2,FALSE)</f>
        <v>Assembly - Places of religious worship</v>
      </c>
      <c r="C63" s="58">
        <f>VLOOKUP($A63,'2022 SpaceFuncData-Input'!$A$3:$I$85,3,FALSE)</f>
        <v>142.85714285714286</v>
      </c>
      <c r="D63" s="58">
        <f>VLOOKUP($A63,'2022 SpaceFuncData-Input'!$A$3:$I$85,4,FALSE)</f>
        <v>0.5</v>
      </c>
      <c r="E63" s="58">
        <f>VLOOKUP($A63,'2022 SpaceFuncData-Input'!$A$3:$I$85,5,FALSE)</f>
        <v>245</v>
      </c>
      <c r="F63" s="58">
        <f>VLOOKUP($A63,'2022 SpaceFuncData-Input'!$A$3:$I$85,6,FALSE)</f>
        <v>105</v>
      </c>
      <c r="G63" s="58">
        <f>VLOOKUP($A63,'2022 SpaceFuncData-Input'!$A$3:$I$85,7,FALSE)</f>
        <v>0.5</v>
      </c>
      <c r="H63" s="58">
        <f>VLOOKUP($A63,'2022 SpaceFuncData-Input'!$A$3:$I$85,8,FALSE)</f>
        <v>0.09</v>
      </c>
      <c r="I63" s="58" t="str">
        <f>VLOOKUP($A63,'2022 SpaceFuncData-Input'!$A$3:$I$85,9,FALSE)</f>
        <v>Electric</v>
      </c>
      <c r="J63" s="131">
        <f>VLOOKUP($A63,'2025 Stds Ltg Table'!$B$4:$V$92,2,0)</f>
        <v>0.95</v>
      </c>
      <c r="K63" s="137">
        <f>VLOOKUP($A63,'2025 Stds Ltg Table'!$B$4:$W$92,K$1,0)</f>
        <v>0</v>
      </c>
      <c r="L63" s="137">
        <f>VLOOKUP($A63,'2025 Stds Ltg Table'!$B$4:$W$92,L$1,0)</f>
        <v>0</v>
      </c>
      <c r="M63" s="137">
        <f>VLOOKUP($A63,'2025 Stds Ltg Table'!$B$4:$W$92,M$1,0)</f>
        <v>0</v>
      </c>
      <c r="N63" s="137">
        <f>VLOOKUP($A63,'2025 Stds Ltg Table'!$B$4:$W$92,N$1,0)</f>
        <v>0.25</v>
      </c>
      <c r="O63" s="137">
        <f>VLOOKUP($A63,'2025 Stds Ltg Table'!$B$4:$W$92,O$1,0)</f>
        <v>0</v>
      </c>
      <c r="P63" s="137">
        <f>VLOOKUP($A63,'2025 Stds Ltg Table'!$B$4:$W$92,P$1,0)</f>
        <v>0</v>
      </c>
      <c r="Q63" s="137">
        <f>VLOOKUP($A63,'2025 Stds Ltg Table'!$B$4:$W$92,Q$1,0)</f>
        <v>0</v>
      </c>
      <c r="R63" s="137">
        <f>VLOOKUP($A63,'2025 Stds Ltg Table'!$B$4:$W$92,R$1,0)</f>
        <v>0</v>
      </c>
      <c r="S63" s="137">
        <f>VLOOKUP($A63,'2025 Stds Ltg Table'!$B$4:$W$92,S$1,0)</f>
        <v>0</v>
      </c>
      <c r="T63" s="137">
        <f>VLOOKUP($A63,'2025 Stds Ltg Table'!$B$4:$W$92,T$1,0)</f>
        <v>0</v>
      </c>
      <c r="U63" s="137">
        <f>VLOOKUP($A63,'2025 Stds Ltg Table'!$B$4:$W$92,U$1,0)</f>
        <v>0</v>
      </c>
      <c r="V63" s="137">
        <f>VLOOKUP($A63,'2025 Stds Ltg Table'!$B$4:$W$92,V$1,0)</f>
        <v>0</v>
      </c>
      <c r="W63" s="137">
        <f>VLOOKUP($A63,'2025 Stds Ltg Table'!$B$4:$W$92,W$1,0)</f>
        <v>0</v>
      </c>
      <c r="X63" s="137">
        <f>VLOOKUP($A63,'2025 Stds Ltg Table'!$B$4:$W$92,X$1,0)</f>
        <v>0</v>
      </c>
      <c r="Y63" s="137">
        <f>VLOOKUP($A63,'2025 Stds Ltg Table'!$B$4:$W$92,Y$1,0)</f>
        <v>0</v>
      </c>
      <c r="Z63" s="137">
        <f>VLOOKUP($A63,'2025 Stds Ltg Table'!$B$4:$W$92,Z$1,0)</f>
        <v>0</v>
      </c>
      <c r="AA63" s="137">
        <f>VLOOKUP($A63,'2025 Stds Ltg Table'!$B$4:$W$92,AA$1,0)</f>
        <v>0</v>
      </c>
      <c r="AB63" s="137">
        <f>VLOOKUP($A63,'2025 Stds Ltg Table'!$B$4:$W$92,AB$1,0)</f>
        <v>0</v>
      </c>
      <c r="AC63" s="137">
        <f>VLOOKUP($A63,'2025 Stds Ltg Table'!$B$4:$W$92,AC$1,0)</f>
        <v>0</v>
      </c>
      <c r="AD63" s="137">
        <f>VLOOKUP($A63,'2025 Stds Ltg Table'!$B$4:$W$92,AD$1,0)</f>
        <v>0</v>
      </c>
      <c r="AE63" s="58">
        <f>VLOOKUP($A63,'2022 SpaceFuncData-Input'!$A$3:$Y$82,17,FALSE)</f>
        <v>150</v>
      </c>
      <c r="AF63" s="58">
        <f>VLOOKUP($A63,'2022 SpaceFuncData-Input'!$A$3:$Y$82,18,FALSE)</f>
        <v>150</v>
      </c>
      <c r="AG63" s="58">
        <f>VLOOKUP($A63,'2022 SpaceFuncData-Input'!$A$3:$Y$82,19,FALSE)</f>
        <v>0</v>
      </c>
      <c r="AH63" s="58">
        <f>VLOOKUP($A63,'2022 SpaceFuncData-Input'!$A$3:$Y$82,20,FALSE)</f>
        <v>0</v>
      </c>
      <c r="AI63" s="58">
        <f>VLOOKUP($A63,'2022 SpaceFuncData-Input'!$A$3:$Y$82,21,FALSE)</f>
        <v>200</v>
      </c>
      <c r="AJ63" s="58">
        <f>VLOOKUP($A63,'2022 SpaceFuncData-Input'!$A$3:$Y$82,22,FALSE)</f>
        <v>1500</v>
      </c>
      <c r="AK63" s="58">
        <f>VLOOKUP($A63,'2022 SpaceFuncData-Input'!$A$3:$Y$82,23,FALSE)</f>
        <v>1.5</v>
      </c>
      <c r="AL63" s="58">
        <f>VLOOKUP($A63,'2022 SpaceFuncData-Input'!$A$3:$Y$82,24,FALSE)</f>
        <v>2</v>
      </c>
      <c r="AM63" s="58" t="str">
        <f>VLOOKUP($A63,'2022 SpaceFuncData-Input'!$A$3:$Y$82,25,FALSE)</f>
        <v>Assembly</v>
      </c>
      <c r="AN63" s="58">
        <v>1</v>
      </c>
      <c r="AO63" s="58">
        <v>0</v>
      </c>
      <c r="AP63" s="58">
        <v>0</v>
      </c>
      <c r="AQ63" s="46">
        <v>361</v>
      </c>
    </row>
    <row r="64" spans="1:43" ht="14.4" x14ac:dyDescent="0.25">
      <c r="A64" s="58" t="str">
        <f>'2025 Stds Ltg Table'!B60</f>
        <v>Restrooms</v>
      </c>
      <c r="B64" s="58" t="str">
        <f>VLOOKUP($A64,'2022 SpaceFuncData-Input'!$A$3:$I$82,2,FALSE)</f>
        <v>Exhaust - Toilets, public</v>
      </c>
      <c r="C64" s="58">
        <f>VLOOKUP($A64,'2022 SpaceFuncData-Input'!$A$3:$I$85,3,FALSE)</f>
        <v>10</v>
      </c>
      <c r="D64" s="58">
        <f>VLOOKUP($A64,'2022 SpaceFuncData-Input'!$A$3:$I$85,4,FALSE)</f>
        <v>0.5</v>
      </c>
      <c r="E64" s="58">
        <f>VLOOKUP($A64,'2022 SpaceFuncData-Input'!$A$3:$I$85,5,FALSE)</f>
        <v>250</v>
      </c>
      <c r="F64" s="58">
        <f>VLOOKUP($A64,'2022 SpaceFuncData-Input'!$A$3:$I$85,6,FALSE)</f>
        <v>250</v>
      </c>
      <c r="G64" s="58">
        <f>VLOOKUP($A64,'2022 SpaceFuncData-Input'!$A$3:$I$85,7,FALSE)</f>
        <v>0</v>
      </c>
      <c r="H64" s="58">
        <f>VLOOKUP($A64,'2022 SpaceFuncData-Input'!$A$3:$I$85,8,FALSE)</f>
        <v>0</v>
      </c>
      <c r="I64" s="58" t="str">
        <f>VLOOKUP($A64,'2022 SpaceFuncData-Input'!$A$3:$I$85,9,FALSE)</f>
        <v>Gas</v>
      </c>
      <c r="J64" s="131">
        <f>VLOOKUP($A64,'2025 Stds Ltg Table'!$B$4:$V$92,2,0)</f>
        <v>0.65</v>
      </c>
      <c r="K64" s="137">
        <f>VLOOKUP($A64,'2025 Stds Ltg Table'!$B$4:$W$92,K$1,0)</f>
        <v>0</v>
      </c>
      <c r="L64" s="137">
        <f>VLOOKUP($A64,'2025 Stds Ltg Table'!$B$4:$W$92,L$1,0)</f>
        <v>0</v>
      </c>
      <c r="M64" s="137">
        <f>VLOOKUP($A64,'2025 Stds Ltg Table'!$B$4:$W$92,M$1,0)</f>
        <v>0</v>
      </c>
      <c r="N64" s="137">
        <f>VLOOKUP($A64,'2025 Stds Ltg Table'!$B$4:$W$92,N$1,0)</f>
        <v>0.35</v>
      </c>
      <c r="O64" s="137">
        <f>VLOOKUP($A64,'2025 Stds Ltg Table'!$B$4:$W$92,O$1,0)</f>
        <v>0</v>
      </c>
      <c r="P64" s="137">
        <f>VLOOKUP($A64,'2025 Stds Ltg Table'!$B$4:$W$92,P$1,0)</f>
        <v>0</v>
      </c>
      <c r="Q64" s="137">
        <f>VLOOKUP($A64,'2025 Stds Ltg Table'!$B$4:$W$92,Q$1,0)</f>
        <v>0</v>
      </c>
      <c r="R64" s="137">
        <f>VLOOKUP($A64,'2025 Stds Ltg Table'!$B$4:$W$92,R$1,0)</f>
        <v>0</v>
      </c>
      <c r="S64" s="137">
        <f>VLOOKUP($A64,'2025 Stds Ltg Table'!$B$4:$W$92,S$1,0)</f>
        <v>0</v>
      </c>
      <c r="T64" s="137">
        <f>VLOOKUP($A64,'2025 Stds Ltg Table'!$B$4:$W$92,T$1,0)</f>
        <v>0</v>
      </c>
      <c r="U64" s="137">
        <f>VLOOKUP($A64,'2025 Stds Ltg Table'!$B$4:$W$92,U$1,0)</f>
        <v>0</v>
      </c>
      <c r="V64" s="137">
        <f>VLOOKUP($A64,'2025 Stds Ltg Table'!$B$4:$W$92,V$1,0)</f>
        <v>0</v>
      </c>
      <c r="W64" s="137">
        <f>VLOOKUP($A64,'2025 Stds Ltg Table'!$B$4:$W$92,W$1,0)</f>
        <v>0</v>
      </c>
      <c r="X64" s="137">
        <f>VLOOKUP($A64,'2025 Stds Ltg Table'!$B$4:$W$92,X$1,0)</f>
        <v>0</v>
      </c>
      <c r="Y64" s="137">
        <f>VLOOKUP($A64,'2025 Stds Ltg Table'!$B$4:$W$92,Y$1,0)</f>
        <v>0</v>
      </c>
      <c r="Z64" s="137">
        <f>VLOOKUP($A64,'2025 Stds Ltg Table'!$B$4:$W$92,Z$1,0)</f>
        <v>0</v>
      </c>
      <c r="AA64" s="137">
        <f>VLOOKUP($A64,'2025 Stds Ltg Table'!$B$4:$W$92,AA$1,0)</f>
        <v>0</v>
      </c>
      <c r="AB64" s="137">
        <f>VLOOKUP($A64,'2025 Stds Ltg Table'!$B$4:$W$92,AB$1,0)</f>
        <v>0</v>
      </c>
      <c r="AC64" s="137">
        <f>VLOOKUP($A64,'2025 Stds Ltg Table'!$B$4:$W$92,AC$1,0)</f>
        <v>0</v>
      </c>
      <c r="AD64" s="137">
        <f>VLOOKUP($A64,'2025 Stds Ltg Table'!$B$4:$W$92,AD$1,0)</f>
        <v>0</v>
      </c>
      <c r="AE64" s="58">
        <f>VLOOKUP($A64,'2022 SpaceFuncData-Input'!$A$3:$Y$82,17,FALSE)</f>
        <v>8760</v>
      </c>
      <c r="AF64" s="58">
        <f>VLOOKUP($A64,'2022 SpaceFuncData-Input'!$A$3:$Y$82,18,FALSE)</f>
        <v>8760</v>
      </c>
      <c r="AG64" s="58">
        <f>VLOOKUP($A64,'2022 SpaceFuncData-Input'!$A$3:$Y$82,19,FALSE)</f>
        <v>0</v>
      </c>
      <c r="AH64" s="58">
        <f>VLOOKUP($A64,'2022 SpaceFuncData-Input'!$A$3:$Y$82,20,FALSE)</f>
        <v>0</v>
      </c>
      <c r="AI64" s="58">
        <f>VLOOKUP($A64,'2022 SpaceFuncData-Input'!$A$3:$Y$82,21,FALSE)</f>
        <v>50</v>
      </c>
      <c r="AJ64" s="58">
        <f>VLOOKUP($A64,'2022 SpaceFuncData-Input'!$A$3:$Y$82,22,FALSE)</f>
        <v>100</v>
      </c>
      <c r="AK64" s="58">
        <f>VLOOKUP($A64,'2022 SpaceFuncData-Input'!$A$3:$Y$82,23,FALSE)</f>
        <v>1.5</v>
      </c>
      <c r="AL64" s="58">
        <f>VLOOKUP($A64,'2022 SpaceFuncData-Input'!$A$3:$Y$82,24,FALSE)</f>
        <v>2</v>
      </c>
      <c r="AM64" s="58" t="str">
        <f>VLOOKUP($A64,'2022 SpaceFuncData-Input'!$A$3:$Y$82,25,FALSE)</f>
        <v>Office</v>
      </c>
      <c r="AN64" s="58">
        <v>1</v>
      </c>
      <c r="AO64" s="58">
        <v>1</v>
      </c>
      <c r="AP64" s="58">
        <v>0</v>
      </c>
      <c r="AQ64" s="46">
        <v>362</v>
      </c>
    </row>
    <row r="65" spans="1:43" ht="14.4" x14ac:dyDescent="0.25">
      <c r="A65" s="58" t="str">
        <f>'2025 Stds Ltg Table'!B61</f>
        <v>Stairwell</v>
      </c>
      <c r="B65" s="58" t="str">
        <f>VLOOKUP($A65,'2022 SpaceFuncData-Input'!$A$3:$I$82,2,FALSE)</f>
        <v>General - Corridors</v>
      </c>
      <c r="C65" s="58">
        <f>VLOOKUP($A65,'2022 SpaceFuncData-Input'!$A$3:$I$85,3,FALSE)</f>
        <v>10</v>
      </c>
      <c r="D65" s="58">
        <f>VLOOKUP($A65,'2022 SpaceFuncData-Input'!$A$3:$I$85,4,FALSE)</f>
        <v>0.5</v>
      </c>
      <c r="E65" s="58">
        <f>VLOOKUP($A65,'2022 SpaceFuncData-Input'!$A$3:$I$85,5,FALSE)</f>
        <v>250</v>
      </c>
      <c r="F65" s="58">
        <f>VLOOKUP($A65,'2022 SpaceFuncData-Input'!$A$3:$I$85,6,FALSE)</f>
        <v>250</v>
      </c>
      <c r="G65" s="58">
        <f>VLOOKUP($A65,'2022 SpaceFuncData-Input'!$A$3:$I$85,7,FALSE)</f>
        <v>0</v>
      </c>
      <c r="H65" s="58">
        <f>VLOOKUP($A65,'2022 SpaceFuncData-Input'!$A$3:$I$85,8,FALSE)</f>
        <v>0</v>
      </c>
      <c r="I65" s="58" t="str">
        <f>VLOOKUP($A65,'2022 SpaceFuncData-Input'!$A$3:$I$85,9,FALSE)</f>
        <v>Electric</v>
      </c>
      <c r="J65" s="131">
        <f>VLOOKUP($A65,'2025 Stds Ltg Table'!$B$4:$V$92,2,0)</f>
        <v>0.6</v>
      </c>
      <c r="K65" s="137">
        <f>VLOOKUP($A65,'2025 Stds Ltg Table'!$B$4:$W$92,K$1,0)</f>
        <v>0</v>
      </c>
      <c r="L65" s="137">
        <f>VLOOKUP($A65,'2025 Stds Ltg Table'!$B$4:$W$92,L$1,0)</f>
        <v>0</v>
      </c>
      <c r="M65" s="137">
        <f>VLOOKUP($A65,'2025 Stds Ltg Table'!$B$4:$W$92,M$1,0)</f>
        <v>0</v>
      </c>
      <c r="N65" s="137">
        <f>VLOOKUP($A65,'2025 Stds Ltg Table'!$B$4:$W$92,N$1,0)</f>
        <v>0.35</v>
      </c>
      <c r="O65" s="137">
        <f>VLOOKUP($A65,'2025 Stds Ltg Table'!$B$4:$W$92,O$1,0)</f>
        <v>0</v>
      </c>
      <c r="P65" s="137">
        <f>VLOOKUP($A65,'2025 Stds Ltg Table'!$B$4:$W$92,P$1,0)</f>
        <v>0</v>
      </c>
      <c r="Q65" s="137">
        <f>VLOOKUP($A65,'2025 Stds Ltg Table'!$B$4:$W$92,Q$1,0)</f>
        <v>0</v>
      </c>
      <c r="R65" s="137">
        <f>VLOOKUP($A65,'2025 Stds Ltg Table'!$B$4:$W$92,R$1,0)</f>
        <v>0</v>
      </c>
      <c r="S65" s="137">
        <f>VLOOKUP($A65,'2025 Stds Ltg Table'!$B$4:$W$92,S$1,0)</f>
        <v>0</v>
      </c>
      <c r="T65" s="137">
        <f>VLOOKUP($A65,'2025 Stds Ltg Table'!$B$4:$W$92,T$1,0)</f>
        <v>0</v>
      </c>
      <c r="U65" s="137">
        <f>VLOOKUP($A65,'2025 Stds Ltg Table'!$B$4:$W$92,U$1,0)</f>
        <v>0</v>
      </c>
      <c r="V65" s="137">
        <f>VLOOKUP($A65,'2025 Stds Ltg Table'!$B$4:$W$92,V$1,0)</f>
        <v>0</v>
      </c>
      <c r="W65" s="137">
        <f>VLOOKUP($A65,'2025 Stds Ltg Table'!$B$4:$W$92,W$1,0)</f>
        <v>0</v>
      </c>
      <c r="X65" s="137">
        <f>VLOOKUP($A65,'2025 Stds Ltg Table'!$B$4:$W$92,X$1,0)</f>
        <v>0</v>
      </c>
      <c r="Y65" s="137">
        <f>VLOOKUP($A65,'2025 Stds Ltg Table'!$B$4:$W$92,Y$1,0)</f>
        <v>0</v>
      </c>
      <c r="Z65" s="137">
        <f>VLOOKUP($A65,'2025 Stds Ltg Table'!$B$4:$W$92,Z$1,0)</f>
        <v>0</v>
      </c>
      <c r="AA65" s="137">
        <f>VLOOKUP($A65,'2025 Stds Ltg Table'!$B$4:$W$92,AA$1,0)</f>
        <v>0</v>
      </c>
      <c r="AB65" s="137">
        <f>VLOOKUP($A65,'2025 Stds Ltg Table'!$B$4:$W$92,AB$1,0)</f>
        <v>0</v>
      </c>
      <c r="AC65" s="137">
        <f>VLOOKUP($A65,'2025 Stds Ltg Table'!$B$4:$W$92,AC$1,0)</f>
        <v>0</v>
      </c>
      <c r="AD65" s="137">
        <f>VLOOKUP($A65,'2025 Stds Ltg Table'!$B$4:$W$92,AD$1,0)</f>
        <v>0</v>
      </c>
      <c r="AE65" s="58">
        <f>VLOOKUP($A65,'2022 SpaceFuncData-Input'!$A$3:$Y$82,17,FALSE)</f>
        <v>8760</v>
      </c>
      <c r="AF65" s="58">
        <f>VLOOKUP($A65,'2022 SpaceFuncData-Input'!$A$3:$Y$82,18,FALSE)</f>
        <v>8760</v>
      </c>
      <c r="AG65" s="58">
        <f>VLOOKUP($A65,'2022 SpaceFuncData-Input'!$A$3:$Y$82,19,FALSE)</f>
        <v>0</v>
      </c>
      <c r="AH65" s="58">
        <f>VLOOKUP($A65,'2022 SpaceFuncData-Input'!$A$3:$Y$82,20,FALSE)</f>
        <v>0</v>
      </c>
      <c r="AI65" s="58">
        <f>VLOOKUP($A65,'2022 SpaceFuncData-Input'!$A$3:$Y$82,21,FALSE)</f>
        <v>50</v>
      </c>
      <c r="AJ65" s="58">
        <f>VLOOKUP($A65,'2022 SpaceFuncData-Input'!$A$3:$Y$82,22,FALSE)</f>
        <v>100</v>
      </c>
      <c r="AK65" s="58">
        <f>VLOOKUP($A65,'2022 SpaceFuncData-Input'!$A$3:$Y$82,23,FALSE)</f>
        <v>1.5</v>
      </c>
      <c r="AL65" s="58">
        <f>VLOOKUP($A65,'2022 SpaceFuncData-Input'!$A$3:$Y$82,24,FALSE)</f>
        <v>2</v>
      </c>
      <c r="AM65" s="58" t="str">
        <f>VLOOKUP($A65,'2022 SpaceFuncData-Input'!$A$3:$Y$82,25,FALSE)</f>
        <v>Office</v>
      </c>
      <c r="AN65" s="58">
        <v>1</v>
      </c>
      <c r="AO65" s="58">
        <v>1</v>
      </c>
      <c r="AP65" s="58">
        <v>0</v>
      </c>
      <c r="AQ65" s="46">
        <v>363</v>
      </c>
    </row>
    <row r="66" spans="1:43" ht="14.4" x14ac:dyDescent="0.25">
      <c r="A66" s="58" t="str">
        <f>'2025 Stds Ltg Table'!B62</f>
        <v>Storage, Commercial/Industrial (Warehouse)</v>
      </c>
      <c r="B66" s="58" t="str">
        <f>VLOOKUP($A66,'2022 SpaceFuncData-Input'!$A$3:$I$82,2,FALSE)</f>
        <v>Misc - Warehouses</v>
      </c>
      <c r="C66" s="58">
        <f>VLOOKUP($A66,'2022 SpaceFuncData-Input'!$A$3:$I$85,3,FALSE)</f>
        <v>2</v>
      </c>
      <c r="D66" s="58">
        <f>VLOOKUP($A66,'2022 SpaceFuncData-Input'!$A$3:$I$85,4,FALSE)</f>
        <v>0.5</v>
      </c>
      <c r="E66" s="58">
        <f>VLOOKUP($A66,'2022 SpaceFuncData-Input'!$A$3:$I$85,5,FALSE)</f>
        <v>275</v>
      </c>
      <c r="F66" s="58">
        <f>VLOOKUP($A66,'2022 SpaceFuncData-Input'!$A$3:$I$85,6,FALSE)</f>
        <v>475</v>
      </c>
      <c r="G66" s="58">
        <f>VLOOKUP($A66,'2022 SpaceFuncData-Input'!$A$3:$I$85,7,FALSE)</f>
        <v>0.2</v>
      </c>
      <c r="H66" s="58">
        <f>VLOOKUP($A66,'2022 SpaceFuncData-Input'!$A$3:$I$85,8,FALSE)</f>
        <v>0.18</v>
      </c>
      <c r="I66" s="58" t="str">
        <f>VLOOKUP($A66,'2022 SpaceFuncData-Input'!$A$3:$I$85,9,FALSE)</f>
        <v>Electric</v>
      </c>
      <c r="J66" s="131">
        <f>VLOOKUP($A66,'2025 Stds Ltg Table'!$B$4:$V$92,2,0)</f>
        <v>0.4</v>
      </c>
      <c r="K66" s="137">
        <f>VLOOKUP($A66,'2025 Stds Ltg Table'!$B$4:$W$92,K$1,0)</f>
        <v>0</v>
      </c>
      <c r="L66" s="137">
        <f>VLOOKUP($A66,'2025 Stds Ltg Table'!$B$4:$W$92,L$1,0)</f>
        <v>0</v>
      </c>
      <c r="M66" s="137">
        <f>VLOOKUP($A66,'2025 Stds Ltg Table'!$B$4:$W$92,M$1,0)</f>
        <v>0</v>
      </c>
      <c r="N66" s="137">
        <f>VLOOKUP($A66,'2025 Stds Ltg Table'!$B$4:$W$92,N$1,0)</f>
        <v>0</v>
      </c>
      <c r="O66" s="137">
        <f>VLOOKUP($A66,'2025 Stds Ltg Table'!$B$4:$W$92,O$1,0)</f>
        <v>0</v>
      </c>
      <c r="P66" s="137">
        <f>VLOOKUP($A66,'2025 Stds Ltg Table'!$B$4:$W$92,P$1,0)</f>
        <v>0</v>
      </c>
      <c r="Q66" s="137">
        <f>VLOOKUP($A66,'2025 Stds Ltg Table'!$B$4:$W$92,Q$1,0)</f>
        <v>0</v>
      </c>
      <c r="R66" s="137">
        <f>VLOOKUP($A66,'2025 Stds Ltg Table'!$B$4:$W$92,R$1,0)</f>
        <v>0</v>
      </c>
      <c r="S66" s="137">
        <f>VLOOKUP($A66,'2025 Stds Ltg Table'!$B$4:$W$92,S$1,0)</f>
        <v>0</v>
      </c>
      <c r="T66" s="137">
        <f>VLOOKUP($A66,'2025 Stds Ltg Table'!$B$4:$W$92,T$1,0)</f>
        <v>0</v>
      </c>
      <c r="U66" s="137">
        <f>VLOOKUP($A66,'2025 Stds Ltg Table'!$B$4:$W$92,U$1,0)</f>
        <v>0</v>
      </c>
      <c r="V66" s="137">
        <f>VLOOKUP($A66,'2025 Stds Ltg Table'!$B$4:$W$92,V$1,0)</f>
        <v>0</v>
      </c>
      <c r="W66" s="137">
        <f>VLOOKUP($A66,'2025 Stds Ltg Table'!$B$4:$W$92,W$1,0)</f>
        <v>0</v>
      </c>
      <c r="X66" s="137">
        <f>VLOOKUP($A66,'2025 Stds Ltg Table'!$B$4:$W$92,X$1,0)</f>
        <v>0</v>
      </c>
      <c r="Y66" s="137">
        <f>VLOOKUP($A66,'2025 Stds Ltg Table'!$B$4:$W$92,Y$1,0)</f>
        <v>0</v>
      </c>
      <c r="Z66" s="137">
        <f>VLOOKUP($A66,'2025 Stds Ltg Table'!$B$4:$W$92,Z$1,0)</f>
        <v>0</v>
      </c>
      <c r="AA66" s="137">
        <f>VLOOKUP($A66,'2025 Stds Ltg Table'!$B$4:$W$92,AA$1,0)</f>
        <v>0</v>
      </c>
      <c r="AB66" s="137">
        <f>VLOOKUP($A66,'2025 Stds Ltg Table'!$B$4:$W$92,AB$1,0)</f>
        <v>0</v>
      </c>
      <c r="AC66" s="137">
        <f>VLOOKUP($A66,'2025 Stds Ltg Table'!$B$4:$W$92,AC$1,0)</f>
        <v>0</v>
      </c>
      <c r="AD66" s="137">
        <f>VLOOKUP($A66,'2025 Stds Ltg Table'!$B$4:$W$92,AD$1,0)</f>
        <v>0</v>
      </c>
      <c r="AE66" s="58">
        <f>VLOOKUP($A66,'2022 SpaceFuncData-Input'!$A$3:$Y$82,17,FALSE)</f>
        <v>8760</v>
      </c>
      <c r="AF66" s="58">
        <f>VLOOKUP($A66,'2022 SpaceFuncData-Input'!$A$3:$Y$82,18,FALSE)</f>
        <v>8760</v>
      </c>
      <c r="AG66" s="58">
        <f>VLOOKUP($A66,'2022 SpaceFuncData-Input'!$A$3:$Y$82,19,FALSE)</f>
        <v>0</v>
      </c>
      <c r="AH66" s="58">
        <f>VLOOKUP($A66,'2022 SpaceFuncData-Input'!$A$3:$Y$82,20,FALSE)</f>
        <v>0</v>
      </c>
      <c r="AI66" s="58">
        <f>VLOOKUP($A66,'2022 SpaceFuncData-Input'!$A$3:$Y$82,21,FALSE)</f>
        <v>50</v>
      </c>
      <c r="AJ66" s="58">
        <f>VLOOKUP($A66,'2022 SpaceFuncData-Input'!$A$3:$Y$82,22,FALSE)</f>
        <v>300</v>
      </c>
      <c r="AK66" s="58">
        <f>VLOOKUP($A66,'2022 SpaceFuncData-Input'!$A$3:$Y$82,23,FALSE)</f>
        <v>1.5</v>
      </c>
      <c r="AL66" s="58">
        <f>VLOOKUP($A66,'2022 SpaceFuncData-Input'!$A$3:$Y$82,24,FALSE)</f>
        <v>2</v>
      </c>
      <c r="AM66" s="58" t="str">
        <f>VLOOKUP($A66,'2022 SpaceFuncData-Input'!$A$3:$Y$82,25,FALSE)</f>
        <v>Warehouse</v>
      </c>
      <c r="AN66" s="164">
        <v>1</v>
      </c>
      <c r="AO66" s="164">
        <v>0</v>
      </c>
      <c r="AP66" s="164">
        <v>0</v>
      </c>
      <c r="AQ66" s="46">
        <v>364</v>
      </c>
    </row>
    <row r="67" spans="1:43" ht="14.4" x14ac:dyDescent="0.25">
      <c r="A67" s="58" t="str">
        <f>'2025 Stds Ltg Table'!B84</f>
        <v>Storage, Commercial/Industrial (Refrigerated)</v>
      </c>
      <c r="B67" s="58" t="str">
        <f>VLOOKUP($A67,'2022 SpaceFuncData-Input'!$A$3:$I$82,2,FALSE)</f>
        <v>Misc - Freezer and refrigerated spaces (&lt;50F)</v>
      </c>
      <c r="C67" s="58">
        <f>VLOOKUP($A67,'2022 SpaceFuncData-Input'!$A$3:$I$85,3,FALSE)</f>
        <v>0</v>
      </c>
      <c r="D67" s="58">
        <f>VLOOKUP($A67,'2022 SpaceFuncData-Input'!$A$3:$I$85,4,FALSE)</f>
        <v>0.5</v>
      </c>
      <c r="E67" s="58">
        <f>VLOOKUP($A67,'2022 SpaceFuncData-Input'!$A$3:$I$85,5,FALSE)</f>
        <v>275</v>
      </c>
      <c r="F67" s="58">
        <f>VLOOKUP($A67,'2022 SpaceFuncData-Input'!$A$3:$I$85,6,FALSE)</f>
        <v>475</v>
      </c>
      <c r="G67" s="58">
        <f>VLOOKUP($A67,'2022 SpaceFuncData-Input'!$A$3:$I$85,7,FALSE)</f>
        <v>0.2</v>
      </c>
      <c r="H67" s="58">
        <f>VLOOKUP($A67,'2022 SpaceFuncData-Input'!$A$3:$I$85,8,FALSE)</f>
        <v>0.18</v>
      </c>
      <c r="I67" s="58" t="str">
        <f>VLOOKUP($A67,'2022 SpaceFuncData-Input'!$A$3:$I$85,9,FALSE)</f>
        <v>Electric</v>
      </c>
      <c r="J67" s="131">
        <f>VLOOKUP($A67,'2025 Stds Ltg Table'!$B$4:$V$92,2,0)</f>
        <v>0.4</v>
      </c>
      <c r="K67" s="137">
        <f>VLOOKUP($A67,'2025 Stds Ltg Table'!$B$4:$W$92,K$1,0)</f>
        <v>0</v>
      </c>
      <c r="L67" s="137">
        <f>VLOOKUP($A67,'2025 Stds Ltg Table'!$B$4:$W$92,L$1,0)</f>
        <v>0</v>
      </c>
      <c r="M67" s="137">
        <f>VLOOKUP($A67,'2025 Stds Ltg Table'!$B$4:$W$92,M$1,0)</f>
        <v>0</v>
      </c>
      <c r="N67" s="137">
        <f>VLOOKUP($A67,'2025 Stds Ltg Table'!$B$4:$W$92,N$1,0)</f>
        <v>0</v>
      </c>
      <c r="O67" s="137">
        <f>VLOOKUP($A67,'2025 Stds Ltg Table'!$B$4:$W$92,O$1,0)</f>
        <v>0</v>
      </c>
      <c r="P67" s="137">
        <f>VLOOKUP($A67,'2025 Stds Ltg Table'!$B$4:$W$92,P$1,0)</f>
        <v>0</v>
      </c>
      <c r="Q67" s="137">
        <f>VLOOKUP($A67,'2025 Stds Ltg Table'!$B$4:$W$92,Q$1,0)</f>
        <v>0</v>
      </c>
      <c r="R67" s="137">
        <f>VLOOKUP($A67,'2025 Stds Ltg Table'!$B$4:$W$92,R$1,0)</f>
        <v>0</v>
      </c>
      <c r="S67" s="137">
        <f>VLOOKUP($A67,'2025 Stds Ltg Table'!$B$4:$W$92,S$1,0)</f>
        <v>0</v>
      </c>
      <c r="T67" s="137">
        <f>VLOOKUP($A67,'2025 Stds Ltg Table'!$B$4:$W$92,T$1,0)</f>
        <v>0</v>
      </c>
      <c r="U67" s="137">
        <f>VLOOKUP($A67,'2025 Stds Ltg Table'!$B$4:$W$92,U$1,0)</f>
        <v>0</v>
      </c>
      <c r="V67" s="137">
        <f>VLOOKUP($A67,'2025 Stds Ltg Table'!$B$4:$W$92,V$1,0)</f>
        <v>0</v>
      </c>
      <c r="W67" s="137">
        <f>VLOOKUP($A67,'2025 Stds Ltg Table'!$B$4:$W$92,W$1,0)</f>
        <v>0</v>
      </c>
      <c r="X67" s="137">
        <f>VLOOKUP($A67,'2025 Stds Ltg Table'!$B$4:$W$92,X$1,0)</f>
        <v>0</v>
      </c>
      <c r="Y67" s="137">
        <f>VLOOKUP($A67,'2025 Stds Ltg Table'!$B$4:$W$92,Y$1,0)</f>
        <v>0</v>
      </c>
      <c r="Z67" s="137">
        <f>VLOOKUP($A67,'2025 Stds Ltg Table'!$B$4:$W$92,Z$1,0)</f>
        <v>0</v>
      </c>
      <c r="AA67" s="137">
        <f>VLOOKUP($A67,'2025 Stds Ltg Table'!$B$4:$W$92,AA$1,0)</f>
        <v>0</v>
      </c>
      <c r="AB67" s="137">
        <f>VLOOKUP($A67,'2025 Stds Ltg Table'!$B$4:$W$92,AB$1,0)</f>
        <v>0</v>
      </c>
      <c r="AC67" s="137">
        <f>VLOOKUP($A67,'2025 Stds Ltg Table'!$B$4:$W$92,AC$1,0)</f>
        <v>0</v>
      </c>
      <c r="AD67" s="137">
        <f>VLOOKUP($A67,'2025 Stds Ltg Table'!$B$4:$W$92,AD$1,0)</f>
        <v>0</v>
      </c>
      <c r="AE67" s="58">
        <f>VLOOKUP($A67,'2022 SpaceFuncData-Input'!$A$3:$Y$82,17,FALSE)</f>
        <v>8760</v>
      </c>
      <c r="AF67" s="58">
        <f>VLOOKUP($A67,'2022 SpaceFuncData-Input'!$A$3:$Y$82,18,FALSE)</f>
        <v>8760</v>
      </c>
      <c r="AG67" s="58">
        <f>VLOOKUP($A67,'2022 SpaceFuncData-Input'!$A$3:$Y$82,19,FALSE)</f>
        <v>0</v>
      </c>
      <c r="AH67" s="58">
        <f>VLOOKUP($A67,'2022 SpaceFuncData-Input'!$A$3:$Y$82,20,FALSE)</f>
        <v>10</v>
      </c>
      <c r="AI67" s="58">
        <f>VLOOKUP($A67,'2022 SpaceFuncData-Input'!$A$3:$Y$82,21,FALSE)</f>
        <v>50</v>
      </c>
      <c r="AJ67" s="58">
        <f>VLOOKUP($A67,'2022 SpaceFuncData-Input'!$A$3:$Y$82,22,FALSE)</f>
        <v>300</v>
      </c>
      <c r="AK67" s="58">
        <f>VLOOKUP($A67,'2022 SpaceFuncData-Input'!$A$3:$Y$82,23,FALSE)</f>
        <v>1.5</v>
      </c>
      <c r="AL67" s="58">
        <f>VLOOKUP($A67,'2022 SpaceFuncData-Input'!$A$3:$Y$82,24,FALSE)</f>
        <v>2</v>
      </c>
      <c r="AM67" s="58" t="str">
        <f>VLOOKUP($A67,'2022 SpaceFuncData-Input'!$A$3:$Y$82,25,FALSE)</f>
        <v>Warehouse</v>
      </c>
      <c r="AN67" s="164">
        <v>1</v>
      </c>
      <c r="AO67" s="164">
        <v>0</v>
      </c>
      <c r="AP67" s="164">
        <v>0</v>
      </c>
      <c r="AQ67" s="46">
        <v>365</v>
      </c>
    </row>
    <row r="68" spans="1:43" ht="14.4" x14ac:dyDescent="0.25">
      <c r="A68" s="58" t="str">
        <f>'2025 Stds Ltg Table'!B63</f>
        <v>Storage, Commercial/Industrial (Shipping &amp; Handling)</v>
      </c>
      <c r="B68" s="58" t="str">
        <f>VLOOKUP($A68,'2022 SpaceFuncData-Input'!$A$3:$I$82,2,FALSE)</f>
        <v>Misc - Shipping/receiving</v>
      </c>
      <c r="C68" s="58">
        <f>VLOOKUP($A68,'2022 SpaceFuncData-Input'!$A$3:$I$85,3,FALSE)</f>
        <v>5</v>
      </c>
      <c r="D68" s="58">
        <f>VLOOKUP($A68,'2022 SpaceFuncData-Input'!$A$3:$I$85,4,FALSE)</f>
        <v>0.5</v>
      </c>
      <c r="E68" s="58">
        <f>VLOOKUP($A68,'2022 SpaceFuncData-Input'!$A$3:$I$85,5,FALSE)</f>
        <v>275</v>
      </c>
      <c r="F68" s="58">
        <f>VLOOKUP($A68,'2022 SpaceFuncData-Input'!$A$3:$I$85,6,FALSE)</f>
        <v>475</v>
      </c>
      <c r="G68" s="58">
        <f>VLOOKUP($A68,'2022 SpaceFuncData-Input'!$A$3:$I$85,7,FALSE)</f>
        <v>0.5</v>
      </c>
      <c r="H68" s="58">
        <f>VLOOKUP($A68,'2022 SpaceFuncData-Input'!$A$3:$I$85,8,FALSE)</f>
        <v>0.18</v>
      </c>
      <c r="I68" s="58" t="str">
        <f>VLOOKUP($A68,'2022 SpaceFuncData-Input'!$A$3:$I$85,9,FALSE)</f>
        <v>Electric</v>
      </c>
      <c r="J68" s="131">
        <f>VLOOKUP($A68,'2025 Stds Ltg Table'!$B$4:$V$92,2,0)</f>
        <v>0.6</v>
      </c>
      <c r="K68" s="137">
        <f>VLOOKUP($A68,'2025 Stds Ltg Table'!$B$4:$W$92,K$1,0)</f>
        <v>0</v>
      </c>
      <c r="L68" s="137">
        <f>VLOOKUP($A68,'2025 Stds Ltg Table'!$B$4:$W$92,L$1,0)</f>
        <v>0</v>
      </c>
      <c r="M68" s="137">
        <f>VLOOKUP($A68,'2025 Stds Ltg Table'!$B$4:$W$92,M$1,0)</f>
        <v>0</v>
      </c>
      <c r="N68" s="137">
        <f>VLOOKUP($A68,'2025 Stds Ltg Table'!$B$4:$W$92,N$1,0)</f>
        <v>0</v>
      </c>
      <c r="O68" s="137">
        <f>VLOOKUP($A68,'2025 Stds Ltg Table'!$B$4:$W$92,O$1,0)</f>
        <v>0</v>
      </c>
      <c r="P68" s="137">
        <f>VLOOKUP($A68,'2025 Stds Ltg Table'!$B$4:$W$92,P$1,0)</f>
        <v>0</v>
      </c>
      <c r="Q68" s="137">
        <f>VLOOKUP($A68,'2025 Stds Ltg Table'!$B$4:$W$92,Q$1,0)</f>
        <v>0</v>
      </c>
      <c r="R68" s="137">
        <f>VLOOKUP($A68,'2025 Stds Ltg Table'!$B$4:$W$92,R$1,0)</f>
        <v>0</v>
      </c>
      <c r="S68" s="137">
        <f>VLOOKUP($A68,'2025 Stds Ltg Table'!$B$4:$W$92,S$1,0)</f>
        <v>0</v>
      </c>
      <c r="T68" s="137">
        <f>VLOOKUP($A68,'2025 Stds Ltg Table'!$B$4:$W$92,T$1,0)</f>
        <v>0</v>
      </c>
      <c r="U68" s="137">
        <f>VLOOKUP($A68,'2025 Stds Ltg Table'!$B$4:$W$92,U$1,0)</f>
        <v>0</v>
      </c>
      <c r="V68" s="137">
        <f>VLOOKUP($A68,'2025 Stds Ltg Table'!$B$4:$W$92,V$1,0)</f>
        <v>0</v>
      </c>
      <c r="W68" s="137">
        <f>VLOOKUP($A68,'2025 Stds Ltg Table'!$B$4:$W$92,W$1,0)</f>
        <v>0</v>
      </c>
      <c r="X68" s="137">
        <f>VLOOKUP($A68,'2025 Stds Ltg Table'!$B$4:$W$92,X$1,0)</f>
        <v>0</v>
      </c>
      <c r="Y68" s="137">
        <f>VLOOKUP($A68,'2025 Stds Ltg Table'!$B$4:$W$92,Y$1,0)</f>
        <v>0</v>
      </c>
      <c r="Z68" s="137">
        <f>VLOOKUP($A68,'2025 Stds Ltg Table'!$B$4:$W$92,Z$1,0)</f>
        <v>0</v>
      </c>
      <c r="AA68" s="137">
        <f>VLOOKUP($A68,'2025 Stds Ltg Table'!$B$4:$W$92,AA$1,0)</f>
        <v>0</v>
      </c>
      <c r="AB68" s="137">
        <f>VLOOKUP($A68,'2025 Stds Ltg Table'!$B$4:$W$92,AB$1,0)</f>
        <v>0</v>
      </c>
      <c r="AC68" s="137">
        <f>VLOOKUP($A68,'2025 Stds Ltg Table'!$B$4:$W$92,AC$1,0)</f>
        <v>0</v>
      </c>
      <c r="AD68" s="137">
        <f>VLOOKUP($A68,'2025 Stds Ltg Table'!$B$4:$W$92,AD$1,0)</f>
        <v>0</v>
      </c>
      <c r="AE68" s="58">
        <f>VLOOKUP($A68,'2022 SpaceFuncData-Input'!$A$3:$Y$82,17,FALSE)</f>
        <v>8760</v>
      </c>
      <c r="AF68" s="58">
        <f>VLOOKUP($A68,'2022 SpaceFuncData-Input'!$A$3:$Y$82,18,FALSE)</f>
        <v>8760</v>
      </c>
      <c r="AG68" s="58">
        <f>VLOOKUP($A68,'2022 SpaceFuncData-Input'!$A$3:$Y$82,19,FALSE)</f>
        <v>0</v>
      </c>
      <c r="AH68" s="58">
        <f>VLOOKUP($A68,'2022 SpaceFuncData-Input'!$A$3:$Y$82,20,FALSE)</f>
        <v>0</v>
      </c>
      <c r="AI68" s="58">
        <f>VLOOKUP($A68,'2022 SpaceFuncData-Input'!$A$3:$Y$82,21,FALSE)</f>
        <v>50</v>
      </c>
      <c r="AJ68" s="58">
        <f>VLOOKUP($A68,'2022 SpaceFuncData-Input'!$A$3:$Y$82,22,FALSE)</f>
        <v>300</v>
      </c>
      <c r="AK68" s="58">
        <f>VLOOKUP($A68,'2022 SpaceFuncData-Input'!$A$3:$Y$82,23,FALSE)</f>
        <v>1.5</v>
      </c>
      <c r="AL68" s="58">
        <f>VLOOKUP($A68,'2022 SpaceFuncData-Input'!$A$3:$Y$82,24,FALSE)</f>
        <v>2</v>
      </c>
      <c r="AM68" s="58" t="str">
        <f>VLOOKUP($A68,'2022 SpaceFuncData-Input'!$A$3:$Y$82,25,FALSE)</f>
        <v>Warehouse</v>
      </c>
      <c r="AN68" s="164">
        <v>1</v>
      </c>
      <c r="AO68" s="164">
        <v>0</v>
      </c>
      <c r="AP68" s="164">
        <v>0</v>
      </c>
      <c r="AQ68" s="46">
        <v>366</v>
      </c>
    </row>
    <row r="69" spans="1:43" ht="14.4" x14ac:dyDescent="0.25">
      <c r="A69" s="58" t="s">
        <v>1159</v>
      </c>
      <c r="B69" s="58" t="str">
        <f>VLOOKUP($A69,'2022 SpaceFuncData-Input'!$A$3:$I$82,2,FALSE)</f>
        <v>Misc - All others</v>
      </c>
      <c r="C69" s="58">
        <f>VLOOKUP($A69,'2022 SpaceFuncData-Input'!$A$3:$I$85,3,FALSE)</f>
        <v>0</v>
      </c>
      <c r="D69" s="58">
        <f>VLOOKUP($A69,'2022 SpaceFuncData-Input'!$A$3:$I$85,4,FALSE)</f>
        <v>0.5</v>
      </c>
      <c r="E69" s="58">
        <f>VLOOKUP($A69,'2022 SpaceFuncData-Input'!$A$3:$I$85,5,FALSE)</f>
        <v>250</v>
      </c>
      <c r="F69" s="58">
        <f>VLOOKUP($A69,'2022 SpaceFuncData-Input'!$A$3:$I$85,6,FALSE)</f>
        <v>200</v>
      </c>
      <c r="G69" s="58">
        <f>VLOOKUP($A69,'2022 SpaceFuncData-Input'!$A$3:$I$85,7,FALSE)</f>
        <v>0.2</v>
      </c>
      <c r="H69" s="58">
        <f>VLOOKUP($A69,'2022 SpaceFuncData-Input'!$A$3:$I$85,8,FALSE)</f>
        <v>0</v>
      </c>
      <c r="I69" s="58" t="str">
        <f>VLOOKUP($A69,'2022 SpaceFuncData-Input'!$A$3:$I$85,9,FALSE)</f>
        <v>Electric</v>
      </c>
      <c r="J69" s="131">
        <f>VLOOKUP($A69,'2025 Stds Ltg Table'!$B$4:$V$92,2,0)</f>
        <v>0.4</v>
      </c>
      <c r="K69" s="137">
        <f>VLOOKUP($A69,'2025 Stds Ltg Table'!$B$4:$W$92,K$1,0)</f>
        <v>0</v>
      </c>
      <c r="L69" s="137">
        <f>VLOOKUP($A69,'2025 Stds Ltg Table'!$B$4:$W$92,L$1,0)</f>
        <v>0</v>
      </c>
      <c r="M69" s="137">
        <f>VLOOKUP($A69,'2025 Stds Ltg Table'!$B$4:$W$92,M$1,0)</f>
        <v>0</v>
      </c>
      <c r="N69" s="137">
        <f>VLOOKUP($A69,'2025 Stds Ltg Table'!$B$4:$W$92,N$1,0)</f>
        <v>0</v>
      </c>
      <c r="O69" s="137">
        <f>VLOOKUP($A69,'2025 Stds Ltg Table'!$B$4:$W$92,O$1,0)</f>
        <v>0</v>
      </c>
      <c r="P69" s="137">
        <f>VLOOKUP($A69,'2025 Stds Ltg Table'!$B$4:$W$92,P$1,0)</f>
        <v>0</v>
      </c>
      <c r="Q69" s="137">
        <f>VLOOKUP($A69,'2025 Stds Ltg Table'!$B$4:$W$92,Q$1,0)</f>
        <v>0</v>
      </c>
      <c r="R69" s="137">
        <f>VLOOKUP($A69,'2025 Stds Ltg Table'!$B$4:$W$92,R$1,0)</f>
        <v>0</v>
      </c>
      <c r="S69" s="137">
        <f>VLOOKUP($A69,'2025 Stds Ltg Table'!$B$4:$W$92,S$1,0)</f>
        <v>0</v>
      </c>
      <c r="T69" s="137">
        <f>VLOOKUP($A69,'2025 Stds Ltg Table'!$B$4:$W$92,T$1,0)</f>
        <v>0</v>
      </c>
      <c r="U69" s="137">
        <f>VLOOKUP($A69,'2025 Stds Ltg Table'!$B$4:$W$92,U$1,0)</f>
        <v>0</v>
      </c>
      <c r="V69" s="137">
        <f>VLOOKUP($A69,'2025 Stds Ltg Table'!$B$4:$W$92,V$1,0)</f>
        <v>0</v>
      </c>
      <c r="W69" s="137">
        <f>VLOOKUP($A69,'2025 Stds Ltg Table'!$B$4:$W$92,W$1,0)</f>
        <v>0</v>
      </c>
      <c r="X69" s="137">
        <f>VLOOKUP($A69,'2025 Stds Ltg Table'!$B$4:$W$92,X$1,0)</f>
        <v>0</v>
      </c>
      <c r="Y69" s="137">
        <f>VLOOKUP($A69,'2025 Stds Ltg Table'!$B$4:$W$92,Y$1,0)</f>
        <v>0</v>
      </c>
      <c r="Z69" s="137">
        <f>VLOOKUP($A69,'2025 Stds Ltg Table'!$B$4:$W$92,Z$1,0)</f>
        <v>0</v>
      </c>
      <c r="AA69" s="137">
        <f>VLOOKUP($A69,'2025 Stds Ltg Table'!$B$4:$W$92,AA$1,0)</f>
        <v>0</v>
      </c>
      <c r="AB69" s="137">
        <f>VLOOKUP($A69,'2025 Stds Ltg Table'!$B$4:$W$92,AB$1,0)</f>
        <v>0</v>
      </c>
      <c r="AC69" s="137">
        <f>VLOOKUP($A69,'2025 Stds Ltg Table'!$B$4:$W$92,AC$1,0)</f>
        <v>0</v>
      </c>
      <c r="AD69" s="137">
        <f>VLOOKUP($A69,'2025 Stds Ltg Table'!$B$4:$W$92,AD$1,0)</f>
        <v>0</v>
      </c>
      <c r="AE69" s="58">
        <f>VLOOKUP($A69,'2022 SpaceFuncData-Input'!$A$3:$Y$82,17,FALSE)</f>
        <v>8760</v>
      </c>
      <c r="AF69" s="58">
        <f>VLOOKUP($A69,'2022 SpaceFuncData-Input'!$A$3:$Y$82,18,FALSE)</f>
        <v>8760</v>
      </c>
      <c r="AG69" s="58">
        <f>VLOOKUP($A69,'2022 SpaceFuncData-Input'!$A$3:$Y$82,19,FALSE)</f>
        <v>0</v>
      </c>
      <c r="AH69" s="58">
        <f>VLOOKUP($A69,'2022 SpaceFuncData-Input'!$A$3:$Y$82,20,FALSE)</f>
        <v>0</v>
      </c>
      <c r="AI69" s="58">
        <f>VLOOKUP($A69,'2022 SpaceFuncData-Input'!$A$3:$Y$82,21,FALSE)</f>
        <v>50</v>
      </c>
      <c r="AJ69" s="58">
        <f>VLOOKUP($A69,'2022 SpaceFuncData-Input'!$A$3:$Y$82,22,FALSE)</f>
        <v>300</v>
      </c>
      <c r="AK69" s="58">
        <f>VLOOKUP($A69,'2022 SpaceFuncData-Input'!$A$3:$Y$82,23,FALSE)</f>
        <v>1.5</v>
      </c>
      <c r="AL69" s="58">
        <f>VLOOKUP($A69,'2022 SpaceFuncData-Input'!$A$3:$Y$82,24,FALSE)</f>
        <v>2</v>
      </c>
      <c r="AM69" s="58" t="str">
        <f>VLOOKUP($A69,'2022 SpaceFuncData-Input'!$A$3:$Y$82,25,FALSE)</f>
        <v>Warehouse</v>
      </c>
      <c r="AN69" s="164">
        <f t="shared" ref="AN69:AP69" si="2">AN66</f>
        <v>1</v>
      </c>
      <c r="AO69" s="164">
        <v>1</v>
      </c>
      <c r="AP69" s="164">
        <f t="shared" si="2"/>
        <v>0</v>
      </c>
      <c r="AQ69" s="192">
        <v>380</v>
      </c>
    </row>
    <row r="70" spans="1:43" ht="14.4" x14ac:dyDescent="0.25">
      <c r="A70" s="58" t="str">
        <f>'2025 Stds Ltg Table'!B64</f>
        <v>Sports Arena - Playing Area (&gt; 5,000 Spectators)</v>
      </c>
      <c r="B70" s="58" t="str">
        <f>VLOOKUP($A70,'2022 SpaceFuncData-Input'!$A$3:$I$82,2,FALSE)</f>
        <v>Sports/Entertainment - Gym, sports arena (play area)</v>
      </c>
      <c r="C70" s="58">
        <f>VLOOKUP($A70,'2022 SpaceFuncData-Input'!$A$3:$I$85,3,FALSE)</f>
        <v>80</v>
      </c>
      <c r="D70" s="58">
        <f>VLOOKUP($A70,'2022 SpaceFuncData-Input'!$A$3:$I$85,4,FALSE)</f>
        <v>0.5</v>
      </c>
      <c r="E70" s="58">
        <f>VLOOKUP($A70,'2022 SpaceFuncData-Input'!$A$3:$I$85,5,FALSE)</f>
        <v>255</v>
      </c>
      <c r="F70" s="58">
        <f>VLOOKUP($A70,'2022 SpaceFuncData-Input'!$A$3:$I$85,6,FALSE)</f>
        <v>875</v>
      </c>
      <c r="G70" s="58">
        <f>VLOOKUP($A70,'2022 SpaceFuncData-Input'!$A$3:$I$85,7,FALSE)</f>
        <v>0.5</v>
      </c>
      <c r="H70" s="58">
        <f>VLOOKUP($A70,'2022 SpaceFuncData-Input'!$A$3:$I$85,8,FALSE)</f>
        <v>0.18</v>
      </c>
      <c r="I70" s="58" t="str">
        <f>VLOOKUP($A70,'2022 SpaceFuncData-Input'!$A$3:$I$85,9,FALSE)</f>
        <v>Gas</v>
      </c>
      <c r="J70" s="131">
        <f>VLOOKUP($A70,'2025 Stds Ltg Table'!$B$4:$V$92,2,0)</f>
        <v>2.25</v>
      </c>
      <c r="K70" s="137">
        <f>VLOOKUP($A70,'2025 Stds Ltg Table'!$B$4:$W$92,K$1,0)</f>
        <v>0</v>
      </c>
      <c r="L70" s="137">
        <f>VLOOKUP($A70,'2025 Stds Ltg Table'!$B$4:$W$92,L$1,0)</f>
        <v>0</v>
      </c>
      <c r="M70" s="137">
        <f>VLOOKUP($A70,'2025 Stds Ltg Table'!$B$4:$W$92,M$1,0)</f>
        <v>0</v>
      </c>
      <c r="N70" s="137">
        <f>VLOOKUP($A70,'2025 Stds Ltg Table'!$B$4:$W$92,N$1,0)</f>
        <v>0</v>
      </c>
      <c r="O70" s="137">
        <f>VLOOKUP($A70,'2025 Stds Ltg Table'!$B$4:$W$92,O$1,0)</f>
        <v>0</v>
      </c>
      <c r="P70" s="137">
        <f>VLOOKUP($A70,'2025 Stds Ltg Table'!$B$4:$W$92,P$1,0)</f>
        <v>0</v>
      </c>
      <c r="Q70" s="137">
        <f>VLOOKUP($A70,'2025 Stds Ltg Table'!$B$4:$W$92,Q$1,0)</f>
        <v>0</v>
      </c>
      <c r="R70" s="137">
        <f>VLOOKUP($A70,'2025 Stds Ltg Table'!$B$4:$W$92,R$1,0)</f>
        <v>0</v>
      </c>
      <c r="S70" s="137">
        <f>VLOOKUP($A70,'2025 Stds Ltg Table'!$B$4:$W$92,S$1,0)</f>
        <v>0</v>
      </c>
      <c r="T70" s="137">
        <f>VLOOKUP($A70,'2025 Stds Ltg Table'!$B$4:$W$92,T$1,0)</f>
        <v>0</v>
      </c>
      <c r="U70" s="137">
        <f>VLOOKUP($A70,'2025 Stds Ltg Table'!$B$4:$W$92,U$1,0)</f>
        <v>0</v>
      </c>
      <c r="V70" s="137">
        <f>VLOOKUP($A70,'2025 Stds Ltg Table'!$B$4:$W$92,V$1,0)</f>
        <v>0</v>
      </c>
      <c r="W70" s="137">
        <f>VLOOKUP($A70,'2025 Stds Ltg Table'!$B$4:$W$92,W$1,0)</f>
        <v>0</v>
      </c>
      <c r="X70" s="137">
        <f>VLOOKUP($A70,'2025 Stds Ltg Table'!$B$4:$W$92,X$1,0)</f>
        <v>0</v>
      </c>
      <c r="Y70" s="137">
        <f>VLOOKUP($A70,'2025 Stds Ltg Table'!$B$4:$W$92,Y$1,0)</f>
        <v>0</v>
      </c>
      <c r="Z70" s="137">
        <f>VLOOKUP($A70,'2025 Stds Ltg Table'!$B$4:$W$92,Z$1,0)</f>
        <v>0</v>
      </c>
      <c r="AA70" s="137">
        <f>VLOOKUP($A70,'2025 Stds Ltg Table'!$B$4:$W$92,AA$1,0)</f>
        <v>0</v>
      </c>
      <c r="AB70" s="137">
        <f>VLOOKUP($A70,'2025 Stds Ltg Table'!$B$4:$W$92,AB$1,0)</f>
        <v>0</v>
      </c>
      <c r="AC70" s="137">
        <f>VLOOKUP($A70,'2025 Stds Ltg Table'!$B$4:$W$92,AC$1,0)</f>
        <v>0</v>
      </c>
      <c r="AD70" s="137">
        <f>VLOOKUP($A70,'2025 Stds Ltg Table'!$B$4:$W$92,AD$1,0)</f>
        <v>0</v>
      </c>
      <c r="AE70" s="58">
        <f>VLOOKUP($A70,'2022 SpaceFuncData-Input'!$A$3:$Y$82,17,FALSE)</f>
        <v>150</v>
      </c>
      <c r="AF70" s="58">
        <f>VLOOKUP($A70,'2022 SpaceFuncData-Input'!$A$3:$Y$82,18,FALSE)</f>
        <v>150</v>
      </c>
      <c r="AG70" s="58">
        <f>VLOOKUP($A70,'2022 SpaceFuncData-Input'!$A$3:$Y$82,19,FALSE)</f>
        <v>0</v>
      </c>
      <c r="AH70" s="58">
        <f>VLOOKUP($A70,'2022 SpaceFuncData-Input'!$A$3:$Y$82,20,FALSE)</f>
        <v>0</v>
      </c>
      <c r="AI70" s="58">
        <f>VLOOKUP($A70,'2022 SpaceFuncData-Input'!$A$3:$Y$82,21,FALSE)</f>
        <v>150</v>
      </c>
      <c r="AJ70" s="58">
        <f>VLOOKUP($A70,'2022 SpaceFuncData-Input'!$A$3:$Y$82,22,FALSE)</f>
        <v>400</v>
      </c>
      <c r="AK70" s="58">
        <f>VLOOKUP($A70,'2022 SpaceFuncData-Input'!$A$3:$Y$82,23,FALSE)</f>
        <v>1.5</v>
      </c>
      <c r="AL70" s="58">
        <f>VLOOKUP($A70,'2022 SpaceFuncData-Input'!$A$3:$Y$82,24,FALSE)</f>
        <v>2</v>
      </c>
      <c r="AM70" s="58" t="str">
        <f>VLOOKUP($A70,'2022 SpaceFuncData-Input'!$A$3:$Y$82,25,FALSE)</f>
        <v>Retail</v>
      </c>
      <c r="AN70" s="58">
        <v>0</v>
      </c>
      <c r="AO70" s="58">
        <v>0</v>
      </c>
      <c r="AP70" s="58">
        <v>0</v>
      </c>
      <c r="AQ70" s="46">
        <v>367</v>
      </c>
    </row>
    <row r="71" spans="1:43" ht="14.4" x14ac:dyDescent="0.25">
      <c r="A71" s="58" t="str">
        <f>'2025 Stds Ltg Table'!B65</f>
        <v>Sports Arena - Playing Area (2,000 - 5,000 Spectators)</v>
      </c>
      <c r="B71" s="58" t="str">
        <f>VLOOKUP($A71,'2022 SpaceFuncData-Input'!$A$3:$I$82,2,FALSE)</f>
        <v>Sports/Entertainment - Gym, sports arena (play area)</v>
      </c>
      <c r="C71" s="58">
        <f>VLOOKUP($A71,'2022 SpaceFuncData-Input'!$A$3:$I$85,3,FALSE)</f>
        <v>66.666666666666671</v>
      </c>
      <c r="D71" s="58">
        <f>VLOOKUP($A71,'2022 SpaceFuncData-Input'!$A$3:$I$85,4,FALSE)</f>
        <v>0.5</v>
      </c>
      <c r="E71" s="58">
        <f>VLOOKUP($A71,'2022 SpaceFuncData-Input'!$A$3:$I$85,5,FALSE)</f>
        <v>255</v>
      </c>
      <c r="F71" s="58">
        <f>VLOOKUP($A71,'2022 SpaceFuncData-Input'!$A$3:$I$85,6,FALSE)</f>
        <v>875</v>
      </c>
      <c r="G71" s="58">
        <f>VLOOKUP($A71,'2022 SpaceFuncData-Input'!$A$3:$I$85,7,FALSE)</f>
        <v>0.5</v>
      </c>
      <c r="H71" s="58">
        <f>VLOOKUP($A71,'2022 SpaceFuncData-Input'!$A$3:$I$85,8,FALSE)</f>
        <v>0.18</v>
      </c>
      <c r="I71" s="58" t="str">
        <f>VLOOKUP($A71,'2022 SpaceFuncData-Input'!$A$3:$I$85,9,FALSE)</f>
        <v>Gas</v>
      </c>
      <c r="J71" s="131">
        <f>VLOOKUP($A71,'2025 Stds Ltg Table'!$B$4:$V$92,2,0)</f>
        <v>1.45</v>
      </c>
      <c r="K71" s="137">
        <f>VLOOKUP($A71,'2025 Stds Ltg Table'!$B$4:$W$92,K$1,0)</f>
        <v>0</v>
      </c>
      <c r="L71" s="137">
        <f>VLOOKUP($A71,'2025 Stds Ltg Table'!$B$4:$W$92,L$1,0)</f>
        <v>0</v>
      </c>
      <c r="M71" s="137">
        <f>VLOOKUP($A71,'2025 Stds Ltg Table'!$B$4:$W$92,M$1,0)</f>
        <v>0</v>
      </c>
      <c r="N71" s="137">
        <f>VLOOKUP($A71,'2025 Stds Ltg Table'!$B$4:$W$92,N$1,0)</f>
        <v>0</v>
      </c>
      <c r="O71" s="137">
        <f>VLOOKUP($A71,'2025 Stds Ltg Table'!$B$4:$W$92,O$1,0)</f>
        <v>0</v>
      </c>
      <c r="P71" s="137">
        <f>VLOOKUP($A71,'2025 Stds Ltg Table'!$B$4:$W$92,P$1,0)</f>
        <v>0</v>
      </c>
      <c r="Q71" s="137">
        <f>VLOOKUP($A71,'2025 Stds Ltg Table'!$B$4:$W$92,Q$1,0)</f>
        <v>0</v>
      </c>
      <c r="R71" s="137">
        <f>VLOOKUP($A71,'2025 Stds Ltg Table'!$B$4:$W$92,R$1,0)</f>
        <v>0</v>
      </c>
      <c r="S71" s="137">
        <f>VLOOKUP($A71,'2025 Stds Ltg Table'!$B$4:$W$92,S$1,0)</f>
        <v>0</v>
      </c>
      <c r="T71" s="137">
        <f>VLOOKUP($A71,'2025 Stds Ltg Table'!$B$4:$W$92,T$1,0)</f>
        <v>0</v>
      </c>
      <c r="U71" s="137">
        <f>VLOOKUP($A71,'2025 Stds Ltg Table'!$B$4:$W$92,U$1,0)</f>
        <v>0</v>
      </c>
      <c r="V71" s="137">
        <f>VLOOKUP($A71,'2025 Stds Ltg Table'!$B$4:$W$92,V$1,0)</f>
        <v>0</v>
      </c>
      <c r="W71" s="137">
        <f>VLOOKUP($A71,'2025 Stds Ltg Table'!$B$4:$W$92,W$1,0)</f>
        <v>0</v>
      </c>
      <c r="X71" s="137">
        <f>VLOOKUP($A71,'2025 Stds Ltg Table'!$B$4:$W$92,X$1,0)</f>
        <v>0</v>
      </c>
      <c r="Y71" s="137">
        <f>VLOOKUP($A71,'2025 Stds Ltg Table'!$B$4:$W$92,Y$1,0)</f>
        <v>0</v>
      </c>
      <c r="Z71" s="137">
        <f>VLOOKUP($A71,'2025 Stds Ltg Table'!$B$4:$W$92,Z$1,0)</f>
        <v>0</v>
      </c>
      <c r="AA71" s="137">
        <f>VLOOKUP($A71,'2025 Stds Ltg Table'!$B$4:$W$92,AA$1,0)</f>
        <v>0</v>
      </c>
      <c r="AB71" s="137">
        <f>VLOOKUP($A71,'2025 Stds Ltg Table'!$B$4:$W$92,AB$1,0)</f>
        <v>0</v>
      </c>
      <c r="AC71" s="137">
        <f>VLOOKUP($A71,'2025 Stds Ltg Table'!$B$4:$W$92,AC$1,0)</f>
        <v>0</v>
      </c>
      <c r="AD71" s="137">
        <f>VLOOKUP($A71,'2025 Stds Ltg Table'!$B$4:$W$92,AD$1,0)</f>
        <v>0</v>
      </c>
      <c r="AE71" s="58">
        <f>VLOOKUP($A71,'2022 SpaceFuncData-Input'!$A$3:$Y$82,17,FALSE)</f>
        <v>150</v>
      </c>
      <c r="AF71" s="58">
        <f>VLOOKUP($A71,'2022 SpaceFuncData-Input'!$A$3:$Y$82,18,FALSE)</f>
        <v>150</v>
      </c>
      <c r="AG71" s="58">
        <f>VLOOKUP($A71,'2022 SpaceFuncData-Input'!$A$3:$Y$82,19,FALSE)</f>
        <v>0</v>
      </c>
      <c r="AH71" s="58">
        <f>VLOOKUP($A71,'2022 SpaceFuncData-Input'!$A$3:$Y$82,20,FALSE)</f>
        <v>0</v>
      </c>
      <c r="AI71" s="58">
        <f>VLOOKUP($A71,'2022 SpaceFuncData-Input'!$A$3:$Y$82,21,FALSE)</f>
        <v>150</v>
      </c>
      <c r="AJ71" s="58">
        <f>VLOOKUP($A71,'2022 SpaceFuncData-Input'!$A$3:$Y$82,22,FALSE)</f>
        <v>400</v>
      </c>
      <c r="AK71" s="58">
        <f>VLOOKUP($A71,'2022 SpaceFuncData-Input'!$A$3:$Y$82,23,FALSE)</f>
        <v>1.5</v>
      </c>
      <c r="AL71" s="58">
        <f>VLOOKUP($A71,'2022 SpaceFuncData-Input'!$A$3:$Y$82,24,FALSE)</f>
        <v>2</v>
      </c>
      <c r="AM71" s="58" t="str">
        <f>VLOOKUP($A71,'2022 SpaceFuncData-Input'!$A$3:$Y$82,25,FALSE)</f>
        <v>Retail</v>
      </c>
      <c r="AN71" s="58">
        <v>0</v>
      </c>
      <c r="AO71" s="58">
        <v>0</v>
      </c>
      <c r="AP71" s="58">
        <v>0</v>
      </c>
      <c r="AQ71" s="46">
        <v>368</v>
      </c>
    </row>
    <row r="72" spans="1:43" ht="14.4" x14ac:dyDescent="0.25">
      <c r="A72" s="58" t="str">
        <f>'2025 Stds Ltg Table'!B66</f>
        <v>Sports Arena - Playing Area (&lt; 2,000 Spectators)</v>
      </c>
      <c r="B72" s="58" t="str">
        <f>VLOOKUP($A72,'2022 SpaceFuncData-Input'!$A$3:$I$82,2,FALSE)</f>
        <v>Sports/Entertainment - Gym, sports arena (play area)</v>
      </c>
      <c r="C72" s="58">
        <f>VLOOKUP($A72,'2022 SpaceFuncData-Input'!$A$3:$I$85,3,FALSE)</f>
        <v>50</v>
      </c>
      <c r="D72" s="58">
        <f>VLOOKUP($A72,'2022 SpaceFuncData-Input'!$A$3:$I$85,4,FALSE)</f>
        <v>0.5</v>
      </c>
      <c r="E72" s="58">
        <f>VLOOKUP($A72,'2022 SpaceFuncData-Input'!$A$3:$I$85,5,FALSE)</f>
        <v>255</v>
      </c>
      <c r="F72" s="58">
        <f>VLOOKUP($A72,'2022 SpaceFuncData-Input'!$A$3:$I$85,6,FALSE)</f>
        <v>875</v>
      </c>
      <c r="G72" s="58">
        <f>VLOOKUP($A72,'2022 SpaceFuncData-Input'!$A$3:$I$85,7,FALSE)</f>
        <v>0.5</v>
      </c>
      <c r="H72" s="58">
        <f>VLOOKUP($A72,'2022 SpaceFuncData-Input'!$A$3:$I$85,8,FALSE)</f>
        <v>0.18</v>
      </c>
      <c r="I72" s="58" t="str">
        <f>VLOOKUP($A72,'2022 SpaceFuncData-Input'!$A$3:$I$85,9,FALSE)</f>
        <v>Gas</v>
      </c>
      <c r="J72" s="131">
        <f>VLOOKUP($A72,'2025 Stds Ltg Table'!$B$4:$V$92,2,0)</f>
        <v>1.1000000000000001</v>
      </c>
      <c r="K72" s="137">
        <f>VLOOKUP($A72,'2025 Stds Ltg Table'!$B$4:$W$92,K$1,0)</f>
        <v>0</v>
      </c>
      <c r="L72" s="137">
        <f>VLOOKUP($A72,'2025 Stds Ltg Table'!$B$4:$W$92,L$1,0)</f>
        <v>0</v>
      </c>
      <c r="M72" s="137">
        <f>VLOOKUP($A72,'2025 Stds Ltg Table'!$B$4:$W$92,M$1,0)</f>
        <v>0</v>
      </c>
      <c r="N72" s="137">
        <f>VLOOKUP($A72,'2025 Stds Ltg Table'!$B$4:$W$92,N$1,0)</f>
        <v>0</v>
      </c>
      <c r="O72" s="137">
        <f>VLOOKUP($A72,'2025 Stds Ltg Table'!$B$4:$W$92,O$1,0)</f>
        <v>0</v>
      </c>
      <c r="P72" s="137">
        <f>VLOOKUP($A72,'2025 Stds Ltg Table'!$B$4:$W$92,P$1,0)</f>
        <v>0</v>
      </c>
      <c r="Q72" s="137">
        <f>VLOOKUP($A72,'2025 Stds Ltg Table'!$B$4:$W$92,Q$1,0)</f>
        <v>0</v>
      </c>
      <c r="R72" s="137">
        <f>VLOOKUP($A72,'2025 Stds Ltg Table'!$B$4:$W$92,R$1,0)</f>
        <v>0</v>
      </c>
      <c r="S72" s="137">
        <f>VLOOKUP($A72,'2025 Stds Ltg Table'!$B$4:$W$92,S$1,0)</f>
        <v>0</v>
      </c>
      <c r="T72" s="137">
        <f>VLOOKUP($A72,'2025 Stds Ltg Table'!$B$4:$W$92,T$1,0)</f>
        <v>0</v>
      </c>
      <c r="U72" s="137">
        <f>VLOOKUP($A72,'2025 Stds Ltg Table'!$B$4:$W$92,U$1,0)</f>
        <v>0</v>
      </c>
      <c r="V72" s="137">
        <f>VLOOKUP($A72,'2025 Stds Ltg Table'!$B$4:$W$92,V$1,0)</f>
        <v>0</v>
      </c>
      <c r="W72" s="137">
        <f>VLOOKUP($A72,'2025 Stds Ltg Table'!$B$4:$W$92,W$1,0)</f>
        <v>0</v>
      </c>
      <c r="X72" s="137">
        <f>VLOOKUP($A72,'2025 Stds Ltg Table'!$B$4:$W$92,X$1,0)</f>
        <v>0</v>
      </c>
      <c r="Y72" s="137">
        <f>VLOOKUP($A72,'2025 Stds Ltg Table'!$B$4:$W$92,Y$1,0)</f>
        <v>0</v>
      </c>
      <c r="Z72" s="137">
        <f>VLOOKUP($A72,'2025 Stds Ltg Table'!$B$4:$W$92,Z$1,0)</f>
        <v>0</v>
      </c>
      <c r="AA72" s="137">
        <f>VLOOKUP($A72,'2025 Stds Ltg Table'!$B$4:$W$92,AA$1,0)</f>
        <v>0</v>
      </c>
      <c r="AB72" s="137">
        <f>VLOOKUP($A72,'2025 Stds Ltg Table'!$B$4:$W$92,AB$1,0)</f>
        <v>0</v>
      </c>
      <c r="AC72" s="137">
        <f>VLOOKUP($A72,'2025 Stds Ltg Table'!$B$4:$W$92,AC$1,0)</f>
        <v>0</v>
      </c>
      <c r="AD72" s="137">
        <f>VLOOKUP($A72,'2025 Stds Ltg Table'!$B$4:$W$92,AD$1,0)</f>
        <v>0</v>
      </c>
      <c r="AE72" s="58">
        <f>VLOOKUP($A72,'2022 SpaceFuncData-Input'!$A$3:$Y$82,17,FALSE)</f>
        <v>150</v>
      </c>
      <c r="AF72" s="58">
        <f>VLOOKUP($A72,'2022 SpaceFuncData-Input'!$A$3:$Y$82,18,FALSE)</f>
        <v>150</v>
      </c>
      <c r="AG72" s="58">
        <f>VLOOKUP($A72,'2022 SpaceFuncData-Input'!$A$3:$Y$82,19,FALSE)</f>
        <v>0</v>
      </c>
      <c r="AH72" s="58">
        <f>VLOOKUP($A72,'2022 SpaceFuncData-Input'!$A$3:$Y$82,20,FALSE)</f>
        <v>0</v>
      </c>
      <c r="AI72" s="58">
        <f>VLOOKUP($A72,'2022 SpaceFuncData-Input'!$A$3:$Y$82,21,FALSE)</f>
        <v>150</v>
      </c>
      <c r="AJ72" s="58">
        <f>VLOOKUP($A72,'2022 SpaceFuncData-Input'!$A$3:$Y$82,22,FALSE)</f>
        <v>400</v>
      </c>
      <c r="AK72" s="58">
        <f>VLOOKUP($A72,'2022 SpaceFuncData-Input'!$A$3:$Y$82,23,FALSE)</f>
        <v>1.5</v>
      </c>
      <c r="AL72" s="58">
        <f>VLOOKUP($A72,'2022 SpaceFuncData-Input'!$A$3:$Y$82,24,FALSE)</f>
        <v>2</v>
      </c>
      <c r="AM72" s="58" t="str">
        <f>VLOOKUP($A72,'2022 SpaceFuncData-Input'!$A$3:$Y$82,25,FALSE)</f>
        <v>Retail</v>
      </c>
      <c r="AN72" s="58">
        <v>0</v>
      </c>
      <c r="AO72" s="58">
        <v>0</v>
      </c>
      <c r="AP72" s="58">
        <v>0</v>
      </c>
      <c r="AQ72" s="46">
        <v>369</v>
      </c>
    </row>
    <row r="73" spans="1:43" ht="14.4" x14ac:dyDescent="0.25">
      <c r="A73" s="58" t="str">
        <f>'2025 Stds Ltg Table'!B67</f>
        <v>Sports Arena - Playing Area (Recreational)</v>
      </c>
      <c r="B73" s="58" t="str">
        <f>VLOOKUP($A73,'2022 SpaceFuncData-Input'!$A$3:$I$82,2,FALSE)</f>
        <v>Sports/Entertainment - Gym, sports arena (play area)</v>
      </c>
      <c r="C73" s="58">
        <f>VLOOKUP($A73,'2022 SpaceFuncData-Input'!$A$3:$I$85,3,FALSE)</f>
        <v>20</v>
      </c>
      <c r="D73" s="58">
        <f>VLOOKUP($A73,'2022 SpaceFuncData-Input'!$A$3:$I$85,4,FALSE)</f>
        <v>0.5</v>
      </c>
      <c r="E73" s="58">
        <f>VLOOKUP($A73,'2022 SpaceFuncData-Input'!$A$3:$I$85,5,FALSE)</f>
        <v>255</v>
      </c>
      <c r="F73" s="58">
        <f>VLOOKUP($A73,'2022 SpaceFuncData-Input'!$A$3:$I$85,6,FALSE)</f>
        <v>875</v>
      </c>
      <c r="G73" s="58">
        <f>VLOOKUP($A73,'2022 SpaceFuncData-Input'!$A$3:$I$85,7,FALSE)</f>
        <v>0.2</v>
      </c>
      <c r="H73" s="58">
        <f>VLOOKUP($A73,'2022 SpaceFuncData-Input'!$A$3:$I$85,8,FALSE)</f>
        <v>0.89999999999999991</v>
      </c>
      <c r="I73" s="58" t="str">
        <f>VLOOKUP($A73,'2022 SpaceFuncData-Input'!$A$3:$I$85,9,FALSE)</f>
        <v>Gas</v>
      </c>
      <c r="J73" s="131">
        <f>VLOOKUP($A73,'2025 Stds Ltg Table'!$B$4:$V$92,2,0)</f>
        <v>0.75</v>
      </c>
      <c r="K73" s="137">
        <f>VLOOKUP($A73,'2025 Stds Ltg Table'!$B$4:$W$92,K$1,0)</f>
        <v>0</v>
      </c>
      <c r="L73" s="137">
        <f>VLOOKUP($A73,'2025 Stds Ltg Table'!$B$4:$W$92,L$1,0)</f>
        <v>0</v>
      </c>
      <c r="M73" s="137">
        <f>VLOOKUP($A73,'2025 Stds Ltg Table'!$B$4:$W$92,M$1,0)</f>
        <v>0</v>
      </c>
      <c r="N73" s="137">
        <f>VLOOKUP($A73,'2025 Stds Ltg Table'!$B$4:$W$92,N$1,0)</f>
        <v>0</v>
      </c>
      <c r="O73" s="137">
        <f>VLOOKUP($A73,'2025 Stds Ltg Table'!$B$4:$W$92,O$1,0)</f>
        <v>0</v>
      </c>
      <c r="P73" s="137">
        <f>VLOOKUP($A73,'2025 Stds Ltg Table'!$B$4:$W$92,P$1,0)</f>
        <v>0</v>
      </c>
      <c r="Q73" s="137">
        <f>VLOOKUP($A73,'2025 Stds Ltg Table'!$B$4:$W$92,Q$1,0)</f>
        <v>0</v>
      </c>
      <c r="R73" s="137">
        <f>VLOOKUP($A73,'2025 Stds Ltg Table'!$B$4:$W$92,R$1,0)</f>
        <v>0</v>
      </c>
      <c r="S73" s="137">
        <f>VLOOKUP($A73,'2025 Stds Ltg Table'!$B$4:$W$92,S$1,0)</f>
        <v>0</v>
      </c>
      <c r="T73" s="137">
        <f>VLOOKUP($A73,'2025 Stds Ltg Table'!$B$4:$W$92,T$1,0)</f>
        <v>0</v>
      </c>
      <c r="U73" s="137">
        <f>VLOOKUP($A73,'2025 Stds Ltg Table'!$B$4:$W$92,U$1,0)</f>
        <v>0</v>
      </c>
      <c r="V73" s="137">
        <f>VLOOKUP($A73,'2025 Stds Ltg Table'!$B$4:$W$92,V$1,0)</f>
        <v>0</v>
      </c>
      <c r="W73" s="137">
        <f>VLOOKUP($A73,'2025 Stds Ltg Table'!$B$4:$W$92,W$1,0)</f>
        <v>0</v>
      </c>
      <c r="X73" s="137">
        <f>VLOOKUP($A73,'2025 Stds Ltg Table'!$B$4:$W$92,X$1,0)</f>
        <v>0</v>
      </c>
      <c r="Y73" s="137">
        <f>VLOOKUP($A73,'2025 Stds Ltg Table'!$B$4:$W$92,Y$1,0)</f>
        <v>0</v>
      </c>
      <c r="Z73" s="137">
        <f>VLOOKUP($A73,'2025 Stds Ltg Table'!$B$4:$W$92,Z$1,0)</f>
        <v>0</v>
      </c>
      <c r="AA73" s="137">
        <f>VLOOKUP($A73,'2025 Stds Ltg Table'!$B$4:$W$92,AA$1,0)</f>
        <v>0</v>
      </c>
      <c r="AB73" s="137">
        <f>VLOOKUP($A73,'2025 Stds Ltg Table'!$B$4:$W$92,AB$1,0)</f>
        <v>0</v>
      </c>
      <c r="AC73" s="137">
        <f>VLOOKUP($A73,'2025 Stds Ltg Table'!$B$4:$W$92,AC$1,0)</f>
        <v>0</v>
      </c>
      <c r="AD73" s="137">
        <f>VLOOKUP($A73,'2025 Stds Ltg Table'!$B$4:$W$92,AD$1,0)</f>
        <v>0</v>
      </c>
      <c r="AE73" s="58">
        <f>VLOOKUP($A73,'2022 SpaceFuncData-Input'!$A$3:$Y$82,17,FALSE)</f>
        <v>150</v>
      </c>
      <c r="AF73" s="58">
        <f>VLOOKUP($A73,'2022 SpaceFuncData-Input'!$A$3:$Y$82,18,FALSE)</f>
        <v>150</v>
      </c>
      <c r="AG73" s="58">
        <f>VLOOKUP($A73,'2022 SpaceFuncData-Input'!$A$3:$Y$82,19,FALSE)</f>
        <v>0</v>
      </c>
      <c r="AH73" s="58">
        <f>VLOOKUP($A73,'2022 SpaceFuncData-Input'!$A$3:$Y$82,20,FALSE)</f>
        <v>0</v>
      </c>
      <c r="AI73" s="58">
        <f>VLOOKUP($A73,'2022 SpaceFuncData-Input'!$A$3:$Y$82,21,FALSE)</f>
        <v>150</v>
      </c>
      <c r="AJ73" s="58">
        <f>VLOOKUP($A73,'2022 SpaceFuncData-Input'!$A$3:$Y$82,22,FALSE)</f>
        <v>400</v>
      </c>
      <c r="AK73" s="58">
        <f>VLOOKUP($A73,'2022 SpaceFuncData-Input'!$A$3:$Y$82,23,FALSE)</f>
        <v>1.5</v>
      </c>
      <c r="AL73" s="58">
        <f>VLOOKUP($A73,'2022 SpaceFuncData-Input'!$A$3:$Y$82,24,FALSE)</f>
        <v>2</v>
      </c>
      <c r="AM73" s="58" t="str">
        <f>VLOOKUP($A73,'2022 SpaceFuncData-Input'!$A$3:$Y$82,25,FALSE)</f>
        <v>Retail</v>
      </c>
      <c r="AN73" s="58">
        <v>1</v>
      </c>
      <c r="AO73" s="58">
        <v>0</v>
      </c>
      <c r="AP73" s="58">
        <v>0</v>
      </c>
      <c r="AQ73" s="46">
        <v>370</v>
      </c>
    </row>
    <row r="74" spans="1:43" ht="14.4" x14ac:dyDescent="0.25">
      <c r="A74" s="58" t="str">
        <f>'2025 Stds Ltg Table'!B68</f>
        <v>Theater Area (Motion Picture)</v>
      </c>
      <c r="B74" s="58" t="str">
        <f>VLOOKUP($A74,'2022 SpaceFuncData-Input'!$A$3:$I$82,2,FALSE)</f>
        <v>Assembly - Auditorium seating area</v>
      </c>
      <c r="C74" s="58">
        <f>VLOOKUP($A74,'2022 SpaceFuncData-Input'!$A$3:$I$85,3,FALSE)</f>
        <v>142.85714285714286</v>
      </c>
      <c r="D74" s="58">
        <f>VLOOKUP($A74,'2022 SpaceFuncData-Input'!$A$3:$I$85,4,FALSE)</f>
        <v>0.5</v>
      </c>
      <c r="E74" s="58">
        <f>VLOOKUP($A74,'2022 SpaceFuncData-Input'!$A$3:$I$85,5,FALSE)</f>
        <v>245</v>
      </c>
      <c r="F74" s="58">
        <f>VLOOKUP($A74,'2022 SpaceFuncData-Input'!$A$3:$I$85,6,FALSE)</f>
        <v>105</v>
      </c>
      <c r="G74" s="58">
        <f>VLOOKUP($A74,'2022 SpaceFuncData-Input'!$A$3:$I$85,7,FALSE)</f>
        <v>0.5</v>
      </c>
      <c r="H74" s="58">
        <f>VLOOKUP($A74,'2022 SpaceFuncData-Input'!$A$3:$I$85,8,FALSE)</f>
        <v>0.09</v>
      </c>
      <c r="I74" s="58" t="str">
        <f>VLOOKUP($A74,'2022 SpaceFuncData-Input'!$A$3:$I$85,9,FALSE)</f>
        <v>Electric</v>
      </c>
      <c r="J74" s="131">
        <f>VLOOKUP($A74,'2025 Stds Ltg Table'!$B$4:$V$92,2,0)</f>
        <v>0.5</v>
      </c>
      <c r="K74" s="137">
        <f>VLOOKUP($A74,'2025 Stds Ltg Table'!$B$4:$W$92,K$1,0)</f>
        <v>0</v>
      </c>
      <c r="L74" s="137">
        <f>VLOOKUP($A74,'2025 Stds Ltg Table'!$B$4:$W$92,L$1,0)</f>
        <v>0</v>
      </c>
      <c r="M74" s="137">
        <f>VLOOKUP($A74,'2025 Stds Ltg Table'!$B$4:$W$92,M$1,0)</f>
        <v>0</v>
      </c>
      <c r="N74" s="137">
        <f>VLOOKUP($A74,'2025 Stds Ltg Table'!$B$4:$W$92,N$1,0)</f>
        <v>0.25</v>
      </c>
      <c r="O74" s="137">
        <f>VLOOKUP($A74,'2025 Stds Ltg Table'!$B$4:$W$92,O$1,0)</f>
        <v>0</v>
      </c>
      <c r="P74" s="137">
        <f>VLOOKUP($A74,'2025 Stds Ltg Table'!$B$4:$W$92,P$1,0)</f>
        <v>0</v>
      </c>
      <c r="Q74" s="137">
        <f>VLOOKUP($A74,'2025 Stds Ltg Table'!$B$4:$W$92,Q$1,0)</f>
        <v>0</v>
      </c>
      <c r="R74" s="137">
        <f>VLOOKUP($A74,'2025 Stds Ltg Table'!$B$4:$W$92,R$1,0)</f>
        <v>0</v>
      </c>
      <c r="S74" s="137">
        <f>VLOOKUP($A74,'2025 Stds Ltg Table'!$B$4:$W$92,S$1,0)</f>
        <v>0</v>
      </c>
      <c r="T74" s="137">
        <f>VLOOKUP($A74,'2025 Stds Ltg Table'!$B$4:$W$92,T$1,0)</f>
        <v>0</v>
      </c>
      <c r="U74" s="137">
        <f>VLOOKUP($A74,'2025 Stds Ltg Table'!$B$4:$W$92,U$1,0)</f>
        <v>0</v>
      </c>
      <c r="V74" s="137">
        <f>VLOOKUP($A74,'2025 Stds Ltg Table'!$B$4:$W$92,V$1,0)</f>
        <v>0</v>
      </c>
      <c r="W74" s="137">
        <f>VLOOKUP($A74,'2025 Stds Ltg Table'!$B$4:$W$92,W$1,0)</f>
        <v>0</v>
      </c>
      <c r="X74" s="137">
        <f>VLOOKUP($A74,'2025 Stds Ltg Table'!$B$4:$W$92,X$1,0)</f>
        <v>0</v>
      </c>
      <c r="Y74" s="137">
        <f>VLOOKUP($A74,'2025 Stds Ltg Table'!$B$4:$W$92,Y$1,0)</f>
        <v>0</v>
      </c>
      <c r="Z74" s="137">
        <f>VLOOKUP($A74,'2025 Stds Ltg Table'!$B$4:$W$92,Z$1,0)</f>
        <v>0</v>
      </c>
      <c r="AA74" s="137">
        <f>VLOOKUP($A74,'2025 Stds Ltg Table'!$B$4:$W$92,AA$1,0)</f>
        <v>0</v>
      </c>
      <c r="AB74" s="137">
        <f>VLOOKUP($A74,'2025 Stds Ltg Table'!$B$4:$W$92,AB$1,0)</f>
        <v>0</v>
      </c>
      <c r="AC74" s="137">
        <f>VLOOKUP($A74,'2025 Stds Ltg Table'!$B$4:$W$92,AC$1,0)</f>
        <v>0</v>
      </c>
      <c r="AD74" s="137">
        <f>VLOOKUP($A74,'2025 Stds Ltg Table'!$B$4:$W$92,AD$1,0)</f>
        <v>0</v>
      </c>
      <c r="AE74" s="58">
        <f>VLOOKUP($A74,'2022 SpaceFuncData-Input'!$A$3:$Y$82,17,FALSE)</f>
        <v>150</v>
      </c>
      <c r="AF74" s="58">
        <f>VLOOKUP($A74,'2022 SpaceFuncData-Input'!$A$3:$Y$82,18,FALSE)</f>
        <v>150</v>
      </c>
      <c r="AG74" s="58">
        <f>VLOOKUP($A74,'2022 SpaceFuncData-Input'!$A$3:$Y$82,19,FALSE)</f>
        <v>0</v>
      </c>
      <c r="AH74" s="58">
        <f>VLOOKUP($A74,'2022 SpaceFuncData-Input'!$A$3:$Y$82,20,FALSE)</f>
        <v>0</v>
      </c>
      <c r="AI74" s="58">
        <f>VLOOKUP($A74,'2022 SpaceFuncData-Input'!$A$3:$Y$82,21,FALSE)</f>
        <v>2</v>
      </c>
      <c r="AJ74" s="58">
        <f>VLOOKUP($A74,'2022 SpaceFuncData-Input'!$A$3:$Y$82,22,FALSE)</f>
        <v>50</v>
      </c>
      <c r="AK74" s="58">
        <f>VLOOKUP($A74,'2022 SpaceFuncData-Input'!$A$3:$Y$82,23,FALSE)</f>
        <v>1.5</v>
      </c>
      <c r="AL74" s="58">
        <f>VLOOKUP($A74,'2022 SpaceFuncData-Input'!$A$3:$Y$82,24,FALSE)</f>
        <v>2</v>
      </c>
      <c r="AM74" s="58" t="str">
        <f>VLOOKUP($A74,'2022 SpaceFuncData-Input'!$A$3:$Y$82,25,FALSE)</f>
        <v>Assembly</v>
      </c>
      <c r="AN74" s="58">
        <v>1</v>
      </c>
      <c r="AO74" s="58">
        <v>0</v>
      </c>
      <c r="AP74" s="58">
        <v>0</v>
      </c>
      <c r="AQ74" s="46">
        <v>371</v>
      </c>
    </row>
    <row r="75" spans="1:43" ht="14.4" x14ac:dyDescent="0.25">
      <c r="A75" s="58" t="str">
        <f>'2025 Stds Ltg Table'!B69</f>
        <v>Theater Area (Performance)</v>
      </c>
      <c r="B75" s="58" t="str">
        <f>VLOOKUP($A75,'2022 SpaceFuncData-Input'!$A$3:$I$82,2,FALSE)</f>
        <v>Sports/Entertainment - Stages, studios</v>
      </c>
      <c r="C75" s="58">
        <f>VLOOKUP($A75,'2022 SpaceFuncData-Input'!$A$3:$I$85,3,FALSE)</f>
        <v>142.85714285714286</v>
      </c>
      <c r="D75" s="58">
        <f>VLOOKUP($A75,'2022 SpaceFuncData-Input'!$A$3:$I$85,4,FALSE)</f>
        <v>0.5</v>
      </c>
      <c r="E75" s="58">
        <f>VLOOKUP($A75,'2022 SpaceFuncData-Input'!$A$3:$I$85,5,FALSE)</f>
        <v>245</v>
      </c>
      <c r="F75" s="58">
        <f>VLOOKUP($A75,'2022 SpaceFuncData-Input'!$A$3:$I$85,6,FALSE)</f>
        <v>105</v>
      </c>
      <c r="G75" s="58">
        <f>VLOOKUP($A75,'2022 SpaceFuncData-Input'!$A$3:$I$85,7,FALSE)</f>
        <v>0.5</v>
      </c>
      <c r="H75" s="58">
        <f>VLOOKUP($A75,'2022 SpaceFuncData-Input'!$A$3:$I$85,8,FALSE)</f>
        <v>0.09</v>
      </c>
      <c r="I75" s="58" t="str">
        <f>VLOOKUP($A75,'2022 SpaceFuncData-Input'!$A$3:$I$85,9,FALSE)</f>
        <v>Gas</v>
      </c>
      <c r="J75" s="131">
        <f>VLOOKUP($A75,'2025 Stds Ltg Table'!$B$4:$V$92,2,0)</f>
        <v>0.8</v>
      </c>
      <c r="K75" s="137">
        <f>VLOOKUP($A75,'2025 Stds Ltg Table'!$B$4:$W$92,K$1,0)</f>
        <v>0</v>
      </c>
      <c r="L75" s="137">
        <f>VLOOKUP($A75,'2025 Stds Ltg Table'!$B$4:$W$92,L$1,0)</f>
        <v>0</v>
      </c>
      <c r="M75" s="137">
        <f>VLOOKUP($A75,'2025 Stds Ltg Table'!$B$4:$W$92,M$1,0)</f>
        <v>0</v>
      </c>
      <c r="N75" s="137">
        <f>VLOOKUP($A75,'2025 Stds Ltg Table'!$B$4:$W$92,N$1,0)</f>
        <v>0.25</v>
      </c>
      <c r="O75" s="137">
        <f>VLOOKUP($A75,'2025 Stds Ltg Table'!$B$4:$W$92,O$1,0)</f>
        <v>0</v>
      </c>
      <c r="P75" s="137">
        <f>VLOOKUP($A75,'2025 Stds Ltg Table'!$B$4:$W$92,P$1,0)</f>
        <v>0</v>
      </c>
      <c r="Q75" s="137">
        <f>VLOOKUP($A75,'2025 Stds Ltg Table'!$B$4:$W$92,Q$1,0)</f>
        <v>0</v>
      </c>
      <c r="R75" s="137">
        <f>VLOOKUP($A75,'2025 Stds Ltg Table'!$B$4:$W$92,R$1,0)</f>
        <v>0</v>
      </c>
      <c r="S75" s="137">
        <f>VLOOKUP($A75,'2025 Stds Ltg Table'!$B$4:$W$92,S$1,0)</f>
        <v>0</v>
      </c>
      <c r="T75" s="137">
        <f>VLOOKUP($A75,'2025 Stds Ltg Table'!$B$4:$W$92,T$1,0)</f>
        <v>0</v>
      </c>
      <c r="U75" s="137">
        <f>VLOOKUP($A75,'2025 Stds Ltg Table'!$B$4:$W$92,U$1,0)</f>
        <v>0</v>
      </c>
      <c r="V75" s="137">
        <f>VLOOKUP($A75,'2025 Stds Ltg Table'!$B$4:$W$92,V$1,0)</f>
        <v>0</v>
      </c>
      <c r="W75" s="137">
        <f>VLOOKUP($A75,'2025 Stds Ltg Table'!$B$4:$W$92,W$1,0)</f>
        <v>0</v>
      </c>
      <c r="X75" s="137">
        <f>VLOOKUP($A75,'2025 Stds Ltg Table'!$B$4:$W$92,X$1,0)</f>
        <v>0</v>
      </c>
      <c r="Y75" s="137">
        <f>VLOOKUP($A75,'2025 Stds Ltg Table'!$B$4:$W$92,Y$1,0)</f>
        <v>0</v>
      </c>
      <c r="Z75" s="137">
        <f>VLOOKUP($A75,'2025 Stds Ltg Table'!$B$4:$W$92,Z$1,0)</f>
        <v>0</v>
      </c>
      <c r="AA75" s="137">
        <f>VLOOKUP($A75,'2025 Stds Ltg Table'!$B$4:$W$92,AA$1,0)</f>
        <v>0</v>
      </c>
      <c r="AB75" s="137">
        <f>VLOOKUP($A75,'2025 Stds Ltg Table'!$B$4:$W$92,AB$1,0)</f>
        <v>0</v>
      </c>
      <c r="AC75" s="137">
        <f>VLOOKUP($A75,'2025 Stds Ltg Table'!$B$4:$W$92,AC$1,0)</f>
        <v>0</v>
      </c>
      <c r="AD75" s="137">
        <f>VLOOKUP($A75,'2025 Stds Ltg Table'!$B$4:$W$92,AD$1,0)</f>
        <v>0</v>
      </c>
      <c r="AE75" s="58">
        <f>VLOOKUP($A75,'2022 SpaceFuncData-Input'!$A$3:$Y$82,17,FALSE)</f>
        <v>150</v>
      </c>
      <c r="AF75" s="58">
        <f>VLOOKUP($A75,'2022 SpaceFuncData-Input'!$A$3:$Y$82,18,FALSE)</f>
        <v>150</v>
      </c>
      <c r="AG75" s="58">
        <f>VLOOKUP($A75,'2022 SpaceFuncData-Input'!$A$3:$Y$82,19,FALSE)</f>
        <v>0</v>
      </c>
      <c r="AH75" s="58">
        <f>VLOOKUP($A75,'2022 SpaceFuncData-Input'!$A$3:$Y$82,20,FALSE)</f>
        <v>0</v>
      </c>
      <c r="AI75" s="58">
        <f>VLOOKUP($A75,'2022 SpaceFuncData-Input'!$A$3:$Y$82,21,FALSE)</f>
        <v>2</v>
      </c>
      <c r="AJ75" s="58">
        <f>VLOOKUP($A75,'2022 SpaceFuncData-Input'!$A$3:$Y$82,22,FALSE)</f>
        <v>200</v>
      </c>
      <c r="AK75" s="58">
        <f>VLOOKUP($A75,'2022 SpaceFuncData-Input'!$A$3:$Y$82,23,FALSE)</f>
        <v>1.5</v>
      </c>
      <c r="AL75" s="58">
        <f>VLOOKUP($A75,'2022 SpaceFuncData-Input'!$A$3:$Y$82,24,FALSE)</f>
        <v>2</v>
      </c>
      <c r="AM75" s="58" t="str">
        <f>VLOOKUP($A75,'2022 SpaceFuncData-Input'!$A$3:$Y$82,25,FALSE)</f>
        <v>Assembly</v>
      </c>
      <c r="AN75" s="58">
        <v>1</v>
      </c>
      <c r="AO75" s="58">
        <v>0</v>
      </c>
      <c r="AP75" s="58">
        <v>1</v>
      </c>
      <c r="AQ75" s="46">
        <v>372</v>
      </c>
    </row>
    <row r="76" spans="1:43" ht="14.4" x14ac:dyDescent="0.25">
      <c r="A76" s="58" t="str">
        <f>'2025 Stds Ltg Table'!B70</f>
        <v>Transportation Function (Baggage Area)</v>
      </c>
      <c r="B76" s="58" t="str">
        <f>VLOOKUP($A76,'2022 SpaceFuncData-Input'!$A$3:$I$82,2,FALSE)</f>
        <v>Misc - Transportation waiting</v>
      </c>
      <c r="C76" s="58">
        <f>VLOOKUP($A76,'2022 SpaceFuncData-Input'!$A$3:$I$85,3,FALSE)</f>
        <v>33.333333333333336</v>
      </c>
      <c r="D76" s="58">
        <f>VLOOKUP($A76,'2022 SpaceFuncData-Input'!$A$3:$I$85,4,FALSE)</f>
        <v>0.5</v>
      </c>
      <c r="E76" s="58">
        <f>VLOOKUP($A76,'2022 SpaceFuncData-Input'!$A$3:$I$85,5,FALSE)</f>
        <v>250</v>
      </c>
      <c r="F76" s="58">
        <f>VLOOKUP($A76,'2022 SpaceFuncData-Input'!$A$3:$I$85,6,FALSE)</f>
        <v>250</v>
      </c>
      <c r="G76" s="58">
        <f>VLOOKUP($A76,'2022 SpaceFuncData-Input'!$A$3:$I$85,7,FALSE)</f>
        <v>0.5</v>
      </c>
      <c r="H76" s="58">
        <f>VLOOKUP($A76,'2022 SpaceFuncData-Input'!$A$3:$I$85,8,FALSE)</f>
        <v>0.18</v>
      </c>
      <c r="I76" s="58" t="str">
        <f>VLOOKUP($A76,'2022 SpaceFuncData-Input'!$A$3:$I$85,9,FALSE)</f>
        <v>Electric</v>
      </c>
      <c r="J76" s="131">
        <f>VLOOKUP($A76,'2025 Stds Ltg Table'!$B$4:$V$92,2,0)</f>
        <v>0.4</v>
      </c>
      <c r="K76" s="137">
        <f>VLOOKUP($A76,'2025 Stds Ltg Table'!$B$4:$W$92,K$1,0)</f>
        <v>0</v>
      </c>
      <c r="L76" s="137">
        <f>VLOOKUP($A76,'2025 Stds Ltg Table'!$B$4:$W$92,L$1,0)</f>
        <v>0</v>
      </c>
      <c r="M76" s="137">
        <f>VLOOKUP($A76,'2025 Stds Ltg Table'!$B$4:$W$92,M$1,0)</f>
        <v>0</v>
      </c>
      <c r="N76" s="137">
        <f>VLOOKUP($A76,'2025 Stds Ltg Table'!$B$4:$W$92,N$1,0)</f>
        <v>0</v>
      </c>
      <c r="O76" s="137">
        <f>VLOOKUP($A76,'2025 Stds Ltg Table'!$B$4:$W$92,O$1,0)</f>
        <v>0</v>
      </c>
      <c r="P76" s="137">
        <f>VLOOKUP($A76,'2025 Stds Ltg Table'!$B$4:$W$92,P$1,0)</f>
        <v>0</v>
      </c>
      <c r="Q76" s="137">
        <f>VLOOKUP($A76,'2025 Stds Ltg Table'!$B$4:$W$92,Q$1,0)</f>
        <v>0</v>
      </c>
      <c r="R76" s="137">
        <f>VLOOKUP($A76,'2025 Stds Ltg Table'!$B$4:$W$92,R$1,0)</f>
        <v>0</v>
      </c>
      <c r="S76" s="137">
        <f>VLOOKUP($A76,'2025 Stds Ltg Table'!$B$4:$W$92,S$1,0)</f>
        <v>0</v>
      </c>
      <c r="T76" s="137">
        <f>VLOOKUP($A76,'2025 Stds Ltg Table'!$B$4:$W$92,T$1,0)</f>
        <v>0</v>
      </c>
      <c r="U76" s="137">
        <f>VLOOKUP($A76,'2025 Stds Ltg Table'!$B$4:$W$92,U$1,0)</f>
        <v>0</v>
      </c>
      <c r="V76" s="137">
        <f>VLOOKUP($A76,'2025 Stds Ltg Table'!$B$4:$W$92,V$1,0)</f>
        <v>0</v>
      </c>
      <c r="W76" s="137">
        <f>VLOOKUP($A76,'2025 Stds Ltg Table'!$B$4:$W$92,W$1,0)</f>
        <v>0</v>
      </c>
      <c r="X76" s="137">
        <f>VLOOKUP($A76,'2025 Stds Ltg Table'!$B$4:$W$92,X$1,0)</f>
        <v>0</v>
      </c>
      <c r="Y76" s="137">
        <f>VLOOKUP($A76,'2025 Stds Ltg Table'!$B$4:$W$92,Y$1,0)</f>
        <v>0</v>
      </c>
      <c r="Z76" s="137">
        <f>VLOOKUP($A76,'2025 Stds Ltg Table'!$B$4:$W$92,Z$1,0)</f>
        <v>0</v>
      </c>
      <c r="AA76" s="137">
        <f>VLOOKUP($A76,'2025 Stds Ltg Table'!$B$4:$W$92,AA$1,0)</f>
        <v>0</v>
      </c>
      <c r="AB76" s="137">
        <f>VLOOKUP($A76,'2025 Stds Ltg Table'!$B$4:$W$92,AB$1,0)</f>
        <v>0</v>
      </c>
      <c r="AC76" s="137">
        <f>VLOOKUP($A76,'2025 Stds Ltg Table'!$B$4:$W$92,AC$1,0)</f>
        <v>0</v>
      </c>
      <c r="AD76" s="137">
        <f>VLOOKUP($A76,'2025 Stds Ltg Table'!$B$4:$W$92,AD$1,0)</f>
        <v>0</v>
      </c>
      <c r="AE76" s="58">
        <f>VLOOKUP($A76,'2022 SpaceFuncData-Input'!$A$3:$Y$82,17,FALSE)</f>
        <v>150</v>
      </c>
      <c r="AF76" s="58">
        <f>VLOOKUP($A76,'2022 SpaceFuncData-Input'!$A$3:$Y$82,18,FALSE)</f>
        <v>150</v>
      </c>
      <c r="AG76" s="58">
        <f>VLOOKUP($A76,'2022 SpaceFuncData-Input'!$A$3:$Y$82,19,FALSE)</f>
        <v>0</v>
      </c>
      <c r="AH76" s="58">
        <f>VLOOKUP($A76,'2022 SpaceFuncData-Input'!$A$3:$Y$82,20,FALSE)</f>
        <v>0</v>
      </c>
      <c r="AI76" s="58">
        <f>VLOOKUP($A76,'2022 SpaceFuncData-Input'!$A$3:$Y$82,21,FALSE)</f>
        <v>50</v>
      </c>
      <c r="AJ76" s="58">
        <f>VLOOKUP($A76,'2022 SpaceFuncData-Input'!$A$3:$Y$82,22,FALSE)</f>
        <v>500</v>
      </c>
      <c r="AK76" s="58">
        <f>VLOOKUP($A76,'2022 SpaceFuncData-Input'!$A$3:$Y$82,23,FALSE)</f>
        <v>1.5</v>
      </c>
      <c r="AL76" s="58">
        <f>VLOOKUP($A76,'2022 SpaceFuncData-Input'!$A$3:$Y$82,24,FALSE)</f>
        <v>2</v>
      </c>
      <c r="AM76" s="58" t="str">
        <f>VLOOKUP($A76,'2022 SpaceFuncData-Input'!$A$3:$Y$82,25,FALSE)</f>
        <v>Assembly</v>
      </c>
      <c r="AN76" s="58">
        <v>0</v>
      </c>
      <c r="AO76" s="58">
        <v>0</v>
      </c>
      <c r="AP76" s="58">
        <v>0</v>
      </c>
      <c r="AQ76" s="46">
        <v>373</v>
      </c>
    </row>
    <row r="77" spans="1:43" ht="14.4" x14ac:dyDescent="0.25">
      <c r="A77" s="58" t="str">
        <f>'2025 Stds Ltg Table'!B71</f>
        <v>Transportation Function (Ticketing Area)</v>
      </c>
      <c r="B77" s="58" t="str">
        <f>VLOOKUP($A77,'2022 SpaceFuncData-Input'!$A$3:$I$82,2,FALSE)</f>
        <v>Misc - Transportation waiting</v>
      </c>
      <c r="C77" s="58">
        <f>VLOOKUP($A77,'2022 SpaceFuncData-Input'!$A$3:$I$85,3,FALSE)</f>
        <v>33.333333333333336</v>
      </c>
      <c r="D77" s="58">
        <f>VLOOKUP($A77,'2022 SpaceFuncData-Input'!$A$3:$I$85,4,FALSE)</f>
        <v>0.5</v>
      </c>
      <c r="E77" s="58">
        <f>VLOOKUP($A77,'2022 SpaceFuncData-Input'!$A$3:$I$85,5,FALSE)</f>
        <v>250</v>
      </c>
      <c r="F77" s="58">
        <f>VLOOKUP($A77,'2022 SpaceFuncData-Input'!$A$3:$I$85,6,FALSE)</f>
        <v>250</v>
      </c>
      <c r="G77" s="58">
        <f>VLOOKUP($A77,'2022 SpaceFuncData-Input'!$A$3:$I$85,7,FALSE)</f>
        <v>0.5</v>
      </c>
      <c r="H77" s="58">
        <f>VLOOKUP($A77,'2022 SpaceFuncData-Input'!$A$3:$I$85,8,FALSE)</f>
        <v>0.18</v>
      </c>
      <c r="I77" s="58" t="str">
        <f>VLOOKUP($A77,'2022 SpaceFuncData-Input'!$A$3:$I$85,9,FALSE)</f>
        <v>Electric</v>
      </c>
      <c r="J77" s="131">
        <f>VLOOKUP($A77,'2025 Stds Ltg Table'!$B$4:$V$92,2,0)</f>
        <v>0.45</v>
      </c>
      <c r="K77" s="137">
        <f>VLOOKUP($A77,'2025 Stds Ltg Table'!$B$4:$W$92,K$1,0)</f>
        <v>0</v>
      </c>
      <c r="L77" s="137">
        <f>VLOOKUP($A77,'2025 Stds Ltg Table'!$B$4:$W$92,L$1,0)</f>
        <v>0</v>
      </c>
      <c r="M77" s="137">
        <f>VLOOKUP($A77,'2025 Stds Ltg Table'!$B$4:$W$92,M$1,0)</f>
        <v>0</v>
      </c>
      <c r="N77" s="137">
        <f>VLOOKUP($A77,'2025 Stds Ltg Table'!$B$4:$W$92,N$1,0)</f>
        <v>0.2</v>
      </c>
      <c r="O77" s="137">
        <f>VLOOKUP($A77,'2025 Stds Ltg Table'!$B$4:$W$92,O$1,0)</f>
        <v>0</v>
      </c>
      <c r="P77" s="137">
        <f>VLOOKUP($A77,'2025 Stds Ltg Table'!$B$4:$W$92,P$1,0)</f>
        <v>0</v>
      </c>
      <c r="Q77" s="137">
        <f>VLOOKUP($A77,'2025 Stds Ltg Table'!$B$4:$W$92,Q$1,0)</f>
        <v>0</v>
      </c>
      <c r="R77" s="137">
        <f>VLOOKUP($A77,'2025 Stds Ltg Table'!$B$4:$W$92,R$1,0)</f>
        <v>0</v>
      </c>
      <c r="S77" s="137">
        <f>VLOOKUP($A77,'2025 Stds Ltg Table'!$B$4:$W$92,S$1,0)</f>
        <v>0</v>
      </c>
      <c r="T77" s="137">
        <f>VLOOKUP($A77,'2025 Stds Ltg Table'!$B$4:$W$92,T$1,0)</f>
        <v>0</v>
      </c>
      <c r="U77" s="137">
        <f>VLOOKUP($A77,'2025 Stds Ltg Table'!$B$4:$W$92,U$1,0)</f>
        <v>0</v>
      </c>
      <c r="V77" s="137">
        <f>VLOOKUP($A77,'2025 Stds Ltg Table'!$B$4:$W$92,V$1,0)</f>
        <v>0</v>
      </c>
      <c r="W77" s="137">
        <f>VLOOKUP($A77,'2025 Stds Ltg Table'!$B$4:$W$92,W$1,0)</f>
        <v>0</v>
      </c>
      <c r="X77" s="137">
        <f>VLOOKUP($A77,'2025 Stds Ltg Table'!$B$4:$W$92,X$1,0)</f>
        <v>0</v>
      </c>
      <c r="Y77" s="137">
        <f>VLOOKUP($A77,'2025 Stds Ltg Table'!$B$4:$W$92,Y$1,0)</f>
        <v>0</v>
      </c>
      <c r="Z77" s="137">
        <f>VLOOKUP($A77,'2025 Stds Ltg Table'!$B$4:$W$92,Z$1,0)</f>
        <v>0</v>
      </c>
      <c r="AA77" s="137">
        <f>VLOOKUP($A77,'2025 Stds Ltg Table'!$B$4:$W$92,AA$1,0)</f>
        <v>0</v>
      </c>
      <c r="AB77" s="137">
        <f>VLOOKUP($A77,'2025 Stds Ltg Table'!$B$4:$W$92,AB$1,0)</f>
        <v>0</v>
      </c>
      <c r="AC77" s="137">
        <f>VLOOKUP($A77,'2025 Stds Ltg Table'!$B$4:$W$92,AC$1,0)</f>
        <v>0</v>
      </c>
      <c r="AD77" s="137">
        <f>VLOOKUP($A77,'2025 Stds Ltg Table'!$B$4:$W$92,AD$1,0)</f>
        <v>0</v>
      </c>
      <c r="AE77" s="58">
        <f>VLOOKUP($A77,'2022 SpaceFuncData-Input'!$A$3:$Y$82,17,FALSE)</f>
        <v>150</v>
      </c>
      <c r="AF77" s="58">
        <f>VLOOKUP($A77,'2022 SpaceFuncData-Input'!$A$3:$Y$82,18,FALSE)</f>
        <v>150</v>
      </c>
      <c r="AG77" s="58">
        <f>VLOOKUP($A77,'2022 SpaceFuncData-Input'!$A$3:$Y$82,19,FALSE)</f>
        <v>0</v>
      </c>
      <c r="AH77" s="58">
        <f>VLOOKUP($A77,'2022 SpaceFuncData-Input'!$A$3:$Y$82,20,FALSE)</f>
        <v>0</v>
      </c>
      <c r="AI77" s="58">
        <f>VLOOKUP($A77,'2022 SpaceFuncData-Input'!$A$3:$Y$82,21,FALSE)</f>
        <v>50</v>
      </c>
      <c r="AJ77" s="58">
        <f>VLOOKUP($A77,'2022 SpaceFuncData-Input'!$A$3:$Y$82,22,FALSE)</f>
        <v>500</v>
      </c>
      <c r="AK77" s="58">
        <f>VLOOKUP($A77,'2022 SpaceFuncData-Input'!$A$3:$Y$82,23,FALSE)</f>
        <v>1.5</v>
      </c>
      <c r="AL77" s="58">
        <f>VLOOKUP($A77,'2022 SpaceFuncData-Input'!$A$3:$Y$82,24,FALSE)</f>
        <v>2</v>
      </c>
      <c r="AM77" s="58" t="str">
        <f>VLOOKUP($A77,'2022 SpaceFuncData-Input'!$A$3:$Y$82,25,FALSE)</f>
        <v>Assembly</v>
      </c>
      <c r="AN77" s="58">
        <v>0</v>
      </c>
      <c r="AO77" s="58">
        <v>0</v>
      </c>
      <c r="AP77" s="58">
        <v>0</v>
      </c>
      <c r="AQ77" s="46">
        <v>374</v>
      </c>
    </row>
    <row r="78" spans="1:43" ht="14.4" x14ac:dyDescent="0.25">
      <c r="A78" s="58" t="str">
        <f>'2025 Stds Ltg Table'!B80</f>
        <v>Unleased Tenant Area</v>
      </c>
      <c r="B78" s="58" t="str">
        <f>VLOOKUP($A78,'2022 SpaceFuncData-Input'!$A$3:$I$82,2,FALSE)</f>
        <v>Office - Office space</v>
      </c>
      <c r="C78" s="58">
        <f>VLOOKUP($A78,'2022 SpaceFuncData-Input'!$A$3:$I$85,3,FALSE)</f>
        <v>10</v>
      </c>
      <c r="D78" s="58">
        <f>VLOOKUP($A78,'2022 SpaceFuncData-Input'!$A$3:$I$85,4,FALSE)</f>
        <v>0.5</v>
      </c>
      <c r="E78" s="58">
        <f>VLOOKUP($A78,'2022 SpaceFuncData-Input'!$A$3:$I$85,5,FALSE)</f>
        <v>250</v>
      </c>
      <c r="F78" s="58">
        <f>VLOOKUP($A78,'2022 SpaceFuncData-Input'!$A$3:$I$85,6,FALSE)</f>
        <v>200</v>
      </c>
      <c r="G78" s="58">
        <f>VLOOKUP($A78,'2022 SpaceFuncData-Input'!$A$3:$I$85,7,FALSE)</f>
        <v>1.5</v>
      </c>
      <c r="H78" s="58">
        <f>VLOOKUP($A78,'2022 SpaceFuncData-Input'!$A$3:$I$85,8,FALSE)</f>
        <v>0.18</v>
      </c>
      <c r="I78" s="58" t="str">
        <f>VLOOKUP($A78,'2022 SpaceFuncData-Input'!$A$3:$I$85,9,FALSE)</f>
        <v>Electric</v>
      </c>
      <c r="J78" s="131">
        <f>VLOOKUP($A78,'2025 Stds Ltg Table'!$B$4:$V$92,2,0)</f>
        <v>0.6</v>
      </c>
      <c r="K78" s="137">
        <f>VLOOKUP($A78,'2025 Stds Ltg Table'!$B$4:$W$92,K$1,0)</f>
        <v>0</v>
      </c>
      <c r="L78" s="137">
        <f>VLOOKUP($A78,'2025 Stds Ltg Table'!$B$4:$W$92,L$1,0)</f>
        <v>0</v>
      </c>
      <c r="M78" s="137">
        <f>VLOOKUP($A78,'2025 Stds Ltg Table'!$B$4:$W$92,M$1,0)</f>
        <v>0</v>
      </c>
      <c r="N78" s="137">
        <f>VLOOKUP($A78,'2025 Stds Ltg Table'!$B$4:$W$92,N$1,0)</f>
        <v>0</v>
      </c>
      <c r="O78" s="137">
        <f>VLOOKUP($A78,'2025 Stds Ltg Table'!$B$4:$W$92,O$1,0)</f>
        <v>0</v>
      </c>
      <c r="P78" s="137">
        <f>VLOOKUP($A78,'2025 Stds Ltg Table'!$B$4:$W$92,P$1,0)</f>
        <v>0</v>
      </c>
      <c r="Q78" s="137">
        <f>VLOOKUP($A78,'2025 Stds Ltg Table'!$B$4:$W$92,Q$1,0)</f>
        <v>0</v>
      </c>
      <c r="R78" s="137">
        <f>VLOOKUP($A78,'2025 Stds Ltg Table'!$B$4:$W$92,R$1,0)</f>
        <v>0</v>
      </c>
      <c r="S78" s="137">
        <f>VLOOKUP($A78,'2025 Stds Ltg Table'!$B$4:$W$92,S$1,0)</f>
        <v>0</v>
      </c>
      <c r="T78" s="137">
        <f>VLOOKUP($A78,'2025 Stds Ltg Table'!$B$4:$W$92,T$1,0)</f>
        <v>0</v>
      </c>
      <c r="U78" s="137">
        <f>VLOOKUP($A78,'2025 Stds Ltg Table'!$B$4:$W$92,U$1,0)</f>
        <v>0</v>
      </c>
      <c r="V78" s="137">
        <f>VLOOKUP($A78,'2025 Stds Ltg Table'!$B$4:$W$92,V$1,0)</f>
        <v>0</v>
      </c>
      <c r="W78" s="137">
        <f>VLOOKUP($A78,'2025 Stds Ltg Table'!$B$4:$W$92,W$1,0)</f>
        <v>0</v>
      </c>
      <c r="X78" s="137">
        <f>VLOOKUP($A78,'2025 Stds Ltg Table'!$B$4:$W$92,X$1,0)</f>
        <v>0</v>
      </c>
      <c r="Y78" s="137">
        <f>VLOOKUP($A78,'2025 Stds Ltg Table'!$B$4:$W$92,Y$1,0)</f>
        <v>0</v>
      </c>
      <c r="Z78" s="137">
        <f>VLOOKUP($A78,'2025 Stds Ltg Table'!$B$4:$W$92,Z$1,0)</f>
        <v>0</v>
      </c>
      <c r="AA78" s="137">
        <f>VLOOKUP($A78,'2025 Stds Ltg Table'!$B$4:$W$92,AA$1,0)</f>
        <v>0</v>
      </c>
      <c r="AB78" s="137">
        <f>VLOOKUP($A78,'2025 Stds Ltg Table'!$B$4:$W$92,AB$1,0)</f>
        <v>0</v>
      </c>
      <c r="AC78" s="137">
        <f>VLOOKUP($A78,'2025 Stds Ltg Table'!$B$4:$W$92,AC$1,0)</f>
        <v>0</v>
      </c>
      <c r="AD78" s="137">
        <f>VLOOKUP($A78,'2025 Stds Ltg Table'!$B$4:$W$92,AD$1,0)</f>
        <v>0</v>
      </c>
      <c r="AE78" s="58">
        <f>VLOOKUP($A78,'2022 SpaceFuncData-Input'!$A$3:$Y$82,17,FALSE)</f>
        <v>150</v>
      </c>
      <c r="AF78" s="58">
        <f>VLOOKUP($A78,'2022 SpaceFuncData-Input'!$A$3:$Y$82,18,FALSE)</f>
        <v>150</v>
      </c>
      <c r="AG78" s="58">
        <f>VLOOKUP($A78,'2022 SpaceFuncData-Input'!$A$3:$Y$82,19,FALSE)</f>
        <v>0</v>
      </c>
      <c r="AH78" s="58">
        <f>VLOOKUP($A78,'2022 SpaceFuncData-Input'!$A$3:$Y$82,20,FALSE)</f>
        <v>0</v>
      </c>
      <c r="AI78" s="58">
        <f>VLOOKUP($A78,'2022 SpaceFuncData-Input'!$A$3:$Y$82,21,FALSE)</f>
        <v>75</v>
      </c>
      <c r="AJ78" s="58">
        <f>VLOOKUP($A78,'2022 SpaceFuncData-Input'!$A$3:$Y$82,22,FALSE)</f>
        <v>500</v>
      </c>
      <c r="AK78" s="58">
        <f>VLOOKUP($A78,'2022 SpaceFuncData-Input'!$A$3:$Y$82,23,FALSE)</f>
        <v>1</v>
      </c>
      <c r="AL78" s="58">
        <f>VLOOKUP($A78,'2022 SpaceFuncData-Input'!$A$3:$Y$82,24,FALSE)</f>
        <v>4</v>
      </c>
      <c r="AM78" s="58" t="str">
        <f>VLOOKUP($A78,'2022 SpaceFuncData-Input'!$A$3:$Y$82,25,FALSE)</f>
        <v>Office</v>
      </c>
      <c r="AN78" s="58">
        <v>1</v>
      </c>
      <c r="AO78" s="58">
        <v>0</v>
      </c>
      <c r="AP78" s="58">
        <v>1</v>
      </c>
      <c r="AQ78" s="46">
        <v>375</v>
      </c>
    </row>
    <row r="79" spans="1:43" ht="14.4" x14ac:dyDescent="0.25">
      <c r="A79" s="58" t="str">
        <f>'2025 Stds Ltg Table'!B81</f>
        <v>Unoccupied-Exclude from Gross Floor Area</v>
      </c>
      <c r="B79" s="58" t="str">
        <f>VLOOKUP($A79,'2022 SpaceFuncData-Input'!$A$3:$I$82,2,FALSE)</f>
        <v>NA</v>
      </c>
      <c r="C79" s="58">
        <f>VLOOKUP($A79,'2022 SpaceFuncData-Input'!$A$3:$I$85,3,FALSE)</f>
        <v>0</v>
      </c>
      <c r="D79" s="58">
        <f>VLOOKUP($A79,'2022 SpaceFuncData-Input'!$A$3:$I$85,4,FALSE)</f>
        <v>0.5</v>
      </c>
      <c r="E79" s="58">
        <f>VLOOKUP($A79,'2022 SpaceFuncData-Input'!$A$3:$I$85,5,FALSE)</f>
        <v>250</v>
      </c>
      <c r="F79" s="58">
        <f>VLOOKUP($A79,'2022 SpaceFuncData-Input'!$A$3:$I$85,6,FALSE)</f>
        <v>250</v>
      </c>
      <c r="G79" s="58">
        <f>VLOOKUP($A79,'2022 SpaceFuncData-Input'!$A$3:$I$85,7,FALSE)</f>
        <v>0</v>
      </c>
      <c r="H79" s="58">
        <f>VLOOKUP($A79,'2022 SpaceFuncData-Input'!$A$3:$I$85,8,FALSE)</f>
        <v>0</v>
      </c>
      <c r="I79" s="58" t="str">
        <f>VLOOKUP($A79,'2022 SpaceFuncData-Input'!$A$3:$I$85,9,FALSE)</f>
        <v>Gas</v>
      </c>
      <c r="J79" s="131">
        <f>VLOOKUP($A79,'2025 Stds Ltg Table'!$B$4:$V$92,2,0)</f>
        <v>0</v>
      </c>
      <c r="K79" s="137">
        <f>VLOOKUP($A79,'2025 Stds Ltg Table'!$B$4:$W$92,K$1,0)</f>
        <v>0</v>
      </c>
      <c r="L79" s="137">
        <f>VLOOKUP($A79,'2025 Stds Ltg Table'!$B$4:$W$92,L$1,0)</f>
        <v>0</v>
      </c>
      <c r="M79" s="137">
        <f>VLOOKUP($A79,'2025 Stds Ltg Table'!$B$4:$W$92,M$1,0)</f>
        <v>0</v>
      </c>
      <c r="N79" s="137">
        <f>VLOOKUP($A79,'2025 Stds Ltg Table'!$B$4:$W$92,N$1,0)</f>
        <v>0</v>
      </c>
      <c r="O79" s="137">
        <f>VLOOKUP($A79,'2025 Stds Ltg Table'!$B$4:$W$92,O$1,0)</f>
        <v>0</v>
      </c>
      <c r="P79" s="137">
        <f>VLOOKUP($A79,'2025 Stds Ltg Table'!$B$4:$W$92,P$1,0)</f>
        <v>0</v>
      </c>
      <c r="Q79" s="137">
        <f>VLOOKUP($A79,'2025 Stds Ltg Table'!$B$4:$W$92,Q$1,0)</f>
        <v>0</v>
      </c>
      <c r="R79" s="137">
        <f>VLOOKUP($A79,'2025 Stds Ltg Table'!$B$4:$W$92,R$1,0)</f>
        <v>0</v>
      </c>
      <c r="S79" s="137">
        <f>VLOOKUP($A79,'2025 Stds Ltg Table'!$B$4:$W$92,S$1,0)</f>
        <v>0</v>
      </c>
      <c r="T79" s="137">
        <f>VLOOKUP($A79,'2025 Stds Ltg Table'!$B$4:$W$92,T$1,0)</f>
        <v>0</v>
      </c>
      <c r="U79" s="137">
        <f>VLOOKUP($A79,'2025 Stds Ltg Table'!$B$4:$W$92,U$1,0)</f>
        <v>0</v>
      </c>
      <c r="V79" s="137">
        <f>VLOOKUP($A79,'2025 Stds Ltg Table'!$B$4:$W$92,V$1,0)</f>
        <v>0</v>
      </c>
      <c r="W79" s="137">
        <f>VLOOKUP($A79,'2025 Stds Ltg Table'!$B$4:$W$92,W$1,0)</f>
        <v>0</v>
      </c>
      <c r="X79" s="137">
        <f>VLOOKUP($A79,'2025 Stds Ltg Table'!$B$4:$W$92,X$1,0)</f>
        <v>0</v>
      </c>
      <c r="Y79" s="137">
        <f>VLOOKUP($A79,'2025 Stds Ltg Table'!$B$4:$W$92,Y$1,0)</f>
        <v>0</v>
      </c>
      <c r="Z79" s="137">
        <f>VLOOKUP($A79,'2025 Stds Ltg Table'!$B$4:$W$92,Z$1,0)</f>
        <v>0</v>
      </c>
      <c r="AA79" s="137">
        <f>VLOOKUP($A79,'2025 Stds Ltg Table'!$B$4:$W$92,AA$1,0)</f>
        <v>0</v>
      </c>
      <c r="AB79" s="137">
        <f>VLOOKUP($A79,'2025 Stds Ltg Table'!$B$4:$W$92,AB$1,0)</f>
        <v>0</v>
      </c>
      <c r="AC79" s="137">
        <f>VLOOKUP($A79,'2025 Stds Ltg Table'!$B$4:$W$92,AC$1,0)</f>
        <v>0</v>
      </c>
      <c r="AD79" s="137">
        <f>VLOOKUP($A79,'2025 Stds Ltg Table'!$B$4:$W$92,AD$1,0)</f>
        <v>0</v>
      </c>
      <c r="AE79" s="58">
        <f>VLOOKUP($A79,'2022 SpaceFuncData-Input'!$A$3:$Y$82,17,FALSE)</f>
        <v>8760</v>
      </c>
      <c r="AF79" s="58">
        <f>VLOOKUP($A79,'2022 SpaceFuncData-Input'!$A$3:$Y$82,18,FALSE)</f>
        <v>8760</v>
      </c>
      <c r="AG79" s="58">
        <f>VLOOKUP($A79,'2022 SpaceFuncData-Input'!$A$3:$Y$82,19,FALSE)</f>
        <v>0</v>
      </c>
      <c r="AH79" s="58">
        <f>VLOOKUP($A79,'2022 SpaceFuncData-Input'!$A$3:$Y$82,20,FALSE)</f>
        <v>0</v>
      </c>
      <c r="AI79" s="58">
        <f>VLOOKUP($A79,'2022 SpaceFuncData-Input'!$A$3:$Y$82,21,FALSE)</f>
        <v>0</v>
      </c>
      <c r="AJ79" s="58">
        <f>VLOOKUP($A79,'2022 SpaceFuncData-Input'!$A$3:$Y$82,22,FALSE)</f>
        <v>0</v>
      </c>
      <c r="AK79" s="58">
        <f>VLOOKUP($A79,'2022 SpaceFuncData-Input'!$A$3:$Y$82,23,FALSE)</f>
        <v>0</v>
      </c>
      <c r="AL79" s="58">
        <f>VLOOKUP($A79,'2022 SpaceFuncData-Input'!$A$3:$Y$82,24,FALSE)</f>
        <v>0</v>
      </c>
      <c r="AM79" s="58" t="str">
        <f>VLOOKUP($A79,'2022 SpaceFuncData-Input'!$A$3:$Y$82,25,FALSE)</f>
        <v>Unoccupied</v>
      </c>
      <c r="AN79" s="58">
        <v>1</v>
      </c>
      <c r="AO79" s="58">
        <v>1</v>
      </c>
      <c r="AP79" s="58">
        <v>0</v>
      </c>
      <c r="AQ79" s="46">
        <v>376</v>
      </c>
    </row>
    <row r="80" spans="1:43" ht="14.4" x14ac:dyDescent="0.25">
      <c r="A80" s="58" t="str">
        <f>'2025 Stds Ltg Table'!B82</f>
        <v>Unoccupied-Include in Gross Floor Area</v>
      </c>
      <c r="B80" s="58" t="str">
        <f>VLOOKUP($A80,'2022 SpaceFuncData-Input'!$A$3:$I$82,2,FALSE)</f>
        <v>NA</v>
      </c>
      <c r="C80" s="58">
        <f>VLOOKUP($A80,'2022 SpaceFuncData-Input'!$A$3:$I$85,3,FALSE)</f>
        <v>0</v>
      </c>
      <c r="D80" s="58">
        <f>VLOOKUP($A80,'2022 SpaceFuncData-Input'!$A$3:$I$85,4,FALSE)</f>
        <v>0.5</v>
      </c>
      <c r="E80" s="58">
        <f>VLOOKUP($A80,'2022 SpaceFuncData-Input'!$A$3:$I$85,5,FALSE)</f>
        <v>250</v>
      </c>
      <c r="F80" s="58">
        <f>VLOOKUP($A80,'2022 SpaceFuncData-Input'!$A$3:$I$85,6,FALSE)</f>
        <v>250</v>
      </c>
      <c r="G80" s="58">
        <f>VLOOKUP($A80,'2022 SpaceFuncData-Input'!$A$3:$I$85,7,FALSE)</f>
        <v>0</v>
      </c>
      <c r="H80" s="58">
        <f>VLOOKUP($A80,'2022 SpaceFuncData-Input'!$A$3:$I$85,8,FALSE)</f>
        <v>0</v>
      </c>
      <c r="I80" s="58" t="str">
        <f>VLOOKUP($A80,'2022 SpaceFuncData-Input'!$A$3:$I$85,9,FALSE)</f>
        <v>Gas</v>
      </c>
      <c r="J80" s="131">
        <f>VLOOKUP($A80,'2025 Stds Ltg Table'!$B$4:$V$92,2,0)</f>
        <v>0</v>
      </c>
      <c r="K80" s="137">
        <f>VLOOKUP($A80,'2025 Stds Ltg Table'!$B$4:$W$92,K$1,0)</f>
        <v>0</v>
      </c>
      <c r="L80" s="137">
        <f>VLOOKUP($A80,'2025 Stds Ltg Table'!$B$4:$W$92,L$1,0)</f>
        <v>0</v>
      </c>
      <c r="M80" s="137">
        <f>VLOOKUP($A80,'2025 Stds Ltg Table'!$B$4:$W$92,M$1,0)</f>
        <v>0</v>
      </c>
      <c r="N80" s="137">
        <f>VLOOKUP($A80,'2025 Stds Ltg Table'!$B$4:$W$92,N$1,0)</f>
        <v>0</v>
      </c>
      <c r="O80" s="137">
        <f>VLOOKUP($A80,'2025 Stds Ltg Table'!$B$4:$W$92,O$1,0)</f>
        <v>0</v>
      </c>
      <c r="P80" s="137">
        <f>VLOOKUP($A80,'2025 Stds Ltg Table'!$B$4:$W$92,P$1,0)</f>
        <v>0</v>
      </c>
      <c r="Q80" s="137">
        <f>VLOOKUP($A80,'2025 Stds Ltg Table'!$B$4:$W$92,Q$1,0)</f>
        <v>0</v>
      </c>
      <c r="R80" s="137">
        <f>VLOOKUP($A80,'2025 Stds Ltg Table'!$B$4:$W$92,R$1,0)</f>
        <v>0</v>
      </c>
      <c r="S80" s="137">
        <f>VLOOKUP($A80,'2025 Stds Ltg Table'!$B$4:$W$92,S$1,0)</f>
        <v>0</v>
      </c>
      <c r="T80" s="137">
        <f>VLOOKUP($A80,'2025 Stds Ltg Table'!$B$4:$W$92,T$1,0)</f>
        <v>0</v>
      </c>
      <c r="U80" s="137">
        <f>VLOOKUP($A80,'2025 Stds Ltg Table'!$B$4:$W$92,U$1,0)</f>
        <v>0</v>
      </c>
      <c r="V80" s="137">
        <f>VLOOKUP($A80,'2025 Stds Ltg Table'!$B$4:$W$92,V$1,0)</f>
        <v>0</v>
      </c>
      <c r="W80" s="137">
        <f>VLOOKUP($A80,'2025 Stds Ltg Table'!$B$4:$W$92,W$1,0)</f>
        <v>0</v>
      </c>
      <c r="X80" s="137">
        <f>VLOOKUP($A80,'2025 Stds Ltg Table'!$B$4:$W$92,X$1,0)</f>
        <v>0</v>
      </c>
      <c r="Y80" s="137">
        <f>VLOOKUP($A80,'2025 Stds Ltg Table'!$B$4:$W$92,Y$1,0)</f>
        <v>0</v>
      </c>
      <c r="Z80" s="137">
        <f>VLOOKUP($A80,'2025 Stds Ltg Table'!$B$4:$W$92,Z$1,0)</f>
        <v>0</v>
      </c>
      <c r="AA80" s="137">
        <f>VLOOKUP($A80,'2025 Stds Ltg Table'!$B$4:$W$92,AA$1,0)</f>
        <v>0</v>
      </c>
      <c r="AB80" s="137">
        <f>VLOOKUP($A80,'2025 Stds Ltg Table'!$B$4:$W$92,AB$1,0)</f>
        <v>0</v>
      </c>
      <c r="AC80" s="137">
        <f>VLOOKUP($A80,'2025 Stds Ltg Table'!$B$4:$W$92,AC$1,0)</f>
        <v>0</v>
      </c>
      <c r="AD80" s="137">
        <f>VLOOKUP($A80,'2025 Stds Ltg Table'!$B$4:$W$92,AD$1,0)</f>
        <v>0</v>
      </c>
      <c r="AE80" s="58">
        <f>VLOOKUP($A80,'2022 SpaceFuncData-Input'!$A$3:$Y$82,17,FALSE)</f>
        <v>8760</v>
      </c>
      <c r="AF80" s="58">
        <f>VLOOKUP($A80,'2022 SpaceFuncData-Input'!$A$3:$Y$82,18,FALSE)</f>
        <v>8760</v>
      </c>
      <c r="AG80" s="58">
        <f>VLOOKUP($A80,'2022 SpaceFuncData-Input'!$A$3:$Y$82,19,FALSE)</f>
        <v>0</v>
      </c>
      <c r="AH80" s="58">
        <f>VLOOKUP($A80,'2022 SpaceFuncData-Input'!$A$3:$Y$82,20,FALSE)</f>
        <v>0</v>
      </c>
      <c r="AI80" s="58">
        <f>VLOOKUP($A80,'2022 SpaceFuncData-Input'!$A$3:$Y$82,21,FALSE)</f>
        <v>0</v>
      </c>
      <c r="AJ80" s="58">
        <f>VLOOKUP($A80,'2022 SpaceFuncData-Input'!$A$3:$Y$82,22,FALSE)</f>
        <v>0</v>
      </c>
      <c r="AK80" s="58">
        <f>VLOOKUP($A80,'2022 SpaceFuncData-Input'!$A$3:$Y$82,23,FALSE)</f>
        <v>0</v>
      </c>
      <c r="AL80" s="58">
        <f>VLOOKUP($A80,'2022 SpaceFuncData-Input'!$A$3:$Y$82,24,FALSE)</f>
        <v>0</v>
      </c>
      <c r="AM80" s="58" t="str">
        <f>VLOOKUP($A80,'2022 SpaceFuncData-Input'!$A$3:$Y$82,25,FALSE)</f>
        <v>Unoccupied</v>
      </c>
      <c r="AN80" s="58">
        <v>1</v>
      </c>
      <c r="AO80" s="58">
        <v>1</v>
      </c>
      <c r="AP80" s="58">
        <v>0</v>
      </c>
      <c r="AQ80" s="46">
        <v>377</v>
      </c>
    </row>
    <row r="81" spans="1:44" ht="14.4" x14ac:dyDescent="0.25">
      <c r="A81" s="58" t="str">
        <f>'2025 Stds Ltg Table'!B72</f>
        <v>Videoconferencing Studio</v>
      </c>
      <c r="B81" s="58" t="str">
        <f>VLOOKUP($A81,'2022 SpaceFuncData-Input'!$A$3:$I$85,2,FALSE)</f>
        <v>General - Conference/meeting</v>
      </c>
      <c r="C81" s="58">
        <f>VLOOKUP($A81,'2022 SpaceFuncData-Input'!$A$3:$I$85,3,FALSE)</f>
        <v>10</v>
      </c>
      <c r="D81" s="58">
        <f>VLOOKUP($A81,'2022 SpaceFuncData-Input'!$A$3:$I$85,4,FALSE)</f>
        <v>0.5</v>
      </c>
      <c r="E81" s="58">
        <f>VLOOKUP($A81,'2022 SpaceFuncData-Input'!$A$3:$I$85,5,FALSE)</f>
        <v>250</v>
      </c>
      <c r="F81" s="58">
        <f>VLOOKUP($A81,'2022 SpaceFuncData-Input'!$A$3:$I$85,6,FALSE)</f>
        <v>200</v>
      </c>
      <c r="G81" s="58">
        <f>VLOOKUP($A81,'2022 SpaceFuncData-Input'!$A$3:$I$85,7,FALSE)</f>
        <v>1.5</v>
      </c>
      <c r="H81" s="58">
        <f>VLOOKUP($A81,'2022 SpaceFuncData-Input'!$A$3:$I$85,8,FALSE)</f>
        <v>0.18</v>
      </c>
      <c r="I81" s="58" t="str">
        <f>VLOOKUP($A81,'2022 SpaceFuncData-Input'!$A$3:$I$85,9,FALSE)</f>
        <v>Electric</v>
      </c>
      <c r="J81" s="131">
        <f>VLOOKUP($A81,'2025 Stds Ltg Table'!$B$4:$V$92,2,0)</f>
        <v>0.9</v>
      </c>
      <c r="K81" s="137">
        <f>VLOOKUP($A81,'2025 Stds Ltg Table'!$B$4:$W$92,K$1,0)</f>
        <v>0</v>
      </c>
      <c r="L81" s="137">
        <f>VLOOKUP($A81,'2025 Stds Ltg Table'!$B$4:$W$92,L$1,0)</f>
        <v>0</v>
      </c>
      <c r="M81" s="137">
        <f>VLOOKUP($A81,'2025 Stds Ltg Table'!$B$4:$W$92,M$1,0)</f>
        <v>0</v>
      </c>
      <c r="N81" s="137">
        <f>VLOOKUP($A81,'2025 Stds Ltg Table'!$B$4:$W$92,N$1,0)</f>
        <v>0</v>
      </c>
      <c r="O81" s="137">
        <f>VLOOKUP($A81,'2025 Stds Ltg Table'!$B$4:$W$92,O$1,0)</f>
        <v>0</v>
      </c>
      <c r="P81" s="137">
        <f>VLOOKUP($A81,'2025 Stds Ltg Table'!$B$4:$W$92,P$1,0)</f>
        <v>0</v>
      </c>
      <c r="Q81" s="137">
        <f>VLOOKUP($A81,'2025 Stds Ltg Table'!$B$4:$W$92,Q$1,0)</f>
        <v>1</v>
      </c>
      <c r="R81" s="137">
        <f>VLOOKUP($A81,'2025 Stds Ltg Table'!$B$4:$W$92,R$1,0)</f>
        <v>0</v>
      </c>
      <c r="S81" s="137">
        <f>VLOOKUP($A81,'2025 Stds Ltg Table'!$B$4:$W$92,S$1,0)</f>
        <v>0</v>
      </c>
      <c r="T81" s="137">
        <f>VLOOKUP($A81,'2025 Stds Ltg Table'!$B$4:$W$92,T$1,0)</f>
        <v>0</v>
      </c>
      <c r="U81" s="137">
        <f>VLOOKUP($A81,'2025 Stds Ltg Table'!$B$4:$W$92,U$1,0)</f>
        <v>0</v>
      </c>
      <c r="V81" s="137">
        <f>VLOOKUP($A81,'2025 Stds Ltg Table'!$B$4:$W$92,V$1,0)</f>
        <v>0</v>
      </c>
      <c r="W81" s="137">
        <f>VLOOKUP($A81,'2025 Stds Ltg Table'!$B$4:$W$92,W$1,0)</f>
        <v>0</v>
      </c>
      <c r="X81" s="137">
        <f>VLOOKUP($A81,'2025 Stds Ltg Table'!$B$4:$W$92,X$1,0)</f>
        <v>0</v>
      </c>
      <c r="Y81" s="137">
        <f>VLOOKUP($A81,'2025 Stds Ltg Table'!$B$4:$W$92,Y$1,0)</f>
        <v>0</v>
      </c>
      <c r="Z81" s="137">
        <f>VLOOKUP($A81,'2025 Stds Ltg Table'!$B$4:$W$92,Z$1,0)</f>
        <v>0</v>
      </c>
      <c r="AA81" s="137">
        <f>VLOOKUP($A81,'2025 Stds Ltg Table'!$B$4:$W$92,AA$1,0)</f>
        <v>0</v>
      </c>
      <c r="AB81" s="137">
        <f>VLOOKUP($A81,'2025 Stds Ltg Table'!$B$4:$W$92,AB$1,0)</f>
        <v>0</v>
      </c>
      <c r="AC81" s="137">
        <f>VLOOKUP($A81,'2025 Stds Ltg Table'!$B$4:$W$92,AC$1,0)</f>
        <v>0</v>
      </c>
      <c r="AD81" s="137">
        <f>VLOOKUP($A81,'2025 Stds Ltg Table'!$B$4:$W$92,AD$1,0)</f>
        <v>0</v>
      </c>
      <c r="AE81" s="58">
        <f>VLOOKUP($A81,'2022 SpaceFuncData-Input'!$A$3:$Y$82,17,FALSE)</f>
        <v>150</v>
      </c>
      <c r="AF81" s="58">
        <f>VLOOKUP($A81,'2022 SpaceFuncData-Input'!$A$3:$Y$82,18,FALSE)</f>
        <v>150</v>
      </c>
      <c r="AG81" s="58">
        <f>VLOOKUP($A81,'2022 SpaceFuncData-Input'!$A$3:$Y$82,19,FALSE)</f>
        <v>0</v>
      </c>
      <c r="AH81" s="58">
        <f>VLOOKUP($A81,'2022 SpaceFuncData-Input'!$A$3:$Y$82,20,FALSE)</f>
        <v>0</v>
      </c>
      <c r="AI81" s="58">
        <f>VLOOKUP($A81,'2022 SpaceFuncData-Input'!$A$3:$Y$82,21,FALSE)</f>
        <v>300</v>
      </c>
      <c r="AJ81" s="58">
        <f>VLOOKUP($A81,'2022 SpaceFuncData-Input'!$A$3:$Y$82,22,FALSE)</f>
        <v>300</v>
      </c>
      <c r="AK81" s="58">
        <f>VLOOKUP($A81,'2022 SpaceFuncData-Input'!$A$3:$Y$82,23,FALSE)</f>
        <v>1.5</v>
      </c>
      <c r="AL81" s="58">
        <f>VLOOKUP($A81,'2022 SpaceFuncData-Input'!$A$3:$Y$82,24,FALSE)</f>
        <v>2</v>
      </c>
      <c r="AM81" s="58" t="str">
        <f>VLOOKUP($A81,'2022 SpaceFuncData-Input'!$A$3:$Y$82,25,FALSE)</f>
        <v>Office</v>
      </c>
      <c r="AN81" s="58">
        <v>1</v>
      </c>
      <c r="AO81" s="58">
        <v>0</v>
      </c>
      <c r="AP81" s="58">
        <v>0</v>
      </c>
      <c r="AQ81" s="46">
        <v>378</v>
      </c>
    </row>
    <row r="82" spans="1:44" ht="14.4" x14ac:dyDescent="0.25">
      <c r="A82" s="58" t="str">
        <f>'2025 Stds Ltg Table'!B73</f>
        <v>All other</v>
      </c>
      <c r="B82" s="58" t="str">
        <f>VLOOKUP($A82,'2022 SpaceFuncData-Input'!$A$3:$I$85,2,FALSE)</f>
        <v>Misc - All others</v>
      </c>
      <c r="C82" s="58">
        <f>VLOOKUP($A82,'2022 SpaceFuncData-Input'!$A$3:$I$85,3,FALSE)</f>
        <v>10</v>
      </c>
      <c r="D82" s="58">
        <f>VLOOKUP($A82,'2022 SpaceFuncData-Input'!$A$3:$I$85,4,FALSE)</f>
        <v>0.5</v>
      </c>
      <c r="E82" s="58">
        <f>VLOOKUP($A82,'2022 SpaceFuncData-Input'!$A$3:$I$85,5,FALSE)</f>
        <v>250</v>
      </c>
      <c r="F82" s="58">
        <f>VLOOKUP($A82,'2022 SpaceFuncData-Input'!$A$3:$I$85,6,FALSE)</f>
        <v>200</v>
      </c>
      <c r="G82" s="58">
        <f>VLOOKUP($A82,'2022 SpaceFuncData-Input'!$A$3:$I$85,7,FALSE)</f>
        <v>1</v>
      </c>
      <c r="H82" s="58">
        <f>VLOOKUP($A82,'2022 SpaceFuncData-Input'!$A$3:$I$85,8,FALSE)</f>
        <v>0.18</v>
      </c>
      <c r="I82" s="58" t="str">
        <f>VLOOKUP($A82,'2022 SpaceFuncData-Input'!$A$3:$I$85,9,FALSE)</f>
        <v>Gas</v>
      </c>
      <c r="J82" s="131">
        <f>VLOOKUP($A82,'2025 Stds Ltg Table'!$B$4:$V$92,2,0)</f>
        <v>0.4</v>
      </c>
      <c r="K82" s="137">
        <f>VLOOKUP($A82,'2025 Stds Ltg Table'!$B$4:$W$92,K$1,0)</f>
        <v>0</v>
      </c>
      <c r="L82" s="137">
        <f>VLOOKUP($A82,'2025 Stds Ltg Table'!$B$4:$W$92,L$1,0)</f>
        <v>0</v>
      </c>
      <c r="M82" s="137">
        <f>VLOOKUP($A82,'2025 Stds Ltg Table'!$B$4:$W$92,M$1,0)</f>
        <v>0</v>
      </c>
      <c r="N82" s="137">
        <f>VLOOKUP($A82,'2025 Stds Ltg Table'!$B$4:$W$92,N$1,0)</f>
        <v>0</v>
      </c>
      <c r="O82" s="137">
        <f>VLOOKUP($A82,'2025 Stds Ltg Table'!$B$4:$W$92,O$1,0)</f>
        <v>0</v>
      </c>
      <c r="P82" s="137">
        <f>VLOOKUP($A82,'2025 Stds Ltg Table'!$B$4:$W$92,P$1,0)</f>
        <v>0</v>
      </c>
      <c r="Q82" s="137">
        <f>VLOOKUP($A82,'2025 Stds Ltg Table'!$B$4:$W$92,Q$1,0)</f>
        <v>0</v>
      </c>
      <c r="R82" s="137">
        <f>VLOOKUP($A82,'2025 Stds Ltg Table'!$B$4:$W$92,R$1,0)</f>
        <v>0</v>
      </c>
      <c r="S82" s="137">
        <f>VLOOKUP($A82,'2025 Stds Ltg Table'!$B$4:$W$92,S$1,0)</f>
        <v>0</v>
      </c>
      <c r="T82" s="137">
        <f>VLOOKUP($A82,'2025 Stds Ltg Table'!$B$4:$W$92,T$1,0)</f>
        <v>0</v>
      </c>
      <c r="U82" s="137">
        <f>VLOOKUP($A82,'2025 Stds Ltg Table'!$B$4:$W$92,U$1,0)</f>
        <v>0</v>
      </c>
      <c r="V82" s="137">
        <f>VLOOKUP($A82,'2025 Stds Ltg Table'!$B$4:$W$92,V$1,0)</f>
        <v>0</v>
      </c>
      <c r="W82" s="137">
        <f>VLOOKUP($A82,'2025 Stds Ltg Table'!$B$4:$W$92,W$1,0)</f>
        <v>0</v>
      </c>
      <c r="X82" s="137">
        <f>VLOOKUP($A82,'2025 Stds Ltg Table'!$B$4:$W$92,X$1,0)</f>
        <v>0</v>
      </c>
      <c r="Y82" s="137">
        <f>VLOOKUP($A82,'2025 Stds Ltg Table'!$B$4:$W$92,Y$1,0)</f>
        <v>0</v>
      </c>
      <c r="Z82" s="137">
        <f>VLOOKUP($A82,'2025 Stds Ltg Table'!$B$4:$W$92,Z$1,0)</f>
        <v>0</v>
      </c>
      <c r="AA82" s="137">
        <f>VLOOKUP($A82,'2025 Stds Ltg Table'!$B$4:$W$92,AA$1,0)</f>
        <v>0</v>
      </c>
      <c r="AB82" s="137">
        <f>VLOOKUP($A82,'2025 Stds Ltg Table'!$B$4:$W$92,AB$1,0)</f>
        <v>0</v>
      </c>
      <c r="AC82" s="137">
        <f>VLOOKUP($A82,'2025 Stds Ltg Table'!$B$4:$W$92,AC$1,0)</f>
        <v>0</v>
      </c>
      <c r="AD82" s="137">
        <f>VLOOKUP($A82,'2025 Stds Ltg Table'!$B$4:$W$92,AD$1,0)</f>
        <v>0</v>
      </c>
      <c r="AE82" s="58">
        <f>VLOOKUP($A82,'2022 SpaceFuncData-Input'!$A$3:$Y$82,17,FALSE)</f>
        <v>150</v>
      </c>
      <c r="AF82" s="58">
        <f>VLOOKUP($A82,'2022 SpaceFuncData-Input'!$A$3:$Y$82,18,FALSE)</f>
        <v>150</v>
      </c>
      <c r="AG82" s="58">
        <f>VLOOKUP($A82,'2022 SpaceFuncData-Input'!$A$3:$Y$82,19,FALSE)</f>
        <v>0</v>
      </c>
      <c r="AH82" s="58">
        <f>VLOOKUP($A82,'2022 SpaceFuncData-Input'!$A$3:$Y$82,20,FALSE)</f>
        <v>0</v>
      </c>
      <c r="AI82" s="58">
        <f>VLOOKUP($A82,'2022 SpaceFuncData-Input'!$A$3:$Y$82,21,FALSE)</f>
        <v>100</v>
      </c>
      <c r="AJ82" s="58">
        <f>VLOOKUP($A82,'2022 SpaceFuncData-Input'!$A$3:$Y$82,22,FALSE)</f>
        <v>300</v>
      </c>
      <c r="AK82" s="58">
        <f>VLOOKUP($A82,'2022 SpaceFuncData-Input'!$A$3:$Y$82,23,FALSE)</f>
        <v>1.5</v>
      </c>
      <c r="AL82" s="58">
        <f>VLOOKUP($A82,'2022 SpaceFuncData-Input'!$A$3:$Y$82,24,FALSE)</f>
        <v>2</v>
      </c>
      <c r="AM82" s="58" t="str">
        <f>VLOOKUP($A82,'2022 SpaceFuncData-Input'!$A$3:$Y$82,25,FALSE)</f>
        <v>Office</v>
      </c>
      <c r="AN82" s="58">
        <v>1</v>
      </c>
      <c r="AO82" s="58">
        <v>0</v>
      </c>
      <c r="AP82" s="58">
        <v>1</v>
      </c>
      <c r="AQ82" s="46">
        <v>301</v>
      </c>
    </row>
    <row r="83" spans="1:44" ht="14.4" x14ac:dyDescent="0.25">
      <c r="A83" s="176" t="s">
        <v>1161</v>
      </c>
      <c r="B83" s="58" t="str">
        <f>VLOOKUP($A83,'2022 SpaceFuncData-Input'!$A$3:$I$85,2,FALSE)</f>
        <v>General - Conference/meeting</v>
      </c>
      <c r="C83" s="58">
        <f>VLOOKUP($A83,'2022 SpaceFuncData-Input'!$A$3:$I$85,3,FALSE)</f>
        <v>66.666666666666671</v>
      </c>
      <c r="D83" s="58">
        <f>VLOOKUP($A83,'2022 SpaceFuncData-Input'!$A$3:$I$85,4,FALSE)</f>
        <v>0.5</v>
      </c>
      <c r="E83" s="58">
        <f>VLOOKUP($A83,'2022 SpaceFuncData-Input'!$A$3:$I$85,5,FALSE)</f>
        <v>245</v>
      </c>
      <c r="F83" s="58">
        <f>VLOOKUP($A83,'2022 SpaceFuncData-Input'!$A$3:$I$85,6,FALSE)</f>
        <v>155</v>
      </c>
      <c r="G83" s="58">
        <f>VLOOKUP($A83,'2022 SpaceFuncData-Input'!$A$3:$I$85,7,FALSE)</f>
        <v>1</v>
      </c>
      <c r="H83" s="58">
        <f>VLOOKUP($A83,'2022 SpaceFuncData-Input'!$A$3:$I$85,8,FALSE)</f>
        <v>0.09</v>
      </c>
      <c r="I83" s="58" t="str">
        <f>VLOOKUP($A83,'2022 SpaceFuncData-Input'!$A$3:$I$85,9,FALSE)</f>
        <v>Electric</v>
      </c>
      <c r="J83" s="131">
        <f>VLOOKUP($A83,'2025 Stds Ltg Table'!$B$4:$V$92,2,0)</f>
        <v>0.75</v>
      </c>
      <c r="K83" s="137">
        <f>VLOOKUP($A83,'2025 Stds Ltg Table'!$B$4:$W$92,K$1,0)</f>
        <v>0</v>
      </c>
      <c r="L83" s="137">
        <f>VLOOKUP($A83,'2025 Stds Ltg Table'!$B$4:$W$92,L$1,0)</f>
        <v>0</v>
      </c>
      <c r="M83" s="137">
        <f>VLOOKUP($A83,'2025 Stds Ltg Table'!$B$4:$W$92,M$1,0)</f>
        <v>0</v>
      </c>
      <c r="N83" s="137">
        <f>VLOOKUP($A83,'2025 Stds Ltg Table'!$B$4:$W$92,N$1,0)</f>
        <v>0.25</v>
      </c>
      <c r="O83" s="137">
        <f>VLOOKUP($A83,'2025 Stds Ltg Table'!$B$4:$W$92,O$1,0)</f>
        <v>0</v>
      </c>
      <c r="P83" s="137">
        <f>VLOOKUP($A83,'2025 Stds Ltg Table'!$B$4:$W$92,P$1,0)</f>
        <v>0</v>
      </c>
      <c r="Q83" s="137">
        <f>VLOOKUP($A83,'2025 Stds Ltg Table'!$B$4:$W$92,Q$1,0)</f>
        <v>0</v>
      </c>
      <c r="R83" s="137">
        <f>VLOOKUP($A83,'2025 Stds Ltg Table'!$B$4:$W$92,R$1,0)</f>
        <v>0</v>
      </c>
      <c r="S83" s="137">
        <f>VLOOKUP($A83,'2025 Stds Ltg Table'!$B$4:$W$92,S$1,0)</f>
        <v>0</v>
      </c>
      <c r="T83" s="137">
        <f>VLOOKUP($A83,'2025 Stds Ltg Table'!$B$4:$W$92,T$1,0)</f>
        <v>0</v>
      </c>
      <c r="U83" s="137">
        <f>VLOOKUP($A83,'2025 Stds Ltg Table'!$B$4:$W$92,U$1,0)</f>
        <v>0</v>
      </c>
      <c r="V83" s="137">
        <f>VLOOKUP($A83,'2025 Stds Ltg Table'!$B$4:$W$92,V$1,0)</f>
        <v>0</v>
      </c>
      <c r="W83" s="137">
        <f>VLOOKUP($A83,'2025 Stds Ltg Table'!$B$4:$W$92,W$1,0)</f>
        <v>0</v>
      </c>
      <c r="X83" s="137">
        <f>VLOOKUP($A83,'2025 Stds Ltg Table'!$B$4:$W$92,X$1,0)</f>
        <v>2</v>
      </c>
      <c r="Y83" s="137">
        <f>VLOOKUP($A83,'2025 Stds Ltg Table'!$B$4:$W$92,Y$1,0)</f>
        <v>2.35</v>
      </c>
      <c r="Z83" s="137">
        <f>VLOOKUP($A83,'2025 Stds Ltg Table'!$B$4:$W$92,Z$1,0)</f>
        <v>2.66</v>
      </c>
      <c r="AA83" s="137">
        <f>VLOOKUP($A83,'2025 Stds Ltg Table'!$B$4:$W$92,AA$1,0)</f>
        <v>0.3</v>
      </c>
      <c r="AB83" s="137">
        <f>VLOOKUP($A83,'2025 Stds Ltg Table'!$B$4:$W$92,AB$1,0)</f>
        <v>0.35</v>
      </c>
      <c r="AC83" s="137">
        <f>VLOOKUP($A83,'2025 Stds Ltg Table'!$B$4:$W$92,AC$1,0)</f>
        <v>0.4</v>
      </c>
      <c r="AD83" s="137">
        <f>VLOOKUP($A83,'2025 Stds Ltg Table'!$B$4:$W$92,AD$1,0)</f>
        <v>0</v>
      </c>
      <c r="AE83" s="58">
        <f>VLOOKUP($A83,'2022 SpaceFuncData-Input'!$A$3:$Y$82,17,FALSE)</f>
        <v>150</v>
      </c>
      <c r="AF83" s="58">
        <f>VLOOKUP($A83,'2022 SpaceFuncData-Input'!$A$3:$Y$82,18,FALSE)</f>
        <v>150</v>
      </c>
      <c r="AG83" s="58">
        <f>VLOOKUP($A83,'2022 SpaceFuncData-Input'!$A$3:$Y$82,19,FALSE)</f>
        <v>0</v>
      </c>
      <c r="AH83" s="58">
        <f>VLOOKUP($A83,'2022 SpaceFuncData-Input'!$A$3:$Y$82,20,FALSE)</f>
        <v>0</v>
      </c>
      <c r="AI83" s="58">
        <f>VLOOKUP($A83,'2022 SpaceFuncData-Input'!$A$3:$Y$82,21,FALSE)</f>
        <v>30</v>
      </c>
      <c r="AJ83" s="58">
        <f>VLOOKUP($A83,'2022 SpaceFuncData-Input'!$A$3:$Y$82,22,FALSE)</f>
        <v>300</v>
      </c>
      <c r="AK83" s="58">
        <f>VLOOKUP($A83,'2022 SpaceFuncData-Input'!$A$3:$Y$82,23,FALSE)</f>
        <v>1.5</v>
      </c>
      <c r="AL83" s="58">
        <f>VLOOKUP($A83,'2022 SpaceFuncData-Input'!$A$3:$Y$82,24,FALSE)</f>
        <v>2</v>
      </c>
      <c r="AM83" s="58" t="str">
        <f>VLOOKUP($A83,'2022 SpaceFuncData-Input'!$A$3:$Y$82,25,FALSE)</f>
        <v>Assembly</v>
      </c>
      <c r="AN83" s="176">
        <f t="shared" ref="AN83:AP83" si="3">AN20</f>
        <v>1</v>
      </c>
      <c r="AO83" s="176">
        <f t="shared" si="3"/>
        <v>0</v>
      </c>
      <c r="AP83" s="176">
        <f t="shared" si="3"/>
        <v>1</v>
      </c>
      <c r="AQ83" s="176">
        <v>381</v>
      </c>
    </row>
    <row r="84" spans="1:44" ht="14.4" x14ac:dyDescent="0.25">
      <c r="A84" s="176" t="str">
        <f>'2025 Stds Ltg Table'!B89</f>
        <v>Storage</v>
      </c>
      <c r="B84" s="58" t="str">
        <f>VLOOKUP($A84,'2022 SpaceFuncData-Input'!$A$3:$I$85,2,FALSE)</f>
        <v>Misc - All others</v>
      </c>
      <c r="C84" s="58">
        <f>VLOOKUP($A84,'2022 SpaceFuncData-Input'!$A$3:$I$85,3,FALSE)</f>
        <v>0</v>
      </c>
      <c r="D84" s="58">
        <f>VLOOKUP($A84,'2022 SpaceFuncData-Input'!$A$3:$I$85,4,FALSE)</f>
        <v>0.5</v>
      </c>
      <c r="E84" s="58">
        <f>VLOOKUP($A84,'2022 SpaceFuncData-Input'!$A$3:$I$85,5,FALSE)</f>
        <v>250</v>
      </c>
      <c r="F84" s="58">
        <f>VLOOKUP($A84,'2022 SpaceFuncData-Input'!$A$3:$I$85,6,FALSE)</f>
        <v>200</v>
      </c>
      <c r="G84" s="58">
        <f>VLOOKUP($A84,'2022 SpaceFuncData-Input'!$A$3:$I$85,7,FALSE)</f>
        <v>0.2</v>
      </c>
      <c r="H84" s="58">
        <f>VLOOKUP($A84,'2022 SpaceFuncData-Input'!$A$3:$I$85,8,FALSE)</f>
        <v>0</v>
      </c>
      <c r="I84" s="58" t="str">
        <f>VLOOKUP($A84,'2022 SpaceFuncData-Input'!$A$3:$I$85,9,FALSE)</f>
        <v>Electric</v>
      </c>
      <c r="J84" s="131">
        <f>VLOOKUP($A84,'2025 Stds Ltg Table'!$B$4:$V$92,2,0)</f>
        <v>0.4</v>
      </c>
      <c r="K84" s="137">
        <f>VLOOKUP($A84,'2025 Stds Ltg Table'!$B$4:$W$92,K$1,0)</f>
        <v>0</v>
      </c>
      <c r="L84" s="137">
        <f>VLOOKUP($A84,'2025 Stds Ltg Table'!$B$4:$W$92,L$1,0)</f>
        <v>0</v>
      </c>
      <c r="M84" s="137">
        <f>VLOOKUP($A84,'2025 Stds Ltg Table'!$B$4:$W$92,M$1,0)</f>
        <v>0</v>
      </c>
      <c r="N84" s="137">
        <f>VLOOKUP($A84,'2025 Stds Ltg Table'!$B$4:$W$92,N$1,0)</f>
        <v>0</v>
      </c>
      <c r="O84" s="137">
        <f>VLOOKUP($A84,'2025 Stds Ltg Table'!$B$4:$W$92,O$1,0)</f>
        <v>0</v>
      </c>
      <c r="P84" s="137">
        <f>VLOOKUP($A84,'2025 Stds Ltg Table'!$B$4:$W$92,P$1,0)</f>
        <v>0</v>
      </c>
      <c r="Q84" s="137">
        <f>VLOOKUP($A84,'2025 Stds Ltg Table'!$B$4:$W$92,Q$1,0)</f>
        <v>0</v>
      </c>
      <c r="R84" s="137">
        <f>VLOOKUP($A84,'2025 Stds Ltg Table'!$B$4:$W$92,R$1,0)</f>
        <v>0</v>
      </c>
      <c r="S84" s="137">
        <f>VLOOKUP($A84,'2025 Stds Ltg Table'!$B$4:$W$92,S$1,0)</f>
        <v>0</v>
      </c>
      <c r="T84" s="137">
        <f>VLOOKUP($A84,'2025 Stds Ltg Table'!$B$4:$W$92,T$1,0)</f>
        <v>0</v>
      </c>
      <c r="U84" s="137">
        <f>VLOOKUP($A84,'2025 Stds Ltg Table'!$B$4:$W$92,U$1,0)</f>
        <v>0</v>
      </c>
      <c r="V84" s="137">
        <f>VLOOKUP($A84,'2025 Stds Ltg Table'!$B$4:$W$92,V$1,0)</f>
        <v>0</v>
      </c>
      <c r="W84" s="137">
        <f>VLOOKUP($A84,'2025 Stds Ltg Table'!$B$4:$W$92,W$1,0)</f>
        <v>0</v>
      </c>
      <c r="X84" s="137">
        <f>VLOOKUP($A84,'2025 Stds Ltg Table'!$B$4:$W$92,X$1,0)</f>
        <v>0</v>
      </c>
      <c r="Y84" s="137">
        <f>VLOOKUP($A84,'2025 Stds Ltg Table'!$B$4:$W$92,Y$1,0)</f>
        <v>0</v>
      </c>
      <c r="Z84" s="137">
        <f>VLOOKUP($A84,'2025 Stds Ltg Table'!$B$4:$W$92,Z$1,0)</f>
        <v>0</v>
      </c>
      <c r="AA84" s="137">
        <f>VLOOKUP($A84,'2025 Stds Ltg Table'!$B$4:$W$92,AA$1,0)</f>
        <v>0</v>
      </c>
      <c r="AB84" s="137">
        <f>VLOOKUP($A84,'2025 Stds Ltg Table'!$B$4:$W$92,AB$1,0)</f>
        <v>0</v>
      </c>
      <c r="AC84" s="137">
        <f>VLOOKUP($A84,'2025 Stds Ltg Table'!$B$4:$W$92,AC$1,0)</f>
        <v>0</v>
      </c>
      <c r="AD84" s="137">
        <f>VLOOKUP($A84,'2025 Stds Ltg Table'!$B$4:$W$92,AD$1,0)</f>
        <v>0</v>
      </c>
      <c r="AE84" s="58">
        <v>8760</v>
      </c>
      <c r="AF84" s="58">
        <v>8760</v>
      </c>
      <c r="AG84" s="58">
        <v>0</v>
      </c>
      <c r="AH84" s="58">
        <v>0</v>
      </c>
      <c r="AI84" s="58">
        <v>50</v>
      </c>
      <c r="AJ84" s="58">
        <v>300</v>
      </c>
      <c r="AK84" s="58">
        <v>1.5</v>
      </c>
      <c r="AL84" s="58">
        <v>2</v>
      </c>
      <c r="AM84" s="58" t="s">
        <v>57</v>
      </c>
      <c r="AN84" s="176">
        <v>0</v>
      </c>
      <c r="AO84" s="176">
        <v>1</v>
      </c>
      <c r="AP84" s="176">
        <f t="shared" ref="AP84" si="4">AP66</f>
        <v>0</v>
      </c>
      <c r="AQ84" s="176">
        <v>379</v>
      </c>
      <c r="AR84" s="58"/>
    </row>
    <row r="85" spans="1:44" ht="14.4" x14ac:dyDescent="0.25">
      <c r="A85" s="176" t="str">
        <f>'2025 Stds Ltg Table'!B90</f>
        <v>Health Care / Assisted Living (Nurse's Station)</v>
      </c>
      <c r="B85" s="58" t="str">
        <f>VLOOKUP($A85,'2022 SpaceFuncData-Input'!$A$3:$I$85,2,FALSE)</f>
        <v>Misc - All others</v>
      </c>
      <c r="C85" s="58">
        <f>VLOOKUP($A85,'2022 SpaceFuncData-Input'!$A$3:$I$85,3,FALSE)</f>
        <v>10</v>
      </c>
      <c r="D85" s="58">
        <f>VLOOKUP($A85,'2022 SpaceFuncData-Input'!$A$3:$I$85,4,FALSE)</f>
        <v>0.5</v>
      </c>
      <c r="E85" s="58">
        <f>VLOOKUP($A85,'2022 SpaceFuncData-Input'!$A$3:$I$85,5,FALSE)</f>
        <v>250</v>
      </c>
      <c r="F85" s="58">
        <f>VLOOKUP($A85,'2022 SpaceFuncData-Input'!$A$3:$I$85,6,FALSE)</f>
        <v>200</v>
      </c>
      <c r="G85" s="58">
        <f>VLOOKUP($A85,'2022 SpaceFuncData-Input'!$A$3:$I$85,7,FALSE)</f>
        <v>1.5</v>
      </c>
      <c r="H85" s="58">
        <f>VLOOKUP($A85,'2022 SpaceFuncData-Input'!$A$3:$I$85,8,FALSE)</f>
        <v>0.24</v>
      </c>
      <c r="I85" s="58" t="str">
        <f>VLOOKUP($A85,'2022 SpaceFuncData-Input'!$A$3:$I$85,9,FALSE)</f>
        <v>Gas</v>
      </c>
      <c r="J85" s="131">
        <f>VLOOKUP($A85,'2025 Stds Ltg Table'!$B$4:$V$92,2,0)</f>
        <v>0.85</v>
      </c>
      <c r="K85" s="137">
        <f>VLOOKUP($A85,'2025 Stds Ltg Table'!$B$4:$W$92,K$1,0)</f>
        <v>0</v>
      </c>
      <c r="L85" s="137">
        <f>VLOOKUP($A85,'2025 Stds Ltg Table'!$B$4:$W$92,L$1,0)</f>
        <v>0</v>
      </c>
      <c r="M85" s="137">
        <f>VLOOKUP($A85,'2025 Stds Ltg Table'!$B$4:$W$92,M$1,0)</f>
        <v>0</v>
      </c>
      <c r="N85" s="137">
        <f>VLOOKUP($A85,'2025 Stds Ltg Table'!$B$4:$W$92,N$1,0)</f>
        <v>0</v>
      </c>
      <c r="O85" s="137">
        <f>VLOOKUP($A85,'2025 Stds Ltg Table'!$B$4:$W$92,O$1,0)</f>
        <v>0</v>
      </c>
      <c r="P85" s="137">
        <f>VLOOKUP($A85,'2025 Stds Ltg Table'!$B$4:$W$92,P$1,0)</f>
        <v>0</v>
      </c>
      <c r="Q85" s="137">
        <f>VLOOKUP($A85,'2025 Stds Ltg Table'!$B$4:$W$92,Q$1,0)</f>
        <v>0</v>
      </c>
      <c r="R85" s="137">
        <f>VLOOKUP($A85,'2025 Stds Ltg Table'!$B$4:$W$92,R$1,0)</f>
        <v>0</v>
      </c>
      <c r="S85" s="137">
        <f>VLOOKUP($A85,'2025 Stds Ltg Table'!$B$4:$W$92,S$1,0)</f>
        <v>0</v>
      </c>
      <c r="T85" s="137">
        <f>VLOOKUP($A85,'2025 Stds Ltg Table'!$B$4:$W$92,T$1,0)</f>
        <v>0</v>
      </c>
      <c r="U85" s="137">
        <f>VLOOKUP($A85,'2025 Stds Ltg Table'!$B$4:$W$92,U$1,0)</f>
        <v>0</v>
      </c>
      <c r="V85" s="137">
        <f>VLOOKUP($A85,'2025 Stds Ltg Table'!$B$4:$W$92,V$1,0)</f>
        <v>0</v>
      </c>
      <c r="W85" s="137">
        <f>VLOOKUP($A85,'2025 Stds Ltg Table'!$B$4:$W$92,W$1,0)</f>
        <v>0.1</v>
      </c>
      <c r="X85" s="137">
        <f>VLOOKUP($A85,'2025 Stds Ltg Table'!$B$4:$W$92,X$1,0)</f>
        <v>0</v>
      </c>
      <c r="Y85" s="137">
        <f>VLOOKUP($A85,'2025 Stds Ltg Table'!$B$4:$W$92,Y$1,0)</f>
        <v>0</v>
      </c>
      <c r="Z85" s="137">
        <f>VLOOKUP($A85,'2025 Stds Ltg Table'!$B$4:$W$92,Z$1,0)</f>
        <v>0</v>
      </c>
      <c r="AA85" s="137">
        <f>VLOOKUP($A85,'2025 Stds Ltg Table'!$B$4:$W$92,AA$1,0)</f>
        <v>0</v>
      </c>
      <c r="AB85" s="137">
        <f>VLOOKUP($A85,'2025 Stds Ltg Table'!$B$4:$W$92,AB$1,0)</f>
        <v>0</v>
      </c>
      <c r="AC85" s="137">
        <f>VLOOKUP($A85,'2025 Stds Ltg Table'!$B$4:$W$92,AC$1,0)</f>
        <v>0</v>
      </c>
      <c r="AD85" s="137">
        <f>VLOOKUP($A85,'2025 Stds Ltg Table'!$B$4:$W$92,AD$1,0)</f>
        <v>0</v>
      </c>
      <c r="AE85" s="58">
        <v>150</v>
      </c>
      <c r="AF85" s="58">
        <v>150</v>
      </c>
      <c r="AG85" s="58">
        <v>0</v>
      </c>
      <c r="AH85" s="58">
        <v>0</v>
      </c>
      <c r="AI85" s="58">
        <v>75</v>
      </c>
      <c r="AJ85" s="58">
        <v>500</v>
      </c>
      <c r="AK85" s="58">
        <v>1.5</v>
      </c>
      <c r="AL85" s="58">
        <v>2</v>
      </c>
      <c r="AM85" s="58" t="s">
        <v>83</v>
      </c>
      <c r="AN85" s="176">
        <v>0</v>
      </c>
      <c r="AO85" s="176">
        <f t="shared" ref="AO85:AP85" si="5">AO33</f>
        <v>0</v>
      </c>
      <c r="AP85" s="176">
        <f t="shared" si="5"/>
        <v>0</v>
      </c>
      <c r="AQ85" s="176">
        <v>382</v>
      </c>
    </row>
    <row r="86" spans="1:44" ht="14.4" x14ac:dyDescent="0.25">
      <c r="A86" s="176" t="str">
        <f>'2025 Stds Ltg Table'!B91</f>
        <v>Health Care / Assisted Living (Physical Therapy Room)</v>
      </c>
      <c r="B86" s="58" t="str">
        <f>VLOOKUP($A86,'2022 SpaceFuncData-Input'!$A$3:$I$85,2,FALSE)</f>
        <v>Misc - All others</v>
      </c>
      <c r="C86" s="58">
        <f>VLOOKUP($A86,'2022 SpaceFuncData-Input'!$A$3:$I$85,3,FALSE)</f>
        <v>10</v>
      </c>
      <c r="D86" s="58">
        <f>VLOOKUP($A86,'2022 SpaceFuncData-Input'!$A$3:$I$85,4,FALSE)</f>
        <v>0.5</v>
      </c>
      <c r="E86" s="58">
        <f>VLOOKUP($A86,'2022 SpaceFuncData-Input'!$A$3:$I$85,5,FALSE)</f>
        <v>250</v>
      </c>
      <c r="F86" s="58">
        <f>VLOOKUP($A86,'2022 SpaceFuncData-Input'!$A$3:$I$85,6,FALSE)</f>
        <v>200</v>
      </c>
      <c r="G86" s="58">
        <f>VLOOKUP($A86,'2022 SpaceFuncData-Input'!$A$3:$I$85,7,FALSE)</f>
        <v>1.5</v>
      </c>
      <c r="H86" s="58">
        <f>VLOOKUP($A86,'2022 SpaceFuncData-Input'!$A$3:$I$85,8,FALSE)</f>
        <v>0.24</v>
      </c>
      <c r="I86" s="58" t="str">
        <f>VLOOKUP($A86,'2022 SpaceFuncData-Input'!$A$3:$I$85,9,FALSE)</f>
        <v>Electric</v>
      </c>
      <c r="J86" s="131">
        <f>VLOOKUP($A86,'2025 Stds Ltg Table'!$B$4:$V$92,2,0)</f>
        <v>0.75</v>
      </c>
      <c r="K86" s="137">
        <f>VLOOKUP($A86,'2025 Stds Ltg Table'!$B$4:$W$92,K$1,0)</f>
        <v>0</v>
      </c>
      <c r="L86" s="137">
        <f>VLOOKUP($A86,'2025 Stds Ltg Table'!$B$4:$W$92,L$1,0)</f>
        <v>0</v>
      </c>
      <c r="M86" s="137">
        <f>VLOOKUP($A86,'2025 Stds Ltg Table'!$B$4:$W$92,M$1,0)</f>
        <v>0</v>
      </c>
      <c r="N86" s="137">
        <f>VLOOKUP($A86,'2025 Stds Ltg Table'!$B$4:$W$92,N$1,0)</f>
        <v>0</v>
      </c>
      <c r="O86" s="137">
        <f>VLOOKUP($A86,'2025 Stds Ltg Table'!$B$4:$W$92,O$1,0)</f>
        <v>0</v>
      </c>
      <c r="P86" s="137">
        <f>VLOOKUP($A86,'2025 Stds Ltg Table'!$B$4:$W$92,P$1,0)</f>
        <v>0</v>
      </c>
      <c r="Q86" s="137">
        <f>VLOOKUP($A86,'2025 Stds Ltg Table'!$B$4:$W$92,Q$1,0)</f>
        <v>0</v>
      </c>
      <c r="R86" s="137">
        <f>VLOOKUP($A86,'2025 Stds Ltg Table'!$B$4:$W$92,R$1,0)</f>
        <v>0</v>
      </c>
      <c r="S86" s="137">
        <f>VLOOKUP($A86,'2025 Stds Ltg Table'!$B$4:$W$92,S$1,0)</f>
        <v>0</v>
      </c>
      <c r="T86" s="137">
        <f>VLOOKUP($A86,'2025 Stds Ltg Table'!$B$4:$W$92,T$1,0)</f>
        <v>0</v>
      </c>
      <c r="U86" s="137">
        <f>VLOOKUP($A86,'2025 Stds Ltg Table'!$B$4:$W$92,U$1,0)</f>
        <v>0</v>
      </c>
      <c r="V86" s="137">
        <f>VLOOKUP($A86,'2025 Stds Ltg Table'!$B$4:$W$92,V$1,0)</f>
        <v>0</v>
      </c>
      <c r="W86" s="137">
        <f>VLOOKUP($A86,'2025 Stds Ltg Table'!$B$4:$W$92,W$1,0)</f>
        <v>0.1</v>
      </c>
      <c r="X86" s="137">
        <f>VLOOKUP($A86,'2025 Stds Ltg Table'!$B$4:$W$92,X$1,0)</f>
        <v>0</v>
      </c>
      <c r="Y86" s="137">
        <f>VLOOKUP($A86,'2025 Stds Ltg Table'!$B$4:$W$92,Y$1,0)</f>
        <v>0</v>
      </c>
      <c r="Z86" s="137">
        <f>VLOOKUP($A86,'2025 Stds Ltg Table'!$B$4:$W$92,Z$1,0)</f>
        <v>0</v>
      </c>
      <c r="AA86" s="137">
        <f>VLOOKUP($A86,'2025 Stds Ltg Table'!$B$4:$W$92,AA$1,0)</f>
        <v>0</v>
      </c>
      <c r="AB86" s="137">
        <f>VLOOKUP($A86,'2025 Stds Ltg Table'!$B$4:$W$92,AB$1,0)</f>
        <v>0</v>
      </c>
      <c r="AC86" s="137">
        <f>VLOOKUP($A86,'2025 Stds Ltg Table'!$B$4:$W$92,AC$1,0)</f>
        <v>0</v>
      </c>
      <c r="AD86" s="137">
        <f>VLOOKUP($A86,'2025 Stds Ltg Table'!$B$4:$W$92,AD$1,0)</f>
        <v>0</v>
      </c>
      <c r="AE86" s="58">
        <v>150</v>
      </c>
      <c r="AF86" s="58">
        <v>150</v>
      </c>
      <c r="AG86" s="58">
        <v>0</v>
      </c>
      <c r="AH86" s="58">
        <v>0</v>
      </c>
      <c r="AI86" s="58">
        <v>75</v>
      </c>
      <c r="AJ86" s="58">
        <v>500</v>
      </c>
      <c r="AK86" s="58">
        <v>1.5</v>
      </c>
      <c r="AL86" s="58">
        <v>2</v>
      </c>
      <c r="AM86" s="58" t="s">
        <v>83</v>
      </c>
      <c r="AN86" s="176">
        <v>0</v>
      </c>
      <c r="AO86" s="176">
        <f t="shared" ref="AO86:AP86" si="6">AO36</f>
        <v>0</v>
      </c>
      <c r="AP86" s="176">
        <f t="shared" si="6"/>
        <v>0</v>
      </c>
      <c r="AQ86" s="176">
        <v>383</v>
      </c>
    </row>
    <row r="87" spans="1:44" x14ac:dyDescent="0.25">
      <c r="B87" s="58"/>
    </row>
    <row r="88" spans="1:44" x14ac:dyDescent="0.25">
      <c r="D88" s="58"/>
      <c r="E88" s="58"/>
      <c r="F88" s="58"/>
      <c r="G88" s="50"/>
      <c r="H88" s="52"/>
      <c r="I88" s="52"/>
      <c r="J88" s="58"/>
      <c r="K88" s="81"/>
      <c r="L88" s="58"/>
      <c r="M88" s="81"/>
      <c r="N88" s="58"/>
      <c r="O88" s="58"/>
      <c r="P88" s="58"/>
      <c r="Q88" s="58"/>
      <c r="R88" s="58"/>
      <c r="S88" s="58"/>
      <c r="T88" s="58"/>
      <c r="U88" s="58"/>
      <c r="V88" s="58"/>
      <c r="W88" s="58"/>
      <c r="X88" s="58"/>
      <c r="Y88" s="58"/>
      <c r="Z88" s="58"/>
      <c r="AA88" s="58"/>
      <c r="AB88" s="58"/>
      <c r="AC88" s="58"/>
      <c r="AD88" s="58"/>
      <c r="AE88" s="60"/>
      <c r="AF88" s="60"/>
      <c r="AG88" s="82"/>
      <c r="AH88" s="82"/>
      <c r="AI88" s="59"/>
      <c r="AJ88" s="47"/>
      <c r="AK88" s="46"/>
      <c r="AL88" s="46"/>
    </row>
    <row r="89" spans="1:44" x14ac:dyDescent="0.25">
      <c r="D89" s="58"/>
      <c r="E89" s="58"/>
      <c r="F89" s="58"/>
      <c r="G89" s="50"/>
      <c r="H89" s="52"/>
      <c r="I89" s="52"/>
      <c r="J89" s="58"/>
      <c r="K89" s="81"/>
      <c r="L89" s="58"/>
      <c r="M89" s="81"/>
      <c r="N89" s="58"/>
      <c r="O89" s="58"/>
      <c r="P89" s="58"/>
      <c r="Q89" s="58"/>
      <c r="R89" s="58"/>
      <c r="S89" s="58"/>
      <c r="T89" s="58"/>
      <c r="U89" s="58"/>
      <c r="V89" s="58"/>
      <c r="W89" s="58"/>
      <c r="X89" s="58"/>
      <c r="Y89" s="58"/>
      <c r="Z89" s="58"/>
      <c r="AA89" s="58"/>
      <c r="AB89" s="58"/>
      <c r="AC89" s="58"/>
      <c r="AD89" s="58"/>
      <c r="AE89" s="60"/>
      <c r="AF89" s="60"/>
      <c r="AG89" s="82"/>
      <c r="AH89" s="82"/>
      <c r="AI89" s="59"/>
      <c r="AJ89" s="47"/>
      <c r="AK89" s="46"/>
      <c r="AL89" s="46"/>
      <c r="AR89" s="84"/>
    </row>
    <row r="90" spans="1:44" x14ac:dyDescent="0.25">
      <c r="D90" s="58"/>
      <c r="E90" s="58"/>
      <c r="F90" s="58"/>
      <c r="G90" s="50"/>
      <c r="H90" s="52"/>
      <c r="I90" s="52"/>
      <c r="J90" s="58"/>
      <c r="K90" s="81"/>
      <c r="L90" s="58"/>
      <c r="M90" s="81"/>
      <c r="N90" s="58"/>
      <c r="O90" s="58"/>
      <c r="P90" s="58"/>
      <c r="Q90" s="58"/>
      <c r="R90" s="58"/>
      <c r="S90" s="58"/>
      <c r="T90" s="58"/>
      <c r="U90" s="58"/>
      <c r="V90" s="58"/>
      <c r="W90" s="58"/>
      <c r="X90" s="58"/>
      <c r="Y90" s="58"/>
      <c r="Z90" s="58"/>
      <c r="AA90" s="58"/>
      <c r="AB90" s="58"/>
      <c r="AC90" s="58"/>
      <c r="AD90" s="58"/>
      <c r="AE90" s="60"/>
      <c r="AF90" s="60"/>
      <c r="AG90" s="82"/>
      <c r="AH90" s="82"/>
      <c r="AI90" s="59"/>
      <c r="AJ90" s="47"/>
      <c r="AK90" s="46"/>
      <c r="AL90" s="46"/>
      <c r="AR90" s="84"/>
    </row>
    <row r="91" spans="1:44" x14ac:dyDescent="0.25">
      <c r="D91" s="58"/>
      <c r="E91" s="58"/>
      <c r="F91" s="58"/>
      <c r="G91" s="50"/>
      <c r="H91" s="52"/>
      <c r="I91" s="52"/>
      <c r="J91" s="58"/>
      <c r="K91" s="81"/>
      <c r="L91" s="58"/>
      <c r="M91" s="81"/>
      <c r="N91" s="58"/>
      <c r="O91" s="58"/>
      <c r="P91" s="58"/>
      <c r="Q91" s="58"/>
      <c r="R91" s="58"/>
      <c r="S91" s="58"/>
      <c r="T91" s="58"/>
      <c r="U91" s="58"/>
      <c r="V91" s="58"/>
      <c r="W91" s="58"/>
      <c r="X91" s="58"/>
      <c r="Y91" s="58"/>
      <c r="Z91" s="58"/>
      <c r="AA91" s="58"/>
      <c r="AB91" s="58"/>
      <c r="AC91" s="58"/>
      <c r="AD91" s="58"/>
      <c r="AE91" s="60"/>
      <c r="AF91" s="60"/>
      <c r="AG91" s="82"/>
      <c r="AH91" s="82"/>
      <c r="AI91" s="59"/>
      <c r="AJ91" s="47"/>
      <c r="AK91" s="46"/>
      <c r="AL91" s="46"/>
      <c r="AR91" s="84"/>
    </row>
    <row r="92" spans="1:44" x14ac:dyDescent="0.25">
      <c r="D92" s="58"/>
      <c r="E92" s="58"/>
      <c r="F92" s="58"/>
      <c r="G92" s="50"/>
      <c r="H92" s="52"/>
      <c r="I92" s="52"/>
      <c r="J92" s="58"/>
      <c r="K92" s="81"/>
      <c r="L92" s="58"/>
      <c r="M92" s="81"/>
      <c r="N92" s="58"/>
      <c r="O92" s="58"/>
      <c r="P92" s="58"/>
      <c r="Q92" s="58"/>
      <c r="R92" s="58"/>
      <c r="S92" s="58"/>
      <c r="T92" s="58"/>
      <c r="U92" s="58"/>
      <c r="V92" s="58"/>
      <c r="W92" s="58"/>
      <c r="X92" s="58"/>
      <c r="Y92" s="58"/>
      <c r="Z92" s="58"/>
      <c r="AA92" s="58"/>
      <c r="AB92" s="58"/>
      <c r="AC92" s="58"/>
      <c r="AD92" s="58"/>
      <c r="AE92" s="60"/>
      <c r="AF92" s="60"/>
      <c r="AG92" s="82"/>
      <c r="AH92" s="82"/>
      <c r="AI92" s="59"/>
      <c r="AJ92" s="47"/>
      <c r="AK92" s="46"/>
      <c r="AL92" s="46"/>
      <c r="AR92" s="84"/>
    </row>
    <row r="93" spans="1:44" x14ac:dyDescent="0.25">
      <c r="D93" s="58"/>
      <c r="E93" s="58"/>
      <c r="F93" s="58"/>
      <c r="G93" s="50"/>
      <c r="H93" s="52"/>
      <c r="I93" s="52"/>
      <c r="J93" s="58"/>
      <c r="K93" s="81"/>
      <c r="L93" s="58"/>
      <c r="M93" s="81"/>
      <c r="N93" s="58"/>
      <c r="O93" s="58"/>
      <c r="P93" s="58"/>
      <c r="Q93" s="58"/>
      <c r="R93" s="58"/>
      <c r="S93" s="58"/>
      <c r="T93" s="58"/>
      <c r="U93" s="58"/>
      <c r="V93" s="58"/>
      <c r="W93" s="58"/>
      <c r="X93" s="58"/>
      <c r="Y93" s="58"/>
      <c r="Z93" s="58"/>
      <c r="AA93" s="58"/>
      <c r="AB93" s="58"/>
      <c r="AC93" s="58"/>
      <c r="AD93" s="58"/>
      <c r="AE93" s="60"/>
      <c r="AF93" s="60"/>
      <c r="AG93" s="82"/>
      <c r="AH93" s="82"/>
      <c r="AI93" s="59"/>
      <c r="AJ93" s="47"/>
      <c r="AK93" s="46"/>
      <c r="AL93" s="46"/>
      <c r="AR93" s="84"/>
    </row>
    <row r="94" spans="1:44" x14ac:dyDescent="0.25">
      <c r="D94" s="58"/>
      <c r="E94" s="58"/>
      <c r="F94" s="58"/>
      <c r="G94" s="50"/>
      <c r="H94" s="52"/>
      <c r="I94" s="52"/>
      <c r="J94" s="58"/>
      <c r="K94" s="81"/>
      <c r="L94" s="58"/>
      <c r="M94" s="81"/>
      <c r="N94" s="58"/>
      <c r="O94" s="58"/>
      <c r="P94" s="58"/>
      <c r="Q94" s="58"/>
      <c r="R94" s="58"/>
      <c r="S94" s="58"/>
      <c r="T94" s="58"/>
      <c r="U94" s="58"/>
      <c r="V94" s="58"/>
      <c r="W94" s="58"/>
      <c r="X94" s="58"/>
      <c r="Y94" s="58"/>
      <c r="Z94" s="58"/>
      <c r="AA94" s="58"/>
      <c r="AB94" s="58"/>
      <c r="AC94" s="58"/>
      <c r="AD94" s="58"/>
      <c r="AE94" s="60"/>
      <c r="AF94" s="60"/>
      <c r="AG94" s="82"/>
      <c r="AH94" s="82"/>
      <c r="AI94" s="59"/>
      <c r="AJ94" s="47"/>
      <c r="AK94" s="46"/>
      <c r="AL94" s="46"/>
      <c r="AR94" s="84"/>
    </row>
    <row r="95" spans="1:44" x14ac:dyDescent="0.25">
      <c r="D95" s="58"/>
      <c r="E95" s="58"/>
      <c r="F95" s="58"/>
      <c r="G95" s="50"/>
      <c r="H95" s="52"/>
      <c r="I95" s="52"/>
      <c r="J95" s="58"/>
      <c r="K95" s="81"/>
      <c r="L95" s="58"/>
      <c r="M95" s="81"/>
      <c r="N95" s="58"/>
      <c r="O95" s="58"/>
      <c r="P95" s="58"/>
      <c r="Q95" s="58"/>
      <c r="R95" s="58"/>
      <c r="S95" s="58"/>
      <c r="T95" s="58"/>
      <c r="U95" s="58"/>
      <c r="V95" s="58"/>
      <c r="W95" s="58"/>
      <c r="X95" s="58"/>
      <c r="Y95" s="58"/>
      <c r="Z95" s="58"/>
      <c r="AA95" s="58"/>
      <c r="AB95" s="58"/>
      <c r="AC95" s="58"/>
      <c r="AD95" s="58"/>
      <c r="AE95" s="60"/>
      <c r="AF95" s="60"/>
      <c r="AG95" s="82"/>
      <c r="AH95" s="82"/>
      <c r="AI95" s="59"/>
      <c r="AJ95" s="47"/>
      <c r="AK95" s="46"/>
      <c r="AL95" s="46"/>
      <c r="AR95" s="84"/>
    </row>
    <row r="96" spans="1:44" x14ac:dyDescent="0.25">
      <c r="D96" s="58"/>
      <c r="E96" s="58"/>
      <c r="F96" s="58"/>
      <c r="G96" s="50"/>
      <c r="H96" s="52"/>
      <c r="I96" s="52"/>
      <c r="J96" s="58"/>
      <c r="K96" s="81"/>
      <c r="L96" s="58"/>
      <c r="M96" s="81"/>
      <c r="N96" s="58"/>
      <c r="O96" s="58"/>
      <c r="P96" s="58"/>
      <c r="Q96" s="58"/>
      <c r="R96" s="58"/>
      <c r="S96" s="58"/>
      <c r="T96" s="58"/>
      <c r="U96" s="58"/>
      <c r="V96" s="58"/>
      <c r="W96" s="58"/>
      <c r="X96" s="58"/>
      <c r="Y96" s="58"/>
      <c r="Z96" s="58"/>
      <c r="AA96" s="58"/>
      <c r="AB96" s="58"/>
      <c r="AC96" s="58"/>
      <c r="AD96" s="58"/>
      <c r="AE96" s="60"/>
      <c r="AF96" s="60"/>
      <c r="AG96" s="82"/>
      <c r="AH96" s="82"/>
      <c r="AI96" s="59"/>
      <c r="AJ96" s="47"/>
      <c r="AK96" s="46"/>
      <c r="AL96" s="46"/>
    </row>
  </sheetData>
  <autoFilter ref="A3:AR87" xr:uid="{00000000-0009-0000-0000-000002000000}"/>
  <mergeCells count="1">
    <mergeCell ref="AI2:AJ2"/>
  </mergeCells>
  <conditionalFormatting sqref="J4:AD86 J88:AD96">
    <cfRule type="expression" dxfId="59" priority="1">
      <formula>IF($BC4="X",TRUE,FALSE)</formula>
    </cfRule>
  </conditionalFormatting>
  <conditionalFormatting sqref="K2:AD3">
    <cfRule type="expression" dxfId="58" priority="2">
      <formula>IF($BC2="X",TRUE,FALSE)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BM90"/>
  <sheetViews>
    <sheetView zoomScale="85" zoomScaleNormal="85" workbookViewId="0">
      <pane xSplit="2" ySplit="4" topLeftCell="BH65" activePane="bottomRight" state="frozen"/>
      <selection pane="topRight" activeCell="C1" sqref="C1"/>
      <selection pane="bottomLeft" activeCell="A5" sqref="A5"/>
      <selection pane="bottomRight" activeCell="BK75" sqref="BK74:BK75"/>
    </sheetView>
  </sheetViews>
  <sheetFormatPr defaultColWidth="9.109375" defaultRowHeight="13.8" x14ac:dyDescent="0.25"/>
  <cols>
    <col min="1" max="1" width="3.6640625" style="21" customWidth="1"/>
    <col min="2" max="2" width="57.109375" style="21" customWidth="1"/>
    <col min="3" max="3" width="71.5546875" style="21" customWidth="1"/>
    <col min="4" max="5" width="14.109375" style="21" bestFit="1" customWidth="1"/>
    <col min="6" max="7" width="15.109375" style="21" bestFit="1" customWidth="1"/>
    <col min="8" max="8" width="16.33203125" style="21" bestFit="1" customWidth="1"/>
    <col min="9" max="9" width="17.33203125" style="21" bestFit="1" customWidth="1"/>
    <col min="10" max="10" width="17.33203125" style="21" customWidth="1"/>
    <col min="11" max="11" width="12" style="21" bestFit="1" customWidth="1"/>
    <col min="12" max="12" width="16.5546875" style="21" customWidth="1"/>
    <col min="13" max="13" width="12.109375" style="21" bestFit="1" customWidth="1"/>
    <col min="14" max="14" width="13.44140625" style="21" customWidth="1"/>
    <col min="15" max="15" width="14.88671875" style="21" customWidth="1"/>
    <col min="16" max="16" width="18.33203125" style="21" customWidth="1"/>
    <col min="17" max="31" width="12.109375" style="21" customWidth="1"/>
    <col min="32" max="32" width="15.6640625" style="21" bestFit="1" customWidth="1"/>
    <col min="33" max="33" width="15.88671875" style="21" bestFit="1" customWidth="1"/>
    <col min="34" max="34" width="18.44140625" style="21" bestFit="1" customWidth="1"/>
    <col min="35" max="35" width="16.33203125" style="21" bestFit="1" customWidth="1"/>
    <col min="36" max="36" width="15" style="21" bestFit="1" customWidth="1"/>
    <col min="37" max="37" width="15.44140625" style="21" bestFit="1" customWidth="1"/>
    <col min="38" max="38" width="21" style="21" bestFit="1" customWidth="1"/>
    <col min="39" max="39" width="22.109375" style="21" bestFit="1" customWidth="1"/>
    <col min="40" max="40" width="20.88671875" style="21" bestFit="1" customWidth="1"/>
    <col min="41" max="41" width="34" style="21" customWidth="1"/>
    <col min="42" max="42" width="33.109375" style="21" customWidth="1"/>
    <col min="43" max="43" width="29.44140625" style="21" customWidth="1"/>
    <col min="44" max="44" width="26.44140625" style="21" customWidth="1"/>
    <col min="45" max="47" width="36.6640625" style="21" customWidth="1"/>
    <col min="48" max="48" width="31.33203125" style="21" customWidth="1"/>
    <col min="49" max="49" width="31.88671875" style="21" bestFit="1" customWidth="1"/>
    <col min="50" max="50" width="32" style="21" bestFit="1" customWidth="1"/>
    <col min="51" max="51" width="33.33203125" style="21" customWidth="1"/>
    <col min="52" max="52" width="31.109375" style="21" customWidth="1"/>
    <col min="53" max="53" width="56.88671875" style="21" customWidth="1"/>
    <col min="54" max="54" width="15.109375" style="21" customWidth="1"/>
    <col min="55" max="57" width="14.88671875" style="21" customWidth="1"/>
    <col min="58" max="59" width="47.33203125" style="21" customWidth="1"/>
    <col min="60" max="60" width="42.88671875" style="21" customWidth="1"/>
    <col min="61" max="61" width="2.44140625" style="21" customWidth="1"/>
    <col min="62" max="62" width="13" style="21" customWidth="1"/>
    <col min="63" max="63" width="45.44140625" style="21" customWidth="1"/>
    <col min="64" max="64" width="43.5546875" style="21" customWidth="1"/>
    <col min="65" max="65" width="21.33203125" style="21" customWidth="1"/>
    <col min="66" max="16384" width="9.109375" style="21"/>
  </cols>
  <sheetData>
    <row r="1" spans="1:65" x14ac:dyDescent="0.25">
      <c r="A1" s="24" t="s">
        <v>1198</v>
      </c>
    </row>
    <row r="2" spans="1:65" x14ac:dyDescent="0.25">
      <c r="A2" s="21" t="s">
        <v>262</v>
      </c>
    </row>
    <row r="3" spans="1:65" s="23" customFormat="1" ht="15" customHeight="1" x14ac:dyDescent="0.25">
      <c r="B3" s="23" t="s">
        <v>132</v>
      </c>
      <c r="C3" s="23" t="s">
        <v>867</v>
      </c>
      <c r="D3" s="23" t="s">
        <v>119</v>
      </c>
      <c r="E3" s="23" t="s">
        <v>515</v>
      </c>
      <c r="F3" s="23" t="s">
        <v>118</v>
      </c>
      <c r="G3" s="23" t="s">
        <v>117</v>
      </c>
      <c r="H3" s="23" t="s">
        <v>116</v>
      </c>
      <c r="I3" s="23" t="s">
        <v>993</v>
      </c>
      <c r="J3" s="23" t="s">
        <v>980</v>
      </c>
      <c r="K3" s="23" t="s">
        <v>115</v>
      </c>
      <c r="L3" s="23" t="s">
        <v>1228</v>
      </c>
      <c r="M3" s="23" t="s">
        <v>1233</v>
      </c>
      <c r="N3" s="23" t="s">
        <v>1234</v>
      </c>
      <c r="O3" s="23" t="s">
        <v>1235</v>
      </c>
      <c r="P3" s="23" t="s">
        <v>1236</v>
      </c>
      <c r="Q3" s="23" t="s">
        <v>1237</v>
      </c>
      <c r="R3" s="23" t="s">
        <v>1238</v>
      </c>
      <c r="S3" s="23" t="s">
        <v>1239</v>
      </c>
      <c r="T3" s="23" t="s">
        <v>1240</v>
      </c>
      <c r="U3" s="23" t="s">
        <v>1241</v>
      </c>
      <c r="V3" s="23" t="s">
        <v>1242</v>
      </c>
      <c r="W3" s="23" t="s">
        <v>1243</v>
      </c>
      <c r="X3" s="23" t="s">
        <v>1244</v>
      </c>
      <c r="Y3" s="23" t="s">
        <v>1230</v>
      </c>
      <c r="Z3" s="23" t="s">
        <v>1231</v>
      </c>
      <c r="AA3" s="23" t="s">
        <v>1229</v>
      </c>
      <c r="AB3" s="23" t="s">
        <v>1245</v>
      </c>
      <c r="AC3" s="23" t="s">
        <v>1246</v>
      </c>
      <c r="AD3" s="23" t="s">
        <v>1247</v>
      </c>
      <c r="AE3" s="23" t="s">
        <v>1248</v>
      </c>
      <c r="AF3" s="23" t="s">
        <v>520</v>
      </c>
      <c r="AG3" s="23" t="s">
        <v>521</v>
      </c>
      <c r="AH3" s="23" t="s">
        <v>270</v>
      </c>
      <c r="AI3" s="23" t="s">
        <v>114</v>
      </c>
      <c r="AJ3" s="23" t="s">
        <v>286</v>
      </c>
      <c r="AK3" s="23" t="s">
        <v>287</v>
      </c>
      <c r="AL3" s="23" t="s">
        <v>288</v>
      </c>
      <c r="AM3" s="23" t="s">
        <v>289</v>
      </c>
      <c r="AN3" s="23" t="s">
        <v>263</v>
      </c>
      <c r="AO3" s="23" t="s">
        <v>113</v>
      </c>
      <c r="AP3" s="23" t="s">
        <v>112</v>
      </c>
      <c r="AQ3" s="23" t="s">
        <v>111</v>
      </c>
      <c r="AR3" s="23" t="s">
        <v>265</v>
      </c>
      <c r="AS3" s="61" t="s">
        <v>271</v>
      </c>
      <c r="AT3" s="61" t="s">
        <v>109</v>
      </c>
      <c r="AU3" s="62" t="s">
        <v>108</v>
      </c>
      <c r="AV3" s="62" t="s">
        <v>107</v>
      </c>
      <c r="AW3" s="62" t="s">
        <v>106</v>
      </c>
      <c r="AX3" s="62" t="s">
        <v>105</v>
      </c>
      <c r="AY3" s="61" t="s">
        <v>123</v>
      </c>
      <c r="AZ3" s="61" t="s">
        <v>124</v>
      </c>
      <c r="BA3" s="23" t="s">
        <v>129</v>
      </c>
      <c r="BB3" s="23" t="s">
        <v>962</v>
      </c>
      <c r="BC3" s="23" t="s">
        <v>994</v>
      </c>
      <c r="BD3" s="23" t="s">
        <v>1018</v>
      </c>
      <c r="BE3" s="23" t="s">
        <v>1019</v>
      </c>
      <c r="BF3" s="23" t="s">
        <v>1020</v>
      </c>
      <c r="BG3" s="23" t="s">
        <v>1149</v>
      </c>
      <c r="BH3" s="23" t="s">
        <v>1138</v>
      </c>
      <c r="BI3" s="21" t="s">
        <v>269</v>
      </c>
    </row>
    <row r="4" spans="1:65" s="22" customFormat="1" ht="15" customHeight="1" x14ac:dyDescent="0.25">
      <c r="B4" s="22" t="s">
        <v>104</v>
      </c>
      <c r="D4" s="22" t="s">
        <v>51</v>
      </c>
      <c r="F4" s="22" t="s">
        <v>103</v>
      </c>
      <c r="G4" s="22" t="s">
        <v>103</v>
      </c>
      <c r="H4" s="22" t="s">
        <v>73</v>
      </c>
      <c r="I4" s="22" t="s">
        <v>128</v>
      </c>
      <c r="K4" s="22" t="s">
        <v>19</v>
      </c>
      <c r="L4" s="22" t="s">
        <v>19</v>
      </c>
      <c r="M4" s="22" t="s">
        <v>19</v>
      </c>
      <c r="N4" s="22" t="s">
        <v>19</v>
      </c>
      <c r="O4" s="22" t="s">
        <v>19</v>
      </c>
      <c r="P4" s="22" t="s">
        <v>19</v>
      </c>
      <c r="Q4" s="22" t="s">
        <v>1205</v>
      </c>
      <c r="R4" s="22" t="s">
        <v>19</v>
      </c>
      <c r="S4" s="22" t="s">
        <v>1232</v>
      </c>
      <c r="T4" s="22" t="s">
        <v>19</v>
      </c>
      <c r="U4" s="22" t="s">
        <v>1232</v>
      </c>
      <c r="V4" s="22" t="s">
        <v>1232</v>
      </c>
      <c r="W4" s="22" t="s">
        <v>19</v>
      </c>
      <c r="X4" s="22" t="s">
        <v>19</v>
      </c>
      <c r="Y4" s="22" t="s">
        <v>1205</v>
      </c>
      <c r="Z4" s="22" t="s">
        <v>1205</v>
      </c>
      <c r="AA4" s="22" t="s">
        <v>1205</v>
      </c>
      <c r="AB4" s="22" t="s">
        <v>19</v>
      </c>
      <c r="AC4" s="22" t="s">
        <v>19</v>
      </c>
      <c r="AD4" s="22" t="s">
        <v>19</v>
      </c>
      <c r="AE4" s="22" t="s">
        <v>19</v>
      </c>
      <c r="AF4" s="22" t="s">
        <v>517</v>
      </c>
      <c r="AG4" s="22" t="s">
        <v>517</v>
      </c>
      <c r="AH4" s="22" t="s">
        <v>70</v>
      </c>
      <c r="AI4" s="22" t="s">
        <v>68</v>
      </c>
      <c r="AJ4" s="22" t="s">
        <v>102</v>
      </c>
      <c r="AK4" s="22" t="s">
        <v>102</v>
      </c>
      <c r="AO4" s="22" t="s">
        <v>133</v>
      </c>
      <c r="AP4" s="22" t="s">
        <v>134</v>
      </c>
      <c r="AQ4" s="22" t="s">
        <v>135</v>
      </c>
      <c r="AR4" s="22" t="s">
        <v>136</v>
      </c>
      <c r="AS4" s="22" t="s">
        <v>272</v>
      </c>
      <c r="AT4" s="22" t="s">
        <v>101</v>
      </c>
      <c r="AU4" s="22" t="s">
        <v>100</v>
      </c>
      <c r="AV4" s="22" t="s">
        <v>99</v>
      </c>
      <c r="AW4" s="22" t="s">
        <v>98</v>
      </c>
      <c r="AX4" s="22" t="s">
        <v>97</v>
      </c>
      <c r="AY4" s="22" t="s">
        <v>122</v>
      </c>
      <c r="AZ4" s="22" t="s">
        <v>125</v>
      </c>
      <c r="BA4" s="22" t="s">
        <v>130</v>
      </c>
      <c r="BB4" s="22" t="s">
        <v>966</v>
      </c>
      <c r="BC4" s="22" t="s">
        <v>995</v>
      </c>
      <c r="BD4" s="22" t="s">
        <v>1146</v>
      </c>
      <c r="BE4" s="22" t="s">
        <v>1147</v>
      </c>
      <c r="BF4" s="22" t="s">
        <v>1021</v>
      </c>
      <c r="BG4" s="22" t="s">
        <v>1021</v>
      </c>
      <c r="BH4" s="22" t="s">
        <v>1139</v>
      </c>
      <c r="BI4" s="21" t="s">
        <v>269</v>
      </c>
    </row>
    <row r="5" spans="1:65" x14ac:dyDescent="0.25">
      <c r="B5" s="21" t="str">
        <f>TRIM(LEFT('2025 SpaceFuncData-Input'!$A4,IF(ISNUMBER(FIND(" (Note",'2025 SpaceFuncData-Input'!$A4,1)),FIND(" (Note",'2025 SpaceFuncData-Input'!$A4,1),99)))</f>
        <v>Aging Eye/Low-vision (Corridor Area)</v>
      </c>
      <c r="C5" s="21" t="str">
        <f>TRIM('2025 SpaceFuncData-Input'!B4)</f>
        <v>General - Corridors</v>
      </c>
      <c r="D5" s="21">
        <f>ROUND('2025 SpaceFuncData-Input'!C4,2)</f>
        <v>10</v>
      </c>
      <c r="E5" s="21">
        <f>'2025 SpaceFuncData-Input'!D4</f>
        <v>0.5</v>
      </c>
      <c r="F5" s="21">
        <f>'2025 SpaceFuncData-Input'!E4</f>
        <v>250</v>
      </c>
      <c r="G5" s="21">
        <f>'2025 SpaceFuncData-Input'!F4</f>
        <v>250</v>
      </c>
      <c r="H5" s="21">
        <f>'2025 SpaceFuncData-Input'!G4</f>
        <v>0</v>
      </c>
      <c r="I5" s="21">
        <f>'2025 SpaceFuncData-Input'!H4</f>
        <v>0</v>
      </c>
      <c r="J5" s="21" t="str">
        <f>'2025 SpaceFuncData-Input'!I4</f>
        <v>Electric</v>
      </c>
      <c r="K5" s="21">
        <f>'2025 SpaceFuncData-Input'!J4</f>
        <v>0.7</v>
      </c>
      <c r="L5" s="21">
        <f>'2025 SpaceFuncData-Input'!K4</f>
        <v>0</v>
      </c>
      <c r="M5" s="21">
        <f>'2025 SpaceFuncData-Input'!L4</f>
        <v>0</v>
      </c>
      <c r="N5" s="21">
        <f>'2025 SpaceFuncData-Input'!M4</f>
        <v>0</v>
      </c>
      <c r="O5" s="21">
        <f>'2025 SpaceFuncData-Input'!N4</f>
        <v>0.3</v>
      </c>
      <c r="P5" s="21">
        <f>'2025 SpaceFuncData-Input'!O4</f>
        <v>0</v>
      </c>
      <c r="Q5" s="21">
        <f>'2025 SpaceFuncData-Input'!P4</f>
        <v>0</v>
      </c>
      <c r="R5" s="21">
        <f>'2025 SpaceFuncData-Input'!Q4</f>
        <v>0</v>
      </c>
      <c r="S5" s="21">
        <f>'2025 SpaceFuncData-Input'!R4</f>
        <v>0</v>
      </c>
      <c r="T5" s="21">
        <f>'2025 SpaceFuncData-Input'!S4</f>
        <v>0</v>
      </c>
      <c r="U5" s="21">
        <f>'2025 SpaceFuncData-Input'!T4</f>
        <v>0</v>
      </c>
      <c r="V5" s="21">
        <f>'2025 SpaceFuncData-Input'!U4</f>
        <v>0</v>
      </c>
      <c r="W5" s="21">
        <f>'2025 SpaceFuncData-Input'!V4</f>
        <v>0</v>
      </c>
      <c r="X5" s="21">
        <f>'2025 SpaceFuncData-Input'!W4</f>
        <v>0</v>
      </c>
      <c r="Y5" s="21">
        <f>'2025 SpaceFuncData-Input'!X4</f>
        <v>0</v>
      </c>
      <c r="Z5" s="21">
        <f>'2025 SpaceFuncData-Input'!Y4</f>
        <v>0</v>
      </c>
      <c r="AA5" s="21">
        <f>'2025 SpaceFuncData-Input'!Z4</f>
        <v>0</v>
      </c>
      <c r="AB5" s="21">
        <f>'2025 SpaceFuncData-Input'!AA4</f>
        <v>0</v>
      </c>
      <c r="AC5" s="21">
        <f>'2025 SpaceFuncData-Input'!AB4</f>
        <v>0</v>
      </c>
      <c r="AD5" s="21">
        <f>'2025 SpaceFuncData-Input'!AC4</f>
        <v>0</v>
      </c>
      <c r="AE5" s="21">
        <f>'2025 SpaceFuncData-Input'!AD4</f>
        <v>0</v>
      </c>
      <c r="AF5" s="134">
        <f>'2025 SpaceFuncData-Input'!AE4</f>
        <v>150</v>
      </c>
      <c r="AG5" s="134">
        <f>'2025 SpaceFuncData-Input'!AF4</f>
        <v>150</v>
      </c>
      <c r="AH5" s="21">
        <f>'2025 SpaceFuncData-Input'!AG4</f>
        <v>0</v>
      </c>
      <c r="AI5" s="21">
        <f>'2025 SpaceFuncData-Input'!AH4</f>
        <v>0</v>
      </c>
      <c r="AJ5" s="134">
        <f>'2025 SpaceFuncData-Input'!AI4</f>
        <v>50</v>
      </c>
      <c r="AK5" s="21">
        <f>'2025 SpaceFuncData-Input'!AJ4</f>
        <v>100</v>
      </c>
      <c r="AL5" s="21">
        <f>'2025 SpaceFuncData-Input'!AK4</f>
        <v>1.5</v>
      </c>
      <c r="AM5" s="21">
        <f>'2025 SpaceFuncData-Input'!AL4</f>
        <v>2</v>
      </c>
      <c r="AN5" s="21" t="str">
        <f>'2025 SpaceFuncData-Input'!AM4</f>
        <v>Office</v>
      </c>
      <c r="AO5" s="21" t="str">
        <f t="shared" ref="AO5:BA14" si="0">$AN5&amp;AO$90</f>
        <v>OfficeOccupancy</v>
      </c>
      <c r="AP5" s="21" t="str">
        <f t="shared" si="0"/>
        <v>OfficeReceptacle</v>
      </c>
      <c r="AQ5" s="21" t="str">
        <f t="shared" si="0"/>
        <v>OfficeServiceHotWater</v>
      </c>
      <c r="AR5" s="21" t="str">
        <f t="shared" si="0"/>
        <v>OfficeLights</v>
      </c>
      <c r="AS5" s="21" t="str">
        <f t="shared" si="0"/>
        <v>OfficeGasEquip</v>
      </c>
      <c r="AT5" s="21" t="str">
        <f t="shared" si="0"/>
        <v>OfficeRefrigeration</v>
      </c>
      <c r="AU5" s="21" t="str">
        <f t="shared" si="0"/>
        <v>OfficeInfiltration</v>
      </c>
      <c r="AV5" s="21" t="str">
        <f t="shared" si="0"/>
        <v>OfficeHVACAvail</v>
      </c>
      <c r="AW5" s="21" t="str">
        <f t="shared" si="0"/>
        <v>OfficeHtgSetpt</v>
      </c>
      <c r="AX5" s="21" t="str">
        <f t="shared" si="0"/>
        <v>OfficeClgSetpt</v>
      </c>
      <c r="AY5" s="21" t="str">
        <f t="shared" si="0"/>
        <v>OfficeElevator</v>
      </c>
      <c r="AZ5" s="21" t="str">
        <f t="shared" si="0"/>
        <v>OfficeEscalator</v>
      </c>
      <c r="BA5" s="21" t="str">
        <f t="shared" si="0"/>
        <v>OfficeWtrHtrSetpt</v>
      </c>
      <c r="BB5" s="21">
        <f>'2025 SpaceFuncData-Input'!AQ4</f>
        <v>302</v>
      </c>
      <c r="BC5" s="21">
        <f>'2025 SpaceFuncData-Input'!AN4</f>
        <v>1</v>
      </c>
      <c r="BD5" s="21">
        <f>'2025 SpaceFuncData-Input'!AO4</f>
        <v>1</v>
      </c>
      <c r="BE5" s="21">
        <f>'2025 SpaceFuncData-Input'!AP4</f>
        <v>0</v>
      </c>
      <c r="BF5" s="21" t="s">
        <v>1088</v>
      </c>
      <c r="BG5" s="21" t="s">
        <v>131</v>
      </c>
      <c r="BH5" s="21" t="s">
        <v>1164</v>
      </c>
      <c r="BI5" s="21" t="s">
        <v>269</v>
      </c>
      <c r="BJ5" s="21" t="str">
        <f>IF(BC5=0,B5,"")</f>
        <v/>
      </c>
    </row>
    <row r="6" spans="1:65" x14ac:dyDescent="0.25">
      <c r="B6" s="21" t="str">
        <f>TRIM(LEFT('2025 SpaceFuncData-Input'!$A5,IF(ISNUMBER(FIND(" (Note",'2025 SpaceFuncData-Input'!$A5,1)),FIND(" (Note",'2025 SpaceFuncData-Input'!$A5,1),99)))</f>
        <v>Aging Eye/Low-vision (Dining)</v>
      </c>
      <c r="C6" s="21" t="str">
        <f>TRIM('2025 SpaceFuncData-Input'!B5)</f>
        <v>Food Service - Cafeteria/fast-food dining</v>
      </c>
      <c r="D6" s="21">
        <f>ROUND('2025 SpaceFuncData-Input'!C5,2)</f>
        <v>66.67</v>
      </c>
      <c r="E6" s="21">
        <f>'2025 SpaceFuncData-Input'!D5</f>
        <v>0.5</v>
      </c>
      <c r="F6" s="21">
        <f>'2025 SpaceFuncData-Input'!E5</f>
        <v>275</v>
      </c>
      <c r="G6" s="21">
        <f>'2025 SpaceFuncData-Input'!F5</f>
        <v>275</v>
      </c>
      <c r="H6" s="21">
        <f>'2025 SpaceFuncData-Input'!G5</f>
        <v>0.5</v>
      </c>
      <c r="I6" s="21">
        <f>'2025 SpaceFuncData-Input'!H5</f>
        <v>0.57799999999999996</v>
      </c>
      <c r="J6" s="21" t="str">
        <f>'2025 SpaceFuncData-Input'!I5</f>
        <v>Gas</v>
      </c>
      <c r="K6" s="21">
        <f>'2025 SpaceFuncData-Input'!J5</f>
        <v>0.8</v>
      </c>
      <c r="L6" s="21">
        <f>'2025 SpaceFuncData-Input'!K5</f>
        <v>0</v>
      </c>
      <c r="M6" s="21">
        <f>'2025 SpaceFuncData-Input'!L5</f>
        <v>0</v>
      </c>
      <c r="N6" s="21">
        <f>'2025 SpaceFuncData-Input'!M5</f>
        <v>0</v>
      </c>
      <c r="O6" s="21">
        <f>'2025 SpaceFuncData-Input'!N5</f>
        <v>0.3</v>
      </c>
      <c r="P6" s="21">
        <f>'2025 SpaceFuncData-Input'!O5</f>
        <v>0</v>
      </c>
      <c r="Q6" s="21">
        <f>'2025 SpaceFuncData-Input'!P5</f>
        <v>0</v>
      </c>
      <c r="R6" s="21">
        <f>'2025 SpaceFuncData-Input'!Q5</f>
        <v>0</v>
      </c>
      <c r="S6" s="21">
        <f>'2025 SpaceFuncData-Input'!R5</f>
        <v>0</v>
      </c>
      <c r="T6" s="21">
        <f>'2025 SpaceFuncData-Input'!S5</f>
        <v>0</v>
      </c>
      <c r="U6" s="21">
        <f>'2025 SpaceFuncData-Input'!T5</f>
        <v>0</v>
      </c>
      <c r="V6" s="21">
        <f>'2025 SpaceFuncData-Input'!U5</f>
        <v>0</v>
      </c>
      <c r="W6" s="21">
        <f>'2025 SpaceFuncData-Input'!V5</f>
        <v>0</v>
      </c>
      <c r="X6" s="21">
        <f>'2025 SpaceFuncData-Input'!W5</f>
        <v>0.1</v>
      </c>
      <c r="Y6" s="21">
        <f>'2025 SpaceFuncData-Input'!X5</f>
        <v>0</v>
      </c>
      <c r="Z6" s="21">
        <f>'2025 SpaceFuncData-Input'!Y5</f>
        <v>0</v>
      </c>
      <c r="AA6" s="21">
        <f>'2025 SpaceFuncData-Input'!Z5</f>
        <v>0</v>
      </c>
      <c r="AB6" s="21">
        <f>'2025 SpaceFuncData-Input'!AA5</f>
        <v>0</v>
      </c>
      <c r="AC6" s="21">
        <f>'2025 SpaceFuncData-Input'!AB5</f>
        <v>0</v>
      </c>
      <c r="AD6" s="21">
        <f>'2025 SpaceFuncData-Input'!AC5</f>
        <v>0</v>
      </c>
      <c r="AE6" s="21">
        <f>'2025 SpaceFuncData-Input'!AD5</f>
        <v>0</v>
      </c>
      <c r="AF6" s="134">
        <f>'2025 SpaceFuncData-Input'!AE5</f>
        <v>150</v>
      </c>
      <c r="AG6" s="134">
        <f>'2025 SpaceFuncData-Input'!AF5</f>
        <v>150</v>
      </c>
      <c r="AH6" s="21">
        <f>'2025 SpaceFuncData-Input'!AG5</f>
        <v>0</v>
      </c>
      <c r="AI6" s="21">
        <f>'2025 SpaceFuncData-Input'!AH5</f>
        <v>0.25</v>
      </c>
      <c r="AJ6" s="134">
        <f>'2025 SpaceFuncData-Input'!AI5</f>
        <v>50</v>
      </c>
      <c r="AK6" s="21">
        <f>'2025 SpaceFuncData-Input'!AJ5</f>
        <v>200</v>
      </c>
      <c r="AL6" s="21">
        <f>'2025 SpaceFuncData-Input'!AK5</f>
        <v>1.5</v>
      </c>
      <c r="AM6" s="21">
        <f>'2025 SpaceFuncData-Input'!AL5</f>
        <v>2</v>
      </c>
      <c r="AN6" s="21" t="str">
        <f>'2025 SpaceFuncData-Input'!AM5</f>
        <v>Restaurant</v>
      </c>
      <c r="AO6" s="21" t="str">
        <f t="shared" si="0"/>
        <v>RestaurantOccupancy</v>
      </c>
      <c r="AP6" s="21" t="str">
        <f t="shared" si="0"/>
        <v>RestaurantReceptacle</v>
      </c>
      <c r="AQ6" s="21" t="str">
        <f t="shared" si="0"/>
        <v>RestaurantServiceHotWater</v>
      </c>
      <c r="AR6" s="21" t="str">
        <f t="shared" si="0"/>
        <v>RestaurantLights</v>
      </c>
      <c r="AS6" s="21" t="str">
        <f t="shared" si="0"/>
        <v>RestaurantGasEquip</v>
      </c>
      <c r="AT6" s="21" t="str">
        <f t="shared" si="0"/>
        <v>RestaurantRefrigeration</v>
      </c>
      <c r="AU6" s="21" t="str">
        <f t="shared" si="0"/>
        <v>RestaurantInfiltration</v>
      </c>
      <c r="AV6" s="21" t="str">
        <f t="shared" si="0"/>
        <v>RestaurantHVACAvail</v>
      </c>
      <c r="AW6" s="21" t="str">
        <f t="shared" si="0"/>
        <v>RestaurantHtgSetpt</v>
      </c>
      <c r="AX6" s="21" t="str">
        <f t="shared" si="0"/>
        <v>RestaurantClgSetpt</v>
      </c>
      <c r="AY6" s="21" t="str">
        <f t="shared" si="0"/>
        <v>RestaurantElevator</v>
      </c>
      <c r="AZ6" s="21" t="str">
        <f t="shared" si="0"/>
        <v>RestaurantEscalator</v>
      </c>
      <c r="BA6" s="21" t="str">
        <f t="shared" si="0"/>
        <v>RestaurantWtrHtrSetpt</v>
      </c>
      <c r="BB6" s="21">
        <f>'2025 SpaceFuncData-Input'!AQ5</f>
        <v>303</v>
      </c>
      <c r="BC6" s="21">
        <f>'2025 SpaceFuncData-Input'!AN5</f>
        <v>1</v>
      </c>
      <c r="BD6" s="21">
        <f>'2025 SpaceFuncData-Input'!AO5</f>
        <v>0</v>
      </c>
      <c r="BE6" s="21">
        <f>'2025 SpaceFuncData-Input'!AP5</f>
        <v>0</v>
      </c>
      <c r="BF6" s="21" t="s">
        <v>1089</v>
      </c>
      <c r="BG6" s="21" t="s">
        <v>131</v>
      </c>
      <c r="BH6" s="21" t="s">
        <v>1164</v>
      </c>
      <c r="BI6" s="21" t="s">
        <v>269</v>
      </c>
      <c r="BK6" s="236" t="s">
        <v>1260</v>
      </c>
      <c r="BL6" s="236" t="s">
        <v>1272</v>
      </c>
      <c r="BM6" s="236" t="s">
        <v>1276</v>
      </c>
    </row>
    <row r="7" spans="1:65" x14ac:dyDescent="0.25">
      <c r="B7" s="21" t="str">
        <f>TRIM(LEFT('2025 SpaceFuncData-Input'!$A6,IF(ISNUMBER(FIND(" (Note",'2025 SpaceFuncData-Input'!$A6,1)),FIND(" (Note",'2025 SpaceFuncData-Input'!$A6,1),99)))</f>
        <v>Aging Eye/Low-vision (Lobby, Main Entry)</v>
      </c>
      <c r="C7" s="21" t="str">
        <f>TRIM('2025 SpaceFuncData-Input'!B6)</f>
        <v>Office - Main entry lobbies</v>
      </c>
      <c r="D7" s="21">
        <f>ROUND('2025 SpaceFuncData-Input'!C6,2)</f>
        <v>66.67</v>
      </c>
      <c r="E7" s="21">
        <f>'2025 SpaceFuncData-Input'!D6</f>
        <v>0.5</v>
      </c>
      <c r="F7" s="21">
        <f>'2025 SpaceFuncData-Input'!E6</f>
        <v>250</v>
      </c>
      <c r="G7" s="21">
        <f>'2025 SpaceFuncData-Input'!F6</f>
        <v>250</v>
      </c>
      <c r="H7" s="21">
        <f>'2025 SpaceFuncData-Input'!G6</f>
        <v>0.5</v>
      </c>
      <c r="I7" s="21">
        <f>'2025 SpaceFuncData-Input'!H6</f>
        <v>0.09</v>
      </c>
      <c r="J7" s="21" t="str">
        <f>'2025 SpaceFuncData-Input'!I6</f>
        <v>Electric</v>
      </c>
      <c r="K7" s="21">
        <f>'2025 SpaceFuncData-Input'!J6</f>
        <v>0.85</v>
      </c>
      <c r="L7" s="21">
        <f>'2025 SpaceFuncData-Input'!K6</f>
        <v>0</v>
      </c>
      <c r="M7" s="21">
        <f>'2025 SpaceFuncData-Input'!L6</f>
        <v>0</v>
      </c>
      <c r="N7" s="21">
        <f>'2025 SpaceFuncData-Input'!M6</f>
        <v>0</v>
      </c>
      <c r="O7" s="21">
        <f>'2025 SpaceFuncData-Input'!N6</f>
        <v>0.3</v>
      </c>
      <c r="P7" s="21">
        <f>'2025 SpaceFuncData-Input'!O6</f>
        <v>0</v>
      </c>
      <c r="Q7" s="21">
        <f>'2025 SpaceFuncData-Input'!P6</f>
        <v>0</v>
      </c>
      <c r="R7" s="21">
        <f>'2025 SpaceFuncData-Input'!Q6</f>
        <v>0</v>
      </c>
      <c r="S7" s="21">
        <f>'2025 SpaceFuncData-Input'!R6</f>
        <v>0</v>
      </c>
      <c r="T7" s="21">
        <f>'2025 SpaceFuncData-Input'!S6</f>
        <v>0</v>
      </c>
      <c r="U7" s="21">
        <f>'2025 SpaceFuncData-Input'!T6</f>
        <v>0</v>
      </c>
      <c r="V7" s="21">
        <f>'2025 SpaceFuncData-Input'!U6</f>
        <v>0</v>
      </c>
      <c r="W7" s="21">
        <f>'2025 SpaceFuncData-Input'!V6</f>
        <v>0.95</v>
      </c>
      <c r="X7" s="21">
        <f>'2025 SpaceFuncData-Input'!W6</f>
        <v>0.1</v>
      </c>
      <c r="Y7" s="21">
        <f>'2025 SpaceFuncData-Input'!X6</f>
        <v>0</v>
      </c>
      <c r="Z7" s="21">
        <f>'2025 SpaceFuncData-Input'!Y6</f>
        <v>0</v>
      </c>
      <c r="AA7" s="21">
        <f>'2025 SpaceFuncData-Input'!Z6</f>
        <v>0</v>
      </c>
      <c r="AB7" s="21">
        <f>'2025 SpaceFuncData-Input'!AA6</f>
        <v>0</v>
      </c>
      <c r="AC7" s="21">
        <f>'2025 SpaceFuncData-Input'!AB6</f>
        <v>0</v>
      </c>
      <c r="AD7" s="21">
        <f>'2025 SpaceFuncData-Input'!AC6</f>
        <v>0</v>
      </c>
      <c r="AE7" s="21">
        <f>'2025 SpaceFuncData-Input'!AD6</f>
        <v>0</v>
      </c>
      <c r="AF7" s="134">
        <f>'2025 SpaceFuncData-Input'!AE6</f>
        <v>150</v>
      </c>
      <c r="AG7" s="134">
        <f>'2025 SpaceFuncData-Input'!AF6</f>
        <v>150</v>
      </c>
      <c r="AH7" s="134">
        <f>'2025 SpaceFuncData-Input'!AG6</f>
        <v>0</v>
      </c>
      <c r="AI7" s="134">
        <f>'2025 SpaceFuncData-Input'!AH6</f>
        <v>0</v>
      </c>
      <c r="AJ7" s="134">
        <f>'2025 SpaceFuncData-Input'!AI6</f>
        <v>50</v>
      </c>
      <c r="AK7" s="134">
        <f>'2025 SpaceFuncData-Input'!AJ6</f>
        <v>200</v>
      </c>
      <c r="AL7" s="134">
        <f>'2025 SpaceFuncData-Input'!AK6</f>
        <v>1.5</v>
      </c>
      <c r="AM7" s="134">
        <f>'2025 SpaceFuncData-Input'!AL6</f>
        <v>2</v>
      </c>
      <c r="AN7" s="134" t="str">
        <f>'2025 SpaceFuncData-Input'!AM6</f>
        <v>Assembly</v>
      </c>
      <c r="AO7" s="21" t="str">
        <f t="shared" si="0"/>
        <v>AssemblyOccupancy</v>
      </c>
      <c r="AP7" s="21" t="str">
        <f t="shared" si="0"/>
        <v>AssemblyReceptacle</v>
      </c>
      <c r="AQ7" s="21" t="str">
        <f t="shared" si="0"/>
        <v>AssemblyServiceHotWater</v>
      </c>
      <c r="AR7" s="21" t="str">
        <f t="shared" si="0"/>
        <v>AssemblyLights</v>
      </c>
      <c r="AS7" s="21" t="str">
        <f t="shared" si="0"/>
        <v>AssemblyGasEquip</v>
      </c>
      <c r="AT7" s="21" t="str">
        <f t="shared" si="0"/>
        <v>AssemblyRefrigeration</v>
      </c>
      <c r="AU7" s="21" t="str">
        <f t="shared" si="0"/>
        <v>AssemblyInfiltration</v>
      </c>
      <c r="AV7" s="21" t="str">
        <f t="shared" si="0"/>
        <v>AssemblyHVACAvail</v>
      </c>
      <c r="AW7" s="21" t="str">
        <f t="shared" si="0"/>
        <v>AssemblyHtgSetpt</v>
      </c>
      <c r="AX7" s="21" t="str">
        <f t="shared" si="0"/>
        <v>AssemblyClgSetpt</v>
      </c>
      <c r="AY7" s="21" t="str">
        <f t="shared" si="0"/>
        <v>AssemblyElevator</v>
      </c>
      <c r="AZ7" s="21" t="str">
        <f t="shared" si="0"/>
        <v>AssemblyEscalator</v>
      </c>
      <c r="BA7" s="21" t="str">
        <f t="shared" si="0"/>
        <v>AssemblyWtrHtrSetpt</v>
      </c>
      <c r="BB7" s="21">
        <f>'2025 SpaceFuncData-Input'!AQ6</f>
        <v>304</v>
      </c>
      <c r="BC7" s="211">
        <f>'2025 SpaceFuncData-Input'!AN6</f>
        <v>1</v>
      </c>
      <c r="BD7" s="211">
        <f>'2025 SpaceFuncData-Input'!AO6</f>
        <v>0</v>
      </c>
      <c r="BE7" s="211">
        <f>'2025 SpaceFuncData-Input'!AP6</f>
        <v>0</v>
      </c>
      <c r="BF7" s="165" t="s">
        <v>1090</v>
      </c>
      <c r="BG7" s="165" t="s">
        <v>131</v>
      </c>
      <c r="BH7" s="21" t="s">
        <v>1164</v>
      </c>
      <c r="BI7" s="21" t="s">
        <v>269</v>
      </c>
      <c r="BK7" s="234" t="s">
        <v>441</v>
      </c>
      <c r="BL7" s="21" t="s">
        <v>1266</v>
      </c>
      <c r="BM7" s="235" t="s">
        <v>441</v>
      </c>
    </row>
    <row r="8" spans="1:65" x14ac:dyDescent="0.25">
      <c r="B8" s="21" t="str">
        <f>TRIM(LEFT('2025 SpaceFuncData-Input'!$A7,IF(ISNUMBER(FIND(" (Note",'2025 SpaceFuncData-Input'!$A7,1)),FIND(" (Note",'2025 SpaceFuncData-Input'!$A7,1),99)))</f>
        <v>Aging Eye/Low-vision (Lounge/Waiting Area)</v>
      </c>
      <c r="C8" s="21" t="str">
        <f>TRIM('2025 SpaceFuncData-Input'!B7)</f>
        <v>General - Break rooms</v>
      </c>
      <c r="D8" s="21">
        <f>ROUND('2025 SpaceFuncData-Input'!C7,2)</f>
        <v>66.67</v>
      </c>
      <c r="E8" s="21">
        <f>'2025 SpaceFuncData-Input'!D7</f>
        <v>0.5</v>
      </c>
      <c r="F8" s="21">
        <f>'2025 SpaceFuncData-Input'!E7</f>
        <v>275</v>
      </c>
      <c r="G8" s="21">
        <f>'2025 SpaceFuncData-Input'!F7</f>
        <v>275</v>
      </c>
      <c r="H8" s="21">
        <f>'2025 SpaceFuncData-Input'!G7</f>
        <v>1</v>
      </c>
      <c r="I8" s="21">
        <f>'2025 SpaceFuncData-Input'!H7</f>
        <v>0.09</v>
      </c>
      <c r="J8" s="21" t="str">
        <f>'2025 SpaceFuncData-Input'!I7</f>
        <v>Gas</v>
      </c>
      <c r="K8" s="21">
        <f>'2025 SpaceFuncData-Input'!J7</f>
        <v>0.8</v>
      </c>
      <c r="L8" s="21">
        <f>'2025 SpaceFuncData-Input'!K7</f>
        <v>0</v>
      </c>
      <c r="M8" s="21">
        <f>'2025 SpaceFuncData-Input'!L7</f>
        <v>0</v>
      </c>
      <c r="N8" s="21">
        <f>'2025 SpaceFuncData-Input'!M7</f>
        <v>0</v>
      </c>
      <c r="O8" s="21">
        <f>'2025 SpaceFuncData-Input'!N7</f>
        <v>0.3</v>
      </c>
      <c r="P8" s="21">
        <f>'2025 SpaceFuncData-Input'!O7</f>
        <v>0</v>
      </c>
      <c r="Q8" s="21">
        <f>'2025 SpaceFuncData-Input'!P7</f>
        <v>0</v>
      </c>
      <c r="R8" s="21">
        <f>'2025 SpaceFuncData-Input'!Q7</f>
        <v>0</v>
      </c>
      <c r="S8" s="21">
        <f>'2025 SpaceFuncData-Input'!R7</f>
        <v>0</v>
      </c>
      <c r="T8" s="21">
        <f>'2025 SpaceFuncData-Input'!S7</f>
        <v>0</v>
      </c>
      <c r="U8" s="21">
        <f>'2025 SpaceFuncData-Input'!T7</f>
        <v>0</v>
      </c>
      <c r="V8" s="21">
        <f>'2025 SpaceFuncData-Input'!U7</f>
        <v>0</v>
      </c>
      <c r="W8" s="21">
        <f>'2025 SpaceFuncData-Input'!V7</f>
        <v>0</v>
      </c>
      <c r="X8" s="21">
        <f>'2025 SpaceFuncData-Input'!W7</f>
        <v>0.1</v>
      </c>
      <c r="Y8" s="21">
        <f>'2025 SpaceFuncData-Input'!X7</f>
        <v>0</v>
      </c>
      <c r="Z8" s="21">
        <f>'2025 SpaceFuncData-Input'!Y7</f>
        <v>0</v>
      </c>
      <c r="AA8" s="21">
        <f>'2025 SpaceFuncData-Input'!Z7</f>
        <v>0</v>
      </c>
      <c r="AB8" s="21">
        <f>'2025 SpaceFuncData-Input'!AA7</f>
        <v>0</v>
      </c>
      <c r="AC8" s="21">
        <f>'2025 SpaceFuncData-Input'!AB7</f>
        <v>0</v>
      </c>
      <c r="AD8" s="21">
        <f>'2025 SpaceFuncData-Input'!AC7</f>
        <v>0</v>
      </c>
      <c r="AE8" s="21">
        <f>'2025 SpaceFuncData-Input'!AD7</f>
        <v>0</v>
      </c>
      <c r="AF8" s="134">
        <f>'2025 SpaceFuncData-Input'!AE7</f>
        <v>150</v>
      </c>
      <c r="AG8" s="134">
        <f>'2025 SpaceFuncData-Input'!AF7</f>
        <v>150</v>
      </c>
      <c r="AH8" s="21">
        <f>'2025 SpaceFuncData-Input'!AG7</f>
        <v>0</v>
      </c>
      <c r="AI8" s="21">
        <f>'2025 SpaceFuncData-Input'!AH7</f>
        <v>0</v>
      </c>
      <c r="AJ8" s="134">
        <f>'2025 SpaceFuncData-Input'!AI7</f>
        <v>40</v>
      </c>
      <c r="AK8" s="21">
        <f>'2025 SpaceFuncData-Input'!AJ7</f>
        <v>300</v>
      </c>
      <c r="AL8" s="21">
        <f>'2025 SpaceFuncData-Input'!AK7</f>
        <v>1.5</v>
      </c>
      <c r="AM8" s="21">
        <f>'2025 SpaceFuncData-Input'!AL7</f>
        <v>2</v>
      </c>
      <c r="AN8" s="21" t="str">
        <f>'2025 SpaceFuncData-Input'!AM7</f>
        <v>Assembly</v>
      </c>
      <c r="AO8" s="21" t="str">
        <f t="shared" si="0"/>
        <v>AssemblyOccupancy</v>
      </c>
      <c r="AP8" s="21" t="str">
        <f t="shared" si="0"/>
        <v>AssemblyReceptacle</v>
      </c>
      <c r="AQ8" s="21" t="str">
        <f t="shared" si="0"/>
        <v>AssemblyServiceHotWater</v>
      </c>
      <c r="AR8" s="21" t="str">
        <f t="shared" si="0"/>
        <v>AssemblyLights</v>
      </c>
      <c r="AS8" s="21" t="str">
        <f t="shared" si="0"/>
        <v>AssemblyGasEquip</v>
      </c>
      <c r="AT8" s="21" t="str">
        <f t="shared" si="0"/>
        <v>AssemblyRefrigeration</v>
      </c>
      <c r="AU8" s="21" t="str">
        <f t="shared" si="0"/>
        <v>AssemblyInfiltration</v>
      </c>
      <c r="AV8" s="21" t="str">
        <f t="shared" si="0"/>
        <v>AssemblyHVACAvail</v>
      </c>
      <c r="AW8" s="21" t="str">
        <f t="shared" si="0"/>
        <v>AssemblyHtgSetpt</v>
      </c>
      <c r="AX8" s="21" t="str">
        <f t="shared" si="0"/>
        <v>AssemblyClgSetpt</v>
      </c>
      <c r="AY8" s="21" t="str">
        <f t="shared" si="0"/>
        <v>AssemblyElevator</v>
      </c>
      <c r="AZ8" s="21" t="str">
        <f t="shared" si="0"/>
        <v>AssemblyEscalator</v>
      </c>
      <c r="BA8" s="21" t="str">
        <f t="shared" si="0"/>
        <v>AssemblyWtrHtrSetpt</v>
      </c>
      <c r="BB8" s="21">
        <f>'2025 SpaceFuncData-Input'!AQ7</f>
        <v>305</v>
      </c>
      <c r="BC8" s="21">
        <f>'2025 SpaceFuncData-Input'!AN7</f>
        <v>1</v>
      </c>
      <c r="BD8" s="21">
        <f>'2025 SpaceFuncData-Input'!AO7</f>
        <v>0</v>
      </c>
      <c r="BE8" s="21">
        <f>'2025 SpaceFuncData-Input'!AP7</f>
        <v>0</v>
      </c>
      <c r="BF8" s="21" t="s">
        <v>1095</v>
      </c>
      <c r="BG8" s="21" t="s">
        <v>131</v>
      </c>
      <c r="BH8" s="21" t="s">
        <v>1164</v>
      </c>
      <c r="BI8" s="21" t="s">
        <v>269</v>
      </c>
      <c r="BK8" s="234" t="s">
        <v>1142</v>
      </c>
      <c r="BL8" s="21" t="s">
        <v>1142</v>
      </c>
      <c r="BM8" s="235" t="s">
        <v>1142</v>
      </c>
    </row>
    <row r="9" spans="1:65" x14ac:dyDescent="0.25">
      <c r="B9" s="21" t="str">
        <f>TRIM(LEFT('2025 SpaceFuncData-Input'!$A8,IF(ISNUMBER(FIND(" (Note",'2025 SpaceFuncData-Input'!$A8,1)),FIND(" (Note",'2025 SpaceFuncData-Input'!$A8,1),99)))</f>
        <v>Aging Eye/Low-vision (Multipurpose Room)</v>
      </c>
      <c r="C9" s="21" t="str">
        <f>TRIM('2025 SpaceFuncData-Input'!B8)</f>
        <v>General - Conference/meeting</v>
      </c>
      <c r="D9" s="21">
        <f>ROUND('2025 SpaceFuncData-Input'!C8,2)</f>
        <v>66.67</v>
      </c>
      <c r="E9" s="21">
        <f>'2025 SpaceFuncData-Input'!D8</f>
        <v>0.5</v>
      </c>
      <c r="F9" s="21">
        <f>'2025 SpaceFuncData-Input'!E8</f>
        <v>245</v>
      </c>
      <c r="G9" s="21">
        <f>'2025 SpaceFuncData-Input'!F8</f>
        <v>155</v>
      </c>
      <c r="H9" s="21">
        <f>'2025 SpaceFuncData-Input'!G8</f>
        <v>1</v>
      </c>
      <c r="I9" s="21">
        <f>'2025 SpaceFuncData-Input'!H8</f>
        <v>0.09</v>
      </c>
      <c r="J9" s="21" t="str">
        <f>'2025 SpaceFuncData-Input'!I8</f>
        <v>Electric</v>
      </c>
      <c r="K9" s="21">
        <f>'2025 SpaceFuncData-Input'!J8</f>
        <v>0.85</v>
      </c>
      <c r="L9" s="21">
        <f>'2025 SpaceFuncData-Input'!K8</f>
        <v>0</v>
      </c>
      <c r="M9" s="21">
        <f>'2025 SpaceFuncData-Input'!L8</f>
        <v>0</v>
      </c>
      <c r="N9" s="21">
        <f>'2025 SpaceFuncData-Input'!M8</f>
        <v>0</v>
      </c>
      <c r="O9" s="21">
        <f>'2025 SpaceFuncData-Input'!N8</f>
        <v>0.3</v>
      </c>
      <c r="P9" s="21">
        <f>'2025 SpaceFuncData-Input'!O8</f>
        <v>0</v>
      </c>
      <c r="Q9" s="21">
        <f>'2025 SpaceFuncData-Input'!P8</f>
        <v>0</v>
      </c>
      <c r="R9" s="21">
        <f>'2025 SpaceFuncData-Input'!Q8</f>
        <v>0</v>
      </c>
      <c r="S9" s="21">
        <f>'2025 SpaceFuncData-Input'!R8</f>
        <v>0</v>
      </c>
      <c r="T9" s="21">
        <f>'2025 SpaceFuncData-Input'!S8</f>
        <v>0</v>
      </c>
      <c r="U9" s="21">
        <f>'2025 SpaceFuncData-Input'!T8</f>
        <v>0</v>
      </c>
      <c r="V9" s="21">
        <f>'2025 SpaceFuncData-Input'!U8</f>
        <v>0</v>
      </c>
      <c r="W9" s="21">
        <f>'2025 SpaceFuncData-Input'!V8</f>
        <v>0</v>
      </c>
      <c r="X9" s="21">
        <f>'2025 SpaceFuncData-Input'!W8</f>
        <v>0.1</v>
      </c>
      <c r="Y9" s="21">
        <f>'2025 SpaceFuncData-Input'!X8</f>
        <v>0</v>
      </c>
      <c r="Z9" s="21">
        <f>'2025 SpaceFuncData-Input'!Y8</f>
        <v>0</v>
      </c>
      <c r="AA9" s="21">
        <f>'2025 SpaceFuncData-Input'!Z8</f>
        <v>0</v>
      </c>
      <c r="AB9" s="21">
        <f>'2025 SpaceFuncData-Input'!AA8</f>
        <v>0</v>
      </c>
      <c r="AC9" s="21">
        <f>'2025 SpaceFuncData-Input'!AB8</f>
        <v>0</v>
      </c>
      <c r="AD9" s="21">
        <f>'2025 SpaceFuncData-Input'!AC8</f>
        <v>0</v>
      </c>
      <c r="AE9" s="21">
        <f>'2025 SpaceFuncData-Input'!AD8</f>
        <v>0</v>
      </c>
      <c r="AF9" s="134">
        <f>'2025 SpaceFuncData-Input'!AE8</f>
        <v>150</v>
      </c>
      <c r="AG9" s="134">
        <f>'2025 SpaceFuncData-Input'!AF8</f>
        <v>150</v>
      </c>
      <c r="AH9" s="21">
        <f>'2025 SpaceFuncData-Input'!AG8</f>
        <v>0</v>
      </c>
      <c r="AI9" s="21">
        <f>'2025 SpaceFuncData-Input'!AH8</f>
        <v>0</v>
      </c>
      <c r="AJ9" s="134">
        <f>'2025 SpaceFuncData-Input'!AI8</f>
        <v>30</v>
      </c>
      <c r="AK9" s="21">
        <f>'2025 SpaceFuncData-Input'!AJ8</f>
        <v>300</v>
      </c>
      <c r="AL9" s="21">
        <f>'2025 SpaceFuncData-Input'!AK8</f>
        <v>1.5</v>
      </c>
      <c r="AM9" s="21">
        <f>'2025 SpaceFuncData-Input'!AL8</f>
        <v>2</v>
      </c>
      <c r="AN9" s="21" t="str">
        <f>'2025 SpaceFuncData-Input'!AM8</f>
        <v>Assembly</v>
      </c>
      <c r="AO9" s="21" t="str">
        <f t="shared" si="0"/>
        <v>AssemblyOccupancy</v>
      </c>
      <c r="AP9" s="21" t="str">
        <f t="shared" si="0"/>
        <v>AssemblyReceptacle</v>
      </c>
      <c r="AQ9" s="21" t="str">
        <f t="shared" si="0"/>
        <v>AssemblyServiceHotWater</v>
      </c>
      <c r="AR9" s="21" t="str">
        <f t="shared" si="0"/>
        <v>AssemblyLights</v>
      </c>
      <c r="AS9" s="21" t="str">
        <f t="shared" si="0"/>
        <v>AssemblyGasEquip</v>
      </c>
      <c r="AT9" s="21" t="str">
        <f t="shared" si="0"/>
        <v>AssemblyRefrigeration</v>
      </c>
      <c r="AU9" s="21" t="str">
        <f t="shared" si="0"/>
        <v>AssemblyInfiltration</v>
      </c>
      <c r="AV9" s="21" t="str">
        <f t="shared" si="0"/>
        <v>AssemblyHVACAvail</v>
      </c>
      <c r="AW9" s="21" t="str">
        <f t="shared" si="0"/>
        <v>AssemblyHtgSetpt</v>
      </c>
      <c r="AX9" s="21" t="str">
        <f t="shared" si="0"/>
        <v>AssemblyClgSetpt</v>
      </c>
      <c r="AY9" s="21" t="str">
        <f t="shared" si="0"/>
        <v>AssemblyElevator</v>
      </c>
      <c r="AZ9" s="21" t="str">
        <f t="shared" si="0"/>
        <v>AssemblyEscalator</v>
      </c>
      <c r="BA9" s="21" t="str">
        <f t="shared" si="0"/>
        <v>AssemblyWtrHtrSetpt</v>
      </c>
      <c r="BB9" s="21">
        <f>'2025 SpaceFuncData-Input'!AQ8</f>
        <v>306</v>
      </c>
      <c r="BC9" s="21">
        <f>'2025 SpaceFuncData-Input'!AN8</f>
        <v>1</v>
      </c>
      <c r="BD9" s="21">
        <f>'2025 SpaceFuncData-Input'!AO8</f>
        <v>0</v>
      </c>
      <c r="BE9" s="21">
        <f>'2025 SpaceFuncData-Input'!AP8</f>
        <v>0</v>
      </c>
      <c r="BF9" s="21" t="s">
        <v>1091</v>
      </c>
      <c r="BG9" s="21" t="s">
        <v>131</v>
      </c>
      <c r="BH9" s="21" t="s">
        <v>1164</v>
      </c>
      <c r="BI9" s="21" t="s">
        <v>269</v>
      </c>
      <c r="BK9" s="234" t="s">
        <v>1141</v>
      </c>
      <c r="BL9" s="21" t="s">
        <v>1271</v>
      </c>
      <c r="BM9" s="235" t="s">
        <v>1144</v>
      </c>
    </row>
    <row r="10" spans="1:65" x14ac:dyDescent="0.25">
      <c r="B10" s="21" t="str">
        <f>TRIM(LEFT('2025 SpaceFuncData-Input'!$A9,IF(ISNUMBER(FIND(" (Note",'2025 SpaceFuncData-Input'!$A9,1)),FIND(" (Note",'2025 SpaceFuncData-Input'!$A9,1),99)))</f>
        <v>Aging Eye/Low-vision (Religious Worship Area)</v>
      </c>
      <c r="C10" s="21" t="str">
        <f>TRIM('2025 SpaceFuncData-Input'!B9)</f>
        <v>Assembly - Places of religious worship</v>
      </c>
      <c r="D10" s="21">
        <f>ROUND('2025 SpaceFuncData-Input'!C9,2)</f>
        <v>142.86000000000001</v>
      </c>
      <c r="E10" s="21">
        <f>'2025 SpaceFuncData-Input'!D9</f>
        <v>0.5</v>
      </c>
      <c r="F10" s="21">
        <f>'2025 SpaceFuncData-Input'!E9</f>
        <v>245</v>
      </c>
      <c r="G10" s="21">
        <f>'2025 SpaceFuncData-Input'!F9</f>
        <v>105</v>
      </c>
      <c r="H10" s="21">
        <f>'2025 SpaceFuncData-Input'!G9</f>
        <v>0.5</v>
      </c>
      <c r="I10" s="21">
        <f>'2025 SpaceFuncData-Input'!H9</f>
        <v>0.09</v>
      </c>
      <c r="J10" s="21" t="str">
        <f>'2025 SpaceFuncData-Input'!I9</f>
        <v>Electric</v>
      </c>
      <c r="K10" s="21">
        <f>'2025 SpaceFuncData-Input'!J9</f>
        <v>1</v>
      </c>
      <c r="L10" s="21">
        <f>'2025 SpaceFuncData-Input'!K9</f>
        <v>0</v>
      </c>
      <c r="M10" s="21">
        <f>'2025 SpaceFuncData-Input'!L9</f>
        <v>0</v>
      </c>
      <c r="N10" s="21">
        <f>'2025 SpaceFuncData-Input'!M9</f>
        <v>0</v>
      </c>
      <c r="O10" s="21">
        <f>'2025 SpaceFuncData-Input'!N9</f>
        <v>0.3</v>
      </c>
      <c r="P10" s="21">
        <f>'2025 SpaceFuncData-Input'!O9</f>
        <v>0</v>
      </c>
      <c r="Q10" s="21">
        <f>'2025 SpaceFuncData-Input'!P9</f>
        <v>0</v>
      </c>
      <c r="R10" s="21">
        <f>'2025 SpaceFuncData-Input'!Q9</f>
        <v>0</v>
      </c>
      <c r="S10" s="21">
        <f>'2025 SpaceFuncData-Input'!R9</f>
        <v>0</v>
      </c>
      <c r="T10" s="21">
        <f>'2025 SpaceFuncData-Input'!S9</f>
        <v>0</v>
      </c>
      <c r="U10" s="21">
        <f>'2025 SpaceFuncData-Input'!T9</f>
        <v>0</v>
      </c>
      <c r="V10" s="21">
        <f>'2025 SpaceFuncData-Input'!U9</f>
        <v>0</v>
      </c>
      <c r="W10" s="21">
        <f>'2025 SpaceFuncData-Input'!V9</f>
        <v>0</v>
      </c>
      <c r="X10" s="21">
        <f>'2025 SpaceFuncData-Input'!W9</f>
        <v>0.1</v>
      </c>
      <c r="Y10" s="21">
        <f>'2025 SpaceFuncData-Input'!X9</f>
        <v>0</v>
      </c>
      <c r="Z10" s="21">
        <f>'2025 SpaceFuncData-Input'!Y9</f>
        <v>0</v>
      </c>
      <c r="AA10" s="21">
        <f>'2025 SpaceFuncData-Input'!Z9</f>
        <v>0</v>
      </c>
      <c r="AB10" s="21">
        <f>'2025 SpaceFuncData-Input'!AA9</f>
        <v>0</v>
      </c>
      <c r="AC10" s="21">
        <f>'2025 SpaceFuncData-Input'!AB9</f>
        <v>0</v>
      </c>
      <c r="AD10" s="21">
        <f>'2025 SpaceFuncData-Input'!AC9</f>
        <v>0</v>
      </c>
      <c r="AE10" s="21">
        <f>'2025 SpaceFuncData-Input'!AD9</f>
        <v>0</v>
      </c>
      <c r="AF10" s="134">
        <f>'2025 SpaceFuncData-Input'!AE9</f>
        <v>150</v>
      </c>
      <c r="AG10" s="134">
        <f>'2025 SpaceFuncData-Input'!AF9</f>
        <v>150</v>
      </c>
      <c r="AH10" s="21">
        <f>'2025 SpaceFuncData-Input'!AG9</f>
        <v>0</v>
      </c>
      <c r="AI10" s="21">
        <f>'2025 SpaceFuncData-Input'!AH9</f>
        <v>0</v>
      </c>
      <c r="AJ10" s="134">
        <f>'2025 SpaceFuncData-Input'!AI9</f>
        <v>200</v>
      </c>
      <c r="AK10" s="21">
        <f>'2025 SpaceFuncData-Input'!AJ9</f>
        <v>1500</v>
      </c>
      <c r="AL10" s="21">
        <f>'2025 SpaceFuncData-Input'!AK9</f>
        <v>1.5</v>
      </c>
      <c r="AM10" s="21">
        <f>'2025 SpaceFuncData-Input'!AL9</f>
        <v>2</v>
      </c>
      <c r="AN10" s="21" t="str">
        <f>'2025 SpaceFuncData-Input'!AM9</f>
        <v>Assembly</v>
      </c>
      <c r="AO10" s="21" t="str">
        <f t="shared" si="0"/>
        <v>AssemblyOccupancy</v>
      </c>
      <c r="AP10" s="21" t="str">
        <f t="shared" si="0"/>
        <v>AssemblyReceptacle</v>
      </c>
      <c r="AQ10" s="21" t="str">
        <f t="shared" si="0"/>
        <v>AssemblyServiceHotWater</v>
      </c>
      <c r="AR10" s="21" t="str">
        <f t="shared" si="0"/>
        <v>AssemblyLights</v>
      </c>
      <c r="AS10" s="21" t="str">
        <f t="shared" si="0"/>
        <v>AssemblyGasEquip</v>
      </c>
      <c r="AT10" s="21" t="str">
        <f t="shared" si="0"/>
        <v>AssemblyRefrigeration</v>
      </c>
      <c r="AU10" s="21" t="str">
        <f t="shared" si="0"/>
        <v>AssemblyInfiltration</v>
      </c>
      <c r="AV10" s="21" t="str">
        <f t="shared" si="0"/>
        <v>AssemblyHVACAvail</v>
      </c>
      <c r="AW10" s="21" t="str">
        <f t="shared" si="0"/>
        <v>AssemblyHtgSetpt</v>
      </c>
      <c r="AX10" s="21" t="str">
        <f t="shared" si="0"/>
        <v>AssemblyClgSetpt</v>
      </c>
      <c r="AY10" s="21" t="str">
        <f t="shared" si="0"/>
        <v>AssemblyElevator</v>
      </c>
      <c r="AZ10" s="21" t="str">
        <f t="shared" si="0"/>
        <v>AssemblyEscalator</v>
      </c>
      <c r="BA10" s="21" t="str">
        <f t="shared" si="0"/>
        <v>AssemblyWtrHtrSetpt</v>
      </c>
      <c r="BB10" s="21">
        <f>'2025 SpaceFuncData-Input'!AQ9</f>
        <v>307</v>
      </c>
      <c r="BC10" s="21">
        <f>'2025 SpaceFuncData-Input'!AN9</f>
        <v>1</v>
      </c>
      <c r="BD10" s="21">
        <f>'2025 SpaceFuncData-Input'!AO9</f>
        <v>0</v>
      </c>
      <c r="BE10" s="21">
        <f>'2025 SpaceFuncData-Input'!AP9</f>
        <v>0</v>
      </c>
      <c r="BF10" s="21" t="s">
        <v>1092</v>
      </c>
      <c r="BG10" s="21" t="s">
        <v>131</v>
      </c>
      <c r="BH10" s="238" t="s">
        <v>1267</v>
      </c>
      <c r="BI10" s="21" t="s">
        <v>269</v>
      </c>
      <c r="BK10" s="234" t="s">
        <v>62</v>
      </c>
      <c r="BL10" s="21" t="s">
        <v>1266</v>
      </c>
      <c r="BM10" s="235" t="s">
        <v>62</v>
      </c>
    </row>
    <row r="11" spans="1:65" x14ac:dyDescent="0.25">
      <c r="B11" s="21" t="str">
        <f>TRIM(LEFT('2025 SpaceFuncData-Input'!$A10,IF(ISNUMBER(FIND(" (Note",'2025 SpaceFuncData-Input'!$A10,1)),FIND(" (Note",'2025 SpaceFuncData-Input'!$A10,1),99)))</f>
        <v>Aging Eye/Low-vision (Restroom)</v>
      </c>
      <c r="C11" s="21" t="str">
        <f>TRIM('2025 SpaceFuncData-Input'!B10)</f>
        <v>Exhaust - Toilets, public</v>
      </c>
      <c r="D11" s="21">
        <f>ROUND('2025 SpaceFuncData-Input'!C10,2)</f>
        <v>10</v>
      </c>
      <c r="E11" s="21">
        <f>'2025 SpaceFuncData-Input'!D10</f>
        <v>0.5</v>
      </c>
      <c r="F11" s="21">
        <f>'2025 SpaceFuncData-Input'!E10</f>
        <v>250</v>
      </c>
      <c r="G11" s="21">
        <f>'2025 SpaceFuncData-Input'!F10</f>
        <v>250</v>
      </c>
      <c r="H11" s="21">
        <f>'2025 SpaceFuncData-Input'!G10</f>
        <v>0</v>
      </c>
      <c r="I11" s="21">
        <f>'2025 SpaceFuncData-Input'!H10</f>
        <v>0</v>
      </c>
      <c r="J11" s="21" t="str">
        <f>'2025 SpaceFuncData-Input'!I10</f>
        <v>Gas</v>
      </c>
      <c r="K11" s="21">
        <f>'2025 SpaceFuncData-Input'!J10</f>
        <v>1</v>
      </c>
      <c r="L11" s="21">
        <f>'2025 SpaceFuncData-Input'!K10</f>
        <v>0</v>
      </c>
      <c r="M11" s="21">
        <f>'2025 SpaceFuncData-Input'!L10</f>
        <v>0</v>
      </c>
      <c r="N11" s="21">
        <f>'2025 SpaceFuncData-Input'!M10</f>
        <v>0</v>
      </c>
      <c r="O11" s="21">
        <f>'2025 SpaceFuncData-Input'!N10</f>
        <v>0.2</v>
      </c>
      <c r="P11" s="21">
        <f>'2025 SpaceFuncData-Input'!O10</f>
        <v>0</v>
      </c>
      <c r="Q11" s="21">
        <f>'2025 SpaceFuncData-Input'!P10</f>
        <v>0</v>
      </c>
      <c r="R11" s="21">
        <f>'2025 SpaceFuncData-Input'!Q10</f>
        <v>0</v>
      </c>
      <c r="S11" s="21">
        <f>'2025 SpaceFuncData-Input'!R10</f>
        <v>0</v>
      </c>
      <c r="T11" s="21">
        <f>'2025 SpaceFuncData-Input'!S10</f>
        <v>0</v>
      </c>
      <c r="U11" s="21">
        <f>'2025 SpaceFuncData-Input'!T10</f>
        <v>0</v>
      </c>
      <c r="V11" s="21">
        <f>'2025 SpaceFuncData-Input'!U10</f>
        <v>0</v>
      </c>
      <c r="W11" s="21">
        <f>'2025 SpaceFuncData-Input'!V10</f>
        <v>0</v>
      </c>
      <c r="X11" s="21">
        <f>'2025 SpaceFuncData-Input'!W10</f>
        <v>0</v>
      </c>
      <c r="Y11" s="21">
        <f>'2025 SpaceFuncData-Input'!X10</f>
        <v>0</v>
      </c>
      <c r="Z11" s="21">
        <f>'2025 SpaceFuncData-Input'!Y10</f>
        <v>0</v>
      </c>
      <c r="AA11" s="21">
        <f>'2025 SpaceFuncData-Input'!Z10</f>
        <v>0</v>
      </c>
      <c r="AB11" s="21">
        <f>'2025 SpaceFuncData-Input'!AA10</f>
        <v>0</v>
      </c>
      <c r="AC11" s="21">
        <f>'2025 SpaceFuncData-Input'!AB10</f>
        <v>0</v>
      </c>
      <c r="AD11" s="21">
        <f>'2025 SpaceFuncData-Input'!AC10</f>
        <v>0</v>
      </c>
      <c r="AE11" s="21">
        <f>'2025 SpaceFuncData-Input'!AD10</f>
        <v>0</v>
      </c>
      <c r="AF11" s="134">
        <f>'2025 SpaceFuncData-Input'!AE10</f>
        <v>150</v>
      </c>
      <c r="AG11" s="134">
        <f>'2025 SpaceFuncData-Input'!AF10</f>
        <v>150</v>
      </c>
      <c r="AH11" s="21">
        <f>'2025 SpaceFuncData-Input'!AG10</f>
        <v>0</v>
      </c>
      <c r="AI11" s="21">
        <f>'2025 SpaceFuncData-Input'!AH10</f>
        <v>0</v>
      </c>
      <c r="AJ11" s="134">
        <f>'2025 SpaceFuncData-Input'!AI10</f>
        <v>50</v>
      </c>
      <c r="AK11" s="21">
        <f>'2025 SpaceFuncData-Input'!AJ10</f>
        <v>100</v>
      </c>
      <c r="AL11" s="21">
        <f>'2025 SpaceFuncData-Input'!AK10</f>
        <v>1.5</v>
      </c>
      <c r="AM11" s="21">
        <f>'2025 SpaceFuncData-Input'!AL10</f>
        <v>2</v>
      </c>
      <c r="AN11" s="21" t="str">
        <f>'2025 SpaceFuncData-Input'!AM10</f>
        <v>Office</v>
      </c>
      <c r="AO11" s="21" t="str">
        <f t="shared" si="0"/>
        <v>OfficeOccupancy</v>
      </c>
      <c r="AP11" s="21" t="str">
        <f t="shared" si="0"/>
        <v>OfficeReceptacle</v>
      </c>
      <c r="AQ11" s="21" t="str">
        <f t="shared" si="0"/>
        <v>OfficeServiceHotWater</v>
      </c>
      <c r="AR11" s="21" t="str">
        <f t="shared" si="0"/>
        <v>OfficeLights</v>
      </c>
      <c r="AS11" s="21" t="str">
        <f t="shared" si="0"/>
        <v>OfficeGasEquip</v>
      </c>
      <c r="AT11" s="21" t="str">
        <f t="shared" si="0"/>
        <v>OfficeRefrigeration</v>
      </c>
      <c r="AU11" s="21" t="str">
        <f t="shared" si="0"/>
        <v>OfficeInfiltration</v>
      </c>
      <c r="AV11" s="21" t="str">
        <f t="shared" si="0"/>
        <v>OfficeHVACAvail</v>
      </c>
      <c r="AW11" s="21" t="str">
        <f t="shared" si="0"/>
        <v>OfficeHtgSetpt</v>
      </c>
      <c r="AX11" s="21" t="str">
        <f t="shared" si="0"/>
        <v>OfficeClgSetpt</v>
      </c>
      <c r="AY11" s="21" t="str">
        <f t="shared" si="0"/>
        <v>OfficeElevator</v>
      </c>
      <c r="AZ11" s="21" t="str">
        <f t="shared" si="0"/>
        <v>OfficeEscalator</v>
      </c>
      <c r="BA11" s="21" t="str">
        <f t="shared" si="0"/>
        <v>OfficeWtrHtrSetpt</v>
      </c>
      <c r="BB11" s="21">
        <f>'2025 SpaceFuncData-Input'!AQ10</f>
        <v>308</v>
      </c>
      <c r="BC11" s="21">
        <f>'2025 SpaceFuncData-Input'!AN10</f>
        <v>1</v>
      </c>
      <c r="BD11" s="21">
        <f>'2025 SpaceFuncData-Input'!AO10</f>
        <v>1</v>
      </c>
      <c r="BE11" s="21">
        <f>'2025 SpaceFuncData-Input'!AP10</f>
        <v>0</v>
      </c>
      <c r="BF11" s="21" t="s">
        <v>1093</v>
      </c>
      <c r="BG11" s="21" t="s">
        <v>131</v>
      </c>
      <c r="BH11" s="21" t="s">
        <v>1164</v>
      </c>
      <c r="BI11" s="21" t="s">
        <v>269</v>
      </c>
      <c r="BK11" s="234" t="s">
        <v>56</v>
      </c>
      <c r="BL11" s="21" t="s">
        <v>56</v>
      </c>
      <c r="BM11" s="235" t="s">
        <v>56</v>
      </c>
    </row>
    <row r="12" spans="1:65" x14ac:dyDescent="0.25">
      <c r="B12" s="21" t="str">
        <f>TRIM(LEFT('2025 SpaceFuncData-Input'!$A11,IF(ISNUMBER(FIND(" (Note",'2025 SpaceFuncData-Input'!$A11,1)),FIND(" (Note",'2025 SpaceFuncData-Input'!$A11,1),99)))</f>
        <v>Aging Eye/Low-vision (Stairwell)</v>
      </c>
      <c r="C12" s="21" t="str">
        <f>TRIM('2025 SpaceFuncData-Input'!B11)</f>
        <v>General - Corridors</v>
      </c>
      <c r="D12" s="21">
        <f>ROUND('2025 SpaceFuncData-Input'!C11,2)</f>
        <v>10</v>
      </c>
      <c r="E12" s="21">
        <f>'2025 SpaceFuncData-Input'!D11</f>
        <v>0.5</v>
      </c>
      <c r="F12" s="21">
        <f>'2025 SpaceFuncData-Input'!E11</f>
        <v>250</v>
      </c>
      <c r="G12" s="21">
        <f>'2025 SpaceFuncData-Input'!F11</f>
        <v>250</v>
      </c>
      <c r="H12" s="21">
        <f>'2025 SpaceFuncData-Input'!G11</f>
        <v>0</v>
      </c>
      <c r="I12" s="21">
        <f>'2025 SpaceFuncData-Input'!H11</f>
        <v>0</v>
      </c>
      <c r="J12" s="21" t="str">
        <f>'2025 SpaceFuncData-Input'!I11</f>
        <v>Electric</v>
      </c>
      <c r="K12" s="21">
        <f>'2025 SpaceFuncData-Input'!J11</f>
        <v>0.8</v>
      </c>
      <c r="L12" s="21">
        <f>'2025 SpaceFuncData-Input'!K11</f>
        <v>0</v>
      </c>
      <c r="M12" s="21">
        <f>'2025 SpaceFuncData-Input'!L11</f>
        <v>0</v>
      </c>
      <c r="N12" s="21">
        <f>'2025 SpaceFuncData-Input'!M11</f>
        <v>0</v>
      </c>
      <c r="O12" s="21">
        <f>'2025 SpaceFuncData-Input'!N11</f>
        <v>0.3</v>
      </c>
      <c r="P12" s="21">
        <f>'2025 SpaceFuncData-Input'!O11</f>
        <v>0</v>
      </c>
      <c r="Q12" s="21">
        <f>'2025 SpaceFuncData-Input'!P11</f>
        <v>0</v>
      </c>
      <c r="R12" s="21">
        <f>'2025 SpaceFuncData-Input'!Q11</f>
        <v>0</v>
      </c>
      <c r="S12" s="21">
        <f>'2025 SpaceFuncData-Input'!R11</f>
        <v>0</v>
      </c>
      <c r="T12" s="21">
        <f>'2025 SpaceFuncData-Input'!S11</f>
        <v>0</v>
      </c>
      <c r="U12" s="21">
        <f>'2025 SpaceFuncData-Input'!T11</f>
        <v>0</v>
      </c>
      <c r="V12" s="21">
        <f>'2025 SpaceFuncData-Input'!U11</f>
        <v>0</v>
      </c>
      <c r="W12" s="21">
        <f>'2025 SpaceFuncData-Input'!V11</f>
        <v>0</v>
      </c>
      <c r="X12" s="21">
        <f>'2025 SpaceFuncData-Input'!W11</f>
        <v>0</v>
      </c>
      <c r="Y12" s="21">
        <f>'2025 SpaceFuncData-Input'!X11</f>
        <v>0</v>
      </c>
      <c r="Z12" s="21">
        <f>'2025 SpaceFuncData-Input'!Y11</f>
        <v>0</v>
      </c>
      <c r="AA12" s="21">
        <f>'2025 SpaceFuncData-Input'!Z11</f>
        <v>0</v>
      </c>
      <c r="AB12" s="21">
        <f>'2025 SpaceFuncData-Input'!AA11</f>
        <v>0</v>
      </c>
      <c r="AC12" s="21">
        <f>'2025 SpaceFuncData-Input'!AB11</f>
        <v>0</v>
      </c>
      <c r="AD12" s="21">
        <f>'2025 SpaceFuncData-Input'!AC11</f>
        <v>0</v>
      </c>
      <c r="AE12" s="21">
        <f>'2025 SpaceFuncData-Input'!AD11</f>
        <v>0</v>
      </c>
      <c r="AF12" s="134">
        <f>'2025 SpaceFuncData-Input'!AE11</f>
        <v>150</v>
      </c>
      <c r="AG12" s="134">
        <f>'2025 SpaceFuncData-Input'!AF11</f>
        <v>150</v>
      </c>
      <c r="AH12" s="21">
        <f>'2025 SpaceFuncData-Input'!AG11</f>
        <v>0</v>
      </c>
      <c r="AI12" s="21">
        <f>'2025 SpaceFuncData-Input'!AH11</f>
        <v>0</v>
      </c>
      <c r="AJ12" s="134">
        <f>'2025 SpaceFuncData-Input'!AI11</f>
        <v>50</v>
      </c>
      <c r="AK12" s="21">
        <f>'2025 SpaceFuncData-Input'!AJ11</f>
        <v>100</v>
      </c>
      <c r="AL12" s="21">
        <f>'2025 SpaceFuncData-Input'!AK11</f>
        <v>1.5</v>
      </c>
      <c r="AM12" s="21">
        <f>'2025 SpaceFuncData-Input'!AL11</f>
        <v>2</v>
      </c>
      <c r="AN12" s="21" t="str">
        <f>'2025 SpaceFuncData-Input'!AM11</f>
        <v>Office</v>
      </c>
      <c r="AO12" s="21" t="str">
        <f t="shared" si="0"/>
        <v>OfficeOccupancy</v>
      </c>
      <c r="AP12" s="21" t="str">
        <f t="shared" si="0"/>
        <v>OfficeReceptacle</v>
      </c>
      <c r="AQ12" s="21" t="str">
        <f t="shared" si="0"/>
        <v>OfficeServiceHotWater</v>
      </c>
      <c r="AR12" s="21" t="str">
        <f t="shared" si="0"/>
        <v>OfficeLights</v>
      </c>
      <c r="AS12" s="21" t="str">
        <f t="shared" si="0"/>
        <v>OfficeGasEquip</v>
      </c>
      <c r="AT12" s="21" t="str">
        <f t="shared" si="0"/>
        <v>OfficeRefrigeration</v>
      </c>
      <c r="AU12" s="21" t="str">
        <f t="shared" si="0"/>
        <v>OfficeInfiltration</v>
      </c>
      <c r="AV12" s="21" t="str">
        <f t="shared" si="0"/>
        <v>OfficeHVACAvail</v>
      </c>
      <c r="AW12" s="21" t="str">
        <f t="shared" si="0"/>
        <v>OfficeHtgSetpt</v>
      </c>
      <c r="AX12" s="21" t="str">
        <f t="shared" si="0"/>
        <v>OfficeClgSetpt</v>
      </c>
      <c r="AY12" s="21" t="str">
        <f t="shared" si="0"/>
        <v>OfficeElevator</v>
      </c>
      <c r="AZ12" s="21" t="str">
        <f t="shared" si="0"/>
        <v>OfficeEscalator</v>
      </c>
      <c r="BA12" s="21" t="str">
        <f t="shared" si="0"/>
        <v>OfficeWtrHtrSetpt</v>
      </c>
      <c r="BB12" s="21">
        <f>'2025 SpaceFuncData-Input'!AQ11</f>
        <v>309</v>
      </c>
      <c r="BC12" s="21">
        <f>'2025 SpaceFuncData-Input'!AN11</f>
        <v>1</v>
      </c>
      <c r="BD12" s="21">
        <f>'2025 SpaceFuncData-Input'!AO11</f>
        <v>1</v>
      </c>
      <c r="BE12" s="21">
        <f>'2025 SpaceFuncData-Input'!AP11</f>
        <v>0</v>
      </c>
      <c r="BF12" s="21" t="s">
        <v>1094</v>
      </c>
      <c r="BG12" s="21" t="s">
        <v>131</v>
      </c>
      <c r="BH12" s="21" t="s">
        <v>1164</v>
      </c>
      <c r="BI12" s="21" t="s">
        <v>269</v>
      </c>
      <c r="BK12" s="234" t="s">
        <v>57</v>
      </c>
      <c r="BL12" s="21" t="s">
        <v>57</v>
      </c>
      <c r="BM12" s="235" t="s">
        <v>57</v>
      </c>
    </row>
    <row r="13" spans="1:65" x14ac:dyDescent="0.25">
      <c r="B13" s="21" t="str">
        <f>TRIM(LEFT('2025 SpaceFuncData-Input'!$A12,IF(ISNUMBER(FIND(" (Note",'2025 SpaceFuncData-Input'!$A12,1)),FIND(" (Note",'2025 SpaceFuncData-Input'!$A12,1),99)))</f>
        <v>Audience Seating Area</v>
      </c>
      <c r="C13" s="21" t="str">
        <f>TRIM('2025 SpaceFuncData-Input'!B12)</f>
        <v>Assembly - Auditorium seating area</v>
      </c>
      <c r="D13" s="21">
        <f>ROUND('2025 SpaceFuncData-Input'!C12,2)</f>
        <v>142.86000000000001</v>
      </c>
      <c r="E13" s="21">
        <f>'2025 SpaceFuncData-Input'!D12</f>
        <v>0.5</v>
      </c>
      <c r="F13" s="21">
        <f>'2025 SpaceFuncData-Input'!E12</f>
        <v>245</v>
      </c>
      <c r="G13" s="21">
        <f>'2025 SpaceFuncData-Input'!F12</f>
        <v>105</v>
      </c>
      <c r="H13" s="21">
        <f>'2025 SpaceFuncData-Input'!G12</f>
        <v>1</v>
      </c>
      <c r="I13" s="21">
        <f>'2025 SpaceFuncData-Input'!H12</f>
        <v>0.09</v>
      </c>
      <c r="J13" s="21" t="str">
        <f>'2025 SpaceFuncData-Input'!I12</f>
        <v>Electric</v>
      </c>
      <c r="K13" s="21">
        <f>'2025 SpaceFuncData-Input'!J12</f>
        <v>0.5</v>
      </c>
      <c r="L13" s="21">
        <f>'2025 SpaceFuncData-Input'!K12</f>
        <v>0</v>
      </c>
      <c r="M13" s="21">
        <f>'2025 SpaceFuncData-Input'!L12</f>
        <v>0</v>
      </c>
      <c r="N13" s="21">
        <f>'2025 SpaceFuncData-Input'!M12</f>
        <v>0</v>
      </c>
      <c r="O13" s="21">
        <f>'2025 SpaceFuncData-Input'!N12</f>
        <v>0.25</v>
      </c>
      <c r="P13" s="21">
        <f>'2025 SpaceFuncData-Input'!O12</f>
        <v>0</v>
      </c>
      <c r="Q13" s="21">
        <f>'2025 SpaceFuncData-Input'!P12</f>
        <v>0</v>
      </c>
      <c r="R13" s="21">
        <f>'2025 SpaceFuncData-Input'!Q12</f>
        <v>0</v>
      </c>
      <c r="S13" s="21">
        <f>'2025 SpaceFuncData-Input'!R12</f>
        <v>0</v>
      </c>
      <c r="T13" s="21">
        <f>'2025 SpaceFuncData-Input'!S12</f>
        <v>0</v>
      </c>
      <c r="U13" s="21">
        <f>'2025 SpaceFuncData-Input'!T12</f>
        <v>0</v>
      </c>
      <c r="V13" s="21">
        <f>'2025 SpaceFuncData-Input'!U12</f>
        <v>0</v>
      </c>
      <c r="W13" s="21">
        <f>'2025 SpaceFuncData-Input'!V12</f>
        <v>0</v>
      </c>
      <c r="X13" s="21">
        <f>'2025 SpaceFuncData-Input'!W12</f>
        <v>0</v>
      </c>
      <c r="Y13" s="21">
        <f>'2025 SpaceFuncData-Input'!X12</f>
        <v>0</v>
      </c>
      <c r="Z13" s="21">
        <f>'2025 SpaceFuncData-Input'!Y12</f>
        <v>0</v>
      </c>
      <c r="AA13" s="21">
        <f>'2025 SpaceFuncData-Input'!Z12</f>
        <v>0</v>
      </c>
      <c r="AB13" s="21">
        <f>'2025 SpaceFuncData-Input'!AA12</f>
        <v>0</v>
      </c>
      <c r="AC13" s="21">
        <f>'2025 SpaceFuncData-Input'!AB12</f>
        <v>0</v>
      </c>
      <c r="AD13" s="21">
        <f>'2025 SpaceFuncData-Input'!AC12</f>
        <v>0</v>
      </c>
      <c r="AE13" s="21">
        <f>'2025 SpaceFuncData-Input'!AD12</f>
        <v>0</v>
      </c>
      <c r="AF13" s="134">
        <f>'2025 SpaceFuncData-Input'!AE12</f>
        <v>150</v>
      </c>
      <c r="AG13" s="134">
        <f>'2025 SpaceFuncData-Input'!AF12</f>
        <v>150</v>
      </c>
      <c r="AH13" s="21">
        <f>'2025 SpaceFuncData-Input'!AG12</f>
        <v>0</v>
      </c>
      <c r="AI13" s="21">
        <f>'2025 SpaceFuncData-Input'!AH12</f>
        <v>0</v>
      </c>
      <c r="AJ13" s="134">
        <f>'2025 SpaceFuncData-Input'!AI12</f>
        <v>50</v>
      </c>
      <c r="AK13" s="21">
        <f>'2025 SpaceFuncData-Input'!AJ12</f>
        <v>1000</v>
      </c>
      <c r="AL13" s="21">
        <f>'2025 SpaceFuncData-Input'!AK12</f>
        <v>1.5</v>
      </c>
      <c r="AM13" s="21">
        <f>'2025 SpaceFuncData-Input'!AL12</f>
        <v>2</v>
      </c>
      <c r="AN13" s="21" t="str">
        <f>'2025 SpaceFuncData-Input'!AM12</f>
        <v>Assembly</v>
      </c>
      <c r="AO13" s="21" t="str">
        <f t="shared" si="0"/>
        <v>AssemblyOccupancy</v>
      </c>
      <c r="AP13" s="21" t="str">
        <f t="shared" si="0"/>
        <v>AssemblyReceptacle</v>
      </c>
      <c r="AQ13" s="21" t="str">
        <f t="shared" si="0"/>
        <v>AssemblyServiceHotWater</v>
      </c>
      <c r="AR13" s="21" t="str">
        <f t="shared" si="0"/>
        <v>AssemblyLights</v>
      </c>
      <c r="AS13" s="21" t="str">
        <f t="shared" si="0"/>
        <v>AssemblyGasEquip</v>
      </c>
      <c r="AT13" s="21" t="str">
        <f t="shared" si="0"/>
        <v>AssemblyRefrigeration</v>
      </c>
      <c r="AU13" s="21" t="str">
        <f t="shared" si="0"/>
        <v>AssemblyInfiltration</v>
      </c>
      <c r="AV13" s="21" t="str">
        <f t="shared" si="0"/>
        <v>AssemblyHVACAvail</v>
      </c>
      <c r="AW13" s="21" t="str">
        <f t="shared" si="0"/>
        <v>AssemblyHtgSetpt</v>
      </c>
      <c r="AX13" s="21" t="str">
        <f t="shared" si="0"/>
        <v>AssemblyClgSetpt</v>
      </c>
      <c r="AY13" s="21" t="str">
        <f t="shared" si="0"/>
        <v>AssemblyElevator</v>
      </c>
      <c r="AZ13" s="21" t="str">
        <f t="shared" si="0"/>
        <v>AssemblyEscalator</v>
      </c>
      <c r="BA13" s="21" t="str">
        <f t="shared" si="0"/>
        <v>AssemblyWtrHtrSetpt</v>
      </c>
      <c r="BB13" s="21">
        <f>'2025 SpaceFuncData-Input'!AQ12</f>
        <v>310</v>
      </c>
      <c r="BC13" s="21">
        <f>'2025 SpaceFuncData-Input'!AN12</f>
        <v>1</v>
      </c>
      <c r="BD13" s="21">
        <f>'2025 SpaceFuncData-Input'!AO12</f>
        <v>0</v>
      </c>
      <c r="BE13" s="21">
        <f>'2025 SpaceFuncData-Input'!AP12</f>
        <v>0</v>
      </c>
      <c r="BF13" s="21" t="s">
        <v>1022</v>
      </c>
      <c r="BG13" s="21" t="s">
        <v>131</v>
      </c>
      <c r="BH13" s="193" t="s">
        <v>1164</v>
      </c>
      <c r="BI13" s="21" t="s">
        <v>269</v>
      </c>
      <c r="BK13" s="234" t="s">
        <v>1140</v>
      </c>
      <c r="BL13" s="237" t="s">
        <v>1273</v>
      </c>
      <c r="BM13" s="235" t="s">
        <v>1145</v>
      </c>
    </row>
    <row r="14" spans="1:65" x14ac:dyDescent="0.25">
      <c r="B14" s="21" t="str">
        <f>TRIM(LEFT('2025 SpaceFuncData-Input'!$A13,IF(ISNUMBER(FIND(" (Note",'2025 SpaceFuncData-Input'!$A13,1)),FIND(" (Note",'2025 SpaceFuncData-Input'!$A13,1),99)))</f>
        <v>Auditorium Area</v>
      </c>
      <c r="C14" s="21" t="str">
        <f>TRIM('2025 SpaceFuncData-Input'!B13)</f>
        <v>Assembly - Auditorium seating area</v>
      </c>
      <c r="D14" s="21">
        <f>ROUND('2025 SpaceFuncData-Input'!C13,2)</f>
        <v>142.86000000000001</v>
      </c>
      <c r="E14" s="21">
        <f>'2025 SpaceFuncData-Input'!D13</f>
        <v>0.5</v>
      </c>
      <c r="F14" s="21">
        <f>'2025 SpaceFuncData-Input'!E13</f>
        <v>245</v>
      </c>
      <c r="G14" s="21">
        <f>'2025 SpaceFuncData-Input'!F13</f>
        <v>105</v>
      </c>
      <c r="H14" s="21">
        <f>'2025 SpaceFuncData-Input'!G13</f>
        <v>1</v>
      </c>
      <c r="I14" s="21">
        <f>'2025 SpaceFuncData-Input'!H13</f>
        <v>0.09</v>
      </c>
      <c r="J14" s="21" t="str">
        <f>'2025 SpaceFuncData-Input'!I13</f>
        <v>Electric</v>
      </c>
      <c r="K14" s="21">
        <f>'2025 SpaceFuncData-Input'!J13</f>
        <v>0.7</v>
      </c>
      <c r="L14" s="21">
        <f>'2025 SpaceFuncData-Input'!K13</f>
        <v>0</v>
      </c>
      <c r="M14" s="21">
        <f>'2025 SpaceFuncData-Input'!L13</f>
        <v>0</v>
      </c>
      <c r="N14" s="21">
        <f>'2025 SpaceFuncData-Input'!M13</f>
        <v>0</v>
      </c>
      <c r="O14" s="21">
        <f>'2025 SpaceFuncData-Input'!N13</f>
        <v>0.45</v>
      </c>
      <c r="P14" s="21">
        <f>'2025 SpaceFuncData-Input'!O13</f>
        <v>0</v>
      </c>
      <c r="Q14" s="21">
        <f>'2025 SpaceFuncData-Input'!P13</f>
        <v>0</v>
      </c>
      <c r="R14" s="21">
        <f>'2025 SpaceFuncData-Input'!Q13</f>
        <v>0</v>
      </c>
      <c r="S14" s="21">
        <f>'2025 SpaceFuncData-Input'!R13</f>
        <v>0</v>
      </c>
      <c r="T14" s="21">
        <f>'2025 SpaceFuncData-Input'!S13</f>
        <v>0</v>
      </c>
      <c r="U14" s="21">
        <f>'2025 SpaceFuncData-Input'!T13</f>
        <v>0</v>
      </c>
      <c r="V14" s="21">
        <f>'2025 SpaceFuncData-Input'!U13</f>
        <v>0</v>
      </c>
      <c r="W14" s="21">
        <f>'2025 SpaceFuncData-Input'!V13</f>
        <v>0</v>
      </c>
      <c r="X14" s="21">
        <f>'2025 SpaceFuncData-Input'!W13</f>
        <v>0</v>
      </c>
      <c r="Y14" s="21">
        <f>'2025 SpaceFuncData-Input'!X13</f>
        <v>0</v>
      </c>
      <c r="Z14" s="21">
        <f>'2025 SpaceFuncData-Input'!Y13</f>
        <v>0</v>
      </c>
      <c r="AA14" s="21">
        <f>'2025 SpaceFuncData-Input'!Z13</f>
        <v>0</v>
      </c>
      <c r="AB14" s="21">
        <f>'2025 SpaceFuncData-Input'!AA13</f>
        <v>0</v>
      </c>
      <c r="AC14" s="21">
        <f>'2025 SpaceFuncData-Input'!AB13</f>
        <v>0</v>
      </c>
      <c r="AD14" s="21">
        <f>'2025 SpaceFuncData-Input'!AC13</f>
        <v>0</v>
      </c>
      <c r="AE14" s="21">
        <f>'2025 SpaceFuncData-Input'!AD13</f>
        <v>0</v>
      </c>
      <c r="AF14" s="134">
        <f>'2025 SpaceFuncData-Input'!AE13</f>
        <v>150</v>
      </c>
      <c r="AG14" s="134">
        <f>'2025 SpaceFuncData-Input'!AF13</f>
        <v>150</v>
      </c>
      <c r="AH14" s="21">
        <f>'2025 SpaceFuncData-Input'!AG13</f>
        <v>0</v>
      </c>
      <c r="AI14" s="21">
        <f>'2025 SpaceFuncData-Input'!AH13</f>
        <v>0</v>
      </c>
      <c r="AJ14" s="134">
        <f>'2025 SpaceFuncData-Input'!AI13</f>
        <v>50</v>
      </c>
      <c r="AK14" s="21">
        <f>'2025 SpaceFuncData-Input'!AJ13</f>
        <v>1000</v>
      </c>
      <c r="AL14" s="21">
        <f>'2025 SpaceFuncData-Input'!AK13</f>
        <v>1.5</v>
      </c>
      <c r="AM14" s="21">
        <f>'2025 SpaceFuncData-Input'!AL13</f>
        <v>2</v>
      </c>
      <c r="AN14" s="21" t="str">
        <f>'2025 SpaceFuncData-Input'!AM13</f>
        <v>Assembly</v>
      </c>
      <c r="AO14" s="21" t="str">
        <f t="shared" si="0"/>
        <v>AssemblyOccupancy</v>
      </c>
      <c r="AP14" s="21" t="str">
        <f t="shared" si="0"/>
        <v>AssemblyReceptacle</v>
      </c>
      <c r="AQ14" s="21" t="str">
        <f t="shared" si="0"/>
        <v>AssemblyServiceHotWater</v>
      </c>
      <c r="AR14" s="21" t="str">
        <f t="shared" si="0"/>
        <v>AssemblyLights</v>
      </c>
      <c r="AS14" s="21" t="str">
        <f t="shared" si="0"/>
        <v>AssemblyGasEquip</v>
      </c>
      <c r="AT14" s="21" t="str">
        <f t="shared" si="0"/>
        <v>AssemblyRefrigeration</v>
      </c>
      <c r="AU14" s="21" t="str">
        <f t="shared" si="0"/>
        <v>AssemblyInfiltration</v>
      </c>
      <c r="AV14" s="21" t="str">
        <f t="shared" si="0"/>
        <v>AssemblyHVACAvail</v>
      </c>
      <c r="AW14" s="21" t="str">
        <f t="shared" si="0"/>
        <v>AssemblyHtgSetpt</v>
      </c>
      <c r="AX14" s="21" t="str">
        <f t="shared" si="0"/>
        <v>AssemblyClgSetpt</v>
      </c>
      <c r="AY14" s="21" t="str">
        <f t="shared" si="0"/>
        <v>AssemblyElevator</v>
      </c>
      <c r="AZ14" s="21" t="str">
        <f t="shared" si="0"/>
        <v>AssemblyEscalator</v>
      </c>
      <c r="BA14" s="21" t="str">
        <f t="shared" si="0"/>
        <v>AssemblyWtrHtrSetpt</v>
      </c>
      <c r="BB14" s="21">
        <f>'2025 SpaceFuncData-Input'!AQ13</f>
        <v>311</v>
      </c>
      <c r="BC14" s="21">
        <f>'2025 SpaceFuncData-Input'!AN13</f>
        <v>1</v>
      </c>
      <c r="BD14" s="21">
        <f>'2025 SpaceFuncData-Input'!AO13</f>
        <v>0</v>
      </c>
      <c r="BE14" s="21">
        <f>'2025 SpaceFuncData-Input'!AP13</f>
        <v>0</v>
      </c>
      <c r="BF14" s="21" t="s">
        <v>1024</v>
      </c>
      <c r="BG14" s="21" t="s">
        <v>1024</v>
      </c>
      <c r="BH14" s="21" t="s">
        <v>1140</v>
      </c>
      <c r="BI14" s="21" t="s">
        <v>269</v>
      </c>
      <c r="BK14" s="21" t="str">
        <f>IF(BC14=0,B14,"")</f>
        <v/>
      </c>
    </row>
    <row r="15" spans="1:65" x14ac:dyDescent="0.25">
      <c r="B15" s="21" t="str">
        <f>TRIM(LEFT('2025 SpaceFuncData-Input'!$A14,IF(ISNUMBER(FIND(" (Note",'2025 SpaceFuncData-Input'!$A14,1)),FIND(" (Note",'2025 SpaceFuncData-Input'!$A14,1),99)))</f>
        <v>Auto Repair / Maintenance Area</v>
      </c>
      <c r="C15" s="21" t="str">
        <f>TRIM('2025 SpaceFuncData-Input'!B14)</f>
        <v>Exhaust - Auto repair rooms</v>
      </c>
      <c r="D15" s="21">
        <f>ROUND('2025 SpaceFuncData-Input'!C14,2)</f>
        <v>10</v>
      </c>
      <c r="E15" s="21">
        <f>'2025 SpaceFuncData-Input'!D14</f>
        <v>0.5</v>
      </c>
      <c r="F15" s="21">
        <f>'2025 SpaceFuncData-Input'!E14</f>
        <v>275</v>
      </c>
      <c r="G15" s="21">
        <f>'2025 SpaceFuncData-Input'!F14</f>
        <v>475</v>
      </c>
      <c r="H15" s="21">
        <f>'2025 SpaceFuncData-Input'!G14</f>
        <v>1</v>
      </c>
      <c r="I15" s="21">
        <f>'2025 SpaceFuncData-Input'!H14</f>
        <v>0.18</v>
      </c>
      <c r="J15" s="21" t="str">
        <f>'2025 SpaceFuncData-Input'!I14</f>
        <v>Gas</v>
      </c>
      <c r="K15" s="21">
        <f>'2025 SpaceFuncData-Input'!J14</f>
        <v>0.55000000000000004</v>
      </c>
      <c r="L15" s="21">
        <f>'2025 SpaceFuncData-Input'!K14</f>
        <v>0</v>
      </c>
      <c r="M15" s="21">
        <f>'2025 SpaceFuncData-Input'!L14</f>
        <v>0.2</v>
      </c>
      <c r="N15" s="21">
        <f>'2025 SpaceFuncData-Input'!M14</f>
        <v>0</v>
      </c>
      <c r="O15" s="21">
        <f>'2025 SpaceFuncData-Input'!N14</f>
        <v>0</v>
      </c>
      <c r="P15" s="21">
        <f>'2025 SpaceFuncData-Input'!O14</f>
        <v>0</v>
      </c>
      <c r="Q15" s="21">
        <f>'2025 SpaceFuncData-Input'!P14</f>
        <v>0</v>
      </c>
      <c r="R15" s="21">
        <f>'2025 SpaceFuncData-Input'!Q14</f>
        <v>0</v>
      </c>
      <c r="S15" s="21">
        <f>'2025 SpaceFuncData-Input'!R14</f>
        <v>0</v>
      </c>
      <c r="T15" s="21">
        <f>'2025 SpaceFuncData-Input'!S14</f>
        <v>0</v>
      </c>
      <c r="U15" s="21">
        <f>'2025 SpaceFuncData-Input'!T14</f>
        <v>0</v>
      </c>
      <c r="V15" s="21">
        <f>'2025 SpaceFuncData-Input'!U14</f>
        <v>0</v>
      </c>
      <c r="W15" s="21">
        <f>'2025 SpaceFuncData-Input'!V14</f>
        <v>0</v>
      </c>
      <c r="X15" s="21">
        <f>'2025 SpaceFuncData-Input'!W14</f>
        <v>0</v>
      </c>
      <c r="Y15" s="21">
        <f>'2025 SpaceFuncData-Input'!X14</f>
        <v>0</v>
      </c>
      <c r="Z15" s="21">
        <f>'2025 SpaceFuncData-Input'!Y14</f>
        <v>0</v>
      </c>
      <c r="AA15" s="21">
        <f>'2025 SpaceFuncData-Input'!Z14</f>
        <v>0</v>
      </c>
      <c r="AB15" s="21">
        <f>'2025 SpaceFuncData-Input'!AA14</f>
        <v>0</v>
      </c>
      <c r="AC15" s="21">
        <f>'2025 SpaceFuncData-Input'!AB14</f>
        <v>0</v>
      </c>
      <c r="AD15" s="21">
        <f>'2025 SpaceFuncData-Input'!AC14</f>
        <v>0</v>
      </c>
      <c r="AE15" s="21">
        <f>'2025 SpaceFuncData-Input'!AD14</f>
        <v>0</v>
      </c>
      <c r="AF15" s="134">
        <f>'2025 SpaceFuncData-Input'!AE14</f>
        <v>150</v>
      </c>
      <c r="AG15" s="134">
        <f>'2025 SpaceFuncData-Input'!AF14</f>
        <v>150</v>
      </c>
      <c r="AH15" s="21">
        <f>'2025 SpaceFuncData-Input'!AG14</f>
        <v>0.75063999999999997</v>
      </c>
      <c r="AI15" s="21">
        <f>'2025 SpaceFuncData-Input'!AH14</f>
        <v>0</v>
      </c>
      <c r="AJ15" s="134">
        <f>'2025 SpaceFuncData-Input'!AI14</f>
        <v>200</v>
      </c>
      <c r="AK15" s="21">
        <f>'2025 SpaceFuncData-Input'!AJ14</f>
        <v>1500</v>
      </c>
      <c r="AL15" s="21">
        <f>'2025 SpaceFuncData-Input'!AK14</f>
        <v>1.5</v>
      </c>
      <c r="AM15" s="21">
        <f>'2025 SpaceFuncData-Input'!AL14</f>
        <v>2</v>
      </c>
      <c r="AN15" s="21" t="str">
        <f>'2025 SpaceFuncData-Input'!AM14</f>
        <v>Manufacturing</v>
      </c>
      <c r="AO15" s="21" t="str">
        <f t="shared" ref="AO15:BA24" si="1">$AN15&amp;AO$90</f>
        <v>ManufacturingOccupancy</v>
      </c>
      <c r="AP15" s="21" t="str">
        <f t="shared" si="1"/>
        <v>ManufacturingReceptacle</v>
      </c>
      <c r="AQ15" s="21" t="str">
        <f t="shared" si="1"/>
        <v>ManufacturingServiceHotWater</v>
      </c>
      <c r="AR15" s="21" t="str">
        <f t="shared" si="1"/>
        <v>ManufacturingLights</v>
      </c>
      <c r="AS15" s="21" t="str">
        <f t="shared" si="1"/>
        <v>ManufacturingGasEquip</v>
      </c>
      <c r="AT15" s="21" t="str">
        <f t="shared" si="1"/>
        <v>ManufacturingRefrigeration</v>
      </c>
      <c r="AU15" s="21" t="str">
        <f t="shared" si="1"/>
        <v>ManufacturingInfiltration</v>
      </c>
      <c r="AV15" s="21" t="str">
        <f t="shared" si="1"/>
        <v>ManufacturingHVACAvail</v>
      </c>
      <c r="AW15" s="21" t="str">
        <f t="shared" si="1"/>
        <v>ManufacturingHtgSetpt</v>
      </c>
      <c r="AX15" s="21" t="str">
        <f t="shared" si="1"/>
        <v>ManufacturingClgSetpt</v>
      </c>
      <c r="AY15" s="21" t="str">
        <f t="shared" si="1"/>
        <v>ManufacturingElevator</v>
      </c>
      <c r="AZ15" s="21" t="str">
        <f t="shared" si="1"/>
        <v>ManufacturingEscalator</v>
      </c>
      <c r="BA15" s="21" t="str">
        <f t="shared" si="1"/>
        <v>ManufacturingWtrHtrSetpt</v>
      </c>
      <c r="BB15" s="21">
        <f>'2025 SpaceFuncData-Input'!AQ14</f>
        <v>312</v>
      </c>
      <c r="BC15" s="21">
        <f>'2025 SpaceFuncData-Input'!AN14</f>
        <v>1</v>
      </c>
      <c r="BD15" s="21">
        <f>'2025 SpaceFuncData-Input'!AO14</f>
        <v>0</v>
      </c>
      <c r="BE15" s="21">
        <f>'2025 SpaceFuncData-Input'!AP14</f>
        <v>0</v>
      </c>
      <c r="BF15" s="21" t="s">
        <v>1025</v>
      </c>
      <c r="BG15" s="21" t="s">
        <v>131</v>
      </c>
      <c r="BH15" s="193" t="s">
        <v>1143</v>
      </c>
      <c r="BI15" s="21" t="s">
        <v>269</v>
      </c>
      <c r="BK15" s="21" t="str">
        <f>IF(BC15=0,B15,"")</f>
        <v/>
      </c>
    </row>
    <row r="16" spans="1:65" x14ac:dyDescent="0.25">
      <c r="B16" s="21" t="str">
        <f>TRIM(LEFT('2025 SpaceFuncData-Input'!$A15,IF(ISNUMBER(FIND(" (Note",'2025 SpaceFuncData-Input'!$A15,1)),FIND(" (Note",'2025 SpaceFuncData-Input'!$A15,1),99)))</f>
        <v>Barber, Beauty Salon, Spa Area</v>
      </c>
      <c r="C16" s="21" t="str">
        <f>TRIM('2025 SpaceFuncData-Input'!B15)</f>
        <v>Retail - Beauty and nail salons</v>
      </c>
      <c r="D16" s="21">
        <f>ROUND('2025 SpaceFuncData-Input'!C15,2)</f>
        <v>10</v>
      </c>
      <c r="E16" s="21">
        <f>'2025 SpaceFuncData-Input'!D15</f>
        <v>0.5</v>
      </c>
      <c r="F16" s="21">
        <f>'2025 SpaceFuncData-Input'!E15</f>
        <v>250</v>
      </c>
      <c r="G16" s="21">
        <f>'2025 SpaceFuncData-Input'!F15</f>
        <v>200</v>
      </c>
      <c r="H16" s="21">
        <f>'2025 SpaceFuncData-Input'!G15</f>
        <v>2</v>
      </c>
      <c r="I16" s="21">
        <f>'2025 SpaceFuncData-Input'!H15</f>
        <v>0.18</v>
      </c>
      <c r="J16" s="21" t="str">
        <f>'2025 SpaceFuncData-Input'!I15</f>
        <v>Gas</v>
      </c>
      <c r="K16" s="21">
        <f>'2025 SpaceFuncData-Input'!J15</f>
        <v>0.7</v>
      </c>
      <c r="L16" s="21">
        <f>'2025 SpaceFuncData-Input'!K15</f>
        <v>0</v>
      </c>
      <c r="M16" s="21">
        <f>'2025 SpaceFuncData-Input'!L15</f>
        <v>0.3</v>
      </c>
      <c r="N16" s="21">
        <f>'2025 SpaceFuncData-Input'!M15</f>
        <v>0</v>
      </c>
      <c r="O16" s="21">
        <f>'2025 SpaceFuncData-Input'!N15</f>
        <v>0.25</v>
      </c>
      <c r="P16" s="21">
        <f>'2025 SpaceFuncData-Input'!O15</f>
        <v>0</v>
      </c>
      <c r="Q16" s="21">
        <f>'2025 SpaceFuncData-Input'!P15</f>
        <v>0</v>
      </c>
      <c r="R16" s="21">
        <f>'2025 SpaceFuncData-Input'!Q15</f>
        <v>0</v>
      </c>
      <c r="S16" s="21">
        <f>'2025 SpaceFuncData-Input'!R15</f>
        <v>0</v>
      </c>
      <c r="T16" s="21">
        <f>'2025 SpaceFuncData-Input'!S15</f>
        <v>0</v>
      </c>
      <c r="U16" s="21">
        <f>'2025 SpaceFuncData-Input'!T15</f>
        <v>0</v>
      </c>
      <c r="V16" s="21">
        <f>'2025 SpaceFuncData-Input'!U15</f>
        <v>0</v>
      </c>
      <c r="W16" s="21">
        <f>'2025 SpaceFuncData-Input'!V15</f>
        <v>0</v>
      </c>
      <c r="X16" s="21">
        <f>'2025 SpaceFuncData-Input'!W15</f>
        <v>0</v>
      </c>
      <c r="Y16" s="21">
        <f>'2025 SpaceFuncData-Input'!X15</f>
        <v>0</v>
      </c>
      <c r="Z16" s="21">
        <f>'2025 SpaceFuncData-Input'!Y15</f>
        <v>0</v>
      </c>
      <c r="AA16" s="21">
        <f>'2025 SpaceFuncData-Input'!Z15</f>
        <v>0</v>
      </c>
      <c r="AB16" s="21">
        <f>'2025 SpaceFuncData-Input'!AA15</f>
        <v>0</v>
      </c>
      <c r="AC16" s="21">
        <f>'2025 SpaceFuncData-Input'!AB15</f>
        <v>0</v>
      </c>
      <c r="AD16" s="21">
        <f>'2025 SpaceFuncData-Input'!AC15</f>
        <v>0</v>
      </c>
      <c r="AE16" s="21">
        <f>'2025 SpaceFuncData-Input'!AD15</f>
        <v>0</v>
      </c>
      <c r="AF16" s="134">
        <f>'2025 SpaceFuncData-Input'!AE15</f>
        <v>150</v>
      </c>
      <c r="AG16" s="134">
        <f>'2025 SpaceFuncData-Input'!AF15</f>
        <v>150</v>
      </c>
      <c r="AH16" s="134">
        <f>'2025 SpaceFuncData-Input'!AG15</f>
        <v>0</v>
      </c>
      <c r="AI16" s="134">
        <f>'2025 SpaceFuncData-Input'!AH15</f>
        <v>0</v>
      </c>
      <c r="AJ16" s="134">
        <f>'2025 SpaceFuncData-Input'!AI15</f>
        <v>500</v>
      </c>
      <c r="AK16" s="134">
        <f>'2025 SpaceFuncData-Input'!AJ15</f>
        <v>500</v>
      </c>
      <c r="AL16" s="134">
        <f>'2025 SpaceFuncData-Input'!AK15</f>
        <v>1.5</v>
      </c>
      <c r="AM16" s="134">
        <f>'2025 SpaceFuncData-Input'!AL15</f>
        <v>2</v>
      </c>
      <c r="AN16" s="134" t="str">
        <f>'2025 SpaceFuncData-Input'!AM15</f>
        <v>Retail</v>
      </c>
      <c r="AO16" s="21" t="str">
        <f t="shared" si="1"/>
        <v>RetailOccupancy</v>
      </c>
      <c r="AP16" s="21" t="str">
        <f t="shared" si="1"/>
        <v>RetailReceptacle</v>
      </c>
      <c r="AQ16" s="21" t="str">
        <f t="shared" si="1"/>
        <v>RetailServiceHotWater</v>
      </c>
      <c r="AR16" s="21" t="str">
        <f t="shared" si="1"/>
        <v>RetailLights</v>
      </c>
      <c r="AS16" s="21" t="str">
        <f t="shared" si="1"/>
        <v>RetailGasEquip</v>
      </c>
      <c r="AT16" s="21" t="str">
        <f t="shared" si="1"/>
        <v>RetailRefrigeration</v>
      </c>
      <c r="AU16" s="21" t="str">
        <f t="shared" si="1"/>
        <v>RetailInfiltration</v>
      </c>
      <c r="AV16" s="21" t="str">
        <f t="shared" si="1"/>
        <v>RetailHVACAvail</v>
      </c>
      <c r="AW16" s="21" t="str">
        <f t="shared" si="1"/>
        <v>RetailHtgSetpt</v>
      </c>
      <c r="AX16" s="21" t="str">
        <f t="shared" si="1"/>
        <v>RetailClgSetpt</v>
      </c>
      <c r="AY16" s="21" t="str">
        <f t="shared" si="1"/>
        <v>RetailElevator</v>
      </c>
      <c r="AZ16" s="21" t="str">
        <f t="shared" si="1"/>
        <v>RetailEscalator</v>
      </c>
      <c r="BA16" s="21" t="str">
        <f t="shared" si="1"/>
        <v>RetailWtrHtrSetpt</v>
      </c>
      <c r="BB16" s="21">
        <f>'2025 SpaceFuncData-Input'!AQ15</f>
        <v>313</v>
      </c>
      <c r="BC16" s="211">
        <f>'2025 SpaceFuncData-Input'!AN15</f>
        <v>1</v>
      </c>
      <c r="BD16" s="211">
        <f>'2025 SpaceFuncData-Input'!AO15</f>
        <v>0</v>
      </c>
      <c r="BE16" s="211">
        <f>'2025 SpaceFuncData-Input'!AP15</f>
        <v>0</v>
      </c>
      <c r="BF16" s="165" t="s">
        <v>1026</v>
      </c>
      <c r="BG16" s="165" t="s">
        <v>131</v>
      </c>
      <c r="BH16" s="238" t="s">
        <v>1266</v>
      </c>
      <c r="BI16" s="21" t="s">
        <v>269</v>
      </c>
      <c r="BJ16" s="21" t="str">
        <f t="shared" ref="BJ16:BJ45" si="2">IF(BC16=0,B16,"")</f>
        <v/>
      </c>
      <c r="BK16" s="236" t="s">
        <v>1270</v>
      </c>
      <c r="BL16" s="236" t="s">
        <v>1277</v>
      </c>
      <c r="BM16" s="236"/>
    </row>
    <row r="17" spans="2:64" x14ac:dyDescent="0.25">
      <c r="B17" s="21" t="str">
        <f>TRIM(LEFT('2025 SpaceFuncData-Input'!$A16,IF(ISNUMBER(FIND(" (Note",'2025 SpaceFuncData-Input'!$A16,1)),FIND(" (Note",'2025 SpaceFuncData-Input'!$A16,1),99)))</f>
        <v>Civic Meeting Place Area</v>
      </c>
      <c r="C17" s="21" t="str">
        <f>TRIM('2025 SpaceFuncData-Input'!B16)</f>
        <v>Assembly - Legislative chambers</v>
      </c>
      <c r="D17" s="21">
        <f>ROUND('2025 SpaceFuncData-Input'!C16,2)</f>
        <v>66.67</v>
      </c>
      <c r="E17" s="21">
        <f>'2025 SpaceFuncData-Input'!D16</f>
        <v>0.5</v>
      </c>
      <c r="F17" s="21">
        <f>'2025 SpaceFuncData-Input'!E16</f>
        <v>250</v>
      </c>
      <c r="G17" s="21">
        <f>'2025 SpaceFuncData-Input'!F16</f>
        <v>200</v>
      </c>
      <c r="H17" s="21">
        <f>'2025 SpaceFuncData-Input'!G16</f>
        <v>1.5</v>
      </c>
      <c r="I17" s="21">
        <f>'2025 SpaceFuncData-Input'!H16</f>
        <v>0.18</v>
      </c>
      <c r="J17" s="21" t="str">
        <f>'2025 SpaceFuncData-Input'!I16</f>
        <v>Electric</v>
      </c>
      <c r="K17" s="21">
        <f>'2025 SpaceFuncData-Input'!J16</f>
        <v>0.9</v>
      </c>
      <c r="L17" s="21">
        <f>'2025 SpaceFuncData-Input'!K16</f>
        <v>0</v>
      </c>
      <c r="M17" s="21">
        <f>'2025 SpaceFuncData-Input'!L16</f>
        <v>0</v>
      </c>
      <c r="N17" s="21">
        <f>'2025 SpaceFuncData-Input'!M16</f>
        <v>0</v>
      </c>
      <c r="O17" s="21">
        <f>'2025 SpaceFuncData-Input'!N16</f>
        <v>0.25</v>
      </c>
      <c r="P17" s="21">
        <f>'2025 SpaceFuncData-Input'!O16</f>
        <v>0</v>
      </c>
      <c r="Q17" s="21">
        <f>'2025 SpaceFuncData-Input'!P16</f>
        <v>0</v>
      </c>
      <c r="R17" s="21">
        <f>'2025 SpaceFuncData-Input'!Q16</f>
        <v>0</v>
      </c>
      <c r="S17" s="21">
        <f>'2025 SpaceFuncData-Input'!R16</f>
        <v>0</v>
      </c>
      <c r="T17" s="21">
        <f>'2025 SpaceFuncData-Input'!S16</f>
        <v>0</v>
      </c>
      <c r="U17" s="21">
        <f>'2025 SpaceFuncData-Input'!T16</f>
        <v>0</v>
      </c>
      <c r="V17" s="21">
        <f>'2025 SpaceFuncData-Input'!U16</f>
        <v>0</v>
      </c>
      <c r="W17" s="21">
        <f>'2025 SpaceFuncData-Input'!V16</f>
        <v>0</v>
      </c>
      <c r="X17" s="21">
        <f>'2025 SpaceFuncData-Input'!W16</f>
        <v>0</v>
      </c>
      <c r="Y17" s="21">
        <f>'2025 SpaceFuncData-Input'!X16</f>
        <v>0</v>
      </c>
      <c r="Z17" s="21">
        <f>'2025 SpaceFuncData-Input'!Y16</f>
        <v>0</v>
      </c>
      <c r="AA17" s="21">
        <f>'2025 SpaceFuncData-Input'!Z16</f>
        <v>0</v>
      </c>
      <c r="AB17" s="21">
        <f>'2025 SpaceFuncData-Input'!AA16</f>
        <v>0</v>
      </c>
      <c r="AC17" s="21">
        <f>'2025 SpaceFuncData-Input'!AB16</f>
        <v>0</v>
      </c>
      <c r="AD17" s="21">
        <f>'2025 SpaceFuncData-Input'!AC16</f>
        <v>0</v>
      </c>
      <c r="AE17" s="21">
        <f>'2025 SpaceFuncData-Input'!AD16</f>
        <v>0</v>
      </c>
      <c r="AF17" s="134">
        <f>'2025 SpaceFuncData-Input'!AE16</f>
        <v>150</v>
      </c>
      <c r="AG17" s="134">
        <f>'2025 SpaceFuncData-Input'!AF16</f>
        <v>150</v>
      </c>
      <c r="AH17" s="21">
        <f>'2025 SpaceFuncData-Input'!AG16</f>
        <v>0</v>
      </c>
      <c r="AI17" s="21">
        <f>'2025 SpaceFuncData-Input'!AH16</f>
        <v>0</v>
      </c>
      <c r="AJ17" s="134">
        <f>'2025 SpaceFuncData-Input'!AI16</f>
        <v>30</v>
      </c>
      <c r="AK17" s="21">
        <f>'2025 SpaceFuncData-Input'!AJ16</f>
        <v>300</v>
      </c>
      <c r="AL17" s="21">
        <f>'2025 SpaceFuncData-Input'!AK16</f>
        <v>1.5</v>
      </c>
      <c r="AM17" s="21">
        <f>'2025 SpaceFuncData-Input'!AL16</f>
        <v>2</v>
      </c>
      <c r="AN17" s="21" t="str">
        <f>'2025 SpaceFuncData-Input'!AM16</f>
        <v>Assembly</v>
      </c>
      <c r="AO17" s="21" t="str">
        <f t="shared" si="1"/>
        <v>AssemblyOccupancy</v>
      </c>
      <c r="AP17" s="21" t="str">
        <f t="shared" si="1"/>
        <v>AssemblyReceptacle</v>
      </c>
      <c r="AQ17" s="21" t="str">
        <f t="shared" si="1"/>
        <v>AssemblyServiceHotWater</v>
      </c>
      <c r="AR17" s="21" t="str">
        <f t="shared" si="1"/>
        <v>AssemblyLights</v>
      </c>
      <c r="AS17" s="21" t="str">
        <f t="shared" si="1"/>
        <v>AssemblyGasEquip</v>
      </c>
      <c r="AT17" s="21" t="str">
        <f t="shared" si="1"/>
        <v>AssemblyRefrigeration</v>
      </c>
      <c r="AU17" s="21" t="str">
        <f t="shared" si="1"/>
        <v>AssemblyInfiltration</v>
      </c>
      <c r="AV17" s="21" t="str">
        <f t="shared" si="1"/>
        <v>AssemblyHVACAvail</v>
      </c>
      <c r="AW17" s="21" t="str">
        <f t="shared" si="1"/>
        <v>AssemblyHtgSetpt</v>
      </c>
      <c r="AX17" s="21" t="str">
        <f t="shared" si="1"/>
        <v>AssemblyClgSetpt</v>
      </c>
      <c r="AY17" s="21" t="str">
        <f t="shared" si="1"/>
        <v>AssemblyElevator</v>
      </c>
      <c r="AZ17" s="21" t="str">
        <f t="shared" si="1"/>
        <v>AssemblyEscalator</v>
      </c>
      <c r="BA17" s="21" t="str">
        <f t="shared" si="1"/>
        <v>AssemblyWtrHtrSetpt</v>
      </c>
      <c r="BB17" s="21">
        <f>'2025 SpaceFuncData-Input'!AQ16</f>
        <v>314</v>
      </c>
      <c r="BC17" s="21">
        <f>'2025 SpaceFuncData-Input'!AN16</f>
        <v>1</v>
      </c>
      <c r="BD17" s="21">
        <f>'2025 SpaceFuncData-Input'!AO16</f>
        <v>0</v>
      </c>
      <c r="BE17" s="21">
        <f>'2025 SpaceFuncData-Input'!AP16</f>
        <v>0</v>
      </c>
      <c r="BF17" s="21" t="s">
        <v>1027</v>
      </c>
      <c r="BG17" s="21" t="s">
        <v>131</v>
      </c>
      <c r="BH17" s="21" t="s">
        <v>1164</v>
      </c>
      <c r="BI17" s="21" t="s">
        <v>269</v>
      </c>
      <c r="BJ17" s="21" t="str">
        <f t="shared" si="2"/>
        <v/>
      </c>
      <c r="BK17" s="21" t="s">
        <v>1274</v>
      </c>
      <c r="BL17" s="21" t="s">
        <v>1261</v>
      </c>
    </row>
    <row r="18" spans="2:64" x14ac:dyDescent="0.25">
      <c r="B18" s="21" t="str">
        <f>TRIM(LEFT('2025 SpaceFuncData-Input'!$A17,IF(ISNUMBER(FIND(" (Note",'2025 SpaceFuncData-Input'!$A17,1)),FIND(" (Note",'2025 SpaceFuncData-Input'!$A17,1),99)))</f>
        <v>Classroom, Lecture, Training, Vocational Areas</v>
      </c>
      <c r="C18" s="21" t="str">
        <f>TRIM('2025 SpaceFuncData-Input'!B17)</f>
        <v>Education - Classrooms (ages 9-18)</v>
      </c>
      <c r="D18" s="21">
        <f>ROUND('2025 SpaceFuncData-Input'!C17,2)</f>
        <v>50</v>
      </c>
      <c r="E18" s="21">
        <f>'2025 SpaceFuncData-Input'!D17</f>
        <v>0.5</v>
      </c>
      <c r="F18" s="21">
        <f>'2025 SpaceFuncData-Input'!E17</f>
        <v>245</v>
      </c>
      <c r="G18" s="21">
        <f>'2025 SpaceFuncData-Input'!F17</f>
        <v>155</v>
      </c>
      <c r="H18" s="21">
        <f>'2025 SpaceFuncData-Input'!G17</f>
        <v>1</v>
      </c>
      <c r="I18" s="21">
        <f>'2025 SpaceFuncData-Input'!H17</f>
        <v>0.18</v>
      </c>
      <c r="J18" s="21" t="str">
        <f>'2025 SpaceFuncData-Input'!I17</f>
        <v>Gas</v>
      </c>
      <c r="K18" s="21">
        <f>'2025 SpaceFuncData-Input'!J17</f>
        <v>0.6</v>
      </c>
      <c r="L18" s="21">
        <f>'2025 SpaceFuncData-Input'!K17</f>
        <v>0</v>
      </c>
      <c r="M18" s="21">
        <f>'2025 SpaceFuncData-Input'!L17</f>
        <v>0</v>
      </c>
      <c r="N18" s="21">
        <f>'2025 SpaceFuncData-Input'!M17</f>
        <v>0</v>
      </c>
      <c r="O18" s="21">
        <f>'2025 SpaceFuncData-Input'!N17</f>
        <v>0</v>
      </c>
      <c r="P18" s="21">
        <f>'2025 SpaceFuncData-Input'!O17</f>
        <v>0</v>
      </c>
      <c r="Q18" s="21">
        <f>'2025 SpaceFuncData-Input'!P17</f>
        <v>7</v>
      </c>
      <c r="R18" s="21">
        <f>'2025 SpaceFuncData-Input'!Q17</f>
        <v>0</v>
      </c>
      <c r="S18" s="21">
        <f>'2025 SpaceFuncData-Input'!R17</f>
        <v>0</v>
      </c>
      <c r="T18" s="21">
        <f>'2025 SpaceFuncData-Input'!S17</f>
        <v>0</v>
      </c>
      <c r="U18" s="21">
        <f>'2025 SpaceFuncData-Input'!T17</f>
        <v>0</v>
      </c>
      <c r="V18" s="21">
        <f>'2025 SpaceFuncData-Input'!U17</f>
        <v>0</v>
      </c>
      <c r="W18" s="21">
        <f>'2025 SpaceFuncData-Input'!V17</f>
        <v>0</v>
      </c>
      <c r="X18" s="21">
        <f>'2025 SpaceFuncData-Input'!W17</f>
        <v>0</v>
      </c>
      <c r="Y18" s="21">
        <f>'2025 SpaceFuncData-Input'!X17</f>
        <v>0</v>
      </c>
      <c r="Z18" s="21">
        <f>'2025 SpaceFuncData-Input'!Y17</f>
        <v>0</v>
      </c>
      <c r="AA18" s="21">
        <f>'2025 SpaceFuncData-Input'!Z17</f>
        <v>0</v>
      </c>
      <c r="AB18" s="21">
        <f>'2025 SpaceFuncData-Input'!AA17</f>
        <v>0</v>
      </c>
      <c r="AC18" s="21">
        <f>'2025 SpaceFuncData-Input'!AB17</f>
        <v>0</v>
      </c>
      <c r="AD18" s="21">
        <f>'2025 SpaceFuncData-Input'!AC17</f>
        <v>0</v>
      </c>
      <c r="AE18" s="21">
        <f>'2025 SpaceFuncData-Input'!AD17</f>
        <v>0</v>
      </c>
      <c r="AF18" s="134">
        <f>'2025 SpaceFuncData-Input'!AE17</f>
        <v>150</v>
      </c>
      <c r="AG18" s="134">
        <f>'2025 SpaceFuncData-Input'!AF17</f>
        <v>150</v>
      </c>
      <c r="AH18" s="21">
        <f>'2025 SpaceFuncData-Input'!AG17</f>
        <v>0</v>
      </c>
      <c r="AI18" s="21">
        <f>'2025 SpaceFuncData-Input'!AH17</f>
        <v>0</v>
      </c>
      <c r="AJ18" s="134">
        <f>'2025 SpaceFuncData-Input'!AI17</f>
        <v>50</v>
      </c>
      <c r="AK18" s="21">
        <f>'2025 SpaceFuncData-Input'!AJ17</f>
        <v>500</v>
      </c>
      <c r="AL18" s="21">
        <f>'2025 SpaceFuncData-Input'!AK17</f>
        <v>1.5</v>
      </c>
      <c r="AM18" s="21">
        <f>'2025 SpaceFuncData-Input'!AL17</f>
        <v>2</v>
      </c>
      <c r="AN18" s="21" t="str">
        <f>'2025 SpaceFuncData-Input'!AM17</f>
        <v>School</v>
      </c>
      <c r="AO18" s="21" t="str">
        <f t="shared" si="1"/>
        <v>SchoolOccupancy</v>
      </c>
      <c r="AP18" s="21" t="str">
        <f t="shared" si="1"/>
        <v>SchoolReceptacle</v>
      </c>
      <c r="AQ18" s="21" t="str">
        <f t="shared" si="1"/>
        <v>SchoolServiceHotWater</v>
      </c>
      <c r="AR18" s="21" t="str">
        <f t="shared" si="1"/>
        <v>SchoolLights</v>
      </c>
      <c r="AS18" s="21" t="str">
        <f t="shared" si="1"/>
        <v>SchoolGasEquip</v>
      </c>
      <c r="AT18" s="21" t="str">
        <f t="shared" si="1"/>
        <v>SchoolRefrigeration</v>
      </c>
      <c r="AU18" s="21" t="str">
        <f t="shared" si="1"/>
        <v>SchoolInfiltration</v>
      </c>
      <c r="AV18" s="21" t="str">
        <f t="shared" si="1"/>
        <v>SchoolHVACAvail</v>
      </c>
      <c r="AW18" s="21" t="str">
        <f t="shared" si="1"/>
        <v>SchoolHtgSetpt</v>
      </c>
      <c r="AX18" s="21" t="str">
        <f t="shared" si="1"/>
        <v>SchoolClgSetpt</v>
      </c>
      <c r="AY18" s="21" t="str">
        <f t="shared" si="1"/>
        <v>SchoolElevator</v>
      </c>
      <c r="AZ18" s="21" t="str">
        <f t="shared" si="1"/>
        <v>SchoolEscalator</v>
      </c>
      <c r="BA18" s="21" t="str">
        <f t="shared" si="1"/>
        <v>SchoolWtrHtrSetpt</v>
      </c>
      <c r="BB18" s="21">
        <f>'2025 SpaceFuncData-Input'!AQ17</f>
        <v>315</v>
      </c>
      <c r="BC18" s="21">
        <f>'2025 SpaceFuncData-Input'!AN17</f>
        <v>1</v>
      </c>
      <c r="BD18" s="21">
        <f>'2025 SpaceFuncData-Input'!AO17</f>
        <v>0</v>
      </c>
      <c r="BE18" s="21">
        <f>'2025 SpaceFuncData-Input'!AP17</f>
        <v>0</v>
      </c>
      <c r="BF18" s="21" t="s">
        <v>1028</v>
      </c>
      <c r="BG18" s="21" t="s">
        <v>131</v>
      </c>
      <c r="BH18" s="21" t="s">
        <v>56</v>
      </c>
      <c r="BI18" s="21" t="s">
        <v>269</v>
      </c>
      <c r="BJ18" s="21" t="str">
        <f t="shared" si="2"/>
        <v/>
      </c>
      <c r="BK18" s="21" t="s">
        <v>1262</v>
      </c>
      <c r="BL18" s="21" t="s">
        <v>1262</v>
      </c>
    </row>
    <row r="19" spans="2:64" x14ac:dyDescent="0.25">
      <c r="B19" s="21" t="str">
        <f>TRIM(LEFT('2025 SpaceFuncData-Input'!$A18,IF(ISNUMBER(FIND(" (Note",'2025 SpaceFuncData-Input'!$A18,1)),FIND(" (Note",'2025 SpaceFuncData-Input'!$A18,1),99)))</f>
        <v>Computer Room</v>
      </c>
      <c r="C19" s="21" t="str">
        <f>TRIM('2025 SpaceFuncData-Input'!B18)</f>
        <v>Misc - Computer (not printing)</v>
      </c>
      <c r="D19" s="21">
        <f>ROUND('2025 SpaceFuncData-Input'!C18,2)</f>
        <v>3</v>
      </c>
      <c r="E19" s="21">
        <f>'2025 SpaceFuncData-Input'!D18</f>
        <v>0.5</v>
      </c>
      <c r="F19" s="21">
        <f>'2025 SpaceFuncData-Input'!E18</f>
        <v>275</v>
      </c>
      <c r="G19" s="21">
        <f>'2025 SpaceFuncData-Input'!F18</f>
        <v>475</v>
      </c>
      <c r="H19" s="21">
        <f>'2025 SpaceFuncData-Input'!G18</f>
        <v>0</v>
      </c>
      <c r="I19" s="21">
        <f>'2025 SpaceFuncData-Input'!H18</f>
        <v>0.18</v>
      </c>
      <c r="J19" s="21" t="str">
        <f>'2025 SpaceFuncData-Input'!I18</f>
        <v>Electric</v>
      </c>
      <c r="K19" s="21">
        <f>'2025 SpaceFuncData-Input'!J18</f>
        <v>0.5</v>
      </c>
      <c r="L19" s="21">
        <f>'2025 SpaceFuncData-Input'!K18</f>
        <v>0</v>
      </c>
      <c r="M19" s="21">
        <f>'2025 SpaceFuncData-Input'!L18</f>
        <v>0</v>
      </c>
      <c r="N19" s="21">
        <f>'2025 SpaceFuncData-Input'!M18</f>
        <v>0</v>
      </c>
      <c r="O19" s="21">
        <f>'2025 SpaceFuncData-Input'!N18</f>
        <v>0</v>
      </c>
      <c r="P19" s="21">
        <f>'2025 SpaceFuncData-Input'!O18</f>
        <v>0</v>
      </c>
      <c r="Q19" s="21">
        <f>'2025 SpaceFuncData-Input'!P18</f>
        <v>0</v>
      </c>
      <c r="R19" s="21">
        <f>'2025 SpaceFuncData-Input'!Q18</f>
        <v>0</v>
      </c>
      <c r="S19" s="21">
        <f>'2025 SpaceFuncData-Input'!R18</f>
        <v>0</v>
      </c>
      <c r="T19" s="21">
        <f>'2025 SpaceFuncData-Input'!S18</f>
        <v>0</v>
      </c>
      <c r="U19" s="21">
        <f>'2025 SpaceFuncData-Input'!T18</f>
        <v>0</v>
      </c>
      <c r="V19" s="21">
        <f>'2025 SpaceFuncData-Input'!U18</f>
        <v>0</v>
      </c>
      <c r="W19" s="21">
        <f>'2025 SpaceFuncData-Input'!V18</f>
        <v>0</v>
      </c>
      <c r="X19" s="21">
        <f>'2025 SpaceFuncData-Input'!W18</f>
        <v>0</v>
      </c>
      <c r="Y19" s="21">
        <f>'2025 SpaceFuncData-Input'!X18</f>
        <v>0</v>
      </c>
      <c r="Z19" s="21">
        <f>'2025 SpaceFuncData-Input'!Y18</f>
        <v>0</v>
      </c>
      <c r="AA19" s="21">
        <f>'2025 SpaceFuncData-Input'!Z18</f>
        <v>0</v>
      </c>
      <c r="AB19" s="21">
        <f>'2025 SpaceFuncData-Input'!AA18</f>
        <v>0</v>
      </c>
      <c r="AC19" s="21">
        <f>'2025 SpaceFuncData-Input'!AB18</f>
        <v>0</v>
      </c>
      <c r="AD19" s="21">
        <f>'2025 SpaceFuncData-Input'!AC18</f>
        <v>0</v>
      </c>
      <c r="AE19" s="21">
        <f>'2025 SpaceFuncData-Input'!AD18</f>
        <v>0</v>
      </c>
      <c r="AF19" s="134">
        <f>'2025 SpaceFuncData-Input'!AE18</f>
        <v>150</v>
      </c>
      <c r="AG19" s="134">
        <f>'2025 SpaceFuncData-Input'!AF18</f>
        <v>150</v>
      </c>
      <c r="AH19" s="21">
        <f>'2025 SpaceFuncData-Input'!AG18</f>
        <v>0</v>
      </c>
      <c r="AI19" s="21">
        <f>'2025 SpaceFuncData-Input'!AH18</f>
        <v>0</v>
      </c>
      <c r="AJ19" s="134">
        <f>'2025 SpaceFuncData-Input'!AI18</f>
        <v>75</v>
      </c>
      <c r="AK19" s="21">
        <f>'2025 SpaceFuncData-Input'!AJ18</f>
        <v>300</v>
      </c>
      <c r="AL19" s="21">
        <f>'2025 SpaceFuncData-Input'!AK18</f>
        <v>1</v>
      </c>
      <c r="AM19" s="21">
        <f>'2025 SpaceFuncData-Input'!AL18</f>
        <v>4</v>
      </c>
      <c r="AN19" s="21" t="str">
        <f>'2025 SpaceFuncData-Input'!AM18</f>
        <v>Data</v>
      </c>
      <c r="AO19" s="21" t="str">
        <f t="shared" si="1"/>
        <v>DataOccupancy</v>
      </c>
      <c r="AP19" s="21" t="str">
        <f t="shared" si="1"/>
        <v>DataReceptacle</v>
      </c>
      <c r="AQ19" s="21" t="str">
        <f t="shared" si="1"/>
        <v>DataServiceHotWater</v>
      </c>
      <c r="AR19" s="21" t="str">
        <f t="shared" si="1"/>
        <v>DataLights</v>
      </c>
      <c r="AS19" s="21" t="str">
        <f t="shared" si="1"/>
        <v>DataGasEquip</v>
      </c>
      <c r="AT19" s="21" t="str">
        <f t="shared" si="1"/>
        <v>DataRefrigeration</v>
      </c>
      <c r="AU19" s="21" t="str">
        <f t="shared" si="1"/>
        <v>DataInfiltration</v>
      </c>
      <c r="AV19" s="21" t="str">
        <f t="shared" si="1"/>
        <v>DataHVACAvail</v>
      </c>
      <c r="AW19" s="21" t="str">
        <f t="shared" si="1"/>
        <v>DataHtgSetpt</v>
      </c>
      <c r="AX19" s="21" t="str">
        <f t="shared" si="1"/>
        <v>DataClgSetpt</v>
      </c>
      <c r="AY19" s="21" t="str">
        <f t="shared" si="1"/>
        <v>DataElevator</v>
      </c>
      <c r="AZ19" s="21" t="str">
        <f t="shared" si="1"/>
        <v>DataEscalator</v>
      </c>
      <c r="BA19" s="21" t="str">
        <f t="shared" si="1"/>
        <v>DataWtrHtrSetpt</v>
      </c>
      <c r="BB19" s="21">
        <f>'2025 SpaceFuncData-Input'!AQ18</f>
        <v>316</v>
      </c>
      <c r="BC19" s="21">
        <f>'2025 SpaceFuncData-Input'!AN18</f>
        <v>0</v>
      </c>
      <c r="BD19" s="21">
        <f>'2025 SpaceFuncData-Input'!AO18</f>
        <v>1</v>
      </c>
      <c r="BE19" s="21">
        <f>'2025 SpaceFuncData-Input'!AP18</f>
        <v>0</v>
      </c>
      <c r="BF19" s="21" t="s">
        <v>1032</v>
      </c>
      <c r="BG19" s="21" t="s">
        <v>131</v>
      </c>
      <c r="BH19" s="193" t="s">
        <v>1164</v>
      </c>
      <c r="BI19" s="21" t="s">
        <v>269</v>
      </c>
      <c r="BJ19" s="21" t="str">
        <f t="shared" si="2"/>
        <v>Computer Room</v>
      </c>
      <c r="BK19" s="21" t="s">
        <v>1263</v>
      </c>
      <c r="BL19" s="21" t="s">
        <v>1263</v>
      </c>
    </row>
    <row r="20" spans="2:64" x14ac:dyDescent="0.25">
      <c r="B20" s="21" t="str">
        <f>TRIM(LEFT('2025 SpaceFuncData-Input'!$A19,IF(ISNUMBER(FIND(" (Note",'2025 SpaceFuncData-Input'!$A19,1)),FIND(" (Note",'2025 SpaceFuncData-Input'!$A19,1),99)))</f>
        <v>Concourse and Atria Area</v>
      </c>
      <c r="C20" s="21" t="str">
        <f>TRIM('2025 SpaceFuncData-Input'!B19)</f>
        <v>Retail - Mall common areas</v>
      </c>
      <c r="D20" s="21">
        <f>ROUND('2025 SpaceFuncData-Input'!C19,2)</f>
        <v>33.33</v>
      </c>
      <c r="E20" s="21">
        <f>'2025 SpaceFuncData-Input'!D19</f>
        <v>0.5</v>
      </c>
      <c r="F20" s="21">
        <f>'2025 SpaceFuncData-Input'!E19</f>
        <v>250</v>
      </c>
      <c r="G20" s="21">
        <f>'2025 SpaceFuncData-Input'!F19</f>
        <v>250</v>
      </c>
      <c r="H20" s="21">
        <f>'2025 SpaceFuncData-Input'!G19</f>
        <v>0.5</v>
      </c>
      <c r="I20" s="21">
        <f>'2025 SpaceFuncData-Input'!H19</f>
        <v>0.18</v>
      </c>
      <c r="J20" s="21" t="str">
        <f>'2025 SpaceFuncData-Input'!I19</f>
        <v>Electric</v>
      </c>
      <c r="K20" s="21">
        <f>'2025 SpaceFuncData-Input'!J19</f>
        <v>0.6</v>
      </c>
      <c r="L20" s="21">
        <f>'2025 SpaceFuncData-Input'!K19</f>
        <v>0</v>
      </c>
      <c r="M20" s="21">
        <f>'2025 SpaceFuncData-Input'!L19</f>
        <v>0</v>
      </c>
      <c r="N20" s="21">
        <f>'2025 SpaceFuncData-Input'!M19</f>
        <v>0</v>
      </c>
      <c r="O20" s="21">
        <f>'2025 SpaceFuncData-Input'!N19</f>
        <v>0.25</v>
      </c>
      <c r="P20" s="21">
        <f>'2025 SpaceFuncData-Input'!O19</f>
        <v>0</v>
      </c>
      <c r="Q20" s="21">
        <f>'2025 SpaceFuncData-Input'!P19</f>
        <v>0</v>
      </c>
      <c r="R20" s="21">
        <f>'2025 SpaceFuncData-Input'!Q19</f>
        <v>0</v>
      </c>
      <c r="S20" s="21">
        <f>'2025 SpaceFuncData-Input'!R19</f>
        <v>0</v>
      </c>
      <c r="T20" s="21">
        <f>'2025 SpaceFuncData-Input'!S19</f>
        <v>0</v>
      </c>
      <c r="U20" s="21">
        <f>'2025 SpaceFuncData-Input'!T19</f>
        <v>0</v>
      </c>
      <c r="V20" s="21">
        <f>'2025 SpaceFuncData-Input'!U19</f>
        <v>0</v>
      </c>
      <c r="W20" s="21">
        <f>'2025 SpaceFuncData-Input'!V19</f>
        <v>0</v>
      </c>
      <c r="X20" s="21">
        <f>'2025 SpaceFuncData-Input'!W19</f>
        <v>0</v>
      </c>
      <c r="Y20" s="21">
        <f>'2025 SpaceFuncData-Input'!X19</f>
        <v>0</v>
      </c>
      <c r="Z20" s="21">
        <f>'2025 SpaceFuncData-Input'!Y19</f>
        <v>0</v>
      </c>
      <c r="AA20" s="21">
        <f>'2025 SpaceFuncData-Input'!Z19</f>
        <v>0</v>
      </c>
      <c r="AB20" s="21">
        <f>'2025 SpaceFuncData-Input'!AA19</f>
        <v>0</v>
      </c>
      <c r="AC20" s="21">
        <f>'2025 SpaceFuncData-Input'!AB19</f>
        <v>0</v>
      </c>
      <c r="AD20" s="21">
        <f>'2025 SpaceFuncData-Input'!AC19</f>
        <v>0</v>
      </c>
      <c r="AE20" s="21">
        <f>'2025 SpaceFuncData-Input'!AD19</f>
        <v>0</v>
      </c>
      <c r="AF20" s="134">
        <f>'2025 SpaceFuncData-Input'!AE19</f>
        <v>150</v>
      </c>
      <c r="AG20" s="134">
        <f>'2025 SpaceFuncData-Input'!AF19</f>
        <v>150</v>
      </c>
      <c r="AH20" s="21">
        <f>'2025 SpaceFuncData-Input'!AG19</f>
        <v>0</v>
      </c>
      <c r="AI20" s="21">
        <f>'2025 SpaceFuncData-Input'!AH19</f>
        <v>0</v>
      </c>
      <c r="AJ20" s="134">
        <f>'2025 SpaceFuncData-Input'!AI19</f>
        <v>100</v>
      </c>
      <c r="AK20" s="21">
        <f>'2025 SpaceFuncData-Input'!AJ19</f>
        <v>300</v>
      </c>
      <c r="AL20" s="21">
        <f>'2025 SpaceFuncData-Input'!AK19</f>
        <v>1.5</v>
      </c>
      <c r="AM20" s="21">
        <f>'2025 SpaceFuncData-Input'!AL19</f>
        <v>2</v>
      </c>
      <c r="AN20" s="21" t="str">
        <f>'2025 SpaceFuncData-Input'!AM19</f>
        <v>Retail</v>
      </c>
      <c r="AO20" s="21" t="str">
        <f t="shared" si="1"/>
        <v>RetailOccupancy</v>
      </c>
      <c r="AP20" s="21" t="str">
        <f t="shared" si="1"/>
        <v>RetailReceptacle</v>
      </c>
      <c r="AQ20" s="21" t="str">
        <f t="shared" si="1"/>
        <v>RetailServiceHotWater</v>
      </c>
      <c r="AR20" s="21" t="str">
        <f t="shared" si="1"/>
        <v>RetailLights</v>
      </c>
      <c r="AS20" s="21" t="str">
        <f t="shared" si="1"/>
        <v>RetailGasEquip</v>
      </c>
      <c r="AT20" s="21" t="str">
        <f t="shared" si="1"/>
        <v>RetailRefrigeration</v>
      </c>
      <c r="AU20" s="21" t="str">
        <f t="shared" si="1"/>
        <v>RetailInfiltration</v>
      </c>
      <c r="AV20" s="21" t="str">
        <f t="shared" si="1"/>
        <v>RetailHVACAvail</v>
      </c>
      <c r="AW20" s="21" t="str">
        <f t="shared" si="1"/>
        <v>RetailHtgSetpt</v>
      </c>
      <c r="AX20" s="21" t="str">
        <f t="shared" si="1"/>
        <v>RetailClgSetpt</v>
      </c>
      <c r="AY20" s="21" t="str">
        <f t="shared" si="1"/>
        <v>RetailElevator</v>
      </c>
      <c r="AZ20" s="21" t="str">
        <f t="shared" si="1"/>
        <v>RetailEscalator</v>
      </c>
      <c r="BA20" s="21" t="str">
        <f t="shared" si="1"/>
        <v>RetailWtrHtrSetpt</v>
      </c>
      <c r="BB20" s="21">
        <f>'2025 SpaceFuncData-Input'!AQ19</f>
        <v>317</v>
      </c>
      <c r="BC20" s="21">
        <f>'2025 SpaceFuncData-Input'!AN19</f>
        <v>1</v>
      </c>
      <c r="BD20" s="21">
        <f>'2025 SpaceFuncData-Input'!AO19</f>
        <v>1</v>
      </c>
      <c r="BE20" s="21">
        <f>'2025 SpaceFuncData-Input'!AP19</f>
        <v>0</v>
      </c>
      <c r="BF20" s="21" t="s">
        <v>1063</v>
      </c>
      <c r="BG20" s="21" t="s">
        <v>131</v>
      </c>
      <c r="BH20" s="21" t="s">
        <v>1164</v>
      </c>
      <c r="BI20" s="21" t="s">
        <v>269</v>
      </c>
      <c r="BJ20" s="21" t="str">
        <f t="shared" si="2"/>
        <v/>
      </c>
      <c r="BK20" s="21" t="s">
        <v>1271</v>
      </c>
      <c r="BL20" s="21" t="s">
        <v>1264</v>
      </c>
    </row>
    <row r="21" spans="2:64" x14ac:dyDescent="0.25">
      <c r="B21" s="21" t="str">
        <f>TRIM(LEFT('2025 SpaceFuncData-Input'!$A20,IF(ISNUMBER(FIND(" (Note",'2025 SpaceFuncData-Input'!$A20,1)),FIND(" (Note",'2025 SpaceFuncData-Input'!$A20,1),99)))</f>
        <v>Convention, Conference, Multipurpose and Meeting Area</v>
      </c>
      <c r="C21" s="21" t="str">
        <f>TRIM('2025 SpaceFuncData-Input'!B20)</f>
        <v>General - Conference/meeting</v>
      </c>
      <c r="D21" s="21">
        <f>ROUND('2025 SpaceFuncData-Input'!C20,2)</f>
        <v>66.67</v>
      </c>
      <c r="E21" s="21">
        <f>'2025 SpaceFuncData-Input'!D20</f>
        <v>0.5</v>
      </c>
      <c r="F21" s="21">
        <f>'2025 SpaceFuncData-Input'!E20</f>
        <v>245</v>
      </c>
      <c r="G21" s="21">
        <f>'2025 SpaceFuncData-Input'!F20</f>
        <v>155</v>
      </c>
      <c r="H21" s="21">
        <f>'2025 SpaceFuncData-Input'!G20</f>
        <v>1</v>
      </c>
      <c r="I21" s="21">
        <f>'2025 SpaceFuncData-Input'!H20</f>
        <v>0.09</v>
      </c>
      <c r="J21" s="21" t="str">
        <f>'2025 SpaceFuncData-Input'!I20</f>
        <v>Electric</v>
      </c>
      <c r="K21" s="21">
        <f>'2025 SpaceFuncData-Input'!J20</f>
        <v>0.75</v>
      </c>
      <c r="L21" s="21">
        <f>'2025 SpaceFuncData-Input'!K20</f>
        <v>0</v>
      </c>
      <c r="M21" s="21">
        <f>'2025 SpaceFuncData-Input'!L20</f>
        <v>0</v>
      </c>
      <c r="N21" s="21">
        <f>'2025 SpaceFuncData-Input'!M20</f>
        <v>0</v>
      </c>
      <c r="O21" s="21">
        <f>'2025 SpaceFuncData-Input'!N20</f>
        <v>0.25</v>
      </c>
      <c r="P21" s="21">
        <f>'2025 SpaceFuncData-Input'!O20</f>
        <v>0</v>
      </c>
      <c r="Q21" s="21">
        <f>'2025 SpaceFuncData-Input'!P20</f>
        <v>0</v>
      </c>
      <c r="R21" s="21">
        <f>'2025 SpaceFuncData-Input'!Q20</f>
        <v>0</v>
      </c>
      <c r="S21" s="21">
        <f>'2025 SpaceFuncData-Input'!R20</f>
        <v>0</v>
      </c>
      <c r="T21" s="21">
        <f>'2025 SpaceFuncData-Input'!S20</f>
        <v>0</v>
      </c>
      <c r="U21" s="21">
        <f>'2025 SpaceFuncData-Input'!T20</f>
        <v>0</v>
      </c>
      <c r="V21" s="21">
        <f>'2025 SpaceFuncData-Input'!U20</f>
        <v>0</v>
      </c>
      <c r="W21" s="21">
        <f>'2025 SpaceFuncData-Input'!V20</f>
        <v>0</v>
      </c>
      <c r="X21" s="21">
        <f>'2025 SpaceFuncData-Input'!W20</f>
        <v>0</v>
      </c>
      <c r="Y21" s="21">
        <f>'2025 SpaceFuncData-Input'!X20</f>
        <v>2</v>
      </c>
      <c r="Z21" s="21">
        <f>'2025 SpaceFuncData-Input'!Y20</f>
        <v>2.35</v>
      </c>
      <c r="AA21" s="21">
        <f>'2025 SpaceFuncData-Input'!Z20</f>
        <v>2.66</v>
      </c>
      <c r="AB21" s="21">
        <f>'2025 SpaceFuncData-Input'!AA20</f>
        <v>0.3</v>
      </c>
      <c r="AC21" s="21">
        <f>'2025 SpaceFuncData-Input'!AB20</f>
        <v>0.35</v>
      </c>
      <c r="AD21" s="21">
        <f>'2025 SpaceFuncData-Input'!AC20</f>
        <v>0.4</v>
      </c>
      <c r="AE21" s="21">
        <f>'2025 SpaceFuncData-Input'!AD20</f>
        <v>0</v>
      </c>
      <c r="AF21" s="134">
        <f>'2025 SpaceFuncData-Input'!AE20</f>
        <v>150</v>
      </c>
      <c r="AG21" s="134">
        <f>'2025 SpaceFuncData-Input'!AF20</f>
        <v>150</v>
      </c>
      <c r="AH21" s="21">
        <f>'2025 SpaceFuncData-Input'!AG20</f>
        <v>0</v>
      </c>
      <c r="AI21" s="21">
        <f>'2025 SpaceFuncData-Input'!AH20</f>
        <v>0</v>
      </c>
      <c r="AJ21" s="134">
        <f>'2025 SpaceFuncData-Input'!AI20</f>
        <v>30</v>
      </c>
      <c r="AK21" s="21">
        <f>'2025 SpaceFuncData-Input'!AJ20</f>
        <v>300</v>
      </c>
      <c r="AL21" s="21">
        <f>'2025 SpaceFuncData-Input'!AK20</f>
        <v>1.5</v>
      </c>
      <c r="AM21" s="21">
        <f>'2025 SpaceFuncData-Input'!AL20</f>
        <v>2</v>
      </c>
      <c r="AN21" s="21" t="str">
        <f>'2025 SpaceFuncData-Input'!AM20</f>
        <v>Assembly</v>
      </c>
      <c r="AO21" s="21" t="str">
        <f t="shared" si="1"/>
        <v>AssemblyOccupancy</v>
      </c>
      <c r="AP21" s="21" t="str">
        <f t="shared" si="1"/>
        <v>AssemblyReceptacle</v>
      </c>
      <c r="AQ21" s="21" t="str">
        <f t="shared" si="1"/>
        <v>AssemblyServiceHotWater</v>
      </c>
      <c r="AR21" s="21" t="str">
        <f t="shared" si="1"/>
        <v>AssemblyLights</v>
      </c>
      <c r="AS21" s="21" t="str">
        <f t="shared" si="1"/>
        <v>AssemblyGasEquip</v>
      </c>
      <c r="AT21" s="21" t="str">
        <f t="shared" si="1"/>
        <v>AssemblyRefrigeration</v>
      </c>
      <c r="AU21" s="21" t="str">
        <f t="shared" si="1"/>
        <v>AssemblyInfiltration</v>
      </c>
      <c r="AV21" s="21" t="str">
        <f t="shared" si="1"/>
        <v>AssemblyHVACAvail</v>
      </c>
      <c r="AW21" s="21" t="str">
        <f t="shared" si="1"/>
        <v>AssemblyHtgSetpt</v>
      </c>
      <c r="AX21" s="21" t="str">
        <f t="shared" si="1"/>
        <v>AssemblyClgSetpt</v>
      </c>
      <c r="AY21" s="21" t="str">
        <f t="shared" si="1"/>
        <v>AssemblyElevator</v>
      </c>
      <c r="AZ21" s="21" t="str">
        <f t="shared" si="1"/>
        <v>AssemblyEscalator</v>
      </c>
      <c r="BA21" s="21" t="str">
        <f t="shared" si="1"/>
        <v>AssemblyWtrHtrSetpt</v>
      </c>
      <c r="BB21" s="21">
        <f>'2025 SpaceFuncData-Input'!AQ20</f>
        <v>318</v>
      </c>
      <c r="BC21" s="21">
        <f>'2025 SpaceFuncData-Input'!AN20</f>
        <v>1</v>
      </c>
      <c r="BD21" s="21">
        <f>'2025 SpaceFuncData-Input'!AO20</f>
        <v>0</v>
      </c>
      <c r="BE21" s="21">
        <f>'2025 SpaceFuncData-Input'!AP20</f>
        <v>1</v>
      </c>
      <c r="BF21" s="21" t="s">
        <v>1033</v>
      </c>
      <c r="BG21" s="21" t="s">
        <v>1150</v>
      </c>
      <c r="BH21" s="21" t="s">
        <v>1140</v>
      </c>
      <c r="BI21" s="21" t="s">
        <v>269</v>
      </c>
      <c r="BJ21" s="21" t="str">
        <f t="shared" si="2"/>
        <v/>
      </c>
      <c r="BK21" s="21" t="s">
        <v>1265</v>
      </c>
      <c r="BL21" s="21" t="s">
        <v>1265</v>
      </c>
    </row>
    <row r="22" spans="2:64" x14ac:dyDescent="0.25">
      <c r="B22" s="21" t="str">
        <f>TRIM(LEFT('2025 SpaceFuncData-Input'!$A21,IF(ISNUMBER(FIND(" (Note",'2025 SpaceFuncData-Input'!$A21,1)),FIND(" (Note",'2025 SpaceFuncData-Input'!$A21,1),99)))</f>
        <v>Copy Room</v>
      </c>
      <c r="C22" s="21" t="str">
        <f>TRIM('2025 SpaceFuncData-Input'!B21)</f>
        <v>Exhaust - Copy, printing rooms</v>
      </c>
      <c r="D22" s="21">
        <f>ROUND('2025 SpaceFuncData-Input'!C21,2)</f>
        <v>10</v>
      </c>
      <c r="E22" s="21">
        <f>'2025 SpaceFuncData-Input'!D21</f>
        <v>0.5</v>
      </c>
      <c r="F22" s="21">
        <f>'2025 SpaceFuncData-Input'!E21</f>
        <v>250</v>
      </c>
      <c r="G22" s="21">
        <f>'2025 SpaceFuncData-Input'!F21</f>
        <v>250</v>
      </c>
      <c r="H22" s="21">
        <f>'2025 SpaceFuncData-Input'!G21</f>
        <v>1</v>
      </c>
      <c r="I22" s="21">
        <f>'2025 SpaceFuncData-Input'!H21</f>
        <v>0.18</v>
      </c>
      <c r="J22" s="21" t="str">
        <f>'2025 SpaceFuncData-Input'!I21</f>
        <v>Electric</v>
      </c>
      <c r="K22" s="21">
        <f>'2025 SpaceFuncData-Input'!J21</f>
        <v>0.5</v>
      </c>
      <c r="L22" s="21">
        <f>'2025 SpaceFuncData-Input'!K21</f>
        <v>0</v>
      </c>
      <c r="M22" s="21">
        <f>'2025 SpaceFuncData-Input'!L21</f>
        <v>0</v>
      </c>
      <c r="N22" s="21">
        <f>'2025 SpaceFuncData-Input'!M21</f>
        <v>0</v>
      </c>
      <c r="O22" s="21">
        <f>'2025 SpaceFuncData-Input'!N21</f>
        <v>0</v>
      </c>
      <c r="P22" s="21">
        <f>'2025 SpaceFuncData-Input'!O21</f>
        <v>0</v>
      </c>
      <c r="Q22" s="21">
        <f>'2025 SpaceFuncData-Input'!P21</f>
        <v>0</v>
      </c>
      <c r="R22" s="21">
        <f>'2025 SpaceFuncData-Input'!Q21</f>
        <v>0</v>
      </c>
      <c r="S22" s="21">
        <f>'2025 SpaceFuncData-Input'!R21</f>
        <v>0</v>
      </c>
      <c r="T22" s="21">
        <f>'2025 SpaceFuncData-Input'!S21</f>
        <v>0</v>
      </c>
      <c r="U22" s="21">
        <f>'2025 SpaceFuncData-Input'!T21</f>
        <v>0</v>
      </c>
      <c r="V22" s="21">
        <f>'2025 SpaceFuncData-Input'!U21</f>
        <v>0</v>
      </c>
      <c r="W22" s="21">
        <f>'2025 SpaceFuncData-Input'!V21</f>
        <v>0</v>
      </c>
      <c r="X22" s="21">
        <f>'2025 SpaceFuncData-Input'!W21</f>
        <v>0</v>
      </c>
      <c r="Y22" s="21">
        <f>'2025 SpaceFuncData-Input'!X21</f>
        <v>0</v>
      </c>
      <c r="Z22" s="21">
        <f>'2025 SpaceFuncData-Input'!Y21</f>
        <v>0</v>
      </c>
      <c r="AA22" s="21">
        <f>'2025 SpaceFuncData-Input'!Z21</f>
        <v>0</v>
      </c>
      <c r="AB22" s="21">
        <f>'2025 SpaceFuncData-Input'!AA21</f>
        <v>0</v>
      </c>
      <c r="AC22" s="21">
        <f>'2025 SpaceFuncData-Input'!AB21</f>
        <v>0</v>
      </c>
      <c r="AD22" s="21">
        <f>'2025 SpaceFuncData-Input'!AC21</f>
        <v>0</v>
      </c>
      <c r="AE22" s="21">
        <f>'2025 SpaceFuncData-Input'!AD21</f>
        <v>0</v>
      </c>
      <c r="AF22" s="134">
        <f>'2025 SpaceFuncData-Input'!AE21</f>
        <v>8760</v>
      </c>
      <c r="AG22" s="134">
        <f>'2025 SpaceFuncData-Input'!AF21</f>
        <v>8760</v>
      </c>
      <c r="AH22" s="21">
        <f>'2025 SpaceFuncData-Input'!AG21</f>
        <v>0</v>
      </c>
      <c r="AI22" s="21">
        <f>'2025 SpaceFuncData-Input'!AH21</f>
        <v>0</v>
      </c>
      <c r="AJ22" s="134">
        <f>'2025 SpaceFuncData-Input'!AI21</f>
        <v>75</v>
      </c>
      <c r="AK22" s="21">
        <f>'2025 SpaceFuncData-Input'!AJ21</f>
        <v>500</v>
      </c>
      <c r="AL22" s="21">
        <f>'2025 SpaceFuncData-Input'!AK21</f>
        <v>1.5</v>
      </c>
      <c r="AM22" s="21">
        <f>'2025 SpaceFuncData-Input'!AL21</f>
        <v>2</v>
      </c>
      <c r="AN22" s="21" t="str">
        <f>'2025 SpaceFuncData-Input'!AM21</f>
        <v>Office</v>
      </c>
      <c r="AO22" s="21" t="str">
        <f t="shared" si="1"/>
        <v>OfficeOccupancy</v>
      </c>
      <c r="AP22" s="21" t="str">
        <f t="shared" si="1"/>
        <v>OfficeReceptacle</v>
      </c>
      <c r="AQ22" s="21" t="str">
        <f t="shared" si="1"/>
        <v>OfficeServiceHotWater</v>
      </c>
      <c r="AR22" s="21" t="str">
        <f t="shared" si="1"/>
        <v>OfficeLights</v>
      </c>
      <c r="AS22" s="21" t="str">
        <f t="shared" si="1"/>
        <v>OfficeGasEquip</v>
      </c>
      <c r="AT22" s="21" t="str">
        <f t="shared" si="1"/>
        <v>OfficeRefrigeration</v>
      </c>
      <c r="AU22" s="21" t="str">
        <f t="shared" si="1"/>
        <v>OfficeInfiltration</v>
      </c>
      <c r="AV22" s="21" t="str">
        <f t="shared" si="1"/>
        <v>OfficeHVACAvail</v>
      </c>
      <c r="AW22" s="21" t="str">
        <f t="shared" si="1"/>
        <v>OfficeHtgSetpt</v>
      </c>
      <c r="AX22" s="21" t="str">
        <f t="shared" si="1"/>
        <v>OfficeClgSetpt</v>
      </c>
      <c r="AY22" s="21" t="str">
        <f t="shared" si="1"/>
        <v>OfficeElevator</v>
      </c>
      <c r="AZ22" s="21" t="str">
        <f t="shared" si="1"/>
        <v>OfficeEscalator</v>
      </c>
      <c r="BA22" s="21" t="str">
        <f t="shared" si="1"/>
        <v>OfficeWtrHtrSetpt</v>
      </c>
      <c r="BB22" s="21">
        <f>'2025 SpaceFuncData-Input'!AQ21</f>
        <v>319</v>
      </c>
      <c r="BC22" s="21">
        <f>'2025 SpaceFuncData-Input'!AN21</f>
        <v>1</v>
      </c>
      <c r="BD22" s="21">
        <f>'2025 SpaceFuncData-Input'!AO21</f>
        <v>0</v>
      </c>
      <c r="BE22" s="21">
        <f>'2025 SpaceFuncData-Input'!AP21</f>
        <v>1</v>
      </c>
      <c r="BF22" s="21" t="s">
        <v>1034</v>
      </c>
      <c r="BG22" s="21" t="s">
        <v>131</v>
      </c>
      <c r="BH22" s="193" t="s">
        <v>1164</v>
      </c>
      <c r="BI22" s="21" t="s">
        <v>269</v>
      </c>
      <c r="BJ22" s="21" t="str">
        <f t="shared" si="2"/>
        <v/>
      </c>
      <c r="BK22" s="21" t="s">
        <v>1266</v>
      </c>
      <c r="BL22" s="21" t="s">
        <v>1266</v>
      </c>
    </row>
    <row r="23" spans="2:64" x14ac:dyDescent="0.25">
      <c r="B23" s="21" t="str">
        <f>TRIM(LEFT('2025 SpaceFuncData-Input'!$A22,IF(ISNUMBER(FIND(" (Note",'2025 SpaceFuncData-Input'!$A22,1)),FIND(" (Note",'2025 SpaceFuncData-Input'!$A22,1),99)))</f>
        <v>Corridor Area</v>
      </c>
      <c r="C23" s="21" t="str">
        <f>TRIM('2025 SpaceFuncData-Input'!B22)</f>
        <v>General - Corridors</v>
      </c>
      <c r="D23" s="21">
        <f>ROUND('2025 SpaceFuncData-Input'!C22,2)</f>
        <v>10</v>
      </c>
      <c r="E23" s="21">
        <f>'2025 SpaceFuncData-Input'!D22</f>
        <v>0.5</v>
      </c>
      <c r="F23" s="21">
        <f>'2025 SpaceFuncData-Input'!E22</f>
        <v>250</v>
      </c>
      <c r="G23" s="21">
        <f>'2025 SpaceFuncData-Input'!F22</f>
        <v>250</v>
      </c>
      <c r="H23" s="21">
        <f>'2025 SpaceFuncData-Input'!G22</f>
        <v>0</v>
      </c>
      <c r="I23" s="21">
        <f>'2025 SpaceFuncData-Input'!H22</f>
        <v>0</v>
      </c>
      <c r="J23" s="21" t="str">
        <f>'2025 SpaceFuncData-Input'!I22</f>
        <v>Electric</v>
      </c>
      <c r="K23" s="21">
        <f>'2025 SpaceFuncData-Input'!J22</f>
        <v>0.4</v>
      </c>
      <c r="L23" s="21">
        <f>'2025 SpaceFuncData-Input'!K22</f>
        <v>0</v>
      </c>
      <c r="M23" s="21">
        <f>'2025 SpaceFuncData-Input'!L22</f>
        <v>0</v>
      </c>
      <c r="N23" s="21">
        <f>'2025 SpaceFuncData-Input'!M22</f>
        <v>0</v>
      </c>
      <c r="O23" s="21">
        <f>'2025 SpaceFuncData-Input'!N22</f>
        <v>0.25</v>
      </c>
      <c r="P23" s="21">
        <f>'2025 SpaceFuncData-Input'!O22</f>
        <v>0</v>
      </c>
      <c r="Q23" s="21">
        <f>'2025 SpaceFuncData-Input'!P22</f>
        <v>0</v>
      </c>
      <c r="R23" s="21">
        <f>'2025 SpaceFuncData-Input'!Q22</f>
        <v>0</v>
      </c>
      <c r="S23" s="21">
        <f>'2025 SpaceFuncData-Input'!R22</f>
        <v>0</v>
      </c>
      <c r="T23" s="21">
        <f>'2025 SpaceFuncData-Input'!S22</f>
        <v>0</v>
      </c>
      <c r="U23" s="21">
        <f>'2025 SpaceFuncData-Input'!T22</f>
        <v>0</v>
      </c>
      <c r="V23" s="21">
        <f>'2025 SpaceFuncData-Input'!U22</f>
        <v>0</v>
      </c>
      <c r="W23" s="21">
        <f>'2025 SpaceFuncData-Input'!V22</f>
        <v>0</v>
      </c>
      <c r="X23" s="21">
        <f>'2025 SpaceFuncData-Input'!W22</f>
        <v>0</v>
      </c>
      <c r="Y23" s="21">
        <f>'2025 SpaceFuncData-Input'!X22</f>
        <v>0</v>
      </c>
      <c r="Z23" s="21">
        <f>'2025 SpaceFuncData-Input'!Y22</f>
        <v>0</v>
      </c>
      <c r="AA23" s="21">
        <f>'2025 SpaceFuncData-Input'!Z22</f>
        <v>0</v>
      </c>
      <c r="AB23" s="21">
        <f>'2025 SpaceFuncData-Input'!AA22</f>
        <v>0</v>
      </c>
      <c r="AC23" s="21">
        <f>'2025 SpaceFuncData-Input'!AB22</f>
        <v>0</v>
      </c>
      <c r="AD23" s="21">
        <f>'2025 SpaceFuncData-Input'!AC22</f>
        <v>0</v>
      </c>
      <c r="AE23" s="21">
        <f>'2025 SpaceFuncData-Input'!AD22</f>
        <v>0</v>
      </c>
      <c r="AF23" s="134">
        <f>'2025 SpaceFuncData-Input'!AE22</f>
        <v>8760</v>
      </c>
      <c r="AG23" s="134">
        <f>'2025 SpaceFuncData-Input'!AF22</f>
        <v>8760</v>
      </c>
      <c r="AH23" s="21">
        <f>'2025 SpaceFuncData-Input'!AG22</f>
        <v>0</v>
      </c>
      <c r="AI23" s="21">
        <f>'2025 SpaceFuncData-Input'!AH22</f>
        <v>0</v>
      </c>
      <c r="AJ23" s="134">
        <f>'2025 SpaceFuncData-Input'!AI22</f>
        <v>50</v>
      </c>
      <c r="AK23" s="21">
        <f>'2025 SpaceFuncData-Input'!AJ22</f>
        <v>100</v>
      </c>
      <c r="AL23" s="21">
        <f>'2025 SpaceFuncData-Input'!AK22</f>
        <v>1.5</v>
      </c>
      <c r="AM23" s="21">
        <f>'2025 SpaceFuncData-Input'!AL22</f>
        <v>2</v>
      </c>
      <c r="AN23" s="21" t="str">
        <f>'2025 SpaceFuncData-Input'!AM22</f>
        <v>Office</v>
      </c>
      <c r="AO23" s="21" t="str">
        <f t="shared" si="1"/>
        <v>OfficeOccupancy</v>
      </c>
      <c r="AP23" s="21" t="str">
        <f t="shared" si="1"/>
        <v>OfficeReceptacle</v>
      </c>
      <c r="AQ23" s="21" t="str">
        <f t="shared" si="1"/>
        <v>OfficeServiceHotWater</v>
      </c>
      <c r="AR23" s="21" t="str">
        <f t="shared" si="1"/>
        <v>OfficeLights</v>
      </c>
      <c r="AS23" s="21" t="str">
        <f t="shared" si="1"/>
        <v>OfficeGasEquip</v>
      </c>
      <c r="AT23" s="21" t="str">
        <f t="shared" si="1"/>
        <v>OfficeRefrigeration</v>
      </c>
      <c r="AU23" s="21" t="str">
        <f t="shared" si="1"/>
        <v>OfficeInfiltration</v>
      </c>
      <c r="AV23" s="21" t="str">
        <f t="shared" si="1"/>
        <v>OfficeHVACAvail</v>
      </c>
      <c r="AW23" s="21" t="str">
        <f t="shared" si="1"/>
        <v>OfficeHtgSetpt</v>
      </c>
      <c r="AX23" s="21" t="str">
        <f t="shared" si="1"/>
        <v>OfficeClgSetpt</v>
      </c>
      <c r="AY23" s="21" t="str">
        <f t="shared" si="1"/>
        <v>OfficeElevator</v>
      </c>
      <c r="AZ23" s="21" t="str">
        <f t="shared" si="1"/>
        <v>OfficeEscalator</v>
      </c>
      <c r="BA23" s="21" t="str">
        <f t="shared" si="1"/>
        <v>OfficeWtrHtrSetpt</v>
      </c>
      <c r="BB23" s="21">
        <f>'2025 SpaceFuncData-Input'!AQ22</f>
        <v>320</v>
      </c>
      <c r="BC23" s="21">
        <f>'2025 SpaceFuncData-Input'!AN22</f>
        <v>1</v>
      </c>
      <c r="BD23" s="21">
        <f>'2025 SpaceFuncData-Input'!AO22</f>
        <v>1</v>
      </c>
      <c r="BE23" s="21">
        <f>'2025 SpaceFuncData-Input'!AP22</f>
        <v>0</v>
      </c>
      <c r="BF23" s="21" t="s">
        <v>1035</v>
      </c>
      <c r="BG23" s="21" t="s">
        <v>131</v>
      </c>
      <c r="BH23" s="21" t="s">
        <v>1164</v>
      </c>
      <c r="BI23" s="21" t="s">
        <v>269</v>
      </c>
      <c r="BJ23" s="21" t="str">
        <f t="shared" si="2"/>
        <v/>
      </c>
      <c r="BK23" s="21" t="s">
        <v>56</v>
      </c>
      <c r="BL23" s="21" t="s">
        <v>56</v>
      </c>
    </row>
    <row r="24" spans="2:64" x14ac:dyDescent="0.25">
      <c r="B24" s="21" t="str">
        <f>TRIM(LEFT('2025 SpaceFuncData-Input'!$A23,IF(ISNUMBER(FIND(" (Note",'2025 SpaceFuncData-Input'!$A23,1)),FIND(" (Note",'2025 SpaceFuncData-Input'!$A23,1),99)))</f>
        <v>Dining Area (Bar/Lounge and Fine Dining)</v>
      </c>
      <c r="C24" s="21" t="str">
        <f>TRIM('2025 SpaceFuncData-Input'!B23)</f>
        <v>Food Service - Restaurant dining rooms</v>
      </c>
      <c r="D24" s="21">
        <f>ROUND('2025 SpaceFuncData-Input'!C23,2)</f>
        <v>66.67</v>
      </c>
      <c r="E24" s="21">
        <f>'2025 SpaceFuncData-Input'!D23</f>
        <v>0.5</v>
      </c>
      <c r="F24" s="21">
        <f>'2025 SpaceFuncData-Input'!E23</f>
        <v>275</v>
      </c>
      <c r="G24" s="21">
        <f>'2025 SpaceFuncData-Input'!F23</f>
        <v>275</v>
      </c>
      <c r="H24" s="21">
        <f>'2025 SpaceFuncData-Input'!G23</f>
        <v>0.5</v>
      </c>
      <c r="I24" s="21">
        <f>'2025 SpaceFuncData-Input'!H23</f>
        <v>0.57799999999999996</v>
      </c>
      <c r="J24" s="21" t="str">
        <f>'2025 SpaceFuncData-Input'!I23</f>
        <v>Gas</v>
      </c>
      <c r="K24" s="21">
        <f>'2025 SpaceFuncData-Input'!J23</f>
        <v>0.45</v>
      </c>
      <c r="L24" s="21">
        <f>'2025 SpaceFuncData-Input'!K23</f>
        <v>0.25</v>
      </c>
      <c r="M24" s="21">
        <f>'2025 SpaceFuncData-Input'!L23</f>
        <v>0</v>
      </c>
      <c r="N24" s="21">
        <f>'2025 SpaceFuncData-Input'!M23</f>
        <v>0</v>
      </c>
      <c r="O24" s="21">
        <f>'2025 SpaceFuncData-Input'!N23</f>
        <v>0.35</v>
      </c>
      <c r="P24" s="21">
        <f>'2025 SpaceFuncData-Input'!O23</f>
        <v>0</v>
      </c>
      <c r="Q24" s="21">
        <f>'2025 SpaceFuncData-Input'!P23</f>
        <v>0</v>
      </c>
      <c r="R24" s="21">
        <f>'2025 SpaceFuncData-Input'!Q23</f>
        <v>0</v>
      </c>
      <c r="S24" s="21">
        <f>'2025 SpaceFuncData-Input'!R23</f>
        <v>0</v>
      </c>
      <c r="T24" s="21">
        <f>'2025 SpaceFuncData-Input'!S23</f>
        <v>0</v>
      </c>
      <c r="U24" s="21">
        <f>'2025 SpaceFuncData-Input'!T23</f>
        <v>0</v>
      </c>
      <c r="V24" s="21">
        <f>'2025 SpaceFuncData-Input'!U23</f>
        <v>0</v>
      </c>
      <c r="W24" s="21">
        <f>'2025 SpaceFuncData-Input'!V23</f>
        <v>0</v>
      </c>
      <c r="X24" s="21">
        <f>'2025 SpaceFuncData-Input'!W23</f>
        <v>0</v>
      </c>
      <c r="Y24" s="21">
        <f>'2025 SpaceFuncData-Input'!X23</f>
        <v>1.25</v>
      </c>
      <c r="Z24" s="21">
        <f>'2025 SpaceFuncData-Input'!Y23</f>
        <v>1.5</v>
      </c>
      <c r="AA24" s="21">
        <f>'2025 SpaceFuncData-Input'!Z23</f>
        <v>1.7</v>
      </c>
      <c r="AB24" s="21">
        <f>'2025 SpaceFuncData-Input'!AA23</f>
        <v>0.45</v>
      </c>
      <c r="AC24" s="21">
        <f>'2025 SpaceFuncData-Input'!AB23</f>
        <v>0.52</v>
      </c>
      <c r="AD24" s="21">
        <f>'2025 SpaceFuncData-Input'!AC23</f>
        <v>0.6</v>
      </c>
      <c r="AE24" s="21">
        <f>'2025 SpaceFuncData-Input'!AD23</f>
        <v>0</v>
      </c>
      <c r="AF24" s="134">
        <f>'2025 SpaceFuncData-Input'!AE23</f>
        <v>150</v>
      </c>
      <c r="AG24" s="134">
        <f>'2025 SpaceFuncData-Input'!AF23</f>
        <v>150</v>
      </c>
      <c r="AH24" s="21">
        <f>'2025 SpaceFuncData-Input'!AG23</f>
        <v>0</v>
      </c>
      <c r="AI24" s="21">
        <f>'2025 SpaceFuncData-Input'!AH23</f>
        <v>0</v>
      </c>
      <c r="AJ24" s="134">
        <f>'2025 SpaceFuncData-Input'!AI23</f>
        <v>50</v>
      </c>
      <c r="AK24" s="21">
        <f>'2025 SpaceFuncData-Input'!AJ23</f>
        <v>200</v>
      </c>
      <c r="AL24" s="21">
        <f>'2025 SpaceFuncData-Input'!AK23</f>
        <v>1.5</v>
      </c>
      <c r="AM24" s="21">
        <f>'2025 SpaceFuncData-Input'!AL23</f>
        <v>2</v>
      </c>
      <c r="AN24" s="21" t="str">
        <f>'2025 SpaceFuncData-Input'!AM23</f>
        <v>Restaurant</v>
      </c>
      <c r="AO24" s="21" t="str">
        <f t="shared" si="1"/>
        <v>RestaurantOccupancy</v>
      </c>
      <c r="AP24" s="21" t="str">
        <f t="shared" si="1"/>
        <v>RestaurantReceptacle</v>
      </c>
      <c r="AQ24" s="21" t="str">
        <f t="shared" si="1"/>
        <v>RestaurantServiceHotWater</v>
      </c>
      <c r="AR24" s="21" t="str">
        <f t="shared" si="1"/>
        <v>RestaurantLights</v>
      </c>
      <c r="AS24" s="21" t="str">
        <f t="shared" si="1"/>
        <v>RestaurantGasEquip</v>
      </c>
      <c r="AT24" s="21" t="str">
        <f t="shared" si="1"/>
        <v>RestaurantRefrigeration</v>
      </c>
      <c r="AU24" s="21" t="str">
        <f t="shared" si="1"/>
        <v>RestaurantInfiltration</v>
      </c>
      <c r="AV24" s="21" t="str">
        <f t="shared" si="1"/>
        <v>RestaurantHVACAvail</v>
      </c>
      <c r="AW24" s="21" t="str">
        <f t="shared" si="1"/>
        <v>RestaurantHtgSetpt</v>
      </c>
      <c r="AX24" s="21" t="str">
        <f t="shared" si="1"/>
        <v>RestaurantClgSetpt</v>
      </c>
      <c r="AY24" s="21" t="str">
        <f t="shared" si="1"/>
        <v>RestaurantElevator</v>
      </c>
      <c r="AZ24" s="21" t="str">
        <f t="shared" si="1"/>
        <v>RestaurantEscalator</v>
      </c>
      <c r="BA24" s="21" t="str">
        <f t="shared" si="1"/>
        <v>RestaurantWtrHtrSetpt</v>
      </c>
      <c r="BB24" s="21">
        <f>'2025 SpaceFuncData-Input'!AQ23</f>
        <v>321</v>
      </c>
      <c r="BC24" s="21">
        <f>'2025 SpaceFuncData-Input'!AN23</f>
        <v>1</v>
      </c>
      <c r="BD24" s="21">
        <f>'2025 SpaceFuncData-Input'!AO23</f>
        <v>0</v>
      </c>
      <c r="BE24" s="21">
        <f>'2025 SpaceFuncData-Input'!AP23</f>
        <v>0</v>
      </c>
      <c r="BF24" s="21" t="s">
        <v>1036</v>
      </c>
      <c r="BG24" s="21" t="s">
        <v>1165</v>
      </c>
      <c r="BH24" s="238" t="s">
        <v>1265</v>
      </c>
      <c r="BI24" s="21" t="s">
        <v>269</v>
      </c>
      <c r="BJ24" s="21" t="str">
        <f t="shared" si="2"/>
        <v/>
      </c>
      <c r="BK24" s="21" t="s">
        <v>57</v>
      </c>
      <c r="BL24" s="21" t="s">
        <v>57</v>
      </c>
    </row>
    <row r="25" spans="2:64" x14ac:dyDescent="0.25">
      <c r="B25" s="21" t="str">
        <f>TRIM(LEFT('2025 SpaceFuncData-Input'!$A24,IF(ISNUMBER(FIND(" (Note",'2025 SpaceFuncData-Input'!$A24,1)),FIND(" (Note",'2025 SpaceFuncData-Input'!$A24,1),99)))</f>
        <v>Dining Area (Cafeteria/Fast Food)</v>
      </c>
      <c r="C25" s="21" t="str">
        <f>TRIM('2025 SpaceFuncData-Input'!B24)</f>
        <v>Food Service - Cafeteria/fast-food dining</v>
      </c>
      <c r="D25" s="21">
        <f>ROUND('2025 SpaceFuncData-Input'!C24,2)</f>
        <v>66.67</v>
      </c>
      <c r="E25" s="21">
        <f>'2025 SpaceFuncData-Input'!D24</f>
        <v>0.5</v>
      </c>
      <c r="F25" s="21">
        <f>'2025 SpaceFuncData-Input'!E24</f>
        <v>275</v>
      </c>
      <c r="G25" s="21">
        <f>'2025 SpaceFuncData-Input'!F24</f>
        <v>275</v>
      </c>
      <c r="H25" s="21">
        <f>'2025 SpaceFuncData-Input'!G24</f>
        <v>0.5</v>
      </c>
      <c r="I25" s="21">
        <f>'2025 SpaceFuncData-Input'!H24</f>
        <v>0.57799999999999996</v>
      </c>
      <c r="J25" s="21" t="str">
        <f>'2025 SpaceFuncData-Input'!I24</f>
        <v>Gas</v>
      </c>
      <c r="K25" s="21">
        <f>'2025 SpaceFuncData-Input'!J24</f>
        <v>0.45</v>
      </c>
      <c r="L25" s="21">
        <f>'2025 SpaceFuncData-Input'!K24</f>
        <v>0</v>
      </c>
      <c r="M25" s="21">
        <f>'2025 SpaceFuncData-Input'!L24</f>
        <v>0</v>
      </c>
      <c r="N25" s="21">
        <f>'2025 SpaceFuncData-Input'!M24</f>
        <v>0</v>
      </c>
      <c r="O25" s="21">
        <f>'2025 SpaceFuncData-Input'!N24</f>
        <v>0.25</v>
      </c>
      <c r="P25" s="21">
        <f>'2025 SpaceFuncData-Input'!O24</f>
        <v>0</v>
      </c>
      <c r="Q25" s="21">
        <f>'2025 SpaceFuncData-Input'!P24</f>
        <v>0</v>
      </c>
      <c r="R25" s="21">
        <f>'2025 SpaceFuncData-Input'!Q24</f>
        <v>0</v>
      </c>
      <c r="S25" s="21">
        <f>'2025 SpaceFuncData-Input'!R24</f>
        <v>0</v>
      </c>
      <c r="T25" s="21">
        <f>'2025 SpaceFuncData-Input'!S24</f>
        <v>0</v>
      </c>
      <c r="U25" s="21">
        <f>'2025 SpaceFuncData-Input'!T24</f>
        <v>0</v>
      </c>
      <c r="V25" s="21">
        <f>'2025 SpaceFuncData-Input'!U24</f>
        <v>0</v>
      </c>
      <c r="W25" s="21">
        <f>'2025 SpaceFuncData-Input'!V24</f>
        <v>0</v>
      </c>
      <c r="X25" s="21">
        <f>'2025 SpaceFuncData-Input'!W24</f>
        <v>0</v>
      </c>
      <c r="Y25" s="21">
        <f>'2025 SpaceFuncData-Input'!X24</f>
        <v>0</v>
      </c>
      <c r="Z25" s="21">
        <f>'2025 SpaceFuncData-Input'!Y24</f>
        <v>0</v>
      </c>
      <c r="AA25" s="21">
        <f>'2025 SpaceFuncData-Input'!Z24</f>
        <v>0</v>
      </c>
      <c r="AB25" s="21">
        <f>'2025 SpaceFuncData-Input'!AA24</f>
        <v>0</v>
      </c>
      <c r="AC25" s="21">
        <f>'2025 SpaceFuncData-Input'!AB24</f>
        <v>0</v>
      </c>
      <c r="AD25" s="21">
        <f>'2025 SpaceFuncData-Input'!AC24</f>
        <v>0</v>
      </c>
      <c r="AE25" s="21">
        <f>'2025 SpaceFuncData-Input'!AD24</f>
        <v>0</v>
      </c>
      <c r="AF25" s="134">
        <f>'2025 SpaceFuncData-Input'!AE24</f>
        <v>150</v>
      </c>
      <c r="AG25" s="134">
        <f>'2025 SpaceFuncData-Input'!AF24</f>
        <v>150</v>
      </c>
      <c r="AH25" s="21">
        <f>'2025 SpaceFuncData-Input'!AG24</f>
        <v>0</v>
      </c>
      <c r="AI25" s="21">
        <f>'2025 SpaceFuncData-Input'!AH24</f>
        <v>0.25</v>
      </c>
      <c r="AJ25" s="134">
        <f>'2025 SpaceFuncData-Input'!AI24</f>
        <v>50</v>
      </c>
      <c r="AK25" s="21">
        <f>'2025 SpaceFuncData-Input'!AJ24</f>
        <v>200</v>
      </c>
      <c r="AL25" s="21">
        <f>'2025 SpaceFuncData-Input'!AK24</f>
        <v>1.5</v>
      </c>
      <c r="AM25" s="21">
        <f>'2025 SpaceFuncData-Input'!AL24</f>
        <v>2</v>
      </c>
      <c r="AN25" s="21" t="str">
        <f>'2025 SpaceFuncData-Input'!AM24</f>
        <v>Restaurant</v>
      </c>
      <c r="AO25" s="21" t="str">
        <f t="shared" ref="AO25:BA34" si="3">$AN25&amp;AO$90</f>
        <v>RestaurantOccupancy</v>
      </c>
      <c r="AP25" s="21" t="str">
        <f t="shared" si="3"/>
        <v>RestaurantReceptacle</v>
      </c>
      <c r="AQ25" s="21" t="str">
        <f t="shared" si="3"/>
        <v>RestaurantServiceHotWater</v>
      </c>
      <c r="AR25" s="21" t="str">
        <f t="shared" si="3"/>
        <v>RestaurantLights</v>
      </c>
      <c r="AS25" s="21" t="str">
        <f t="shared" si="3"/>
        <v>RestaurantGasEquip</v>
      </c>
      <c r="AT25" s="21" t="str">
        <f t="shared" si="3"/>
        <v>RestaurantRefrigeration</v>
      </c>
      <c r="AU25" s="21" t="str">
        <f t="shared" si="3"/>
        <v>RestaurantInfiltration</v>
      </c>
      <c r="AV25" s="21" t="str">
        <f t="shared" si="3"/>
        <v>RestaurantHVACAvail</v>
      </c>
      <c r="AW25" s="21" t="str">
        <f t="shared" si="3"/>
        <v>RestaurantHtgSetpt</v>
      </c>
      <c r="AX25" s="21" t="str">
        <f t="shared" si="3"/>
        <v>RestaurantClgSetpt</v>
      </c>
      <c r="AY25" s="21" t="str">
        <f t="shared" si="3"/>
        <v>RestaurantElevator</v>
      </c>
      <c r="AZ25" s="21" t="str">
        <f t="shared" si="3"/>
        <v>RestaurantEscalator</v>
      </c>
      <c r="BA25" s="21" t="str">
        <f t="shared" si="3"/>
        <v>RestaurantWtrHtrSetpt</v>
      </c>
      <c r="BB25" s="21">
        <f>'2025 SpaceFuncData-Input'!AQ24</f>
        <v>322</v>
      </c>
      <c r="BC25" s="21">
        <f>'2025 SpaceFuncData-Input'!AN24</f>
        <v>1</v>
      </c>
      <c r="BD25" s="21">
        <f>'2025 SpaceFuncData-Input'!AO24</f>
        <v>0</v>
      </c>
      <c r="BE25" s="21">
        <f>'2025 SpaceFuncData-Input'!AP24</f>
        <v>1</v>
      </c>
      <c r="BF25" s="21" t="s">
        <v>1037</v>
      </c>
      <c r="BG25" s="21" t="s">
        <v>1165</v>
      </c>
      <c r="BH25" s="21" t="s">
        <v>1164</v>
      </c>
      <c r="BI25" s="21" t="s">
        <v>269</v>
      </c>
      <c r="BJ25" s="21" t="str">
        <f t="shared" si="2"/>
        <v/>
      </c>
      <c r="BK25" s="21" t="s">
        <v>1267</v>
      </c>
      <c r="BL25" s="21" t="s">
        <v>1267</v>
      </c>
    </row>
    <row r="26" spans="2:64" x14ac:dyDescent="0.25">
      <c r="B26" s="21" t="str">
        <f>TRIM(LEFT('2025 SpaceFuncData-Input'!$A25,IF(ISNUMBER(FIND(" (Note",'2025 SpaceFuncData-Input'!$A25,1)),FIND(" (Note",'2025 SpaceFuncData-Input'!$A25,1),99)))</f>
        <v>Dining Area (Family and Leisure)</v>
      </c>
      <c r="C26" s="21" t="str">
        <f>TRIM('2025 SpaceFuncData-Input'!B25)</f>
        <v>Food Service - Cafeteria/fast-food dining</v>
      </c>
      <c r="D26" s="21">
        <f>ROUND('2025 SpaceFuncData-Input'!C25,2)</f>
        <v>66.67</v>
      </c>
      <c r="E26" s="21">
        <f>'2025 SpaceFuncData-Input'!D25</f>
        <v>0.5</v>
      </c>
      <c r="F26" s="21">
        <f>'2025 SpaceFuncData-Input'!E25</f>
        <v>275</v>
      </c>
      <c r="G26" s="21">
        <f>'2025 SpaceFuncData-Input'!F25</f>
        <v>275</v>
      </c>
      <c r="H26" s="21">
        <f>'2025 SpaceFuncData-Input'!G25</f>
        <v>0.5</v>
      </c>
      <c r="I26" s="21">
        <f>'2025 SpaceFuncData-Input'!H25</f>
        <v>0.57799999999999996</v>
      </c>
      <c r="J26" s="21" t="str">
        <f>'2025 SpaceFuncData-Input'!I25</f>
        <v>Gas</v>
      </c>
      <c r="K26" s="21">
        <f>'2025 SpaceFuncData-Input'!J25</f>
        <v>0.4</v>
      </c>
      <c r="L26" s="21">
        <f>'2025 SpaceFuncData-Input'!K25</f>
        <v>0</v>
      </c>
      <c r="M26" s="21">
        <f>'2025 SpaceFuncData-Input'!L25</f>
        <v>0</v>
      </c>
      <c r="N26" s="21">
        <f>'2025 SpaceFuncData-Input'!M25</f>
        <v>0</v>
      </c>
      <c r="O26" s="21">
        <f>'2025 SpaceFuncData-Input'!N25</f>
        <v>0.25</v>
      </c>
      <c r="P26" s="21">
        <f>'2025 SpaceFuncData-Input'!O25</f>
        <v>0</v>
      </c>
      <c r="Q26" s="21">
        <f>'2025 SpaceFuncData-Input'!P25</f>
        <v>0</v>
      </c>
      <c r="R26" s="21">
        <f>'2025 SpaceFuncData-Input'!Q25</f>
        <v>0</v>
      </c>
      <c r="S26" s="21">
        <f>'2025 SpaceFuncData-Input'!R25</f>
        <v>0</v>
      </c>
      <c r="T26" s="21">
        <f>'2025 SpaceFuncData-Input'!S25</f>
        <v>0</v>
      </c>
      <c r="U26" s="21">
        <f>'2025 SpaceFuncData-Input'!T25</f>
        <v>0</v>
      </c>
      <c r="V26" s="21">
        <f>'2025 SpaceFuncData-Input'!U25</f>
        <v>0</v>
      </c>
      <c r="W26" s="21">
        <f>'2025 SpaceFuncData-Input'!V25</f>
        <v>0</v>
      </c>
      <c r="X26" s="21">
        <f>'2025 SpaceFuncData-Input'!W25</f>
        <v>0</v>
      </c>
      <c r="Y26" s="21">
        <f>'2025 SpaceFuncData-Input'!X25</f>
        <v>0</v>
      </c>
      <c r="Z26" s="21">
        <f>'2025 SpaceFuncData-Input'!Y25</f>
        <v>0</v>
      </c>
      <c r="AA26" s="21">
        <f>'2025 SpaceFuncData-Input'!Z25</f>
        <v>0</v>
      </c>
      <c r="AB26" s="21">
        <f>'2025 SpaceFuncData-Input'!AA25</f>
        <v>0</v>
      </c>
      <c r="AC26" s="21">
        <f>'2025 SpaceFuncData-Input'!AB25</f>
        <v>0</v>
      </c>
      <c r="AD26" s="21">
        <f>'2025 SpaceFuncData-Input'!AC25</f>
        <v>0</v>
      </c>
      <c r="AE26" s="21">
        <f>'2025 SpaceFuncData-Input'!AD25</f>
        <v>0</v>
      </c>
      <c r="AF26" s="134">
        <f>'2025 SpaceFuncData-Input'!AE25</f>
        <v>150</v>
      </c>
      <c r="AG26" s="134">
        <f>'2025 SpaceFuncData-Input'!AF25</f>
        <v>150</v>
      </c>
      <c r="AH26" s="21">
        <f>'2025 SpaceFuncData-Input'!AG25</f>
        <v>0</v>
      </c>
      <c r="AI26" s="21">
        <f>'2025 SpaceFuncData-Input'!AH25</f>
        <v>0.25</v>
      </c>
      <c r="AJ26" s="134">
        <f>'2025 SpaceFuncData-Input'!AI25</f>
        <v>50</v>
      </c>
      <c r="AK26" s="21">
        <f>'2025 SpaceFuncData-Input'!AJ25</f>
        <v>200</v>
      </c>
      <c r="AL26" s="21">
        <f>'2025 SpaceFuncData-Input'!AK25</f>
        <v>1.5</v>
      </c>
      <c r="AM26" s="21">
        <f>'2025 SpaceFuncData-Input'!AL25</f>
        <v>2</v>
      </c>
      <c r="AN26" s="21" t="str">
        <f>'2025 SpaceFuncData-Input'!AM25</f>
        <v>Restaurant</v>
      </c>
      <c r="AO26" s="21" t="str">
        <f t="shared" si="3"/>
        <v>RestaurantOccupancy</v>
      </c>
      <c r="AP26" s="21" t="str">
        <f t="shared" si="3"/>
        <v>RestaurantReceptacle</v>
      </c>
      <c r="AQ26" s="21" t="str">
        <f t="shared" si="3"/>
        <v>RestaurantServiceHotWater</v>
      </c>
      <c r="AR26" s="21" t="str">
        <f t="shared" si="3"/>
        <v>RestaurantLights</v>
      </c>
      <c r="AS26" s="21" t="str">
        <f t="shared" si="3"/>
        <v>RestaurantGasEquip</v>
      </c>
      <c r="AT26" s="21" t="str">
        <f t="shared" si="3"/>
        <v>RestaurantRefrigeration</v>
      </c>
      <c r="AU26" s="21" t="str">
        <f t="shared" si="3"/>
        <v>RestaurantInfiltration</v>
      </c>
      <c r="AV26" s="21" t="str">
        <f t="shared" si="3"/>
        <v>RestaurantHVACAvail</v>
      </c>
      <c r="AW26" s="21" t="str">
        <f t="shared" si="3"/>
        <v>RestaurantHtgSetpt</v>
      </c>
      <c r="AX26" s="21" t="str">
        <f t="shared" si="3"/>
        <v>RestaurantClgSetpt</v>
      </c>
      <c r="AY26" s="21" t="str">
        <f t="shared" si="3"/>
        <v>RestaurantElevator</v>
      </c>
      <c r="AZ26" s="21" t="str">
        <f t="shared" si="3"/>
        <v>RestaurantEscalator</v>
      </c>
      <c r="BA26" s="21" t="str">
        <f t="shared" si="3"/>
        <v>RestaurantWtrHtrSetpt</v>
      </c>
      <c r="BB26" s="21">
        <f>'2025 SpaceFuncData-Input'!AQ25</f>
        <v>323</v>
      </c>
      <c r="BC26" s="21">
        <f>'2025 SpaceFuncData-Input'!AN25</f>
        <v>1</v>
      </c>
      <c r="BD26" s="21">
        <f>'2025 SpaceFuncData-Input'!AO25</f>
        <v>0</v>
      </c>
      <c r="BE26" s="21">
        <f>'2025 SpaceFuncData-Input'!AP25</f>
        <v>0</v>
      </c>
      <c r="BF26" s="21" t="s">
        <v>1038</v>
      </c>
      <c r="BG26" s="21" t="s">
        <v>1165</v>
      </c>
      <c r="BH26" s="238" t="s">
        <v>1265</v>
      </c>
      <c r="BI26" s="21" t="s">
        <v>269</v>
      </c>
      <c r="BJ26" s="21" t="str">
        <f t="shared" si="2"/>
        <v/>
      </c>
      <c r="BK26" s="21" t="s">
        <v>1275</v>
      </c>
      <c r="BL26" s="21" t="s">
        <v>1268</v>
      </c>
    </row>
    <row r="27" spans="2:64" x14ac:dyDescent="0.25">
      <c r="B27" s="21" t="str">
        <f>TRIM(LEFT('2025 SpaceFuncData-Input'!$A26,IF(ISNUMBER(FIND(" (Note",'2025 SpaceFuncData-Input'!$A26,1)),FIND(" (Note",'2025 SpaceFuncData-Input'!$A26,1),99)))</f>
        <v>Electrical, Mechanical, Telephone Rooms</v>
      </c>
      <c r="C27" s="21" t="str">
        <f>TRIM('2025 SpaceFuncData-Input'!B26)</f>
        <v>Misc - Telephone closets</v>
      </c>
      <c r="D27" s="21">
        <f>ROUND('2025 SpaceFuncData-Input'!C26,2)</f>
        <v>3</v>
      </c>
      <c r="E27" s="21">
        <f>'2025 SpaceFuncData-Input'!D26</f>
        <v>0.5</v>
      </c>
      <c r="F27" s="21">
        <f>'2025 SpaceFuncData-Input'!E26</f>
        <v>250</v>
      </c>
      <c r="G27" s="21">
        <f>'2025 SpaceFuncData-Input'!F26</f>
        <v>250</v>
      </c>
      <c r="H27" s="21">
        <f>'2025 SpaceFuncData-Input'!G26</f>
        <v>3</v>
      </c>
      <c r="I27" s="21">
        <f>'2025 SpaceFuncData-Input'!H26</f>
        <v>0.18</v>
      </c>
      <c r="J27" s="21" t="str">
        <f>'2025 SpaceFuncData-Input'!I26</f>
        <v>Electric</v>
      </c>
      <c r="K27" s="21">
        <f>'2025 SpaceFuncData-Input'!J26</f>
        <v>0.4</v>
      </c>
      <c r="L27" s="21">
        <f>'2025 SpaceFuncData-Input'!K26</f>
        <v>0</v>
      </c>
      <c r="M27" s="21">
        <f>'2025 SpaceFuncData-Input'!L26</f>
        <v>0.2</v>
      </c>
      <c r="N27" s="21">
        <f>'2025 SpaceFuncData-Input'!M26</f>
        <v>0</v>
      </c>
      <c r="O27" s="21">
        <f>'2025 SpaceFuncData-Input'!N26</f>
        <v>0</v>
      </c>
      <c r="P27" s="21">
        <f>'2025 SpaceFuncData-Input'!O26</f>
        <v>0</v>
      </c>
      <c r="Q27" s="21">
        <f>'2025 SpaceFuncData-Input'!P26</f>
        <v>0</v>
      </c>
      <c r="R27" s="21">
        <f>'2025 SpaceFuncData-Input'!Q26</f>
        <v>0</v>
      </c>
      <c r="S27" s="21">
        <f>'2025 SpaceFuncData-Input'!R26</f>
        <v>0</v>
      </c>
      <c r="T27" s="21">
        <f>'2025 SpaceFuncData-Input'!S26</f>
        <v>0</v>
      </c>
      <c r="U27" s="21">
        <f>'2025 SpaceFuncData-Input'!T26</f>
        <v>0</v>
      </c>
      <c r="V27" s="21">
        <f>'2025 SpaceFuncData-Input'!U26</f>
        <v>0</v>
      </c>
      <c r="W27" s="21">
        <f>'2025 SpaceFuncData-Input'!V26</f>
        <v>0</v>
      </c>
      <c r="X27" s="21">
        <f>'2025 SpaceFuncData-Input'!W26</f>
        <v>0</v>
      </c>
      <c r="Y27" s="21">
        <f>'2025 SpaceFuncData-Input'!X26</f>
        <v>0</v>
      </c>
      <c r="Z27" s="21">
        <f>'2025 SpaceFuncData-Input'!Y26</f>
        <v>0</v>
      </c>
      <c r="AA27" s="21">
        <f>'2025 SpaceFuncData-Input'!Z26</f>
        <v>0</v>
      </c>
      <c r="AB27" s="21">
        <f>'2025 SpaceFuncData-Input'!AA26</f>
        <v>0</v>
      </c>
      <c r="AC27" s="21">
        <f>'2025 SpaceFuncData-Input'!AB26</f>
        <v>0</v>
      </c>
      <c r="AD27" s="21">
        <f>'2025 SpaceFuncData-Input'!AC26</f>
        <v>0</v>
      </c>
      <c r="AE27" s="21">
        <f>'2025 SpaceFuncData-Input'!AD26</f>
        <v>0</v>
      </c>
      <c r="AF27" s="134">
        <f>'2025 SpaceFuncData-Input'!AE26</f>
        <v>8760</v>
      </c>
      <c r="AG27" s="134">
        <f>'2025 SpaceFuncData-Input'!AF26</f>
        <v>8760</v>
      </c>
      <c r="AH27" s="21">
        <f>'2025 SpaceFuncData-Input'!AG26</f>
        <v>0</v>
      </c>
      <c r="AI27" s="21">
        <f>'2025 SpaceFuncData-Input'!AH26</f>
        <v>0</v>
      </c>
      <c r="AJ27" s="134">
        <f>'2025 SpaceFuncData-Input'!AI26</f>
        <v>200</v>
      </c>
      <c r="AK27" s="21">
        <f>'2025 SpaceFuncData-Input'!AJ26</f>
        <v>200</v>
      </c>
      <c r="AL27" s="21">
        <f>'2025 SpaceFuncData-Input'!AK26</f>
        <v>1</v>
      </c>
      <c r="AM27" s="21">
        <f>'2025 SpaceFuncData-Input'!AL26</f>
        <v>4</v>
      </c>
      <c r="AN27" s="21" t="str">
        <f>'2025 SpaceFuncData-Input'!AM26</f>
        <v>Warehouse</v>
      </c>
      <c r="AO27" s="21" t="str">
        <f t="shared" si="3"/>
        <v>WarehouseOccupancy</v>
      </c>
      <c r="AP27" s="21" t="str">
        <f t="shared" si="3"/>
        <v>WarehouseReceptacle</v>
      </c>
      <c r="AQ27" s="21" t="str">
        <f t="shared" si="3"/>
        <v>WarehouseServiceHotWater</v>
      </c>
      <c r="AR27" s="21" t="str">
        <f t="shared" si="3"/>
        <v>WarehouseLights</v>
      </c>
      <c r="AS27" s="21" t="str">
        <f t="shared" si="3"/>
        <v>WarehouseGasEquip</v>
      </c>
      <c r="AT27" s="21" t="str">
        <f t="shared" si="3"/>
        <v>WarehouseRefrigeration</v>
      </c>
      <c r="AU27" s="21" t="str">
        <f t="shared" si="3"/>
        <v>WarehouseInfiltration</v>
      </c>
      <c r="AV27" s="21" t="str">
        <f t="shared" si="3"/>
        <v>WarehouseHVACAvail</v>
      </c>
      <c r="AW27" s="21" t="str">
        <f t="shared" si="3"/>
        <v>WarehouseHtgSetpt</v>
      </c>
      <c r="AX27" s="21" t="str">
        <f t="shared" si="3"/>
        <v>WarehouseClgSetpt</v>
      </c>
      <c r="AY27" s="21" t="str">
        <f t="shared" si="3"/>
        <v>WarehouseElevator</v>
      </c>
      <c r="AZ27" s="21" t="str">
        <f t="shared" si="3"/>
        <v>WarehouseEscalator</v>
      </c>
      <c r="BA27" s="21" t="str">
        <f t="shared" si="3"/>
        <v>WarehouseWtrHtrSetpt</v>
      </c>
      <c r="BB27" s="21">
        <f>'2025 SpaceFuncData-Input'!AQ26</f>
        <v>324</v>
      </c>
      <c r="BC27" s="21">
        <f>'2025 SpaceFuncData-Input'!AN26</f>
        <v>1</v>
      </c>
      <c r="BD27" s="21">
        <f>'2025 SpaceFuncData-Input'!AO26</f>
        <v>1</v>
      </c>
      <c r="BE27" s="21">
        <f>'2025 SpaceFuncData-Input'!AP26</f>
        <v>0</v>
      </c>
      <c r="BF27" s="21" t="s">
        <v>1039</v>
      </c>
      <c r="BG27" s="21" t="s">
        <v>131</v>
      </c>
      <c r="BH27" s="193" t="s">
        <v>1164</v>
      </c>
      <c r="BI27" s="21" t="s">
        <v>269</v>
      </c>
      <c r="BJ27" s="21" t="str">
        <f t="shared" si="2"/>
        <v/>
      </c>
      <c r="BK27" s="21" t="s">
        <v>1142</v>
      </c>
      <c r="BL27" s="21" t="s">
        <v>1269</v>
      </c>
    </row>
    <row r="28" spans="2:64" x14ac:dyDescent="0.25">
      <c r="B28" s="21" t="str">
        <f>TRIM(LEFT('2025 SpaceFuncData-Input'!$A27,IF(ISNUMBER(FIND(" (Note",'2025 SpaceFuncData-Input'!$A27,1)),FIND(" (Note",'2025 SpaceFuncData-Input'!$A27,1),99)))</f>
        <v>Exercise/Fitness Center and Gymnasium Areas</v>
      </c>
      <c r="C28" s="21" t="str">
        <f>TRIM('2025 SpaceFuncData-Input'!B27)</f>
        <v>Sports/Entertainment - Gym, sports arena (play area)</v>
      </c>
      <c r="D28" s="21">
        <f>ROUND('2025 SpaceFuncData-Input'!C27,2)</f>
        <v>20</v>
      </c>
      <c r="E28" s="21">
        <f>'2025 SpaceFuncData-Input'!D27</f>
        <v>0.5</v>
      </c>
      <c r="F28" s="21">
        <f>'2025 SpaceFuncData-Input'!E27</f>
        <v>255</v>
      </c>
      <c r="G28" s="21">
        <f>'2025 SpaceFuncData-Input'!F27</f>
        <v>875</v>
      </c>
      <c r="H28" s="21">
        <f>'2025 SpaceFuncData-Input'!G27</f>
        <v>0.5</v>
      </c>
      <c r="I28" s="21">
        <f>'2025 SpaceFuncData-Input'!H27</f>
        <v>0.18</v>
      </c>
      <c r="J28" s="21" t="str">
        <f>'2025 SpaceFuncData-Input'!I27</f>
        <v>Gas</v>
      </c>
      <c r="K28" s="21">
        <f>'2025 SpaceFuncData-Input'!J27</f>
        <v>0.5</v>
      </c>
      <c r="L28" s="21">
        <f>'2025 SpaceFuncData-Input'!K27</f>
        <v>0</v>
      </c>
      <c r="M28" s="21">
        <f>'2025 SpaceFuncData-Input'!L27</f>
        <v>0</v>
      </c>
      <c r="N28" s="21">
        <f>'2025 SpaceFuncData-Input'!M27</f>
        <v>0</v>
      </c>
      <c r="O28" s="21">
        <f>'2025 SpaceFuncData-Input'!N27</f>
        <v>0</v>
      </c>
      <c r="P28" s="21">
        <f>'2025 SpaceFuncData-Input'!O27</f>
        <v>0</v>
      </c>
      <c r="Q28" s="21">
        <f>'2025 SpaceFuncData-Input'!P27</f>
        <v>0</v>
      </c>
      <c r="R28" s="21">
        <f>'2025 SpaceFuncData-Input'!Q27</f>
        <v>0</v>
      </c>
      <c r="S28" s="21">
        <f>'2025 SpaceFuncData-Input'!R27</f>
        <v>0</v>
      </c>
      <c r="T28" s="21">
        <f>'2025 SpaceFuncData-Input'!S27</f>
        <v>0</v>
      </c>
      <c r="U28" s="21">
        <f>'2025 SpaceFuncData-Input'!T27</f>
        <v>0</v>
      </c>
      <c r="V28" s="21">
        <f>'2025 SpaceFuncData-Input'!U27</f>
        <v>0</v>
      </c>
      <c r="W28" s="21">
        <f>'2025 SpaceFuncData-Input'!V27</f>
        <v>0</v>
      </c>
      <c r="X28" s="21">
        <f>'2025 SpaceFuncData-Input'!W27</f>
        <v>0</v>
      </c>
      <c r="Y28" s="21">
        <f>'2025 SpaceFuncData-Input'!X27</f>
        <v>0</v>
      </c>
      <c r="Z28" s="21">
        <f>'2025 SpaceFuncData-Input'!Y27</f>
        <v>0</v>
      </c>
      <c r="AA28" s="21">
        <f>'2025 SpaceFuncData-Input'!Z27</f>
        <v>0</v>
      </c>
      <c r="AB28" s="21">
        <f>'2025 SpaceFuncData-Input'!AA27</f>
        <v>0</v>
      </c>
      <c r="AC28" s="21">
        <f>'2025 SpaceFuncData-Input'!AB27</f>
        <v>0</v>
      </c>
      <c r="AD28" s="21">
        <f>'2025 SpaceFuncData-Input'!AC27</f>
        <v>0</v>
      </c>
      <c r="AE28" s="21">
        <f>'2025 SpaceFuncData-Input'!AD27</f>
        <v>0</v>
      </c>
      <c r="AF28" s="134">
        <f>'2025 SpaceFuncData-Input'!AE27</f>
        <v>150</v>
      </c>
      <c r="AG28" s="134">
        <f>'2025 SpaceFuncData-Input'!AF27</f>
        <v>150</v>
      </c>
      <c r="AH28" s="21">
        <f>'2025 SpaceFuncData-Input'!AG27</f>
        <v>0</v>
      </c>
      <c r="AI28" s="21">
        <f>'2025 SpaceFuncData-Input'!AH27</f>
        <v>0</v>
      </c>
      <c r="AJ28" s="134">
        <f>'2025 SpaceFuncData-Input'!AI27</f>
        <v>150</v>
      </c>
      <c r="AK28" s="21">
        <f>'2025 SpaceFuncData-Input'!AJ27</f>
        <v>400</v>
      </c>
      <c r="AL28" s="21">
        <f>'2025 SpaceFuncData-Input'!AK27</f>
        <v>1.5</v>
      </c>
      <c r="AM28" s="21">
        <f>'2025 SpaceFuncData-Input'!AL27</f>
        <v>2</v>
      </c>
      <c r="AN28" s="21" t="str">
        <f>'2025 SpaceFuncData-Input'!AM27</f>
        <v>Retail</v>
      </c>
      <c r="AO28" s="21" t="str">
        <f t="shared" si="3"/>
        <v>RetailOccupancy</v>
      </c>
      <c r="AP28" s="21" t="str">
        <f t="shared" si="3"/>
        <v>RetailReceptacle</v>
      </c>
      <c r="AQ28" s="21" t="str">
        <f t="shared" si="3"/>
        <v>RetailServiceHotWater</v>
      </c>
      <c r="AR28" s="21" t="str">
        <f t="shared" si="3"/>
        <v>RetailLights</v>
      </c>
      <c r="AS28" s="21" t="str">
        <f t="shared" si="3"/>
        <v>RetailGasEquip</v>
      </c>
      <c r="AT28" s="21" t="str">
        <f t="shared" si="3"/>
        <v>RetailRefrigeration</v>
      </c>
      <c r="AU28" s="21" t="str">
        <f t="shared" si="3"/>
        <v>RetailInfiltration</v>
      </c>
      <c r="AV28" s="21" t="str">
        <f t="shared" si="3"/>
        <v>RetailHVACAvail</v>
      </c>
      <c r="AW28" s="21" t="str">
        <f t="shared" si="3"/>
        <v>RetailHtgSetpt</v>
      </c>
      <c r="AX28" s="21" t="str">
        <f t="shared" si="3"/>
        <v>RetailClgSetpt</v>
      </c>
      <c r="AY28" s="21" t="str">
        <f t="shared" si="3"/>
        <v>RetailElevator</v>
      </c>
      <c r="AZ28" s="21" t="str">
        <f t="shared" si="3"/>
        <v>RetailEscalator</v>
      </c>
      <c r="BA28" s="21" t="str">
        <f t="shared" si="3"/>
        <v>RetailWtrHtrSetpt</v>
      </c>
      <c r="BB28" s="21">
        <f>'2025 SpaceFuncData-Input'!AQ27</f>
        <v>325</v>
      </c>
      <c r="BC28" s="21">
        <f>'2025 SpaceFuncData-Input'!AN27</f>
        <v>1</v>
      </c>
      <c r="BD28" s="21">
        <f>'2025 SpaceFuncData-Input'!AO27</f>
        <v>0</v>
      </c>
      <c r="BE28" s="21">
        <f>'2025 SpaceFuncData-Input'!AP27</f>
        <v>1</v>
      </c>
      <c r="BF28" s="21" t="s">
        <v>1040</v>
      </c>
      <c r="BG28" s="21" t="s">
        <v>131</v>
      </c>
      <c r="BH28" s="193" t="s">
        <v>1164</v>
      </c>
      <c r="BI28" s="21" t="s">
        <v>269</v>
      </c>
      <c r="BJ28" s="21" t="str">
        <f t="shared" si="2"/>
        <v/>
      </c>
    </row>
    <row r="29" spans="2:64" x14ac:dyDescent="0.25">
      <c r="B29" s="21" t="str">
        <f>TRIM(LEFT('2025 SpaceFuncData-Input'!$A28,IF(ISNUMBER(FIND(" (Note",'2025 SpaceFuncData-Input'!$A28,1)),FIND(" (Note",'2025 SpaceFuncData-Input'!$A28,1),99)))</f>
        <v>Financial Transaction Area</v>
      </c>
      <c r="C29" s="21" t="str">
        <f>TRIM('2025 SpaceFuncData-Input'!B28)</f>
        <v>Misc - Banks or bank lobbies</v>
      </c>
      <c r="D29" s="21">
        <f>ROUND('2025 SpaceFuncData-Input'!C28,2)</f>
        <v>10</v>
      </c>
      <c r="E29" s="21">
        <f>'2025 SpaceFuncData-Input'!D28</f>
        <v>0.5</v>
      </c>
      <c r="F29" s="21">
        <f>'2025 SpaceFuncData-Input'!E28</f>
        <v>250</v>
      </c>
      <c r="G29" s="21">
        <f>'2025 SpaceFuncData-Input'!F28</f>
        <v>250</v>
      </c>
      <c r="H29" s="21">
        <f>'2025 SpaceFuncData-Input'!G28</f>
        <v>1.5</v>
      </c>
      <c r="I29" s="21">
        <f>'2025 SpaceFuncData-Input'!H28</f>
        <v>0.18</v>
      </c>
      <c r="J29" s="21" t="str">
        <f>'2025 SpaceFuncData-Input'!I28</f>
        <v>Electric</v>
      </c>
      <c r="K29" s="21">
        <f>'2025 SpaceFuncData-Input'!J28</f>
        <v>0.7</v>
      </c>
      <c r="L29" s="21">
        <f>'2025 SpaceFuncData-Input'!K28</f>
        <v>0</v>
      </c>
      <c r="M29" s="21">
        <f>'2025 SpaceFuncData-Input'!L28</f>
        <v>0</v>
      </c>
      <c r="N29" s="21">
        <f>'2025 SpaceFuncData-Input'!M28</f>
        <v>0</v>
      </c>
      <c r="O29" s="21">
        <f>'2025 SpaceFuncData-Input'!N28</f>
        <v>0.25</v>
      </c>
      <c r="P29" s="21">
        <f>'2025 SpaceFuncData-Input'!O28</f>
        <v>0</v>
      </c>
      <c r="Q29" s="21">
        <f>'2025 SpaceFuncData-Input'!P28</f>
        <v>0</v>
      </c>
      <c r="R29" s="21">
        <f>'2025 SpaceFuncData-Input'!Q28</f>
        <v>0</v>
      </c>
      <c r="S29" s="21">
        <f>'2025 SpaceFuncData-Input'!R28</f>
        <v>0</v>
      </c>
      <c r="T29" s="21">
        <f>'2025 SpaceFuncData-Input'!S28</f>
        <v>0</v>
      </c>
      <c r="U29" s="21">
        <f>'2025 SpaceFuncData-Input'!T28</f>
        <v>0</v>
      </c>
      <c r="V29" s="21">
        <f>'2025 SpaceFuncData-Input'!U28</f>
        <v>0</v>
      </c>
      <c r="W29" s="21">
        <f>'2025 SpaceFuncData-Input'!V28</f>
        <v>0</v>
      </c>
      <c r="X29" s="21">
        <f>'2025 SpaceFuncData-Input'!W28</f>
        <v>0</v>
      </c>
      <c r="Y29" s="21">
        <f>'2025 SpaceFuncData-Input'!X28</f>
        <v>0</v>
      </c>
      <c r="Z29" s="21">
        <f>'2025 SpaceFuncData-Input'!Y28</f>
        <v>0</v>
      </c>
      <c r="AA29" s="21">
        <f>'2025 SpaceFuncData-Input'!Z28</f>
        <v>0</v>
      </c>
      <c r="AB29" s="21">
        <f>'2025 SpaceFuncData-Input'!AA28</f>
        <v>0</v>
      </c>
      <c r="AC29" s="21">
        <f>'2025 SpaceFuncData-Input'!AB28</f>
        <v>0</v>
      </c>
      <c r="AD29" s="21">
        <f>'2025 SpaceFuncData-Input'!AC28</f>
        <v>0</v>
      </c>
      <c r="AE29" s="21">
        <f>'2025 SpaceFuncData-Input'!AD28</f>
        <v>0</v>
      </c>
      <c r="AF29" s="134">
        <f>'2025 SpaceFuncData-Input'!AE28</f>
        <v>150</v>
      </c>
      <c r="AG29" s="134">
        <f>'2025 SpaceFuncData-Input'!AF28</f>
        <v>150</v>
      </c>
      <c r="AH29" s="21">
        <f>'2025 SpaceFuncData-Input'!AG28</f>
        <v>0</v>
      </c>
      <c r="AI29" s="21">
        <f>'2025 SpaceFuncData-Input'!AH28</f>
        <v>0</v>
      </c>
      <c r="AJ29" s="134">
        <f>'2025 SpaceFuncData-Input'!AI28</f>
        <v>100</v>
      </c>
      <c r="AK29" s="21">
        <f>'2025 SpaceFuncData-Input'!AJ28</f>
        <v>300</v>
      </c>
      <c r="AL29" s="21">
        <f>'2025 SpaceFuncData-Input'!AK28</f>
        <v>1.5</v>
      </c>
      <c r="AM29" s="21">
        <f>'2025 SpaceFuncData-Input'!AL28</f>
        <v>2</v>
      </c>
      <c r="AN29" s="21" t="str">
        <f>'2025 SpaceFuncData-Input'!AM28</f>
        <v>Office</v>
      </c>
      <c r="AO29" s="21" t="str">
        <f t="shared" si="3"/>
        <v>OfficeOccupancy</v>
      </c>
      <c r="AP29" s="21" t="str">
        <f t="shared" si="3"/>
        <v>OfficeReceptacle</v>
      </c>
      <c r="AQ29" s="21" t="str">
        <f t="shared" si="3"/>
        <v>OfficeServiceHotWater</v>
      </c>
      <c r="AR29" s="21" t="str">
        <f t="shared" si="3"/>
        <v>OfficeLights</v>
      </c>
      <c r="AS29" s="21" t="str">
        <f t="shared" si="3"/>
        <v>OfficeGasEquip</v>
      </c>
      <c r="AT29" s="21" t="str">
        <f t="shared" si="3"/>
        <v>OfficeRefrigeration</v>
      </c>
      <c r="AU29" s="21" t="str">
        <f t="shared" si="3"/>
        <v>OfficeInfiltration</v>
      </c>
      <c r="AV29" s="21" t="str">
        <f t="shared" si="3"/>
        <v>OfficeHVACAvail</v>
      </c>
      <c r="AW29" s="21" t="str">
        <f t="shared" si="3"/>
        <v>OfficeHtgSetpt</v>
      </c>
      <c r="AX29" s="21" t="str">
        <f t="shared" si="3"/>
        <v>OfficeClgSetpt</v>
      </c>
      <c r="AY29" s="21" t="str">
        <f t="shared" si="3"/>
        <v>OfficeElevator</v>
      </c>
      <c r="AZ29" s="21" t="str">
        <f t="shared" si="3"/>
        <v>OfficeEscalator</v>
      </c>
      <c r="BA29" s="21" t="str">
        <f t="shared" si="3"/>
        <v>OfficeWtrHtrSetpt</v>
      </c>
      <c r="BB29" s="21">
        <f>'2025 SpaceFuncData-Input'!AQ28</f>
        <v>326</v>
      </c>
      <c r="BC29" s="21">
        <f>'2025 SpaceFuncData-Input'!AN28</f>
        <v>1</v>
      </c>
      <c r="BD29" s="21">
        <f>'2025 SpaceFuncData-Input'!AO28</f>
        <v>0</v>
      </c>
      <c r="BE29" s="21">
        <f>'2025 SpaceFuncData-Input'!AP28</f>
        <v>0</v>
      </c>
      <c r="BF29" s="21" t="s">
        <v>1041</v>
      </c>
      <c r="BG29" s="21" t="s">
        <v>131</v>
      </c>
      <c r="BH29" s="238" t="s">
        <v>1271</v>
      </c>
      <c r="BI29" s="21" t="s">
        <v>269</v>
      </c>
      <c r="BJ29" s="21" t="str">
        <f t="shared" si="2"/>
        <v/>
      </c>
    </row>
    <row r="30" spans="2:64" x14ac:dyDescent="0.25">
      <c r="B30" s="21" t="str">
        <f>TRIM(LEFT('2025 SpaceFuncData-Input'!$A29,IF(ISNUMBER(FIND(" (Note",'2025 SpaceFuncData-Input'!$A29,1)),FIND(" (Note",'2025 SpaceFuncData-Input'!$A29,1),99)))</f>
        <v>Healthcare Facility and Hospitals (Exam/Treatment Room)</v>
      </c>
      <c r="C30" s="21" t="str">
        <f>TRIM('2025 SpaceFuncData-Input'!B29)</f>
        <v>Misc - All others</v>
      </c>
      <c r="D30" s="21">
        <f>ROUND('2025 SpaceFuncData-Input'!C29,2)</f>
        <v>10</v>
      </c>
      <c r="E30" s="21">
        <f>'2025 SpaceFuncData-Input'!D29</f>
        <v>0.5</v>
      </c>
      <c r="F30" s="21">
        <f>'2025 SpaceFuncData-Input'!E29</f>
        <v>250</v>
      </c>
      <c r="G30" s="21">
        <f>'2025 SpaceFuncData-Input'!F29</f>
        <v>200</v>
      </c>
      <c r="H30" s="21">
        <f>'2025 SpaceFuncData-Input'!G29</f>
        <v>1.5</v>
      </c>
      <c r="I30" s="21">
        <f>'2025 SpaceFuncData-Input'!H29</f>
        <v>0.24</v>
      </c>
      <c r="J30" s="21" t="str">
        <f>'2025 SpaceFuncData-Input'!I29</f>
        <v>Electric</v>
      </c>
      <c r="K30" s="21">
        <f>'2025 SpaceFuncData-Input'!J29</f>
        <v>1.1499999999999999</v>
      </c>
      <c r="L30" s="21">
        <f>'2025 SpaceFuncData-Input'!K29</f>
        <v>0</v>
      </c>
      <c r="M30" s="21">
        <f>'2025 SpaceFuncData-Input'!L29</f>
        <v>0</v>
      </c>
      <c r="N30" s="21">
        <f>'2025 SpaceFuncData-Input'!M29</f>
        <v>0</v>
      </c>
      <c r="O30" s="21">
        <f>'2025 SpaceFuncData-Input'!N29</f>
        <v>0</v>
      </c>
      <c r="P30" s="21">
        <f>'2025 SpaceFuncData-Input'!O29</f>
        <v>0</v>
      </c>
      <c r="Q30" s="21">
        <f>'2025 SpaceFuncData-Input'!P29</f>
        <v>0</v>
      </c>
      <c r="R30" s="21">
        <f>'2025 SpaceFuncData-Input'!Q29</f>
        <v>0</v>
      </c>
      <c r="S30" s="21">
        <f>'2025 SpaceFuncData-Input'!R29</f>
        <v>0</v>
      </c>
      <c r="T30" s="21">
        <f>'2025 SpaceFuncData-Input'!S29</f>
        <v>0</v>
      </c>
      <c r="U30" s="21">
        <f>'2025 SpaceFuncData-Input'!T29</f>
        <v>0</v>
      </c>
      <c r="V30" s="21">
        <f>'2025 SpaceFuncData-Input'!U29</f>
        <v>0</v>
      </c>
      <c r="W30" s="21">
        <f>'2025 SpaceFuncData-Input'!V29</f>
        <v>0</v>
      </c>
      <c r="X30" s="21">
        <f>'2025 SpaceFuncData-Input'!W29</f>
        <v>0</v>
      </c>
      <c r="Y30" s="21">
        <f>'2025 SpaceFuncData-Input'!X29</f>
        <v>0</v>
      </c>
      <c r="Z30" s="21">
        <f>'2025 SpaceFuncData-Input'!Y29</f>
        <v>0</v>
      </c>
      <c r="AA30" s="21">
        <f>'2025 SpaceFuncData-Input'!Z29</f>
        <v>0</v>
      </c>
      <c r="AB30" s="21">
        <f>'2025 SpaceFuncData-Input'!AA29</f>
        <v>0</v>
      </c>
      <c r="AC30" s="21">
        <f>'2025 SpaceFuncData-Input'!AB29</f>
        <v>0</v>
      </c>
      <c r="AD30" s="21">
        <f>'2025 SpaceFuncData-Input'!AC29</f>
        <v>0</v>
      </c>
      <c r="AE30" s="21">
        <f>'2025 SpaceFuncData-Input'!AD29</f>
        <v>0</v>
      </c>
      <c r="AF30" s="134">
        <f>'2025 SpaceFuncData-Input'!AE29</f>
        <v>150</v>
      </c>
      <c r="AG30" s="134">
        <f>'2025 SpaceFuncData-Input'!AF29</f>
        <v>150</v>
      </c>
      <c r="AH30" s="21">
        <f>'2025 SpaceFuncData-Input'!AG29</f>
        <v>1.1259600000000001</v>
      </c>
      <c r="AI30" s="21">
        <f>'2025 SpaceFuncData-Input'!AH29</f>
        <v>0</v>
      </c>
      <c r="AJ30" s="134">
        <f>'2025 SpaceFuncData-Input'!AI29</f>
        <v>300</v>
      </c>
      <c r="AK30" s="21">
        <f>'2025 SpaceFuncData-Input'!AJ29</f>
        <v>3000</v>
      </c>
      <c r="AL30" s="21">
        <f>'2025 SpaceFuncData-Input'!AK29</f>
        <v>1.5</v>
      </c>
      <c r="AM30" s="21">
        <f>'2025 SpaceFuncData-Input'!AL29</f>
        <v>2</v>
      </c>
      <c r="AN30" s="21" t="str">
        <f>'2025 SpaceFuncData-Input'!AM29</f>
        <v>Health</v>
      </c>
      <c r="AO30" s="21" t="str">
        <f t="shared" si="3"/>
        <v>HealthOccupancy</v>
      </c>
      <c r="AP30" s="21" t="str">
        <f t="shared" si="3"/>
        <v>HealthReceptacle</v>
      </c>
      <c r="AQ30" s="21" t="str">
        <f t="shared" si="3"/>
        <v>HealthServiceHotWater</v>
      </c>
      <c r="AR30" s="21" t="str">
        <f t="shared" si="3"/>
        <v>HealthLights</v>
      </c>
      <c r="AS30" s="21" t="str">
        <f t="shared" si="3"/>
        <v>HealthGasEquip</v>
      </c>
      <c r="AT30" s="21" t="str">
        <f t="shared" si="3"/>
        <v>HealthRefrigeration</v>
      </c>
      <c r="AU30" s="21" t="str">
        <f t="shared" si="3"/>
        <v>HealthInfiltration</v>
      </c>
      <c r="AV30" s="21" t="str">
        <f t="shared" si="3"/>
        <v>HealthHVACAvail</v>
      </c>
      <c r="AW30" s="21" t="str">
        <f t="shared" si="3"/>
        <v>HealthHtgSetpt</v>
      </c>
      <c r="AX30" s="21" t="str">
        <f t="shared" si="3"/>
        <v>HealthClgSetpt</v>
      </c>
      <c r="AY30" s="21" t="str">
        <f t="shared" si="3"/>
        <v>HealthElevator</v>
      </c>
      <c r="AZ30" s="21" t="str">
        <f t="shared" si="3"/>
        <v>HealthEscalator</v>
      </c>
      <c r="BA30" s="21" t="str">
        <f t="shared" si="3"/>
        <v>HealthWtrHtrSetpt</v>
      </c>
      <c r="BB30" s="21">
        <f>'2025 SpaceFuncData-Input'!AQ29</f>
        <v>327</v>
      </c>
      <c r="BC30" s="21">
        <f>'2025 SpaceFuncData-Input'!AN29</f>
        <v>1</v>
      </c>
      <c r="BD30" s="21">
        <f>'2025 SpaceFuncData-Input'!AO29</f>
        <v>0</v>
      </c>
      <c r="BE30" s="21">
        <f>'2025 SpaceFuncData-Input'!AP29</f>
        <v>0</v>
      </c>
      <c r="BF30" s="21" t="s">
        <v>1045</v>
      </c>
      <c r="BG30" s="21" t="s">
        <v>131</v>
      </c>
      <c r="BH30" s="193" t="s">
        <v>1140</v>
      </c>
      <c r="BI30" s="21" t="s">
        <v>269</v>
      </c>
      <c r="BJ30" s="21" t="str">
        <f t="shared" si="2"/>
        <v/>
      </c>
    </row>
    <row r="31" spans="2:64" x14ac:dyDescent="0.25">
      <c r="B31" s="21" t="str">
        <f>TRIM(LEFT('2025 SpaceFuncData-Input'!$A30,IF(ISNUMBER(FIND(" (Note",'2025 SpaceFuncData-Input'!$A30,1)),FIND(" (Note",'2025 SpaceFuncData-Input'!$A30,1),99)))</f>
        <v>Healthcare Facility and Hospitals (Imaging Room)</v>
      </c>
      <c r="C31" s="21" t="str">
        <f>TRIM('2025 SpaceFuncData-Input'!B30)</f>
        <v>Misc - All others</v>
      </c>
      <c r="D31" s="21">
        <f>ROUND('2025 SpaceFuncData-Input'!C30,2)</f>
        <v>10</v>
      </c>
      <c r="E31" s="21">
        <f>'2025 SpaceFuncData-Input'!D30</f>
        <v>0.5</v>
      </c>
      <c r="F31" s="21">
        <f>'2025 SpaceFuncData-Input'!E30</f>
        <v>250</v>
      </c>
      <c r="G31" s="21">
        <f>'2025 SpaceFuncData-Input'!F30</f>
        <v>200</v>
      </c>
      <c r="H31" s="21">
        <f>'2025 SpaceFuncData-Input'!G30</f>
        <v>1.5</v>
      </c>
      <c r="I31" s="21">
        <f>'2025 SpaceFuncData-Input'!H30</f>
        <v>0.24</v>
      </c>
      <c r="J31" s="21" t="str">
        <f>'2025 SpaceFuncData-Input'!I30</f>
        <v>Gas</v>
      </c>
      <c r="K31" s="21">
        <f>'2025 SpaceFuncData-Input'!J30</f>
        <v>0.6</v>
      </c>
      <c r="L31" s="21">
        <f>'2025 SpaceFuncData-Input'!K30</f>
        <v>0</v>
      </c>
      <c r="M31" s="21">
        <f>'2025 SpaceFuncData-Input'!L30</f>
        <v>0</v>
      </c>
      <c r="N31" s="21">
        <f>'2025 SpaceFuncData-Input'!M30</f>
        <v>0</v>
      </c>
      <c r="O31" s="21">
        <f>'2025 SpaceFuncData-Input'!N30</f>
        <v>0.2</v>
      </c>
      <c r="P31" s="21">
        <f>'2025 SpaceFuncData-Input'!O30</f>
        <v>0</v>
      </c>
      <c r="Q31" s="21">
        <f>'2025 SpaceFuncData-Input'!P30</f>
        <v>0</v>
      </c>
      <c r="R31" s="21">
        <f>'2025 SpaceFuncData-Input'!Q30</f>
        <v>0</v>
      </c>
      <c r="S31" s="21">
        <f>'2025 SpaceFuncData-Input'!R30</f>
        <v>0</v>
      </c>
      <c r="T31" s="21">
        <f>'2025 SpaceFuncData-Input'!S30</f>
        <v>0</v>
      </c>
      <c r="U31" s="21">
        <f>'2025 SpaceFuncData-Input'!T30</f>
        <v>0</v>
      </c>
      <c r="V31" s="21">
        <f>'2025 SpaceFuncData-Input'!U30</f>
        <v>0</v>
      </c>
      <c r="W31" s="21">
        <f>'2025 SpaceFuncData-Input'!V30</f>
        <v>0</v>
      </c>
      <c r="X31" s="21">
        <f>'2025 SpaceFuncData-Input'!W30</f>
        <v>0.1</v>
      </c>
      <c r="Y31" s="21">
        <f>'2025 SpaceFuncData-Input'!X30</f>
        <v>0</v>
      </c>
      <c r="Z31" s="21">
        <f>'2025 SpaceFuncData-Input'!Y30</f>
        <v>0</v>
      </c>
      <c r="AA31" s="21">
        <f>'2025 SpaceFuncData-Input'!Z30</f>
        <v>0</v>
      </c>
      <c r="AB31" s="21">
        <f>'2025 SpaceFuncData-Input'!AA30</f>
        <v>0</v>
      </c>
      <c r="AC31" s="21">
        <f>'2025 SpaceFuncData-Input'!AB30</f>
        <v>0</v>
      </c>
      <c r="AD31" s="21">
        <f>'2025 SpaceFuncData-Input'!AC30</f>
        <v>0</v>
      </c>
      <c r="AE31" s="21">
        <f>'2025 SpaceFuncData-Input'!AD30</f>
        <v>0</v>
      </c>
      <c r="AF31" s="134">
        <f>'2025 SpaceFuncData-Input'!AE30</f>
        <v>150</v>
      </c>
      <c r="AG31" s="134">
        <f>'2025 SpaceFuncData-Input'!AF30</f>
        <v>150</v>
      </c>
      <c r="AH31" s="21">
        <f>'2025 SpaceFuncData-Input'!AG30</f>
        <v>0</v>
      </c>
      <c r="AI31" s="21">
        <f>'2025 SpaceFuncData-Input'!AH30</f>
        <v>0</v>
      </c>
      <c r="AJ31" s="134">
        <f>'2025 SpaceFuncData-Input'!AI30</f>
        <v>75</v>
      </c>
      <c r="AK31" s="21">
        <f>'2025 SpaceFuncData-Input'!AJ30</f>
        <v>500</v>
      </c>
      <c r="AL31" s="21">
        <f>'2025 SpaceFuncData-Input'!AK30</f>
        <v>1.5</v>
      </c>
      <c r="AM31" s="21">
        <f>'2025 SpaceFuncData-Input'!AL30</f>
        <v>2</v>
      </c>
      <c r="AN31" s="21" t="str">
        <f>'2025 SpaceFuncData-Input'!AM30</f>
        <v>Health</v>
      </c>
      <c r="AO31" s="21" t="str">
        <f t="shared" si="3"/>
        <v>HealthOccupancy</v>
      </c>
      <c r="AP31" s="21" t="str">
        <f t="shared" si="3"/>
        <v>HealthReceptacle</v>
      </c>
      <c r="AQ31" s="21" t="str">
        <f t="shared" si="3"/>
        <v>HealthServiceHotWater</v>
      </c>
      <c r="AR31" s="21" t="str">
        <f t="shared" si="3"/>
        <v>HealthLights</v>
      </c>
      <c r="AS31" s="21" t="str">
        <f t="shared" si="3"/>
        <v>HealthGasEquip</v>
      </c>
      <c r="AT31" s="21" t="str">
        <f t="shared" si="3"/>
        <v>HealthRefrigeration</v>
      </c>
      <c r="AU31" s="21" t="str">
        <f t="shared" si="3"/>
        <v>HealthInfiltration</v>
      </c>
      <c r="AV31" s="21" t="str">
        <f t="shared" si="3"/>
        <v>HealthHVACAvail</v>
      </c>
      <c r="AW31" s="21" t="str">
        <f t="shared" si="3"/>
        <v>HealthHtgSetpt</v>
      </c>
      <c r="AX31" s="21" t="str">
        <f t="shared" si="3"/>
        <v>HealthClgSetpt</v>
      </c>
      <c r="AY31" s="21" t="str">
        <f t="shared" si="3"/>
        <v>HealthElevator</v>
      </c>
      <c r="AZ31" s="21" t="str">
        <f t="shared" si="3"/>
        <v>HealthEscalator</v>
      </c>
      <c r="BA31" s="21" t="str">
        <f t="shared" si="3"/>
        <v>HealthWtrHtrSetpt</v>
      </c>
      <c r="BB31" s="21">
        <f>'2025 SpaceFuncData-Input'!AQ30</f>
        <v>328</v>
      </c>
      <c r="BC31" s="21">
        <f>'2025 SpaceFuncData-Input'!AN30</f>
        <v>1</v>
      </c>
      <c r="BD31" s="21">
        <f>'2025 SpaceFuncData-Input'!AO30</f>
        <v>0</v>
      </c>
      <c r="BE31" s="21">
        <f>'2025 SpaceFuncData-Input'!AP30</f>
        <v>0</v>
      </c>
      <c r="BF31" s="21" t="s">
        <v>1046</v>
      </c>
      <c r="BG31" s="21" t="s">
        <v>131</v>
      </c>
      <c r="BH31" s="193" t="s">
        <v>1140</v>
      </c>
      <c r="BI31" s="21" t="s">
        <v>269</v>
      </c>
      <c r="BJ31" s="21" t="str">
        <f t="shared" si="2"/>
        <v/>
      </c>
    </row>
    <row r="32" spans="2:64" x14ac:dyDescent="0.25">
      <c r="B32" s="21" t="str">
        <f>TRIM(LEFT('2025 SpaceFuncData-Input'!$A31,IF(ISNUMBER(FIND(" (Note",'2025 SpaceFuncData-Input'!$A31,1)),FIND(" (Note",'2025 SpaceFuncData-Input'!$A31,1),99)))</f>
        <v>Healthcare Facility and Hospitals (Medical Supply Room)</v>
      </c>
      <c r="C32" s="21" t="str">
        <f>TRIM('2025 SpaceFuncData-Input'!B31)</f>
        <v>Misc - All others</v>
      </c>
      <c r="D32" s="21">
        <f>ROUND('2025 SpaceFuncData-Input'!C31,2)</f>
        <v>10</v>
      </c>
      <c r="E32" s="21">
        <f>'2025 SpaceFuncData-Input'!D31</f>
        <v>0.5</v>
      </c>
      <c r="F32" s="21">
        <f>'2025 SpaceFuncData-Input'!E31</f>
        <v>250</v>
      </c>
      <c r="G32" s="21">
        <f>'2025 SpaceFuncData-Input'!F31</f>
        <v>200</v>
      </c>
      <c r="H32" s="21">
        <f>'2025 SpaceFuncData-Input'!G31</f>
        <v>1.5</v>
      </c>
      <c r="I32" s="21">
        <f>'2025 SpaceFuncData-Input'!H31</f>
        <v>0.24</v>
      </c>
      <c r="J32" s="21" t="str">
        <f>'2025 SpaceFuncData-Input'!I31</f>
        <v>Gas</v>
      </c>
      <c r="K32" s="21">
        <f>'2025 SpaceFuncData-Input'!J31</f>
        <v>0.55000000000000004</v>
      </c>
      <c r="L32" s="21">
        <f>'2025 SpaceFuncData-Input'!K31</f>
        <v>0</v>
      </c>
      <c r="M32" s="21">
        <f>'2025 SpaceFuncData-Input'!L31</f>
        <v>0</v>
      </c>
      <c r="N32" s="21">
        <f>'2025 SpaceFuncData-Input'!M31</f>
        <v>0</v>
      </c>
      <c r="O32" s="21">
        <f>'2025 SpaceFuncData-Input'!N31</f>
        <v>0</v>
      </c>
      <c r="P32" s="21">
        <f>'2025 SpaceFuncData-Input'!O31</f>
        <v>0</v>
      </c>
      <c r="Q32" s="21">
        <f>'2025 SpaceFuncData-Input'!P31</f>
        <v>0</v>
      </c>
      <c r="R32" s="21">
        <f>'2025 SpaceFuncData-Input'!Q31</f>
        <v>0</v>
      </c>
      <c r="S32" s="21">
        <f>'2025 SpaceFuncData-Input'!R31</f>
        <v>0</v>
      </c>
      <c r="T32" s="21">
        <f>'2025 SpaceFuncData-Input'!S31</f>
        <v>0</v>
      </c>
      <c r="U32" s="21">
        <f>'2025 SpaceFuncData-Input'!T31</f>
        <v>0</v>
      </c>
      <c r="V32" s="21">
        <f>'2025 SpaceFuncData-Input'!U31</f>
        <v>0</v>
      </c>
      <c r="W32" s="21">
        <f>'2025 SpaceFuncData-Input'!V31</f>
        <v>0</v>
      </c>
      <c r="X32" s="21">
        <f>'2025 SpaceFuncData-Input'!W31</f>
        <v>0</v>
      </c>
      <c r="Y32" s="21">
        <f>'2025 SpaceFuncData-Input'!X31</f>
        <v>0</v>
      </c>
      <c r="Z32" s="21">
        <f>'2025 SpaceFuncData-Input'!Y31</f>
        <v>0</v>
      </c>
      <c r="AA32" s="21">
        <f>'2025 SpaceFuncData-Input'!Z31</f>
        <v>0</v>
      </c>
      <c r="AB32" s="21">
        <f>'2025 SpaceFuncData-Input'!AA31</f>
        <v>0</v>
      </c>
      <c r="AC32" s="21">
        <f>'2025 SpaceFuncData-Input'!AB31</f>
        <v>0</v>
      </c>
      <c r="AD32" s="21">
        <f>'2025 SpaceFuncData-Input'!AC31</f>
        <v>0</v>
      </c>
      <c r="AE32" s="21">
        <f>'2025 SpaceFuncData-Input'!AD31</f>
        <v>0</v>
      </c>
      <c r="AF32" s="134">
        <f>'2025 SpaceFuncData-Input'!AE31</f>
        <v>150</v>
      </c>
      <c r="AG32" s="134">
        <f>'2025 SpaceFuncData-Input'!AF31</f>
        <v>150</v>
      </c>
      <c r="AH32" s="21">
        <f>'2025 SpaceFuncData-Input'!AG31</f>
        <v>0</v>
      </c>
      <c r="AI32" s="21">
        <f>'2025 SpaceFuncData-Input'!AH31</f>
        <v>0</v>
      </c>
      <c r="AJ32" s="134">
        <f>'2025 SpaceFuncData-Input'!AI31</f>
        <v>50</v>
      </c>
      <c r="AK32" s="21">
        <f>'2025 SpaceFuncData-Input'!AJ31</f>
        <v>300</v>
      </c>
      <c r="AL32" s="21">
        <f>'2025 SpaceFuncData-Input'!AK31</f>
        <v>1.5</v>
      </c>
      <c r="AM32" s="21">
        <f>'2025 SpaceFuncData-Input'!AL31</f>
        <v>2</v>
      </c>
      <c r="AN32" s="21" t="str">
        <f>'2025 SpaceFuncData-Input'!AM31</f>
        <v>Health</v>
      </c>
      <c r="AO32" s="21" t="str">
        <f t="shared" si="3"/>
        <v>HealthOccupancy</v>
      </c>
      <c r="AP32" s="21" t="str">
        <f t="shared" si="3"/>
        <v>HealthReceptacle</v>
      </c>
      <c r="AQ32" s="21" t="str">
        <f t="shared" si="3"/>
        <v>HealthServiceHotWater</v>
      </c>
      <c r="AR32" s="21" t="str">
        <f t="shared" si="3"/>
        <v>HealthLights</v>
      </c>
      <c r="AS32" s="21" t="str">
        <f t="shared" si="3"/>
        <v>HealthGasEquip</v>
      </c>
      <c r="AT32" s="21" t="str">
        <f t="shared" si="3"/>
        <v>HealthRefrigeration</v>
      </c>
      <c r="AU32" s="21" t="str">
        <f t="shared" si="3"/>
        <v>HealthInfiltration</v>
      </c>
      <c r="AV32" s="21" t="str">
        <f t="shared" si="3"/>
        <v>HealthHVACAvail</v>
      </c>
      <c r="AW32" s="21" t="str">
        <f t="shared" si="3"/>
        <v>HealthHtgSetpt</v>
      </c>
      <c r="AX32" s="21" t="str">
        <f t="shared" si="3"/>
        <v>HealthClgSetpt</v>
      </c>
      <c r="AY32" s="21" t="str">
        <f t="shared" si="3"/>
        <v>HealthElevator</v>
      </c>
      <c r="AZ32" s="21" t="str">
        <f t="shared" si="3"/>
        <v>HealthEscalator</v>
      </c>
      <c r="BA32" s="21" t="str">
        <f t="shared" si="3"/>
        <v>HealthWtrHtrSetpt</v>
      </c>
      <c r="BB32" s="21">
        <f>'2025 SpaceFuncData-Input'!AQ31</f>
        <v>329</v>
      </c>
      <c r="BC32" s="21">
        <f>'2025 SpaceFuncData-Input'!AN31</f>
        <v>1</v>
      </c>
      <c r="BD32" s="21">
        <f>'2025 SpaceFuncData-Input'!AO31</f>
        <v>0</v>
      </c>
      <c r="BE32" s="21">
        <f>'2025 SpaceFuncData-Input'!AP31</f>
        <v>0</v>
      </c>
      <c r="BF32" s="21" t="s">
        <v>1047</v>
      </c>
      <c r="BG32" s="21" t="s">
        <v>131</v>
      </c>
      <c r="BH32" s="193" t="s">
        <v>1140</v>
      </c>
      <c r="BI32" s="21" t="s">
        <v>269</v>
      </c>
      <c r="BJ32" s="21" t="str">
        <f t="shared" si="2"/>
        <v/>
      </c>
    </row>
    <row r="33" spans="2:62" x14ac:dyDescent="0.25">
      <c r="B33" s="21" t="str">
        <f>TRIM(LEFT('2025 SpaceFuncData-Input'!$A32,IF(ISNUMBER(FIND(" (Note",'2025 SpaceFuncData-Input'!$A32,1)),FIND(" (Note",'2025 SpaceFuncData-Input'!$A32,1),99)))</f>
        <v>Healthcare Facility and Hospitals (Nursery)</v>
      </c>
      <c r="C33" s="21" t="str">
        <f>TRIM('2025 SpaceFuncData-Input'!B32)</f>
        <v>Misc - All others</v>
      </c>
      <c r="D33" s="21">
        <f>ROUND('2025 SpaceFuncData-Input'!C32,2)</f>
        <v>10</v>
      </c>
      <c r="E33" s="21">
        <f>'2025 SpaceFuncData-Input'!D32</f>
        <v>0.5</v>
      </c>
      <c r="F33" s="21">
        <f>'2025 SpaceFuncData-Input'!E32</f>
        <v>250</v>
      </c>
      <c r="G33" s="21">
        <f>'2025 SpaceFuncData-Input'!F32</f>
        <v>200</v>
      </c>
      <c r="H33" s="21">
        <f>'2025 SpaceFuncData-Input'!G32</f>
        <v>1.5</v>
      </c>
      <c r="I33" s="21">
        <f>'2025 SpaceFuncData-Input'!H32</f>
        <v>0.24</v>
      </c>
      <c r="J33" s="21" t="str">
        <f>'2025 SpaceFuncData-Input'!I32</f>
        <v>Gas</v>
      </c>
      <c r="K33" s="21">
        <f>'2025 SpaceFuncData-Input'!J32</f>
        <v>0.8</v>
      </c>
      <c r="L33" s="21">
        <f>'2025 SpaceFuncData-Input'!K32</f>
        <v>0</v>
      </c>
      <c r="M33" s="21">
        <f>'2025 SpaceFuncData-Input'!L32</f>
        <v>0</v>
      </c>
      <c r="N33" s="21">
        <f>'2025 SpaceFuncData-Input'!M32</f>
        <v>0</v>
      </c>
      <c r="O33" s="21">
        <f>'2025 SpaceFuncData-Input'!N32</f>
        <v>0</v>
      </c>
      <c r="P33" s="21">
        <f>'2025 SpaceFuncData-Input'!O32</f>
        <v>0</v>
      </c>
      <c r="Q33" s="21">
        <f>'2025 SpaceFuncData-Input'!P32</f>
        <v>0</v>
      </c>
      <c r="R33" s="21">
        <f>'2025 SpaceFuncData-Input'!Q32</f>
        <v>0</v>
      </c>
      <c r="S33" s="21">
        <f>'2025 SpaceFuncData-Input'!R32</f>
        <v>0</v>
      </c>
      <c r="T33" s="21">
        <f>'2025 SpaceFuncData-Input'!S32</f>
        <v>0</v>
      </c>
      <c r="U33" s="21">
        <f>'2025 SpaceFuncData-Input'!T32</f>
        <v>0</v>
      </c>
      <c r="V33" s="21">
        <f>'2025 SpaceFuncData-Input'!U32</f>
        <v>0</v>
      </c>
      <c r="W33" s="21">
        <f>'2025 SpaceFuncData-Input'!V32</f>
        <v>0</v>
      </c>
      <c r="X33" s="21">
        <f>'2025 SpaceFuncData-Input'!W32</f>
        <v>0.1</v>
      </c>
      <c r="Y33" s="21">
        <f>'2025 SpaceFuncData-Input'!X32</f>
        <v>0</v>
      </c>
      <c r="Z33" s="21">
        <f>'2025 SpaceFuncData-Input'!Y32</f>
        <v>0</v>
      </c>
      <c r="AA33" s="21">
        <f>'2025 SpaceFuncData-Input'!Z32</f>
        <v>0</v>
      </c>
      <c r="AB33" s="21">
        <f>'2025 SpaceFuncData-Input'!AA32</f>
        <v>0</v>
      </c>
      <c r="AC33" s="21">
        <f>'2025 SpaceFuncData-Input'!AB32</f>
        <v>0</v>
      </c>
      <c r="AD33" s="21">
        <f>'2025 SpaceFuncData-Input'!AC32</f>
        <v>0</v>
      </c>
      <c r="AE33" s="21">
        <f>'2025 SpaceFuncData-Input'!AD32</f>
        <v>0</v>
      </c>
      <c r="AF33" s="134">
        <f>'2025 SpaceFuncData-Input'!AE32</f>
        <v>150</v>
      </c>
      <c r="AG33" s="134">
        <f>'2025 SpaceFuncData-Input'!AF32</f>
        <v>150</v>
      </c>
      <c r="AH33" s="21">
        <f>'2025 SpaceFuncData-Input'!AG32</f>
        <v>0</v>
      </c>
      <c r="AI33" s="21">
        <f>'2025 SpaceFuncData-Input'!AH32</f>
        <v>0</v>
      </c>
      <c r="AJ33" s="134">
        <f>'2025 SpaceFuncData-Input'!AI32</f>
        <v>20</v>
      </c>
      <c r="AK33" s="21">
        <f>'2025 SpaceFuncData-Input'!AJ32</f>
        <v>200</v>
      </c>
      <c r="AL33" s="21">
        <f>'2025 SpaceFuncData-Input'!AK32</f>
        <v>1.5</v>
      </c>
      <c r="AM33" s="21">
        <f>'2025 SpaceFuncData-Input'!AL32</f>
        <v>2</v>
      </c>
      <c r="AN33" s="21" t="str">
        <f>'2025 SpaceFuncData-Input'!AM32</f>
        <v>Health</v>
      </c>
      <c r="AO33" s="21" t="str">
        <f t="shared" si="3"/>
        <v>HealthOccupancy</v>
      </c>
      <c r="AP33" s="21" t="str">
        <f t="shared" si="3"/>
        <v>HealthReceptacle</v>
      </c>
      <c r="AQ33" s="21" t="str">
        <f t="shared" si="3"/>
        <v>HealthServiceHotWater</v>
      </c>
      <c r="AR33" s="21" t="str">
        <f t="shared" si="3"/>
        <v>HealthLights</v>
      </c>
      <c r="AS33" s="21" t="str">
        <f t="shared" si="3"/>
        <v>HealthGasEquip</v>
      </c>
      <c r="AT33" s="21" t="str">
        <f t="shared" si="3"/>
        <v>HealthRefrigeration</v>
      </c>
      <c r="AU33" s="21" t="str">
        <f t="shared" si="3"/>
        <v>HealthInfiltration</v>
      </c>
      <c r="AV33" s="21" t="str">
        <f t="shared" si="3"/>
        <v>HealthHVACAvail</v>
      </c>
      <c r="AW33" s="21" t="str">
        <f t="shared" si="3"/>
        <v>HealthHtgSetpt</v>
      </c>
      <c r="AX33" s="21" t="str">
        <f t="shared" si="3"/>
        <v>HealthClgSetpt</v>
      </c>
      <c r="AY33" s="21" t="str">
        <f t="shared" si="3"/>
        <v>HealthElevator</v>
      </c>
      <c r="AZ33" s="21" t="str">
        <f t="shared" si="3"/>
        <v>HealthEscalator</v>
      </c>
      <c r="BA33" s="21" t="str">
        <f t="shared" si="3"/>
        <v>HealthWtrHtrSetpt</v>
      </c>
      <c r="BB33" s="21">
        <f>'2025 SpaceFuncData-Input'!AQ32</f>
        <v>330</v>
      </c>
      <c r="BC33" s="21">
        <f>'2025 SpaceFuncData-Input'!AN32</f>
        <v>1</v>
      </c>
      <c r="BD33" s="21">
        <f>'2025 SpaceFuncData-Input'!AO32</f>
        <v>0</v>
      </c>
      <c r="BE33" s="21">
        <f>'2025 SpaceFuncData-Input'!AP32</f>
        <v>0</v>
      </c>
      <c r="BF33" s="21" t="s">
        <v>1048</v>
      </c>
      <c r="BG33" s="21" t="s">
        <v>131</v>
      </c>
      <c r="BH33" s="193" t="s">
        <v>1140</v>
      </c>
      <c r="BI33" s="21" t="s">
        <v>269</v>
      </c>
      <c r="BJ33" s="21" t="str">
        <f t="shared" si="2"/>
        <v/>
      </c>
    </row>
    <row r="34" spans="2:62" x14ac:dyDescent="0.25">
      <c r="B34" s="21" t="str">
        <f>TRIM(LEFT('2025 SpaceFuncData-Input'!$A33,IF(ISNUMBER(FIND(" (Note",'2025 SpaceFuncData-Input'!$A33,1)),FIND(" (Note",'2025 SpaceFuncData-Input'!$A33,1),99)))</f>
        <v>Healthcare Facility and Hospitals (Nurse's Station)</v>
      </c>
      <c r="C34" s="21" t="str">
        <f>TRIM('2025 SpaceFuncData-Input'!B33)</f>
        <v>Misc - All others</v>
      </c>
      <c r="D34" s="21">
        <f>ROUND('2025 SpaceFuncData-Input'!C33,2)</f>
        <v>10</v>
      </c>
      <c r="E34" s="21">
        <f>'2025 SpaceFuncData-Input'!D33</f>
        <v>0.5</v>
      </c>
      <c r="F34" s="21">
        <f>'2025 SpaceFuncData-Input'!E33</f>
        <v>250</v>
      </c>
      <c r="G34" s="21">
        <f>'2025 SpaceFuncData-Input'!F33</f>
        <v>200</v>
      </c>
      <c r="H34" s="21">
        <f>'2025 SpaceFuncData-Input'!G33</f>
        <v>1.5</v>
      </c>
      <c r="I34" s="21">
        <f>'2025 SpaceFuncData-Input'!H33</f>
        <v>0.24</v>
      </c>
      <c r="J34" s="21" t="str">
        <f>'2025 SpaceFuncData-Input'!I33</f>
        <v>Gas</v>
      </c>
      <c r="K34" s="21">
        <f>'2025 SpaceFuncData-Input'!J33</f>
        <v>0.85</v>
      </c>
      <c r="L34" s="21">
        <f>'2025 SpaceFuncData-Input'!K33</f>
        <v>0</v>
      </c>
      <c r="M34" s="21">
        <f>'2025 SpaceFuncData-Input'!L33</f>
        <v>0.2</v>
      </c>
      <c r="N34" s="21">
        <f>'2025 SpaceFuncData-Input'!M33</f>
        <v>0</v>
      </c>
      <c r="O34" s="21">
        <f>'2025 SpaceFuncData-Input'!N33</f>
        <v>0</v>
      </c>
      <c r="P34" s="21">
        <f>'2025 SpaceFuncData-Input'!O33</f>
        <v>0</v>
      </c>
      <c r="Q34" s="21">
        <f>'2025 SpaceFuncData-Input'!P33</f>
        <v>0</v>
      </c>
      <c r="R34" s="21">
        <f>'2025 SpaceFuncData-Input'!Q33</f>
        <v>0</v>
      </c>
      <c r="S34" s="21">
        <f>'2025 SpaceFuncData-Input'!R33</f>
        <v>0</v>
      </c>
      <c r="T34" s="21">
        <f>'2025 SpaceFuncData-Input'!S33</f>
        <v>0</v>
      </c>
      <c r="U34" s="21">
        <f>'2025 SpaceFuncData-Input'!T33</f>
        <v>0</v>
      </c>
      <c r="V34" s="21">
        <f>'2025 SpaceFuncData-Input'!U33</f>
        <v>0</v>
      </c>
      <c r="W34" s="21">
        <f>'2025 SpaceFuncData-Input'!V33</f>
        <v>0</v>
      </c>
      <c r="X34" s="21">
        <f>'2025 SpaceFuncData-Input'!W33</f>
        <v>0.1</v>
      </c>
      <c r="Y34" s="21">
        <f>'2025 SpaceFuncData-Input'!X33</f>
        <v>0</v>
      </c>
      <c r="Z34" s="21">
        <f>'2025 SpaceFuncData-Input'!Y33</f>
        <v>0</v>
      </c>
      <c r="AA34" s="21">
        <f>'2025 SpaceFuncData-Input'!Z33</f>
        <v>0</v>
      </c>
      <c r="AB34" s="21">
        <f>'2025 SpaceFuncData-Input'!AA33</f>
        <v>0</v>
      </c>
      <c r="AC34" s="21">
        <f>'2025 SpaceFuncData-Input'!AB33</f>
        <v>0</v>
      </c>
      <c r="AD34" s="21">
        <f>'2025 SpaceFuncData-Input'!AC33</f>
        <v>0</v>
      </c>
      <c r="AE34" s="21">
        <f>'2025 SpaceFuncData-Input'!AD33</f>
        <v>0</v>
      </c>
      <c r="AF34" s="134">
        <f>'2025 SpaceFuncData-Input'!AE33</f>
        <v>150</v>
      </c>
      <c r="AG34" s="134">
        <f>'2025 SpaceFuncData-Input'!AF33</f>
        <v>150</v>
      </c>
      <c r="AH34" s="21">
        <f>'2025 SpaceFuncData-Input'!AG33</f>
        <v>0</v>
      </c>
      <c r="AI34" s="21">
        <f>'2025 SpaceFuncData-Input'!AH33</f>
        <v>0</v>
      </c>
      <c r="AJ34" s="134">
        <f>'2025 SpaceFuncData-Input'!AI33</f>
        <v>75</v>
      </c>
      <c r="AK34" s="21">
        <f>'2025 SpaceFuncData-Input'!AJ33</f>
        <v>500</v>
      </c>
      <c r="AL34" s="21">
        <f>'2025 SpaceFuncData-Input'!AK33</f>
        <v>1.5</v>
      </c>
      <c r="AM34" s="21">
        <f>'2025 SpaceFuncData-Input'!AL33</f>
        <v>2</v>
      </c>
      <c r="AN34" s="21" t="str">
        <f>'2025 SpaceFuncData-Input'!AM33</f>
        <v>Health</v>
      </c>
      <c r="AO34" s="21" t="str">
        <f t="shared" si="3"/>
        <v>HealthOccupancy</v>
      </c>
      <c r="AP34" s="21" t="str">
        <f t="shared" si="3"/>
        <v>HealthReceptacle</v>
      </c>
      <c r="AQ34" s="21" t="str">
        <f t="shared" si="3"/>
        <v>HealthServiceHotWater</v>
      </c>
      <c r="AR34" s="21" t="str">
        <f t="shared" si="3"/>
        <v>HealthLights</v>
      </c>
      <c r="AS34" s="21" t="str">
        <f t="shared" si="3"/>
        <v>HealthGasEquip</v>
      </c>
      <c r="AT34" s="21" t="str">
        <f t="shared" si="3"/>
        <v>HealthRefrigeration</v>
      </c>
      <c r="AU34" s="21" t="str">
        <f t="shared" si="3"/>
        <v>HealthInfiltration</v>
      </c>
      <c r="AV34" s="21" t="str">
        <f t="shared" si="3"/>
        <v>HealthHVACAvail</v>
      </c>
      <c r="AW34" s="21" t="str">
        <f t="shared" si="3"/>
        <v>HealthHtgSetpt</v>
      </c>
      <c r="AX34" s="21" t="str">
        <f t="shared" si="3"/>
        <v>HealthClgSetpt</v>
      </c>
      <c r="AY34" s="21" t="str">
        <f t="shared" si="3"/>
        <v>HealthElevator</v>
      </c>
      <c r="AZ34" s="21" t="str">
        <f t="shared" si="3"/>
        <v>HealthEscalator</v>
      </c>
      <c r="BA34" s="21" t="str">
        <f t="shared" si="3"/>
        <v>HealthWtrHtrSetpt</v>
      </c>
      <c r="BB34" s="21">
        <f>'2025 SpaceFuncData-Input'!AQ33</f>
        <v>331</v>
      </c>
      <c r="BC34" s="21">
        <f>'2025 SpaceFuncData-Input'!AN33</f>
        <v>1</v>
      </c>
      <c r="BD34" s="21">
        <f>'2025 SpaceFuncData-Input'!AO33</f>
        <v>0</v>
      </c>
      <c r="BE34" s="21">
        <f>'2025 SpaceFuncData-Input'!AP33</f>
        <v>0</v>
      </c>
      <c r="BF34" s="21" t="s">
        <v>1049</v>
      </c>
      <c r="BG34" s="21" t="s">
        <v>131</v>
      </c>
      <c r="BH34" s="193" t="s">
        <v>1140</v>
      </c>
      <c r="BI34" s="21" t="s">
        <v>269</v>
      </c>
      <c r="BJ34" s="21" t="str">
        <f t="shared" si="2"/>
        <v/>
      </c>
    </row>
    <row r="35" spans="2:62" x14ac:dyDescent="0.25">
      <c r="B35" s="21" t="str">
        <f>TRIM(LEFT('2025 SpaceFuncData-Input'!$A34,IF(ISNUMBER(FIND(" (Note",'2025 SpaceFuncData-Input'!$A34,1)),FIND(" (Note",'2025 SpaceFuncData-Input'!$A34,1),99)))</f>
        <v>Healthcare Facility and Hospitals (Operating Room)</v>
      </c>
      <c r="C35" s="21" t="str">
        <f>TRIM('2025 SpaceFuncData-Input'!B34)</f>
        <v>Misc - All others</v>
      </c>
      <c r="D35" s="21">
        <f>ROUND('2025 SpaceFuncData-Input'!C34,2)</f>
        <v>10</v>
      </c>
      <c r="E35" s="21">
        <f>'2025 SpaceFuncData-Input'!D34</f>
        <v>0.5</v>
      </c>
      <c r="F35" s="21">
        <f>'2025 SpaceFuncData-Input'!E34</f>
        <v>250</v>
      </c>
      <c r="G35" s="21">
        <f>'2025 SpaceFuncData-Input'!F34</f>
        <v>200</v>
      </c>
      <c r="H35" s="21">
        <f>'2025 SpaceFuncData-Input'!G34</f>
        <v>1.5</v>
      </c>
      <c r="I35" s="21">
        <f>'2025 SpaceFuncData-Input'!H34</f>
        <v>0.24</v>
      </c>
      <c r="J35" s="21" t="str">
        <f>'2025 SpaceFuncData-Input'!I34</f>
        <v>Gas</v>
      </c>
      <c r="K35" s="21">
        <f>'2025 SpaceFuncData-Input'!J34</f>
        <v>1.9</v>
      </c>
      <c r="L35" s="21">
        <f>'2025 SpaceFuncData-Input'!K34</f>
        <v>0</v>
      </c>
      <c r="M35" s="21">
        <f>'2025 SpaceFuncData-Input'!L34</f>
        <v>0</v>
      </c>
      <c r="N35" s="21">
        <f>'2025 SpaceFuncData-Input'!M34</f>
        <v>0</v>
      </c>
      <c r="O35" s="21">
        <f>'2025 SpaceFuncData-Input'!N34</f>
        <v>0</v>
      </c>
      <c r="P35" s="21">
        <f>'2025 SpaceFuncData-Input'!O34</f>
        <v>0</v>
      </c>
      <c r="Q35" s="21">
        <f>'2025 SpaceFuncData-Input'!P34</f>
        <v>0</v>
      </c>
      <c r="R35" s="21">
        <f>'2025 SpaceFuncData-Input'!Q34</f>
        <v>0</v>
      </c>
      <c r="S35" s="21">
        <f>'2025 SpaceFuncData-Input'!R34</f>
        <v>0</v>
      </c>
      <c r="T35" s="21">
        <f>'2025 SpaceFuncData-Input'!S34</f>
        <v>0</v>
      </c>
      <c r="U35" s="21">
        <f>'2025 SpaceFuncData-Input'!T34</f>
        <v>0</v>
      </c>
      <c r="V35" s="21">
        <f>'2025 SpaceFuncData-Input'!U34</f>
        <v>0</v>
      </c>
      <c r="W35" s="21">
        <f>'2025 SpaceFuncData-Input'!V34</f>
        <v>0</v>
      </c>
      <c r="X35" s="21">
        <f>'2025 SpaceFuncData-Input'!W34</f>
        <v>0</v>
      </c>
      <c r="Y35" s="21">
        <f>'2025 SpaceFuncData-Input'!X34</f>
        <v>0</v>
      </c>
      <c r="Z35" s="21">
        <f>'2025 SpaceFuncData-Input'!Y34</f>
        <v>0</v>
      </c>
      <c r="AA35" s="21">
        <f>'2025 SpaceFuncData-Input'!Z34</f>
        <v>0</v>
      </c>
      <c r="AB35" s="21">
        <f>'2025 SpaceFuncData-Input'!AA34</f>
        <v>0</v>
      </c>
      <c r="AC35" s="21">
        <f>'2025 SpaceFuncData-Input'!AB34</f>
        <v>0</v>
      </c>
      <c r="AD35" s="21">
        <f>'2025 SpaceFuncData-Input'!AC34</f>
        <v>0</v>
      </c>
      <c r="AE35" s="21">
        <f>'2025 SpaceFuncData-Input'!AD34</f>
        <v>0</v>
      </c>
      <c r="AF35" s="134">
        <f>'2025 SpaceFuncData-Input'!AE34</f>
        <v>150</v>
      </c>
      <c r="AG35" s="134">
        <f>'2025 SpaceFuncData-Input'!AF34</f>
        <v>150</v>
      </c>
      <c r="AH35" s="21">
        <f>'2025 SpaceFuncData-Input'!AG34</f>
        <v>0</v>
      </c>
      <c r="AI35" s="21">
        <f>'2025 SpaceFuncData-Input'!AH34</f>
        <v>0</v>
      </c>
      <c r="AJ35" s="134">
        <f>'2025 SpaceFuncData-Input'!AI34</f>
        <v>300</v>
      </c>
      <c r="AK35" s="21">
        <f>'2025 SpaceFuncData-Input'!AJ34</f>
        <v>3000</v>
      </c>
      <c r="AL35" s="21">
        <f>'2025 SpaceFuncData-Input'!AK34</f>
        <v>1.5</v>
      </c>
      <c r="AM35" s="21">
        <f>'2025 SpaceFuncData-Input'!AL34</f>
        <v>2</v>
      </c>
      <c r="AN35" s="21" t="str">
        <f>'2025 SpaceFuncData-Input'!AM34</f>
        <v>Health</v>
      </c>
      <c r="AO35" s="21" t="str">
        <f t="shared" ref="AO35:BA44" si="4">$AN35&amp;AO$90</f>
        <v>HealthOccupancy</v>
      </c>
      <c r="AP35" s="21" t="str">
        <f t="shared" si="4"/>
        <v>HealthReceptacle</v>
      </c>
      <c r="AQ35" s="21" t="str">
        <f t="shared" si="4"/>
        <v>HealthServiceHotWater</v>
      </c>
      <c r="AR35" s="21" t="str">
        <f t="shared" si="4"/>
        <v>HealthLights</v>
      </c>
      <c r="AS35" s="21" t="str">
        <f t="shared" si="4"/>
        <v>HealthGasEquip</v>
      </c>
      <c r="AT35" s="21" t="str">
        <f t="shared" si="4"/>
        <v>HealthRefrigeration</v>
      </c>
      <c r="AU35" s="21" t="str">
        <f t="shared" si="4"/>
        <v>HealthInfiltration</v>
      </c>
      <c r="AV35" s="21" t="str">
        <f t="shared" si="4"/>
        <v>HealthHVACAvail</v>
      </c>
      <c r="AW35" s="21" t="str">
        <f t="shared" si="4"/>
        <v>HealthHtgSetpt</v>
      </c>
      <c r="AX35" s="21" t="str">
        <f t="shared" si="4"/>
        <v>HealthClgSetpt</v>
      </c>
      <c r="AY35" s="21" t="str">
        <f t="shared" si="4"/>
        <v>HealthElevator</v>
      </c>
      <c r="AZ35" s="21" t="str">
        <f t="shared" si="4"/>
        <v>HealthEscalator</v>
      </c>
      <c r="BA35" s="21" t="str">
        <f t="shared" si="4"/>
        <v>HealthWtrHtrSetpt</v>
      </c>
      <c r="BB35" s="21">
        <f>'2025 SpaceFuncData-Input'!AQ34</f>
        <v>332</v>
      </c>
      <c r="BC35" s="21">
        <f>'2025 SpaceFuncData-Input'!AN34</f>
        <v>1</v>
      </c>
      <c r="BD35" s="21">
        <f>'2025 SpaceFuncData-Input'!AO34</f>
        <v>0</v>
      </c>
      <c r="BE35" s="21">
        <f>'2025 SpaceFuncData-Input'!AP34</f>
        <v>0</v>
      </c>
      <c r="BF35" s="21" t="s">
        <v>1050</v>
      </c>
      <c r="BG35" s="21" t="s">
        <v>131</v>
      </c>
      <c r="BH35" s="193" t="s">
        <v>1140</v>
      </c>
      <c r="BI35" s="21" t="s">
        <v>269</v>
      </c>
      <c r="BJ35" s="21" t="str">
        <f t="shared" si="2"/>
        <v/>
      </c>
    </row>
    <row r="36" spans="2:62" x14ac:dyDescent="0.25">
      <c r="B36" s="21" t="str">
        <f>TRIM(LEFT('2025 SpaceFuncData-Input'!$A35,IF(ISNUMBER(FIND(" (Note",'2025 SpaceFuncData-Input'!$A35,1)),FIND(" (Note",'2025 SpaceFuncData-Input'!$A35,1),99)))</f>
        <v>Healthcare Facility and Hospitals (Patient Room)</v>
      </c>
      <c r="C36" s="21" t="str">
        <f>TRIM('2025 SpaceFuncData-Input'!B35)</f>
        <v>Misc - All others</v>
      </c>
      <c r="D36" s="21">
        <f>ROUND('2025 SpaceFuncData-Input'!C35,2)</f>
        <v>10</v>
      </c>
      <c r="E36" s="21">
        <f>'2025 SpaceFuncData-Input'!D35</f>
        <v>0.5</v>
      </c>
      <c r="F36" s="21">
        <f>'2025 SpaceFuncData-Input'!E35</f>
        <v>250</v>
      </c>
      <c r="G36" s="21">
        <f>'2025 SpaceFuncData-Input'!F35</f>
        <v>200</v>
      </c>
      <c r="H36" s="21">
        <f>'2025 SpaceFuncData-Input'!G35</f>
        <v>1.5</v>
      </c>
      <c r="I36" s="21">
        <f>'2025 SpaceFuncData-Input'!H35</f>
        <v>0.24</v>
      </c>
      <c r="J36" s="21" t="str">
        <f>'2025 SpaceFuncData-Input'!I35</f>
        <v>Gas</v>
      </c>
      <c r="K36" s="21">
        <f>'2025 SpaceFuncData-Input'!J35</f>
        <v>0.7</v>
      </c>
      <c r="L36" s="21">
        <f>'2025 SpaceFuncData-Input'!K35</f>
        <v>0</v>
      </c>
      <c r="M36" s="21">
        <f>'2025 SpaceFuncData-Input'!L35</f>
        <v>0</v>
      </c>
      <c r="N36" s="21">
        <f>'2025 SpaceFuncData-Input'!M35</f>
        <v>0</v>
      </c>
      <c r="O36" s="21">
        <f>'2025 SpaceFuncData-Input'!N35</f>
        <v>0.15</v>
      </c>
      <c r="P36" s="21">
        <f>'2025 SpaceFuncData-Input'!O35</f>
        <v>0</v>
      </c>
      <c r="Q36" s="21">
        <f>'2025 SpaceFuncData-Input'!P35</f>
        <v>0</v>
      </c>
      <c r="R36" s="21">
        <f>'2025 SpaceFuncData-Input'!Q35</f>
        <v>0</v>
      </c>
      <c r="S36" s="21">
        <f>'2025 SpaceFuncData-Input'!R35</f>
        <v>0</v>
      </c>
      <c r="T36" s="21">
        <f>'2025 SpaceFuncData-Input'!S35</f>
        <v>0</v>
      </c>
      <c r="U36" s="21">
        <f>'2025 SpaceFuncData-Input'!T35</f>
        <v>0</v>
      </c>
      <c r="V36" s="21">
        <f>'2025 SpaceFuncData-Input'!U35</f>
        <v>0</v>
      </c>
      <c r="W36" s="21">
        <f>'2025 SpaceFuncData-Input'!V35</f>
        <v>0</v>
      </c>
      <c r="X36" s="21">
        <f>'2025 SpaceFuncData-Input'!W35</f>
        <v>0.1</v>
      </c>
      <c r="Y36" s="21">
        <f>'2025 SpaceFuncData-Input'!X35</f>
        <v>0</v>
      </c>
      <c r="Z36" s="21">
        <f>'2025 SpaceFuncData-Input'!Y35</f>
        <v>0</v>
      </c>
      <c r="AA36" s="21">
        <f>'2025 SpaceFuncData-Input'!Z35</f>
        <v>0</v>
      </c>
      <c r="AB36" s="21">
        <f>'2025 SpaceFuncData-Input'!AA35</f>
        <v>0</v>
      </c>
      <c r="AC36" s="21">
        <f>'2025 SpaceFuncData-Input'!AB35</f>
        <v>0</v>
      </c>
      <c r="AD36" s="21">
        <f>'2025 SpaceFuncData-Input'!AC35</f>
        <v>0</v>
      </c>
      <c r="AE36" s="21">
        <f>'2025 SpaceFuncData-Input'!AD35</f>
        <v>0</v>
      </c>
      <c r="AF36" s="134">
        <f>'2025 SpaceFuncData-Input'!AE35</f>
        <v>150</v>
      </c>
      <c r="AG36" s="134">
        <f>'2025 SpaceFuncData-Input'!AF35</f>
        <v>150</v>
      </c>
      <c r="AH36" s="21">
        <f>'2025 SpaceFuncData-Input'!AG35</f>
        <v>0</v>
      </c>
      <c r="AI36" s="21">
        <f>'2025 SpaceFuncData-Input'!AH35</f>
        <v>0</v>
      </c>
      <c r="AJ36" s="134">
        <f>'2025 SpaceFuncData-Input'!AI35</f>
        <v>20</v>
      </c>
      <c r="AK36" s="21">
        <f>'2025 SpaceFuncData-Input'!AJ35</f>
        <v>200</v>
      </c>
      <c r="AL36" s="21">
        <f>'2025 SpaceFuncData-Input'!AK35</f>
        <v>1.5</v>
      </c>
      <c r="AM36" s="21">
        <f>'2025 SpaceFuncData-Input'!AL35</f>
        <v>2</v>
      </c>
      <c r="AN36" s="21" t="str">
        <f>'2025 SpaceFuncData-Input'!AM35</f>
        <v>Health</v>
      </c>
      <c r="AO36" s="21" t="str">
        <f t="shared" si="4"/>
        <v>HealthOccupancy</v>
      </c>
      <c r="AP36" s="21" t="str">
        <f t="shared" si="4"/>
        <v>HealthReceptacle</v>
      </c>
      <c r="AQ36" s="21" t="str">
        <f t="shared" si="4"/>
        <v>HealthServiceHotWater</v>
      </c>
      <c r="AR36" s="21" t="str">
        <f t="shared" si="4"/>
        <v>HealthLights</v>
      </c>
      <c r="AS36" s="21" t="str">
        <f t="shared" si="4"/>
        <v>HealthGasEquip</v>
      </c>
      <c r="AT36" s="21" t="str">
        <f t="shared" si="4"/>
        <v>HealthRefrigeration</v>
      </c>
      <c r="AU36" s="21" t="str">
        <f t="shared" si="4"/>
        <v>HealthInfiltration</v>
      </c>
      <c r="AV36" s="21" t="str">
        <f t="shared" si="4"/>
        <v>HealthHVACAvail</v>
      </c>
      <c r="AW36" s="21" t="str">
        <f t="shared" si="4"/>
        <v>HealthHtgSetpt</v>
      </c>
      <c r="AX36" s="21" t="str">
        <f t="shared" si="4"/>
        <v>HealthClgSetpt</v>
      </c>
      <c r="AY36" s="21" t="str">
        <f t="shared" si="4"/>
        <v>HealthElevator</v>
      </c>
      <c r="AZ36" s="21" t="str">
        <f t="shared" si="4"/>
        <v>HealthEscalator</v>
      </c>
      <c r="BA36" s="21" t="str">
        <f t="shared" si="4"/>
        <v>HealthWtrHtrSetpt</v>
      </c>
      <c r="BB36" s="21">
        <f>'2025 SpaceFuncData-Input'!AQ35</f>
        <v>333</v>
      </c>
      <c r="BC36" s="21">
        <f>'2025 SpaceFuncData-Input'!AN35</f>
        <v>1</v>
      </c>
      <c r="BD36" s="21">
        <f>'2025 SpaceFuncData-Input'!AO35</f>
        <v>0</v>
      </c>
      <c r="BE36" s="21">
        <f>'2025 SpaceFuncData-Input'!AP35</f>
        <v>0</v>
      </c>
      <c r="BF36" s="21" t="s">
        <v>1051</v>
      </c>
      <c r="BG36" s="21" t="s">
        <v>131</v>
      </c>
      <c r="BH36" s="193" t="s">
        <v>1140</v>
      </c>
      <c r="BI36" s="21" t="s">
        <v>269</v>
      </c>
      <c r="BJ36" s="21" t="str">
        <f t="shared" si="2"/>
        <v/>
      </c>
    </row>
    <row r="37" spans="2:62" x14ac:dyDescent="0.25">
      <c r="B37" s="21" t="str">
        <f>TRIM(LEFT('2025 SpaceFuncData-Input'!$A36,IF(ISNUMBER(FIND(" (Note",'2025 SpaceFuncData-Input'!$A36,1)),FIND(" (Note",'2025 SpaceFuncData-Input'!$A36,1),99)))</f>
        <v>Healthcare Facility and Hospitals (Physical Therapy Room)</v>
      </c>
      <c r="C37" s="21" t="str">
        <f>TRIM('2025 SpaceFuncData-Input'!B36)</f>
        <v>Misc - All others</v>
      </c>
      <c r="D37" s="21">
        <f>ROUND('2025 SpaceFuncData-Input'!C36,2)</f>
        <v>10</v>
      </c>
      <c r="E37" s="21">
        <f>'2025 SpaceFuncData-Input'!D36</f>
        <v>0.5</v>
      </c>
      <c r="F37" s="21">
        <f>'2025 SpaceFuncData-Input'!E36</f>
        <v>250</v>
      </c>
      <c r="G37" s="21">
        <f>'2025 SpaceFuncData-Input'!F36</f>
        <v>200</v>
      </c>
      <c r="H37" s="21">
        <f>'2025 SpaceFuncData-Input'!G36</f>
        <v>1.5</v>
      </c>
      <c r="I37" s="21">
        <f>'2025 SpaceFuncData-Input'!H36</f>
        <v>0.24</v>
      </c>
      <c r="J37" s="21" t="str">
        <f>'2025 SpaceFuncData-Input'!I36</f>
        <v>Electric</v>
      </c>
      <c r="K37" s="21">
        <f>'2025 SpaceFuncData-Input'!J36</f>
        <v>0.75</v>
      </c>
      <c r="L37" s="21">
        <f>'2025 SpaceFuncData-Input'!K36</f>
        <v>0</v>
      </c>
      <c r="M37" s="21">
        <f>'2025 SpaceFuncData-Input'!L36</f>
        <v>0</v>
      </c>
      <c r="N37" s="21">
        <f>'2025 SpaceFuncData-Input'!M36</f>
        <v>0</v>
      </c>
      <c r="O37" s="21">
        <f>'2025 SpaceFuncData-Input'!N36</f>
        <v>0</v>
      </c>
      <c r="P37" s="21">
        <f>'2025 SpaceFuncData-Input'!O36</f>
        <v>0</v>
      </c>
      <c r="Q37" s="21">
        <f>'2025 SpaceFuncData-Input'!P36</f>
        <v>0</v>
      </c>
      <c r="R37" s="21">
        <f>'2025 SpaceFuncData-Input'!Q36</f>
        <v>0</v>
      </c>
      <c r="S37" s="21">
        <f>'2025 SpaceFuncData-Input'!R36</f>
        <v>0</v>
      </c>
      <c r="T37" s="21">
        <f>'2025 SpaceFuncData-Input'!S36</f>
        <v>0</v>
      </c>
      <c r="U37" s="21">
        <f>'2025 SpaceFuncData-Input'!T36</f>
        <v>0</v>
      </c>
      <c r="V37" s="21">
        <f>'2025 SpaceFuncData-Input'!U36</f>
        <v>0</v>
      </c>
      <c r="W37" s="21">
        <f>'2025 SpaceFuncData-Input'!V36</f>
        <v>0</v>
      </c>
      <c r="X37" s="21">
        <f>'2025 SpaceFuncData-Input'!W36</f>
        <v>0.1</v>
      </c>
      <c r="Y37" s="21">
        <f>'2025 SpaceFuncData-Input'!X36</f>
        <v>0</v>
      </c>
      <c r="Z37" s="21">
        <f>'2025 SpaceFuncData-Input'!Y36</f>
        <v>0</v>
      </c>
      <c r="AA37" s="21">
        <f>'2025 SpaceFuncData-Input'!Z36</f>
        <v>0</v>
      </c>
      <c r="AB37" s="21">
        <f>'2025 SpaceFuncData-Input'!AA36</f>
        <v>0</v>
      </c>
      <c r="AC37" s="21">
        <f>'2025 SpaceFuncData-Input'!AB36</f>
        <v>0</v>
      </c>
      <c r="AD37" s="21">
        <f>'2025 SpaceFuncData-Input'!AC36</f>
        <v>0</v>
      </c>
      <c r="AE37" s="21">
        <f>'2025 SpaceFuncData-Input'!AD36</f>
        <v>0</v>
      </c>
      <c r="AF37" s="134">
        <f>'2025 SpaceFuncData-Input'!AE36</f>
        <v>150</v>
      </c>
      <c r="AG37" s="134">
        <f>'2025 SpaceFuncData-Input'!AF36</f>
        <v>150</v>
      </c>
      <c r="AH37" s="21">
        <f>'2025 SpaceFuncData-Input'!AG36</f>
        <v>0</v>
      </c>
      <c r="AI37" s="21">
        <f>'2025 SpaceFuncData-Input'!AH36</f>
        <v>0</v>
      </c>
      <c r="AJ37" s="134">
        <f>'2025 SpaceFuncData-Input'!AI36</f>
        <v>75</v>
      </c>
      <c r="AK37" s="21">
        <f>'2025 SpaceFuncData-Input'!AJ36</f>
        <v>500</v>
      </c>
      <c r="AL37" s="21">
        <f>'2025 SpaceFuncData-Input'!AK36</f>
        <v>1.5</v>
      </c>
      <c r="AM37" s="21">
        <f>'2025 SpaceFuncData-Input'!AL36</f>
        <v>2</v>
      </c>
      <c r="AN37" s="21" t="str">
        <f>'2025 SpaceFuncData-Input'!AM36</f>
        <v>Health</v>
      </c>
      <c r="AO37" s="21" t="str">
        <f t="shared" si="4"/>
        <v>HealthOccupancy</v>
      </c>
      <c r="AP37" s="21" t="str">
        <f t="shared" si="4"/>
        <v>HealthReceptacle</v>
      </c>
      <c r="AQ37" s="21" t="str">
        <f t="shared" si="4"/>
        <v>HealthServiceHotWater</v>
      </c>
      <c r="AR37" s="21" t="str">
        <f t="shared" si="4"/>
        <v>HealthLights</v>
      </c>
      <c r="AS37" s="21" t="str">
        <f t="shared" si="4"/>
        <v>HealthGasEquip</v>
      </c>
      <c r="AT37" s="21" t="str">
        <f t="shared" si="4"/>
        <v>HealthRefrigeration</v>
      </c>
      <c r="AU37" s="21" t="str">
        <f t="shared" si="4"/>
        <v>HealthInfiltration</v>
      </c>
      <c r="AV37" s="21" t="str">
        <f t="shared" si="4"/>
        <v>HealthHVACAvail</v>
      </c>
      <c r="AW37" s="21" t="str">
        <f t="shared" si="4"/>
        <v>HealthHtgSetpt</v>
      </c>
      <c r="AX37" s="21" t="str">
        <f t="shared" si="4"/>
        <v>HealthClgSetpt</v>
      </c>
      <c r="AY37" s="21" t="str">
        <f t="shared" si="4"/>
        <v>HealthElevator</v>
      </c>
      <c r="AZ37" s="21" t="str">
        <f t="shared" si="4"/>
        <v>HealthEscalator</v>
      </c>
      <c r="BA37" s="21" t="str">
        <f t="shared" si="4"/>
        <v>HealthWtrHtrSetpt</v>
      </c>
      <c r="BB37" s="21">
        <f>'2025 SpaceFuncData-Input'!AQ36</f>
        <v>334</v>
      </c>
      <c r="BC37" s="21">
        <f>'2025 SpaceFuncData-Input'!AN36</f>
        <v>1</v>
      </c>
      <c r="BD37" s="21">
        <f>'2025 SpaceFuncData-Input'!AO36</f>
        <v>0</v>
      </c>
      <c r="BE37" s="21">
        <f>'2025 SpaceFuncData-Input'!AP36</f>
        <v>0</v>
      </c>
      <c r="BF37" s="21" t="s">
        <v>1052</v>
      </c>
      <c r="BG37" s="21" t="s">
        <v>131</v>
      </c>
      <c r="BH37" s="193" t="s">
        <v>1140</v>
      </c>
      <c r="BI37" s="21" t="s">
        <v>269</v>
      </c>
      <c r="BJ37" s="21" t="str">
        <f t="shared" si="2"/>
        <v/>
      </c>
    </row>
    <row r="38" spans="2:62" x14ac:dyDescent="0.25">
      <c r="B38" s="21" t="str">
        <f>TRIM(LEFT('2025 SpaceFuncData-Input'!$A37,IF(ISNUMBER(FIND(" (Note",'2025 SpaceFuncData-Input'!$A37,1)),FIND(" (Note",'2025 SpaceFuncData-Input'!$A37,1),99)))</f>
        <v>Healthcare Facility and Hospitals (Recovery Room)</v>
      </c>
      <c r="C38" s="21" t="str">
        <f>TRIM('2025 SpaceFuncData-Input'!B37)</f>
        <v>Misc - All others</v>
      </c>
      <c r="D38" s="21">
        <f>ROUND('2025 SpaceFuncData-Input'!C37,2)</f>
        <v>10</v>
      </c>
      <c r="E38" s="21">
        <f>'2025 SpaceFuncData-Input'!D37</f>
        <v>0.5</v>
      </c>
      <c r="F38" s="21">
        <f>'2025 SpaceFuncData-Input'!E37</f>
        <v>250</v>
      </c>
      <c r="G38" s="21">
        <f>'2025 SpaceFuncData-Input'!F37</f>
        <v>200</v>
      </c>
      <c r="H38" s="21">
        <f>'2025 SpaceFuncData-Input'!G37</f>
        <v>1.5</v>
      </c>
      <c r="I38" s="21">
        <f>'2025 SpaceFuncData-Input'!H37</f>
        <v>0.24</v>
      </c>
      <c r="J38" s="21" t="str">
        <f>'2025 SpaceFuncData-Input'!I37</f>
        <v>Gas</v>
      </c>
      <c r="K38" s="21">
        <f>'2025 SpaceFuncData-Input'!J37</f>
        <v>0.9</v>
      </c>
      <c r="L38" s="21">
        <f>'2025 SpaceFuncData-Input'!K37</f>
        <v>0</v>
      </c>
      <c r="M38" s="21">
        <f>'2025 SpaceFuncData-Input'!L37</f>
        <v>0</v>
      </c>
      <c r="N38" s="21">
        <f>'2025 SpaceFuncData-Input'!M37</f>
        <v>0</v>
      </c>
      <c r="O38" s="21">
        <f>'2025 SpaceFuncData-Input'!N37</f>
        <v>0</v>
      </c>
      <c r="P38" s="21">
        <f>'2025 SpaceFuncData-Input'!O37</f>
        <v>0</v>
      </c>
      <c r="Q38" s="21">
        <f>'2025 SpaceFuncData-Input'!P37</f>
        <v>0</v>
      </c>
      <c r="R38" s="21">
        <f>'2025 SpaceFuncData-Input'!Q37</f>
        <v>0</v>
      </c>
      <c r="S38" s="21">
        <f>'2025 SpaceFuncData-Input'!R37</f>
        <v>0</v>
      </c>
      <c r="T38" s="21">
        <f>'2025 SpaceFuncData-Input'!S37</f>
        <v>0</v>
      </c>
      <c r="U38" s="21">
        <f>'2025 SpaceFuncData-Input'!T37</f>
        <v>0</v>
      </c>
      <c r="V38" s="21">
        <f>'2025 SpaceFuncData-Input'!U37</f>
        <v>0</v>
      </c>
      <c r="W38" s="21">
        <f>'2025 SpaceFuncData-Input'!V37</f>
        <v>0</v>
      </c>
      <c r="X38" s="21">
        <f>'2025 SpaceFuncData-Input'!W37</f>
        <v>0.1</v>
      </c>
      <c r="Y38" s="21">
        <f>'2025 SpaceFuncData-Input'!X37</f>
        <v>0</v>
      </c>
      <c r="Z38" s="21">
        <f>'2025 SpaceFuncData-Input'!Y37</f>
        <v>0</v>
      </c>
      <c r="AA38" s="21">
        <f>'2025 SpaceFuncData-Input'!Z37</f>
        <v>0</v>
      </c>
      <c r="AB38" s="21">
        <f>'2025 SpaceFuncData-Input'!AA37</f>
        <v>0</v>
      </c>
      <c r="AC38" s="21">
        <f>'2025 SpaceFuncData-Input'!AB37</f>
        <v>0</v>
      </c>
      <c r="AD38" s="21">
        <f>'2025 SpaceFuncData-Input'!AC37</f>
        <v>0</v>
      </c>
      <c r="AE38" s="21">
        <f>'2025 SpaceFuncData-Input'!AD37</f>
        <v>0</v>
      </c>
      <c r="AF38" s="134">
        <f>'2025 SpaceFuncData-Input'!AE37</f>
        <v>150</v>
      </c>
      <c r="AG38" s="134">
        <f>'2025 SpaceFuncData-Input'!AF37</f>
        <v>150</v>
      </c>
      <c r="AH38" s="21">
        <f>'2025 SpaceFuncData-Input'!AG37</f>
        <v>0</v>
      </c>
      <c r="AI38" s="21">
        <f>'2025 SpaceFuncData-Input'!AH37</f>
        <v>0</v>
      </c>
      <c r="AJ38" s="134">
        <f>'2025 SpaceFuncData-Input'!AI37</f>
        <v>20</v>
      </c>
      <c r="AK38" s="21">
        <f>'2025 SpaceFuncData-Input'!AJ37</f>
        <v>200</v>
      </c>
      <c r="AL38" s="21">
        <f>'2025 SpaceFuncData-Input'!AK37</f>
        <v>1.5</v>
      </c>
      <c r="AM38" s="21">
        <f>'2025 SpaceFuncData-Input'!AL37</f>
        <v>2</v>
      </c>
      <c r="AN38" s="21" t="str">
        <f>'2025 SpaceFuncData-Input'!AM37</f>
        <v>Health</v>
      </c>
      <c r="AO38" s="21" t="str">
        <f t="shared" si="4"/>
        <v>HealthOccupancy</v>
      </c>
      <c r="AP38" s="21" t="str">
        <f t="shared" si="4"/>
        <v>HealthReceptacle</v>
      </c>
      <c r="AQ38" s="21" t="str">
        <f t="shared" si="4"/>
        <v>HealthServiceHotWater</v>
      </c>
      <c r="AR38" s="21" t="str">
        <f t="shared" si="4"/>
        <v>HealthLights</v>
      </c>
      <c r="AS38" s="21" t="str">
        <f t="shared" si="4"/>
        <v>HealthGasEquip</v>
      </c>
      <c r="AT38" s="21" t="str">
        <f t="shared" si="4"/>
        <v>HealthRefrigeration</v>
      </c>
      <c r="AU38" s="21" t="str">
        <f t="shared" si="4"/>
        <v>HealthInfiltration</v>
      </c>
      <c r="AV38" s="21" t="str">
        <f t="shared" si="4"/>
        <v>HealthHVACAvail</v>
      </c>
      <c r="AW38" s="21" t="str">
        <f t="shared" si="4"/>
        <v>HealthHtgSetpt</v>
      </c>
      <c r="AX38" s="21" t="str">
        <f t="shared" si="4"/>
        <v>HealthClgSetpt</v>
      </c>
      <c r="AY38" s="21" t="str">
        <f t="shared" si="4"/>
        <v>HealthElevator</v>
      </c>
      <c r="AZ38" s="21" t="str">
        <f t="shared" si="4"/>
        <v>HealthEscalator</v>
      </c>
      <c r="BA38" s="21" t="str">
        <f t="shared" si="4"/>
        <v>HealthWtrHtrSetpt</v>
      </c>
      <c r="BB38" s="21">
        <f>'2025 SpaceFuncData-Input'!AQ37</f>
        <v>335</v>
      </c>
      <c r="BC38" s="21">
        <f>'2025 SpaceFuncData-Input'!AN37</f>
        <v>1</v>
      </c>
      <c r="BD38" s="21">
        <f>'2025 SpaceFuncData-Input'!AO37</f>
        <v>0</v>
      </c>
      <c r="BE38" s="21">
        <f>'2025 SpaceFuncData-Input'!AP37</f>
        <v>0</v>
      </c>
      <c r="BF38" s="21" t="s">
        <v>1053</v>
      </c>
      <c r="BG38" s="21" t="s">
        <v>131</v>
      </c>
      <c r="BH38" s="193" t="s">
        <v>1140</v>
      </c>
      <c r="BI38" s="21" t="s">
        <v>269</v>
      </c>
      <c r="BJ38" s="21" t="str">
        <f t="shared" si="2"/>
        <v/>
      </c>
    </row>
    <row r="39" spans="2:62" x14ac:dyDescent="0.25">
      <c r="B39" s="21" t="str">
        <f>TRIM(LEFT('2025 SpaceFuncData-Input'!$A38,IF(ISNUMBER(FIND(" (Note",'2025 SpaceFuncData-Input'!$A38,1)),FIND(" (Note",'2025 SpaceFuncData-Input'!$A38,1),99)))</f>
        <v>High-Rise Residential Living Spaces</v>
      </c>
      <c r="C39" s="21" t="str">
        <f>TRIM('2025 SpaceFuncData-Input'!B38)</f>
        <v>NA</v>
      </c>
      <c r="D39" s="21">
        <f>ROUND('2025 SpaceFuncData-Input'!C38,2)</f>
        <v>5</v>
      </c>
      <c r="E39" s="21">
        <f>'2025 SpaceFuncData-Input'!D38</f>
        <v>0.5</v>
      </c>
      <c r="F39" s="21">
        <f>'2025 SpaceFuncData-Input'!E38</f>
        <v>245</v>
      </c>
      <c r="G39" s="21">
        <f>'2025 SpaceFuncData-Input'!F38</f>
        <v>155</v>
      </c>
      <c r="H39" s="21">
        <f>'2025 SpaceFuncData-Input'!G38</f>
        <v>0.5</v>
      </c>
      <c r="I39" s="21" t="str">
        <f>'2025 SpaceFuncData-Input'!H38</f>
        <v>RULE Spc:DwellingUnitXGalPerDay</v>
      </c>
      <c r="J39" s="21" t="str">
        <f>'2025 SpaceFuncData-Input'!I38</f>
        <v>Gas</v>
      </c>
      <c r="K39" s="21" t="str">
        <f>'2025 SpaceFuncData-Input'!J38</f>
        <v>na</v>
      </c>
      <c r="L39" s="21">
        <f>'2025 SpaceFuncData-Input'!K38</f>
        <v>0</v>
      </c>
      <c r="M39" s="21">
        <f>'2025 SpaceFuncData-Input'!L38</f>
        <v>0</v>
      </c>
      <c r="N39" s="21">
        <f>'2025 SpaceFuncData-Input'!M38</f>
        <v>0</v>
      </c>
      <c r="O39" s="21">
        <f>'2025 SpaceFuncData-Input'!N38</f>
        <v>0</v>
      </c>
      <c r="P39" s="21">
        <f>'2025 SpaceFuncData-Input'!O38</f>
        <v>0</v>
      </c>
      <c r="Q39" s="21">
        <f>'2025 SpaceFuncData-Input'!P38</f>
        <v>0</v>
      </c>
      <c r="R39" s="21">
        <f>'2025 SpaceFuncData-Input'!Q38</f>
        <v>0</v>
      </c>
      <c r="S39" s="21">
        <f>'2025 SpaceFuncData-Input'!R38</f>
        <v>0</v>
      </c>
      <c r="T39" s="21">
        <f>'2025 SpaceFuncData-Input'!S38</f>
        <v>0</v>
      </c>
      <c r="U39" s="21">
        <f>'2025 SpaceFuncData-Input'!T38</f>
        <v>0</v>
      </c>
      <c r="V39" s="21">
        <f>'2025 SpaceFuncData-Input'!U38</f>
        <v>0</v>
      </c>
      <c r="W39" s="21">
        <f>'2025 SpaceFuncData-Input'!V38</f>
        <v>0</v>
      </c>
      <c r="X39" s="21">
        <f>'2025 SpaceFuncData-Input'!W38</f>
        <v>0</v>
      </c>
      <c r="Y39" s="21">
        <f>'2025 SpaceFuncData-Input'!X38</f>
        <v>0</v>
      </c>
      <c r="Z39" s="21">
        <f>'2025 SpaceFuncData-Input'!Y38</f>
        <v>0</v>
      </c>
      <c r="AA39" s="21">
        <f>'2025 SpaceFuncData-Input'!Z38</f>
        <v>0</v>
      </c>
      <c r="AB39" s="21">
        <f>'2025 SpaceFuncData-Input'!AA38</f>
        <v>0</v>
      </c>
      <c r="AC39" s="21">
        <f>'2025 SpaceFuncData-Input'!AB38</f>
        <v>0</v>
      </c>
      <c r="AD39" s="21">
        <f>'2025 SpaceFuncData-Input'!AC38</f>
        <v>0</v>
      </c>
      <c r="AE39" s="21">
        <f>'2025 SpaceFuncData-Input'!AD38</f>
        <v>0</v>
      </c>
      <c r="AF39" s="134">
        <f>'2025 SpaceFuncData-Input'!AE38</f>
        <v>150</v>
      </c>
      <c r="AG39" s="134">
        <f>'2025 SpaceFuncData-Input'!AF38</f>
        <v>150</v>
      </c>
      <c r="AH39" s="21">
        <f>'2025 SpaceFuncData-Input'!AG38</f>
        <v>0.68240000000000001</v>
      </c>
      <c r="AI39" s="21">
        <f>'2025 SpaceFuncData-Input'!AH38</f>
        <v>0</v>
      </c>
      <c r="AJ39" s="134">
        <f>'2025 SpaceFuncData-Input'!AI38</f>
        <v>20</v>
      </c>
      <c r="AK39" s="21">
        <f>'2025 SpaceFuncData-Input'!AJ38</f>
        <v>200</v>
      </c>
      <c r="AL39" s="21">
        <f>'2025 SpaceFuncData-Input'!AK38</f>
        <v>1.5</v>
      </c>
      <c r="AM39" s="21">
        <f>'2025 SpaceFuncData-Input'!AL38</f>
        <v>2</v>
      </c>
      <c r="AN39" s="21" t="str">
        <f>'2025 SpaceFuncData-Input'!AM38</f>
        <v>ResidentialLiving</v>
      </c>
      <c r="AO39" s="21" t="str">
        <f t="shared" si="4"/>
        <v>ResidentialLivingOccupancy</v>
      </c>
      <c r="AP39" s="21" t="str">
        <f t="shared" si="4"/>
        <v>ResidentialLivingReceptacle</v>
      </c>
      <c r="AQ39" s="21" t="str">
        <f t="shared" si="4"/>
        <v>ResidentialLivingServiceHotWater</v>
      </c>
      <c r="AR39" s="21" t="str">
        <f t="shared" si="4"/>
        <v>ResidentialLivingLights</v>
      </c>
      <c r="AS39" s="21" t="str">
        <f t="shared" si="4"/>
        <v>ResidentialLivingGasEquip</v>
      </c>
      <c r="AT39" s="21" t="str">
        <f t="shared" si="4"/>
        <v>ResidentialLivingRefrigeration</v>
      </c>
      <c r="AU39" s="21" t="str">
        <f t="shared" si="4"/>
        <v>ResidentialLivingInfiltration</v>
      </c>
      <c r="AV39" s="21" t="str">
        <f t="shared" si="4"/>
        <v>ResidentialLivingHVACAvail</v>
      </c>
      <c r="AW39" s="21" t="str">
        <f t="shared" si="4"/>
        <v>ResidentialLivingHtgSetpt</v>
      </c>
      <c r="AX39" s="21" t="str">
        <f t="shared" si="4"/>
        <v>ResidentialLivingClgSetpt</v>
      </c>
      <c r="AY39" s="21" t="str">
        <f t="shared" si="4"/>
        <v>ResidentialLivingElevator</v>
      </c>
      <c r="AZ39" s="21" t="str">
        <f t="shared" si="4"/>
        <v>ResidentialLivingEscalator</v>
      </c>
      <c r="BA39" s="21" t="str">
        <f t="shared" si="4"/>
        <v>ResidentialLivingWtrHtrSetpt</v>
      </c>
      <c r="BB39" s="21">
        <f>'2025 SpaceFuncData-Input'!AQ38</f>
        <v>336</v>
      </c>
      <c r="BC39" s="21">
        <f>'2025 SpaceFuncData-Input'!AN38</f>
        <v>0</v>
      </c>
      <c r="BD39" s="21">
        <f>'2025 SpaceFuncData-Input'!AO38</f>
        <v>1</v>
      </c>
      <c r="BE39" s="21">
        <f>'2025 SpaceFuncData-Input'!AP38</f>
        <v>0</v>
      </c>
      <c r="BF39" s="21" t="s">
        <v>1054</v>
      </c>
      <c r="BG39" s="21" t="s">
        <v>131</v>
      </c>
      <c r="BH39" s="21" t="s">
        <v>1142</v>
      </c>
      <c r="BI39" s="21" t="s">
        <v>269</v>
      </c>
      <c r="BJ39" s="21" t="str">
        <f t="shared" si="2"/>
        <v>High-Rise Residential Living Spaces</v>
      </c>
    </row>
    <row r="40" spans="2:62" x14ac:dyDescent="0.25">
      <c r="B40" s="21" t="str">
        <f>TRIM(LEFT('2025 SpaceFuncData-Input'!$A39,IF(ISNUMBER(FIND(" (Note",'2025 SpaceFuncData-Input'!$A39,1)),FIND(" (Note",'2025 SpaceFuncData-Input'!$A39,1),99)))</f>
        <v>Hotel Function Area</v>
      </c>
      <c r="C40" s="21" t="str">
        <f>TRIM('2025 SpaceFuncData-Input'!B39)</f>
        <v>Lodging - Multipurpose assembly</v>
      </c>
      <c r="D40" s="21">
        <f>ROUND('2025 SpaceFuncData-Input'!C39,2)</f>
        <v>142.86000000000001</v>
      </c>
      <c r="E40" s="21">
        <f>'2025 SpaceFuncData-Input'!D39</f>
        <v>0.5</v>
      </c>
      <c r="F40" s="21">
        <f>'2025 SpaceFuncData-Input'!E39</f>
        <v>250</v>
      </c>
      <c r="G40" s="21">
        <f>'2025 SpaceFuncData-Input'!F39</f>
        <v>200</v>
      </c>
      <c r="H40" s="21">
        <f>'2025 SpaceFuncData-Input'!G39</f>
        <v>0.5</v>
      </c>
      <c r="I40" s="21">
        <f>'2025 SpaceFuncData-Input'!H39</f>
        <v>9.6000000000000002E-2</v>
      </c>
      <c r="J40" s="21" t="str">
        <f>'2025 SpaceFuncData-Input'!I39</f>
        <v>Gas</v>
      </c>
      <c r="K40" s="21">
        <f>'2025 SpaceFuncData-Input'!J39</f>
        <v>0.85</v>
      </c>
      <c r="L40" s="21">
        <f>'2025 SpaceFuncData-Input'!K39</f>
        <v>0</v>
      </c>
      <c r="M40" s="21">
        <f>'2025 SpaceFuncData-Input'!L39</f>
        <v>0</v>
      </c>
      <c r="N40" s="21">
        <f>'2025 SpaceFuncData-Input'!M39</f>
        <v>0</v>
      </c>
      <c r="O40" s="21">
        <f>'2025 SpaceFuncData-Input'!N39</f>
        <v>0.25</v>
      </c>
      <c r="P40" s="21">
        <f>'2025 SpaceFuncData-Input'!O39</f>
        <v>0</v>
      </c>
      <c r="Q40" s="21">
        <f>'2025 SpaceFuncData-Input'!P39</f>
        <v>0</v>
      </c>
      <c r="R40" s="21">
        <f>'2025 SpaceFuncData-Input'!Q39</f>
        <v>0</v>
      </c>
      <c r="S40" s="21">
        <f>'2025 SpaceFuncData-Input'!R39</f>
        <v>0</v>
      </c>
      <c r="T40" s="21">
        <f>'2025 SpaceFuncData-Input'!S39</f>
        <v>0</v>
      </c>
      <c r="U40" s="21">
        <f>'2025 SpaceFuncData-Input'!T39</f>
        <v>0</v>
      </c>
      <c r="V40" s="21">
        <f>'2025 SpaceFuncData-Input'!U39</f>
        <v>0</v>
      </c>
      <c r="W40" s="21">
        <f>'2025 SpaceFuncData-Input'!V39</f>
        <v>0</v>
      </c>
      <c r="X40" s="21">
        <f>'2025 SpaceFuncData-Input'!W39</f>
        <v>0</v>
      </c>
      <c r="Y40" s="21">
        <f>'2025 SpaceFuncData-Input'!X39</f>
        <v>0</v>
      </c>
      <c r="Z40" s="21">
        <f>'2025 SpaceFuncData-Input'!Y39</f>
        <v>0</v>
      </c>
      <c r="AA40" s="21">
        <f>'2025 SpaceFuncData-Input'!Z39</f>
        <v>0</v>
      </c>
      <c r="AB40" s="21">
        <f>'2025 SpaceFuncData-Input'!AA39</f>
        <v>0</v>
      </c>
      <c r="AC40" s="21">
        <f>'2025 SpaceFuncData-Input'!AB39</f>
        <v>0</v>
      </c>
      <c r="AD40" s="21">
        <f>'2025 SpaceFuncData-Input'!AC39</f>
        <v>0</v>
      </c>
      <c r="AE40" s="21">
        <f>'2025 SpaceFuncData-Input'!AD39</f>
        <v>0</v>
      </c>
      <c r="AF40" s="134">
        <f>'2025 SpaceFuncData-Input'!AE39</f>
        <v>150</v>
      </c>
      <c r="AG40" s="134">
        <f>'2025 SpaceFuncData-Input'!AF39</f>
        <v>150</v>
      </c>
      <c r="AH40" s="21">
        <f>'2025 SpaceFuncData-Input'!AG39</f>
        <v>0</v>
      </c>
      <c r="AI40" s="21">
        <f>'2025 SpaceFuncData-Input'!AH39</f>
        <v>0</v>
      </c>
      <c r="AJ40" s="134">
        <f>'2025 SpaceFuncData-Input'!AI39</f>
        <v>50</v>
      </c>
      <c r="AK40" s="21">
        <f>'2025 SpaceFuncData-Input'!AJ39</f>
        <v>300</v>
      </c>
      <c r="AL40" s="21">
        <f>'2025 SpaceFuncData-Input'!AK39</f>
        <v>1.5</v>
      </c>
      <c r="AM40" s="21">
        <f>'2025 SpaceFuncData-Input'!AL39</f>
        <v>2</v>
      </c>
      <c r="AN40" s="21" t="str">
        <f>'2025 SpaceFuncData-Input'!AM39</f>
        <v>Assembly</v>
      </c>
      <c r="AO40" s="21" t="str">
        <f t="shared" si="4"/>
        <v>AssemblyOccupancy</v>
      </c>
      <c r="AP40" s="21" t="str">
        <f t="shared" si="4"/>
        <v>AssemblyReceptacle</v>
      </c>
      <c r="AQ40" s="21" t="str">
        <f t="shared" si="4"/>
        <v>AssemblyServiceHotWater</v>
      </c>
      <c r="AR40" s="21" t="str">
        <f t="shared" si="4"/>
        <v>AssemblyLights</v>
      </c>
      <c r="AS40" s="21" t="str">
        <f t="shared" si="4"/>
        <v>AssemblyGasEquip</v>
      </c>
      <c r="AT40" s="21" t="str">
        <f t="shared" si="4"/>
        <v>AssemblyRefrigeration</v>
      </c>
      <c r="AU40" s="21" t="str">
        <f t="shared" si="4"/>
        <v>AssemblyInfiltration</v>
      </c>
      <c r="AV40" s="21" t="str">
        <f t="shared" si="4"/>
        <v>AssemblyHVACAvail</v>
      </c>
      <c r="AW40" s="21" t="str">
        <f t="shared" si="4"/>
        <v>AssemblyHtgSetpt</v>
      </c>
      <c r="AX40" s="21" t="str">
        <f t="shared" si="4"/>
        <v>AssemblyClgSetpt</v>
      </c>
      <c r="AY40" s="21" t="str">
        <f t="shared" si="4"/>
        <v>AssemblyElevator</v>
      </c>
      <c r="AZ40" s="21" t="str">
        <f t="shared" si="4"/>
        <v>AssemblyEscalator</v>
      </c>
      <c r="BA40" s="21" t="str">
        <f t="shared" si="4"/>
        <v>AssemblyWtrHtrSetpt</v>
      </c>
      <c r="BB40" s="21">
        <f>'2025 SpaceFuncData-Input'!AQ39</f>
        <v>337</v>
      </c>
      <c r="BC40" s="21">
        <f>'2025 SpaceFuncData-Input'!AN39</f>
        <v>0</v>
      </c>
      <c r="BD40" s="21">
        <f>'2025 SpaceFuncData-Input'!AO39</f>
        <v>0</v>
      </c>
      <c r="BE40" s="21">
        <f>'2025 SpaceFuncData-Input'!AP39</f>
        <v>0</v>
      </c>
      <c r="BF40" s="21" t="s">
        <v>1055</v>
      </c>
      <c r="BG40" s="21" t="s">
        <v>1166</v>
      </c>
      <c r="BH40" s="238" t="s">
        <v>1263</v>
      </c>
      <c r="BI40" s="21" t="s">
        <v>269</v>
      </c>
      <c r="BJ40" s="21" t="str">
        <f t="shared" si="2"/>
        <v>Hotel Function Area</v>
      </c>
    </row>
    <row r="41" spans="2:62" x14ac:dyDescent="0.25">
      <c r="B41" s="21" t="str">
        <f>TRIM(LEFT('2025 SpaceFuncData-Input'!$A40,IF(ISNUMBER(FIND(" (Note",'2025 SpaceFuncData-Input'!$A40,1)),FIND(" (Note",'2025 SpaceFuncData-Input'!$A40,1),99)))</f>
        <v>Hotel/Motel Guest Room</v>
      </c>
      <c r="C41" s="21" t="str">
        <f>TRIM('2025 SpaceFuncData-Input'!B40)</f>
        <v>Lodging - Bedroom/living room</v>
      </c>
      <c r="D41" s="21">
        <f>ROUND('2025 SpaceFuncData-Input'!C40,2)</f>
        <v>5</v>
      </c>
      <c r="E41" s="21">
        <f>'2025 SpaceFuncData-Input'!D40</f>
        <v>0.5</v>
      </c>
      <c r="F41" s="21">
        <f>'2025 SpaceFuncData-Input'!E40</f>
        <v>245</v>
      </c>
      <c r="G41" s="21">
        <f>'2025 SpaceFuncData-Input'!F40</f>
        <v>155</v>
      </c>
      <c r="H41" s="21">
        <f>'2025 SpaceFuncData-Input'!G40</f>
        <v>0.5</v>
      </c>
      <c r="I41" s="21">
        <f>'2025 SpaceFuncData-Input'!H40</f>
        <v>4.4800000000000004</v>
      </c>
      <c r="J41" s="21" t="str">
        <f>'2025 SpaceFuncData-Input'!I40</f>
        <v>Gas</v>
      </c>
      <c r="K41" s="21" t="str">
        <f>'2025 SpaceFuncData-Input'!J40</f>
        <v>na</v>
      </c>
      <c r="L41" s="21">
        <f>'2025 SpaceFuncData-Input'!K40</f>
        <v>0</v>
      </c>
      <c r="M41" s="21">
        <f>'2025 SpaceFuncData-Input'!L40</f>
        <v>0</v>
      </c>
      <c r="N41" s="21">
        <f>'2025 SpaceFuncData-Input'!M40</f>
        <v>0</v>
      </c>
      <c r="O41" s="21">
        <f>'2025 SpaceFuncData-Input'!N40</f>
        <v>0</v>
      </c>
      <c r="P41" s="21">
        <f>'2025 SpaceFuncData-Input'!O40</f>
        <v>0</v>
      </c>
      <c r="Q41" s="21">
        <f>'2025 SpaceFuncData-Input'!P40</f>
        <v>0</v>
      </c>
      <c r="R41" s="21">
        <f>'2025 SpaceFuncData-Input'!Q40</f>
        <v>0</v>
      </c>
      <c r="S41" s="21">
        <f>'2025 SpaceFuncData-Input'!R40</f>
        <v>0</v>
      </c>
      <c r="T41" s="21">
        <f>'2025 SpaceFuncData-Input'!S40</f>
        <v>0</v>
      </c>
      <c r="U41" s="21">
        <f>'2025 SpaceFuncData-Input'!T40</f>
        <v>0</v>
      </c>
      <c r="V41" s="21">
        <f>'2025 SpaceFuncData-Input'!U40</f>
        <v>0</v>
      </c>
      <c r="W41" s="21">
        <f>'2025 SpaceFuncData-Input'!V40</f>
        <v>0</v>
      </c>
      <c r="X41" s="21">
        <f>'2025 SpaceFuncData-Input'!W40</f>
        <v>0</v>
      </c>
      <c r="Y41" s="21">
        <f>'2025 SpaceFuncData-Input'!X40</f>
        <v>0</v>
      </c>
      <c r="Z41" s="21">
        <f>'2025 SpaceFuncData-Input'!Y40</f>
        <v>0</v>
      </c>
      <c r="AA41" s="21">
        <f>'2025 SpaceFuncData-Input'!Z40</f>
        <v>0</v>
      </c>
      <c r="AB41" s="21">
        <f>'2025 SpaceFuncData-Input'!AA40</f>
        <v>0</v>
      </c>
      <c r="AC41" s="21">
        <f>'2025 SpaceFuncData-Input'!AB40</f>
        <v>0</v>
      </c>
      <c r="AD41" s="21">
        <f>'2025 SpaceFuncData-Input'!AC40</f>
        <v>0</v>
      </c>
      <c r="AE41" s="21">
        <f>'2025 SpaceFuncData-Input'!AD40</f>
        <v>0</v>
      </c>
      <c r="AF41" s="134">
        <f>'2025 SpaceFuncData-Input'!AE40</f>
        <v>150</v>
      </c>
      <c r="AG41" s="134">
        <f>'2025 SpaceFuncData-Input'!AF40</f>
        <v>150</v>
      </c>
      <c r="AH41" s="21">
        <f>'2025 SpaceFuncData-Input'!AG40</f>
        <v>0</v>
      </c>
      <c r="AI41" s="21">
        <f>'2025 SpaceFuncData-Input'!AH40</f>
        <v>0</v>
      </c>
      <c r="AJ41" s="134">
        <f>'2025 SpaceFuncData-Input'!AI40</f>
        <v>20</v>
      </c>
      <c r="AK41" s="21">
        <f>'2025 SpaceFuncData-Input'!AJ40</f>
        <v>200</v>
      </c>
      <c r="AL41" s="21">
        <f>'2025 SpaceFuncData-Input'!AK40</f>
        <v>1.5</v>
      </c>
      <c r="AM41" s="21">
        <f>'2025 SpaceFuncData-Input'!AL40</f>
        <v>2</v>
      </c>
      <c r="AN41" s="21" t="str">
        <f>'2025 SpaceFuncData-Input'!AM40</f>
        <v>ResidentialLiving</v>
      </c>
      <c r="AO41" s="21" t="str">
        <f t="shared" si="4"/>
        <v>ResidentialLivingOccupancy</v>
      </c>
      <c r="AP41" s="21" t="str">
        <f t="shared" si="4"/>
        <v>ResidentialLivingReceptacle</v>
      </c>
      <c r="AQ41" s="21" t="str">
        <f t="shared" si="4"/>
        <v>ResidentialLivingServiceHotWater</v>
      </c>
      <c r="AR41" s="21" t="str">
        <f t="shared" si="4"/>
        <v>ResidentialLivingLights</v>
      </c>
      <c r="AS41" s="21" t="str">
        <f t="shared" si="4"/>
        <v>ResidentialLivingGasEquip</v>
      </c>
      <c r="AT41" s="21" t="str">
        <f t="shared" si="4"/>
        <v>ResidentialLivingRefrigeration</v>
      </c>
      <c r="AU41" s="21" t="str">
        <f t="shared" si="4"/>
        <v>ResidentialLivingInfiltration</v>
      </c>
      <c r="AV41" s="21" t="str">
        <f t="shared" si="4"/>
        <v>ResidentialLivingHVACAvail</v>
      </c>
      <c r="AW41" s="21" t="str">
        <f t="shared" si="4"/>
        <v>ResidentialLivingHtgSetpt</v>
      </c>
      <c r="AX41" s="21" t="str">
        <f t="shared" si="4"/>
        <v>ResidentialLivingClgSetpt</v>
      </c>
      <c r="AY41" s="21" t="str">
        <f t="shared" si="4"/>
        <v>ResidentialLivingElevator</v>
      </c>
      <c r="AZ41" s="21" t="str">
        <f t="shared" si="4"/>
        <v>ResidentialLivingEscalator</v>
      </c>
      <c r="BA41" s="21" t="str">
        <f t="shared" si="4"/>
        <v>ResidentialLivingWtrHtrSetpt</v>
      </c>
      <c r="BB41" s="21">
        <f>'2025 SpaceFuncData-Input'!AQ40</f>
        <v>338</v>
      </c>
      <c r="BC41" s="21">
        <f>'2025 SpaceFuncData-Input'!AN40</f>
        <v>0</v>
      </c>
      <c r="BD41" s="21">
        <f>'2025 SpaceFuncData-Input'!AO40</f>
        <v>0</v>
      </c>
      <c r="BE41" s="21">
        <f>'2025 SpaceFuncData-Input'!AP40</f>
        <v>0</v>
      </c>
      <c r="BF41" s="21" t="s">
        <v>1056</v>
      </c>
      <c r="BG41" s="21" t="s">
        <v>131</v>
      </c>
      <c r="BH41" s="238" t="s">
        <v>1263</v>
      </c>
      <c r="BI41" s="21" t="s">
        <v>269</v>
      </c>
      <c r="BJ41" s="21" t="str">
        <f t="shared" si="2"/>
        <v>Hotel/Motel Guest Room</v>
      </c>
    </row>
    <row r="42" spans="2:62" x14ac:dyDescent="0.25">
      <c r="B42" s="21" t="str">
        <f>TRIM(LEFT('2025 SpaceFuncData-Input'!$A41,IF(ISNUMBER(FIND(" (Note",'2025 SpaceFuncData-Input'!$A41,1)),FIND(" (Note",'2025 SpaceFuncData-Input'!$A41,1),99)))</f>
        <v>Kitchen/Food Preparation Area</v>
      </c>
      <c r="C42" s="21" t="str">
        <f>TRIM('2025 SpaceFuncData-Input'!B41)</f>
        <v>Food Service - Kitchen (cooking)</v>
      </c>
      <c r="D42" s="21">
        <f>ROUND('2025 SpaceFuncData-Input'!C41,2)</f>
        <v>5</v>
      </c>
      <c r="E42" s="21">
        <f>'2025 SpaceFuncData-Input'!D41</f>
        <v>0.5</v>
      </c>
      <c r="F42" s="21">
        <f>'2025 SpaceFuncData-Input'!E41</f>
        <v>275</v>
      </c>
      <c r="G42" s="21">
        <f>'2025 SpaceFuncData-Input'!F41</f>
        <v>475</v>
      </c>
      <c r="H42" s="21">
        <f>'2025 SpaceFuncData-Input'!G41</f>
        <v>1.5</v>
      </c>
      <c r="I42" s="21">
        <f>'2025 SpaceFuncData-Input'!H41</f>
        <v>0.57799999999999996</v>
      </c>
      <c r="J42" s="21" t="str">
        <f>'2025 SpaceFuncData-Input'!I41</f>
        <v>Gas</v>
      </c>
      <c r="K42" s="21">
        <f>'2025 SpaceFuncData-Input'!J41</f>
        <v>0.95</v>
      </c>
      <c r="L42" s="21">
        <f>'2025 SpaceFuncData-Input'!K41</f>
        <v>0</v>
      </c>
      <c r="M42" s="21">
        <f>'2025 SpaceFuncData-Input'!L41</f>
        <v>0</v>
      </c>
      <c r="N42" s="21">
        <f>'2025 SpaceFuncData-Input'!M41</f>
        <v>0</v>
      </c>
      <c r="O42" s="21">
        <f>'2025 SpaceFuncData-Input'!N41</f>
        <v>0</v>
      </c>
      <c r="P42" s="21">
        <f>'2025 SpaceFuncData-Input'!O41</f>
        <v>0</v>
      </c>
      <c r="Q42" s="21">
        <f>'2025 SpaceFuncData-Input'!P41</f>
        <v>0</v>
      </c>
      <c r="R42" s="21">
        <f>'2025 SpaceFuncData-Input'!Q41</f>
        <v>0</v>
      </c>
      <c r="S42" s="21">
        <f>'2025 SpaceFuncData-Input'!R41</f>
        <v>0</v>
      </c>
      <c r="T42" s="21">
        <f>'2025 SpaceFuncData-Input'!S41</f>
        <v>0</v>
      </c>
      <c r="U42" s="21">
        <f>'2025 SpaceFuncData-Input'!T41</f>
        <v>0</v>
      </c>
      <c r="V42" s="21">
        <f>'2025 SpaceFuncData-Input'!U41</f>
        <v>0</v>
      </c>
      <c r="W42" s="21">
        <f>'2025 SpaceFuncData-Input'!V41</f>
        <v>0</v>
      </c>
      <c r="X42" s="21">
        <f>'2025 SpaceFuncData-Input'!W41</f>
        <v>0</v>
      </c>
      <c r="Y42" s="21">
        <f>'2025 SpaceFuncData-Input'!X41</f>
        <v>0</v>
      </c>
      <c r="Z42" s="21">
        <f>'2025 SpaceFuncData-Input'!Y41</f>
        <v>0</v>
      </c>
      <c r="AA42" s="21">
        <f>'2025 SpaceFuncData-Input'!Z41</f>
        <v>0</v>
      </c>
      <c r="AB42" s="21">
        <f>'2025 SpaceFuncData-Input'!AA41</f>
        <v>0</v>
      </c>
      <c r="AC42" s="21">
        <f>'2025 SpaceFuncData-Input'!AB41</f>
        <v>0</v>
      </c>
      <c r="AD42" s="21">
        <f>'2025 SpaceFuncData-Input'!AC41</f>
        <v>0</v>
      </c>
      <c r="AE42" s="21">
        <f>'2025 SpaceFuncData-Input'!AD41</f>
        <v>0</v>
      </c>
      <c r="AF42" s="134">
        <f>'2025 SpaceFuncData-Input'!AE41</f>
        <v>150</v>
      </c>
      <c r="AG42" s="134">
        <f>'2025 SpaceFuncData-Input'!AF41</f>
        <v>150</v>
      </c>
      <c r="AH42" s="21">
        <f>'2025 SpaceFuncData-Input'!AG41</f>
        <v>17.537679999999998</v>
      </c>
      <c r="AI42" s="21">
        <f>'2025 SpaceFuncData-Input'!AH41</f>
        <v>1.1200000000000001</v>
      </c>
      <c r="AJ42" s="134">
        <f>'2025 SpaceFuncData-Input'!AI41</f>
        <v>100</v>
      </c>
      <c r="AK42" s="21">
        <f>'2025 SpaceFuncData-Input'!AJ41</f>
        <v>500</v>
      </c>
      <c r="AL42" s="21">
        <f>'2025 SpaceFuncData-Input'!AK41</f>
        <v>1.5</v>
      </c>
      <c r="AM42" s="21">
        <f>'2025 SpaceFuncData-Input'!AL41</f>
        <v>2</v>
      </c>
      <c r="AN42" s="21" t="str">
        <f>'2025 SpaceFuncData-Input'!AM41</f>
        <v>Restaurant</v>
      </c>
      <c r="AO42" s="21" t="str">
        <f t="shared" si="4"/>
        <v>RestaurantOccupancy</v>
      </c>
      <c r="AP42" s="21" t="str">
        <f t="shared" si="4"/>
        <v>RestaurantReceptacle</v>
      </c>
      <c r="AQ42" s="21" t="str">
        <f t="shared" si="4"/>
        <v>RestaurantServiceHotWater</v>
      </c>
      <c r="AR42" s="21" t="str">
        <f t="shared" si="4"/>
        <v>RestaurantLights</v>
      </c>
      <c r="AS42" s="21" t="str">
        <f t="shared" si="4"/>
        <v>RestaurantGasEquip</v>
      </c>
      <c r="AT42" s="21" t="str">
        <f t="shared" si="4"/>
        <v>RestaurantRefrigeration</v>
      </c>
      <c r="AU42" s="21" t="str">
        <f t="shared" si="4"/>
        <v>RestaurantInfiltration</v>
      </c>
      <c r="AV42" s="21" t="str">
        <f t="shared" si="4"/>
        <v>RestaurantHVACAvail</v>
      </c>
      <c r="AW42" s="21" t="str">
        <f t="shared" si="4"/>
        <v>RestaurantHtgSetpt</v>
      </c>
      <c r="AX42" s="21" t="str">
        <f t="shared" si="4"/>
        <v>RestaurantClgSetpt</v>
      </c>
      <c r="AY42" s="21" t="str">
        <f t="shared" si="4"/>
        <v>RestaurantElevator</v>
      </c>
      <c r="AZ42" s="21" t="str">
        <f t="shared" si="4"/>
        <v>RestaurantEscalator</v>
      </c>
      <c r="BA42" s="21" t="str">
        <f t="shared" si="4"/>
        <v>RestaurantWtrHtrSetpt</v>
      </c>
      <c r="BB42" s="21">
        <f>'2025 SpaceFuncData-Input'!AQ41</f>
        <v>339</v>
      </c>
      <c r="BC42" s="21">
        <f>'2025 SpaceFuncData-Input'!AN41</f>
        <v>1</v>
      </c>
      <c r="BD42" s="21">
        <f>'2025 SpaceFuncData-Input'!AO41</f>
        <v>0</v>
      </c>
      <c r="BE42" s="21">
        <f>'2025 SpaceFuncData-Input'!AP41</f>
        <v>1</v>
      </c>
      <c r="BF42" s="21" t="s">
        <v>1057</v>
      </c>
      <c r="BG42" s="21" t="s">
        <v>131</v>
      </c>
      <c r="BH42" s="21" t="s">
        <v>1164</v>
      </c>
      <c r="BI42" s="21" t="s">
        <v>269</v>
      </c>
      <c r="BJ42" s="21" t="str">
        <f t="shared" si="2"/>
        <v/>
      </c>
    </row>
    <row r="43" spans="2:62" x14ac:dyDescent="0.25">
      <c r="B43" s="21" t="str">
        <f>TRIM(LEFT('2025 SpaceFuncData-Input'!$A42,IF(ISNUMBER(FIND(" (Note",'2025 SpaceFuncData-Input'!$A42,1)),FIND(" (Note",'2025 SpaceFuncData-Input'!$A42,1),99)))</f>
        <v>Kitchenette or Residential Kitchen</v>
      </c>
      <c r="C43" s="21" t="str">
        <f>TRIM('2025 SpaceFuncData-Input'!B42)</f>
        <v>Exhaust - Kitchenettes</v>
      </c>
      <c r="D43" s="21">
        <f>ROUND('2025 SpaceFuncData-Input'!C42,2)</f>
        <v>5</v>
      </c>
      <c r="E43" s="21">
        <f>'2025 SpaceFuncData-Input'!D42</f>
        <v>0.5</v>
      </c>
      <c r="F43" s="21">
        <f>'2025 SpaceFuncData-Input'!E42</f>
        <v>275</v>
      </c>
      <c r="G43" s="21">
        <f>'2025 SpaceFuncData-Input'!F42</f>
        <v>475</v>
      </c>
      <c r="H43" s="21">
        <f>'2025 SpaceFuncData-Input'!G42</f>
        <v>1</v>
      </c>
      <c r="I43" s="21">
        <f>'2025 SpaceFuncData-Input'!H42</f>
        <v>0.36</v>
      </c>
      <c r="J43" s="21" t="str">
        <f>'2025 SpaceFuncData-Input'!I42</f>
        <v>Gas</v>
      </c>
      <c r="K43" s="21">
        <f>'2025 SpaceFuncData-Input'!J42</f>
        <v>0.95</v>
      </c>
      <c r="L43" s="21">
        <f>'2025 SpaceFuncData-Input'!K42</f>
        <v>0</v>
      </c>
      <c r="M43" s="21">
        <f>'2025 SpaceFuncData-Input'!L42</f>
        <v>0</v>
      </c>
      <c r="N43" s="21">
        <f>'2025 SpaceFuncData-Input'!M42</f>
        <v>0</v>
      </c>
      <c r="O43" s="21">
        <f>'2025 SpaceFuncData-Input'!N42</f>
        <v>0</v>
      </c>
      <c r="P43" s="21">
        <f>'2025 SpaceFuncData-Input'!O42</f>
        <v>0</v>
      </c>
      <c r="Q43" s="21">
        <f>'2025 SpaceFuncData-Input'!P42</f>
        <v>0</v>
      </c>
      <c r="R43" s="21">
        <f>'2025 SpaceFuncData-Input'!Q42</f>
        <v>0</v>
      </c>
      <c r="S43" s="21">
        <f>'2025 SpaceFuncData-Input'!R42</f>
        <v>0</v>
      </c>
      <c r="T43" s="21">
        <f>'2025 SpaceFuncData-Input'!S42</f>
        <v>0</v>
      </c>
      <c r="U43" s="21">
        <f>'2025 SpaceFuncData-Input'!T42</f>
        <v>0</v>
      </c>
      <c r="V43" s="21">
        <f>'2025 SpaceFuncData-Input'!U42</f>
        <v>0</v>
      </c>
      <c r="W43" s="21">
        <f>'2025 SpaceFuncData-Input'!V42</f>
        <v>0</v>
      </c>
      <c r="X43" s="21">
        <f>'2025 SpaceFuncData-Input'!W42</f>
        <v>0</v>
      </c>
      <c r="Y43" s="21">
        <f>'2025 SpaceFuncData-Input'!X42</f>
        <v>0</v>
      </c>
      <c r="Z43" s="21">
        <f>'2025 SpaceFuncData-Input'!Y42</f>
        <v>0</v>
      </c>
      <c r="AA43" s="21">
        <f>'2025 SpaceFuncData-Input'!Z42</f>
        <v>0</v>
      </c>
      <c r="AB43" s="21">
        <f>'2025 SpaceFuncData-Input'!AA42</f>
        <v>0</v>
      </c>
      <c r="AC43" s="21">
        <f>'2025 SpaceFuncData-Input'!AB42</f>
        <v>0</v>
      </c>
      <c r="AD43" s="21">
        <f>'2025 SpaceFuncData-Input'!AC42</f>
        <v>0</v>
      </c>
      <c r="AE43" s="21">
        <f>'2025 SpaceFuncData-Input'!AD42</f>
        <v>0</v>
      </c>
      <c r="AF43" s="134">
        <f>'2025 SpaceFuncData-Input'!AE42</f>
        <v>150</v>
      </c>
      <c r="AG43" s="134">
        <f>'2025 SpaceFuncData-Input'!AF42</f>
        <v>150</v>
      </c>
      <c r="AH43" s="21">
        <f>'2025 SpaceFuncData-Input'!AG42</f>
        <v>3</v>
      </c>
      <c r="AI43" s="21">
        <f>'2025 SpaceFuncData-Input'!AH42</f>
        <v>0.5</v>
      </c>
      <c r="AJ43" s="134">
        <f>'2025 SpaceFuncData-Input'!AI42</f>
        <v>100</v>
      </c>
      <c r="AK43" s="21">
        <f>'2025 SpaceFuncData-Input'!AJ42</f>
        <v>500</v>
      </c>
      <c r="AL43" s="21">
        <f>'2025 SpaceFuncData-Input'!AK42</f>
        <v>1.5</v>
      </c>
      <c r="AM43" s="21">
        <f>'2025 SpaceFuncData-Input'!AL42</f>
        <v>2</v>
      </c>
      <c r="AN43" s="21" t="str">
        <f>'2025 SpaceFuncData-Input'!AM42</f>
        <v>Office</v>
      </c>
      <c r="AO43" s="21" t="str">
        <f t="shared" si="4"/>
        <v>OfficeOccupancy</v>
      </c>
      <c r="AP43" s="21" t="str">
        <f t="shared" si="4"/>
        <v>OfficeReceptacle</v>
      </c>
      <c r="AQ43" s="21" t="str">
        <f t="shared" si="4"/>
        <v>OfficeServiceHotWater</v>
      </c>
      <c r="AR43" s="21" t="str">
        <f t="shared" si="4"/>
        <v>OfficeLights</v>
      </c>
      <c r="AS43" s="21" t="str">
        <f t="shared" si="4"/>
        <v>OfficeGasEquip</v>
      </c>
      <c r="AT43" s="21" t="str">
        <f t="shared" si="4"/>
        <v>OfficeRefrigeration</v>
      </c>
      <c r="AU43" s="21" t="str">
        <f t="shared" si="4"/>
        <v>OfficeInfiltration</v>
      </c>
      <c r="AV43" s="21" t="str">
        <f t="shared" si="4"/>
        <v>OfficeHVACAvail</v>
      </c>
      <c r="AW43" s="21" t="str">
        <f t="shared" si="4"/>
        <v>OfficeHtgSetpt</v>
      </c>
      <c r="AX43" s="21" t="str">
        <f t="shared" si="4"/>
        <v>OfficeClgSetpt</v>
      </c>
      <c r="AY43" s="21" t="str">
        <f t="shared" si="4"/>
        <v>OfficeElevator</v>
      </c>
      <c r="AZ43" s="21" t="str">
        <f t="shared" si="4"/>
        <v>OfficeEscalator</v>
      </c>
      <c r="BA43" s="21" t="str">
        <f t="shared" si="4"/>
        <v>OfficeWtrHtrSetpt</v>
      </c>
      <c r="BB43" s="21">
        <f>'2025 SpaceFuncData-Input'!AQ42</f>
        <v>340</v>
      </c>
      <c r="BC43" s="21">
        <f>'2025 SpaceFuncData-Input'!AN42</f>
        <v>1</v>
      </c>
      <c r="BD43" s="21">
        <f>'2025 SpaceFuncData-Input'!AO42</f>
        <v>0</v>
      </c>
      <c r="BE43" s="21">
        <f>'2025 SpaceFuncData-Input'!AP42</f>
        <v>0</v>
      </c>
      <c r="BF43" s="21" t="s">
        <v>1058</v>
      </c>
      <c r="BG43" s="21" t="s">
        <v>131</v>
      </c>
      <c r="BH43" s="21" t="s">
        <v>1164</v>
      </c>
      <c r="BI43" s="21" t="s">
        <v>269</v>
      </c>
      <c r="BJ43" s="21" t="str">
        <f t="shared" si="2"/>
        <v/>
      </c>
    </row>
    <row r="44" spans="2:62" x14ac:dyDescent="0.25">
      <c r="B44" s="21" t="str">
        <f>TRIM(LEFT('2025 SpaceFuncData-Input'!$A43,IF(ISNUMBER(FIND(" (Note",'2025 SpaceFuncData-Input'!$A43,1)),FIND(" (Note",'2025 SpaceFuncData-Input'!$A43,1),99)))</f>
        <v>Laboratory, Scientific</v>
      </c>
      <c r="C44" s="21" t="str">
        <f>TRIM('2025 SpaceFuncData-Input'!B43)</f>
        <v>Education - University/college laboratories</v>
      </c>
      <c r="D44" s="21">
        <f>ROUND('2025 SpaceFuncData-Input'!C43,2)</f>
        <v>10</v>
      </c>
      <c r="E44" s="21">
        <f>'2025 SpaceFuncData-Input'!D43</f>
        <v>0.5</v>
      </c>
      <c r="F44" s="21">
        <f>'2025 SpaceFuncData-Input'!E43</f>
        <v>250</v>
      </c>
      <c r="G44" s="21">
        <f>'2025 SpaceFuncData-Input'!F43</f>
        <v>200</v>
      </c>
      <c r="H44" s="21">
        <f>'2025 SpaceFuncData-Input'!G43</f>
        <v>2</v>
      </c>
      <c r="I44" s="21">
        <f>'2025 SpaceFuncData-Input'!H43</f>
        <v>0.18</v>
      </c>
      <c r="J44" s="21" t="str">
        <f>'2025 SpaceFuncData-Input'!I43</f>
        <v>Gas</v>
      </c>
      <c r="K44" s="21">
        <f>'2025 SpaceFuncData-Input'!J43</f>
        <v>0.9</v>
      </c>
      <c r="L44" s="21">
        <f>'2025 SpaceFuncData-Input'!K43</f>
        <v>0</v>
      </c>
      <c r="M44" s="21">
        <f>'2025 SpaceFuncData-Input'!L43</f>
        <v>0</v>
      </c>
      <c r="N44" s="21">
        <f>'2025 SpaceFuncData-Input'!M43</f>
        <v>0.35</v>
      </c>
      <c r="O44" s="21">
        <f>'2025 SpaceFuncData-Input'!N43</f>
        <v>0</v>
      </c>
      <c r="P44" s="21">
        <f>'2025 SpaceFuncData-Input'!O43</f>
        <v>0</v>
      </c>
      <c r="Q44" s="21">
        <f>'2025 SpaceFuncData-Input'!P43</f>
        <v>0</v>
      </c>
      <c r="R44" s="21">
        <f>'2025 SpaceFuncData-Input'!Q43</f>
        <v>0</v>
      </c>
      <c r="S44" s="21">
        <f>'2025 SpaceFuncData-Input'!R43</f>
        <v>0</v>
      </c>
      <c r="T44" s="21">
        <f>'2025 SpaceFuncData-Input'!S43</f>
        <v>0</v>
      </c>
      <c r="U44" s="21">
        <f>'2025 SpaceFuncData-Input'!T43</f>
        <v>0</v>
      </c>
      <c r="V44" s="21">
        <f>'2025 SpaceFuncData-Input'!U43</f>
        <v>0</v>
      </c>
      <c r="W44" s="21">
        <f>'2025 SpaceFuncData-Input'!V43</f>
        <v>0</v>
      </c>
      <c r="X44" s="21">
        <f>'2025 SpaceFuncData-Input'!W43</f>
        <v>0</v>
      </c>
      <c r="Y44" s="21">
        <f>'2025 SpaceFuncData-Input'!X43</f>
        <v>0</v>
      </c>
      <c r="Z44" s="21">
        <f>'2025 SpaceFuncData-Input'!Y43</f>
        <v>0</v>
      </c>
      <c r="AA44" s="21">
        <f>'2025 SpaceFuncData-Input'!Z43</f>
        <v>0</v>
      </c>
      <c r="AB44" s="21">
        <f>'2025 SpaceFuncData-Input'!AA43</f>
        <v>0</v>
      </c>
      <c r="AC44" s="21">
        <f>'2025 SpaceFuncData-Input'!AB43</f>
        <v>0</v>
      </c>
      <c r="AD44" s="21">
        <f>'2025 SpaceFuncData-Input'!AC43</f>
        <v>0</v>
      </c>
      <c r="AE44" s="21">
        <f>'2025 SpaceFuncData-Input'!AD43</f>
        <v>0</v>
      </c>
      <c r="AF44" s="134">
        <f>'2025 SpaceFuncData-Input'!AE43</f>
        <v>150</v>
      </c>
      <c r="AG44" s="134">
        <f>'2025 SpaceFuncData-Input'!AF43</f>
        <v>150</v>
      </c>
      <c r="AH44" s="134">
        <f>'2025 SpaceFuncData-Input'!AG43</f>
        <v>12.692640000000001</v>
      </c>
      <c r="AI44" s="134">
        <f>'2025 SpaceFuncData-Input'!AH43</f>
        <v>0.28000000000000003</v>
      </c>
      <c r="AJ44" s="134">
        <f>'2025 SpaceFuncData-Input'!AI43</f>
        <v>500</v>
      </c>
      <c r="AK44" s="134">
        <f>'2025 SpaceFuncData-Input'!AJ43</f>
        <v>1000</v>
      </c>
      <c r="AL44" s="134">
        <f>'2025 SpaceFuncData-Input'!AK43</f>
        <v>1.5</v>
      </c>
      <c r="AM44" s="134">
        <f>'2025 SpaceFuncData-Input'!AL43</f>
        <v>2</v>
      </c>
      <c r="AN44" s="134" t="str">
        <f>'2025 SpaceFuncData-Input'!AM43</f>
        <v>Laboratory</v>
      </c>
      <c r="AO44" s="21" t="str">
        <f t="shared" si="4"/>
        <v>LaboratoryOccupancy</v>
      </c>
      <c r="AP44" s="21" t="str">
        <f t="shared" si="4"/>
        <v>LaboratoryReceptacle</v>
      </c>
      <c r="AQ44" s="21" t="str">
        <f t="shared" si="4"/>
        <v>LaboratoryServiceHotWater</v>
      </c>
      <c r="AR44" s="21" t="str">
        <f t="shared" si="4"/>
        <v>LaboratoryLights</v>
      </c>
      <c r="AS44" s="21" t="str">
        <f t="shared" si="4"/>
        <v>LaboratoryGasEquip</v>
      </c>
      <c r="AT44" s="21" t="str">
        <f t="shared" si="4"/>
        <v>LaboratoryRefrigeration</v>
      </c>
      <c r="AU44" s="21" t="str">
        <f t="shared" si="4"/>
        <v>LaboratoryInfiltration</v>
      </c>
      <c r="AV44" s="21" t="str">
        <f t="shared" si="4"/>
        <v>LaboratoryHVACAvail</v>
      </c>
      <c r="AW44" s="21" t="str">
        <f t="shared" si="4"/>
        <v>LaboratoryHtgSetpt</v>
      </c>
      <c r="AX44" s="21" t="str">
        <f t="shared" si="4"/>
        <v>LaboratoryClgSetpt</v>
      </c>
      <c r="AY44" s="21" t="str">
        <f t="shared" si="4"/>
        <v>LaboratoryElevator</v>
      </c>
      <c r="AZ44" s="21" t="str">
        <f t="shared" si="4"/>
        <v>LaboratoryEscalator</v>
      </c>
      <c r="BA44" s="21" t="str">
        <f t="shared" si="4"/>
        <v>LaboratoryWtrHtrSetpt</v>
      </c>
      <c r="BB44" s="21">
        <f>'2025 SpaceFuncData-Input'!AQ43</f>
        <v>341</v>
      </c>
      <c r="BC44" s="211">
        <f>'2025 SpaceFuncData-Input'!AN43</f>
        <v>1</v>
      </c>
      <c r="BD44" s="211">
        <f>'2025 SpaceFuncData-Input'!AO43</f>
        <v>1</v>
      </c>
      <c r="BE44" s="211">
        <f>'2025 SpaceFuncData-Input'!AP43</f>
        <v>0</v>
      </c>
      <c r="BF44" s="165" t="s">
        <v>1075</v>
      </c>
      <c r="BG44" s="165" t="s">
        <v>131</v>
      </c>
      <c r="BH44" s="193" t="s">
        <v>1164</v>
      </c>
      <c r="BI44" s="21" t="s">
        <v>269</v>
      </c>
      <c r="BJ44" s="21" t="str">
        <f t="shared" si="2"/>
        <v/>
      </c>
    </row>
    <row r="45" spans="2:62" x14ac:dyDescent="0.25">
      <c r="B45" s="21" t="str">
        <f>TRIM(LEFT('2025 SpaceFuncData-Input'!$A44,IF(ISNUMBER(FIND(" (Note",'2025 SpaceFuncData-Input'!$A44,1)),FIND(" (Note",'2025 SpaceFuncData-Input'!$A44,1),99)))</f>
        <v>Laundry Area</v>
      </c>
      <c r="C45" s="21" t="str">
        <f>TRIM('2025 SpaceFuncData-Input'!B44)</f>
        <v>Lodging - Laundry rooms, central</v>
      </c>
      <c r="D45" s="21">
        <f>ROUND('2025 SpaceFuncData-Input'!C44,2)</f>
        <v>10</v>
      </c>
      <c r="E45" s="21">
        <f>'2025 SpaceFuncData-Input'!D44</f>
        <v>0.5</v>
      </c>
      <c r="F45" s="21">
        <f>'2025 SpaceFuncData-Input'!E44</f>
        <v>250</v>
      </c>
      <c r="G45" s="21">
        <f>'2025 SpaceFuncData-Input'!F44</f>
        <v>250</v>
      </c>
      <c r="H45" s="21">
        <f>'2025 SpaceFuncData-Input'!G44</f>
        <v>3</v>
      </c>
      <c r="I45" s="21">
        <f>'2025 SpaceFuncData-Input'!H44</f>
        <v>0.57799999999999996</v>
      </c>
      <c r="J45" s="21" t="str">
        <f>'2025 SpaceFuncData-Input'!I44</f>
        <v>Gas</v>
      </c>
      <c r="K45" s="21">
        <f>'2025 SpaceFuncData-Input'!J44</f>
        <v>0.45</v>
      </c>
      <c r="L45" s="21">
        <f>'2025 SpaceFuncData-Input'!K44</f>
        <v>0</v>
      </c>
      <c r="M45" s="21">
        <f>'2025 SpaceFuncData-Input'!L44</f>
        <v>0</v>
      </c>
      <c r="N45" s="21">
        <f>'2025 SpaceFuncData-Input'!M44</f>
        <v>0</v>
      </c>
      <c r="O45" s="21">
        <f>'2025 SpaceFuncData-Input'!N44</f>
        <v>0</v>
      </c>
      <c r="P45" s="21">
        <f>'2025 SpaceFuncData-Input'!O44</f>
        <v>0</v>
      </c>
      <c r="Q45" s="21">
        <f>'2025 SpaceFuncData-Input'!P44</f>
        <v>0</v>
      </c>
      <c r="R45" s="21">
        <f>'2025 SpaceFuncData-Input'!Q44</f>
        <v>0</v>
      </c>
      <c r="S45" s="21">
        <f>'2025 SpaceFuncData-Input'!R44</f>
        <v>0</v>
      </c>
      <c r="T45" s="21">
        <f>'2025 SpaceFuncData-Input'!S44</f>
        <v>0</v>
      </c>
      <c r="U45" s="21">
        <f>'2025 SpaceFuncData-Input'!T44</f>
        <v>0</v>
      </c>
      <c r="V45" s="21">
        <f>'2025 SpaceFuncData-Input'!U44</f>
        <v>0</v>
      </c>
      <c r="W45" s="21">
        <f>'2025 SpaceFuncData-Input'!V44</f>
        <v>0</v>
      </c>
      <c r="X45" s="21">
        <f>'2025 SpaceFuncData-Input'!W44</f>
        <v>0</v>
      </c>
      <c r="Y45" s="21">
        <f>'2025 SpaceFuncData-Input'!X44</f>
        <v>0</v>
      </c>
      <c r="Z45" s="21">
        <f>'2025 SpaceFuncData-Input'!Y44</f>
        <v>0</v>
      </c>
      <c r="AA45" s="21">
        <f>'2025 SpaceFuncData-Input'!Z44</f>
        <v>0</v>
      </c>
      <c r="AB45" s="21">
        <f>'2025 SpaceFuncData-Input'!AA44</f>
        <v>0</v>
      </c>
      <c r="AC45" s="21">
        <f>'2025 SpaceFuncData-Input'!AB44</f>
        <v>0</v>
      </c>
      <c r="AD45" s="21">
        <f>'2025 SpaceFuncData-Input'!AC44</f>
        <v>0</v>
      </c>
      <c r="AE45" s="21">
        <f>'2025 SpaceFuncData-Input'!AD44</f>
        <v>0</v>
      </c>
      <c r="AF45" s="134">
        <f>'2025 SpaceFuncData-Input'!AE44</f>
        <v>8760</v>
      </c>
      <c r="AG45" s="134">
        <f>'2025 SpaceFuncData-Input'!AF44</f>
        <v>8760</v>
      </c>
      <c r="AH45" s="21">
        <f>'2025 SpaceFuncData-Input'!AG44</f>
        <v>0.75063999999999997</v>
      </c>
      <c r="AI45" s="21">
        <f>'2025 SpaceFuncData-Input'!AH44</f>
        <v>0</v>
      </c>
      <c r="AJ45" s="134">
        <f>'2025 SpaceFuncData-Input'!AI44</f>
        <v>100</v>
      </c>
      <c r="AK45" s="21">
        <f>'2025 SpaceFuncData-Input'!AJ44</f>
        <v>300</v>
      </c>
      <c r="AL45" s="21">
        <f>'2025 SpaceFuncData-Input'!AK44</f>
        <v>1.5</v>
      </c>
      <c r="AM45" s="21">
        <f>'2025 SpaceFuncData-Input'!AL44</f>
        <v>2</v>
      </c>
      <c r="AN45" s="21" t="str">
        <f>'2025 SpaceFuncData-Input'!AM44</f>
        <v>ResidentialCommon</v>
      </c>
      <c r="AO45" s="21" t="str">
        <f t="shared" ref="AO45:BA54" si="5">$AN45&amp;AO$90</f>
        <v>ResidentialCommonOccupancy</v>
      </c>
      <c r="AP45" s="21" t="str">
        <f t="shared" si="5"/>
        <v>ResidentialCommonReceptacle</v>
      </c>
      <c r="AQ45" s="21" t="str">
        <f t="shared" si="5"/>
        <v>ResidentialCommonServiceHotWater</v>
      </c>
      <c r="AR45" s="21" t="str">
        <f t="shared" si="5"/>
        <v>ResidentialCommonLights</v>
      </c>
      <c r="AS45" s="21" t="str">
        <f t="shared" si="5"/>
        <v>ResidentialCommonGasEquip</v>
      </c>
      <c r="AT45" s="21" t="str">
        <f t="shared" si="5"/>
        <v>ResidentialCommonRefrigeration</v>
      </c>
      <c r="AU45" s="21" t="str">
        <f t="shared" si="5"/>
        <v>ResidentialCommonInfiltration</v>
      </c>
      <c r="AV45" s="21" t="str">
        <f t="shared" si="5"/>
        <v>ResidentialCommonHVACAvail</v>
      </c>
      <c r="AW45" s="21" t="str">
        <f t="shared" si="5"/>
        <v>ResidentialCommonHtgSetpt</v>
      </c>
      <c r="AX45" s="21" t="str">
        <f t="shared" si="5"/>
        <v>ResidentialCommonClgSetpt</v>
      </c>
      <c r="AY45" s="21" t="str">
        <f t="shared" si="5"/>
        <v>ResidentialCommonElevator</v>
      </c>
      <c r="AZ45" s="21" t="str">
        <f t="shared" si="5"/>
        <v>ResidentialCommonEscalator</v>
      </c>
      <c r="BA45" s="21" t="str">
        <f t="shared" si="5"/>
        <v>ResidentialCommonWtrHtrSetpt</v>
      </c>
      <c r="BB45" s="21">
        <f>'2025 SpaceFuncData-Input'!AQ44</f>
        <v>342</v>
      </c>
      <c r="BC45" s="21">
        <f>'2025 SpaceFuncData-Input'!AN44</f>
        <v>1</v>
      </c>
      <c r="BD45" s="21">
        <f>'2025 SpaceFuncData-Input'!AO44</f>
        <v>0</v>
      </c>
      <c r="BE45" s="21">
        <f>'2025 SpaceFuncData-Input'!AP44</f>
        <v>1</v>
      </c>
      <c r="BF45" s="21" t="s">
        <v>8</v>
      </c>
      <c r="BG45" s="21" t="s">
        <v>131</v>
      </c>
      <c r="BH45" s="193" t="s">
        <v>1164</v>
      </c>
      <c r="BI45" s="21" t="s">
        <v>269</v>
      </c>
      <c r="BJ45" s="21" t="str">
        <f t="shared" si="2"/>
        <v/>
      </c>
    </row>
    <row r="46" spans="2:62" x14ac:dyDescent="0.25">
      <c r="B46" s="21" t="str">
        <f>TRIM(LEFT('2025 SpaceFuncData-Input'!$A45,IF(ISNUMBER(FIND(" (Note",'2025 SpaceFuncData-Input'!$A45,1)),FIND(" (Note",'2025 SpaceFuncData-Input'!$A45,1),99)))</f>
        <v>Library (Reading Area)</v>
      </c>
      <c r="C46" s="21" t="str">
        <f>TRIM('2025 SpaceFuncData-Input'!B45)</f>
        <v>Assembly - Libraries (reading rooms and stack areas)</v>
      </c>
      <c r="D46" s="21">
        <f>ROUND('2025 SpaceFuncData-Input'!C45,2)</f>
        <v>20</v>
      </c>
      <c r="E46" s="21">
        <f>'2025 SpaceFuncData-Input'!D45</f>
        <v>0.5</v>
      </c>
      <c r="F46" s="21">
        <f>'2025 SpaceFuncData-Input'!E45</f>
        <v>250</v>
      </c>
      <c r="G46" s="21">
        <f>'2025 SpaceFuncData-Input'!F45</f>
        <v>200</v>
      </c>
      <c r="H46" s="21">
        <f>'2025 SpaceFuncData-Input'!G45</f>
        <v>1.5</v>
      </c>
      <c r="I46" s="21">
        <f>'2025 SpaceFuncData-Input'!H45</f>
        <v>0.18</v>
      </c>
      <c r="J46" s="21" t="str">
        <f>'2025 SpaceFuncData-Input'!I45</f>
        <v>Electric</v>
      </c>
      <c r="K46" s="21">
        <f>'2025 SpaceFuncData-Input'!J45</f>
        <v>0.8</v>
      </c>
      <c r="L46" s="21">
        <f>'2025 SpaceFuncData-Input'!K45</f>
        <v>0</v>
      </c>
      <c r="M46" s="21">
        <f>'2025 SpaceFuncData-Input'!L45</f>
        <v>0</v>
      </c>
      <c r="N46" s="21">
        <f>'2025 SpaceFuncData-Input'!M45</f>
        <v>0</v>
      </c>
      <c r="O46" s="21">
        <f>'2025 SpaceFuncData-Input'!N45</f>
        <v>0.25</v>
      </c>
      <c r="P46" s="21">
        <f>'2025 SpaceFuncData-Input'!O45</f>
        <v>0</v>
      </c>
      <c r="Q46" s="21">
        <f>'2025 SpaceFuncData-Input'!P45</f>
        <v>0</v>
      </c>
      <c r="R46" s="21">
        <f>'2025 SpaceFuncData-Input'!Q45</f>
        <v>0</v>
      </c>
      <c r="S46" s="21">
        <f>'2025 SpaceFuncData-Input'!R45</f>
        <v>0</v>
      </c>
      <c r="T46" s="21">
        <f>'2025 SpaceFuncData-Input'!S45</f>
        <v>0</v>
      </c>
      <c r="U46" s="21">
        <f>'2025 SpaceFuncData-Input'!T45</f>
        <v>0</v>
      </c>
      <c r="V46" s="21">
        <f>'2025 SpaceFuncData-Input'!U45</f>
        <v>0</v>
      </c>
      <c r="W46" s="21">
        <f>'2025 SpaceFuncData-Input'!V45</f>
        <v>0</v>
      </c>
      <c r="X46" s="21">
        <f>'2025 SpaceFuncData-Input'!W45</f>
        <v>0</v>
      </c>
      <c r="Y46" s="21">
        <f>'2025 SpaceFuncData-Input'!X45</f>
        <v>0</v>
      </c>
      <c r="Z46" s="21">
        <f>'2025 SpaceFuncData-Input'!Y45</f>
        <v>0</v>
      </c>
      <c r="AA46" s="21">
        <f>'2025 SpaceFuncData-Input'!Z45</f>
        <v>0</v>
      </c>
      <c r="AB46" s="21">
        <f>'2025 SpaceFuncData-Input'!AA45</f>
        <v>0</v>
      </c>
      <c r="AC46" s="21">
        <f>'2025 SpaceFuncData-Input'!AB45</f>
        <v>0</v>
      </c>
      <c r="AD46" s="21">
        <f>'2025 SpaceFuncData-Input'!AC45</f>
        <v>0</v>
      </c>
      <c r="AE46" s="21">
        <f>'2025 SpaceFuncData-Input'!AD45</f>
        <v>0</v>
      </c>
      <c r="AF46" s="134">
        <f>'2025 SpaceFuncData-Input'!AE45</f>
        <v>150</v>
      </c>
      <c r="AG46" s="134">
        <f>'2025 SpaceFuncData-Input'!AF45</f>
        <v>150</v>
      </c>
      <c r="AH46" s="21">
        <f>'2025 SpaceFuncData-Input'!AG45</f>
        <v>0</v>
      </c>
      <c r="AI46" s="21">
        <f>'2025 SpaceFuncData-Input'!AH45</f>
        <v>0</v>
      </c>
      <c r="AJ46" s="134">
        <f>'2025 SpaceFuncData-Input'!AI45</f>
        <v>150</v>
      </c>
      <c r="AK46" s="21">
        <f>'2025 SpaceFuncData-Input'!AJ45</f>
        <v>500</v>
      </c>
      <c r="AL46" s="21">
        <f>'2025 SpaceFuncData-Input'!AK45</f>
        <v>1.5</v>
      </c>
      <c r="AM46" s="21">
        <f>'2025 SpaceFuncData-Input'!AL45</f>
        <v>2</v>
      </c>
      <c r="AN46" s="21" t="str">
        <f>'2025 SpaceFuncData-Input'!AM45</f>
        <v>Office</v>
      </c>
      <c r="AO46" s="21" t="str">
        <f t="shared" si="5"/>
        <v>OfficeOccupancy</v>
      </c>
      <c r="AP46" s="21" t="str">
        <f t="shared" si="5"/>
        <v>OfficeReceptacle</v>
      </c>
      <c r="AQ46" s="21" t="str">
        <f t="shared" si="5"/>
        <v>OfficeServiceHotWater</v>
      </c>
      <c r="AR46" s="21" t="str">
        <f t="shared" si="5"/>
        <v>OfficeLights</v>
      </c>
      <c r="AS46" s="21" t="str">
        <f t="shared" si="5"/>
        <v>OfficeGasEquip</v>
      </c>
      <c r="AT46" s="21" t="str">
        <f t="shared" si="5"/>
        <v>OfficeRefrigeration</v>
      </c>
      <c r="AU46" s="21" t="str">
        <f t="shared" si="5"/>
        <v>OfficeInfiltration</v>
      </c>
      <c r="AV46" s="21" t="str">
        <f t="shared" si="5"/>
        <v>OfficeHVACAvail</v>
      </c>
      <c r="AW46" s="21" t="str">
        <f t="shared" si="5"/>
        <v>OfficeHtgSetpt</v>
      </c>
      <c r="AX46" s="21" t="str">
        <f t="shared" si="5"/>
        <v>OfficeClgSetpt</v>
      </c>
      <c r="AY46" s="21" t="str">
        <f t="shared" si="5"/>
        <v>OfficeElevator</v>
      </c>
      <c r="AZ46" s="21" t="str">
        <f t="shared" si="5"/>
        <v>OfficeEscalator</v>
      </c>
      <c r="BA46" s="21" t="str">
        <f t="shared" si="5"/>
        <v>OfficeWtrHtrSetpt</v>
      </c>
      <c r="BB46" s="21">
        <f>'2025 SpaceFuncData-Input'!AQ45</f>
        <v>343</v>
      </c>
      <c r="BC46" s="21">
        <f>'2025 SpaceFuncData-Input'!AN45</f>
        <v>1</v>
      </c>
      <c r="BD46" s="21">
        <f>'2025 SpaceFuncData-Input'!AO45</f>
        <v>0</v>
      </c>
      <c r="BE46" s="21">
        <f>'2025 SpaceFuncData-Input'!AP45</f>
        <v>0</v>
      </c>
      <c r="BF46" s="21" t="s">
        <v>1059</v>
      </c>
      <c r="BG46" s="21" t="s">
        <v>131</v>
      </c>
      <c r="BH46" s="238" t="s">
        <v>1262</v>
      </c>
      <c r="BI46" s="21" t="s">
        <v>269</v>
      </c>
      <c r="BJ46" s="21" t="str">
        <f t="shared" ref="BJ46:BJ69" si="6">IF(BC46=0,B46,"")</f>
        <v/>
      </c>
    </row>
    <row r="47" spans="2:62" x14ac:dyDescent="0.25">
      <c r="B47" s="21" t="str">
        <f>TRIM(LEFT('2025 SpaceFuncData-Input'!$A46,IF(ISNUMBER(FIND(" (Note",'2025 SpaceFuncData-Input'!$A46,1)),FIND(" (Note",'2025 SpaceFuncData-Input'!$A46,1),99)))</f>
        <v>Library (Stacks Area)</v>
      </c>
      <c r="C47" s="21" t="str">
        <f>TRIM('2025 SpaceFuncData-Input'!B46)</f>
        <v>Assembly - Libraries (reading rooms and stack areas)</v>
      </c>
      <c r="D47" s="21">
        <f>ROUND('2025 SpaceFuncData-Input'!C46,2)</f>
        <v>10</v>
      </c>
      <c r="E47" s="21">
        <f>'2025 SpaceFuncData-Input'!D46</f>
        <v>0.5</v>
      </c>
      <c r="F47" s="21">
        <f>'2025 SpaceFuncData-Input'!E46</f>
        <v>250</v>
      </c>
      <c r="G47" s="21">
        <f>'2025 SpaceFuncData-Input'!F46</f>
        <v>200</v>
      </c>
      <c r="H47" s="21">
        <f>'2025 SpaceFuncData-Input'!G46</f>
        <v>1.5</v>
      </c>
      <c r="I47" s="21">
        <f>'2025 SpaceFuncData-Input'!H46</f>
        <v>0.18</v>
      </c>
      <c r="J47" s="21" t="str">
        <f>'2025 SpaceFuncData-Input'!I46</f>
        <v>Electric</v>
      </c>
      <c r="K47" s="21">
        <f>'2025 SpaceFuncData-Input'!J46</f>
        <v>1</v>
      </c>
      <c r="L47" s="21">
        <f>'2025 SpaceFuncData-Input'!K46</f>
        <v>0</v>
      </c>
      <c r="M47" s="21">
        <f>'2025 SpaceFuncData-Input'!L46</f>
        <v>0</v>
      </c>
      <c r="N47" s="21">
        <f>'2025 SpaceFuncData-Input'!M46</f>
        <v>0</v>
      </c>
      <c r="O47" s="21">
        <f>'2025 SpaceFuncData-Input'!N46</f>
        <v>0</v>
      </c>
      <c r="P47" s="21">
        <f>'2025 SpaceFuncData-Input'!O46</f>
        <v>0</v>
      </c>
      <c r="Q47" s="21">
        <f>'2025 SpaceFuncData-Input'!P46</f>
        <v>0</v>
      </c>
      <c r="R47" s="21">
        <f>'2025 SpaceFuncData-Input'!Q46</f>
        <v>0</v>
      </c>
      <c r="S47" s="21">
        <f>'2025 SpaceFuncData-Input'!R46</f>
        <v>0</v>
      </c>
      <c r="T47" s="21">
        <f>'2025 SpaceFuncData-Input'!S46</f>
        <v>0</v>
      </c>
      <c r="U47" s="21">
        <f>'2025 SpaceFuncData-Input'!T46</f>
        <v>0</v>
      </c>
      <c r="V47" s="21">
        <f>'2025 SpaceFuncData-Input'!U46</f>
        <v>0</v>
      </c>
      <c r="W47" s="21">
        <f>'2025 SpaceFuncData-Input'!V46</f>
        <v>0</v>
      </c>
      <c r="X47" s="21">
        <f>'2025 SpaceFuncData-Input'!W46</f>
        <v>0</v>
      </c>
      <c r="Y47" s="21">
        <f>'2025 SpaceFuncData-Input'!X46</f>
        <v>0</v>
      </c>
      <c r="Z47" s="21">
        <f>'2025 SpaceFuncData-Input'!Y46</f>
        <v>0</v>
      </c>
      <c r="AA47" s="21">
        <f>'2025 SpaceFuncData-Input'!Z46</f>
        <v>0</v>
      </c>
      <c r="AB47" s="21">
        <f>'2025 SpaceFuncData-Input'!AA46</f>
        <v>0</v>
      </c>
      <c r="AC47" s="21">
        <f>'2025 SpaceFuncData-Input'!AB46</f>
        <v>0</v>
      </c>
      <c r="AD47" s="21">
        <f>'2025 SpaceFuncData-Input'!AC46</f>
        <v>0</v>
      </c>
      <c r="AE47" s="21">
        <f>'2025 SpaceFuncData-Input'!AD46</f>
        <v>0</v>
      </c>
      <c r="AF47" s="134">
        <f>'2025 SpaceFuncData-Input'!AE46</f>
        <v>150</v>
      </c>
      <c r="AG47" s="134">
        <f>'2025 SpaceFuncData-Input'!AF46</f>
        <v>150</v>
      </c>
      <c r="AH47" s="21">
        <f>'2025 SpaceFuncData-Input'!AG46</f>
        <v>0</v>
      </c>
      <c r="AI47" s="21">
        <f>'2025 SpaceFuncData-Input'!AH46</f>
        <v>0</v>
      </c>
      <c r="AJ47" s="134">
        <f>'2025 SpaceFuncData-Input'!AI46</f>
        <v>200</v>
      </c>
      <c r="AK47" s="21">
        <f>'2025 SpaceFuncData-Input'!AJ46</f>
        <v>300</v>
      </c>
      <c r="AL47" s="21">
        <f>'2025 SpaceFuncData-Input'!AK46</f>
        <v>1</v>
      </c>
      <c r="AM47" s="21">
        <f>'2025 SpaceFuncData-Input'!AL46</f>
        <v>4</v>
      </c>
      <c r="AN47" s="21" t="str">
        <f>'2025 SpaceFuncData-Input'!AM46</f>
        <v>Office</v>
      </c>
      <c r="AO47" s="21" t="str">
        <f t="shared" si="5"/>
        <v>OfficeOccupancy</v>
      </c>
      <c r="AP47" s="21" t="str">
        <f t="shared" si="5"/>
        <v>OfficeReceptacle</v>
      </c>
      <c r="AQ47" s="21" t="str">
        <f t="shared" si="5"/>
        <v>OfficeServiceHotWater</v>
      </c>
      <c r="AR47" s="21" t="str">
        <f t="shared" si="5"/>
        <v>OfficeLights</v>
      </c>
      <c r="AS47" s="21" t="str">
        <f t="shared" si="5"/>
        <v>OfficeGasEquip</v>
      </c>
      <c r="AT47" s="21" t="str">
        <f t="shared" si="5"/>
        <v>OfficeRefrigeration</v>
      </c>
      <c r="AU47" s="21" t="str">
        <f t="shared" si="5"/>
        <v>OfficeInfiltration</v>
      </c>
      <c r="AV47" s="21" t="str">
        <f t="shared" si="5"/>
        <v>OfficeHVACAvail</v>
      </c>
      <c r="AW47" s="21" t="str">
        <f t="shared" si="5"/>
        <v>OfficeHtgSetpt</v>
      </c>
      <c r="AX47" s="21" t="str">
        <f t="shared" si="5"/>
        <v>OfficeClgSetpt</v>
      </c>
      <c r="AY47" s="21" t="str">
        <f t="shared" si="5"/>
        <v>OfficeElevator</v>
      </c>
      <c r="AZ47" s="21" t="str">
        <f t="shared" si="5"/>
        <v>OfficeEscalator</v>
      </c>
      <c r="BA47" s="21" t="str">
        <f t="shared" si="5"/>
        <v>OfficeWtrHtrSetpt</v>
      </c>
      <c r="BB47" s="21">
        <f>'2025 SpaceFuncData-Input'!AQ46</f>
        <v>344</v>
      </c>
      <c r="BC47" s="21">
        <f>'2025 SpaceFuncData-Input'!AN46</f>
        <v>1</v>
      </c>
      <c r="BD47" s="21">
        <f>'2025 SpaceFuncData-Input'!AO46</f>
        <v>0</v>
      </c>
      <c r="BE47" s="21">
        <f>'2025 SpaceFuncData-Input'!AP46</f>
        <v>0</v>
      </c>
      <c r="BF47" s="21" t="s">
        <v>1060</v>
      </c>
      <c r="BG47" s="21" t="s">
        <v>131</v>
      </c>
      <c r="BH47" s="238" t="s">
        <v>1262</v>
      </c>
      <c r="BI47" s="21" t="s">
        <v>269</v>
      </c>
      <c r="BJ47" s="21" t="str">
        <f t="shared" si="6"/>
        <v/>
      </c>
    </row>
    <row r="48" spans="2:62" x14ac:dyDescent="0.25">
      <c r="B48" s="21" t="str">
        <f>TRIM(LEFT('2025 SpaceFuncData-Input'!$A47,IF(ISNUMBER(FIND(" (Note",'2025 SpaceFuncData-Input'!$A47,1)),FIND(" (Note",'2025 SpaceFuncData-Input'!$A47,1),99)))</f>
        <v>Lobby, Main Entry</v>
      </c>
      <c r="C48" s="21" t="str">
        <f>TRIM('2025 SpaceFuncData-Input'!B47)</f>
        <v>Office - Main entry lobbies</v>
      </c>
      <c r="D48" s="21">
        <f>ROUND('2025 SpaceFuncData-Input'!C47,2)</f>
        <v>66.67</v>
      </c>
      <c r="E48" s="21">
        <f>'2025 SpaceFuncData-Input'!D47</f>
        <v>0.5</v>
      </c>
      <c r="F48" s="21">
        <f>'2025 SpaceFuncData-Input'!E47</f>
        <v>250</v>
      </c>
      <c r="G48" s="21">
        <f>'2025 SpaceFuncData-Input'!F47</f>
        <v>250</v>
      </c>
      <c r="H48" s="21">
        <f>'2025 SpaceFuncData-Input'!G47</f>
        <v>0.5</v>
      </c>
      <c r="I48" s="21">
        <f>'2025 SpaceFuncData-Input'!H47</f>
        <v>0.09</v>
      </c>
      <c r="J48" s="21" t="str">
        <f>'2025 SpaceFuncData-Input'!I47</f>
        <v>Electric</v>
      </c>
      <c r="K48" s="21">
        <f>'2025 SpaceFuncData-Input'!J47</f>
        <v>0.7</v>
      </c>
      <c r="L48" s="21">
        <f>'2025 SpaceFuncData-Input'!K47</f>
        <v>0</v>
      </c>
      <c r="M48" s="21">
        <f>'2025 SpaceFuncData-Input'!L47</f>
        <v>0</v>
      </c>
      <c r="N48" s="21">
        <f>'2025 SpaceFuncData-Input'!M47</f>
        <v>0</v>
      </c>
      <c r="O48" s="21">
        <f>'2025 SpaceFuncData-Input'!N47</f>
        <v>0.25</v>
      </c>
      <c r="P48" s="21">
        <f>'2025 SpaceFuncData-Input'!O47</f>
        <v>0</v>
      </c>
      <c r="Q48" s="21">
        <f>'2025 SpaceFuncData-Input'!P47</f>
        <v>0</v>
      </c>
      <c r="R48" s="21">
        <f>'2025 SpaceFuncData-Input'!Q47</f>
        <v>0</v>
      </c>
      <c r="S48" s="21">
        <f>'2025 SpaceFuncData-Input'!R47</f>
        <v>0</v>
      </c>
      <c r="T48" s="21">
        <f>'2025 SpaceFuncData-Input'!S47</f>
        <v>0</v>
      </c>
      <c r="U48" s="21">
        <f>'2025 SpaceFuncData-Input'!T47</f>
        <v>0</v>
      </c>
      <c r="V48" s="21">
        <f>'2025 SpaceFuncData-Input'!U47</f>
        <v>0</v>
      </c>
      <c r="W48" s="21">
        <f>'2025 SpaceFuncData-Input'!V47</f>
        <v>0</v>
      </c>
      <c r="X48" s="21">
        <f>'2025 SpaceFuncData-Input'!W47</f>
        <v>0</v>
      </c>
      <c r="Y48" s="21">
        <f>'2025 SpaceFuncData-Input'!X47</f>
        <v>3</v>
      </c>
      <c r="Z48" s="21">
        <f>'2025 SpaceFuncData-Input'!Y47</f>
        <v>3.5</v>
      </c>
      <c r="AA48" s="21">
        <f>'2025 SpaceFuncData-Input'!Z47</f>
        <v>4</v>
      </c>
      <c r="AB48" s="21">
        <f>'2025 SpaceFuncData-Input'!AA47</f>
        <v>0</v>
      </c>
      <c r="AC48" s="21">
        <f>'2025 SpaceFuncData-Input'!AB47</f>
        <v>0</v>
      </c>
      <c r="AD48" s="21">
        <f>'2025 SpaceFuncData-Input'!AC47</f>
        <v>0</v>
      </c>
      <c r="AE48" s="21">
        <f>'2025 SpaceFuncData-Input'!AD47</f>
        <v>0</v>
      </c>
      <c r="AF48" s="134">
        <f>'2025 SpaceFuncData-Input'!AE47</f>
        <v>150</v>
      </c>
      <c r="AG48" s="134">
        <f>'2025 SpaceFuncData-Input'!AF47</f>
        <v>150</v>
      </c>
      <c r="AH48" s="134">
        <f>'2025 SpaceFuncData-Input'!AG47</f>
        <v>0</v>
      </c>
      <c r="AI48" s="134">
        <f>'2025 SpaceFuncData-Input'!AH47</f>
        <v>0</v>
      </c>
      <c r="AJ48" s="134">
        <f>'2025 SpaceFuncData-Input'!AI47</f>
        <v>50</v>
      </c>
      <c r="AK48" s="134">
        <f>'2025 SpaceFuncData-Input'!AJ47</f>
        <v>200</v>
      </c>
      <c r="AL48" s="134">
        <f>'2025 SpaceFuncData-Input'!AK47</f>
        <v>1.5</v>
      </c>
      <c r="AM48" s="134">
        <f>'2025 SpaceFuncData-Input'!AL47</f>
        <v>2</v>
      </c>
      <c r="AN48" s="134" t="str">
        <f>'2025 SpaceFuncData-Input'!AM47</f>
        <v>Assembly</v>
      </c>
      <c r="AO48" s="21" t="str">
        <f t="shared" si="5"/>
        <v>AssemblyOccupancy</v>
      </c>
      <c r="AP48" s="21" t="str">
        <f t="shared" si="5"/>
        <v>AssemblyReceptacle</v>
      </c>
      <c r="AQ48" s="21" t="str">
        <f t="shared" si="5"/>
        <v>AssemblyServiceHotWater</v>
      </c>
      <c r="AR48" s="21" t="str">
        <f t="shared" si="5"/>
        <v>AssemblyLights</v>
      </c>
      <c r="AS48" s="21" t="str">
        <f t="shared" si="5"/>
        <v>AssemblyGasEquip</v>
      </c>
      <c r="AT48" s="21" t="str">
        <f t="shared" si="5"/>
        <v>AssemblyRefrigeration</v>
      </c>
      <c r="AU48" s="21" t="str">
        <f t="shared" si="5"/>
        <v>AssemblyInfiltration</v>
      </c>
      <c r="AV48" s="21" t="str">
        <f t="shared" si="5"/>
        <v>AssemblyHVACAvail</v>
      </c>
      <c r="AW48" s="21" t="str">
        <f t="shared" si="5"/>
        <v>AssemblyHtgSetpt</v>
      </c>
      <c r="AX48" s="21" t="str">
        <f t="shared" si="5"/>
        <v>AssemblyClgSetpt</v>
      </c>
      <c r="AY48" s="21" t="str">
        <f t="shared" si="5"/>
        <v>AssemblyElevator</v>
      </c>
      <c r="AZ48" s="21" t="str">
        <f t="shared" si="5"/>
        <v>AssemblyEscalator</v>
      </c>
      <c r="BA48" s="21" t="str">
        <f t="shared" si="5"/>
        <v>AssemblyWtrHtrSetpt</v>
      </c>
      <c r="BB48" s="21">
        <f>'2025 SpaceFuncData-Input'!AQ47</f>
        <v>345</v>
      </c>
      <c r="BC48" s="211">
        <f>'2025 SpaceFuncData-Input'!AN47</f>
        <v>1</v>
      </c>
      <c r="BD48" s="211">
        <f>'2025 SpaceFuncData-Input'!AO47</f>
        <v>0</v>
      </c>
      <c r="BE48" s="211">
        <f>'2025 SpaceFuncData-Input'!AP47</f>
        <v>1</v>
      </c>
      <c r="BF48" s="165" t="s">
        <v>1064</v>
      </c>
      <c r="BG48" s="165" t="s">
        <v>1151</v>
      </c>
      <c r="BH48" s="21" t="s">
        <v>1164</v>
      </c>
      <c r="BI48" s="21" t="s">
        <v>269</v>
      </c>
      <c r="BJ48" s="21" t="str">
        <f t="shared" si="6"/>
        <v/>
      </c>
    </row>
    <row r="49" spans="2:62" x14ac:dyDescent="0.25">
      <c r="B49" s="21" t="str">
        <f>TRIM(LEFT('2025 SpaceFuncData-Input'!$A48,IF(ISNUMBER(FIND(" (Note",'2025 SpaceFuncData-Input'!$A48,1)),FIND(" (Note",'2025 SpaceFuncData-Input'!$A48,1),99)))</f>
        <v>Locker Room</v>
      </c>
      <c r="C49" s="21" t="str">
        <f>TRIM('2025 SpaceFuncData-Input'!B48)</f>
        <v>Exhaust - Locker rooms for athletic or industrial facilities</v>
      </c>
      <c r="D49" s="21">
        <f>ROUND('2025 SpaceFuncData-Input'!C48,2)</f>
        <v>20</v>
      </c>
      <c r="E49" s="21">
        <f>'2025 SpaceFuncData-Input'!D48</f>
        <v>0.5</v>
      </c>
      <c r="F49" s="21">
        <f>'2025 SpaceFuncData-Input'!E48</f>
        <v>255</v>
      </c>
      <c r="G49" s="21">
        <f>'2025 SpaceFuncData-Input'!F48</f>
        <v>475</v>
      </c>
      <c r="H49" s="21">
        <f>'2025 SpaceFuncData-Input'!G48</f>
        <v>0.5</v>
      </c>
      <c r="I49" s="21">
        <f>'2025 SpaceFuncData-Input'!H48</f>
        <v>0.57799999999999996</v>
      </c>
      <c r="J49" s="21" t="str">
        <f>'2025 SpaceFuncData-Input'!I48</f>
        <v>Gas</v>
      </c>
      <c r="K49" s="21">
        <f>'2025 SpaceFuncData-Input'!J48</f>
        <v>0.45</v>
      </c>
      <c r="L49" s="21">
        <f>'2025 SpaceFuncData-Input'!K48</f>
        <v>0</v>
      </c>
      <c r="M49" s="21">
        <f>'2025 SpaceFuncData-Input'!L48</f>
        <v>0</v>
      </c>
      <c r="N49" s="21">
        <f>'2025 SpaceFuncData-Input'!M48</f>
        <v>0</v>
      </c>
      <c r="O49" s="21">
        <f>'2025 SpaceFuncData-Input'!N48</f>
        <v>0</v>
      </c>
      <c r="P49" s="21">
        <f>'2025 SpaceFuncData-Input'!O48</f>
        <v>0</v>
      </c>
      <c r="Q49" s="21">
        <f>'2025 SpaceFuncData-Input'!P48</f>
        <v>0</v>
      </c>
      <c r="R49" s="21">
        <f>'2025 SpaceFuncData-Input'!Q48</f>
        <v>0</v>
      </c>
      <c r="S49" s="21">
        <f>'2025 SpaceFuncData-Input'!R48</f>
        <v>0</v>
      </c>
      <c r="T49" s="21">
        <f>'2025 SpaceFuncData-Input'!S48</f>
        <v>0</v>
      </c>
      <c r="U49" s="21">
        <f>'2025 SpaceFuncData-Input'!T48</f>
        <v>0</v>
      </c>
      <c r="V49" s="21">
        <f>'2025 SpaceFuncData-Input'!U48</f>
        <v>0</v>
      </c>
      <c r="W49" s="21">
        <f>'2025 SpaceFuncData-Input'!V48</f>
        <v>0</v>
      </c>
      <c r="X49" s="21">
        <f>'2025 SpaceFuncData-Input'!W48</f>
        <v>0</v>
      </c>
      <c r="Y49" s="21">
        <f>'2025 SpaceFuncData-Input'!X48</f>
        <v>0</v>
      </c>
      <c r="Z49" s="21">
        <f>'2025 SpaceFuncData-Input'!Y48</f>
        <v>0</v>
      </c>
      <c r="AA49" s="21">
        <f>'2025 SpaceFuncData-Input'!Z48</f>
        <v>0</v>
      </c>
      <c r="AB49" s="21">
        <f>'2025 SpaceFuncData-Input'!AA48</f>
        <v>0</v>
      </c>
      <c r="AC49" s="21">
        <f>'2025 SpaceFuncData-Input'!AB48</f>
        <v>0</v>
      </c>
      <c r="AD49" s="21">
        <f>'2025 SpaceFuncData-Input'!AC48</f>
        <v>0</v>
      </c>
      <c r="AE49" s="21">
        <f>'2025 SpaceFuncData-Input'!AD48</f>
        <v>0</v>
      </c>
      <c r="AF49" s="134">
        <f>'2025 SpaceFuncData-Input'!AE48</f>
        <v>8760</v>
      </c>
      <c r="AG49" s="134">
        <f>'2025 SpaceFuncData-Input'!AF48</f>
        <v>8760</v>
      </c>
      <c r="AH49" s="21">
        <f>'2025 SpaceFuncData-Input'!AG48</f>
        <v>0</v>
      </c>
      <c r="AI49" s="21">
        <f>'2025 SpaceFuncData-Input'!AH48</f>
        <v>0</v>
      </c>
      <c r="AJ49" s="134">
        <f>'2025 SpaceFuncData-Input'!AI48</f>
        <v>20</v>
      </c>
      <c r="AK49" s="21">
        <f>'2025 SpaceFuncData-Input'!AJ48</f>
        <v>200</v>
      </c>
      <c r="AL49" s="21">
        <f>'2025 SpaceFuncData-Input'!AK48</f>
        <v>1</v>
      </c>
      <c r="AM49" s="21">
        <f>'2025 SpaceFuncData-Input'!AL48</f>
        <v>4</v>
      </c>
      <c r="AN49" s="21" t="str">
        <f>'2025 SpaceFuncData-Input'!AM48</f>
        <v>Assembly</v>
      </c>
      <c r="AO49" s="21" t="str">
        <f t="shared" si="5"/>
        <v>AssemblyOccupancy</v>
      </c>
      <c r="AP49" s="21" t="str">
        <f t="shared" si="5"/>
        <v>AssemblyReceptacle</v>
      </c>
      <c r="AQ49" s="21" t="str">
        <f t="shared" si="5"/>
        <v>AssemblyServiceHotWater</v>
      </c>
      <c r="AR49" s="21" t="str">
        <f t="shared" si="5"/>
        <v>AssemblyLights</v>
      </c>
      <c r="AS49" s="21" t="str">
        <f t="shared" si="5"/>
        <v>AssemblyGasEquip</v>
      </c>
      <c r="AT49" s="21" t="str">
        <f t="shared" si="5"/>
        <v>AssemblyRefrigeration</v>
      </c>
      <c r="AU49" s="21" t="str">
        <f t="shared" si="5"/>
        <v>AssemblyInfiltration</v>
      </c>
      <c r="AV49" s="21" t="str">
        <f t="shared" si="5"/>
        <v>AssemblyHVACAvail</v>
      </c>
      <c r="AW49" s="21" t="str">
        <f t="shared" si="5"/>
        <v>AssemblyHtgSetpt</v>
      </c>
      <c r="AX49" s="21" t="str">
        <f t="shared" si="5"/>
        <v>AssemblyClgSetpt</v>
      </c>
      <c r="AY49" s="21" t="str">
        <f t="shared" si="5"/>
        <v>AssemblyElevator</v>
      </c>
      <c r="AZ49" s="21" t="str">
        <f t="shared" si="5"/>
        <v>AssemblyEscalator</v>
      </c>
      <c r="BA49" s="21" t="str">
        <f t="shared" si="5"/>
        <v>AssemblyWtrHtrSetpt</v>
      </c>
      <c r="BB49" s="21">
        <f>'2025 SpaceFuncData-Input'!AQ48</f>
        <v>346</v>
      </c>
      <c r="BC49" s="21">
        <f>'2025 SpaceFuncData-Input'!AN48</f>
        <v>1</v>
      </c>
      <c r="BD49" s="21">
        <f>'2025 SpaceFuncData-Input'!AO48</f>
        <v>0</v>
      </c>
      <c r="BE49" s="21">
        <f>'2025 SpaceFuncData-Input'!AP48</f>
        <v>1</v>
      </c>
      <c r="BF49" s="21" t="s">
        <v>1061</v>
      </c>
      <c r="BG49" s="21" t="s">
        <v>131</v>
      </c>
      <c r="BH49" s="21" t="s">
        <v>1164</v>
      </c>
      <c r="BI49" s="21" t="s">
        <v>269</v>
      </c>
      <c r="BJ49" s="21" t="str">
        <f t="shared" si="6"/>
        <v/>
      </c>
    </row>
    <row r="50" spans="2:62" x14ac:dyDescent="0.25">
      <c r="B50" s="21" t="str">
        <f>TRIM(LEFT('2025 SpaceFuncData-Input'!$A49,IF(ISNUMBER(FIND(" (Note",'2025 SpaceFuncData-Input'!$A49,1)),FIND(" (Note",'2025 SpaceFuncData-Input'!$A49,1),99)))</f>
        <v>Lounge, Breakroom, or Waiting Area</v>
      </c>
      <c r="C50" s="21" t="str">
        <f>TRIM('2025 SpaceFuncData-Input'!B49)</f>
        <v>General - Break rooms</v>
      </c>
      <c r="D50" s="21">
        <f>ROUND('2025 SpaceFuncData-Input'!C49,2)</f>
        <v>66.67</v>
      </c>
      <c r="E50" s="21">
        <f>'2025 SpaceFuncData-Input'!D49</f>
        <v>0.5</v>
      </c>
      <c r="F50" s="21">
        <f>'2025 SpaceFuncData-Input'!E49</f>
        <v>275</v>
      </c>
      <c r="G50" s="21">
        <f>'2025 SpaceFuncData-Input'!F49</f>
        <v>275</v>
      </c>
      <c r="H50" s="21">
        <f>'2025 SpaceFuncData-Input'!G49</f>
        <v>1</v>
      </c>
      <c r="I50" s="21">
        <f>'2025 SpaceFuncData-Input'!H49</f>
        <v>0.09</v>
      </c>
      <c r="J50" s="21" t="str">
        <f>'2025 SpaceFuncData-Input'!I49</f>
        <v>Gas</v>
      </c>
      <c r="K50" s="21">
        <f>'2025 SpaceFuncData-Input'!J49</f>
        <v>0.55000000000000004</v>
      </c>
      <c r="L50" s="21">
        <f>'2025 SpaceFuncData-Input'!K49</f>
        <v>0</v>
      </c>
      <c r="M50" s="21">
        <f>'2025 SpaceFuncData-Input'!L49</f>
        <v>0</v>
      </c>
      <c r="N50" s="21">
        <f>'2025 SpaceFuncData-Input'!M49</f>
        <v>0</v>
      </c>
      <c r="O50" s="21">
        <f>'2025 SpaceFuncData-Input'!N49</f>
        <v>0.25</v>
      </c>
      <c r="P50" s="21">
        <f>'2025 SpaceFuncData-Input'!O49</f>
        <v>0</v>
      </c>
      <c r="Q50" s="21">
        <f>'2025 SpaceFuncData-Input'!P49</f>
        <v>0</v>
      </c>
      <c r="R50" s="21">
        <f>'2025 SpaceFuncData-Input'!Q49</f>
        <v>0</v>
      </c>
      <c r="S50" s="21">
        <f>'2025 SpaceFuncData-Input'!R49</f>
        <v>0</v>
      </c>
      <c r="T50" s="21">
        <f>'2025 SpaceFuncData-Input'!S49</f>
        <v>0</v>
      </c>
      <c r="U50" s="21">
        <f>'2025 SpaceFuncData-Input'!T49</f>
        <v>0</v>
      </c>
      <c r="V50" s="21">
        <f>'2025 SpaceFuncData-Input'!U49</f>
        <v>0</v>
      </c>
      <c r="W50" s="21">
        <f>'2025 SpaceFuncData-Input'!V49</f>
        <v>0</v>
      </c>
      <c r="X50" s="21">
        <f>'2025 SpaceFuncData-Input'!W49</f>
        <v>0</v>
      </c>
      <c r="Y50" s="21">
        <f>'2025 SpaceFuncData-Input'!X49</f>
        <v>0</v>
      </c>
      <c r="Z50" s="21">
        <f>'2025 SpaceFuncData-Input'!Y49</f>
        <v>0</v>
      </c>
      <c r="AA50" s="21">
        <f>'2025 SpaceFuncData-Input'!Z49</f>
        <v>0</v>
      </c>
      <c r="AB50" s="21">
        <f>'2025 SpaceFuncData-Input'!AA49</f>
        <v>0</v>
      </c>
      <c r="AC50" s="21">
        <f>'2025 SpaceFuncData-Input'!AB49</f>
        <v>0</v>
      </c>
      <c r="AD50" s="21">
        <f>'2025 SpaceFuncData-Input'!AC49</f>
        <v>0</v>
      </c>
      <c r="AE50" s="21">
        <f>'2025 SpaceFuncData-Input'!AD49</f>
        <v>0</v>
      </c>
      <c r="AF50" s="134">
        <f>'2025 SpaceFuncData-Input'!AE49</f>
        <v>150</v>
      </c>
      <c r="AG50" s="134">
        <f>'2025 SpaceFuncData-Input'!AF49</f>
        <v>150</v>
      </c>
      <c r="AH50" s="21">
        <f>'2025 SpaceFuncData-Input'!AG49</f>
        <v>0</v>
      </c>
      <c r="AI50" s="21">
        <f>'2025 SpaceFuncData-Input'!AH49</f>
        <v>0</v>
      </c>
      <c r="AJ50" s="134">
        <f>'2025 SpaceFuncData-Input'!AI49</f>
        <v>40</v>
      </c>
      <c r="AK50" s="21">
        <f>'2025 SpaceFuncData-Input'!AJ49</f>
        <v>300</v>
      </c>
      <c r="AL50" s="21">
        <f>'2025 SpaceFuncData-Input'!AK49</f>
        <v>1.5</v>
      </c>
      <c r="AM50" s="21">
        <f>'2025 SpaceFuncData-Input'!AL49</f>
        <v>2</v>
      </c>
      <c r="AN50" s="21" t="str">
        <f>'2025 SpaceFuncData-Input'!AM49</f>
        <v>Assembly</v>
      </c>
      <c r="AO50" s="21" t="str">
        <f t="shared" si="5"/>
        <v>AssemblyOccupancy</v>
      </c>
      <c r="AP50" s="21" t="str">
        <f t="shared" si="5"/>
        <v>AssemblyReceptacle</v>
      </c>
      <c r="AQ50" s="21" t="str">
        <f t="shared" si="5"/>
        <v>AssemblyServiceHotWater</v>
      </c>
      <c r="AR50" s="21" t="str">
        <f t="shared" si="5"/>
        <v>AssemblyLights</v>
      </c>
      <c r="AS50" s="21" t="str">
        <f t="shared" si="5"/>
        <v>AssemblyGasEquip</v>
      </c>
      <c r="AT50" s="21" t="str">
        <f t="shared" si="5"/>
        <v>AssemblyRefrigeration</v>
      </c>
      <c r="AU50" s="21" t="str">
        <f t="shared" si="5"/>
        <v>AssemblyInfiltration</v>
      </c>
      <c r="AV50" s="21" t="str">
        <f t="shared" si="5"/>
        <v>AssemblyHVACAvail</v>
      </c>
      <c r="AW50" s="21" t="str">
        <f t="shared" si="5"/>
        <v>AssemblyHtgSetpt</v>
      </c>
      <c r="AX50" s="21" t="str">
        <f t="shared" si="5"/>
        <v>AssemblyClgSetpt</v>
      </c>
      <c r="AY50" s="21" t="str">
        <f t="shared" si="5"/>
        <v>AssemblyElevator</v>
      </c>
      <c r="AZ50" s="21" t="str">
        <f t="shared" si="5"/>
        <v>AssemblyEscalator</v>
      </c>
      <c r="BA50" s="21" t="str">
        <f t="shared" si="5"/>
        <v>AssemblyWtrHtrSetpt</v>
      </c>
      <c r="BB50" s="21">
        <f>'2025 SpaceFuncData-Input'!AQ49</f>
        <v>347</v>
      </c>
      <c r="BC50" s="21">
        <f>'2025 SpaceFuncData-Input'!AN49</f>
        <v>1</v>
      </c>
      <c r="BD50" s="21">
        <f>'2025 SpaceFuncData-Input'!AO49</f>
        <v>1</v>
      </c>
      <c r="BE50" s="21">
        <f>'2025 SpaceFuncData-Input'!AP49</f>
        <v>0</v>
      </c>
      <c r="BF50" s="21" t="s">
        <v>1062</v>
      </c>
      <c r="BG50" s="21" t="s">
        <v>131</v>
      </c>
      <c r="BH50" s="21" t="s">
        <v>1164</v>
      </c>
      <c r="BI50" s="21" t="s">
        <v>269</v>
      </c>
      <c r="BJ50" s="21" t="str">
        <f t="shared" si="6"/>
        <v/>
      </c>
    </row>
    <row r="51" spans="2:62" x14ac:dyDescent="0.25">
      <c r="B51" s="21" t="str">
        <f>TRIM(LEFT('2025 SpaceFuncData-Input'!$A50,IF(ISNUMBER(FIND(" (Note",'2025 SpaceFuncData-Input'!$A50,1)),FIND(" (Note",'2025 SpaceFuncData-Input'!$A50,1),99)))</f>
        <v>Manufacturing, Commercial &amp; Industrial Work Area (Low Bay)</v>
      </c>
      <c r="C51" s="21" t="str">
        <f>TRIM('2025 SpaceFuncData-Input'!B50)</f>
        <v>Misc - General manufacturing (excludes heavy industrial and process using chemicals)</v>
      </c>
      <c r="D51" s="21">
        <f>ROUND('2025 SpaceFuncData-Input'!C50,2)</f>
        <v>10</v>
      </c>
      <c r="E51" s="21">
        <f>'2025 SpaceFuncData-Input'!D50</f>
        <v>0.5</v>
      </c>
      <c r="F51" s="21">
        <f>'2025 SpaceFuncData-Input'!E50</f>
        <v>275</v>
      </c>
      <c r="G51" s="21">
        <f>'2025 SpaceFuncData-Input'!F50</f>
        <v>475</v>
      </c>
      <c r="H51" s="21">
        <f>'2025 SpaceFuncData-Input'!G50</f>
        <v>1</v>
      </c>
      <c r="I51" s="21">
        <f>'2025 SpaceFuncData-Input'!H50</f>
        <v>0.18</v>
      </c>
      <c r="J51" s="21" t="str">
        <f>'2025 SpaceFuncData-Input'!I50</f>
        <v>Gas</v>
      </c>
      <c r="K51" s="21">
        <f>'2025 SpaceFuncData-Input'!J50</f>
        <v>0.6</v>
      </c>
      <c r="L51" s="21">
        <f>'2025 SpaceFuncData-Input'!K50</f>
        <v>0</v>
      </c>
      <c r="M51" s="21">
        <f>'2025 SpaceFuncData-Input'!L50</f>
        <v>0.2</v>
      </c>
      <c r="N51" s="21">
        <f>'2025 SpaceFuncData-Input'!M50</f>
        <v>0</v>
      </c>
      <c r="O51" s="21">
        <f>'2025 SpaceFuncData-Input'!N50</f>
        <v>0</v>
      </c>
      <c r="P51" s="21">
        <f>'2025 SpaceFuncData-Input'!O50</f>
        <v>0</v>
      </c>
      <c r="Q51" s="21">
        <f>'2025 SpaceFuncData-Input'!P50</f>
        <v>0</v>
      </c>
      <c r="R51" s="21">
        <f>'2025 SpaceFuncData-Input'!Q50</f>
        <v>0</v>
      </c>
      <c r="S51" s="21">
        <f>'2025 SpaceFuncData-Input'!R50</f>
        <v>0</v>
      </c>
      <c r="T51" s="21">
        <f>'2025 SpaceFuncData-Input'!S50</f>
        <v>0</v>
      </c>
      <c r="U51" s="21">
        <f>'2025 SpaceFuncData-Input'!T50</f>
        <v>0</v>
      </c>
      <c r="V51" s="21">
        <f>'2025 SpaceFuncData-Input'!U50</f>
        <v>0</v>
      </c>
      <c r="W51" s="21">
        <f>'2025 SpaceFuncData-Input'!V50</f>
        <v>0</v>
      </c>
      <c r="X51" s="21">
        <f>'2025 SpaceFuncData-Input'!W50</f>
        <v>0</v>
      </c>
      <c r="Y51" s="21">
        <f>'2025 SpaceFuncData-Input'!X50</f>
        <v>0</v>
      </c>
      <c r="Z51" s="21">
        <f>'2025 SpaceFuncData-Input'!Y50</f>
        <v>0</v>
      </c>
      <c r="AA51" s="21">
        <f>'2025 SpaceFuncData-Input'!Z50</f>
        <v>0</v>
      </c>
      <c r="AB51" s="21">
        <f>'2025 SpaceFuncData-Input'!AA50</f>
        <v>0</v>
      </c>
      <c r="AC51" s="21">
        <f>'2025 SpaceFuncData-Input'!AB50</f>
        <v>0</v>
      </c>
      <c r="AD51" s="21">
        <f>'2025 SpaceFuncData-Input'!AC50</f>
        <v>0</v>
      </c>
      <c r="AE51" s="21">
        <f>'2025 SpaceFuncData-Input'!AD50</f>
        <v>0</v>
      </c>
      <c r="AF51" s="134">
        <f>'2025 SpaceFuncData-Input'!AE50</f>
        <v>150</v>
      </c>
      <c r="AG51" s="134">
        <f>'2025 SpaceFuncData-Input'!AF50</f>
        <v>150</v>
      </c>
      <c r="AH51" s="134">
        <f>'2025 SpaceFuncData-Input'!AG50</f>
        <v>0</v>
      </c>
      <c r="AI51" s="134">
        <f>'2025 SpaceFuncData-Input'!AH50</f>
        <v>0</v>
      </c>
      <c r="AJ51" s="134">
        <f>'2025 SpaceFuncData-Input'!AI50</f>
        <v>300</v>
      </c>
      <c r="AK51" s="134">
        <f>'2025 SpaceFuncData-Input'!AJ50</f>
        <v>1000</v>
      </c>
      <c r="AL51" s="134">
        <f>'2025 SpaceFuncData-Input'!AK50</f>
        <v>1.5</v>
      </c>
      <c r="AM51" s="134">
        <f>'2025 SpaceFuncData-Input'!AL50</f>
        <v>2</v>
      </c>
      <c r="AN51" s="134" t="str">
        <f>'2025 SpaceFuncData-Input'!AM50</f>
        <v>Manufacturing</v>
      </c>
      <c r="AO51" s="21" t="str">
        <f t="shared" si="5"/>
        <v>ManufacturingOccupancy</v>
      </c>
      <c r="AP51" s="21" t="str">
        <f t="shared" si="5"/>
        <v>ManufacturingReceptacle</v>
      </c>
      <c r="AQ51" s="21" t="str">
        <f t="shared" si="5"/>
        <v>ManufacturingServiceHotWater</v>
      </c>
      <c r="AR51" s="21" t="str">
        <f t="shared" si="5"/>
        <v>ManufacturingLights</v>
      </c>
      <c r="AS51" s="21" t="str">
        <f t="shared" si="5"/>
        <v>ManufacturingGasEquip</v>
      </c>
      <c r="AT51" s="21" t="str">
        <f t="shared" si="5"/>
        <v>ManufacturingRefrigeration</v>
      </c>
      <c r="AU51" s="21" t="str">
        <f t="shared" si="5"/>
        <v>ManufacturingInfiltration</v>
      </c>
      <c r="AV51" s="21" t="str">
        <f t="shared" si="5"/>
        <v>ManufacturingHVACAvail</v>
      </c>
      <c r="AW51" s="21" t="str">
        <f t="shared" si="5"/>
        <v>ManufacturingHtgSetpt</v>
      </c>
      <c r="AX51" s="21" t="str">
        <f t="shared" si="5"/>
        <v>ManufacturingClgSetpt</v>
      </c>
      <c r="AY51" s="21" t="str">
        <f t="shared" si="5"/>
        <v>ManufacturingElevator</v>
      </c>
      <c r="AZ51" s="21" t="str">
        <f t="shared" si="5"/>
        <v>ManufacturingEscalator</v>
      </c>
      <c r="BA51" s="21" t="str">
        <f t="shared" si="5"/>
        <v>ManufacturingWtrHtrSetpt</v>
      </c>
      <c r="BB51" s="21">
        <f>'2025 SpaceFuncData-Input'!AQ50</f>
        <v>348</v>
      </c>
      <c r="BC51" s="211">
        <f>'2025 SpaceFuncData-Input'!AN50</f>
        <v>1</v>
      </c>
      <c r="BD51" s="211">
        <f>'2025 SpaceFuncData-Input'!AO50</f>
        <v>0</v>
      </c>
      <c r="BE51" s="211">
        <f>'2025 SpaceFuncData-Input'!AP50</f>
        <v>0</v>
      </c>
      <c r="BF51" s="165" t="s">
        <v>1043</v>
      </c>
      <c r="BG51" s="165" t="s">
        <v>131</v>
      </c>
      <c r="BH51" s="21" t="s">
        <v>1143</v>
      </c>
      <c r="BI51" s="21" t="s">
        <v>269</v>
      </c>
      <c r="BJ51" s="21" t="str">
        <f t="shared" si="6"/>
        <v/>
      </c>
    </row>
    <row r="52" spans="2:62" x14ac:dyDescent="0.25">
      <c r="B52" s="21" t="str">
        <f>TRIM(LEFT('2025 SpaceFuncData-Input'!$A51,IF(ISNUMBER(FIND(" (Note",'2025 SpaceFuncData-Input'!$A51,1)),FIND(" (Note",'2025 SpaceFuncData-Input'!$A51,1),99)))</f>
        <v>Manufacturing, Commercial &amp; Industrial Work Area (High Bay)</v>
      </c>
      <c r="C52" s="21" t="str">
        <f>TRIM('2025 SpaceFuncData-Input'!B51)</f>
        <v>Misc - General manufacturing (excludes heavy industrial and process using chemicals)</v>
      </c>
      <c r="D52" s="21">
        <f>ROUND('2025 SpaceFuncData-Input'!C51,2)</f>
        <v>10</v>
      </c>
      <c r="E52" s="21">
        <f>'2025 SpaceFuncData-Input'!D51</f>
        <v>0.5</v>
      </c>
      <c r="F52" s="21">
        <f>'2025 SpaceFuncData-Input'!E51</f>
        <v>275</v>
      </c>
      <c r="G52" s="21">
        <f>'2025 SpaceFuncData-Input'!F51</f>
        <v>475</v>
      </c>
      <c r="H52" s="21">
        <f>'2025 SpaceFuncData-Input'!G51</f>
        <v>1</v>
      </c>
      <c r="I52" s="21">
        <f>'2025 SpaceFuncData-Input'!H51</f>
        <v>0.18</v>
      </c>
      <c r="J52" s="21" t="str">
        <f>'2025 SpaceFuncData-Input'!I51</f>
        <v>Gas</v>
      </c>
      <c r="K52" s="21">
        <f>'2025 SpaceFuncData-Input'!J51</f>
        <v>0.65</v>
      </c>
      <c r="L52" s="21">
        <f>'2025 SpaceFuncData-Input'!K51</f>
        <v>0</v>
      </c>
      <c r="M52" s="21">
        <f>'2025 SpaceFuncData-Input'!L51</f>
        <v>0.2</v>
      </c>
      <c r="N52" s="21">
        <f>'2025 SpaceFuncData-Input'!M51</f>
        <v>0</v>
      </c>
      <c r="O52" s="21">
        <f>'2025 SpaceFuncData-Input'!N51</f>
        <v>0</v>
      </c>
      <c r="P52" s="21">
        <f>'2025 SpaceFuncData-Input'!O51</f>
        <v>0</v>
      </c>
      <c r="Q52" s="21">
        <f>'2025 SpaceFuncData-Input'!P51</f>
        <v>0</v>
      </c>
      <c r="R52" s="21">
        <f>'2025 SpaceFuncData-Input'!Q51</f>
        <v>0</v>
      </c>
      <c r="S52" s="21">
        <f>'2025 SpaceFuncData-Input'!R51</f>
        <v>0</v>
      </c>
      <c r="T52" s="21">
        <f>'2025 SpaceFuncData-Input'!S51</f>
        <v>0</v>
      </c>
      <c r="U52" s="21">
        <f>'2025 SpaceFuncData-Input'!T51</f>
        <v>0</v>
      </c>
      <c r="V52" s="21">
        <f>'2025 SpaceFuncData-Input'!U51</f>
        <v>0</v>
      </c>
      <c r="W52" s="21">
        <f>'2025 SpaceFuncData-Input'!V51</f>
        <v>0</v>
      </c>
      <c r="X52" s="21">
        <f>'2025 SpaceFuncData-Input'!W51</f>
        <v>0</v>
      </c>
      <c r="Y52" s="21">
        <f>'2025 SpaceFuncData-Input'!X51</f>
        <v>0</v>
      </c>
      <c r="Z52" s="21">
        <f>'2025 SpaceFuncData-Input'!Y51</f>
        <v>0</v>
      </c>
      <c r="AA52" s="21">
        <f>'2025 SpaceFuncData-Input'!Z51</f>
        <v>0</v>
      </c>
      <c r="AB52" s="21">
        <f>'2025 SpaceFuncData-Input'!AA51</f>
        <v>0</v>
      </c>
      <c r="AC52" s="21">
        <f>'2025 SpaceFuncData-Input'!AB51</f>
        <v>0</v>
      </c>
      <c r="AD52" s="21">
        <f>'2025 SpaceFuncData-Input'!AC51</f>
        <v>0</v>
      </c>
      <c r="AE52" s="21">
        <f>'2025 SpaceFuncData-Input'!AD51</f>
        <v>0</v>
      </c>
      <c r="AF52" s="134">
        <f>'2025 SpaceFuncData-Input'!AE51</f>
        <v>150</v>
      </c>
      <c r="AG52" s="134">
        <f>'2025 SpaceFuncData-Input'!AF51</f>
        <v>150</v>
      </c>
      <c r="AH52" s="134">
        <f>'2025 SpaceFuncData-Input'!AG51</f>
        <v>0</v>
      </c>
      <c r="AI52" s="134">
        <f>'2025 SpaceFuncData-Input'!AH51</f>
        <v>0</v>
      </c>
      <c r="AJ52" s="134">
        <f>'2025 SpaceFuncData-Input'!AI51</f>
        <v>300</v>
      </c>
      <c r="AK52" s="134">
        <f>'2025 SpaceFuncData-Input'!AJ51</f>
        <v>1000</v>
      </c>
      <c r="AL52" s="134">
        <f>'2025 SpaceFuncData-Input'!AK51</f>
        <v>1.5</v>
      </c>
      <c r="AM52" s="134">
        <f>'2025 SpaceFuncData-Input'!AL51</f>
        <v>2</v>
      </c>
      <c r="AN52" s="134" t="str">
        <f>'2025 SpaceFuncData-Input'!AM51</f>
        <v>Manufacturing</v>
      </c>
      <c r="AO52" s="21" t="str">
        <f t="shared" si="5"/>
        <v>ManufacturingOccupancy</v>
      </c>
      <c r="AP52" s="21" t="str">
        <f t="shared" si="5"/>
        <v>ManufacturingReceptacle</v>
      </c>
      <c r="AQ52" s="21" t="str">
        <f t="shared" si="5"/>
        <v>ManufacturingServiceHotWater</v>
      </c>
      <c r="AR52" s="21" t="str">
        <f t="shared" si="5"/>
        <v>ManufacturingLights</v>
      </c>
      <c r="AS52" s="21" t="str">
        <f t="shared" si="5"/>
        <v>ManufacturingGasEquip</v>
      </c>
      <c r="AT52" s="21" t="str">
        <f t="shared" si="5"/>
        <v>ManufacturingRefrigeration</v>
      </c>
      <c r="AU52" s="21" t="str">
        <f t="shared" si="5"/>
        <v>ManufacturingInfiltration</v>
      </c>
      <c r="AV52" s="21" t="str">
        <f t="shared" si="5"/>
        <v>ManufacturingHVACAvail</v>
      </c>
      <c r="AW52" s="21" t="str">
        <f t="shared" si="5"/>
        <v>ManufacturingHtgSetpt</v>
      </c>
      <c r="AX52" s="21" t="str">
        <f t="shared" si="5"/>
        <v>ManufacturingClgSetpt</v>
      </c>
      <c r="AY52" s="21" t="str">
        <f t="shared" si="5"/>
        <v>ManufacturingElevator</v>
      </c>
      <c r="AZ52" s="21" t="str">
        <f t="shared" si="5"/>
        <v>ManufacturingEscalator</v>
      </c>
      <c r="BA52" s="21" t="str">
        <f t="shared" si="5"/>
        <v>ManufacturingWtrHtrSetpt</v>
      </c>
      <c r="BB52" s="21">
        <f>'2025 SpaceFuncData-Input'!AQ51</f>
        <v>349</v>
      </c>
      <c r="BC52" s="211">
        <f>'2025 SpaceFuncData-Input'!AN51</f>
        <v>1</v>
      </c>
      <c r="BD52" s="211">
        <f>'2025 SpaceFuncData-Input'!AO51</f>
        <v>0</v>
      </c>
      <c r="BE52" s="211">
        <f>'2025 SpaceFuncData-Input'!AP51</f>
        <v>0</v>
      </c>
      <c r="BF52" s="165" t="s">
        <v>1042</v>
      </c>
      <c r="BG52" s="165" t="s">
        <v>131</v>
      </c>
      <c r="BH52" s="21" t="s">
        <v>1143</v>
      </c>
      <c r="BI52" s="21" t="s">
        <v>269</v>
      </c>
      <c r="BJ52" s="21" t="str">
        <f t="shared" si="6"/>
        <v/>
      </c>
    </row>
    <row r="53" spans="2:62" x14ac:dyDescent="0.25">
      <c r="B53" s="21" t="str">
        <f>TRIM(LEFT('2025 SpaceFuncData-Input'!$A52,IF(ISNUMBER(FIND(" (Note",'2025 SpaceFuncData-Input'!$A52,1)),FIND(" (Note",'2025 SpaceFuncData-Input'!$A52,1),99)))</f>
        <v>Manufacturing, Commercial &amp; Industrial Work Area (Precision)</v>
      </c>
      <c r="C53" s="21" t="str">
        <f>TRIM('2025 SpaceFuncData-Input'!B52)</f>
        <v>Misc - General manufacturing (excludes heavy industrial and process using chemicals)</v>
      </c>
      <c r="D53" s="21">
        <f>ROUND('2025 SpaceFuncData-Input'!C52,2)</f>
        <v>10</v>
      </c>
      <c r="E53" s="21">
        <f>'2025 SpaceFuncData-Input'!D52</f>
        <v>0.5</v>
      </c>
      <c r="F53" s="21">
        <f>'2025 SpaceFuncData-Input'!E52</f>
        <v>250</v>
      </c>
      <c r="G53" s="21">
        <f>'2025 SpaceFuncData-Input'!F52</f>
        <v>200</v>
      </c>
      <c r="H53" s="21">
        <f>'2025 SpaceFuncData-Input'!G52</f>
        <v>1</v>
      </c>
      <c r="I53" s="21">
        <f>'2025 SpaceFuncData-Input'!H52</f>
        <v>0.18</v>
      </c>
      <c r="J53" s="21" t="str">
        <f>'2025 SpaceFuncData-Input'!I52</f>
        <v>Gas</v>
      </c>
      <c r="K53" s="21">
        <f>'2025 SpaceFuncData-Input'!J52</f>
        <v>0.85</v>
      </c>
      <c r="L53" s="21">
        <f>'2025 SpaceFuncData-Input'!K52</f>
        <v>0</v>
      </c>
      <c r="M53" s="21">
        <f>'2025 SpaceFuncData-Input'!L52</f>
        <v>0</v>
      </c>
      <c r="N53" s="21">
        <f>'2025 SpaceFuncData-Input'!M52</f>
        <v>0</v>
      </c>
      <c r="O53" s="21">
        <f>'2025 SpaceFuncData-Input'!N52</f>
        <v>0</v>
      </c>
      <c r="P53" s="21">
        <f>'2025 SpaceFuncData-Input'!O52</f>
        <v>0.7</v>
      </c>
      <c r="Q53" s="21">
        <f>'2025 SpaceFuncData-Input'!P52</f>
        <v>0</v>
      </c>
      <c r="R53" s="21">
        <f>'2025 SpaceFuncData-Input'!Q52</f>
        <v>0</v>
      </c>
      <c r="S53" s="21">
        <f>'2025 SpaceFuncData-Input'!R52</f>
        <v>0</v>
      </c>
      <c r="T53" s="21">
        <f>'2025 SpaceFuncData-Input'!S52</f>
        <v>0</v>
      </c>
      <c r="U53" s="21">
        <f>'2025 SpaceFuncData-Input'!T52</f>
        <v>0</v>
      </c>
      <c r="V53" s="21">
        <f>'2025 SpaceFuncData-Input'!U52</f>
        <v>0</v>
      </c>
      <c r="W53" s="21">
        <f>'2025 SpaceFuncData-Input'!V52</f>
        <v>0</v>
      </c>
      <c r="X53" s="21">
        <f>'2025 SpaceFuncData-Input'!W52</f>
        <v>0</v>
      </c>
      <c r="Y53" s="21">
        <f>'2025 SpaceFuncData-Input'!X52</f>
        <v>0</v>
      </c>
      <c r="Z53" s="21">
        <f>'2025 SpaceFuncData-Input'!Y52</f>
        <v>0</v>
      </c>
      <c r="AA53" s="21">
        <f>'2025 SpaceFuncData-Input'!Z52</f>
        <v>0</v>
      </c>
      <c r="AB53" s="21">
        <f>'2025 SpaceFuncData-Input'!AA52</f>
        <v>0</v>
      </c>
      <c r="AC53" s="21">
        <f>'2025 SpaceFuncData-Input'!AB52</f>
        <v>0</v>
      </c>
      <c r="AD53" s="21">
        <f>'2025 SpaceFuncData-Input'!AC52</f>
        <v>0</v>
      </c>
      <c r="AE53" s="21">
        <f>'2025 SpaceFuncData-Input'!AD52</f>
        <v>0</v>
      </c>
      <c r="AF53" s="134">
        <f>'2025 SpaceFuncData-Input'!AE52</f>
        <v>150</v>
      </c>
      <c r="AG53" s="134">
        <f>'2025 SpaceFuncData-Input'!AF52</f>
        <v>150</v>
      </c>
      <c r="AH53" s="134">
        <f>'2025 SpaceFuncData-Input'!AG52</f>
        <v>0</v>
      </c>
      <c r="AI53" s="134">
        <f>'2025 SpaceFuncData-Input'!AH52</f>
        <v>0</v>
      </c>
      <c r="AJ53" s="134">
        <f>'2025 SpaceFuncData-Input'!AI52</f>
        <v>1000</v>
      </c>
      <c r="AK53" s="134">
        <f>'2025 SpaceFuncData-Input'!AJ52</f>
        <v>3000</v>
      </c>
      <c r="AL53" s="134">
        <f>'2025 SpaceFuncData-Input'!AK52</f>
        <v>1.5</v>
      </c>
      <c r="AM53" s="134">
        <f>'2025 SpaceFuncData-Input'!AL52</f>
        <v>2</v>
      </c>
      <c r="AN53" s="134" t="str">
        <f>'2025 SpaceFuncData-Input'!AM52</f>
        <v>Manufacturing</v>
      </c>
      <c r="AO53" s="21" t="str">
        <f t="shared" si="5"/>
        <v>ManufacturingOccupancy</v>
      </c>
      <c r="AP53" s="21" t="str">
        <f t="shared" si="5"/>
        <v>ManufacturingReceptacle</v>
      </c>
      <c r="AQ53" s="21" t="str">
        <f t="shared" si="5"/>
        <v>ManufacturingServiceHotWater</v>
      </c>
      <c r="AR53" s="21" t="str">
        <f t="shared" si="5"/>
        <v>ManufacturingLights</v>
      </c>
      <c r="AS53" s="21" t="str">
        <f t="shared" si="5"/>
        <v>ManufacturingGasEquip</v>
      </c>
      <c r="AT53" s="21" t="str">
        <f t="shared" si="5"/>
        <v>ManufacturingRefrigeration</v>
      </c>
      <c r="AU53" s="21" t="str">
        <f t="shared" si="5"/>
        <v>ManufacturingInfiltration</v>
      </c>
      <c r="AV53" s="21" t="str">
        <f t="shared" si="5"/>
        <v>ManufacturingHVACAvail</v>
      </c>
      <c r="AW53" s="21" t="str">
        <f t="shared" si="5"/>
        <v>ManufacturingHtgSetpt</v>
      </c>
      <c r="AX53" s="21" t="str">
        <f t="shared" si="5"/>
        <v>ManufacturingClgSetpt</v>
      </c>
      <c r="AY53" s="21" t="str">
        <f t="shared" si="5"/>
        <v>ManufacturingElevator</v>
      </c>
      <c r="AZ53" s="21" t="str">
        <f t="shared" si="5"/>
        <v>ManufacturingEscalator</v>
      </c>
      <c r="BA53" s="21" t="str">
        <f t="shared" si="5"/>
        <v>ManufacturingWtrHtrSetpt</v>
      </c>
      <c r="BB53" s="21">
        <f>'2025 SpaceFuncData-Input'!AQ52</f>
        <v>350</v>
      </c>
      <c r="BC53" s="211">
        <f>'2025 SpaceFuncData-Input'!AN52</f>
        <v>1</v>
      </c>
      <c r="BD53" s="211">
        <f>'2025 SpaceFuncData-Input'!AO52</f>
        <v>0</v>
      </c>
      <c r="BE53" s="211">
        <f>'2025 SpaceFuncData-Input'!AP52</f>
        <v>0</v>
      </c>
      <c r="BF53" s="165" t="s">
        <v>1044</v>
      </c>
      <c r="BG53" s="165" t="s">
        <v>131</v>
      </c>
      <c r="BH53" s="21" t="s">
        <v>1143</v>
      </c>
      <c r="BI53" s="21" t="s">
        <v>269</v>
      </c>
      <c r="BJ53" s="21" t="str">
        <f t="shared" si="6"/>
        <v/>
      </c>
    </row>
    <row r="54" spans="2:62" x14ac:dyDescent="0.25">
      <c r="B54" s="21" t="str">
        <f>TRIM(LEFT('2025 SpaceFuncData-Input'!$A53,IF(ISNUMBER(FIND(" (Note",'2025 SpaceFuncData-Input'!$A53,1)),FIND(" (Note",'2025 SpaceFuncData-Input'!$A53,1),99)))</f>
        <v>Museum Area (Exhibition/Display)</v>
      </c>
      <c r="C54" s="21" t="str">
        <f>TRIM('2025 SpaceFuncData-Input'!B53)</f>
        <v>Assembly - Museums/galleries</v>
      </c>
      <c r="D54" s="21">
        <f>ROUND('2025 SpaceFuncData-Input'!C53,2)</f>
        <v>66.67</v>
      </c>
      <c r="E54" s="21">
        <f>'2025 SpaceFuncData-Input'!D53</f>
        <v>0.5</v>
      </c>
      <c r="F54" s="21">
        <f>'2025 SpaceFuncData-Input'!E53</f>
        <v>250</v>
      </c>
      <c r="G54" s="21">
        <f>'2025 SpaceFuncData-Input'!F53</f>
        <v>250</v>
      </c>
      <c r="H54" s="21">
        <f>'2025 SpaceFuncData-Input'!G53</f>
        <v>1.5</v>
      </c>
      <c r="I54" s="21">
        <f>'2025 SpaceFuncData-Input'!H53</f>
        <v>0.09</v>
      </c>
      <c r="J54" s="21" t="str">
        <f>'2025 SpaceFuncData-Input'!I53</f>
        <v>Electric</v>
      </c>
      <c r="K54" s="21">
        <f>'2025 SpaceFuncData-Input'!J53</f>
        <v>0.6</v>
      </c>
      <c r="L54" s="21">
        <f>'2025 SpaceFuncData-Input'!K53</f>
        <v>0</v>
      </c>
      <c r="M54" s="21">
        <f>'2025 SpaceFuncData-Input'!L53</f>
        <v>0</v>
      </c>
      <c r="N54" s="21">
        <f>'2025 SpaceFuncData-Input'!M53</f>
        <v>0</v>
      </c>
      <c r="O54" s="21">
        <f>'2025 SpaceFuncData-Input'!N53</f>
        <v>0.45</v>
      </c>
      <c r="P54" s="21">
        <f>'2025 SpaceFuncData-Input'!O53</f>
        <v>0</v>
      </c>
      <c r="Q54" s="21">
        <f>'2025 SpaceFuncData-Input'!P53</f>
        <v>0</v>
      </c>
      <c r="R54" s="21">
        <f>'2025 SpaceFuncData-Input'!Q53</f>
        <v>0</v>
      </c>
      <c r="S54" s="21">
        <f>'2025 SpaceFuncData-Input'!R53</f>
        <v>0</v>
      </c>
      <c r="T54" s="21">
        <f>'2025 SpaceFuncData-Input'!S53</f>
        <v>0</v>
      </c>
      <c r="U54" s="21">
        <f>'2025 SpaceFuncData-Input'!T53</f>
        <v>0</v>
      </c>
      <c r="V54" s="21">
        <f>'2025 SpaceFuncData-Input'!U53</f>
        <v>0</v>
      </c>
      <c r="W54" s="21">
        <f>'2025 SpaceFuncData-Input'!V53</f>
        <v>0</v>
      </c>
      <c r="X54" s="21">
        <f>'2025 SpaceFuncData-Input'!W53</f>
        <v>0</v>
      </c>
      <c r="Y54" s="21">
        <f>'2025 SpaceFuncData-Input'!X53</f>
        <v>0</v>
      </c>
      <c r="Z54" s="21">
        <f>'2025 SpaceFuncData-Input'!Y53</f>
        <v>0</v>
      </c>
      <c r="AA54" s="21">
        <f>'2025 SpaceFuncData-Input'!Z53</f>
        <v>0</v>
      </c>
      <c r="AB54" s="21">
        <f>'2025 SpaceFuncData-Input'!AA53</f>
        <v>0</v>
      </c>
      <c r="AC54" s="21">
        <f>'2025 SpaceFuncData-Input'!AB53</f>
        <v>0</v>
      </c>
      <c r="AD54" s="21">
        <f>'2025 SpaceFuncData-Input'!AC53</f>
        <v>0</v>
      </c>
      <c r="AE54" s="21">
        <f>'2025 SpaceFuncData-Input'!AD53</f>
        <v>0</v>
      </c>
      <c r="AF54" s="134">
        <f>'2025 SpaceFuncData-Input'!AE53</f>
        <v>150</v>
      </c>
      <c r="AG54" s="134">
        <f>'2025 SpaceFuncData-Input'!AF53</f>
        <v>150</v>
      </c>
      <c r="AH54" s="21">
        <f>'2025 SpaceFuncData-Input'!AG53</f>
        <v>0</v>
      </c>
      <c r="AI54" s="21">
        <f>'2025 SpaceFuncData-Input'!AH53</f>
        <v>0</v>
      </c>
      <c r="AJ54" s="134">
        <f>'2025 SpaceFuncData-Input'!AI53</f>
        <v>150</v>
      </c>
      <c r="AK54" s="21">
        <f>'2025 SpaceFuncData-Input'!AJ53</f>
        <v>500</v>
      </c>
      <c r="AL54" s="21">
        <f>'2025 SpaceFuncData-Input'!AK53</f>
        <v>1.5</v>
      </c>
      <c r="AM54" s="21">
        <f>'2025 SpaceFuncData-Input'!AL53</f>
        <v>2</v>
      </c>
      <c r="AN54" s="21" t="str">
        <f>'2025 SpaceFuncData-Input'!AM53</f>
        <v>Assembly</v>
      </c>
      <c r="AO54" s="21" t="str">
        <f t="shared" si="5"/>
        <v>AssemblyOccupancy</v>
      </c>
      <c r="AP54" s="21" t="str">
        <f t="shared" si="5"/>
        <v>AssemblyReceptacle</v>
      </c>
      <c r="AQ54" s="21" t="str">
        <f t="shared" si="5"/>
        <v>AssemblyServiceHotWater</v>
      </c>
      <c r="AR54" s="21" t="str">
        <f t="shared" si="5"/>
        <v>AssemblyLights</v>
      </c>
      <c r="AS54" s="21" t="str">
        <f t="shared" si="5"/>
        <v>AssemblyGasEquip</v>
      </c>
      <c r="AT54" s="21" t="str">
        <f t="shared" si="5"/>
        <v>AssemblyRefrigeration</v>
      </c>
      <c r="AU54" s="21" t="str">
        <f t="shared" si="5"/>
        <v>AssemblyInfiltration</v>
      </c>
      <c r="AV54" s="21" t="str">
        <f t="shared" si="5"/>
        <v>AssemblyHVACAvail</v>
      </c>
      <c r="AW54" s="21" t="str">
        <f t="shared" si="5"/>
        <v>AssemblyHtgSetpt</v>
      </c>
      <c r="AX54" s="21" t="str">
        <f t="shared" si="5"/>
        <v>AssemblyClgSetpt</v>
      </c>
      <c r="AY54" s="21" t="str">
        <f t="shared" si="5"/>
        <v>AssemblyElevator</v>
      </c>
      <c r="AZ54" s="21" t="str">
        <f t="shared" si="5"/>
        <v>AssemblyEscalator</v>
      </c>
      <c r="BA54" s="21" t="str">
        <f t="shared" si="5"/>
        <v>AssemblyWtrHtrSetpt</v>
      </c>
      <c r="BB54" s="21">
        <f>'2025 SpaceFuncData-Input'!AQ53</f>
        <v>351</v>
      </c>
      <c r="BC54" s="21">
        <f>'2025 SpaceFuncData-Input'!AN53</f>
        <v>1</v>
      </c>
      <c r="BD54" s="21">
        <f>'2025 SpaceFuncData-Input'!AO53</f>
        <v>0</v>
      </c>
      <c r="BE54" s="21">
        <f>'2025 SpaceFuncData-Input'!AP53</f>
        <v>0</v>
      </c>
      <c r="BF54" s="21" t="s">
        <v>1097</v>
      </c>
      <c r="BG54" s="21" t="s">
        <v>1097</v>
      </c>
      <c r="BH54" s="238" t="s">
        <v>1274</v>
      </c>
      <c r="BI54" s="21" t="s">
        <v>269</v>
      </c>
      <c r="BJ54" s="21" t="str">
        <f t="shared" si="6"/>
        <v/>
      </c>
    </row>
    <row r="55" spans="2:62" x14ac:dyDescent="0.25">
      <c r="B55" s="21" t="str">
        <f>TRIM(LEFT('2025 SpaceFuncData-Input'!$A54,IF(ISNUMBER(FIND(" (Note",'2025 SpaceFuncData-Input'!$A54,1)),FIND(" (Note",'2025 SpaceFuncData-Input'!$A54,1),99)))</f>
        <v>Museum Area (Restoration Room)</v>
      </c>
      <c r="C55" s="21" t="str">
        <f>TRIM('2025 SpaceFuncData-Input'!B54)</f>
        <v>Misc - General manufacturing (excludes heavy industrial and process using chemicals)</v>
      </c>
      <c r="D55" s="21">
        <f>ROUND('2025 SpaceFuncData-Input'!C54,2)</f>
        <v>10</v>
      </c>
      <c r="E55" s="21">
        <f>'2025 SpaceFuncData-Input'!D54</f>
        <v>0.5</v>
      </c>
      <c r="F55" s="21">
        <f>'2025 SpaceFuncData-Input'!E54</f>
        <v>250</v>
      </c>
      <c r="G55" s="21">
        <f>'2025 SpaceFuncData-Input'!F54</f>
        <v>250</v>
      </c>
      <c r="H55" s="21">
        <f>'2025 SpaceFuncData-Input'!G54</f>
        <v>1.5</v>
      </c>
      <c r="I55" s="21">
        <f>'2025 SpaceFuncData-Input'!H54</f>
        <v>0.18</v>
      </c>
      <c r="J55" s="21" t="str">
        <f>'2025 SpaceFuncData-Input'!I54</f>
        <v>Electric</v>
      </c>
      <c r="K55" s="21">
        <f>'2025 SpaceFuncData-Input'!J54</f>
        <v>0.7</v>
      </c>
      <c r="L55" s="21">
        <f>'2025 SpaceFuncData-Input'!K54</f>
        <v>0</v>
      </c>
      <c r="M55" s="21">
        <f>'2025 SpaceFuncData-Input'!L54</f>
        <v>0.35</v>
      </c>
      <c r="N55" s="21">
        <f>'2025 SpaceFuncData-Input'!M54</f>
        <v>0</v>
      </c>
      <c r="O55" s="21">
        <f>'2025 SpaceFuncData-Input'!N54</f>
        <v>0</v>
      </c>
      <c r="P55" s="21">
        <f>'2025 SpaceFuncData-Input'!O54</f>
        <v>0</v>
      </c>
      <c r="Q55" s="21">
        <f>'2025 SpaceFuncData-Input'!P54</f>
        <v>0</v>
      </c>
      <c r="R55" s="21">
        <f>'2025 SpaceFuncData-Input'!Q54</f>
        <v>0</v>
      </c>
      <c r="S55" s="21">
        <f>'2025 SpaceFuncData-Input'!R54</f>
        <v>0</v>
      </c>
      <c r="T55" s="21">
        <f>'2025 SpaceFuncData-Input'!S54</f>
        <v>0</v>
      </c>
      <c r="U55" s="21">
        <f>'2025 SpaceFuncData-Input'!T54</f>
        <v>0</v>
      </c>
      <c r="V55" s="21">
        <f>'2025 SpaceFuncData-Input'!U54</f>
        <v>0</v>
      </c>
      <c r="W55" s="21">
        <f>'2025 SpaceFuncData-Input'!V54</f>
        <v>0</v>
      </c>
      <c r="X55" s="21">
        <f>'2025 SpaceFuncData-Input'!W54</f>
        <v>0</v>
      </c>
      <c r="Y55" s="21">
        <f>'2025 SpaceFuncData-Input'!X54</f>
        <v>0</v>
      </c>
      <c r="Z55" s="21">
        <f>'2025 SpaceFuncData-Input'!Y54</f>
        <v>0</v>
      </c>
      <c r="AA55" s="21">
        <f>'2025 SpaceFuncData-Input'!Z54</f>
        <v>0</v>
      </c>
      <c r="AB55" s="21">
        <f>'2025 SpaceFuncData-Input'!AA54</f>
        <v>0</v>
      </c>
      <c r="AC55" s="21">
        <f>'2025 SpaceFuncData-Input'!AB54</f>
        <v>0</v>
      </c>
      <c r="AD55" s="21">
        <f>'2025 SpaceFuncData-Input'!AC54</f>
        <v>0</v>
      </c>
      <c r="AE55" s="21">
        <f>'2025 SpaceFuncData-Input'!AD54</f>
        <v>0</v>
      </c>
      <c r="AF55" s="134">
        <f>'2025 SpaceFuncData-Input'!AE54</f>
        <v>150</v>
      </c>
      <c r="AG55" s="134">
        <f>'2025 SpaceFuncData-Input'!AF54</f>
        <v>150</v>
      </c>
      <c r="AH55" s="21">
        <f>'2025 SpaceFuncData-Input'!AG54</f>
        <v>0</v>
      </c>
      <c r="AI55" s="21">
        <f>'2025 SpaceFuncData-Input'!AH54</f>
        <v>0</v>
      </c>
      <c r="AJ55" s="134">
        <f>'2025 SpaceFuncData-Input'!AI54</f>
        <v>150</v>
      </c>
      <c r="AK55" s="21">
        <f>'2025 SpaceFuncData-Input'!AJ54</f>
        <v>500</v>
      </c>
      <c r="AL55" s="21">
        <f>'2025 SpaceFuncData-Input'!AK54</f>
        <v>1.5</v>
      </c>
      <c r="AM55" s="21">
        <f>'2025 SpaceFuncData-Input'!AL54</f>
        <v>2</v>
      </c>
      <c r="AN55" s="21" t="str">
        <f>'2025 SpaceFuncData-Input'!AM54</f>
        <v>Assembly</v>
      </c>
      <c r="AO55" s="21" t="str">
        <f t="shared" ref="AO55:BA64" si="7">$AN55&amp;AO$90</f>
        <v>AssemblyOccupancy</v>
      </c>
      <c r="AP55" s="21" t="str">
        <f t="shared" si="7"/>
        <v>AssemblyReceptacle</v>
      </c>
      <c r="AQ55" s="21" t="str">
        <f t="shared" si="7"/>
        <v>AssemblyServiceHotWater</v>
      </c>
      <c r="AR55" s="21" t="str">
        <f t="shared" si="7"/>
        <v>AssemblyLights</v>
      </c>
      <c r="AS55" s="21" t="str">
        <f t="shared" si="7"/>
        <v>AssemblyGasEquip</v>
      </c>
      <c r="AT55" s="21" t="str">
        <f t="shared" si="7"/>
        <v>AssemblyRefrigeration</v>
      </c>
      <c r="AU55" s="21" t="str">
        <f t="shared" si="7"/>
        <v>AssemblyInfiltration</v>
      </c>
      <c r="AV55" s="21" t="str">
        <f t="shared" si="7"/>
        <v>AssemblyHVACAvail</v>
      </c>
      <c r="AW55" s="21" t="str">
        <f t="shared" si="7"/>
        <v>AssemblyHtgSetpt</v>
      </c>
      <c r="AX55" s="21" t="str">
        <f t="shared" si="7"/>
        <v>AssemblyClgSetpt</v>
      </c>
      <c r="AY55" s="21" t="str">
        <f t="shared" si="7"/>
        <v>AssemblyElevator</v>
      </c>
      <c r="AZ55" s="21" t="str">
        <f t="shared" si="7"/>
        <v>AssemblyEscalator</v>
      </c>
      <c r="BA55" s="21" t="str">
        <f t="shared" si="7"/>
        <v>AssemblyWtrHtrSetpt</v>
      </c>
      <c r="BB55" s="21">
        <f>'2025 SpaceFuncData-Input'!AQ54</f>
        <v>352</v>
      </c>
      <c r="BC55" s="21">
        <f>'2025 SpaceFuncData-Input'!AN54</f>
        <v>1</v>
      </c>
      <c r="BD55" s="21">
        <f>'2025 SpaceFuncData-Input'!AO54</f>
        <v>0</v>
      </c>
      <c r="BE55" s="21">
        <f>'2025 SpaceFuncData-Input'!AP54</f>
        <v>0</v>
      </c>
      <c r="BF55" s="21" t="s">
        <v>1065</v>
      </c>
      <c r="BG55" s="21" t="s">
        <v>131</v>
      </c>
      <c r="BH55" s="21" t="s">
        <v>1143</v>
      </c>
      <c r="BI55" s="21" t="s">
        <v>269</v>
      </c>
      <c r="BJ55" s="21" t="str">
        <f t="shared" si="6"/>
        <v/>
      </c>
    </row>
    <row r="56" spans="2:62" x14ac:dyDescent="0.25">
      <c r="B56" s="21" t="str">
        <f>TRIM(LEFT('2025 SpaceFuncData-Input'!$A55,IF(ISNUMBER(FIND(" (Note",'2025 SpaceFuncData-Input'!$A55,1)),FIND(" (Note",'2025 SpaceFuncData-Input'!$A55,1),99)))</f>
        <v>Office Area (&gt;250 square feet)</v>
      </c>
      <c r="C56" s="21" t="str">
        <f>TRIM('2025 SpaceFuncData-Input'!B55)</f>
        <v>Office - Office space</v>
      </c>
      <c r="D56" s="21">
        <f>ROUND('2025 SpaceFuncData-Input'!C55,2)</f>
        <v>10</v>
      </c>
      <c r="E56" s="21">
        <f>'2025 SpaceFuncData-Input'!D55</f>
        <v>0.5</v>
      </c>
      <c r="F56" s="21">
        <f>'2025 SpaceFuncData-Input'!E55</f>
        <v>250</v>
      </c>
      <c r="G56" s="21">
        <f>'2025 SpaceFuncData-Input'!F55</f>
        <v>200</v>
      </c>
      <c r="H56" s="21">
        <f>'2025 SpaceFuncData-Input'!G55</f>
        <v>1.5</v>
      </c>
      <c r="I56" s="21">
        <f>'2025 SpaceFuncData-Input'!H55</f>
        <v>0.18</v>
      </c>
      <c r="J56" s="21" t="str">
        <f>'2025 SpaceFuncData-Input'!I55</f>
        <v>Electric</v>
      </c>
      <c r="K56" s="21">
        <f>'2025 SpaceFuncData-Input'!J55</f>
        <v>0.6</v>
      </c>
      <c r="L56" s="21">
        <f>'2025 SpaceFuncData-Input'!K55</f>
        <v>0</v>
      </c>
      <c r="M56" s="21">
        <f>'2025 SpaceFuncData-Input'!L55</f>
        <v>0</v>
      </c>
      <c r="N56" s="21">
        <f>'2025 SpaceFuncData-Input'!M55</f>
        <v>0</v>
      </c>
      <c r="O56" s="21">
        <f>'2025 SpaceFuncData-Input'!N55</f>
        <v>0</v>
      </c>
      <c r="P56" s="21">
        <f>'2025 SpaceFuncData-Input'!O55</f>
        <v>0</v>
      </c>
      <c r="Q56" s="21">
        <f>'2025 SpaceFuncData-Input'!P55</f>
        <v>0</v>
      </c>
      <c r="R56" s="21">
        <f>'2025 SpaceFuncData-Input'!Q55</f>
        <v>0</v>
      </c>
      <c r="S56" s="21">
        <f>'2025 SpaceFuncData-Input'!R55</f>
        <v>0</v>
      </c>
      <c r="T56" s="21">
        <f>'2025 SpaceFuncData-Input'!S55</f>
        <v>0.2</v>
      </c>
      <c r="U56" s="21">
        <f>'2025 SpaceFuncData-Input'!T55</f>
        <v>0</v>
      </c>
      <c r="V56" s="21">
        <f>'2025 SpaceFuncData-Input'!U55</f>
        <v>0</v>
      </c>
      <c r="W56" s="21">
        <f>'2025 SpaceFuncData-Input'!V55</f>
        <v>0</v>
      </c>
      <c r="X56" s="21">
        <f>'2025 SpaceFuncData-Input'!W55</f>
        <v>0</v>
      </c>
      <c r="Y56" s="21">
        <f>'2025 SpaceFuncData-Input'!X55</f>
        <v>0</v>
      </c>
      <c r="Z56" s="21">
        <f>'2025 SpaceFuncData-Input'!Y55</f>
        <v>0</v>
      </c>
      <c r="AA56" s="21">
        <f>'2025 SpaceFuncData-Input'!Z55</f>
        <v>0</v>
      </c>
      <c r="AB56" s="21">
        <f>'2025 SpaceFuncData-Input'!AA55</f>
        <v>0</v>
      </c>
      <c r="AC56" s="21">
        <f>'2025 SpaceFuncData-Input'!AB55</f>
        <v>0</v>
      </c>
      <c r="AD56" s="21">
        <f>'2025 SpaceFuncData-Input'!AC55</f>
        <v>0</v>
      </c>
      <c r="AE56" s="21">
        <f>'2025 SpaceFuncData-Input'!AD55</f>
        <v>0</v>
      </c>
      <c r="AF56" s="134">
        <f>'2025 SpaceFuncData-Input'!AE55</f>
        <v>150</v>
      </c>
      <c r="AG56" s="134">
        <f>'2025 SpaceFuncData-Input'!AF55</f>
        <v>150</v>
      </c>
      <c r="AH56" s="21">
        <f>'2025 SpaceFuncData-Input'!AG55</f>
        <v>0</v>
      </c>
      <c r="AI56" s="21">
        <f>'2025 SpaceFuncData-Input'!AH55</f>
        <v>0</v>
      </c>
      <c r="AJ56" s="134">
        <f>'2025 SpaceFuncData-Input'!AI55</f>
        <v>75</v>
      </c>
      <c r="AK56" s="21">
        <f>'2025 SpaceFuncData-Input'!AJ55</f>
        <v>500</v>
      </c>
      <c r="AL56" s="21">
        <f>'2025 SpaceFuncData-Input'!AK55</f>
        <v>1</v>
      </c>
      <c r="AM56" s="21">
        <f>'2025 SpaceFuncData-Input'!AL55</f>
        <v>4</v>
      </c>
      <c r="AN56" s="21" t="str">
        <f>'2025 SpaceFuncData-Input'!AM55</f>
        <v>Office</v>
      </c>
      <c r="AO56" s="21" t="str">
        <f t="shared" si="7"/>
        <v>OfficeOccupancy</v>
      </c>
      <c r="AP56" s="21" t="str">
        <f t="shared" si="7"/>
        <v>OfficeReceptacle</v>
      </c>
      <c r="AQ56" s="21" t="str">
        <f t="shared" si="7"/>
        <v>OfficeServiceHotWater</v>
      </c>
      <c r="AR56" s="21" t="str">
        <f t="shared" si="7"/>
        <v>OfficeLights</v>
      </c>
      <c r="AS56" s="21" t="str">
        <f t="shared" si="7"/>
        <v>OfficeGasEquip</v>
      </c>
      <c r="AT56" s="21" t="str">
        <f t="shared" si="7"/>
        <v>OfficeRefrigeration</v>
      </c>
      <c r="AU56" s="21" t="str">
        <f t="shared" si="7"/>
        <v>OfficeInfiltration</v>
      </c>
      <c r="AV56" s="21" t="str">
        <f t="shared" si="7"/>
        <v>OfficeHVACAvail</v>
      </c>
      <c r="AW56" s="21" t="str">
        <f t="shared" si="7"/>
        <v>OfficeHtgSetpt</v>
      </c>
      <c r="AX56" s="21" t="str">
        <f t="shared" si="7"/>
        <v>OfficeClgSetpt</v>
      </c>
      <c r="AY56" s="21" t="str">
        <f t="shared" si="7"/>
        <v>OfficeElevator</v>
      </c>
      <c r="AZ56" s="21" t="str">
        <f t="shared" si="7"/>
        <v>OfficeEscalator</v>
      </c>
      <c r="BA56" s="21" t="str">
        <f t="shared" si="7"/>
        <v>OfficeWtrHtrSetpt</v>
      </c>
      <c r="BB56" s="21">
        <f>'2025 SpaceFuncData-Input'!AQ55</f>
        <v>353</v>
      </c>
      <c r="BC56" s="21">
        <f>'2025 SpaceFuncData-Input'!AN55</f>
        <v>1</v>
      </c>
      <c r="BD56" s="21">
        <f>'2025 SpaceFuncData-Input'!AO55</f>
        <v>0</v>
      </c>
      <c r="BE56" s="21">
        <f>'2025 SpaceFuncData-Input'!AP55</f>
        <v>0</v>
      </c>
      <c r="BF56" s="21" t="s">
        <v>1023</v>
      </c>
      <c r="BG56" s="21" t="s">
        <v>131</v>
      </c>
      <c r="BH56" s="238" t="s">
        <v>1271</v>
      </c>
      <c r="BI56" s="21" t="s">
        <v>269</v>
      </c>
      <c r="BJ56" s="21" t="str">
        <f t="shared" si="6"/>
        <v/>
      </c>
    </row>
    <row r="57" spans="2:62" x14ac:dyDescent="0.25">
      <c r="B57" s="21" t="str">
        <f>TRIM(LEFT('2025 SpaceFuncData-Input'!$A56,IF(ISNUMBER(FIND(" (Note",'2025 SpaceFuncData-Input'!$A56,1)),FIND(" (Note",'2025 SpaceFuncData-Input'!$A56,1),99)))</f>
        <v>Office Area (&lt;250 square feet)</v>
      </c>
      <c r="C57" s="21" t="str">
        <f>TRIM('2025 SpaceFuncData-Input'!B56)</f>
        <v>Office - Office space</v>
      </c>
      <c r="D57" s="21">
        <f>ROUND('2025 SpaceFuncData-Input'!C56,2)</f>
        <v>10</v>
      </c>
      <c r="E57" s="21">
        <f>'2025 SpaceFuncData-Input'!D56</f>
        <v>0.5</v>
      </c>
      <c r="F57" s="21">
        <f>'2025 SpaceFuncData-Input'!E56</f>
        <v>250</v>
      </c>
      <c r="G57" s="21">
        <f>'2025 SpaceFuncData-Input'!F56</f>
        <v>200</v>
      </c>
      <c r="H57" s="21">
        <f>'2025 SpaceFuncData-Input'!G56</f>
        <v>1.5</v>
      </c>
      <c r="I57" s="21">
        <f>'2025 SpaceFuncData-Input'!H56</f>
        <v>0.18</v>
      </c>
      <c r="J57" s="21" t="str">
        <f>'2025 SpaceFuncData-Input'!I56</f>
        <v>Electric</v>
      </c>
      <c r="K57" s="21">
        <f>'2025 SpaceFuncData-Input'!J56</f>
        <v>0.65</v>
      </c>
      <c r="L57" s="21">
        <f>'2025 SpaceFuncData-Input'!K56</f>
        <v>0</v>
      </c>
      <c r="M57" s="21">
        <f>'2025 SpaceFuncData-Input'!L56</f>
        <v>0</v>
      </c>
      <c r="N57" s="21">
        <f>'2025 SpaceFuncData-Input'!M56</f>
        <v>0</v>
      </c>
      <c r="O57" s="21">
        <f>'2025 SpaceFuncData-Input'!N56</f>
        <v>0</v>
      </c>
      <c r="P57" s="21">
        <f>'2025 SpaceFuncData-Input'!O56</f>
        <v>0</v>
      </c>
      <c r="Q57" s="21">
        <f>'2025 SpaceFuncData-Input'!P56</f>
        <v>0</v>
      </c>
      <c r="R57" s="21">
        <f>'2025 SpaceFuncData-Input'!Q56</f>
        <v>0</v>
      </c>
      <c r="S57" s="21">
        <f>'2025 SpaceFuncData-Input'!R56</f>
        <v>0</v>
      </c>
      <c r="T57" s="21">
        <f>'2025 SpaceFuncData-Input'!S56</f>
        <v>0.2</v>
      </c>
      <c r="U57" s="21">
        <f>'2025 SpaceFuncData-Input'!T56</f>
        <v>0</v>
      </c>
      <c r="V57" s="21">
        <f>'2025 SpaceFuncData-Input'!U56</f>
        <v>0</v>
      </c>
      <c r="W57" s="21">
        <f>'2025 SpaceFuncData-Input'!V56</f>
        <v>0</v>
      </c>
      <c r="X57" s="21">
        <f>'2025 SpaceFuncData-Input'!W56</f>
        <v>0</v>
      </c>
      <c r="Y57" s="21">
        <f>'2025 SpaceFuncData-Input'!X56</f>
        <v>0</v>
      </c>
      <c r="Z57" s="21">
        <f>'2025 SpaceFuncData-Input'!Y56</f>
        <v>0</v>
      </c>
      <c r="AA57" s="21">
        <f>'2025 SpaceFuncData-Input'!Z56</f>
        <v>0</v>
      </c>
      <c r="AB57" s="21">
        <f>'2025 SpaceFuncData-Input'!AA56</f>
        <v>0</v>
      </c>
      <c r="AC57" s="21">
        <f>'2025 SpaceFuncData-Input'!AB56</f>
        <v>0</v>
      </c>
      <c r="AD57" s="21">
        <f>'2025 SpaceFuncData-Input'!AC56</f>
        <v>0</v>
      </c>
      <c r="AE57" s="21">
        <f>'2025 SpaceFuncData-Input'!AD56</f>
        <v>0</v>
      </c>
      <c r="AF57" s="134">
        <f>'2025 SpaceFuncData-Input'!AE56</f>
        <v>150</v>
      </c>
      <c r="AG57" s="134">
        <f>'2025 SpaceFuncData-Input'!AF56</f>
        <v>150</v>
      </c>
      <c r="AH57" s="21">
        <f>'2025 SpaceFuncData-Input'!AG56</f>
        <v>0</v>
      </c>
      <c r="AI57" s="21">
        <f>'2025 SpaceFuncData-Input'!AH56</f>
        <v>0</v>
      </c>
      <c r="AJ57" s="134">
        <f>'2025 SpaceFuncData-Input'!AI56</f>
        <v>75</v>
      </c>
      <c r="AK57" s="21">
        <f>'2025 SpaceFuncData-Input'!AJ56</f>
        <v>500</v>
      </c>
      <c r="AL57" s="21">
        <f>'2025 SpaceFuncData-Input'!AK56</f>
        <v>1.5</v>
      </c>
      <c r="AM57" s="21">
        <f>'2025 SpaceFuncData-Input'!AL56</f>
        <v>2</v>
      </c>
      <c r="AN57" s="21" t="str">
        <f>'2025 SpaceFuncData-Input'!AM56</f>
        <v>Office</v>
      </c>
      <c r="AO57" s="21" t="str">
        <f t="shared" si="7"/>
        <v>OfficeOccupancy</v>
      </c>
      <c r="AP57" s="21" t="str">
        <f t="shared" si="7"/>
        <v>OfficeReceptacle</v>
      </c>
      <c r="AQ57" s="21" t="str">
        <f t="shared" si="7"/>
        <v>OfficeServiceHotWater</v>
      </c>
      <c r="AR57" s="21" t="str">
        <f t="shared" si="7"/>
        <v>OfficeLights</v>
      </c>
      <c r="AS57" s="21" t="str">
        <f t="shared" si="7"/>
        <v>OfficeGasEquip</v>
      </c>
      <c r="AT57" s="21" t="str">
        <f t="shared" si="7"/>
        <v>OfficeRefrigeration</v>
      </c>
      <c r="AU57" s="21" t="str">
        <f t="shared" si="7"/>
        <v>OfficeInfiltration</v>
      </c>
      <c r="AV57" s="21" t="str">
        <f t="shared" si="7"/>
        <v>OfficeHVACAvail</v>
      </c>
      <c r="AW57" s="21" t="str">
        <f t="shared" si="7"/>
        <v>OfficeHtgSetpt</v>
      </c>
      <c r="AX57" s="21" t="str">
        <f t="shared" si="7"/>
        <v>OfficeClgSetpt</v>
      </c>
      <c r="AY57" s="21" t="str">
        <f t="shared" si="7"/>
        <v>OfficeElevator</v>
      </c>
      <c r="AZ57" s="21" t="str">
        <f t="shared" si="7"/>
        <v>OfficeEscalator</v>
      </c>
      <c r="BA57" s="21" t="str">
        <f t="shared" si="7"/>
        <v>OfficeWtrHtrSetpt</v>
      </c>
      <c r="BB57" s="21">
        <f>'2025 SpaceFuncData-Input'!AQ56</f>
        <v>354</v>
      </c>
      <c r="BC57" s="21">
        <f>'2025 SpaceFuncData-Input'!AN56</f>
        <v>1</v>
      </c>
      <c r="BD57" s="21">
        <f>'2025 SpaceFuncData-Input'!AO56</f>
        <v>0</v>
      </c>
      <c r="BE57" s="21">
        <f>'2025 SpaceFuncData-Input'!AP56</f>
        <v>0</v>
      </c>
      <c r="BF57" s="21" t="s">
        <v>1066</v>
      </c>
      <c r="BG57" s="21" t="s">
        <v>131</v>
      </c>
      <c r="BH57" s="238" t="s">
        <v>1271</v>
      </c>
      <c r="BI57" s="21" t="s">
        <v>269</v>
      </c>
      <c r="BJ57" s="21" t="str">
        <f t="shared" si="6"/>
        <v/>
      </c>
    </row>
    <row r="58" spans="2:62" x14ac:dyDescent="0.25">
      <c r="B58" s="21" t="str">
        <f>TRIM(LEFT('2025 SpaceFuncData-Input'!$A57,IF(ISNUMBER(FIND(" (Note",'2025 SpaceFuncData-Input'!$A57,1)),FIND(" (Note",'2025 SpaceFuncData-Input'!$A57,1),99)))</f>
        <v>Parking Garage Area (Parking Zone and Ramps)</v>
      </c>
      <c r="C58" s="21" t="str">
        <f>TRIM('2025 SpaceFuncData-Input'!B57)</f>
        <v>Exhaust - Parking garages</v>
      </c>
      <c r="D58" s="21">
        <f>ROUND('2025 SpaceFuncData-Input'!C57,2)</f>
        <v>5</v>
      </c>
      <c r="E58" s="21">
        <f>'2025 SpaceFuncData-Input'!D57</f>
        <v>0.5</v>
      </c>
      <c r="F58" s="21">
        <f>'2025 SpaceFuncData-Input'!E57</f>
        <v>250</v>
      </c>
      <c r="G58" s="21">
        <f>'2025 SpaceFuncData-Input'!F57</f>
        <v>200</v>
      </c>
      <c r="H58" s="21">
        <f>'2025 SpaceFuncData-Input'!G57</f>
        <v>0</v>
      </c>
      <c r="I58" s="21">
        <f>'2025 SpaceFuncData-Input'!H57</f>
        <v>0</v>
      </c>
      <c r="J58" s="21" t="str">
        <f>'2025 SpaceFuncData-Input'!I57</f>
        <v>Electric</v>
      </c>
      <c r="K58" s="21">
        <f>'2025 SpaceFuncData-Input'!J57</f>
        <v>0.1</v>
      </c>
      <c r="L58" s="21">
        <f>'2025 SpaceFuncData-Input'!K57</f>
        <v>0</v>
      </c>
      <c r="M58" s="21">
        <f>'2025 SpaceFuncData-Input'!L57</f>
        <v>0</v>
      </c>
      <c r="N58" s="21">
        <f>'2025 SpaceFuncData-Input'!M57</f>
        <v>0</v>
      </c>
      <c r="O58" s="21">
        <f>'2025 SpaceFuncData-Input'!N57</f>
        <v>0</v>
      </c>
      <c r="P58" s="21">
        <f>'2025 SpaceFuncData-Input'!O57</f>
        <v>0</v>
      </c>
      <c r="Q58" s="21">
        <f>'2025 SpaceFuncData-Input'!P57</f>
        <v>0</v>
      </c>
      <c r="R58" s="21">
        <f>'2025 SpaceFuncData-Input'!Q57</f>
        <v>0</v>
      </c>
      <c r="S58" s="21" t="str">
        <f>'2025 SpaceFuncData-Input'!R57</f>
        <v>First 100 + 50 for each additional one</v>
      </c>
      <c r="T58" s="21">
        <f>'2025 SpaceFuncData-Input'!S57</f>
        <v>0</v>
      </c>
      <c r="U58" s="21">
        <f>'2025 SpaceFuncData-Input'!T57</f>
        <v>0</v>
      </c>
      <c r="V58" s="21">
        <f>'2025 SpaceFuncData-Input'!U57</f>
        <v>0</v>
      </c>
      <c r="W58" s="21">
        <f>'2025 SpaceFuncData-Input'!V57</f>
        <v>0</v>
      </c>
      <c r="X58" s="21">
        <f>'2025 SpaceFuncData-Input'!W57</f>
        <v>0</v>
      </c>
      <c r="Y58" s="21">
        <f>'2025 SpaceFuncData-Input'!X57</f>
        <v>0</v>
      </c>
      <c r="Z58" s="21">
        <f>'2025 SpaceFuncData-Input'!Y57</f>
        <v>0</v>
      </c>
      <c r="AA58" s="21">
        <f>'2025 SpaceFuncData-Input'!Z57</f>
        <v>0</v>
      </c>
      <c r="AB58" s="21">
        <f>'2025 SpaceFuncData-Input'!AA57</f>
        <v>0</v>
      </c>
      <c r="AC58" s="21">
        <f>'2025 SpaceFuncData-Input'!AB57</f>
        <v>0</v>
      </c>
      <c r="AD58" s="21">
        <f>'2025 SpaceFuncData-Input'!AC57</f>
        <v>0</v>
      </c>
      <c r="AE58" s="21">
        <f>'2025 SpaceFuncData-Input'!AD57</f>
        <v>0</v>
      </c>
      <c r="AF58" s="134">
        <f>'2025 SpaceFuncData-Input'!AE57</f>
        <v>8760</v>
      </c>
      <c r="AG58" s="134">
        <f>'2025 SpaceFuncData-Input'!AF57</f>
        <v>8760</v>
      </c>
      <c r="AH58" s="134">
        <f>'2025 SpaceFuncData-Input'!AG57</f>
        <v>0</v>
      </c>
      <c r="AI58" s="134">
        <f>'2025 SpaceFuncData-Input'!AH57</f>
        <v>0</v>
      </c>
      <c r="AJ58" s="134">
        <f>'2025 SpaceFuncData-Input'!AI57</f>
        <v>10</v>
      </c>
      <c r="AK58" s="134">
        <f>'2025 SpaceFuncData-Input'!AJ57</f>
        <v>40</v>
      </c>
      <c r="AL58" s="134">
        <f>'2025 SpaceFuncData-Input'!AK57</f>
        <v>1.5</v>
      </c>
      <c r="AM58" s="134">
        <f>'2025 SpaceFuncData-Input'!AL57</f>
        <v>2</v>
      </c>
      <c r="AN58" s="134" t="str">
        <f>'2025 SpaceFuncData-Input'!AM57</f>
        <v>Parking</v>
      </c>
      <c r="AO58" s="21" t="str">
        <f t="shared" si="7"/>
        <v>ParkingOccupancy</v>
      </c>
      <c r="AP58" s="21" t="str">
        <f t="shared" si="7"/>
        <v>ParkingReceptacle</v>
      </c>
      <c r="AQ58" s="21" t="str">
        <f t="shared" si="7"/>
        <v>ParkingServiceHotWater</v>
      </c>
      <c r="AR58" s="21" t="str">
        <f t="shared" si="7"/>
        <v>ParkingLights</v>
      </c>
      <c r="AS58" s="21" t="str">
        <f t="shared" si="7"/>
        <v>ParkingGasEquip</v>
      </c>
      <c r="AT58" s="21" t="str">
        <f t="shared" si="7"/>
        <v>ParkingRefrigeration</v>
      </c>
      <c r="AU58" s="21" t="str">
        <f t="shared" si="7"/>
        <v>ParkingInfiltration</v>
      </c>
      <c r="AV58" s="21" t="str">
        <f t="shared" si="7"/>
        <v>ParkingHVACAvail</v>
      </c>
      <c r="AW58" s="21" t="str">
        <f t="shared" si="7"/>
        <v>ParkingHtgSetpt</v>
      </c>
      <c r="AX58" s="21" t="str">
        <f t="shared" si="7"/>
        <v>ParkingClgSetpt</v>
      </c>
      <c r="AY58" s="21" t="str">
        <f t="shared" si="7"/>
        <v>ParkingElevator</v>
      </c>
      <c r="AZ58" s="21" t="str">
        <f t="shared" si="7"/>
        <v>ParkingEscalator</v>
      </c>
      <c r="BA58" s="21" t="str">
        <f t="shared" si="7"/>
        <v>ParkingWtrHtrSetpt</v>
      </c>
      <c r="BB58" s="21">
        <f>'2025 SpaceFuncData-Input'!AQ57</f>
        <v>355</v>
      </c>
      <c r="BC58" s="211">
        <f>'2025 SpaceFuncData-Input'!AN57</f>
        <v>1</v>
      </c>
      <c r="BD58" s="211">
        <f>'2025 SpaceFuncData-Input'!AO57</f>
        <v>1</v>
      </c>
      <c r="BE58" s="211">
        <f>'2025 SpaceFuncData-Input'!AP57</f>
        <v>0</v>
      </c>
      <c r="BF58" s="166" t="s">
        <v>1068</v>
      </c>
      <c r="BG58" s="166" t="s">
        <v>131</v>
      </c>
      <c r="BH58" s="21" t="s">
        <v>1143</v>
      </c>
      <c r="BI58" s="21" t="s">
        <v>269</v>
      </c>
      <c r="BJ58" s="21" t="str">
        <f t="shared" si="6"/>
        <v/>
      </c>
    </row>
    <row r="59" spans="2:62" x14ac:dyDescent="0.25">
      <c r="B59" s="21" t="str">
        <f>TRIM(LEFT('2025 SpaceFuncData-Input'!$A58,IF(ISNUMBER(FIND(" (Note",'2025 SpaceFuncData-Input'!$A58,1)),FIND(" (Note",'2025 SpaceFuncData-Input'!$A58,1),99)))</f>
        <v>Parking Garage Area (Daylight Adaptation Zones)</v>
      </c>
      <c r="C59" s="21" t="str">
        <f>TRIM('2025 SpaceFuncData-Input'!B58)</f>
        <v>Exhaust - Parking garages</v>
      </c>
      <c r="D59" s="21">
        <f>ROUND('2025 SpaceFuncData-Input'!C58,2)</f>
        <v>5</v>
      </c>
      <c r="E59" s="21">
        <f>'2025 SpaceFuncData-Input'!D58</f>
        <v>0.5</v>
      </c>
      <c r="F59" s="21">
        <f>'2025 SpaceFuncData-Input'!E58</f>
        <v>250</v>
      </c>
      <c r="G59" s="21">
        <f>'2025 SpaceFuncData-Input'!F58</f>
        <v>200</v>
      </c>
      <c r="H59" s="21">
        <f>'2025 SpaceFuncData-Input'!G58</f>
        <v>0</v>
      </c>
      <c r="I59" s="21">
        <f>'2025 SpaceFuncData-Input'!H58</f>
        <v>0</v>
      </c>
      <c r="J59" s="21" t="str">
        <f>'2025 SpaceFuncData-Input'!I58</f>
        <v>Electric</v>
      </c>
      <c r="K59" s="21">
        <f>'2025 SpaceFuncData-Input'!J58</f>
        <v>1</v>
      </c>
      <c r="L59" s="21">
        <f>'2025 SpaceFuncData-Input'!K58</f>
        <v>0</v>
      </c>
      <c r="M59" s="21">
        <f>'2025 SpaceFuncData-Input'!L58</f>
        <v>0</v>
      </c>
      <c r="N59" s="21">
        <f>'2025 SpaceFuncData-Input'!M58</f>
        <v>0</v>
      </c>
      <c r="O59" s="21">
        <f>'2025 SpaceFuncData-Input'!N58</f>
        <v>0</v>
      </c>
      <c r="P59" s="21">
        <f>'2025 SpaceFuncData-Input'!O58</f>
        <v>0</v>
      </c>
      <c r="Q59" s="21">
        <f>'2025 SpaceFuncData-Input'!P58</f>
        <v>0</v>
      </c>
      <c r="R59" s="21">
        <f>'2025 SpaceFuncData-Input'!Q58</f>
        <v>0</v>
      </c>
      <c r="S59" s="21">
        <f>'2025 SpaceFuncData-Input'!R58</f>
        <v>0</v>
      </c>
      <c r="T59" s="21">
        <f>'2025 SpaceFuncData-Input'!S58</f>
        <v>0</v>
      </c>
      <c r="U59" s="21">
        <f>'2025 SpaceFuncData-Input'!T58</f>
        <v>0</v>
      </c>
      <c r="V59" s="21">
        <f>'2025 SpaceFuncData-Input'!U58</f>
        <v>0</v>
      </c>
      <c r="W59" s="21">
        <f>'2025 SpaceFuncData-Input'!V58</f>
        <v>0</v>
      </c>
      <c r="X59" s="21">
        <f>'2025 SpaceFuncData-Input'!W58</f>
        <v>0</v>
      </c>
      <c r="Y59" s="21">
        <f>'2025 SpaceFuncData-Input'!X58</f>
        <v>0</v>
      </c>
      <c r="Z59" s="21">
        <f>'2025 SpaceFuncData-Input'!Y58</f>
        <v>0</v>
      </c>
      <c r="AA59" s="21">
        <f>'2025 SpaceFuncData-Input'!Z58</f>
        <v>0</v>
      </c>
      <c r="AB59" s="21">
        <f>'2025 SpaceFuncData-Input'!AA58</f>
        <v>0</v>
      </c>
      <c r="AC59" s="21">
        <f>'2025 SpaceFuncData-Input'!AB58</f>
        <v>0</v>
      </c>
      <c r="AD59" s="21">
        <f>'2025 SpaceFuncData-Input'!AC58</f>
        <v>0</v>
      </c>
      <c r="AE59" s="21">
        <f>'2025 SpaceFuncData-Input'!AD58</f>
        <v>0</v>
      </c>
      <c r="AF59" s="134">
        <f>'2025 SpaceFuncData-Input'!AE58</f>
        <v>8760</v>
      </c>
      <c r="AG59" s="134">
        <f>'2025 SpaceFuncData-Input'!AF58</f>
        <v>8760</v>
      </c>
      <c r="AH59" s="21">
        <f>'2025 SpaceFuncData-Input'!AG58</f>
        <v>0</v>
      </c>
      <c r="AI59" s="21">
        <f>'2025 SpaceFuncData-Input'!AH58</f>
        <v>0</v>
      </c>
      <c r="AJ59" s="134">
        <f>'2025 SpaceFuncData-Input'!AI58</f>
        <v>10</v>
      </c>
      <c r="AK59" s="21">
        <f>'2025 SpaceFuncData-Input'!AJ58</f>
        <v>40</v>
      </c>
      <c r="AL59" s="21">
        <f>'2025 SpaceFuncData-Input'!AK58</f>
        <v>1.5</v>
      </c>
      <c r="AM59" s="21">
        <f>'2025 SpaceFuncData-Input'!AL58</f>
        <v>2</v>
      </c>
      <c r="AN59" s="21" t="str">
        <f>'2025 SpaceFuncData-Input'!AM58</f>
        <v>Parking</v>
      </c>
      <c r="AO59" s="21" t="str">
        <f t="shared" si="7"/>
        <v>ParkingOccupancy</v>
      </c>
      <c r="AP59" s="21" t="str">
        <f t="shared" si="7"/>
        <v>ParkingReceptacle</v>
      </c>
      <c r="AQ59" s="21" t="str">
        <f t="shared" si="7"/>
        <v>ParkingServiceHotWater</v>
      </c>
      <c r="AR59" s="21" t="str">
        <f t="shared" si="7"/>
        <v>ParkingLights</v>
      </c>
      <c r="AS59" s="21" t="str">
        <f t="shared" si="7"/>
        <v>ParkingGasEquip</v>
      </c>
      <c r="AT59" s="21" t="str">
        <f t="shared" si="7"/>
        <v>ParkingRefrigeration</v>
      </c>
      <c r="AU59" s="21" t="str">
        <f t="shared" si="7"/>
        <v>ParkingInfiltration</v>
      </c>
      <c r="AV59" s="21" t="str">
        <f t="shared" si="7"/>
        <v>ParkingHVACAvail</v>
      </c>
      <c r="AW59" s="21" t="str">
        <f t="shared" si="7"/>
        <v>ParkingHtgSetpt</v>
      </c>
      <c r="AX59" s="21" t="str">
        <f t="shared" si="7"/>
        <v>ParkingClgSetpt</v>
      </c>
      <c r="AY59" s="21" t="str">
        <f t="shared" si="7"/>
        <v>ParkingElevator</v>
      </c>
      <c r="AZ59" s="21" t="str">
        <f t="shared" si="7"/>
        <v>ParkingEscalator</v>
      </c>
      <c r="BA59" s="21" t="str">
        <f t="shared" si="7"/>
        <v>ParkingWtrHtrSetpt</v>
      </c>
      <c r="BB59" s="21">
        <f>'2025 SpaceFuncData-Input'!AQ58</f>
        <v>356</v>
      </c>
      <c r="BC59" s="21">
        <f>'2025 SpaceFuncData-Input'!AN58</f>
        <v>1</v>
      </c>
      <c r="BD59" s="21">
        <f>'2025 SpaceFuncData-Input'!AO58</f>
        <v>1</v>
      </c>
      <c r="BE59" s="21">
        <f>'2025 SpaceFuncData-Input'!AP58</f>
        <v>0</v>
      </c>
      <c r="BF59" s="21" t="s">
        <v>1067</v>
      </c>
      <c r="BG59" s="21" t="s">
        <v>131</v>
      </c>
      <c r="BH59" s="21" t="s">
        <v>1143</v>
      </c>
      <c r="BI59" s="21" t="s">
        <v>269</v>
      </c>
      <c r="BJ59" s="21" t="str">
        <f t="shared" si="6"/>
        <v/>
      </c>
    </row>
    <row r="60" spans="2:62" x14ac:dyDescent="0.25">
      <c r="B60" s="21" t="str">
        <f>TRIM(LEFT('2025 SpaceFuncData-Input'!$A59,IF(ISNUMBER(FIND(" (Note",'2025 SpaceFuncData-Input'!$A59,1)),FIND(" (Note",'2025 SpaceFuncData-Input'!$A59,1),99)))</f>
        <v>Pharmacy Area</v>
      </c>
      <c r="C60" s="21" t="str">
        <f>TRIM('2025 SpaceFuncData-Input'!B59)</f>
        <v>Misc - Pharmacy (preparation area)</v>
      </c>
      <c r="D60" s="21">
        <f>ROUND('2025 SpaceFuncData-Input'!C59,2)</f>
        <v>10</v>
      </c>
      <c r="E60" s="21">
        <f>'2025 SpaceFuncData-Input'!D59</f>
        <v>0.5</v>
      </c>
      <c r="F60" s="21">
        <f>'2025 SpaceFuncData-Input'!E59</f>
        <v>250</v>
      </c>
      <c r="G60" s="21">
        <f>'2025 SpaceFuncData-Input'!F59</f>
        <v>200</v>
      </c>
      <c r="H60" s="21">
        <f>'2025 SpaceFuncData-Input'!G59</f>
        <v>5</v>
      </c>
      <c r="I60" s="21">
        <f>'2025 SpaceFuncData-Input'!H59</f>
        <v>0.18</v>
      </c>
      <c r="J60" s="21" t="str">
        <f>'2025 SpaceFuncData-Input'!I59</f>
        <v>Electric</v>
      </c>
      <c r="K60" s="21">
        <f>'2025 SpaceFuncData-Input'!J59</f>
        <v>1</v>
      </c>
      <c r="L60" s="21">
        <f>'2025 SpaceFuncData-Input'!K59</f>
        <v>0</v>
      </c>
      <c r="M60" s="21">
        <f>'2025 SpaceFuncData-Input'!L59</f>
        <v>0</v>
      </c>
      <c r="N60" s="21">
        <f>'2025 SpaceFuncData-Input'!M59</f>
        <v>0.35</v>
      </c>
      <c r="O60" s="21">
        <f>'2025 SpaceFuncData-Input'!N59</f>
        <v>0</v>
      </c>
      <c r="P60" s="21">
        <f>'2025 SpaceFuncData-Input'!O59</f>
        <v>0</v>
      </c>
      <c r="Q60" s="21">
        <f>'2025 SpaceFuncData-Input'!P59</f>
        <v>0</v>
      </c>
      <c r="R60" s="21">
        <f>'2025 SpaceFuncData-Input'!Q59</f>
        <v>0</v>
      </c>
      <c r="S60" s="21">
        <f>'2025 SpaceFuncData-Input'!R59</f>
        <v>0</v>
      </c>
      <c r="T60" s="21">
        <f>'2025 SpaceFuncData-Input'!S59</f>
        <v>0</v>
      </c>
      <c r="U60" s="21">
        <f>'2025 SpaceFuncData-Input'!T59</f>
        <v>0</v>
      </c>
      <c r="V60" s="21">
        <f>'2025 SpaceFuncData-Input'!U59</f>
        <v>0</v>
      </c>
      <c r="W60" s="21">
        <f>'2025 SpaceFuncData-Input'!V59</f>
        <v>0</v>
      </c>
      <c r="X60" s="21">
        <f>'2025 SpaceFuncData-Input'!W59</f>
        <v>0</v>
      </c>
      <c r="Y60" s="21">
        <f>'2025 SpaceFuncData-Input'!X59</f>
        <v>0</v>
      </c>
      <c r="Z60" s="21">
        <f>'2025 SpaceFuncData-Input'!Y59</f>
        <v>0</v>
      </c>
      <c r="AA60" s="21">
        <f>'2025 SpaceFuncData-Input'!Z59</f>
        <v>0</v>
      </c>
      <c r="AB60" s="21">
        <f>'2025 SpaceFuncData-Input'!AA59</f>
        <v>0</v>
      </c>
      <c r="AC60" s="21">
        <f>'2025 SpaceFuncData-Input'!AB59</f>
        <v>0</v>
      </c>
      <c r="AD60" s="21">
        <f>'2025 SpaceFuncData-Input'!AC59</f>
        <v>0</v>
      </c>
      <c r="AE60" s="21">
        <f>'2025 SpaceFuncData-Input'!AD59</f>
        <v>0</v>
      </c>
      <c r="AF60" s="134">
        <f>'2025 SpaceFuncData-Input'!AE59</f>
        <v>150</v>
      </c>
      <c r="AG60" s="134">
        <f>'2025 SpaceFuncData-Input'!AF59</f>
        <v>150</v>
      </c>
      <c r="AH60" s="21">
        <f>'2025 SpaceFuncData-Input'!AG59</f>
        <v>0</v>
      </c>
      <c r="AI60" s="21">
        <f>'2025 SpaceFuncData-Input'!AH59</f>
        <v>1</v>
      </c>
      <c r="AJ60" s="134">
        <f>'2025 SpaceFuncData-Input'!AI59</f>
        <v>100</v>
      </c>
      <c r="AK60" s="21">
        <f>'2025 SpaceFuncData-Input'!AJ59</f>
        <v>1000</v>
      </c>
      <c r="AL60" s="21">
        <f>'2025 SpaceFuncData-Input'!AK59</f>
        <v>1.5</v>
      </c>
      <c r="AM60" s="21">
        <f>'2025 SpaceFuncData-Input'!AL59</f>
        <v>2</v>
      </c>
      <c r="AN60" s="21" t="str">
        <f>'2025 SpaceFuncData-Input'!AM59</f>
        <v>Retail</v>
      </c>
      <c r="AO60" s="21" t="str">
        <f t="shared" si="7"/>
        <v>RetailOccupancy</v>
      </c>
      <c r="AP60" s="21" t="str">
        <f t="shared" si="7"/>
        <v>RetailReceptacle</v>
      </c>
      <c r="AQ60" s="21" t="str">
        <f t="shared" si="7"/>
        <v>RetailServiceHotWater</v>
      </c>
      <c r="AR60" s="21" t="str">
        <f t="shared" si="7"/>
        <v>RetailLights</v>
      </c>
      <c r="AS60" s="21" t="str">
        <f t="shared" si="7"/>
        <v>RetailGasEquip</v>
      </c>
      <c r="AT60" s="21" t="str">
        <f t="shared" si="7"/>
        <v>RetailRefrigeration</v>
      </c>
      <c r="AU60" s="21" t="str">
        <f t="shared" si="7"/>
        <v>RetailInfiltration</v>
      </c>
      <c r="AV60" s="21" t="str">
        <f t="shared" si="7"/>
        <v>RetailHVACAvail</v>
      </c>
      <c r="AW60" s="21" t="str">
        <f t="shared" si="7"/>
        <v>RetailHtgSetpt</v>
      </c>
      <c r="AX60" s="21" t="str">
        <f t="shared" si="7"/>
        <v>RetailClgSetpt</v>
      </c>
      <c r="AY60" s="21" t="str">
        <f t="shared" si="7"/>
        <v>RetailElevator</v>
      </c>
      <c r="AZ60" s="21" t="str">
        <f t="shared" si="7"/>
        <v>RetailEscalator</v>
      </c>
      <c r="BA60" s="21" t="str">
        <f t="shared" si="7"/>
        <v>RetailWtrHtrSetpt</v>
      </c>
      <c r="BB60" s="21">
        <f>'2025 SpaceFuncData-Input'!AQ59</f>
        <v>357</v>
      </c>
      <c r="BC60" s="21">
        <f>'2025 SpaceFuncData-Input'!AN59</f>
        <v>1</v>
      </c>
      <c r="BD60" s="21">
        <f>'2025 SpaceFuncData-Input'!AO59</f>
        <v>0</v>
      </c>
      <c r="BE60" s="21">
        <f>'2025 SpaceFuncData-Input'!AP59</f>
        <v>0</v>
      </c>
      <c r="BF60" s="21" t="s">
        <v>1069</v>
      </c>
      <c r="BG60" s="21" t="s">
        <v>131</v>
      </c>
      <c r="BH60" s="193" t="s">
        <v>1164</v>
      </c>
      <c r="BI60" s="21" t="s">
        <v>269</v>
      </c>
      <c r="BJ60" s="21" t="str">
        <f t="shared" si="6"/>
        <v/>
      </c>
    </row>
    <row r="61" spans="2:62" x14ac:dyDescent="0.25">
      <c r="B61" s="21" t="str">
        <f>TRIM(LEFT('2025 SpaceFuncData-Input'!$A60,IF(ISNUMBER(FIND(" (Note",'2025 SpaceFuncData-Input'!$A60,1)),FIND(" (Note",'2025 SpaceFuncData-Input'!$A60,1),99)))</f>
        <v>Retail Sales Area (Grocery Sales)</v>
      </c>
      <c r="C61" s="21" t="str">
        <f>TRIM('2025 SpaceFuncData-Input'!B60)</f>
        <v>Retail - Supermarket</v>
      </c>
      <c r="D61" s="21">
        <f>ROUND('2025 SpaceFuncData-Input'!C60,2)</f>
        <v>16.670000000000002</v>
      </c>
      <c r="E61" s="21">
        <f>'2025 SpaceFuncData-Input'!D60</f>
        <v>0.5</v>
      </c>
      <c r="F61" s="21">
        <f>'2025 SpaceFuncData-Input'!E60</f>
        <v>250</v>
      </c>
      <c r="G61" s="21">
        <f>'2025 SpaceFuncData-Input'!F60</f>
        <v>200</v>
      </c>
      <c r="H61" s="21">
        <f>'2025 SpaceFuncData-Input'!G60</f>
        <v>1</v>
      </c>
      <c r="I61" s="21">
        <f>'2025 SpaceFuncData-Input'!H60</f>
        <v>0.18</v>
      </c>
      <c r="J61" s="21" t="str">
        <f>'2025 SpaceFuncData-Input'!I60</f>
        <v>Gas</v>
      </c>
      <c r="K61" s="21">
        <f>'2025 SpaceFuncData-Input'!J60</f>
        <v>1</v>
      </c>
      <c r="L61" s="21">
        <f>'2025 SpaceFuncData-Input'!K60</f>
        <v>0.1</v>
      </c>
      <c r="M61" s="21">
        <f>'2025 SpaceFuncData-Input'!L60</f>
        <v>0</v>
      </c>
      <c r="N61" s="21">
        <f>'2025 SpaceFuncData-Input'!M60</f>
        <v>0</v>
      </c>
      <c r="O61" s="21">
        <f>'2025 SpaceFuncData-Input'!N60</f>
        <v>0.35</v>
      </c>
      <c r="P61" s="21">
        <f>'2025 SpaceFuncData-Input'!O60</f>
        <v>0</v>
      </c>
      <c r="Q61" s="21">
        <f>'2025 SpaceFuncData-Input'!P60</f>
        <v>0</v>
      </c>
      <c r="R61" s="21">
        <f>'2025 SpaceFuncData-Input'!Q60</f>
        <v>0</v>
      </c>
      <c r="S61" s="21">
        <f>'2025 SpaceFuncData-Input'!R60</f>
        <v>0</v>
      </c>
      <c r="T61" s="21">
        <f>'2025 SpaceFuncData-Input'!S60</f>
        <v>0</v>
      </c>
      <c r="U61" s="21">
        <f>'2025 SpaceFuncData-Input'!T60</f>
        <v>0</v>
      </c>
      <c r="V61" s="21">
        <f>'2025 SpaceFuncData-Input'!U60</f>
        <v>0</v>
      </c>
      <c r="W61" s="21">
        <f>'2025 SpaceFuncData-Input'!V60</f>
        <v>0</v>
      </c>
      <c r="X61" s="21">
        <f>'2025 SpaceFuncData-Input'!W60</f>
        <v>0</v>
      </c>
      <c r="Y61" s="21">
        <f>'2025 SpaceFuncData-Input'!X60</f>
        <v>6.6</v>
      </c>
      <c r="Z61" s="21">
        <f>'2025 SpaceFuncData-Input'!Y60</f>
        <v>7.76</v>
      </c>
      <c r="AA61" s="21">
        <f>'2025 SpaceFuncData-Input'!Z60</f>
        <v>8.8000000000000007</v>
      </c>
      <c r="AB61" s="21">
        <f>'2025 SpaceFuncData-Input'!AA60</f>
        <v>0.6</v>
      </c>
      <c r="AC61" s="21">
        <f>'2025 SpaceFuncData-Input'!AB60</f>
        <v>0.7</v>
      </c>
      <c r="AD61" s="21">
        <f>'2025 SpaceFuncData-Input'!AC60</f>
        <v>0.8</v>
      </c>
      <c r="AE61" s="21">
        <f>'2025 SpaceFuncData-Input'!AD60</f>
        <v>0</v>
      </c>
      <c r="AF61" s="134">
        <f>'2025 SpaceFuncData-Input'!AE60</f>
        <v>150</v>
      </c>
      <c r="AG61" s="134">
        <f>'2025 SpaceFuncData-Input'!AF60</f>
        <v>150</v>
      </c>
      <c r="AH61" s="21">
        <f>'2025 SpaceFuncData-Input'!AG60</f>
        <v>0</v>
      </c>
      <c r="AI61" s="21">
        <f>'2025 SpaceFuncData-Input'!AH60</f>
        <v>5</v>
      </c>
      <c r="AJ61" s="134">
        <f>'2025 SpaceFuncData-Input'!AI60</f>
        <v>100</v>
      </c>
      <c r="AK61" s="21">
        <f>'2025 SpaceFuncData-Input'!AJ60</f>
        <v>1000</v>
      </c>
      <c r="AL61" s="21">
        <f>'2025 SpaceFuncData-Input'!AK60</f>
        <v>1.5</v>
      </c>
      <c r="AM61" s="21">
        <f>'2025 SpaceFuncData-Input'!AL60</f>
        <v>2</v>
      </c>
      <c r="AN61" s="21" t="str">
        <f>'2025 SpaceFuncData-Input'!AM60</f>
        <v>Retail</v>
      </c>
      <c r="AO61" s="21" t="str">
        <f t="shared" si="7"/>
        <v>RetailOccupancy</v>
      </c>
      <c r="AP61" s="21" t="str">
        <f t="shared" si="7"/>
        <v>RetailReceptacle</v>
      </c>
      <c r="AQ61" s="21" t="str">
        <f t="shared" si="7"/>
        <v>RetailServiceHotWater</v>
      </c>
      <c r="AR61" s="21" t="str">
        <f t="shared" si="7"/>
        <v>RetailLights</v>
      </c>
      <c r="AS61" s="21" t="str">
        <f t="shared" si="7"/>
        <v>RetailGasEquip</v>
      </c>
      <c r="AT61" s="21" t="str">
        <f t="shared" si="7"/>
        <v>RetailRefrigeration</v>
      </c>
      <c r="AU61" s="21" t="str">
        <f t="shared" si="7"/>
        <v>RetailInfiltration</v>
      </c>
      <c r="AV61" s="21" t="str">
        <f t="shared" si="7"/>
        <v>RetailHVACAvail</v>
      </c>
      <c r="AW61" s="21" t="str">
        <f t="shared" si="7"/>
        <v>RetailHtgSetpt</v>
      </c>
      <c r="AX61" s="21" t="str">
        <f t="shared" si="7"/>
        <v>RetailClgSetpt</v>
      </c>
      <c r="AY61" s="21" t="str">
        <f t="shared" si="7"/>
        <v>RetailElevator</v>
      </c>
      <c r="AZ61" s="21" t="str">
        <f t="shared" si="7"/>
        <v>RetailEscalator</v>
      </c>
      <c r="BA61" s="21" t="str">
        <f t="shared" si="7"/>
        <v>RetailWtrHtrSetpt</v>
      </c>
      <c r="BB61" s="21">
        <f>'2025 SpaceFuncData-Input'!AQ60</f>
        <v>358</v>
      </c>
      <c r="BC61" s="21">
        <f>'2025 SpaceFuncData-Input'!AN60</f>
        <v>1</v>
      </c>
      <c r="BD61" s="21">
        <f>'2025 SpaceFuncData-Input'!AO60</f>
        <v>0</v>
      </c>
      <c r="BE61" s="21">
        <f>'2025 SpaceFuncData-Input'!AP60</f>
        <v>0</v>
      </c>
      <c r="BF61" s="21" t="s">
        <v>1073</v>
      </c>
      <c r="BG61" s="21" t="s">
        <v>1167</v>
      </c>
      <c r="BH61" s="238" t="s">
        <v>1266</v>
      </c>
      <c r="BI61" s="21" t="s">
        <v>269</v>
      </c>
      <c r="BJ61" s="21" t="str">
        <f t="shared" si="6"/>
        <v/>
      </c>
    </row>
    <row r="62" spans="2:62" x14ac:dyDescent="0.25">
      <c r="B62" s="21" t="str">
        <f>TRIM(LEFT('2025 SpaceFuncData-Input'!$A61,IF(ISNUMBER(FIND(" (Note",'2025 SpaceFuncData-Input'!$A61,1)),FIND(" (Note",'2025 SpaceFuncData-Input'!$A61,1),99)))</f>
        <v>Retail Sales Area (Retail Merchandise Sales)</v>
      </c>
      <c r="C62" s="21" t="str">
        <f>TRIM('2025 SpaceFuncData-Input'!B61)</f>
        <v>Retail - Sales</v>
      </c>
      <c r="D62" s="21">
        <f>ROUND('2025 SpaceFuncData-Input'!C61,2)</f>
        <v>16.670000000000002</v>
      </c>
      <c r="E62" s="21">
        <f>'2025 SpaceFuncData-Input'!D61</f>
        <v>0.5</v>
      </c>
      <c r="F62" s="21">
        <f>'2025 SpaceFuncData-Input'!E61</f>
        <v>250</v>
      </c>
      <c r="G62" s="21">
        <f>'2025 SpaceFuncData-Input'!F61</f>
        <v>200</v>
      </c>
      <c r="H62" s="21">
        <f>'2025 SpaceFuncData-Input'!G61</f>
        <v>1</v>
      </c>
      <c r="I62" s="21">
        <f>'2025 SpaceFuncData-Input'!H61</f>
        <v>0.18</v>
      </c>
      <c r="J62" s="21" t="str">
        <f>'2025 SpaceFuncData-Input'!I61</f>
        <v>Electric</v>
      </c>
      <c r="K62" s="21">
        <f>'2025 SpaceFuncData-Input'!J61</f>
        <v>0.95</v>
      </c>
      <c r="L62" s="21">
        <f>'2025 SpaceFuncData-Input'!K61</f>
        <v>0.1</v>
      </c>
      <c r="M62" s="21">
        <f>'2025 SpaceFuncData-Input'!L61</f>
        <v>0</v>
      </c>
      <c r="N62" s="21">
        <f>'2025 SpaceFuncData-Input'!M61</f>
        <v>0</v>
      </c>
      <c r="O62" s="21">
        <f>'2025 SpaceFuncData-Input'!N61</f>
        <v>0.35</v>
      </c>
      <c r="P62" s="21">
        <f>'2025 SpaceFuncData-Input'!O61</f>
        <v>0</v>
      </c>
      <c r="Q62" s="21">
        <f>'2025 SpaceFuncData-Input'!P61</f>
        <v>0</v>
      </c>
      <c r="R62" s="21">
        <f>'2025 SpaceFuncData-Input'!Q61</f>
        <v>0</v>
      </c>
      <c r="S62" s="21">
        <f>'2025 SpaceFuncData-Input'!R61</f>
        <v>0</v>
      </c>
      <c r="T62" s="21">
        <f>'2025 SpaceFuncData-Input'!S61</f>
        <v>0</v>
      </c>
      <c r="U62" s="21">
        <f>'2025 SpaceFuncData-Input'!T61</f>
        <v>0</v>
      </c>
      <c r="V62" s="21">
        <f>'2025 SpaceFuncData-Input'!U61</f>
        <v>0</v>
      </c>
      <c r="W62" s="21">
        <f>'2025 SpaceFuncData-Input'!V61</f>
        <v>0</v>
      </c>
      <c r="X62" s="21">
        <f>'2025 SpaceFuncData-Input'!W61</f>
        <v>0</v>
      </c>
      <c r="Y62" s="21">
        <f>'2025 SpaceFuncData-Input'!X61</f>
        <v>9.5</v>
      </c>
      <c r="Z62" s="21">
        <f>'2025 SpaceFuncData-Input'!Y61</f>
        <v>11.2</v>
      </c>
      <c r="AA62" s="21">
        <f>'2025 SpaceFuncData-Input'!Z61</f>
        <v>12.7</v>
      </c>
      <c r="AB62" s="21">
        <f>'2025 SpaceFuncData-Input'!AA61</f>
        <v>0.45</v>
      </c>
      <c r="AC62" s="21">
        <f>'2025 SpaceFuncData-Input'!AB61</f>
        <v>0.52</v>
      </c>
      <c r="AD62" s="21">
        <f>'2025 SpaceFuncData-Input'!AC61</f>
        <v>0.6</v>
      </c>
      <c r="AE62" s="21">
        <f>'2025 SpaceFuncData-Input'!AD61</f>
        <v>0.5</v>
      </c>
      <c r="AF62" s="134">
        <f>'2025 SpaceFuncData-Input'!AE61</f>
        <v>150</v>
      </c>
      <c r="AG62" s="134">
        <f>'2025 SpaceFuncData-Input'!AF61</f>
        <v>150</v>
      </c>
      <c r="AH62" s="21">
        <f>'2025 SpaceFuncData-Input'!AG61</f>
        <v>0</v>
      </c>
      <c r="AI62" s="21">
        <f>'2025 SpaceFuncData-Input'!AH61</f>
        <v>0</v>
      </c>
      <c r="AJ62" s="134">
        <f>'2025 SpaceFuncData-Input'!AI61</f>
        <v>100</v>
      </c>
      <c r="AK62" s="21">
        <f>'2025 SpaceFuncData-Input'!AJ61</f>
        <v>1000</v>
      </c>
      <c r="AL62" s="21">
        <f>'2025 SpaceFuncData-Input'!AK61</f>
        <v>1.5</v>
      </c>
      <c r="AM62" s="21">
        <f>'2025 SpaceFuncData-Input'!AL61</f>
        <v>2</v>
      </c>
      <c r="AN62" s="21" t="str">
        <f>'2025 SpaceFuncData-Input'!AM61</f>
        <v>Retail</v>
      </c>
      <c r="AO62" s="21" t="str">
        <f t="shared" si="7"/>
        <v>RetailOccupancy</v>
      </c>
      <c r="AP62" s="21" t="str">
        <f t="shared" si="7"/>
        <v>RetailReceptacle</v>
      </c>
      <c r="AQ62" s="21" t="str">
        <f t="shared" si="7"/>
        <v>RetailServiceHotWater</v>
      </c>
      <c r="AR62" s="21" t="str">
        <f t="shared" si="7"/>
        <v>RetailLights</v>
      </c>
      <c r="AS62" s="21" t="str">
        <f t="shared" si="7"/>
        <v>RetailGasEquip</v>
      </c>
      <c r="AT62" s="21" t="str">
        <f t="shared" si="7"/>
        <v>RetailRefrigeration</v>
      </c>
      <c r="AU62" s="21" t="str">
        <f t="shared" si="7"/>
        <v>RetailInfiltration</v>
      </c>
      <c r="AV62" s="21" t="str">
        <f t="shared" si="7"/>
        <v>RetailHVACAvail</v>
      </c>
      <c r="AW62" s="21" t="str">
        <f t="shared" si="7"/>
        <v>RetailHtgSetpt</v>
      </c>
      <c r="AX62" s="21" t="str">
        <f t="shared" si="7"/>
        <v>RetailClgSetpt</v>
      </c>
      <c r="AY62" s="21" t="str">
        <f t="shared" si="7"/>
        <v>RetailElevator</v>
      </c>
      <c r="AZ62" s="21" t="str">
        <f t="shared" si="7"/>
        <v>RetailEscalator</v>
      </c>
      <c r="BA62" s="21" t="str">
        <f t="shared" si="7"/>
        <v>RetailWtrHtrSetpt</v>
      </c>
      <c r="BB62" s="21">
        <f>'2025 SpaceFuncData-Input'!AQ61</f>
        <v>359</v>
      </c>
      <c r="BC62" s="21">
        <f>'2025 SpaceFuncData-Input'!AN61</f>
        <v>1</v>
      </c>
      <c r="BD62" s="21">
        <f>'2025 SpaceFuncData-Input'!AO61</f>
        <v>0</v>
      </c>
      <c r="BE62" s="21">
        <f>'2025 SpaceFuncData-Input'!AP61</f>
        <v>0</v>
      </c>
      <c r="BF62" s="21" t="s">
        <v>1074</v>
      </c>
      <c r="BG62" s="21" t="s">
        <v>1152</v>
      </c>
      <c r="BH62" s="238" t="s">
        <v>1266</v>
      </c>
      <c r="BI62" s="21" t="s">
        <v>269</v>
      </c>
      <c r="BJ62" s="21" t="str">
        <f t="shared" si="6"/>
        <v/>
      </c>
    </row>
    <row r="63" spans="2:62" x14ac:dyDescent="0.25">
      <c r="B63" s="21" t="str">
        <f>TRIM(LEFT('2025 SpaceFuncData-Input'!$A62,IF(ISNUMBER(FIND(" (Note",'2025 SpaceFuncData-Input'!$A62,1)),FIND(" (Note",'2025 SpaceFuncData-Input'!$A62,1),99)))</f>
        <v>Retail Sales Area (Fitting Room)</v>
      </c>
      <c r="C63" s="21" t="str">
        <f>TRIM('2025 SpaceFuncData-Input'!B62)</f>
        <v>Retail - Sales</v>
      </c>
      <c r="D63" s="21">
        <f>ROUND('2025 SpaceFuncData-Input'!C62,2)</f>
        <v>16.670000000000002</v>
      </c>
      <c r="E63" s="21">
        <f>'2025 SpaceFuncData-Input'!D62</f>
        <v>0.5</v>
      </c>
      <c r="F63" s="21">
        <f>'2025 SpaceFuncData-Input'!E62</f>
        <v>250</v>
      </c>
      <c r="G63" s="21">
        <f>'2025 SpaceFuncData-Input'!F62</f>
        <v>200</v>
      </c>
      <c r="H63" s="21">
        <f>'2025 SpaceFuncData-Input'!G62</f>
        <v>1</v>
      </c>
      <c r="I63" s="21">
        <f>'2025 SpaceFuncData-Input'!H62</f>
        <v>0.18</v>
      </c>
      <c r="J63" s="21" t="str">
        <f>'2025 SpaceFuncData-Input'!I62</f>
        <v>Electric</v>
      </c>
      <c r="K63" s="21">
        <f>'2025 SpaceFuncData-Input'!J62</f>
        <v>0.6</v>
      </c>
      <c r="L63" s="21">
        <f>'2025 SpaceFuncData-Input'!K62</f>
        <v>0</v>
      </c>
      <c r="M63" s="21">
        <f>'2025 SpaceFuncData-Input'!L62</f>
        <v>0</v>
      </c>
      <c r="N63" s="21">
        <f>'2025 SpaceFuncData-Input'!M62</f>
        <v>0</v>
      </c>
      <c r="O63" s="21">
        <f>'2025 SpaceFuncData-Input'!N62</f>
        <v>0</v>
      </c>
      <c r="P63" s="21">
        <f>'2025 SpaceFuncData-Input'!O62</f>
        <v>0</v>
      </c>
      <c r="Q63" s="21">
        <f>'2025 SpaceFuncData-Input'!P62</f>
        <v>0</v>
      </c>
      <c r="R63" s="21">
        <f>'2025 SpaceFuncData-Input'!Q62</f>
        <v>0</v>
      </c>
      <c r="S63" s="21">
        <f>'2025 SpaceFuncData-Input'!R62</f>
        <v>0</v>
      </c>
      <c r="T63" s="21">
        <f>'2025 SpaceFuncData-Input'!S62</f>
        <v>0</v>
      </c>
      <c r="U63" s="21">
        <f>'2025 SpaceFuncData-Input'!T62</f>
        <v>40</v>
      </c>
      <c r="V63" s="21">
        <f>'2025 SpaceFuncData-Input'!U62</f>
        <v>120</v>
      </c>
      <c r="W63" s="21">
        <f>'2025 SpaceFuncData-Input'!V62</f>
        <v>0</v>
      </c>
      <c r="X63" s="21">
        <f>'2025 SpaceFuncData-Input'!W62</f>
        <v>0</v>
      </c>
      <c r="Y63" s="21">
        <f>'2025 SpaceFuncData-Input'!X62</f>
        <v>0</v>
      </c>
      <c r="Z63" s="21">
        <f>'2025 SpaceFuncData-Input'!Y62</f>
        <v>0</v>
      </c>
      <c r="AA63" s="21">
        <f>'2025 SpaceFuncData-Input'!Z62</f>
        <v>0</v>
      </c>
      <c r="AB63" s="21">
        <f>'2025 SpaceFuncData-Input'!AA62</f>
        <v>0</v>
      </c>
      <c r="AC63" s="21">
        <f>'2025 SpaceFuncData-Input'!AB62</f>
        <v>0</v>
      </c>
      <c r="AD63" s="21">
        <f>'2025 SpaceFuncData-Input'!AC62</f>
        <v>0</v>
      </c>
      <c r="AE63" s="21">
        <f>'2025 SpaceFuncData-Input'!AD62</f>
        <v>0</v>
      </c>
      <c r="AF63" s="134">
        <f>'2025 SpaceFuncData-Input'!AE62</f>
        <v>150</v>
      </c>
      <c r="AG63" s="134">
        <f>'2025 SpaceFuncData-Input'!AF62</f>
        <v>150</v>
      </c>
      <c r="AH63" s="21">
        <f>'2025 SpaceFuncData-Input'!AG62</f>
        <v>0</v>
      </c>
      <c r="AI63" s="21">
        <f>'2025 SpaceFuncData-Input'!AH62</f>
        <v>0</v>
      </c>
      <c r="AJ63" s="134">
        <f>'2025 SpaceFuncData-Input'!AI62</f>
        <v>100</v>
      </c>
      <c r="AK63" s="21">
        <f>'2025 SpaceFuncData-Input'!AJ62</f>
        <v>1000</v>
      </c>
      <c r="AL63" s="21">
        <f>'2025 SpaceFuncData-Input'!AK62</f>
        <v>1.5</v>
      </c>
      <c r="AM63" s="21">
        <f>'2025 SpaceFuncData-Input'!AL62</f>
        <v>2</v>
      </c>
      <c r="AN63" s="21" t="str">
        <f>'2025 SpaceFuncData-Input'!AM62</f>
        <v>Retail</v>
      </c>
      <c r="AO63" s="21" t="str">
        <f t="shared" si="7"/>
        <v>RetailOccupancy</v>
      </c>
      <c r="AP63" s="21" t="str">
        <f t="shared" si="7"/>
        <v>RetailReceptacle</v>
      </c>
      <c r="AQ63" s="21" t="str">
        <f t="shared" si="7"/>
        <v>RetailServiceHotWater</v>
      </c>
      <c r="AR63" s="21" t="str">
        <f t="shared" si="7"/>
        <v>RetailLights</v>
      </c>
      <c r="AS63" s="21" t="str">
        <f t="shared" si="7"/>
        <v>RetailGasEquip</v>
      </c>
      <c r="AT63" s="21" t="str">
        <f t="shared" si="7"/>
        <v>RetailRefrigeration</v>
      </c>
      <c r="AU63" s="21" t="str">
        <f t="shared" si="7"/>
        <v>RetailInfiltration</v>
      </c>
      <c r="AV63" s="21" t="str">
        <f t="shared" si="7"/>
        <v>RetailHVACAvail</v>
      </c>
      <c r="AW63" s="21" t="str">
        <f t="shared" si="7"/>
        <v>RetailHtgSetpt</v>
      </c>
      <c r="AX63" s="21" t="str">
        <f t="shared" si="7"/>
        <v>RetailClgSetpt</v>
      </c>
      <c r="AY63" s="21" t="str">
        <f t="shared" si="7"/>
        <v>RetailElevator</v>
      </c>
      <c r="AZ63" s="21" t="str">
        <f t="shared" si="7"/>
        <v>RetailEscalator</v>
      </c>
      <c r="BA63" s="21" t="str">
        <f t="shared" si="7"/>
        <v>RetailWtrHtrSetpt</v>
      </c>
      <c r="BB63" s="21">
        <f>'2025 SpaceFuncData-Input'!AQ62</f>
        <v>360</v>
      </c>
      <c r="BC63" s="21">
        <f>'2025 SpaceFuncData-Input'!AN62</f>
        <v>1</v>
      </c>
      <c r="BD63" s="21">
        <f>'2025 SpaceFuncData-Input'!AO62</f>
        <v>0</v>
      </c>
      <c r="BE63" s="21">
        <f>'2025 SpaceFuncData-Input'!AP62</f>
        <v>0</v>
      </c>
      <c r="BF63" s="21" t="s">
        <v>1072</v>
      </c>
      <c r="BG63" s="21" t="s">
        <v>131</v>
      </c>
      <c r="BH63" s="238" t="s">
        <v>1266</v>
      </c>
      <c r="BI63" s="21" t="s">
        <v>269</v>
      </c>
      <c r="BJ63" s="21" t="str">
        <f t="shared" si="6"/>
        <v/>
      </c>
    </row>
    <row r="64" spans="2:62" x14ac:dyDescent="0.25">
      <c r="B64" s="21" t="str">
        <f>TRIM(LEFT('2025 SpaceFuncData-Input'!$A63,IF(ISNUMBER(FIND(" (Note",'2025 SpaceFuncData-Input'!$A63,1)),FIND(" (Note",'2025 SpaceFuncData-Input'!$A63,1),99)))</f>
        <v>Religious Worship Area</v>
      </c>
      <c r="C64" s="21" t="str">
        <f>TRIM('2025 SpaceFuncData-Input'!B63)</f>
        <v>Assembly - Places of religious worship</v>
      </c>
      <c r="D64" s="21">
        <f>ROUND('2025 SpaceFuncData-Input'!C63,2)</f>
        <v>142.86000000000001</v>
      </c>
      <c r="E64" s="21">
        <f>'2025 SpaceFuncData-Input'!D63</f>
        <v>0.5</v>
      </c>
      <c r="F64" s="21">
        <f>'2025 SpaceFuncData-Input'!E63</f>
        <v>245</v>
      </c>
      <c r="G64" s="21">
        <f>'2025 SpaceFuncData-Input'!F63</f>
        <v>105</v>
      </c>
      <c r="H64" s="21">
        <f>'2025 SpaceFuncData-Input'!G63</f>
        <v>0.5</v>
      </c>
      <c r="I64" s="21">
        <f>'2025 SpaceFuncData-Input'!H63</f>
        <v>0.09</v>
      </c>
      <c r="J64" s="21" t="str">
        <f>'2025 SpaceFuncData-Input'!I63</f>
        <v>Electric</v>
      </c>
      <c r="K64" s="21">
        <f>'2025 SpaceFuncData-Input'!J63</f>
        <v>0.95</v>
      </c>
      <c r="L64" s="21">
        <f>'2025 SpaceFuncData-Input'!K63</f>
        <v>0</v>
      </c>
      <c r="M64" s="21">
        <f>'2025 SpaceFuncData-Input'!L63</f>
        <v>0</v>
      </c>
      <c r="N64" s="21">
        <f>'2025 SpaceFuncData-Input'!M63</f>
        <v>0</v>
      </c>
      <c r="O64" s="21">
        <f>'2025 SpaceFuncData-Input'!N63</f>
        <v>0.25</v>
      </c>
      <c r="P64" s="21">
        <f>'2025 SpaceFuncData-Input'!O63</f>
        <v>0</v>
      </c>
      <c r="Q64" s="21">
        <f>'2025 SpaceFuncData-Input'!P63</f>
        <v>0</v>
      </c>
      <c r="R64" s="21">
        <f>'2025 SpaceFuncData-Input'!Q63</f>
        <v>0</v>
      </c>
      <c r="S64" s="21">
        <f>'2025 SpaceFuncData-Input'!R63</f>
        <v>0</v>
      </c>
      <c r="T64" s="21">
        <f>'2025 SpaceFuncData-Input'!S63</f>
        <v>0</v>
      </c>
      <c r="U64" s="21">
        <f>'2025 SpaceFuncData-Input'!T63</f>
        <v>0</v>
      </c>
      <c r="V64" s="21">
        <f>'2025 SpaceFuncData-Input'!U63</f>
        <v>0</v>
      </c>
      <c r="W64" s="21">
        <f>'2025 SpaceFuncData-Input'!V63</f>
        <v>0</v>
      </c>
      <c r="X64" s="21">
        <f>'2025 SpaceFuncData-Input'!W63</f>
        <v>0</v>
      </c>
      <c r="Y64" s="21">
        <f>'2025 SpaceFuncData-Input'!X63</f>
        <v>0</v>
      </c>
      <c r="Z64" s="21">
        <f>'2025 SpaceFuncData-Input'!Y63</f>
        <v>0</v>
      </c>
      <c r="AA64" s="21">
        <f>'2025 SpaceFuncData-Input'!Z63</f>
        <v>0</v>
      </c>
      <c r="AB64" s="21">
        <f>'2025 SpaceFuncData-Input'!AA63</f>
        <v>0</v>
      </c>
      <c r="AC64" s="21">
        <f>'2025 SpaceFuncData-Input'!AB63</f>
        <v>0</v>
      </c>
      <c r="AD64" s="21">
        <f>'2025 SpaceFuncData-Input'!AC63</f>
        <v>0</v>
      </c>
      <c r="AE64" s="21">
        <f>'2025 SpaceFuncData-Input'!AD63</f>
        <v>0</v>
      </c>
      <c r="AF64" s="134">
        <f>'2025 SpaceFuncData-Input'!AE63</f>
        <v>150</v>
      </c>
      <c r="AG64" s="134">
        <f>'2025 SpaceFuncData-Input'!AF63</f>
        <v>150</v>
      </c>
      <c r="AH64" s="21">
        <f>'2025 SpaceFuncData-Input'!AG63</f>
        <v>0</v>
      </c>
      <c r="AI64" s="21">
        <f>'2025 SpaceFuncData-Input'!AH63</f>
        <v>0</v>
      </c>
      <c r="AJ64" s="134">
        <f>'2025 SpaceFuncData-Input'!AI63</f>
        <v>200</v>
      </c>
      <c r="AK64" s="21">
        <f>'2025 SpaceFuncData-Input'!AJ63</f>
        <v>1500</v>
      </c>
      <c r="AL64" s="21">
        <f>'2025 SpaceFuncData-Input'!AK63</f>
        <v>1.5</v>
      </c>
      <c r="AM64" s="21">
        <f>'2025 SpaceFuncData-Input'!AL63</f>
        <v>2</v>
      </c>
      <c r="AN64" s="21" t="str">
        <f>'2025 SpaceFuncData-Input'!AM63</f>
        <v>Assembly</v>
      </c>
      <c r="AO64" s="21" t="str">
        <f t="shared" si="7"/>
        <v>AssemblyOccupancy</v>
      </c>
      <c r="AP64" s="21" t="str">
        <f t="shared" si="7"/>
        <v>AssemblyReceptacle</v>
      </c>
      <c r="AQ64" s="21" t="str">
        <f t="shared" si="7"/>
        <v>AssemblyServiceHotWater</v>
      </c>
      <c r="AR64" s="21" t="str">
        <f t="shared" si="7"/>
        <v>AssemblyLights</v>
      </c>
      <c r="AS64" s="21" t="str">
        <f t="shared" si="7"/>
        <v>AssemblyGasEquip</v>
      </c>
      <c r="AT64" s="21" t="str">
        <f t="shared" si="7"/>
        <v>AssemblyRefrigeration</v>
      </c>
      <c r="AU64" s="21" t="str">
        <f t="shared" si="7"/>
        <v>AssemblyInfiltration</v>
      </c>
      <c r="AV64" s="21" t="str">
        <f t="shared" si="7"/>
        <v>AssemblyHVACAvail</v>
      </c>
      <c r="AW64" s="21" t="str">
        <f t="shared" si="7"/>
        <v>AssemblyHtgSetpt</v>
      </c>
      <c r="AX64" s="21" t="str">
        <f t="shared" si="7"/>
        <v>AssemblyClgSetpt</v>
      </c>
      <c r="AY64" s="21" t="str">
        <f t="shared" si="7"/>
        <v>AssemblyElevator</v>
      </c>
      <c r="AZ64" s="21" t="str">
        <f t="shared" si="7"/>
        <v>AssemblyEscalator</v>
      </c>
      <c r="BA64" s="21" t="str">
        <f t="shared" si="7"/>
        <v>AssemblyWtrHtrSetpt</v>
      </c>
      <c r="BB64" s="21">
        <f>'2025 SpaceFuncData-Input'!AQ63</f>
        <v>361</v>
      </c>
      <c r="BC64" s="21">
        <f>'2025 SpaceFuncData-Input'!AN63</f>
        <v>1</v>
      </c>
      <c r="BD64" s="21">
        <f>'2025 SpaceFuncData-Input'!AO63</f>
        <v>0</v>
      </c>
      <c r="BE64" s="21">
        <f>'2025 SpaceFuncData-Input'!AP63</f>
        <v>0</v>
      </c>
      <c r="BF64" s="21" t="s">
        <v>1070</v>
      </c>
      <c r="BG64" s="21" t="s">
        <v>1070</v>
      </c>
      <c r="BH64" s="238" t="s">
        <v>1267</v>
      </c>
      <c r="BI64" s="21" t="s">
        <v>269</v>
      </c>
      <c r="BJ64" s="21" t="str">
        <f t="shared" si="6"/>
        <v/>
      </c>
    </row>
    <row r="65" spans="2:62" x14ac:dyDescent="0.25">
      <c r="B65" s="21" t="str">
        <f>TRIM(LEFT('2025 SpaceFuncData-Input'!$A64,IF(ISNUMBER(FIND(" (Note",'2025 SpaceFuncData-Input'!$A64,1)),FIND(" (Note",'2025 SpaceFuncData-Input'!$A64,1),99)))</f>
        <v>Restrooms</v>
      </c>
      <c r="C65" s="21" t="str">
        <f>TRIM('2025 SpaceFuncData-Input'!B64)</f>
        <v>Exhaust - Toilets, public</v>
      </c>
      <c r="D65" s="21">
        <f>ROUND('2025 SpaceFuncData-Input'!C64,2)</f>
        <v>10</v>
      </c>
      <c r="E65" s="21">
        <f>'2025 SpaceFuncData-Input'!D64</f>
        <v>0.5</v>
      </c>
      <c r="F65" s="21">
        <f>'2025 SpaceFuncData-Input'!E64</f>
        <v>250</v>
      </c>
      <c r="G65" s="21">
        <f>'2025 SpaceFuncData-Input'!F64</f>
        <v>250</v>
      </c>
      <c r="H65" s="21">
        <f>'2025 SpaceFuncData-Input'!G64</f>
        <v>0</v>
      </c>
      <c r="I65" s="21">
        <f>'2025 SpaceFuncData-Input'!H64</f>
        <v>0</v>
      </c>
      <c r="J65" s="21" t="str">
        <f>'2025 SpaceFuncData-Input'!I64</f>
        <v>Gas</v>
      </c>
      <c r="K65" s="21">
        <f>'2025 SpaceFuncData-Input'!J64</f>
        <v>0.65</v>
      </c>
      <c r="L65" s="21">
        <f>'2025 SpaceFuncData-Input'!K64</f>
        <v>0</v>
      </c>
      <c r="M65" s="21">
        <f>'2025 SpaceFuncData-Input'!L64</f>
        <v>0</v>
      </c>
      <c r="N65" s="21">
        <f>'2025 SpaceFuncData-Input'!M64</f>
        <v>0</v>
      </c>
      <c r="O65" s="21">
        <f>'2025 SpaceFuncData-Input'!N64</f>
        <v>0.35</v>
      </c>
      <c r="P65" s="21">
        <f>'2025 SpaceFuncData-Input'!O64</f>
        <v>0</v>
      </c>
      <c r="Q65" s="21">
        <f>'2025 SpaceFuncData-Input'!P64</f>
        <v>0</v>
      </c>
      <c r="R65" s="21">
        <f>'2025 SpaceFuncData-Input'!Q64</f>
        <v>0</v>
      </c>
      <c r="S65" s="21">
        <f>'2025 SpaceFuncData-Input'!R64</f>
        <v>0</v>
      </c>
      <c r="T65" s="21">
        <f>'2025 SpaceFuncData-Input'!S64</f>
        <v>0</v>
      </c>
      <c r="U65" s="21">
        <f>'2025 SpaceFuncData-Input'!T64</f>
        <v>0</v>
      </c>
      <c r="V65" s="21">
        <f>'2025 SpaceFuncData-Input'!U64</f>
        <v>0</v>
      </c>
      <c r="W65" s="21">
        <f>'2025 SpaceFuncData-Input'!V64</f>
        <v>0</v>
      </c>
      <c r="X65" s="21">
        <f>'2025 SpaceFuncData-Input'!W64</f>
        <v>0</v>
      </c>
      <c r="Y65" s="21">
        <f>'2025 SpaceFuncData-Input'!X64</f>
        <v>0</v>
      </c>
      <c r="Z65" s="21">
        <f>'2025 SpaceFuncData-Input'!Y64</f>
        <v>0</v>
      </c>
      <c r="AA65" s="21">
        <f>'2025 SpaceFuncData-Input'!Z64</f>
        <v>0</v>
      </c>
      <c r="AB65" s="21">
        <f>'2025 SpaceFuncData-Input'!AA64</f>
        <v>0</v>
      </c>
      <c r="AC65" s="21">
        <f>'2025 SpaceFuncData-Input'!AB64</f>
        <v>0</v>
      </c>
      <c r="AD65" s="21">
        <f>'2025 SpaceFuncData-Input'!AC64</f>
        <v>0</v>
      </c>
      <c r="AE65" s="21">
        <f>'2025 SpaceFuncData-Input'!AD64</f>
        <v>0</v>
      </c>
      <c r="AF65" s="134">
        <f>'2025 SpaceFuncData-Input'!AE64</f>
        <v>8760</v>
      </c>
      <c r="AG65" s="134">
        <f>'2025 SpaceFuncData-Input'!AF64</f>
        <v>8760</v>
      </c>
      <c r="AH65" s="21">
        <f>'2025 SpaceFuncData-Input'!AG64</f>
        <v>0</v>
      </c>
      <c r="AI65" s="21">
        <f>'2025 SpaceFuncData-Input'!AH64</f>
        <v>0</v>
      </c>
      <c r="AJ65" s="134">
        <f>'2025 SpaceFuncData-Input'!AI64</f>
        <v>50</v>
      </c>
      <c r="AK65" s="21">
        <f>'2025 SpaceFuncData-Input'!AJ64</f>
        <v>100</v>
      </c>
      <c r="AL65" s="21">
        <f>'2025 SpaceFuncData-Input'!AK64</f>
        <v>1.5</v>
      </c>
      <c r="AM65" s="21">
        <f>'2025 SpaceFuncData-Input'!AL64</f>
        <v>2</v>
      </c>
      <c r="AN65" s="21" t="str">
        <f>'2025 SpaceFuncData-Input'!AM64</f>
        <v>Office</v>
      </c>
      <c r="AO65" s="21" t="str">
        <f t="shared" ref="AO65:BA74" si="8">$AN65&amp;AO$90</f>
        <v>OfficeOccupancy</v>
      </c>
      <c r="AP65" s="21" t="str">
        <f t="shared" si="8"/>
        <v>OfficeReceptacle</v>
      </c>
      <c r="AQ65" s="21" t="str">
        <f t="shared" si="8"/>
        <v>OfficeServiceHotWater</v>
      </c>
      <c r="AR65" s="21" t="str">
        <f t="shared" si="8"/>
        <v>OfficeLights</v>
      </c>
      <c r="AS65" s="21" t="str">
        <f t="shared" si="8"/>
        <v>OfficeGasEquip</v>
      </c>
      <c r="AT65" s="21" t="str">
        <f t="shared" si="8"/>
        <v>OfficeRefrigeration</v>
      </c>
      <c r="AU65" s="21" t="str">
        <f t="shared" si="8"/>
        <v>OfficeInfiltration</v>
      </c>
      <c r="AV65" s="21" t="str">
        <f t="shared" si="8"/>
        <v>OfficeHVACAvail</v>
      </c>
      <c r="AW65" s="21" t="str">
        <f t="shared" si="8"/>
        <v>OfficeHtgSetpt</v>
      </c>
      <c r="AX65" s="21" t="str">
        <f t="shared" si="8"/>
        <v>OfficeClgSetpt</v>
      </c>
      <c r="AY65" s="21" t="str">
        <f t="shared" si="8"/>
        <v>OfficeElevator</v>
      </c>
      <c r="AZ65" s="21" t="str">
        <f t="shared" si="8"/>
        <v>OfficeEscalator</v>
      </c>
      <c r="BA65" s="21" t="str">
        <f t="shared" si="8"/>
        <v>OfficeWtrHtrSetpt</v>
      </c>
      <c r="BB65" s="21">
        <f>'2025 SpaceFuncData-Input'!AQ64</f>
        <v>362</v>
      </c>
      <c r="BC65" s="21">
        <f>'2025 SpaceFuncData-Input'!AN64</f>
        <v>1</v>
      </c>
      <c r="BD65" s="21">
        <f>'2025 SpaceFuncData-Input'!AO64</f>
        <v>1</v>
      </c>
      <c r="BE65" s="21">
        <f>'2025 SpaceFuncData-Input'!AP64</f>
        <v>0</v>
      </c>
      <c r="BF65" s="21" t="s">
        <v>1071</v>
      </c>
      <c r="BG65" s="21" t="s">
        <v>131</v>
      </c>
      <c r="BH65" s="21" t="s">
        <v>1164</v>
      </c>
      <c r="BI65" s="21" t="s">
        <v>269</v>
      </c>
      <c r="BJ65" s="21" t="str">
        <f t="shared" si="6"/>
        <v/>
      </c>
    </row>
    <row r="66" spans="2:62" x14ac:dyDescent="0.25">
      <c r="B66" s="21" t="str">
        <f>TRIM(LEFT('2025 SpaceFuncData-Input'!$A65,IF(ISNUMBER(FIND(" (Note",'2025 SpaceFuncData-Input'!$A65,1)),FIND(" (Note",'2025 SpaceFuncData-Input'!$A65,1),99)))</f>
        <v>Stairwell</v>
      </c>
      <c r="C66" s="21" t="str">
        <f>TRIM('2025 SpaceFuncData-Input'!B65)</f>
        <v>General - Corridors</v>
      </c>
      <c r="D66" s="21">
        <f>ROUND('2025 SpaceFuncData-Input'!C65,2)</f>
        <v>10</v>
      </c>
      <c r="E66" s="21">
        <f>'2025 SpaceFuncData-Input'!D65</f>
        <v>0.5</v>
      </c>
      <c r="F66" s="21">
        <f>'2025 SpaceFuncData-Input'!E65</f>
        <v>250</v>
      </c>
      <c r="G66" s="21">
        <f>'2025 SpaceFuncData-Input'!F65</f>
        <v>250</v>
      </c>
      <c r="H66" s="21">
        <f>'2025 SpaceFuncData-Input'!G65</f>
        <v>0</v>
      </c>
      <c r="I66" s="21">
        <f>'2025 SpaceFuncData-Input'!H65</f>
        <v>0</v>
      </c>
      <c r="J66" s="21" t="str">
        <f>'2025 SpaceFuncData-Input'!I65</f>
        <v>Electric</v>
      </c>
      <c r="K66" s="21">
        <f>'2025 SpaceFuncData-Input'!J65</f>
        <v>0.6</v>
      </c>
      <c r="L66" s="21">
        <f>'2025 SpaceFuncData-Input'!K65</f>
        <v>0</v>
      </c>
      <c r="M66" s="21">
        <f>'2025 SpaceFuncData-Input'!L65</f>
        <v>0</v>
      </c>
      <c r="N66" s="21">
        <f>'2025 SpaceFuncData-Input'!M65</f>
        <v>0</v>
      </c>
      <c r="O66" s="21">
        <f>'2025 SpaceFuncData-Input'!N65</f>
        <v>0.35</v>
      </c>
      <c r="P66" s="21">
        <f>'2025 SpaceFuncData-Input'!O65</f>
        <v>0</v>
      </c>
      <c r="Q66" s="21">
        <f>'2025 SpaceFuncData-Input'!P65</f>
        <v>0</v>
      </c>
      <c r="R66" s="21">
        <f>'2025 SpaceFuncData-Input'!Q65</f>
        <v>0</v>
      </c>
      <c r="S66" s="21">
        <f>'2025 SpaceFuncData-Input'!R65</f>
        <v>0</v>
      </c>
      <c r="T66" s="21">
        <f>'2025 SpaceFuncData-Input'!S65</f>
        <v>0</v>
      </c>
      <c r="U66" s="21">
        <f>'2025 SpaceFuncData-Input'!T65</f>
        <v>0</v>
      </c>
      <c r="V66" s="21">
        <f>'2025 SpaceFuncData-Input'!U65</f>
        <v>0</v>
      </c>
      <c r="W66" s="21">
        <f>'2025 SpaceFuncData-Input'!V65</f>
        <v>0</v>
      </c>
      <c r="X66" s="21">
        <f>'2025 SpaceFuncData-Input'!W65</f>
        <v>0</v>
      </c>
      <c r="Y66" s="21">
        <f>'2025 SpaceFuncData-Input'!X65</f>
        <v>0</v>
      </c>
      <c r="Z66" s="21">
        <f>'2025 SpaceFuncData-Input'!Y65</f>
        <v>0</v>
      </c>
      <c r="AA66" s="21">
        <f>'2025 SpaceFuncData-Input'!Z65</f>
        <v>0</v>
      </c>
      <c r="AB66" s="21">
        <f>'2025 SpaceFuncData-Input'!AA65</f>
        <v>0</v>
      </c>
      <c r="AC66" s="21">
        <f>'2025 SpaceFuncData-Input'!AB65</f>
        <v>0</v>
      </c>
      <c r="AD66" s="21">
        <f>'2025 SpaceFuncData-Input'!AC65</f>
        <v>0</v>
      </c>
      <c r="AE66" s="21">
        <f>'2025 SpaceFuncData-Input'!AD65</f>
        <v>0</v>
      </c>
      <c r="AF66" s="134">
        <f>'2025 SpaceFuncData-Input'!AE65</f>
        <v>8760</v>
      </c>
      <c r="AG66" s="134">
        <f>'2025 SpaceFuncData-Input'!AF65</f>
        <v>8760</v>
      </c>
      <c r="AH66" s="21">
        <f>'2025 SpaceFuncData-Input'!AG65</f>
        <v>0</v>
      </c>
      <c r="AI66" s="21">
        <f>'2025 SpaceFuncData-Input'!AH65</f>
        <v>0</v>
      </c>
      <c r="AJ66" s="134">
        <f>'2025 SpaceFuncData-Input'!AI65</f>
        <v>50</v>
      </c>
      <c r="AK66" s="21">
        <f>'2025 SpaceFuncData-Input'!AJ65</f>
        <v>100</v>
      </c>
      <c r="AL66" s="21">
        <f>'2025 SpaceFuncData-Input'!AK65</f>
        <v>1.5</v>
      </c>
      <c r="AM66" s="21">
        <f>'2025 SpaceFuncData-Input'!AL65</f>
        <v>2</v>
      </c>
      <c r="AN66" s="21" t="str">
        <f>'2025 SpaceFuncData-Input'!AM65</f>
        <v>Office</v>
      </c>
      <c r="AO66" s="21" t="str">
        <f t="shared" si="8"/>
        <v>OfficeOccupancy</v>
      </c>
      <c r="AP66" s="21" t="str">
        <f t="shared" si="8"/>
        <v>OfficeReceptacle</v>
      </c>
      <c r="AQ66" s="21" t="str">
        <f t="shared" si="8"/>
        <v>OfficeServiceHotWater</v>
      </c>
      <c r="AR66" s="21" t="str">
        <f t="shared" si="8"/>
        <v>OfficeLights</v>
      </c>
      <c r="AS66" s="21" t="str">
        <f t="shared" si="8"/>
        <v>OfficeGasEquip</v>
      </c>
      <c r="AT66" s="21" t="str">
        <f t="shared" si="8"/>
        <v>OfficeRefrigeration</v>
      </c>
      <c r="AU66" s="21" t="str">
        <f t="shared" si="8"/>
        <v>OfficeInfiltration</v>
      </c>
      <c r="AV66" s="21" t="str">
        <f t="shared" si="8"/>
        <v>OfficeHVACAvail</v>
      </c>
      <c r="AW66" s="21" t="str">
        <f t="shared" si="8"/>
        <v>OfficeHtgSetpt</v>
      </c>
      <c r="AX66" s="21" t="str">
        <f t="shared" si="8"/>
        <v>OfficeClgSetpt</v>
      </c>
      <c r="AY66" s="21" t="str">
        <f t="shared" si="8"/>
        <v>OfficeElevator</v>
      </c>
      <c r="AZ66" s="21" t="str">
        <f t="shared" si="8"/>
        <v>OfficeEscalator</v>
      </c>
      <c r="BA66" s="21" t="str">
        <f t="shared" si="8"/>
        <v>OfficeWtrHtrSetpt</v>
      </c>
      <c r="BB66" s="21">
        <f>'2025 SpaceFuncData-Input'!AQ65</f>
        <v>363</v>
      </c>
      <c r="BC66" s="21">
        <f>'2025 SpaceFuncData-Input'!AN65</f>
        <v>1</v>
      </c>
      <c r="BD66" s="21">
        <f>'2025 SpaceFuncData-Input'!AO65</f>
        <v>1</v>
      </c>
      <c r="BE66" s="21">
        <f>'2025 SpaceFuncData-Input'!AP65</f>
        <v>0</v>
      </c>
      <c r="BF66" s="21" t="s">
        <v>593</v>
      </c>
      <c r="BG66" s="21" t="s">
        <v>131</v>
      </c>
      <c r="BH66" s="21" t="s">
        <v>1164</v>
      </c>
      <c r="BI66" s="21" t="s">
        <v>269</v>
      </c>
      <c r="BJ66" s="21" t="str">
        <f t="shared" si="6"/>
        <v/>
      </c>
    </row>
    <row r="67" spans="2:62" x14ac:dyDescent="0.25">
      <c r="B67" s="21" t="str">
        <f>TRIM(LEFT('2025 SpaceFuncData-Input'!$A66,IF(ISNUMBER(FIND(" (Note",'2025 SpaceFuncData-Input'!$A66,1)),FIND(" (Note",'2025 SpaceFuncData-Input'!$A66,1),99)))</f>
        <v>Storage, Commercial/Industrial (Warehouse)</v>
      </c>
      <c r="C67" s="21" t="str">
        <f>TRIM('2025 SpaceFuncData-Input'!B66)</f>
        <v>Misc - Warehouses</v>
      </c>
      <c r="D67" s="21">
        <f>ROUND('2025 SpaceFuncData-Input'!C66,2)</f>
        <v>2</v>
      </c>
      <c r="E67" s="21">
        <f>'2025 SpaceFuncData-Input'!D66</f>
        <v>0.5</v>
      </c>
      <c r="F67" s="21">
        <f>'2025 SpaceFuncData-Input'!E66</f>
        <v>275</v>
      </c>
      <c r="G67" s="21">
        <f>'2025 SpaceFuncData-Input'!F66</f>
        <v>475</v>
      </c>
      <c r="H67" s="21">
        <f>'2025 SpaceFuncData-Input'!G66</f>
        <v>0.2</v>
      </c>
      <c r="I67" s="21">
        <f>'2025 SpaceFuncData-Input'!H66</f>
        <v>0.18</v>
      </c>
      <c r="J67" s="21" t="str">
        <f>'2025 SpaceFuncData-Input'!I66</f>
        <v>Electric</v>
      </c>
      <c r="K67" s="21">
        <f>'2025 SpaceFuncData-Input'!J66</f>
        <v>0.4</v>
      </c>
      <c r="L67" s="21">
        <f>'2025 SpaceFuncData-Input'!K66</f>
        <v>0</v>
      </c>
      <c r="M67" s="21">
        <f>'2025 SpaceFuncData-Input'!L66</f>
        <v>0</v>
      </c>
      <c r="N67" s="21">
        <f>'2025 SpaceFuncData-Input'!M66</f>
        <v>0</v>
      </c>
      <c r="O67" s="21">
        <f>'2025 SpaceFuncData-Input'!N66</f>
        <v>0</v>
      </c>
      <c r="P67" s="21">
        <f>'2025 SpaceFuncData-Input'!O66</f>
        <v>0</v>
      </c>
      <c r="Q67" s="21">
        <f>'2025 SpaceFuncData-Input'!P66</f>
        <v>0</v>
      </c>
      <c r="R67" s="21">
        <f>'2025 SpaceFuncData-Input'!Q66</f>
        <v>0</v>
      </c>
      <c r="S67" s="21">
        <f>'2025 SpaceFuncData-Input'!R66</f>
        <v>0</v>
      </c>
      <c r="T67" s="21">
        <f>'2025 SpaceFuncData-Input'!S66</f>
        <v>0</v>
      </c>
      <c r="U67" s="21">
        <f>'2025 SpaceFuncData-Input'!T66</f>
        <v>0</v>
      </c>
      <c r="V67" s="21">
        <f>'2025 SpaceFuncData-Input'!U66</f>
        <v>0</v>
      </c>
      <c r="W67" s="21">
        <f>'2025 SpaceFuncData-Input'!V66</f>
        <v>0</v>
      </c>
      <c r="X67" s="21">
        <f>'2025 SpaceFuncData-Input'!W66</f>
        <v>0</v>
      </c>
      <c r="Y67" s="21">
        <f>'2025 SpaceFuncData-Input'!X66</f>
        <v>0</v>
      </c>
      <c r="Z67" s="21">
        <f>'2025 SpaceFuncData-Input'!Y66</f>
        <v>0</v>
      </c>
      <c r="AA67" s="21">
        <f>'2025 SpaceFuncData-Input'!Z66</f>
        <v>0</v>
      </c>
      <c r="AB67" s="21">
        <f>'2025 SpaceFuncData-Input'!AA66</f>
        <v>0</v>
      </c>
      <c r="AC67" s="21">
        <f>'2025 SpaceFuncData-Input'!AB66</f>
        <v>0</v>
      </c>
      <c r="AD67" s="21">
        <f>'2025 SpaceFuncData-Input'!AC66</f>
        <v>0</v>
      </c>
      <c r="AE67" s="21">
        <f>'2025 SpaceFuncData-Input'!AD66</f>
        <v>0</v>
      </c>
      <c r="AF67" s="134">
        <f>'2025 SpaceFuncData-Input'!AE66</f>
        <v>8760</v>
      </c>
      <c r="AG67" s="134">
        <f>'2025 SpaceFuncData-Input'!AF66</f>
        <v>8760</v>
      </c>
      <c r="AH67" s="134">
        <f>'2025 SpaceFuncData-Input'!AG66</f>
        <v>0</v>
      </c>
      <c r="AI67" s="134">
        <f>'2025 SpaceFuncData-Input'!AH66</f>
        <v>0</v>
      </c>
      <c r="AJ67" s="134">
        <f>'2025 SpaceFuncData-Input'!AI66</f>
        <v>50</v>
      </c>
      <c r="AK67" s="134">
        <f>'2025 SpaceFuncData-Input'!AJ66</f>
        <v>300</v>
      </c>
      <c r="AL67" s="134">
        <f>'2025 SpaceFuncData-Input'!AK66</f>
        <v>1.5</v>
      </c>
      <c r="AM67" s="134">
        <f>'2025 SpaceFuncData-Input'!AL66</f>
        <v>2</v>
      </c>
      <c r="AN67" s="134" t="str">
        <f>'2025 SpaceFuncData-Input'!AM66</f>
        <v>Warehouse</v>
      </c>
      <c r="AO67" s="21" t="str">
        <f t="shared" si="8"/>
        <v>WarehouseOccupancy</v>
      </c>
      <c r="AP67" s="21" t="str">
        <f t="shared" si="8"/>
        <v>WarehouseReceptacle</v>
      </c>
      <c r="AQ67" s="21" t="str">
        <f t="shared" si="8"/>
        <v>WarehouseServiceHotWater</v>
      </c>
      <c r="AR67" s="21" t="str">
        <f t="shared" si="8"/>
        <v>WarehouseLights</v>
      </c>
      <c r="AS67" s="21" t="str">
        <f t="shared" si="8"/>
        <v>WarehouseGasEquip</v>
      </c>
      <c r="AT67" s="21" t="str">
        <f t="shared" si="8"/>
        <v>WarehouseRefrigeration</v>
      </c>
      <c r="AU67" s="21" t="str">
        <f t="shared" si="8"/>
        <v>WarehouseInfiltration</v>
      </c>
      <c r="AV67" s="21" t="str">
        <f t="shared" si="8"/>
        <v>WarehouseHVACAvail</v>
      </c>
      <c r="AW67" s="21" t="str">
        <f t="shared" si="8"/>
        <v>WarehouseHtgSetpt</v>
      </c>
      <c r="AX67" s="21" t="str">
        <f t="shared" si="8"/>
        <v>WarehouseClgSetpt</v>
      </c>
      <c r="AY67" s="21" t="str">
        <f t="shared" si="8"/>
        <v>WarehouseElevator</v>
      </c>
      <c r="AZ67" s="21" t="str">
        <f t="shared" si="8"/>
        <v>WarehouseEscalator</v>
      </c>
      <c r="BA67" s="21" t="str">
        <f t="shared" si="8"/>
        <v>WarehouseWtrHtrSetpt</v>
      </c>
      <c r="BB67" s="21">
        <f>'2025 SpaceFuncData-Input'!AQ66</f>
        <v>364</v>
      </c>
      <c r="BC67" s="211">
        <f>'2025 SpaceFuncData-Input'!AN66</f>
        <v>1</v>
      </c>
      <c r="BD67" s="211">
        <f>'2025 SpaceFuncData-Input'!AO66</f>
        <v>0</v>
      </c>
      <c r="BE67" s="211">
        <f>'2025 SpaceFuncData-Input'!AP66</f>
        <v>0</v>
      </c>
      <c r="BF67" s="165" t="s">
        <v>1031</v>
      </c>
      <c r="BG67" s="165" t="s">
        <v>131</v>
      </c>
      <c r="BH67" s="21" t="s">
        <v>57</v>
      </c>
      <c r="BI67" s="21" t="s">
        <v>269</v>
      </c>
      <c r="BJ67" s="21" t="str">
        <f t="shared" si="6"/>
        <v/>
      </c>
    </row>
    <row r="68" spans="2:62" x14ac:dyDescent="0.25">
      <c r="B68" s="21" t="str">
        <f>TRIM(LEFT('2025 SpaceFuncData-Input'!$A67,IF(ISNUMBER(FIND(" (Note",'2025 SpaceFuncData-Input'!$A67,1)),FIND(" (Note",'2025 SpaceFuncData-Input'!$A67,1),99)))</f>
        <v>Storage, Commercial/Industrial (Refrigerated)</v>
      </c>
      <c r="C68" s="21" t="str">
        <f>TRIM('2025 SpaceFuncData-Input'!B67)</f>
        <v>Misc - Freezer and refrigerated spaces (&lt;50F)</v>
      </c>
      <c r="D68" s="21">
        <f>ROUND('2025 SpaceFuncData-Input'!C67,2)</f>
        <v>0</v>
      </c>
      <c r="E68" s="21">
        <f>'2025 SpaceFuncData-Input'!D67</f>
        <v>0.5</v>
      </c>
      <c r="F68" s="21">
        <f>'2025 SpaceFuncData-Input'!E67</f>
        <v>275</v>
      </c>
      <c r="G68" s="21">
        <f>'2025 SpaceFuncData-Input'!F67</f>
        <v>475</v>
      </c>
      <c r="H68" s="21">
        <f>'2025 SpaceFuncData-Input'!G67</f>
        <v>0.2</v>
      </c>
      <c r="I68" s="21">
        <f>'2025 SpaceFuncData-Input'!H67</f>
        <v>0.18</v>
      </c>
      <c r="J68" s="21" t="str">
        <f>'2025 SpaceFuncData-Input'!I67</f>
        <v>Electric</v>
      </c>
      <c r="K68" s="21">
        <f>'2025 SpaceFuncData-Input'!J67</f>
        <v>0.4</v>
      </c>
      <c r="L68" s="21">
        <f>'2025 SpaceFuncData-Input'!K67</f>
        <v>0</v>
      </c>
      <c r="M68" s="21">
        <f>'2025 SpaceFuncData-Input'!L67</f>
        <v>0</v>
      </c>
      <c r="N68" s="21">
        <f>'2025 SpaceFuncData-Input'!M67</f>
        <v>0</v>
      </c>
      <c r="O68" s="21">
        <f>'2025 SpaceFuncData-Input'!N67</f>
        <v>0</v>
      </c>
      <c r="P68" s="21">
        <f>'2025 SpaceFuncData-Input'!O67</f>
        <v>0</v>
      </c>
      <c r="Q68" s="21">
        <f>'2025 SpaceFuncData-Input'!P67</f>
        <v>0</v>
      </c>
      <c r="R68" s="21">
        <f>'2025 SpaceFuncData-Input'!Q67</f>
        <v>0</v>
      </c>
      <c r="S68" s="21">
        <f>'2025 SpaceFuncData-Input'!R67</f>
        <v>0</v>
      </c>
      <c r="T68" s="21">
        <f>'2025 SpaceFuncData-Input'!S67</f>
        <v>0</v>
      </c>
      <c r="U68" s="21">
        <f>'2025 SpaceFuncData-Input'!T67</f>
        <v>0</v>
      </c>
      <c r="V68" s="21">
        <f>'2025 SpaceFuncData-Input'!U67</f>
        <v>0</v>
      </c>
      <c r="W68" s="21">
        <f>'2025 SpaceFuncData-Input'!V67</f>
        <v>0</v>
      </c>
      <c r="X68" s="21">
        <f>'2025 SpaceFuncData-Input'!W67</f>
        <v>0</v>
      </c>
      <c r="Y68" s="21">
        <f>'2025 SpaceFuncData-Input'!X67</f>
        <v>0</v>
      </c>
      <c r="Z68" s="21">
        <f>'2025 SpaceFuncData-Input'!Y67</f>
        <v>0</v>
      </c>
      <c r="AA68" s="21">
        <f>'2025 SpaceFuncData-Input'!Z67</f>
        <v>0</v>
      </c>
      <c r="AB68" s="21">
        <f>'2025 SpaceFuncData-Input'!AA67</f>
        <v>0</v>
      </c>
      <c r="AC68" s="21">
        <f>'2025 SpaceFuncData-Input'!AB67</f>
        <v>0</v>
      </c>
      <c r="AD68" s="21">
        <f>'2025 SpaceFuncData-Input'!AC67</f>
        <v>0</v>
      </c>
      <c r="AE68" s="21">
        <f>'2025 SpaceFuncData-Input'!AD67</f>
        <v>0</v>
      </c>
      <c r="AF68" s="134">
        <f>'2025 SpaceFuncData-Input'!AE67</f>
        <v>8760</v>
      </c>
      <c r="AG68" s="134">
        <f>'2025 SpaceFuncData-Input'!AF67</f>
        <v>8760</v>
      </c>
      <c r="AH68" s="134">
        <f>'2025 SpaceFuncData-Input'!AG67</f>
        <v>0</v>
      </c>
      <c r="AI68" s="134">
        <f>'2025 SpaceFuncData-Input'!AH67</f>
        <v>10</v>
      </c>
      <c r="AJ68" s="134">
        <f>'2025 SpaceFuncData-Input'!AI67</f>
        <v>50</v>
      </c>
      <c r="AK68" s="134">
        <f>'2025 SpaceFuncData-Input'!AJ67</f>
        <v>300</v>
      </c>
      <c r="AL68" s="134">
        <f>'2025 SpaceFuncData-Input'!AK67</f>
        <v>1.5</v>
      </c>
      <c r="AM68" s="134">
        <f>'2025 SpaceFuncData-Input'!AL67</f>
        <v>2</v>
      </c>
      <c r="AN68" s="134" t="str">
        <f>'2025 SpaceFuncData-Input'!AM67</f>
        <v>Warehouse</v>
      </c>
      <c r="AO68" s="21" t="str">
        <f t="shared" si="8"/>
        <v>WarehouseOccupancy</v>
      </c>
      <c r="AP68" s="21" t="str">
        <f t="shared" si="8"/>
        <v>WarehouseReceptacle</v>
      </c>
      <c r="AQ68" s="21" t="str">
        <f t="shared" si="8"/>
        <v>WarehouseServiceHotWater</v>
      </c>
      <c r="AR68" s="21" t="str">
        <f t="shared" si="8"/>
        <v>WarehouseLights</v>
      </c>
      <c r="AS68" s="21" t="str">
        <f t="shared" si="8"/>
        <v>WarehouseGasEquip</v>
      </c>
      <c r="AT68" s="21" t="str">
        <f t="shared" si="8"/>
        <v>WarehouseRefrigeration</v>
      </c>
      <c r="AU68" s="21" t="str">
        <f t="shared" si="8"/>
        <v>WarehouseInfiltration</v>
      </c>
      <c r="AV68" s="21" t="str">
        <f t="shared" si="8"/>
        <v>WarehouseHVACAvail</v>
      </c>
      <c r="AW68" s="21" t="str">
        <f t="shared" si="8"/>
        <v>WarehouseHtgSetpt</v>
      </c>
      <c r="AX68" s="21" t="str">
        <f t="shared" si="8"/>
        <v>WarehouseClgSetpt</v>
      </c>
      <c r="AY68" s="21" t="str">
        <f t="shared" si="8"/>
        <v>WarehouseElevator</v>
      </c>
      <c r="AZ68" s="21" t="str">
        <f t="shared" si="8"/>
        <v>WarehouseEscalator</v>
      </c>
      <c r="BA68" s="21" t="str">
        <f t="shared" si="8"/>
        <v>WarehouseWtrHtrSetpt</v>
      </c>
      <c r="BB68" s="21">
        <f>'2025 SpaceFuncData-Input'!AQ67</f>
        <v>365</v>
      </c>
      <c r="BC68" s="211">
        <f>'2025 SpaceFuncData-Input'!AN67</f>
        <v>1</v>
      </c>
      <c r="BD68" s="211">
        <f>'2025 SpaceFuncData-Input'!AO67</f>
        <v>0</v>
      </c>
      <c r="BE68" s="211">
        <f>'2025 SpaceFuncData-Input'!AP67</f>
        <v>0</v>
      </c>
      <c r="BF68" s="165" t="s">
        <v>1029</v>
      </c>
      <c r="BG68" s="165" t="s">
        <v>131</v>
      </c>
      <c r="BH68" s="21" t="s">
        <v>57</v>
      </c>
      <c r="BI68" s="21" t="s">
        <v>269</v>
      </c>
      <c r="BJ68" s="21" t="str">
        <f t="shared" si="6"/>
        <v/>
      </c>
    </row>
    <row r="69" spans="2:62" x14ac:dyDescent="0.25">
      <c r="B69" s="21" t="str">
        <f>TRIM(LEFT('2025 SpaceFuncData-Input'!$A68,IF(ISNUMBER(FIND(" (Note",'2025 SpaceFuncData-Input'!$A68,1)),FIND(" (Note",'2025 SpaceFuncData-Input'!$A68,1),99)))</f>
        <v>Storage, Commercial/Industrial (Shipping &amp; Handling)</v>
      </c>
      <c r="C69" s="21" t="str">
        <f>TRIM('2025 SpaceFuncData-Input'!B68)</f>
        <v>Misc - Shipping/receiving</v>
      </c>
      <c r="D69" s="21">
        <f>ROUND('2025 SpaceFuncData-Input'!C68,2)</f>
        <v>5</v>
      </c>
      <c r="E69" s="21">
        <f>'2025 SpaceFuncData-Input'!D68</f>
        <v>0.5</v>
      </c>
      <c r="F69" s="21">
        <f>'2025 SpaceFuncData-Input'!E68</f>
        <v>275</v>
      </c>
      <c r="G69" s="21">
        <f>'2025 SpaceFuncData-Input'!F68</f>
        <v>475</v>
      </c>
      <c r="H69" s="21">
        <f>'2025 SpaceFuncData-Input'!G68</f>
        <v>0.5</v>
      </c>
      <c r="I69" s="21">
        <f>'2025 SpaceFuncData-Input'!H68</f>
        <v>0.18</v>
      </c>
      <c r="J69" s="21" t="str">
        <f>'2025 SpaceFuncData-Input'!I68</f>
        <v>Electric</v>
      </c>
      <c r="K69" s="21">
        <f>'2025 SpaceFuncData-Input'!J68</f>
        <v>0.6</v>
      </c>
      <c r="L69" s="21">
        <f>'2025 SpaceFuncData-Input'!K68</f>
        <v>0</v>
      </c>
      <c r="M69" s="21">
        <f>'2025 SpaceFuncData-Input'!L68</f>
        <v>0</v>
      </c>
      <c r="N69" s="21">
        <f>'2025 SpaceFuncData-Input'!M68</f>
        <v>0</v>
      </c>
      <c r="O69" s="21">
        <f>'2025 SpaceFuncData-Input'!N68</f>
        <v>0</v>
      </c>
      <c r="P69" s="21">
        <f>'2025 SpaceFuncData-Input'!O68</f>
        <v>0</v>
      </c>
      <c r="Q69" s="21">
        <f>'2025 SpaceFuncData-Input'!P68</f>
        <v>0</v>
      </c>
      <c r="R69" s="21">
        <f>'2025 SpaceFuncData-Input'!Q68</f>
        <v>0</v>
      </c>
      <c r="S69" s="21">
        <f>'2025 SpaceFuncData-Input'!R68</f>
        <v>0</v>
      </c>
      <c r="T69" s="21">
        <f>'2025 SpaceFuncData-Input'!S68</f>
        <v>0</v>
      </c>
      <c r="U69" s="21">
        <f>'2025 SpaceFuncData-Input'!T68</f>
        <v>0</v>
      </c>
      <c r="V69" s="21">
        <f>'2025 SpaceFuncData-Input'!U68</f>
        <v>0</v>
      </c>
      <c r="W69" s="21">
        <f>'2025 SpaceFuncData-Input'!V68</f>
        <v>0</v>
      </c>
      <c r="X69" s="21">
        <f>'2025 SpaceFuncData-Input'!W68</f>
        <v>0</v>
      </c>
      <c r="Y69" s="21">
        <f>'2025 SpaceFuncData-Input'!X68</f>
        <v>0</v>
      </c>
      <c r="Z69" s="21">
        <f>'2025 SpaceFuncData-Input'!Y68</f>
        <v>0</v>
      </c>
      <c r="AA69" s="21">
        <f>'2025 SpaceFuncData-Input'!Z68</f>
        <v>0</v>
      </c>
      <c r="AB69" s="21">
        <f>'2025 SpaceFuncData-Input'!AA68</f>
        <v>0</v>
      </c>
      <c r="AC69" s="21">
        <f>'2025 SpaceFuncData-Input'!AB68</f>
        <v>0</v>
      </c>
      <c r="AD69" s="21">
        <f>'2025 SpaceFuncData-Input'!AC68</f>
        <v>0</v>
      </c>
      <c r="AE69" s="21">
        <f>'2025 SpaceFuncData-Input'!AD68</f>
        <v>0</v>
      </c>
      <c r="AF69" s="134">
        <f>'2025 SpaceFuncData-Input'!AE68</f>
        <v>8760</v>
      </c>
      <c r="AG69" s="134">
        <f>'2025 SpaceFuncData-Input'!AF68</f>
        <v>8760</v>
      </c>
      <c r="AH69" s="134">
        <f>'2025 SpaceFuncData-Input'!AG68</f>
        <v>0</v>
      </c>
      <c r="AI69" s="134">
        <f>'2025 SpaceFuncData-Input'!AH68</f>
        <v>0</v>
      </c>
      <c r="AJ69" s="134">
        <f>'2025 SpaceFuncData-Input'!AI68</f>
        <v>50</v>
      </c>
      <c r="AK69" s="134">
        <f>'2025 SpaceFuncData-Input'!AJ68</f>
        <v>300</v>
      </c>
      <c r="AL69" s="134">
        <f>'2025 SpaceFuncData-Input'!AK68</f>
        <v>1.5</v>
      </c>
      <c r="AM69" s="134">
        <f>'2025 SpaceFuncData-Input'!AL68</f>
        <v>2</v>
      </c>
      <c r="AN69" s="134" t="str">
        <f>'2025 SpaceFuncData-Input'!AM68</f>
        <v>Warehouse</v>
      </c>
      <c r="AO69" s="21" t="str">
        <f t="shared" si="8"/>
        <v>WarehouseOccupancy</v>
      </c>
      <c r="AP69" s="21" t="str">
        <f t="shared" si="8"/>
        <v>WarehouseReceptacle</v>
      </c>
      <c r="AQ69" s="21" t="str">
        <f t="shared" si="8"/>
        <v>WarehouseServiceHotWater</v>
      </c>
      <c r="AR69" s="21" t="str">
        <f t="shared" si="8"/>
        <v>WarehouseLights</v>
      </c>
      <c r="AS69" s="21" t="str">
        <f t="shared" si="8"/>
        <v>WarehouseGasEquip</v>
      </c>
      <c r="AT69" s="21" t="str">
        <f t="shared" si="8"/>
        <v>WarehouseRefrigeration</v>
      </c>
      <c r="AU69" s="21" t="str">
        <f t="shared" si="8"/>
        <v>WarehouseInfiltration</v>
      </c>
      <c r="AV69" s="21" t="str">
        <f t="shared" si="8"/>
        <v>WarehouseHVACAvail</v>
      </c>
      <c r="AW69" s="21" t="str">
        <f t="shared" si="8"/>
        <v>WarehouseHtgSetpt</v>
      </c>
      <c r="AX69" s="21" t="str">
        <f t="shared" si="8"/>
        <v>WarehouseClgSetpt</v>
      </c>
      <c r="AY69" s="21" t="str">
        <f t="shared" si="8"/>
        <v>WarehouseElevator</v>
      </c>
      <c r="AZ69" s="21" t="str">
        <f t="shared" si="8"/>
        <v>WarehouseEscalator</v>
      </c>
      <c r="BA69" s="21" t="str">
        <f t="shared" si="8"/>
        <v>WarehouseWtrHtrSetpt</v>
      </c>
      <c r="BB69" s="21">
        <f>'2025 SpaceFuncData-Input'!AQ68</f>
        <v>366</v>
      </c>
      <c r="BC69" s="211">
        <f>'2025 SpaceFuncData-Input'!AN68</f>
        <v>1</v>
      </c>
      <c r="BD69" s="211">
        <f>'2025 SpaceFuncData-Input'!AO68</f>
        <v>0</v>
      </c>
      <c r="BE69" s="211">
        <f>'2025 SpaceFuncData-Input'!AP68</f>
        <v>0</v>
      </c>
      <c r="BF69" s="165" t="s">
        <v>1030</v>
      </c>
      <c r="BG69" s="165" t="s">
        <v>131</v>
      </c>
      <c r="BH69" s="21" t="s">
        <v>57</v>
      </c>
      <c r="BI69" s="21" t="s">
        <v>269</v>
      </c>
      <c r="BJ69" s="21" t="str">
        <f t="shared" si="6"/>
        <v/>
      </c>
    </row>
    <row r="70" spans="2:62" x14ac:dyDescent="0.25">
      <c r="B70" s="21" t="str">
        <f>TRIM(LEFT('2025 SpaceFuncData-Input'!$A69,IF(ISNUMBER(FIND(" (Note",'2025 SpaceFuncData-Input'!$A69,1)),FIND(" (Note",'2025 SpaceFuncData-Input'!$A69,1),99)))</f>
        <v>Storage, General</v>
      </c>
      <c r="C70" s="21" t="str">
        <f>TRIM('2025 SpaceFuncData-Input'!B69)</f>
        <v>Misc - All others</v>
      </c>
      <c r="D70" s="21">
        <f>ROUND('2025 SpaceFuncData-Input'!C69,2)</f>
        <v>0</v>
      </c>
      <c r="E70" s="21">
        <f>'2025 SpaceFuncData-Input'!D69</f>
        <v>0.5</v>
      </c>
      <c r="F70" s="21">
        <f>'2025 SpaceFuncData-Input'!E69</f>
        <v>250</v>
      </c>
      <c r="G70" s="21">
        <f>'2025 SpaceFuncData-Input'!F69</f>
        <v>200</v>
      </c>
      <c r="H70" s="21">
        <f>'2025 SpaceFuncData-Input'!G69</f>
        <v>0.2</v>
      </c>
      <c r="I70" s="21">
        <f>'2025 SpaceFuncData-Input'!H69</f>
        <v>0</v>
      </c>
      <c r="J70" s="21" t="str">
        <f>'2025 SpaceFuncData-Input'!I69</f>
        <v>Electric</v>
      </c>
      <c r="K70" s="21">
        <f>'2025 SpaceFuncData-Input'!J69</f>
        <v>0.4</v>
      </c>
      <c r="L70" s="21">
        <f>'2025 SpaceFuncData-Input'!K69</f>
        <v>0</v>
      </c>
      <c r="M70" s="21">
        <f>'2025 SpaceFuncData-Input'!L69</f>
        <v>0</v>
      </c>
      <c r="N70" s="21">
        <f>'2025 SpaceFuncData-Input'!M69</f>
        <v>0</v>
      </c>
      <c r="O70" s="21">
        <f>'2025 SpaceFuncData-Input'!N69</f>
        <v>0</v>
      </c>
      <c r="P70" s="21">
        <f>'2025 SpaceFuncData-Input'!O69</f>
        <v>0</v>
      </c>
      <c r="Q70" s="21">
        <f>'2025 SpaceFuncData-Input'!P69</f>
        <v>0</v>
      </c>
      <c r="R70" s="21">
        <f>'2025 SpaceFuncData-Input'!Q69</f>
        <v>0</v>
      </c>
      <c r="S70" s="21">
        <f>'2025 SpaceFuncData-Input'!R69</f>
        <v>0</v>
      </c>
      <c r="T70" s="21">
        <f>'2025 SpaceFuncData-Input'!S69</f>
        <v>0</v>
      </c>
      <c r="U70" s="21">
        <f>'2025 SpaceFuncData-Input'!T69</f>
        <v>0</v>
      </c>
      <c r="V70" s="21">
        <f>'2025 SpaceFuncData-Input'!U69</f>
        <v>0</v>
      </c>
      <c r="W70" s="21">
        <f>'2025 SpaceFuncData-Input'!V69</f>
        <v>0</v>
      </c>
      <c r="X70" s="21">
        <f>'2025 SpaceFuncData-Input'!W69</f>
        <v>0</v>
      </c>
      <c r="Y70" s="21">
        <f>'2025 SpaceFuncData-Input'!X69</f>
        <v>0</v>
      </c>
      <c r="Z70" s="21">
        <f>'2025 SpaceFuncData-Input'!Y69</f>
        <v>0</v>
      </c>
      <c r="AA70" s="21">
        <f>'2025 SpaceFuncData-Input'!Z69</f>
        <v>0</v>
      </c>
      <c r="AB70" s="21">
        <f>'2025 SpaceFuncData-Input'!AA69</f>
        <v>0</v>
      </c>
      <c r="AC70" s="21">
        <f>'2025 SpaceFuncData-Input'!AB69</f>
        <v>0</v>
      </c>
      <c r="AD70" s="21">
        <f>'2025 SpaceFuncData-Input'!AC69</f>
        <v>0</v>
      </c>
      <c r="AE70" s="21">
        <f>'2025 SpaceFuncData-Input'!AD69</f>
        <v>0</v>
      </c>
      <c r="AF70" s="134">
        <f>'2025 SpaceFuncData-Input'!AE69</f>
        <v>8760</v>
      </c>
      <c r="AG70" s="134">
        <f>'2025 SpaceFuncData-Input'!AF69</f>
        <v>8760</v>
      </c>
      <c r="AH70" s="134">
        <f>'2025 SpaceFuncData-Input'!AG69</f>
        <v>0</v>
      </c>
      <c r="AI70" s="134">
        <f>'2025 SpaceFuncData-Input'!AH69</f>
        <v>0</v>
      </c>
      <c r="AJ70" s="134">
        <f>'2025 SpaceFuncData-Input'!AI69</f>
        <v>50</v>
      </c>
      <c r="AK70" s="134">
        <f>'2025 SpaceFuncData-Input'!AJ69</f>
        <v>300</v>
      </c>
      <c r="AL70" s="134">
        <f>'2025 SpaceFuncData-Input'!AK69</f>
        <v>1.5</v>
      </c>
      <c r="AM70" s="134">
        <f>'2025 SpaceFuncData-Input'!AL69</f>
        <v>2</v>
      </c>
      <c r="AN70" s="134" t="str">
        <f>'2025 SpaceFuncData-Input'!AM69</f>
        <v>Warehouse</v>
      </c>
      <c r="AO70" s="21" t="str">
        <f t="shared" si="8"/>
        <v>WarehouseOccupancy</v>
      </c>
      <c r="AP70" s="21" t="str">
        <f t="shared" si="8"/>
        <v>WarehouseReceptacle</v>
      </c>
      <c r="AQ70" s="21" t="str">
        <f t="shared" si="8"/>
        <v>WarehouseServiceHotWater</v>
      </c>
      <c r="AR70" s="21" t="str">
        <f t="shared" si="8"/>
        <v>WarehouseLights</v>
      </c>
      <c r="AS70" s="21" t="str">
        <f t="shared" si="8"/>
        <v>WarehouseGasEquip</v>
      </c>
      <c r="AT70" s="21" t="str">
        <f t="shared" si="8"/>
        <v>WarehouseRefrigeration</v>
      </c>
      <c r="AU70" s="21" t="str">
        <f t="shared" si="8"/>
        <v>WarehouseInfiltration</v>
      </c>
      <c r="AV70" s="21" t="str">
        <f t="shared" si="8"/>
        <v>WarehouseHVACAvail</v>
      </c>
      <c r="AW70" s="21" t="str">
        <f t="shared" si="8"/>
        <v>WarehouseHtgSetpt</v>
      </c>
      <c r="AX70" s="21" t="str">
        <f t="shared" si="8"/>
        <v>WarehouseClgSetpt</v>
      </c>
      <c r="AY70" s="21" t="str">
        <f t="shared" si="8"/>
        <v>WarehouseElevator</v>
      </c>
      <c r="AZ70" s="21" t="str">
        <f t="shared" si="8"/>
        <v>WarehouseEscalator</v>
      </c>
      <c r="BA70" s="21" t="str">
        <f t="shared" si="8"/>
        <v>WarehouseWtrHtrSetpt</v>
      </c>
      <c r="BB70" s="21">
        <f>'2025 SpaceFuncData-Input'!AQ69</f>
        <v>380</v>
      </c>
      <c r="BC70" s="211">
        <f>'2025 SpaceFuncData-Input'!AN69</f>
        <v>1</v>
      </c>
      <c r="BD70" s="211">
        <f>'2025 SpaceFuncData-Input'!AO69</f>
        <v>1</v>
      </c>
      <c r="BE70" s="211">
        <f>'2025 SpaceFuncData-Input'!AP69</f>
        <v>0</v>
      </c>
      <c r="BF70" s="165" t="s">
        <v>1162</v>
      </c>
      <c r="BG70" s="165" t="s">
        <v>131</v>
      </c>
      <c r="BH70" s="193" t="s">
        <v>1164</v>
      </c>
      <c r="BI70" s="21" t="s">
        <v>269</v>
      </c>
    </row>
    <row r="71" spans="2:62" x14ac:dyDescent="0.25">
      <c r="B71" s="21" t="str">
        <f>TRIM(LEFT('2025 SpaceFuncData-Input'!$A70,IF(ISNUMBER(FIND(" (Note",'2025 SpaceFuncData-Input'!$A70,1)),FIND(" (Note",'2025 SpaceFuncData-Input'!$A70,1),99)))</f>
        <v>Sports Arena - Playing Area (&gt; 5,000 Spectators)</v>
      </c>
      <c r="C71" s="21" t="str">
        <f>TRIM('2025 SpaceFuncData-Input'!B70)</f>
        <v>Sports/Entertainment - Gym, sports arena (play area)</v>
      </c>
      <c r="D71" s="21">
        <f>ROUND('2025 SpaceFuncData-Input'!C70,2)</f>
        <v>80</v>
      </c>
      <c r="E71" s="21">
        <f>'2025 SpaceFuncData-Input'!D70</f>
        <v>0.5</v>
      </c>
      <c r="F71" s="21">
        <f>'2025 SpaceFuncData-Input'!E70</f>
        <v>255</v>
      </c>
      <c r="G71" s="21">
        <f>'2025 SpaceFuncData-Input'!F70</f>
        <v>875</v>
      </c>
      <c r="H71" s="21">
        <f>'2025 SpaceFuncData-Input'!G70</f>
        <v>0.5</v>
      </c>
      <c r="I71" s="21">
        <f>'2025 SpaceFuncData-Input'!H70</f>
        <v>0.18</v>
      </c>
      <c r="J71" s="21" t="str">
        <f>'2025 SpaceFuncData-Input'!I70</f>
        <v>Gas</v>
      </c>
      <c r="K71" s="21">
        <f>'2025 SpaceFuncData-Input'!J70</f>
        <v>2.25</v>
      </c>
      <c r="L71" s="21">
        <f>'2025 SpaceFuncData-Input'!K70</f>
        <v>0</v>
      </c>
      <c r="M71" s="21">
        <f>'2025 SpaceFuncData-Input'!L70</f>
        <v>0</v>
      </c>
      <c r="N71" s="21">
        <f>'2025 SpaceFuncData-Input'!M70</f>
        <v>0</v>
      </c>
      <c r="O71" s="21">
        <f>'2025 SpaceFuncData-Input'!N70</f>
        <v>0</v>
      </c>
      <c r="P71" s="21">
        <f>'2025 SpaceFuncData-Input'!O70</f>
        <v>0</v>
      </c>
      <c r="Q71" s="21">
        <f>'2025 SpaceFuncData-Input'!P70</f>
        <v>0</v>
      </c>
      <c r="R71" s="21">
        <f>'2025 SpaceFuncData-Input'!Q70</f>
        <v>0</v>
      </c>
      <c r="S71" s="21">
        <f>'2025 SpaceFuncData-Input'!R70</f>
        <v>0</v>
      </c>
      <c r="T71" s="21">
        <f>'2025 SpaceFuncData-Input'!S70</f>
        <v>0</v>
      </c>
      <c r="U71" s="21">
        <f>'2025 SpaceFuncData-Input'!T70</f>
        <v>0</v>
      </c>
      <c r="V71" s="21">
        <f>'2025 SpaceFuncData-Input'!U70</f>
        <v>0</v>
      </c>
      <c r="W71" s="21">
        <f>'2025 SpaceFuncData-Input'!V70</f>
        <v>0</v>
      </c>
      <c r="X71" s="21">
        <f>'2025 SpaceFuncData-Input'!W70</f>
        <v>0</v>
      </c>
      <c r="Y71" s="21">
        <f>'2025 SpaceFuncData-Input'!X70</f>
        <v>0</v>
      </c>
      <c r="Z71" s="21">
        <f>'2025 SpaceFuncData-Input'!Y70</f>
        <v>0</v>
      </c>
      <c r="AA71" s="21">
        <f>'2025 SpaceFuncData-Input'!Z70</f>
        <v>0</v>
      </c>
      <c r="AB71" s="21">
        <f>'2025 SpaceFuncData-Input'!AA70</f>
        <v>0</v>
      </c>
      <c r="AC71" s="21">
        <f>'2025 SpaceFuncData-Input'!AB70</f>
        <v>0</v>
      </c>
      <c r="AD71" s="21">
        <f>'2025 SpaceFuncData-Input'!AC70</f>
        <v>0</v>
      </c>
      <c r="AE71" s="21">
        <f>'2025 SpaceFuncData-Input'!AD70</f>
        <v>0</v>
      </c>
      <c r="AF71" s="134">
        <f>'2025 SpaceFuncData-Input'!AE70</f>
        <v>150</v>
      </c>
      <c r="AG71" s="134">
        <f>'2025 SpaceFuncData-Input'!AF70</f>
        <v>150</v>
      </c>
      <c r="AH71" s="21">
        <f>'2025 SpaceFuncData-Input'!AG70</f>
        <v>0</v>
      </c>
      <c r="AI71" s="21">
        <f>'2025 SpaceFuncData-Input'!AH70</f>
        <v>0</v>
      </c>
      <c r="AJ71" s="134">
        <f>'2025 SpaceFuncData-Input'!AI70</f>
        <v>150</v>
      </c>
      <c r="AK71" s="21">
        <f>'2025 SpaceFuncData-Input'!AJ70</f>
        <v>400</v>
      </c>
      <c r="AL71" s="21">
        <f>'2025 SpaceFuncData-Input'!AK70</f>
        <v>1.5</v>
      </c>
      <c r="AM71" s="21">
        <f>'2025 SpaceFuncData-Input'!AL70</f>
        <v>2</v>
      </c>
      <c r="AN71" s="21" t="str">
        <f>'2025 SpaceFuncData-Input'!AM70</f>
        <v>Retail</v>
      </c>
      <c r="AO71" s="21" t="str">
        <f t="shared" si="8"/>
        <v>RetailOccupancy</v>
      </c>
      <c r="AP71" s="21" t="str">
        <f t="shared" si="8"/>
        <v>RetailReceptacle</v>
      </c>
      <c r="AQ71" s="21" t="str">
        <f t="shared" si="8"/>
        <v>RetailServiceHotWater</v>
      </c>
      <c r="AR71" s="21" t="str">
        <f t="shared" si="8"/>
        <v>RetailLights</v>
      </c>
      <c r="AS71" s="21" t="str">
        <f t="shared" si="8"/>
        <v>RetailGasEquip</v>
      </c>
      <c r="AT71" s="21" t="str">
        <f t="shared" si="8"/>
        <v>RetailRefrigeration</v>
      </c>
      <c r="AU71" s="21" t="str">
        <f t="shared" si="8"/>
        <v>RetailInfiltration</v>
      </c>
      <c r="AV71" s="21" t="str">
        <f t="shared" si="8"/>
        <v>RetailHVACAvail</v>
      </c>
      <c r="AW71" s="21" t="str">
        <f t="shared" si="8"/>
        <v>RetailHtgSetpt</v>
      </c>
      <c r="AX71" s="21" t="str">
        <f t="shared" si="8"/>
        <v>RetailClgSetpt</v>
      </c>
      <c r="AY71" s="21" t="str">
        <f t="shared" si="8"/>
        <v>RetailElevator</v>
      </c>
      <c r="AZ71" s="21" t="str">
        <f t="shared" si="8"/>
        <v>RetailEscalator</v>
      </c>
      <c r="BA71" s="21" t="str">
        <f t="shared" si="8"/>
        <v>RetailWtrHtrSetpt</v>
      </c>
      <c r="BB71" s="21">
        <f>'2025 SpaceFuncData-Input'!AQ70</f>
        <v>367</v>
      </c>
      <c r="BC71" s="21">
        <f>'2025 SpaceFuncData-Input'!AN70</f>
        <v>0</v>
      </c>
      <c r="BD71" s="21">
        <f>'2025 SpaceFuncData-Input'!AO70</f>
        <v>0</v>
      </c>
      <c r="BE71" s="21">
        <f>'2025 SpaceFuncData-Input'!AP70</f>
        <v>0</v>
      </c>
      <c r="BF71" s="21" t="s">
        <v>1076</v>
      </c>
      <c r="BG71" s="21" t="s">
        <v>131</v>
      </c>
      <c r="BH71" s="193" t="s">
        <v>1143</v>
      </c>
      <c r="BI71" s="21" t="s">
        <v>269</v>
      </c>
      <c r="BJ71" s="21" t="str">
        <f t="shared" ref="BJ71:BJ83" si="9">IF(BC71=0,B71,"")</f>
        <v>Sports Arena - Playing Area (&gt; 5,000 Spectators)</v>
      </c>
    </row>
    <row r="72" spans="2:62" x14ac:dyDescent="0.25">
      <c r="B72" s="21" t="str">
        <f>TRIM(LEFT('2025 SpaceFuncData-Input'!$A71,IF(ISNUMBER(FIND(" (Note",'2025 SpaceFuncData-Input'!$A71,1)),FIND(" (Note",'2025 SpaceFuncData-Input'!$A71,1),99)))</f>
        <v>Sports Arena - Playing Area (2,000 - 5,000 Spectators)</v>
      </c>
      <c r="C72" s="21" t="str">
        <f>TRIM('2025 SpaceFuncData-Input'!B71)</f>
        <v>Sports/Entertainment - Gym, sports arena (play area)</v>
      </c>
      <c r="D72" s="21">
        <f>ROUND('2025 SpaceFuncData-Input'!C71,2)</f>
        <v>66.67</v>
      </c>
      <c r="E72" s="21">
        <f>'2025 SpaceFuncData-Input'!D71</f>
        <v>0.5</v>
      </c>
      <c r="F72" s="21">
        <f>'2025 SpaceFuncData-Input'!E71</f>
        <v>255</v>
      </c>
      <c r="G72" s="21">
        <f>'2025 SpaceFuncData-Input'!F71</f>
        <v>875</v>
      </c>
      <c r="H72" s="21">
        <f>'2025 SpaceFuncData-Input'!G71</f>
        <v>0.5</v>
      </c>
      <c r="I72" s="21">
        <f>'2025 SpaceFuncData-Input'!H71</f>
        <v>0.18</v>
      </c>
      <c r="J72" s="21" t="str">
        <f>'2025 SpaceFuncData-Input'!I71</f>
        <v>Gas</v>
      </c>
      <c r="K72" s="21">
        <f>'2025 SpaceFuncData-Input'!J71</f>
        <v>1.45</v>
      </c>
      <c r="L72" s="21">
        <f>'2025 SpaceFuncData-Input'!K71</f>
        <v>0</v>
      </c>
      <c r="M72" s="21">
        <f>'2025 SpaceFuncData-Input'!L71</f>
        <v>0</v>
      </c>
      <c r="N72" s="21">
        <f>'2025 SpaceFuncData-Input'!M71</f>
        <v>0</v>
      </c>
      <c r="O72" s="21">
        <f>'2025 SpaceFuncData-Input'!N71</f>
        <v>0</v>
      </c>
      <c r="P72" s="21">
        <f>'2025 SpaceFuncData-Input'!O71</f>
        <v>0</v>
      </c>
      <c r="Q72" s="21">
        <f>'2025 SpaceFuncData-Input'!P71</f>
        <v>0</v>
      </c>
      <c r="R72" s="21">
        <f>'2025 SpaceFuncData-Input'!Q71</f>
        <v>0</v>
      </c>
      <c r="S72" s="21">
        <f>'2025 SpaceFuncData-Input'!R71</f>
        <v>0</v>
      </c>
      <c r="T72" s="21">
        <f>'2025 SpaceFuncData-Input'!S71</f>
        <v>0</v>
      </c>
      <c r="U72" s="21">
        <f>'2025 SpaceFuncData-Input'!T71</f>
        <v>0</v>
      </c>
      <c r="V72" s="21">
        <f>'2025 SpaceFuncData-Input'!U71</f>
        <v>0</v>
      </c>
      <c r="W72" s="21">
        <f>'2025 SpaceFuncData-Input'!V71</f>
        <v>0</v>
      </c>
      <c r="X72" s="21">
        <f>'2025 SpaceFuncData-Input'!W71</f>
        <v>0</v>
      </c>
      <c r="Y72" s="21">
        <f>'2025 SpaceFuncData-Input'!X71</f>
        <v>0</v>
      </c>
      <c r="Z72" s="21">
        <f>'2025 SpaceFuncData-Input'!Y71</f>
        <v>0</v>
      </c>
      <c r="AA72" s="21">
        <f>'2025 SpaceFuncData-Input'!Z71</f>
        <v>0</v>
      </c>
      <c r="AB72" s="21">
        <f>'2025 SpaceFuncData-Input'!AA71</f>
        <v>0</v>
      </c>
      <c r="AC72" s="21">
        <f>'2025 SpaceFuncData-Input'!AB71</f>
        <v>0</v>
      </c>
      <c r="AD72" s="21">
        <f>'2025 SpaceFuncData-Input'!AC71</f>
        <v>0</v>
      </c>
      <c r="AE72" s="21">
        <f>'2025 SpaceFuncData-Input'!AD71</f>
        <v>0</v>
      </c>
      <c r="AF72" s="134">
        <f>'2025 SpaceFuncData-Input'!AE71</f>
        <v>150</v>
      </c>
      <c r="AG72" s="134">
        <f>'2025 SpaceFuncData-Input'!AF71</f>
        <v>150</v>
      </c>
      <c r="AH72" s="21">
        <f>'2025 SpaceFuncData-Input'!AG71</f>
        <v>0</v>
      </c>
      <c r="AI72" s="21">
        <f>'2025 SpaceFuncData-Input'!AH71</f>
        <v>0</v>
      </c>
      <c r="AJ72" s="134">
        <f>'2025 SpaceFuncData-Input'!AI71</f>
        <v>150</v>
      </c>
      <c r="AK72" s="21">
        <f>'2025 SpaceFuncData-Input'!AJ71</f>
        <v>400</v>
      </c>
      <c r="AL72" s="21">
        <f>'2025 SpaceFuncData-Input'!AK71</f>
        <v>1.5</v>
      </c>
      <c r="AM72" s="21">
        <f>'2025 SpaceFuncData-Input'!AL71</f>
        <v>2</v>
      </c>
      <c r="AN72" s="21" t="str">
        <f>'2025 SpaceFuncData-Input'!AM71</f>
        <v>Retail</v>
      </c>
      <c r="AO72" s="21" t="str">
        <f t="shared" si="8"/>
        <v>RetailOccupancy</v>
      </c>
      <c r="AP72" s="21" t="str">
        <f t="shared" si="8"/>
        <v>RetailReceptacle</v>
      </c>
      <c r="AQ72" s="21" t="str">
        <f t="shared" si="8"/>
        <v>RetailServiceHotWater</v>
      </c>
      <c r="AR72" s="21" t="str">
        <f t="shared" si="8"/>
        <v>RetailLights</v>
      </c>
      <c r="AS72" s="21" t="str">
        <f t="shared" si="8"/>
        <v>RetailGasEquip</v>
      </c>
      <c r="AT72" s="21" t="str">
        <f t="shared" si="8"/>
        <v>RetailRefrigeration</v>
      </c>
      <c r="AU72" s="21" t="str">
        <f t="shared" si="8"/>
        <v>RetailInfiltration</v>
      </c>
      <c r="AV72" s="21" t="str">
        <f t="shared" si="8"/>
        <v>RetailHVACAvail</v>
      </c>
      <c r="AW72" s="21" t="str">
        <f t="shared" si="8"/>
        <v>RetailHtgSetpt</v>
      </c>
      <c r="AX72" s="21" t="str">
        <f t="shared" si="8"/>
        <v>RetailClgSetpt</v>
      </c>
      <c r="AY72" s="21" t="str">
        <f t="shared" si="8"/>
        <v>RetailElevator</v>
      </c>
      <c r="AZ72" s="21" t="str">
        <f t="shared" si="8"/>
        <v>RetailEscalator</v>
      </c>
      <c r="BA72" s="21" t="str">
        <f t="shared" si="8"/>
        <v>RetailWtrHtrSetpt</v>
      </c>
      <c r="BB72" s="21">
        <f>'2025 SpaceFuncData-Input'!AQ71</f>
        <v>368</v>
      </c>
      <c r="BC72" s="21">
        <f>'2025 SpaceFuncData-Input'!AN71</f>
        <v>0</v>
      </c>
      <c r="BD72" s="21">
        <f>'2025 SpaceFuncData-Input'!AO71</f>
        <v>0</v>
      </c>
      <c r="BE72" s="21">
        <f>'2025 SpaceFuncData-Input'!AP71</f>
        <v>0</v>
      </c>
      <c r="BF72" s="21" t="s">
        <v>1078</v>
      </c>
      <c r="BG72" s="21" t="s">
        <v>131</v>
      </c>
      <c r="BH72" s="193" t="s">
        <v>1143</v>
      </c>
      <c r="BI72" s="21" t="s">
        <v>269</v>
      </c>
      <c r="BJ72" s="21" t="str">
        <f t="shared" si="9"/>
        <v>Sports Arena - Playing Area (2,000 - 5,000 Spectators)</v>
      </c>
    </row>
    <row r="73" spans="2:62" x14ac:dyDescent="0.25">
      <c r="B73" s="21" t="str">
        <f>TRIM(LEFT('2025 SpaceFuncData-Input'!$A72,IF(ISNUMBER(FIND(" (Note",'2025 SpaceFuncData-Input'!$A72,1)),FIND(" (Note",'2025 SpaceFuncData-Input'!$A72,1),99)))</f>
        <v>Sports Arena - Playing Area (&lt; 2,000 Spectators)</v>
      </c>
      <c r="C73" s="21" t="str">
        <f>TRIM('2025 SpaceFuncData-Input'!B72)</f>
        <v>Sports/Entertainment - Gym, sports arena (play area)</v>
      </c>
      <c r="D73" s="21">
        <f>ROUND('2025 SpaceFuncData-Input'!C72,2)</f>
        <v>50</v>
      </c>
      <c r="E73" s="21">
        <f>'2025 SpaceFuncData-Input'!D72</f>
        <v>0.5</v>
      </c>
      <c r="F73" s="21">
        <f>'2025 SpaceFuncData-Input'!E72</f>
        <v>255</v>
      </c>
      <c r="G73" s="21">
        <f>'2025 SpaceFuncData-Input'!F72</f>
        <v>875</v>
      </c>
      <c r="H73" s="21">
        <f>'2025 SpaceFuncData-Input'!G72</f>
        <v>0.5</v>
      </c>
      <c r="I73" s="21">
        <f>'2025 SpaceFuncData-Input'!H72</f>
        <v>0.18</v>
      </c>
      <c r="J73" s="21" t="str">
        <f>'2025 SpaceFuncData-Input'!I72</f>
        <v>Gas</v>
      </c>
      <c r="K73" s="21">
        <f>'2025 SpaceFuncData-Input'!J72</f>
        <v>1.1000000000000001</v>
      </c>
      <c r="L73" s="21">
        <f>'2025 SpaceFuncData-Input'!K72</f>
        <v>0</v>
      </c>
      <c r="M73" s="21">
        <f>'2025 SpaceFuncData-Input'!L72</f>
        <v>0</v>
      </c>
      <c r="N73" s="21">
        <f>'2025 SpaceFuncData-Input'!M72</f>
        <v>0</v>
      </c>
      <c r="O73" s="21">
        <f>'2025 SpaceFuncData-Input'!N72</f>
        <v>0</v>
      </c>
      <c r="P73" s="21">
        <f>'2025 SpaceFuncData-Input'!O72</f>
        <v>0</v>
      </c>
      <c r="Q73" s="21">
        <f>'2025 SpaceFuncData-Input'!P72</f>
        <v>0</v>
      </c>
      <c r="R73" s="21">
        <f>'2025 SpaceFuncData-Input'!Q72</f>
        <v>0</v>
      </c>
      <c r="S73" s="21">
        <f>'2025 SpaceFuncData-Input'!R72</f>
        <v>0</v>
      </c>
      <c r="T73" s="21">
        <f>'2025 SpaceFuncData-Input'!S72</f>
        <v>0</v>
      </c>
      <c r="U73" s="21">
        <f>'2025 SpaceFuncData-Input'!T72</f>
        <v>0</v>
      </c>
      <c r="V73" s="21">
        <f>'2025 SpaceFuncData-Input'!U72</f>
        <v>0</v>
      </c>
      <c r="W73" s="21">
        <f>'2025 SpaceFuncData-Input'!V72</f>
        <v>0</v>
      </c>
      <c r="X73" s="21">
        <f>'2025 SpaceFuncData-Input'!W72</f>
        <v>0</v>
      </c>
      <c r="Y73" s="21">
        <f>'2025 SpaceFuncData-Input'!X72</f>
        <v>0</v>
      </c>
      <c r="Z73" s="21">
        <f>'2025 SpaceFuncData-Input'!Y72</f>
        <v>0</v>
      </c>
      <c r="AA73" s="21">
        <f>'2025 SpaceFuncData-Input'!Z72</f>
        <v>0</v>
      </c>
      <c r="AB73" s="21">
        <f>'2025 SpaceFuncData-Input'!AA72</f>
        <v>0</v>
      </c>
      <c r="AC73" s="21">
        <f>'2025 SpaceFuncData-Input'!AB72</f>
        <v>0</v>
      </c>
      <c r="AD73" s="21">
        <f>'2025 SpaceFuncData-Input'!AC72</f>
        <v>0</v>
      </c>
      <c r="AE73" s="21">
        <f>'2025 SpaceFuncData-Input'!AD72</f>
        <v>0</v>
      </c>
      <c r="AF73" s="134">
        <f>'2025 SpaceFuncData-Input'!AE72</f>
        <v>150</v>
      </c>
      <c r="AG73" s="134">
        <f>'2025 SpaceFuncData-Input'!AF72</f>
        <v>150</v>
      </c>
      <c r="AH73" s="21">
        <f>'2025 SpaceFuncData-Input'!AG72</f>
        <v>0</v>
      </c>
      <c r="AI73" s="21">
        <f>'2025 SpaceFuncData-Input'!AH72</f>
        <v>0</v>
      </c>
      <c r="AJ73" s="134">
        <f>'2025 SpaceFuncData-Input'!AI72</f>
        <v>150</v>
      </c>
      <c r="AK73" s="21">
        <f>'2025 SpaceFuncData-Input'!AJ72</f>
        <v>400</v>
      </c>
      <c r="AL73" s="21">
        <f>'2025 SpaceFuncData-Input'!AK72</f>
        <v>1.5</v>
      </c>
      <c r="AM73" s="21">
        <f>'2025 SpaceFuncData-Input'!AL72</f>
        <v>2</v>
      </c>
      <c r="AN73" s="21" t="str">
        <f>'2025 SpaceFuncData-Input'!AM72</f>
        <v>Retail</v>
      </c>
      <c r="AO73" s="21" t="str">
        <f t="shared" si="8"/>
        <v>RetailOccupancy</v>
      </c>
      <c r="AP73" s="21" t="str">
        <f t="shared" si="8"/>
        <v>RetailReceptacle</v>
      </c>
      <c r="AQ73" s="21" t="str">
        <f t="shared" si="8"/>
        <v>RetailServiceHotWater</v>
      </c>
      <c r="AR73" s="21" t="str">
        <f t="shared" si="8"/>
        <v>RetailLights</v>
      </c>
      <c r="AS73" s="21" t="str">
        <f t="shared" si="8"/>
        <v>RetailGasEquip</v>
      </c>
      <c r="AT73" s="21" t="str">
        <f t="shared" si="8"/>
        <v>RetailRefrigeration</v>
      </c>
      <c r="AU73" s="21" t="str">
        <f t="shared" si="8"/>
        <v>RetailInfiltration</v>
      </c>
      <c r="AV73" s="21" t="str">
        <f t="shared" si="8"/>
        <v>RetailHVACAvail</v>
      </c>
      <c r="AW73" s="21" t="str">
        <f t="shared" si="8"/>
        <v>RetailHtgSetpt</v>
      </c>
      <c r="AX73" s="21" t="str">
        <f t="shared" si="8"/>
        <v>RetailClgSetpt</v>
      </c>
      <c r="AY73" s="21" t="str">
        <f t="shared" si="8"/>
        <v>RetailElevator</v>
      </c>
      <c r="AZ73" s="21" t="str">
        <f t="shared" si="8"/>
        <v>RetailEscalator</v>
      </c>
      <c r="BA73" s="21" t="str">
        <f t="shared" si="8"/>
        <v>RetailWtrHtrSetpt</v>
      </c>
      <c r="BB73" s="21">
        <f>'2025 SpaceFuncData-Input'!AQ72</f>
        <v>369</v>
      </c>
      <c r="BC73" s="21">
        <f>'2025 SpaceFuncData-Input'!AN72</f>
        <v>0</v>
      </c>
      <c r="BD73" s="21">
        <f>'2025 SpaceFuncData-Input'!AO72</f>
        <v>0</v>
      </c>
      <c r="BE73" s="21">
        <f>'2025 SpaceFuncData-Input'!AP72</f>
        <v>0</v>
      </c>
      <c r="BF73" s="21" t="s">
        <v>1077</v>
      </c>
      <c r="BG73" s="21" t="s">
        <v>131</v>
      </c>
      <c r="BH73" s="193" t="s">
        <v>1143</v>
      </c>
      <c r="BI73" s="21" t="s">
        <v>269</v>
      </c>
      <c r="BJ73" s="21" t="str">
        <f t="shared" si="9"/>
        <v>Sports Arena - Playing Area (&lt; 2,000 Spectators)</v>
      </c>
    </row>
    <row r="74" spans="2:62" x14ac:dyDescent="0.25">
      <c r="B74" s="21" t="str">
        <f>TRIM(LEFT('2025 SpaceFuncData-Input'!$A73,IF(ISNUMBER(FIND(" (Note",'2025 SpaceFuncData-Input'!$A73,1)),FIND(" (Note",'2025 SpaceFuncData-Input'!$A73,1),99)))</f>
        <v>Sports Arena - Playing Area (Recreational)</v>
      </c>
      <c r="C74" s="21" t="str">
        <f>TRIM('2025 SpaceFuncData-Input'!B73)</f>
        <v>Sports/Entertainment - Gym, sports arena (play area)</v>
      </c>
      <c r="D74" s="21">
        <f>ROUND('2025 SpaceFuncData-Input'!C73,2)</f>
        <v>20</v>
      </c>
      <c r="E74" s="21">
        <f>'2025 SpaceFuncData-Input'!D73</f>
        <v>0.5</v>
      </c>
      <c r="F74" s="21">
        <f>'2025 SpaceFuncData-Input'!E73</f>
        <v>255</v>
      </c>
      <c r="G74" s="21">
        <f>'2025 SpaceFuncData-Input'!F73</f>
        <v>875</v>
      </c>
      <c r="H74" s="21">
        <f>'2025 SpaceFuncData-Input'!G73</f>
        <v>0.2</v>
      </c>
      <c r="I74" s="21">
        <f>'2025 SpaceFuncData-Input'!H73</f>
        <v>0.89999999999999991</v>
      </c>
      <c r="J74" s="21" t="str">
        <f>'2025 SpaceFuncData-Input'!I73</f>
        <v>Gas</v>
      </c>
      <c r="K74" s="21">
        <f>'2025 SpaceFuncData-Input'!J73</f>
        <v>0.75</v>
      </c>
      <c r="L74" s="21">
        <f>'2025 SpaceFuncData-Input'!K73</f>
        <v>0</v>
      </c>
      <c r="M74" s="21">
        <f>'2025 SpaceFuncData-Input'!L73</f>
        <v>0</v>
      </c>
      <c r="N74" s="21">
        <f>'2025 SpaceFuncData-Input'!M73</f>
        <v>0</v>
      </c>
      <c r="O74" s="21">
        <f>'2025 SpaceFuncData-Input'!N73</f>
        <v>0</v>
      </c>
      <c r="P74" s="21">
        <f>'2025 SpaceFuncData-Input'!O73</f>
        <v>0</v>
      </c>
      <c r="Q74" s="21">
        <f>'2025 SpaceFuncData-Input'!P73</f>
        <v>0</v>
      </c>
      <c r="R74" s="21">
        <f>'2025 SpaceFuncData-Input'!Q73</f>
        <v>0</v>
      </c>
      <c r="S74" s="21">
        <f>'2025 SpaceFuncData-Input'!R73</f>
        <v>0</v>
      </c>
      <c r="T74" s="21">
        <f>'2025 SpaceFuncData-Input'!S73</f>
        <v>0</v>
      </c>
      <c r="U74" s="21">
        <f>'2025 SpaceFuncData-Input'!T73</f>
        <v>0</v>
      </c>
      <c r="V74" s="21">
        <f>'2025 SpaceFuncData-Input'!U73</f>
        <v>0</v>
      </c>
      <c r="W74" s="21">
        <f>'2025 SpaceFuncData-Input'!V73</f>
        <v>0</v>
      </c>
      <c r="X74" s="21">
        <f>'2025 SpaceFuncData-Input'!W73</f>
        <v>0</v>
      </c>
      <c r="Y74" s="21">
        <f>'2025 SpaceFuncData-Input'!X73</f>
        <v>0</v>
      </c>
      <c r="Z74" s="21">
        <f>'2025 SpaceFuncData-Input'!Y73</f>
        <v>0</v>
      </c>
      <c r="AA74" s="21">
        <f>'2025 SpaceFuncData-Input'!Z73</f>
        <v>0</v>
      </c>
      <c r="AB74" s="21">
        <f>'2025 SpaceFuncData-Input'!AA73</f>
        <v>0</v>
      </c>
      <c r="AC74" s="21">
        <f>'2025 SpaceFuncData-Input'!AB73</f>
        <v>0</v>
      </c>
      <c r="AD74" s="21">
        <f>'2025 SpaceFuncData-Input'!AC73</f>
        <v>0</v>
      </c>
      <c r="AE74" s="21">
        <f>'2025 SpaceFuncData-Input'!AD73</f>
        <v>0</v>
      </c>
      <c r="AF74" s="134">
        <f>'2025 SpaceFuncData-Input'!AE73</f>
        <v>150</v>
      </c>
      <c r="AG74" s="134">
        <f>'2025 SpaceFuncData-Input'!AF73</f>
        <v>150</v>
      </c>
      <c r="AH74" s="21">
        <f>'2025 SpaceFuncData-Input'!AG73</f>
        <v>0</v>
      </c>
      <c r="AI74" s="21">
        <f>'2025 SpaceFuncData-Input'!AH73</f>
        <v>0</v>
      </c>
      <c r="AJ74" s="134">
        <f>'2025 SpaceFuncData-Input'!AI73</f>
        <v>150</v>
      </c>
      <c r="AK74" s="21">
        <f>'2025 SpaceFuncData-Input'!AJ73</f>
        <v>400</v>
      </c>
      <c r="AL74" s="21">
        <f>'2025 SpaceFuncData-Input'!AK73</f>
        <v>1.5</v>
      </c>
      <c r="AM74" s="21">
        <f>'2025 SpaceFuncData-Input'!AL73</f>
        <v>2</v>
      </c>
      <c r="AN74" s="21" t="str">
        <f>'2025 SpaceFuncData-Input'!AM73</f>
        <v>Retail</v>
      </c>
      <c r="AO74" s="21" t="str">
        <f t="shared" si="8"/>
        <v>RetailOccupancy</v>
      </c>
      <c r="AP74" s="21" t="str">
        <f t="shared" si="8"/>
        <v>RetailReceptacle</v>
      </c>
      <c r="AQ74" s="21" t="str">
        <f t="shared" si="8"/>
        <v>RetailServiceHotWater</v>
      </c>
      <c r="AR74" s="21" t="str">
        <f t="shared" si="8"/>
        <v>RetailLights</v>
      </c>
      <c r="AS74" s="21" t="str">
        <f t="shared" si="8"/>
        <v>RetailGasEquip</v>
      </c>
      <c r="AT74" s="21" t="str">
        <f t="shared" si="8"/>
        <v>RetailRefrigeration</v>
      </c>
      <c r="AU74" s="21" t="str">
        <f t="shared" si="8"/>
        <v>RetailInfiltration</v>
      </c>
      <c r="AV74" s="21" t="str">
        <f t="shared" si="8"/>
        <v>RetailHVACAvail</v>
      </c>
      <c r="AW74" s="21" t="str">
        <f t="shared" si="8"/>
        <v>RetailHtgSetpt</v>
      </c>
      <c r="AX74" s="21" t="str">
        <f t="shared" si="8"/>
        <v>RetailClgSetpt</v>
      </c>
      <c r="AY74" s="21" t="str">
        <f t="shared" si="8"/>
        <v>RetailElevator</v>
      </c>
      <c r="AZ74" s="21" t="str">
        <f t="shared" si="8"/>
        <v>RetailEscalator</v>
      </c>
      <c r="BA74" s="21" t="str">
        <f t="shared" si="8"/>
        <v>RetailWtrHtrSetpt</v>
      </c>
      <c r="BB74" s="21">
        <f>'2025 SpaceFuncData-Input'!AQ73</f>
        <v>370</v>
      </c>
      <c r="BC74" s="21">
        <f>'2025 SpaceFuncData-Input'!AN73</f>
        <v>1</v>
      </c>
      <c r="BD74" s="21">
        <f>'2025 SpaceFuncData-Input'!AO73</f>
        <v>0</v>
      </c>
      <c r="BE74" s="21">
        <f>'2025 SpaceFuncData-Input'!AP73</f>
        <v>0</v>
      </c>
      <c r="BF74" s="21" t="s">
        <v>1079</v>
      </c>
      <c r="BG74" s="21" t="s">
        <v>131</v>
      </c>
      <c r="BH74" s="238" t="s">
        <v>1275</v>
      </c>
      <c r="BI74" s="21" t="s">
        <v>269</v>
      </c>
      <c r="BJ74" s="21" t="str">
        <f t="shared" si="9"/>
        <v/>
      </c>
    </row>
    <row r="75" spans="2:62" x14ac:dyDescent="0.25">
      <c r="B75" s="21" t="str">
        <f>TRIM(LEFT('2025 SpaceFuncData-Input'!$A74,IF(ISNUMBER(FIND(" (Note",'2025 SpaceFuncData-Input'!$A74,1)),FIND(" (Note",'2025 SpaceFuncData-Input'!$A74,1),99)))</f>
        <v>Theater Area (Motion Picture)</v>
      </c>
      <c r="C75" s="21" t="str">
        <f>TRIM('2025 SpaceFuncData-Input'!B74)</f>
        <v>Assembly - Auditorium seating area</v>
      </c>
      <c r="D75" s="21">
        <f>ROUND('2025 SpaceFuncData-Input'!C74,2)</f>
        <v>142.86000000000001</v>
      </c>
      <c r="E75" s="21">
        <f>'2025 SpaceFuncData-Input'!D74</f>
        <v>0.5</v>
      </c>
      <c r="F75" s="21">
        <f>'2025 SpaceFuncData-Input'!E74</f>
        <v>245</v>
      </c>
      <c r="G75" s="21">
        <f>'2025 SpaceFuncData-Input'!F74</f>
        <v>105</v>
      </c>
      <c r="H75" s="21">
        <f>'2025 SpaceFuncData-Input'!G74</f>
        <v>0.5</v>
      </c>
      <c r="I75" s="21">
        <f>'2025 SpaceFuncData-Input'!H74</f>
        <v>0.09</v>
      </c>
      <c r="J75" s="21" t="str">
        <f>'2025 SpaceFuncData-Input'!I74</f>
        <v>Electric</v>
      </c>
      <c r="K75" s="21">
        <f>'2025 SpaceFuncData-Input'!J74</f>
        <v>0.5</v>
      </c>
      <c r="L75" s="21">
        <f>'2025 SpaceFuncData-Input'!K74</f>
        <v>0</v>
      </c>
      <c r="M75" s="21">
        <f>'2025 SpaceFuncData-Input'!L74</f>
        <v>0</v>
      </c>
      <c r="N75" s="21">
        <f>'2025 SpaceFuncData-Input'!M74</f>
        <v>0</v>
      </c>
      <c r="O75" s="21">
        <f>'2025 SpaceFuncData-Input'!N74</f>
        <v>0.25</v>
      </c>
      <c r="P75" s="21">
        <f>'2025 SpaceFuncData-Input'!O74</f>
        <v>0</v>
      </c>
      <c r="Q75" s="21">
        <f>'2025 SpaceFuncData-Input'!P74</f>
        <v>0</v>
      </c>
      <c r="R75" s="21">
        <f>'2025 SpaceFuncData-Input'!Q74</f>
        <v>0</v>
      </c>
      <c r="S75" s="21">
        <f>'2025 SpaceFuncData-Input'!R74</f>
        <v>0</v>
      </c>
      <c r="T75" s="21">
        <f>'2025 SpaceFuncData-Input'!S74</f>
        <v>0</v>
      </c>
      <c r="U75" s="21">
        <f>'2025 SpaceFuncData-Input'!T74</f>
        <v>0</v>
      </c>
      <c r="V75" s="21">
        <f>'2025 SpaceFuncData-Input'!U74</f>
        <v>0</v>
      </c>
      <c r="W75" s="21">
        <f>'2025 SpaceFuncData-Input'!V74</f>
        <v>0</v>
      </c>
      <c r="X75" s="21">
        <f>'2025 SpaceFuncData-Input'!W74</f>
        <v>0</v>
      </c>
      <c r="Y75" s="21">
        <f>'2025 SpaceFuncData-Input'!X74</f>
        <v>0</v>
      </c>
      <c r="Z75" s="21">
        <f>'2025 SpaceFuncData-Input'!Y74</f>
        <v>0</v>
      </c>
      <c r="AA75" s="21">
        <f>'2025 SpaceFuncData-Input'!Z74</f>
        <v>0</v>
      </c>
      <c r="AB75" s="21">
        <f>'2025 SpaceFuncData-Input'!AA74</f>
        <v>0</v>
      </c>
      <c r="AC75" s="21">
        <f>'2025 SpaceFuncData-Input'!AB74</f>
        <v>0</v>
      </c>
      <c r="AD75" s="21">
        <f>'2025 SpaceFuncData-Input'!AC74</f>
        <v>0</v>
      </c>
      <c r="AE75" s="21">
        <f>'2025 SpaceFuncData-Input'!AD74</f>
        <v>0</v>
      </c>
      <c r="AF75" s="134">
        <f>'2025 SpaceFuncData-Input'!AE74</f>
        <v>150</v>
      </c>
      <c r="AG75" s="134">
        <f>'2025 SpaceFuncData-Input'!AF74</f>
        <v>150</v>
      </c>
      <c r="AH75" s="21">
        <f>'2025 SpaceFuncData-Input'!AG74</f>
        <v>0</v>
      </c>
      <c r="AI75" s="21">
        <f>'2025 SpaceFuncData-Input'!AH74</f>
        <v>0</v>
      </c>
      <c r="AJ75" s="134">
        <f>'2025 SpaceFuncData-Input'!AI74</f>
        <v>2</v>
      </c>
      <c r="AK75" s="21">
        <f>'2025 SpaceFuncData-Input'!AJ74</f>
        <v>50</v>
      </c>
      <c r="AL75" s="21">
        <f>'2025 SpaceFuncData-Input'!AK74</f>
        <v>1.5</v>
      </c>
      <c r="AM75" s="21">
        <f>'2025 SpaceFuncData-Input'!AL74</f>
        <v>2</v>
      </c>
      <c r="AN75" s="21" t="str">
        <f>'2025 SpaceFuncData-Input'!AM74</f>
        <v>Assembly</v>
      </c>
      <c r="AO75" s="21" t="str">
        <f t="shared" ref="AO75:BA87" si="10">$AN75&amp;AO$90</f>
        <v>AssemblyOccupancy</v>
      </c>
      <c r="AP75" s="21" t="str">
        <f t="shared" si="10"/>
        <v>AssemblyReceptacle</v>
      </c>
      <c r="AQ75" s="21" t="str">
        <f t="shared" si="10"/>
        <v>AssemblyServiceHotWater</v>
      </c>
      <c r="AR75" s="21" t="str">
        <f t="shared" si="10"/>
        <v>AssemblyLights</v>
      </c>
      <c r="AS75" s="21" t="str">
        <f t="shared" si="10"/>
        <v>AssemblyGasEquip</v>
      </c>
      <c r="AT75" s="21" t="str">
        <f t="shared" si="10"/>
        <v>AssemblyRefrigeration</v>
      </c>
      <c r="AU75" s="21" t="str">
        <f t="shared" si="10"/>
        <v>AssemblyInfiltration</v>
      </c>
      <c r="AV75" s="21" t="str">
        <f t="shared" si="10"/>
        <v>AssemblyHVACAvail</v>
      </c>
      <c r="AW75" s="21" t="str">
        <f t="shared" si="10"/>
        <v>AssemblyHtgSetpt</v>
      </c>
      <c r="AX75" s="21" t="str">
        <f t="shared" si="10"/>
        <v>AssemblyClgSetpt</v>
      </c>
      <c r="AY75" s="21" t="str">
        <f t="shared" si="10"/>
        <v>AssemblyElevator</v>
      </c>
      <c r="AZ75" s="21" t="str">
        <f t="shared" si="10"/>
        <v>AssemblyEscalator</v>
      </c>
      <c r="BA75" s="21" t="str">
        <f t="shared" si="10"/>
        <v>AssemblyWtrHtrSetpt</v>
      </c>
      <c r="BB75" s="21">
        <f>'2025 SpaceFuncData-Input'!AQ74</f>
        <v>371</v>
      </c>
      <c r="BC75" s="21">
        <f>'2025 SpaceFuncData-Input'!AN74</f>
        <v>1</v>
      </c>
      <c r="BD75" s="21">
        <f>'2025 SpaceFuncData-Input'!AO74</f>
        <v>0</v>
      </c>
      <c r="BE75" s="21">
        <f>'2025 SpaceFuncData-Input'!AP74</f>
        <v>0</v>
      </c>
      <c r="BF75" s="21" t="s">
        <v>1080</v>
      </c>
      <c r="BG75" s="21" t="s">
        <v>1168</v>
      </c>
      <c r="BH75" s="21" t="s">
        <v>1140</v>
      </c>
      <c r="BI75" s="21" t="s">
        <v>269</v>
      </c>
      <c r="BJ75" s="21" t="str">
        <f t="shared" si="9"/>
        <v/>
      </c>
    </row>
    <row r="76" spans="2:62" x14ac:dyDescent="0.25">
      <c r="B76" s="21" t="str">
        <f>TRIM(LEFT('2025 SpaceFuncData-Input'!$A75,IF(ISNUMBER(FIND(" (Note",'2025 SpaceFuncData-Input'!$A75,1)),FIND(" (Note",'2025 SpaceFuncData-Input'!$A75,1),99)))</f>
        <v>Theater Area (Performance)</v>
      </c>
      <c r="C76" s="21" t="str">
        <f>TRIM('2025 SpaceFuncData-Input'!B75)</f>
        <v>Sports/Entertainment - Stages, studios</v>
      </c>
      <c r="D76" s="21">
        <f>ROUND('2025 SpaceFuncData-Input'!C75,2)</f>
        <v>142.86000000000001</v>
      </c>
      <c r="E76" s="21">
        <f>'2025 SpaceFuncData-Input'!D75</f>
        <v>0.5</v>
      </c>
      <c r="F76" s="21">
        <f>'2025 SpaceFuncData-Input'!E75</f>
        <v>245</v>
      </c>
      <c r="G76" s="21">
        <f>'2025 SpaceFuncData-Input'!F75</f>
        <v>105</v>
      </c>
      <c r="H76" s="21">
        <f>'2025 SpaceFuncData-Input'!G75</f>
        <v>0.5</v>
      </c>
      <c r="I76" s="21">
        <f>'2025 SpaceFuncData-Input'!H75</f>
        <v>0.09</v>
      </c>
      <c r="J76" s="21" t="str">
        <f>'2025 SpaceFuncData-Input'!I75</f>
        <v>Gas</v>
      </c>
      <c r="K76" s="21">
        <f>'2025 SpaceFuncData-Input'!J75</f>
        <v>0.8</v>
      </c>
      <c r="L76" s="21">
        <f>'2025 SpaceFuncData-Input'!K75</f>
        <v>0</v>
      </c>
      <c r="M76" s="21">
        <f>'2025 SpaceFuncData-Input'!L75</f>
        <v>0</v>
      </c>
      <c r="N76" s="21">
        <f>'2025 SpaceFuncData-Input'!M75</f>
        <v>0</v>
      </c>
      <c r="O76" s="21">
        <f>'2025 SpaceFuncData-Input'!N75</f>
        <v>0.25</v>
      </c>
      <c r="P76" s="21">
        <f>'2025 SpaceFuncData-Input'!O75</f>
        <v>0</v>
      </c>
      <c r="Q76" s="21">
        <f>'2025 SpaceFuncData-Input'!P75</f>
        <v>0</v>
      </c>
      <c r="R76" s="21">
        <f>'2025 SpaceFuncData-Input'!Q75</f>
        <v>0</v>
      </c>
      <c r="S76" s="21">
        <f>'2025 SpaceFuncData-Input'!R75</f>
        <v>0</v>
      </c>
      <c r="T76" s="21">
        <f>'2025 SpaceFuncData-Input'!S75</f>
        <v>0</v>
      </c>
      <c r="U76" s="21">
        <f>'2025 SpaceFuncData-Input'!T75</f>
        <v>0</v>
      </c>
      <c r="V76" s="21">
        <f>'2025 SpaceFuncData-Input'!U75</f>
        <v>0</v>
      </c>
      <c r="W76" s="21">
        <f>'2025 SpaceFuncData-Input'!V75</f>
        <v>0</v>
      </c>
      <c r="X76" s="21">
        <f>'2025 SpaceFuncData-Input'!W75</f>
        <v>0</v>
      </c>
      <c r="Y76" s="21">
        <f>'2025 SpaceFuncData-Input'!X75</f>
        <v>0</v>
      </c>
      <c r="Z76" s="21">
        <f>'2025 SpaceFuncData-Input'!Y75</f>
        <v>0</v>
      </c>
      <c r="AA76" s="21">
        <f>'2025 SpaceFuncData-Input'!Z75</f>
        <v>0</v>
      </c>
      <c r="AB76" s="21">
        <f>'2025 SpaceFuncData-Input'!AA75</f>
        <v>0</v>
      </c>
      <c r="AC76" s="21">
        <f>'2025 SpaceFuncData-Input'!AB75</f>
        <v>0</v>
      </c>
      <c r="AD76" s="21">
        <f>'2025 SpaceFuncData-Input'!AC75</f>
        <v>0</v>
      </c>
      <c r="AE76" s="21">
        <f>'2025 SpaceFuncData-Input'!AD75</f>
        <v>0</v>
      </c>
      <c r="AF76" s="134">
        <f>'2025 SpaceFuncData-Input'!AE75</f>
        <v>150</v>
      </c>
      <c r="AG76" s="134">
        <f>'2025 SpaceFuncData-Input'!AF75</f>
        <v>150</v>
      </c>
      <c r="AH76" s="21">
        <f>'2025 SpaceFuncData-Input'!AG75</f>
        <v>0</v>
      </c>
      <c r="AI76" s="21">
        <f>'2025 SpaceFuncData-Input'!AH75</f>
        <v>0</v>
      </c>
      <c r="AJ76" s="134">
        <f>'2025 SpaceFuncData-Input'!AI75</f>
        <v>2</v>
      </c>
      <c r="AK76" s="21">
        <f>'2025 SpaceFuncData-Input'!AJ75</f>
        <v>200</v>
      </c>
      <c r="AL76" s="21">
        <f>'2025 SpaceFuncData-Input'!AK75</f>
        <v>1.5</v>
      </c>
      <c r="AM76" s="21">
        <f>'2025 SpaceFuncData-Input'!AL75</f>
        <v>2</v>
      </c>
      <c r="AN76" s="21" t="str">
        <f>'2025 SpaceFuncData-Input'!AM75</f>
        <v>Assembly</v>
      </c>
      <c r="AO76" s="21" t="str">
        <f t="shared" si="10"/>
        <v>AssemblyOccupancy</v>
      </c>
      <c r="AP76" s="21" t="str">
        <f t="shared" si="10"/>
        <v>AssemblyReceptacle</v>
      </c>
      <c r="AQ76" s="21" t="str">
        <f t="shared" si="10"/>
        <v>AssemblyServiceHotWater</v>
      </c>
      <c r="AR76" s="21" t="str">
        <f t="shared" si="10"/>
        <v>AssemblyLights</v>
      </c>
      <c r="AS76" s="21" t="str">
        <f t="shared" si="10"/>
        <v>AssemblyGasEquip</v>
      </c>
      <c r="AT76" s="21" t="str">
        <f t="shared" si="10"/>
        <v>AssemblyRefrigeration</v>
      </c>
      <c r="AU76" s="21" t="str">
        <f t="shared" si="10"/>
        <v>AssemblyInfiltration</v>
      </c>
      <c r="AV76" s="21" t="str">
        <f t="shared" si="10"/>
        <v>AssemblyHVACAvail</v>
      </c>
      <c r="AW76" s="21" t="str">
        <f t="shared" si="10"/>
        <v>AssemblyHtgSetpt</v>
      </c>
      <c r="AX76" s="21" t="str">
        <f t="shared" si="10"/>
        <v>AssemblyClgSetpt</v>
      </c>
      <c r="AY76" s="21" t="str">
        <f t="shared" si="10"/>
        <v>AssemblyElevator</v>
      </c>
      <c r="AZ76" s="21" t="str">
        <f t="shared" si="10"/>
        <v>AssemblyEscalator</v>
      </c>
      <c r="BA76" s="21" t="str">
        <f t="shared" si="10"/>
        <v>AssemblyWtrHtrSetpt</v>
      </c>
      <c r="BB76" s="21">
        <f>'2025 SpaceFuncData-Input'!AQ75</f>
        <v>372</v>
      </c>
      <c r="BC76" s="21">
        <f>'2025 SpaceFuncData-Input'!AN75</f>
        <v>1</v>
      </c>
      <c r="BD76" s="21">
        <f>'2025 SpaceFuncData-Input'!AO75</f>
        <v>0</v>
      </c>
      <c r="BE76" s="21">
        <f>'2025 SpaceFuncData-Input'!AP75</f>
        <v>1</v>
      </c>
      <c r="BF76" s="21" t="s">
        <v>1081</v>
      </c>
      <c r="BG76" s="21" t="s">
        <v>1169</v>
      </c>
      <c r="BH76" s="21" t="s">
        <v>1140</v>
      </c>
      <c r="BI76" s="21" t="s">
        <v>269</v>
      </c>
      <c r="BJ76" s="21" t="str">
        <f t="shared" si="9"/>
        <v/>
      </c>
    </row>
    <row r="77" spans="2:62" x14ac:dyDescent="0.25">
      <c r="B77" s="21" t="str">
        <f>TRIM(LEFT('2025 SpaceFuncData-Input'!$A76,IF(ISNUMBER(FIND(" (Note",'2025 SpaceFuncData-Input'!$A76,1)),FIND(" (Note",'2025 SpaceFuncData-Input'!$A76,1),99)))</f>
        <v>Transportation Function (Baggage Area)</v>
      </c>
      <c r="C77" s="21" t="str">
        <f>TRIM('2025 SpaceFuncData-Input'!B76)</f>
        <v>Misc - Transportation waiting</v>
      </c>
      <c r="D77" s="21">
        <f>ROUND('2025 SpaceFuncData-Input'!C76,2)</f>
        <v>33.33</v>
      </c>
      <c r="E77" s="21">
        <f>'2025 SpaceFuncData-Input'!D76</f>
        <v>0.5</v>
      </c>
      <c r="F77" s="21">
        <f>'2025 SpaceFuncData-Input'!E76</f>
        <v>250</v>
      </c>
      <c r="G77" s="21">
        <f>'2025 SpaceFuncData-Input'!F76</f>
        <v>250</v>
      </c>
      <c r="H77" s="21">
        <f>'2025 SpaceFuncData-Input'!G76</f>
        <v>0.5</v>
      </c>
      <c r="I77" s="21">
        <f>'2025 SpaceFuncData-Input'!H76</f>
        <v>0.18</v>
      </c>
      <c r="J77" s="21" t="str">
        <f>'2025 SpaceFuncData-Input'!I76</f>
        <v>Electric</v>
      </c>
      <c r="K77" s="21">
        <f>'2025 SpaceFuncData-Input'!J76</f>
        <v>0.4</v>
      </c>
      <c r="L77" s="21">
        <f>'2025 SpaceFuncData-Input'!K76</f>
        <v>0</v>
      </c>
      <c r="M77" s="21">
        <f>'2025 SpaceFuncData-Input'!L76</f>
        <v>0</v>
      </c>
      <c r="N77" s="21">
        <f>'2025 SpaceFuncData-Input'!M76</f>
        <v>0</v>
      </c>
      <c r="O77" s="21">
        <f>'2025 SpaceFuncData-Input'!N76</f>
        <v>0</v>
      </c>
      <c r="P77" s="21">
        <f>'2025 SpaceFuncData-Input'!O76</f>
        <v>0</v>
      </c>
      <c r="Q77" s="21">
        <f>'2025 SpaceFuncData-Input'!P76</f>
        <v>0</v>
      </c>
      <c r="R77" s="21">
        <f>'2025 SpaceFuncData-Input'!Q76</f>
        <v>0</v>
      </c>
      <c r="S77" s="21">
        <f>'2025 SpaceFuncData-Input'!R76</f>
        <v>0</v>
      </c>
      <c r="T77" s="21">
        <f>'2025 SpaceFuncData-Input'!S76</f>
        <v>0</v>
      </c>
      <c r="U77" s="21">
        <f>'2025 SpaceFuncData-Input'!T76</f>
        <v>0</v>
      </c>
      <c r="V77" s="21">
        <f>'2025 SpaceFuncData-Input'!U76</f>
        <v>0</v>
      </c>
      <c r="W77" s="21">
        <f>'2025 SpaceFuncData-Input'!V76</f>
        <v>0</v>
      </c>
      <c r="X77" s="21">
        <f>'2025 SpaceFuncData-Input'!W76</f>
        <v>0</v>
      </c>
      <c r="Y77" s="21">
        <f>'2025 SpaceFuncData-Input'!X76</f>
        <v>0</v>
      </c>
      <c r="Z77" s="21">
        <f>'2025 SpaceFuncData-Input'!Y76</f>
        <v>0</v>
      </c>
      <c r="AA77" s="21">
        <f>'2025 SpaceFuncData-Input'!Z76</f>
        <v>0</v>
      </c>
      <c r="AB77" s="21">
        <f>'2025 SpaceFuncData-Input'!AA76</f>
        <v>0</v>
      </c>
      <c r="AC77" s="21">
        <f>'2025 SpaceFuncData-Input'!AB76</f>
        <v>0</v>
      </c>
      <c r="AD77" s="21">
        <f>'2025 SpaceFuncData-Input'!AC76</f>
        <v>0</v>
      </c>
      <c r="AE77" s="21">
        <f>'2025 SpaceFuncData-Input'!AD76</f>
        <v>0</v>
      </c>
      <c r="AF77" s="134">
        <f>'2025 SpaceFuncData-Input'!AE76</f>
        <v>150</v>
      </c>
      <c r="AG77" s="134">
        <f>'2025 SpaceFuncData-Input'!AF76</f>
        <v>150</v>
      </c>
      <c r="AH77" s="21">
        <f>'2025 SpaceFuncData-Input'!AG76</f>
        <v>0</v>
      </c>
      <c r="AI77" s="21">
        <f>'2025 SpaceFuncData-Input'!AH76</f>
        <v>0</v>
      </c>
      <c r="AJ77" s="134">
        <f>'2025 SpaceFuncData-Input'!AI76</f>
        <v>50</v>
      </c>
      <c r="AK77" s="21">
        <f>'2025 SpaceFuncData-Input'!AJ76</f>
        <v>500</v>
      </c>
      <c r="AL77" s="21">
        <f>'2025 SpaceFuncData-Input'!AK76</f>
        <v>1.5</v>
      </c>
      <c r="AM77" s="21">
        <f>'2025 SpaceFuncData-Input'!AL76</f>
        <v>2</v>
      </c>
      <c r="AN77" s="21" t="str">
        <f>'2025 SpaceFuncData-Input'!AM76</f>
        <v>Assembly</v>
      </c>
      <c r="AO77" s="21" t="str">
        <f t="shared" si="10"/>
        <v>AssemblyOccupancy</v>
      </c>
      <c r="AP77" s="21" t="str">
        <f t="shared" si="10"/>
        <v>AssemblyReceptacle</v>
      </c>
      <c r="AQ77" s="21" t="str">
        <f t="shared" si="10"/>
        <v>AssemblyServiceHotWater</v>
      </c>
      <c r="AR77" s="21" t="str">
        <f t="shared" si="10"/>
        <v>AssemblyLights</v>
      </c>
      <c r="AS77" s="21" t="str">
        <f t="shared" si="10"/>
        <v>AssemblyGasEquip</v>
      </c>
      <c r="AT77" s="21" t="str">
        <f t="shared" si="10"/>
        <v>AssemblyRefrigeration</v>
      </c>
      <c r="AU77" s="21" t="str">
        <f t="shared" si="10"/>
        <v>AssemblyInfiltration</v>
      </c>
      <c r="AV77" s="21" t="str">
        <f t="shared" si="10"/>
        <v>AssemblyHVACAvail</v>
      </c>
      <c r="AW77" s="21" t="str">
        <f t="shared" si="10"/>
        <v>AssemblyHtgSetpt</v>
      </c>
      <c r="AX77" s="21" t="str">
        <f t="shared" si="10"/>
        <v>AssemblyClgSetpt</v>
      </c>
      <c r="AY77" s="21" t="str">
        <f t="shared" si="10"/>
        <v>AssemblyElevator</v>
      </c>
      <c r="AZ77" s="21" t="str">
        <f t="shared" si="10"/>
        <v>AssemblyEscalator</v>
      </c>
      <c r="BA77" s="21" t="str">
        <f t="shared" si="10"/>
        <v>AssemblyWtrHtrSetpt</v>
      </c>
      <c r="BB77" s="21">
        <f>'2025 SpaceFuncData-Input'!AQ76</f>
        <v>373</v>
      </c>
      <c r="BC77" s="21">
        <f>'2025 SpaceFuncData-Input'!AN76</f>
        <v>0</v>
      </c>
      <c r="BD77" s="21">
        <f>'2025 SpaceFuncData-Input'!AO76</f>
        <v>0</v>
      </c>
      <c r="BE77" s="21">
        <f>'2025 SpaceFuncData-Input'!AP76</f>
        <v>0</v>
      </c>
      <c r="BF77" s="21" t="s">
        <v>1082</v>
      </c>
      <c r="BG77" s="21" t="s">
        <v>131</v>
      </c>
      <c r="BH77" s="21" t="s">
        <v>1143</v>
      </c>
      <c r="BI77" s="21" t="s">
        <v>269</v>
      </c>
      <c r="BJ77" s="21" t="str">
        <f t="shared" si="9"/>
        <v>Transportation Function (Baggage Area)</v>
      </c>
    </row>
    <row r="78" spans="2:62" x14ac:dyDescent="0.25">
      <c r="B78" s="21" t="str">
        <f>TRIM(LEFT('2025 SpaceFuncData-Input'!$A77,IF(ISNUMBER(FIND(" (Note",'2025 SpaceFuncData-Input'!$A77,1)),FIND(" (Note",'2025 SpaceFuncData-Input'!$A77,1),99)))</f>
        <v>Transportation Function (Ticketing Area)</v>
      </c>
      <c r="C78" s="21" t="str">
        <f>TRIM('2025 SpaceFuncData-Input'!B77)</f>
        <v>Misc - Transportation waiting</v>
      </c>
      <c r="D78" s="21">
        <f>ROUND('2025 SpaceFuncData-Input'!C77,2)</f>
        <v>33.33</v>
      </c>
      <c r="E78" s="21">
        <f>'2025 SpaceFuncData-Input'!D77</f>
        <v>0.5</v>
      </c>
      <c r="F78" s="21">
        <f>'2025 SpaceFuncData-Input'!E77</f>
        <v>250</v>
      </c>
      <c r="G78" s="21">
        <f>'2025 SpaceFuncData-Input'!F77</f>
        <v>250</v>
      </c>
      <c r="H78" s="21">
        <f>'2025 SpaceFuncData-Input'!G77</f>
        <v>0.5</v>
      </c>
      <c r="I78" s="21">
        <f>'2025 SpaceFuncData-Input'!H77</f>
        <v>0.18</v>
      </c>
      <c r="J78" s="21" t="str">
        <f>'2025 SpaceFuncData-Input'!I77</f>
        <v>Electric</v>
      </c>
      <c r="K78" s="21">
        <f>'2025 SpaceFuncData-Input'!J77</f>
        <v>0.45</v>
      </c>
      <c r="L78" s="21">
        <f>'2025 SpaceFuncData-Input'!K77</f>
        <v>0</v>
      </c>
      <c r="M78" s="21">
        <f>'2025 SpaceFuncData-Input'!L77</f>
        <v>0</v>
      </c>
      <c r="N78" s="21">
        <f>'2025 SpaceFuncData-Input'!M77</f>
        <v>0</v>
      </c>
      <c r="O78" s="21">
        <f>'2025 SpaceFuncData-Input'!N77</f>
        <v>0.2</v>
      </c>
      <c r="P78" s="21">
        <f>'2025 SpaceFuncData-Input'!O77</f>
        <v>0</v>
      </c>
      <c r="Q78" s="21">
        <f>'2025 SpaceFuncData-Input'!P77</f>
        <v>0</v>
      </c>
      <c r="R78" s="21">
        <f>'2025 SpaceFuncData-Input'!Q77</f>
        <v>0</v>
      </c>
      <c r="S78" s="21">
        <f>'2025 SpaceFuncData-Input'!R77</f>
        <v>0</v>
      </c>
      <c r="T78" s="21">
        <f>'2025 SpaceFuncData-Input'!S77</f>
        <v>0</v>
      </c>
      <c r="U78" s="21">
        <f>'2025 SpaceFuncData-Input'!T77</f>
        <v>0</v>
      </c>
      <c r="V78" s="21">
        <f>'2025 SpaceFuncData-Input'!U77</f>
        <v>0</v>
      </c>
      <c r="W78" s="21">
        <f>'2025 SpaceFuncData-Input'!V77</f>
        <v>0</v>
      </c>
      <c r="X78" s="21">
        <f>'2025 SpaceFuncData-Input'!W77</f>
        <v>0</v>
      </c>
      <c r="Y78" s="21">
        <f>'2025 SpaceFuncData-Input'!X77</f>
        <v>0</v>
      </c>
      <c r="Z78" s="21">
        <f>'2025 SpaceFuncData-Input'!Y77</f>
        <v>0</v>
      </c>
      <c r="AA78" s="21">
        <f>'2025 SpaceFuncData-Input'!Z77</f>
        <v>0</v>
      </c>
      <c r="AB78" s="21">
        <f>'2025 SpaceFuncData-Input'!AA77</f>
        <v>0</v>
      </c>
      <c r="AC78" s="21">
        <f>'2025 SpaceFuncData-Input'!AB77</f>
        <v>0</v>
      </c>
      <c r="AD78" s="21">
        <f>'2025 SpaceFuncData-Input'!AC77</f>
        <v>0</v>
      </c>
      <c r="AE78" s="21">
        <f>'2025 SpaceFuncData-Input'!AD77</f>
        <v>0</v>
      </c>
      <c r="AF78" s="134">
        <f>'2025 SpaceFuncData-Input'!AE77</f>
        <v>150</v>
      </c>
      <c r="AG78" s="134">
        <f>'2025 SpaceFuncData-Input'!AF77</f>
        <v>150</v>
      </c>
      <c r="AH78" s="21">
        <f>'2025 SpaceFuncData-Input'!AG77</f>
        <v>0</v>
      </c>
      <c r="AI78" s="21">
        <f>'2025 SpaceFuncData-Input'!AH77</f>
        <v>0</v>
      </c>
      <c r="AJ78" s="134">
        <f>'2025 SpaceFuncData-Input'!AI77</f>
        <v>50</v>
      </c>
      <c r="AK78" s="21">
        <f>'2025 SpaceFuncData-Input'!AJ77</f>
        <v>500</v>
      </c>
      <c r="AL78" s="21">
        <f>'2025 SpaceFuncData-Input'!AK77</f>
        <v>1.5</v>
      </c>
      <c r="AM78" s="21">
        <f>'2025 SpaceFuncData-Input'!AL77</f>
        <v>2</v>
      </c>
      <c r="AN78" s="21" t="str">
        <f>'2025 SpaceFuncData-Input'!AM77</f>
        <v>Assembly</v>
      </c>
      <c r="AO78" s="21" t="str">
        <f t="shared" si="10"/>
        <v>AssemblyOccupancy</v>
      </c>
      <c r="AP78" s="21" t="str">
        <f t="shared" si="10"/>
        <v>AssemblyReceptacle</v>
      </c>
      <c r="AQ78" s="21" t="str">
        <f t="shared" si="10"/>
        <v>AssemblyServiceHotWater</v>
      </c>
      <c r="AR78" s="21" t="str">
        <f t="shared" si="10"/>
        <v>AssemblyLights</v>
      </c>
      <c r="AS78" s="21" t="str">
        <f t="shared" si="10"/>
        <v>AssemblyGasEquip</v>
      </c>
      <c r="AT78" s="21" t="str">
        <f t="shared" si="10"/>
        <v>AssemblyRefrigeration</v>
      </c>
      <c r="AU78" s="21" t="str">
        <f t="shared" si="10"/>
        <v>AssemblyInfiltration</v>
      </c>
      <c r="AV78" s="21" t="str">
        <f t="shared" si="10"/>
        <v>AssemblyHVACAvail</v>
      </c>
      <c r="AW78" s="21" t="str">
        <f t="shared" si="10"/>
        <v>AssemblyHtgSetpt</v>
      </c>
      <c r="AX78" s="21" t="str">
        <f t="shared" si="10"/>
        <v>AssemblyClgSetpt</v>
      </c>
      <c r="AY78" s="21" t="str">
        <f t="shared" si="10"/>
        <v>AssemblyElevator</v>
      </c>
      <c r="AZ78" s="21" t="str">
        <f t="shared" si="10"/>
        <v>AssemblyEscalator</v>
      </c>
      <c r="BA78" s="21" t="str">
        <f t="shared" si="10"/>
        <v>AssemblyWtrHtrSetpt</v>
      </c>
      <c r="BB78" s="21">
        <f>'2025 SpaceFuncData-Input'!AQ77</f>
        <v>374</v>
      </c>
      <c r="BC78" s="21">
        <f>'2025 SpaceFuncData-Input'!AN77</f>
        <v>0</v>
      </c>
      <c r="BD78" s="21">
        <f>'2025 SpaceFuncData-Input'!AO77</f>
        <v>0</v>
      </c>
      <c r="BE78" s="21">
        <f>'2025 SpaceFuncData-Input'!AP77</f>
        <v>0</v>
      </c>
      <c r="BF78" s="21" t="s">
        <v>1083</v>
      </c>
      <c r="BG78" s="21" t="s">
        <v>131</v>
      </c>
      <c r="BH78" s="21" t="s">
        <v>1143</v>
      </c>
      <c r="BI78" s="21" t="s">
        <v>269</v>
      </c>
      <c r="BJ78" s="21" t="str">
        <f t="shared" si="9"/>
        <v>Transportation Function (Ticketing Area)</v>
      </c>
    </row>
    <row r="79" spans="2:62" x14ac:dyDescent="0.25">
      <c r="B79" s="21" t="str">
        <f>TRIM(LEFT('2025 SpaceFuncData-Input'!$A78,IF(ISNUMBER(FIND(" (Note",'2025 SpaceFuncData-Input'!$A78,1)),FIND(" (Note",'2025 SpaceFuncData-Input'!$A78,1),99)))</f>
        <v>Unleased Tenant Area</v>
      </c>
      <c r="C79" s="21" t="str">
        <f>TRIM('2025 SpaceFuncData-Input'!B78)</f>
        <v>Office - Office space</v>
      </c>
      <c r="D79" s="21">
        <f>ROUND('2025 SpaceFuncData-Input'!C78,2)</f>
        <v>10</v>
      </c>
      <c r="E79" s="21">
        <f>'2025 SpaceFuncData-Input'!D78</f>
        <v>0.5</v>
      </c>
      <c r="F79" s="21">
        <f>'2025 SpaceFuncData-Input'!E78</f>
        <v>250</v>
      </c>
      <c r="G79" s="21">
        <f>'2025 SpaceFuncData-Input'!F78</f>
        <v>200</v>
      </c>
      <c r="H79" s="21">
        <f>'2025 SpaceFuncData-Input'!G78</f>
        <v>1.5</v>
      </c>
      <c r="I79" s="21">
        <f>'2025 SpaceFuncData-Input'!H78</f>
        <v>0.18</v>
      </c>
      <c r="J79" s="21" t="str">
        <f>'2025 SpaceFuncData-Input'!I78</f>
        <v>Electric</v>
      </c>
      <c r="K79" s="21">
        <f>'2025 SpaceFuncData-Input'!J78</f>
        <v>0.6</v>
      </c>
      <c r="L79" s="21">
        <f>'2025 SpaceFuncData-Input'!K78</f>
        <v>0</v>
      </c>
      <c r="M79" s="21">
        <f>'2025 SpaceFuncData-Input'!L78</f>
        <v>0</v>
      </c>
      <c r="N79" s="21">
        <f>'2025 SpaceFuncData-Input'!M78</f>
        <v>0</v>
      </c>
      <c r="O79" s="21">
        <f>'2025 SpaceFuncData-Input'!N78</f>
        <v>0</v>
      </c>
      <c r="P79" s="21">
        <f>'2025 SpaceFuncData-Input'!O78</f>
        <v>0</v>
      </c>
      <c r="Q79" s="21">
        <f>'2025 SpaceFuncData-Input'!P78</f>
        <v>0</v>
      </c>
      <c r="R79" s="21">
        <f>'2025 SpaceFuncData-Input'!Q78</f>
        <v>0</v>
      </c>
      <c r="S79" s="21">
        <f>'2025 SpaceFuncData-Input'!R78</f>
        <v>0</v>
      </c>
      <c r="T79" s="21">
        <f>'2025 SpaceFuncData-Input'!S78</f>
        <v>0</v>
      </c>
      <c r="U79" s="21">
        <f>'2025 SpaceFuncData-Input'!T78</f>
        <v>0</v>
      </c>
      <c r="V79" s="21">
        <f>'2025 SpaceFuncData-Input'!U78</f>
        <v>0</v>
      </c>
      <c r="W79" s="21">
        <f>'2025 SpaceFuncData-Input'!V78</f>
        <v>0</v>
      </c>
      <c r="X79" s="21">
        <f>'2025 SpaceFuncData-Input'!W78</f>
        <v>0</v>
      </c>
      <c r="Y79" s="21">
        <f>'2025 SpaceFuncData-Input'!X78</f>
        <v>0</v>
      </c>
      <c r="Z79" s="21">
        <f>'2025 SpaceFuncData-Input'!Y78</f>
        <v>0</v>
      </c>
      <c r="AA79" s="21">
        <f>'2025 SpaceFuncData-Input'!Z78</f>
        <v>0</v>
      </c>
      <c r="AB79" s="21">
        <f>'2025 SpaceFuncData-Input'!AA78</f>
        <v>0</v>
      </c>
      <c r="AC79" s="21">
        <f>'2025 SpaceFuncData-Input'!AB78</f>
        <v>0</v>
      </c>
      <c r="AD79" s="21">
        <f>'2025 SpaceFuncData-Input'!AC78</f>
        <v>0</v>
      </c>
      <c r="AE79" s="21">
        <f>'2025 SpaceFuncData-Input'!AD78</f>
        <v>0</v>
      </c>
      <c r="AF79" s="134">
        <f>'2025 SpaceFuncData-Input'!AE78</f>
        <v>150</v>
      </c>
      <c r="AG79" s="134">
        <f>'2025 SpaceFuncData-Input'!AF78</f>
        <v>150</v>
      </c>
      <c r="AH79" s="21">
        <f>'2025 SpaceFuncData-Input'!AG78</f>
        <v>0</v>
      </c>
      <c r="AI79" s="21">
        <f>'2025 SpaceFuncData-Input'!AH78</f>
        <v>0</v>
      </c>
      <c r="AJ79" s="134">
        <f>'2025 SpaceFuncData-Input'!AI78</f>
        <v>75</v>
      </c>
      <c r="AK79" s="21">
        <f>'2025 SpaceFuncData-Input'!AJ78</f>
        <v>500</v>
      </c>
      <c r="AL79" s="21">
        <f>'2025 SpaceFuncData-Input'!AK78</f>
        <v>1</v>
      </c>
      <c r="AM79" s="21">
        <f>'2025 SpaceFuncData-Input'!AL78</f>
        <v>4</v>
      </c>
      <c r="AN79" s="21" t="str">
        <f>'2025 SpaceFuncData-Input'!AM78</f>
        <v>Office</v>
      </c>
      <c r="AO79" s="21" t="str">
        <f t="shared" si="10"/>
        <v>OfficeOccupancy</v>
      </c>
      <c r="AP79" s="21" t="str">
        <f t="shared" si="10"/>
        <v>OfficeReceptacle</v>
      </c>
      <c r="AQ79" s="21" t="str">
        <f t="shared" si="10"/>
        <v>OfficeServiceHotWater</v>
      </c>
      <c r="AR79" s="21" t="str">
        <f t="shared" si="10"/>
        <v>OfficeLights</v>
      </c>
      <c r="AS79" s="21" t="str">
        <f t="shared" si="10"/>
        <v>OfficeGasEquip</v>
      </c>
      <c r="AT79" s="21" t="str">
        <f t="shared" si="10"/>
        <v>OfficeRefrigeration</v>
      </c>
      <c r="AU79" s="21" t="str">
        <f t="shared" si="10"/>
        <v>OfficeInfiltration</v>
      </c>
      <c r="AV79" s="21" t="str">
        <f t="shared" si="10"/>
        <v>OfficeHVACAvail</v>
      </c>
      <c r="AW79" s="21" t="str">
        <f t="shared" si="10"/>
        <v>OfficeHtgSetpt</v>
      </c>
      <c r="AX79" s="21" t="str">
        <f t="shared" si="10"/>
        <v>OfficeClgSetpt</v>
      </c>
      <c r="AY79" s="21" t="str">
        <f t="shared" si="10"/>
        <v>OfficeElevator</v>
      </c>
      <c r="AZ79" s="21" t="str">
        <f t="shared" si="10"/>
        <v>OfficeEscalator</v>
      </c>
      <c r="BA79" s="21" t="str">
        <f t="shared" si="10"/>
        <v>OfficeWtrHtrSetpt</v>
      </c>
      <c r="BB79" s="21">
        <f>'2025 SpaceFuncData-Input'!AQ78</f>
        <v>375</v>
      </c>
      <c r="BC79" s="21">
        <f>'2025 SpaceFuncData-Input'!AN78</f>
        <v>1</v>
      </c>
      <c r="BD79" s="21">
        <f>'2025 SpaceFuncData-Input'!AO78</f>
        <v>0</v>
      </c>
      <c r="BE79" s="21">
        <f>'2025 SpaceFuncData-Input'!AP78</f>
        <v>1</v>
      </c>
      <c r="BF79" s="21" t="s">
        <v>1084</v>
      </c>
      <c r="BG79" s="21" t="s">
        <v>131</v>
      </c>
      <c r="BH79" s="238" t="s">
        <v>1271</v>
      </c>
      <c r="BI79" s="21" t="s">
        <v>269</v>
      </c>
      <c r="BJ79" s="21" t="str">
        <f t="shared" si="9"/>
        <v/>
      </c>
    </row>
    <row r="80" spans="2:62" x14ac:dyDescent="0.25">
      <c r="B80" s="21" t="str">
        <f>TRIM(LEFT('2025 SpaceFuncData-Input'!$A79,IF(ISNUMBER(FIND(" (Note",'2025 SpaceFuncData-Input'!$A79,1)),FIND(" (Note",'2025 SpaceFuncData-Input'!$A79,1),99)))</f>
        <v>Unoccupied-Exclude from Gross Floor Area</v>
      </c>
      <c r="C80" s="21" t="str">
        <f>TRIM('2025 SpaceFuncData-Input'!B79)</f>
        <v>NA</v>
      </c>
      <c r="D80" s="21">
        <f>ROUND('2025 SpaceFuncData-Input'!C79,2)</f>
        <v>0</v>
      </c>
      <c r="E80" s="21">
        <f>'2025 SpaceFuncData-Input'!D79</f>
        <v>0.5</v>
      </c>
      <c r="F80" s="21">
        <f>'2025 SpaceFuncData-Input'!E79</f>
        <v>250</v>
      </c>
      <c r="G80" s="21">
        <f>'2025 SpaceFuncData-Input'!F79</f>
        <v>250</v>
      </c>
      <c r="H80" s="21">
        <f>'2025 SpaceFuncData-Input'!G79</f>
        <v>0</v>
      </c>
      <c r="I80" s="21">
        <f>'2025 SpaceFuncData-Input'!H79</f>
        <v>0</v>
      </c>
      <c r="J80" s="21" t="str">
        <f>'2025 SpaceFuncData-Input'!I79</f>
        <v>Gas</v>
      </c>
      <c r="K80" s="21">
        <f>'2025 SpaceFuncData-Input'!J79</f>
        <v>0</v>
      </c>
      <c r="L80" s="21">
        <f>'2025 SpaceFuncData-Input'!K79</f>
        <v>0</v>
      </c>
      <c r="M80" s="21">
        <f>'2025 SpaceFuncData-Input'!L79</f>
        <v>0</v>
      </c>
      <c r="N80" s="21">
        <f>'2025 SpaceFuncData-Input'!M79</f>
        <v>0</v>
      </c>
      <c r="O80" s="21">
        <f>'2025 SpaceFuncData-Input'!N79</f>
        <v>0</v>
      </c>
      <c r="P80" s="21">
        <f>'2025 SpaceFuncData-Input'!O79</f>
        <v>0</v>
      </c>
      <c r="Q80" s="21">
        <f>'2025 SpaceFuncData-Input'!P79</f>
        <v>0</v>
      </c>
      <c r="R80" s="21">
        <f>'2025 SpaceFuncData-Input'!Q79</f>
        <v>0</v>
      </c>
      <c r="S80" s="21">
        <f>'2025 SpaceFuncData-Input'!R79</f>
        <v>0</v>
      </c>
      <c r="T80" s="21">
        <f>'2025 SpaceFuncData-Input'!S79</f>
        <v>0</v>
      </c>
      <c r="U80" s="21">
        <f>'2025 SpaceFuncData-Input'!T79</f>
        <v>0</v>
      </c>
      <c r="V80" s="21">
        <f>'2025 SpaceFuncData-Input'!U79</f>
        <v>0</v>
      </c>
      <c r="W80" s="21">
        <f>'2025 SpaceFuncData-Input'!V79</f>
        <v>0</v>
      </c>
      <c r="X80" s="21">
        <f>'2025 SpaceFuncData-Input'!W79</f>
        <v>0</v>
      </c>
      <c r="Y80" s="21">
        <f>'2025 SpaceFuncData-Input'!X79</f>
        <v>0</v>
      </c>
      <c r="Z80" s="21">
        <f>'2025 SpaceFuncData-Input'!Y79</f>
        <v>0</v>
      </c>
      <c r="AA80" s="21">
        <f>'2025 SpaceFuncData-Input'!Z79</f>
        <v>0</v>
      </c>
      <c r="AB80" s="21">
        <f>'2025 SpaceFuncData-Input'!AA79</f>
        <v>0</v>
      </c>
      <c r="AC80" s="21">
        <f>'2025 SpaceFuncData-Input'!AB79</f>
        <v>0</v>
      </c>
      <c r="AD80" s="21">
        <f>'2025 SpaceFuncData-Input'!AC79</f>
        <v>0</v>
      </c>
      <c r="AE80" s="21">
        <f>'2025 SpaceFuncData-Input'!AD79</f>
        <v>0</v>
      </c>
      <c r="AF80" s="134">
        <f>'2025 SpaceFuncData-Input'!AE79</f>
        <v>8760</v>
      </c>
      <c r="AG80" s="134">
        <f>'2025 SpaceFuncData-Input'!AF79</f>
        <v>8760</v>
      </c>
      <c r="AH80" s="21">
        <f>'2025 SpaceFuncData-Input'!AG79</f>
        <v>0</v>
      </c>
      <c r="AI80" s="21">
        <f>'2025 SpaceFuncData-Input'!AH79</f>
        <v>0</v>
      </c>
      <c r="AJ80" s="134">
        <f>'2025 SpaceFuncData-Input'!AI79</f>
        <v>0</v>
      </c>
      <c r="AK80" s="21">
        <f>'2025 SpaceFuncData-Input'!AJ79</f>
        <v>0</v>
      </c>
      <c r="AL80" s="21">
        <f>'2025 SpaceFuncData-Input'!AK79</f>
        <v>0</v>
      </c>
      <c r="AM80" s="21">
        <f>'2025 SpaceFuncData-Input'!AL79</f>
        <v>0</v>
      </c>
      <c r="AN80" s="21" t="str">
        <f>'2025 SpaceFuncData-Input'!AM79</f>
        <v>Unoccupied</v>
      </c>
      <c r="AO80" s="21" t="str">
        <f t="shared" si="10"/>
        <v>UnoccupiedOccupancy</v>
      </c>
      <c r="AP80" s="21" t="str">
        <f t="shared" si="10"/>
        <v>UnoccupiedReceptacle</v>
      </c>
      <c r="AQ80" s="21" t="str">
        <f t="shared" si="10"/>
        <v>UnoccupiedServiceHotWater</v>
      </c>
      <c r="AR80" s="21" t="str">
        <f t="shared" si="10"/>
        <v>UnoccupiedLights</v>
      </c>
      <c r="AS80" s="21" t="str">
        <f t="shared" si="10"/>
        <v>UnoccupiedGasEquip</v>
      </c>
      <c r="AT80" s="21" t="str">
        <f t="shared" si="10"/>
        <v>UnoccupiedRefrigeration</v>
      </c>
      <c r="AU80" s="21" t="str">
        <f t="shared" si="10"/>
        <v>UnoccupiedInfiltration</v>
      </c>
      <c r="AV80" s="21" t="str">
        <f t="shared" si="10"/>
        <v>UnoccupiedHVACAvail</v>
      </c>
      <c r="AW80" s="21" t="str">
        <f t="shared" si="10"/>
        <v>UnoccupiedHtgSetpt</v>
      </c>
      <c r="AX80" s="21" t="str">
        <f t="shared" si="10"/>
        <v>UnoccupiedClgSetpt</v>
      </c>
      <c r="AY80" s="21" t="str">
        <f t="shared" si="10"/>
        <v>UnoccupiedElevator</v>
      </c>
      <c r="AZ80" s="21" t="str">
        <f t="shared" si="10"/>
        <v>UnoccupiedEscalator</v>
      </c>
      <c r="BA80" s="21" t="str">
        <f t="shared" si="10"/>
        <v>UnoccupiedWtrHtrSetpt</v>
      </c>
      <c r="BB80" s="21">
        <f>'2025 SpaceFuncData-Input'!AQ79</f>
        <v>376</v>
      </c>
      <c r="BC80" s="21">
        <f>'2025 SpaceFuncData-Input'!AN79</f>
        <v>1</v>
      </c>
      <c r="BD80" s="21">
        <f>'2025 SpaceFuncData-Input'!AO79</f>
        <v>1</v>
      </c>
      <c r="BE80" s="21">
        <f>'2025 SpaceFuncData-Input'!AP79</f>
        <v>0</v>
      </c>
      <c r="BF80" s="21" t="s">
        <v>1085</v>
      </c>
      <c r="BG80" s="21" t="s">
        <v>131</v>
      </c>
      <c r="BH80" s="21" t="s">
        <v>1143</v>
      </c>
      <c r="BI80" s="21" t="s">
        <v>269</v>
      </c>
      <c r="BJ80" s="21" t="str">
        <f t="shared" si="9"/>
        <v/>
      </c>
    </row>
    <row r="81" spans="1:62" x14ac:dyDescent="0.25">
      <c r="B81" s="21" t="str">
        <f>TRIM(LEFT('2025 SpaceFuncData-Input'!$A80,IF(ISNUMBER(FIND(" (Note",'2025 SpaceFuncData-Input'!$A80,1)),FIND(" (Note",'2025 SpaceFuncData-Input'!$A80,1),99)))</f>
        <v>Unoccupied-Include in Gross Floor Area</v>
      </c>
      <c r="C81" s="21" t="str">
        <f>TRIM('2025 SpaceFuncData-Input'!B80)</f>
        <v>NA</v>
      </c>
      <c r="D81" s="21">
        <f>ROUND('2025 SpaceFuncData-Input'!C80,2)</f>
        <v>0</v>
      </c>
      <c r="E81" s="21">
        <f>'2025 SpaceFuncData-Input'!D80</f>
        <v>0.5</v>
      </c>
      <c r="F81" s="21">
        <f>'2025 SpaceFuncData-Input'!E80</f>
        <v>250</v>
      </c>
      <c r="G81" s="21">
        <f>'2025 SpaceFuncData-Input'!F80</f>
        <v>250</v>
      </c>
      <c r="H81" s="21">
        <f>'2025 SpaceFuncData-Input'!G80</f>
        <v>0</v>
      </c>
      <c r="I81" s="21">
        <f>'2025 SpaceFuncData-Input'!H80</f>
        <v>0</v>
      </c>
      <c r="J81" s="21" t="str">
        <f>'2025 SpaceFuncData-Input'!I80</f>
        <v>Gas</v>
      </c>
      <c r="K81" s="21">
        <f>'2025 SpaceFuncData-Input'!J80</f>
        <v>0</v>
      </c>
      <c r="L81" s="21">
        <f>'2025 SpaceFuncData-Input'!K80</f>
        <v>0</v>
      </c>
      <c r="M81" s="21">
        <f>'2025 SpaceFuncData-Input'!L80</f>
        <v>0</v>
      </c>
      <c r="N81" s="21">
        <f>'2025 SpaceFuncData-Input'!M80</f>
        <v>0</v>
      </c>
      <c r="O81" s="21">
        <f>'2025 SpaceFuncData-Input'!N80</f>
        <v>0</v>
      </c>
      <c r="P81" s="21">
        <f>'2025 SpaceFuncData-Input'!O80</f>
        <v>0</v>
      </c>
      <c r="Q81" s="21">
        <f>'2025 SpaceFuncData-Input'!P80</f>
        <v>0</v>
      </c>
      <c r="R81" s="21">
        <f>'2025 SpaceFuncData-Input'!Q80</f>
        <v>0</v>
      </c>
      <c r="S81" s="21">
        <f>'2025 SpaceFuncData-Input'!R80</f>
        <v>0</v>
      </c>
      <c r="T81" s="21">
        <f>'2025 SpaceFuncData-Input'!S80</f>
        <v>0</v>
      </c>
      <c r="U81" s="21">
        <f>'2025 SpaceFuncData-Input'!T80</f>
        <v>0</v>
      </c>
      <c r="V81" s="21">
        <f>'2025 SpaceFuncData-Input'!U80</f>
        <v>0</v>
      </c>
      <c r="W81" s="21">
        <f>'2025 SpaceFuncData-Input'!V80</f>
        <v>0</v>
      </c>
      <c r="X81" s="21">
        <f>'2025 SpaceFuncData-Input'!W80</f>
        <v>0</v>
      </c>
      <c r="Y81" s="21">
        <f>'2025 SpaceFuncData-Input'!X80</f>
        <v>0</v>
      </c>
      <c r="Z81" s="21">
        <f>'2025 SpaceFuncData-Input'!Y80</f>
        <v>0</v>
      </c>
      <c r="AA81" s="21">
        <f>'2025 SpaceFuncData-Input'!Z80</f>
        <v>0</v>
      </c>
      <c r="AB81" s="21">
        <f>'2025 SpaceFuncData-Input'!AA80</f>
        <v>0</v>
      </c>
      <c r="AC81" s="21">
        <f>'2025 SpaceFuncData-Input'!AB80</f>
        <v>0</v>
      </c>
      <c r="AD81" s="21">
        <f>'2025 SpaceFuncData-Input'!AC80</f>
        <v>0</v>
      </c>
      <c r="AE81" s="21">
        <f>'2025 SpaceFuncData-Input'!AD80</f>
        <v>0</v>
      </c>
      <c r="AF81" s="134">
        <f>'2025 SpaceFuncData-Input'!AE80</f>
        <v>8760</v>
      </c>
      <c r="AG81" s="134">
        <f>'2025 SpaceFuncData-Input'!AF80</f>
        <v>8760</v>
      </c>
      <c r="AH81" s="21">
        <f>'2025 SpaceFuncData-Input'!AG80</f>
        <v>0</v>
      </c>
      <c r="AI81" s="21">
        <f>'2025 SpaceFuncData-Input'!AH80</f>
        <v>0</v>
      </c>
      <c r="AJ81" s="134">
        <f>'2025 SpaceFuncData-Input'!AI80</f>
        <v>0</v>
      </c>
      <c r="AK81" s="21">
        <f>'2025 SpaceFuncData-Input'!AJ80</f>
        <v>0</v>
      </c>
      <c r="AL81" s="21">
        <f>'2025 SpaceFuncData-Input'!AK80</f>
        <v>0</v>
      </c>
      <c r="AM81" s="21">
        <f>'2025 SpaceFuncData-Input'!AL80</f>
        <v>0</v>
      </c>
      <c r="AN81" s="21" t="str">
        <f>'2025 SpaceFuncData-Input'!AM80</f>
        <v>Unoccupied</v>
      </c>
      <c r="AO81" s="21" t="str">
        <f t="shared" si="10"/>
        <v>UnoccupiedOccupancy</v>
      </c>
      <c r="AP81" s="21" t="str">
        <f t="shared" si="10"/>
        <v>UnoccupiedReceptacle</v>
      </c>
      <c r="AQ81" s="21" t="str">
        <f t="shared" si="10"/>
        <v>UnoccupiedServiceHotWater</v>
      </c>
      <c r="AR81" s="21" t="str">
        <f t="shared" si="10"/>
        <v>UnoccupiedLights</v>
      </c>
      <c r="AS81" s="21" t="str">
        <f t="shared" si="10"/>
        <v>UnoccupiedGasEquip</v>
      </c>
      <c r="AT81" s="21" t="str">
        <f t="shared" si="10"/>
        <v>UnoccupiedRefrigeration</v>
      </c>
      <c r="AU81" s="21" t="str">
        <f t="shared" si="10"/>
        <v>UnoccupiedInfiltration</v>
      </c>
      <c r="AV81" s="21" t="str">
        <f t="shared" si="10"/>
        <v>UnoccupiedHVACAvail</v>
      </c>
      <c r="AW81" s="21" t="str">
        <f t="shared" si="10"/>
        <v>UnoccupiedHtgSetpt</v>
      </c>
      <c r="AX81" s="21" t="str">
        <f t="shared" si="10"/>
        <v>UnoccupiedClgSetpt</v>
      </c>
      <c r="AY81" s="21" t="str">
        <f t="shared" si="10"/>
        <v>UnoccupiedElevator</v>
      </c>
      <c r="AZ81" s="21" t="str">
        <f t="shared" si="10"/>
        <v>UnoccupiedEscalator</v>
      </c>
      <c r="BA81" s="21" t="str">
        <f t="shared" si="10"/>
        <v>UnoccupiedWtrHtrSetpt</v>
      </c>
      <c r="BB81" s="21">
        <f>'2025 SpaceFuncData-Input'!AQ80</f>
        <v>377</v>
      </c>
      <c r="BC81" s="21">
        <f>'2025 SpaceFuncData-Input'!AN80</f>
        <v>1</v>
      </c>
      <c r="BD81" s="21">
        <f>'2025 SpaceFuncData-Input'!AO80</f>
        <v>1</v>
      </c>
      <c r="BE81" s="21">
        <f>'2025 SpaceFuncData-Input'!AP80</f>
        <v>0</v>
      </c>
      <c r="BF81" s="21" t="s">
        <v>1086</v>
      </c>
      <c r="BG81" s="21" t="s">
        <v>131</v>
      </c>
      <c r="BH81" s="21" t="s">
        <v>1164</v>
      </c>
      <c r="BI81" s="21" t="s">
        <v>269</v>
      </c>
      <c r="BJ81" s="21" t="str">
        <f t="shared" si="9"/>
        <v/>
      </c>
    </row>
    <row r="82" spans="1:62" x14ac:dyDescent="0.25">
      <c r="B82" s="21" t="str">
        <f>TRIM(LEFT('2025 SpaceFuncData-Input'!$A81,IF(ISNUMBER(FIND(" (Note",'2025 SpaceFuncData-Input'!$A81,1)),FIND(" (Note",'2025 SpaceFuncData-Input'!$A81,1),99)))</f>
        <v>Videoconferencing Studio</v>
      </c>
      <c r="C82" s="21" t="str">
        <f>TRIM('2025 SpaceFuncData-Input'!B81)</f>
        <v>General - Conference/meeting</v>
      </c>
      <c r="D82" s="21">
        <f>ROUND('2025 SpaceFuncData-Input'!C81,2)</f>
        <v>10</v>
      </c>
      <c r="E82" s="21">
        <f>'2025 SpaceFuncData-Input'!D81</f>
        <v>0.5</v>
      </c>
      <c r="F82" s="21">
        <f>'2025 SpaceFuncData-Input'!E81</f>
        <v>250</v>
      </c>
      <c r="G82" s="21">
        <f>'2025 SpaceFuncData-Input'!F81</f>
        <v>200</v>
      </c>
      <c r="H82" s="21">
        <f>'2025 SpaceFuncData-Input'!G81</f>
        <v>1.5</v>
      </c>
      <c r="I82" s="21">
        <f>'2025 SpaceFuncData-Input'!H81</f>
        <v>0.18</v>
      </c>
      <c r="J82" s="21" t="str">
        <f>'2025 SpaceFuncData-Input'!I81</f>
        <v>Electric</v>
      </c>
      <c r="K82" s="21">
        <f>'2025 SpaceFuncData-Input'!J81</f>
        <v>0.9</v>
      </c>
      <c r="L82" s="21">
        <f>'2025 SpaceFuncData-Input'!K81</f>
        <v>0</v>
      </c>
      <c r="M82" s="21">
        <f>'2025 SpaceFuncData-Input'!L81</f>
        <v>0</v>
      </c>
      <c r="N82" s="21">
        <f>'2025 SpaceFuncData-Input'!M81</f>
        <v>0</v>
      </c>
      <c r="O82" s="21">
        <f>'2025 SpaceFuncData-Input'!N81</f>
        <v>0</v>
      </c>
      <c r="P82" s="21">
        <f>'2025 SpaceFuncData-Input'!O81</f>
        <v>0</v>
      </c>
      <c r="Q82" s="21">
        <f>'2025 SpaceFuncData-Input'!P81</f>
        <v>0</v>
      </c>
      <c r="R82" s="21">
        <f>'2025 SpaceFuncData-Input'!Q81</f>
        <v>1</v>
      </c>
      <c r="S82" s="21">
        <f>'2025 SpaceFuncData-Input'!R81</f>
        <v>0</v>
      </c>
      <c r="T82" s="21">
        <f>'2025 SpaceFuncData-Input'!S81</f>
        <v>0</v>
      </c>
      <c r="U82" s="21">
        <f>'2025 SpaceFuncData-Input'!T81</f>
        <v>0</v>
      </c>
      <c r="V82" s="21">
        <f>'2025 SpaceFuncData-Input'!U81</f>
        <v>0</v>
      </c>
      <c r="W82" s="21">
        <f>'2025 SpaceFuncData-Input'!V81</f>
        <v>0</v>
      </c>
      <c r="X82" s="21">
        <f>'2025 SpaceFuncData-Input'!W81</f>
        <v>0</v>
      </c>
      <c r="Y82" s="21">
        <f>'2025 SpaceFuncData-Input'!X81</f>
        <v>0</v>
      </c>
      <c r="Z82" s="21">
        <f>'2025 SpaceFuncData-Input'!Y81</f>
        <v>0</v>
      </c>
      <c r="AA82" s="21">
        <f>'2025 SpaceFuncData-Input'!Z81</f>
        <v>0</v>
      </c>
      <c r="AB82" s="21">
        <f>'2025 SpaceFuncData-Input'!AA81</f>
        <v>0</v>
      </c>
      <c r="AC82" s="21">
        <f>'2025 SpaceFuncData-Input'!AB81</f>
        <v>0</v>
      </c>
      <c r="AD82" s="21">
        <f>'2025 SpaceFuncData-Input'!AC81</f>
        <v>0</v>
      </c>
      <c r="AE82" s="21">
        <f>'2025 SpaceFuncData-Input'!AD81</f>
        <v>0</v>
      </c>
      <c r="AF82" s="134">
        <f>'2025 SpaceFuncData-Input'!AE81</f>
        <v>150</v>
      </c>
      <c r="AG82" s="134">
        <f>'2025 SpaceFuncData-Input'!AF81</f>
        <v>150</v>
      </c>
      <c r="AH82" s="21">
        <f>'2025 SpaceFuncData-Input'!AG81</f>
        <v>0</v>
      </c>
      <c r="AI82" s="21">
        <f>'2025 SpaceFuncData-Input'!AH81</f>
        <v>0</v>
      </c>
      <c r="AJ82" s="134">
        <f>'2025 SpaceFuncData-Input'!AI81</f>
        <v>300</v>
      </c>
      <c r="AK82" s="21">
        <f>'2025 SpaceFuncData-Input'!AJ81</f>
        <v>300</v>
      </c>
      <c r="AL82" s="21">
        <f>'2025 SpaceFuncData-Input'!AK81</f>
        <v>1.5</v>
      </c>
      <c r="AM82" s="21">
        <f>'2025 SpaceFuncData-Input'!AL81</f>
        <v>2</v>
      </c>
      <c r="AN82" s="21" t="str">
        <f>'2025 SpaceFuncData-Input'!AM81</f>
        <v>Office</v>
      </c>
      <c r="AO82" s="21" t="str">
        <f t="shared" si="10"/>
        <v>OfficeOccupancy</v>
      </c>
      <c r="AP82" s="21" t="str">
        <f t="shared" si="10"/>
        <v>OfficeReceptacle</v>
      </c>
      <c r="AQ82" s="21" t="str">
        <f t="shared" si="10"/>
        <v>OfficeServiceHotWater</v>
      </c>
      <c r="AR82" s="21" t="str">
        <f t="shared" si="10"/>
        <v>OfficeLights</v>
      </c>
      <c r="AS82" s="21" t="str">
        <f t="shared" si="10"/>
        <v>OfficeGasEquip</v>
      </c>
      <c r="AT82" s="21" t="str">
        <f t="shared" si="10"/>
        <v>OfficeRefrigeration</v>
      </c>
      <c r="AU82" s="21" t="str">
        <f t="shared" si="10"/>
        <v>OfficeInfiltration</v>
      </c>
      <c r="AV82" s="21" t="str">
        <f t="shared" si="10"/>
        <v>OfficeHVACAvail</v>
      </c>
      <c r="AW82" s="21" t="str">
        <f t="shared" si="10"/>
        <v>OfficeHtgSetpt</v>
      </c>
      <c r="AX82" s="21" t="str">
        <f t="shared" si="10"/>
        <v>OfficeClgSetpt</v>
      </c>
      <c r="AY82" s="21" t="str">
        <f t="shared" si="10"/>
        <v>OfficeElevator</v>
      </c>
      <c r="AZ82" s="21" t="str">
        <f t="shared" si="10"/>
        <v>OfficeEscalator</v>
      </c>
      <c r="BA82" s="21" t="str">
        <f t="shared" si="10"/>
        <v>OfficeWtrHtrSetpt</v>
      </c>
      <c r="BB82" s="21">
        <f>'2025 SpaceFuncData-Input'!AQ81</f>
        <v>378</v>
      </c>
      <c r="BC82" s="21">
        <f>'2025 SpaceFuncData-Input'!AN81</f>
        <v>1</v>
      </c>
      <c r="BD82" s="21">
        <f>'2025 SpaceFuncData-Input'!AO81</f>
        <v>0</v>
      </c>
      <c r="BE82" s="21">
        <f>'2025 SpaceFuncData-Input'!AP81</f>
        <v>0</v>
      </c>
      <c r="BF82" s="21" t="s">
        <v>1087</v>
      </c>
      <c r="BG82" s="21" t="s">
        <v>131</v>
      </c>
      <c r="BH82" s="193" t="s">
        <v>1164</v>
      </c>
      <c r="BI82" s="21" t="s">
        <v>269</v>
      </c>
      <c r="BJ82" s="21" t="str">
        <f t="shared" si="9"/>
        <v/>
      </c>
    </row>
    <row r="83" spans="1:62" x14ac:dyDescent="0.25">
      <c r="B83" s="21" t="str">
        <f>TRIM(LEFT('2025 SpaceFuncData-Input'!$A82,IF(ISNUMBER(FIND(" (Note",'2025 SpaceFuncData-Input'!$A82,1)),FIND(" (Note",'2025 SpaceFuncData-Input'!$A82,1),99)))</f>
        <v>All other</v>
      </c>
      <c r="C83" s="21" t="str">
        <f>TRIM('2025 SpaceFuncData-Input'!B82)</f>
        <v>Misc - All others</v>
      </c>
      <c r="D83" s="21">
        <f>ROUND('2025 SpaceFuncData-Input'!C82,2)</f>
        <v>10</v>
      </c>
      <c r="E83" s="21">
        <f>'2025 SpaceFuncData-Input'!D82</f>
        <v>0.5</v>
      </c>
      <c r="F83" s="21">
        <f>'2025 SpaceFuncData-Input'!E82</f>
        <v>250</v>
      </c>
      <c r="G83" s="21">
        <f>'2025 SpaceFuncData-Input'!F82</f>
        <v>200</v>
      </c>
      <c r="H83" s="21">
        <f>'2025 SpaceFuncData-Input'!G82</f>
        <v>1</v>
      </c>
      <c r="I83" s="21">
        <f>'2025 SpaceFuncData-Input'!H82</f>
        <v>0.18</v>
      </c>
      <c r="J83" s="21" t="str">
        <f>'2025 SpaceFuncData-Input'!I82</f>
        <v>Gas</v>
      </c>
      <c r="K83" s="21">
        <f>'2025 SpaceFuncData-Input'!J82</f>
        <v>0.4</v>
      </c>
      <c r="L83" s="21">
        <f>'2025 SpaceFuncData-Input'!K82</f>
        <v>0</v>
      </c>
      <c r="M83" s="21">
        <f>'2025 SpaceFuncData-Input'!L82</f>
        <v>0</v>
      </c>
      <c r="N83" s="21">
        <f>'2025 SpaceFuncData-Input'!M82</f>
        <v>0</v>
      </c>
      <c r="O83" s="21">
        <f>'2025 SpaceFuncData-Input'!N82</f>
        <v>0</v>
      </c>
      <c r="P83" s="21">
        <f>'2025 SpaceFuncData-Input'!O82</f>
        <v>0</v>
      </c>
      <c r="Q83" s="21">
        <f>'2025 SpaceFuncData-Input'!P82</f>
        <v>0</v>
      </c>
      <c r="R83" s="21">
        <f>'2025 SpaceFuncData-Input'!Q82</f>
        <v>0</v>
      </c>
      <c r="S83" s="21">
        <f>'2025 SpaceFuncData-Input'!R82</f>
        <v>0</v>
      </c>
      <c r="T83" s="21">
        <f>'2025 SpaceFuncData-Input'!S82</f>
        <v>0</v>
      </c>
      <c r="U83" s="21">
        <f>'2025 SpaceFuncData-Input'!T82</f>
        <v>0</v>
      </c>
      <c r="V83" s="21">
        <f>'2025 SpaceFuncData-Input'!U82</f>
        <v>0</v>
      </c>
      <c r="W83" s="21">
        <f>'2025 SpaceFuncData-Input'!V82</f>
        <v>0</v>
      </c>
      <c r="X83" s="21">
        <f>'2025 SpaceFuncData-Input'!W82</f>
        <v>0</v>
      </c>
      <c r="Y83" s="21">
        <f>'2025 SpaceFuncData-Input'!X82</f>
        <v>0</v>
      </c>
      <c r="Z83" s="21">
        <f>'2025 SpaceFuncData-Input'!Y82</f>
        <v>0</v>
      </c>
      <c r="AA83" s="21">
        <f>'2025 SpaceFuncData-Input'!Z82</f>
        <v>0</v>
      </c>
      <c r="AB83" s="21">
        <f>'2025 SpaceFuncData-Input'!AA82</f>
        <v>0</v>
      </c>
      <c r="AC83" s="21">
        <f>'2025 SpaceFuncData-Input'!AB82</f>
        <v>0</v>
      </c>
      <c r="AD83" s="21">
        <f>'2025 SpaceFuncData-Input'!AC82</f>
        <v>0</v>
      </c>
      <c r="AE83" s="21">
        <f>'2025 SpaceFuncData-Input'!AD82</f>
        <v>0</v>
      </c>
      <c r="AF83" s="134">
        <f>'2025 SpaceFuncData-Input'!AE82</f>
        <v>150</v>
      </c>
      <c r="AG83" s="134">
        <f>'2025 SpaceFuncData-Input'!AF82</f>
        <v>150</v>
      </c>
      <c r="AH83" s="21">
        <f>'2025 SpaceFuncData-Input'!AG82</f>
        <v>0</v>
      </c>
      <c r="AI83" s="21">
        <f>'2025 SpaceFuncData-Input'!AH82</f>
        <v>0</v>
      </c>
      <c r="AJ83" s="134">
        <f>'2025 SpaceFuncData-Input'!AI82</f>
        <v>100</v>
      </c>
      <c r="AK83" s="21">
        <f>'2025 SpaceFuncData-Input'!AJ82</f>
        <v>300</v>
      </c>
      <c r="AL83" s="21">
        <f>'2025 SpaceFuncData-Input'!AK82</f>
        <v>1.5</v>
      </c>
      <c r="AM83" s="21">
        <f>'2025 SpaceFuncData-Input'!AL82</f>
        <v>2</v>
      </c>
      <c r="AN83" s="21" t="str">
        <f>'2025 SpaceFuncData-Input'!AM82</f>
        <v>Office</v>
      </c>
      <c r="AO83" s="21" t="str">
        <f t="shared" si="10"/>
        <v>OfficeOccupancy</v>
      </c>
      <c r="AP83" s="21" t="str">
        <f t="shared" si="10"/>
        <v>OfficeReceptacle</v>
      </c>
      <c r="AQ83" s="21" t="str">
        <f t="shared" si="10"/>
        <v>OfficeServiceHotWater</v>
      </c>
      <c r="AR83" s="21" t="str">
        <f t="shared" si="10"/>
        <v>OfficeLights</v>
      </c>
      <c r="AS83" s="21" t="str">
        <f t="shared" si="10"/>
        <v>OfficeGasEquip</v>
      </c>
      <c r="AT83" s="21" t="str">
        <f t="shared" si="10"/>
        <v>OfficeRefrigeration</v>
      </c>
      <c r="AU83" s="21" t="str">
        <f t="shared" si="10"/>
        <v>OfficeInfiltration</v>
      </c>
      <c r="AV83" s="21" t="str">
        <f t="shared" si="10"/>
        <v>OfficeHVACAvail</v>
      </c>
      <c r="AW83" s="21" t="str">
        <f t="shared" si="10"/>
        <v>OfficeHtgSetpt</v>
      </c>
      <c r="AX83" s="21" t="str">
        <f t="shared" si="10"/>
        <v>OfficeClgSetpt</v>
      </c>
      <c r="AY83" s="21" t="str">
        <f t="shared" si="10"/>
        <v>OfficeElevator</v>
      </c>
      <c r="AZ83" s="21" t="str">
        <f t="shared" si="10"/>
        <v>OfficeEscalator</v>
      </c>
      <c r="BA83" s="21" t="str">
        <f t="shared" si="10"/>
        <v>OfficeWtrHtrSetpt</v>
      </c>
      <c r="BB83" s="21">
        <f>'2025 SpaceFuncData-Input'!AQ82</f>
        <v>301</v>
      </c>
      <c r="BC83" s="21">
        <f>'2025 SpaceFuncData-Input'!AN82</f>
        <v>1</v>
      </c>
      <c r="BD83" s="21">
        <f>'2025 SpaceFuncData-Input'!AO82</f>
        <v>0</v>
      </c>
      <c r="BE83" s="21">
        <f>'2025 SpaceFuncData-Input'!AP82</f>
        <v>1</v>
      </c>
      <c r="BF83" s="21" t="s">
        <v>1096</v>
      </c>
      <c r="BG83" s="21" t="s">
        <v>131</v>
      </c>
      <c r="BH83" s="21" t="s">
        <v>1143</v>
      </c>
      <c r="BI83" s="21" t="s">
        <v>269</v>
      </c>
      <c r="BJ83" s="21" t="str">
        <f t="shared" si="9"/>
        <v/>
      </c>
    </row>
    <row r="84" spans="1:62" x14ac:dyDescent="0.25">
      <c r="B84" s="21" t="str">
        <f>TRIM(LEFT('2025 SpaceFuncData-Input'!$A83,IF(ISNUMBER(FIND(" (Note",'2025 SpaceFuncData-Input'!$A83,1)),FIND(" (Note",'2025 SpaceFuncData-Input'!$A83,1),99)))</f>
        <v>Conference, Multipurpose and Meeting Area</v>
      </c>
      <c r="C84" s="21" t="str">
        <f>TRIM('2025 SpaceFuncData-Input'!B83)</f>
        <v>General - Conference/meeting</v>
      </c>
      <c r="D84" s="21">
        <f>ROUND('2025 SpaceFuncData-Input'!C83,2)</f>
        <v>66.67</v>
      </c>
      <c r="E84" s="21">
        <f>'2025 SpaceFuncData-Input'!D83</f>
        <v>0.5</v>
      </c>
      <c r="F84" s="21">
        <f>'2025 SpaceFuncData-Input'!E83</f>
        <v>245</v>
      </c>
      <c r="G84" s="21">
        <f>'2025 SpaceFuncData-Input'!F83</f>
        <v>155</v>
      </c>
      <c r="H84" s="21">
        <f>'2025 SpaceFuncData-Input'!G83</f>
        <v>1</v>
      </c>
      <c r="I84" s="21">
        <f>'2025 SpaceFuncData-Input'!H83</f>
        <v>0.09</v>
      </c>
      <c r="J84" s="21" t="str">
        <f>'2025 SpaceFuncData-Input'!I83</f>
        <v>Electric</v>
      </c>
      <c r="K84" s="21">
        <f>'2025 SpaceFuncData-Input'!J83</f>
        <v>0.75</v>
      </c>
      <c r="L84" s="21">
        <f>'2025 SpaceFuncData-Input'!K83</f>
        <v>0</v>
      </c>
      <c r="M84" s="21">
        <f>'2025 SpaceFuncData-Input'!L83</f>
        <v>0</v>
      </c>
      <c r="N84" s="21">
        <f>'2025 SpaceFuncData-Input'!M83</f>
        <v>0</v>
      </c>
      <c r="O84" s="21">
        <f>'2025 SpaceFuncData-Input'!N83</f>
        <v>0.25</v>
      </c>
      <c r="P84" s="21">
        <f>'2025 SpaceFuncData-Input'!O83</f>
        <v>0</v>
      </c>
      <c r="Q84" s="21">
        <f>'2025 SpaceFuncData-Input'!P83</f>
        <v>0</v>
      </c>
      <c r="R84" s="21">
        <f>'2025 SpaceFuncData-Input'!Q83</f>
        <v>0</v>
      </c>
      <c r="S84" s="21">
        <f>'2025 SpaceFuncData-Input'!R83</f>
        <v>0</v>
      </c>
      <c r="T84" s="21">
        <f>'2025 SpaceFuncData-Input'!S83</f>
        <v>0</v>
      </c>
      <c r="U84" s="21">
        <f>'2025 SpaceFuncData-Input'!T83</f>
        <v>0</v>
      </c>
      <c r="V84" s="21">
        <f>'2025 SpaceFuncData-Input'!U83</f>
        <v>0</v>
      </c>
      <c r="W84" s="21">
        <f>'2025 SpaceFuncData-Input'!V83</f>
        <v>0</v>
      </c>
      <c r="X84" s="21">
        <f>'2025 SpaceFuncData-Input'!W83</f>
        <v>0</v>
      </c>
      <c r="Y84" s="21">
        <f>'2025 SpaceFuncData-Input'!X83</f>
        <v>2</v>
      </c>
      <c r="Z84" s="21">
        <f>'2025 SpaceFuncData-Input'!Y83</f>
        <v>2.35</v>
      </c>
      <c r="AA84" s="21">
        <f>'2025 SpaceFuncData-Input'!Z83</f>
        <v>2.66</v>
      </c>
      <c r="AB84" s="21">
        <f>'2025 SpaceFuncData-Input'!AA83</f>
        <v>0.3</v>
      </c>
      <c r="AC84" s="21">
        <f>'2025 SpaceFuncData-Input'!AB83</f>
        <v>0.35</v>
      </c>
      <c r="AD84" s="21">
        <f>'2025 SpaceFuncData-Input'!AC83</f>
        <v>0.4</v>
      </c>
      <c r="AE84" s="21">
        <f>'2025 SpaceFuncData-Input'!AD83</f>
        <v>0</v>
      </c>
      <c r="AF84" s="134">
        <f>'2025 SpaceFuncData-Input'!AE83</f>
        <v>150</v>
      </c>
      <c r="AG84" s="134">
        <f>'2025 SpaceFuncData-Input'!AF83</f>
        <v>150</v>
      </c>
      <c r="AH84" s="21">
        <f>'2025 SpaceFuncData-Input'!AG83</f>
        <v>0</v>
      </c>
      <c r="AI84" s="21">
        <f>'2025 SpaceFuncData-Input'!AH83</f>
        <v>0</v>
      </c>
      <c r="AJ84" s="134">
        <f>'2025 SpaceFuncData-Input'!AI83</f>
        <v>30</v>
      </c>
      <c r="AK84" s="21">
        <f>'2025 SpaceFuncData-Input'!AJ83</f>
        <v>300</v>
      </c>
      <c r="AL84" s="21">
        <f>'2025 SpaceFuncData-Input'!AK83</f>
        <v>1.5</v>
      </c>
      <c r="AM84" s="21">
        <f>'2025 SpaceFuncData-Input'!AL83</f>
        <v>2</v>
      </c>
      <c r="AN84" s="21" t="str">
        <f>'2025 SpaceFuncData-Input'!AM83</f>
        <v>Assembly</v>
      </c>
      <c r="AO84" s="21" t="str">
        <f t="shared" si="10"/>
        <v>AssemblyOccupancy</v>
      </c>
      <c r="AP84" s="21" t="str">
        <f t="shared" si="10"/>
        <v>AssemblyReceptacle</v>
      </c>
      <c r="AQ84" s="21" t="str">
        <f t="shared" si="10"/>
        <v>AssemblyServiceHotWater</v>
      </c>
      <c r="AR84" s="21" t="str">
        <f t="shared" si="10"/>
        <v>AssemblyLights</v>
      </c>
      <c r="AS84" s="21" t="str">
        <f t="shared" si="10"/>
        <v>AssemblyGasEquip</v>
      </c>
      <c r="AT84" s="21" t="str">
        <f t="shared" si="10"/>
        <v>AssemblyRefrigeration</v>
      </c>
      <c r="AU84" s="21" t="str">
        <f t="shared" si="10"/>
        <v>AssemblyInfiltration</v>
      </c>
      <c r="AV84" s="21" t="str">
        <f t="shared" si="10"/>
        <v>AssemblyHVACAvail</v>
      </c>
      <c r="AW84" s="21" t="str">
        <f t="shared" si="10"/>
        <v>AssemblyHtgSetpt</v>
      </c>
      <c r="AX84" s="21" t="str">
        <f t="shared" si="10"/>
        <v>AssemblyClgSetpt</v>
      </c>
      <c r="AY84" s="21" t="str">
        <f t="shared" si="10"/>
        <v>AssemblyElevator</v>
      </c>
      <c r="AZ84" s="21" t="str">
        <f t="shared" si="10"/>
        <v>AssemblyEscalator</v>
      </c>
      <c r="BA84" s="21" t="str">
        <f t="shared" si="10"/>
        <v>AssemblyWtrHtrSetpt</v>
      </c>
      <c r="BB84" s="21">
        <f>'2025 SpaceFuncData-Input'!AQ83</f>
        <v>381</v>
      </c>
      <c r="BC84" s="21">
        <f>'2025 SpaceFuncData-Input'!AN83</f>
        <v>1</v>
      </c>
      <c r="BD84" s="21">
        <f>'2025 SpaceFuncData-Input'!AO83</f>
        <v>0</v>
      </c>
      <c r="BE84" s="21">
        <f>'2025 SpaceFuncData-Input'!AP83</f>
        <v>1</v>
      </c>
      <c r="BF84" s="21" t="s">
        <v>1163</v>
      </c>
      <c r="BG84" s="21" t="s">
        <v>1150</v>
      </c>
      <c r="BH84" s="21" t="s">
        <v>1164</v>
      </c>
      <c r="BI84" s="21" t="s">
        <v>938</v>
      </c>
    </row>
    <row r="85" spans="1:62" x14ac:dyDescent="0.25">
      <c r="B85" s="21" t="str">
        <f>TRIM(LEFT('2025 SpaceFuncData-Input'!$A84,IF(ISNUMBER(FIND(" (Note",'2025 SpaceFuncData-Input'!$A84,1)),FIND(" (Note",'2025 SpaceFuncData-Input'!$A84,1),99)))</f>
        <v>Storage</v>
      </c>
      <c r="C85" s="21" t="str">
        <f>TRIM('2025 SpaceFuncData-Input'!B84)</f>
        <v>Misc - All others</v>
      </c>
      <c r="D85" s="21">
        <f>ROUND('2025 SpaceFuncData-Input'!C84,2)</f>
        <v>0</v>
      </c>
      <c r="E85" s="21">
        <f>'2025 SpaceFuncData-Input'!D84</f>
        <v>0.5</v>
      </c>
      <c r="F85" s="21">
        <f>'2025 SpaceFuncData-Input'!E84</f>
        <v>250</v>
      </c>
      <c r="G85" s="21">
        <f>'2025 SpaceFuncData-Input'!F84</f>
        <v>200</v>
      </c>
      <c r="H85" s="21">
        <f>'2025 SpaceFuncData-Input'!G84</f>
        <v>0.2</v>
      </c>
      <c r="I85" s="21">
        <f>'2025 SpaceFuncData-Input'!H84</f>
        <v>0</v>
      </c>
      <c r="J85" s="21" t="str">
        <f>'2025 SpaceFuncData-Input'!I84</f>
        <v>Electric</v>
      </c>
      <c r="K85" s="21">
        <f>'2025 SpaceFuncData-Input'!J84</f>
        <v>0.4</v>
      </c>
      <c r="L85" s="21">
        <f>'2025 SpaceFuncData-Input'!K84</f>
        <v>0</v>
      </c>
      <c r="M85" s="21">
        <f>'2025 SpaceFuncData-Input'!L84</f>
        <v>0</v>
      </c>
      <c r="N85" s="21">
        <f>'2025 SpaceFuncData-Input'!M84</f>
        <v>0</v>
      </c>
      <c r="O85" s="21">
        <f>'2025 SpaceFuncData-Input'!N84</f>
        <v>0</v>
      </c>
      <c r="P85" s="21">
        <f>'2025 SpaceFuncData-Input'!O84</f>
        <v>0</v>
      </c>
      <c r="Q85" s="21">
        <f>'2025 SpaceFuncData-Input'!P84</f>
        <v>0</v>
      </c>
      <c r="R85" s="21">
        <f>'2025 SpaceFuncData-Input'!Q84</f>
        <v>0</v>
      </c>
      <c r="S85" s="21">
        <f>'2025 SpaceFuncData-Input'!R84</f>
        <v>0</v>
      </c>
      <c r="T85" s="21">
        <f>'2025 SpaceFuncData-Input'!S84</f>
        <v>0</v>
      </c>
      <c r="U85" s="21">
        <f>'2025 SpaceFuncData-Input'!T84</f>
        <v>0</v>
      </c>
      <c r="V85" s="21">
        <f>'2025 SpaceFuncData-Input'!U84</f>
        <v>0</v>
      </c>
      <c r="W85" s="21">
        <f>'2025 SpaceFuncData-Input'!V84</f>
        <v>0</v>
      </c>
      <c r="X85" s="21">
        <f>'2025 SpaceFuncData-Input'!W84</f>
        <v>0</v>
      </c>
      <c r="Y85" s="21">
        <f>'2025 SpaceFuncData-Input'!X84</f>
        <v>0</v>
      </c>
      <c r="Z85" s="21">
        <f>'2025 SpaceFuncData-Input'!Y84</f>
        <v>0</v>
      </c>
      <c r="AA85" s="21">
        <f>'2025 SpaceFuncData-Input'!Z84</f>
        <v>0</v>
      </c>
      <c r="AB85" s="21">
        <f>'2025 SpaceFuncData-Input'!AA84</f>
        <v>0</v>
      </c>
      <c r="AC85" s="21">
        <f>'2025 SpaceFuncData-Input'!AB84</f>
        <v>0</v>
      </c>
      <c r="AD85" s="21">
        <f>'2025 SpaceFuncData-Input'!AC84</f>
        <v>0</v>
      </c>
      <c r="AE85" s="21">
        <f>'2025 SpaceFuncData-Input'!AD84</f>
        <v>0</v>
      </c>
      <c r="AF85" s="134">
        <f>'2025 SpaceFuncData-Input'!AE84</f>
        <v>8760</v>
      </c>
      <c r="AG85" s="134">
        <f>'2025 SpaceFuncData-Input'!AF84</f>
        <v>8760</v>
      </c>
      <c r="AH85" s="21">
        <f>'2025 SpaceFuncData-Input'!AG84</f>
        <v>0</v>
      </c>
      <c r="AI85" s="21">
        <f>'2025 SpaceFuncData-Input'!AH84</f>
        <v>0</v>
      </c>
      <c r="AJ85" s="134">
        <f>'2025 SpaceFuncData-Input'!AI84</f>
        <v>50</v>
      </c>
      <c r="AK85" s="21">
        <f>'2025 SpaceFuncData-Input'!AJ84</f>
        <v>300</v>
      </c>
      <c r="AL85" s="21">
        <f>'2025 SpaceFuncData-Input'!AK84</f>
        <v>1.5</v>
      </c>
      <c r="AM85" s="21">
        <f>'2025 SpaceFuncData-Input'!AL84</f>
        <v>2</v>
      </c>
      <c r="AN85" s="21" t="str">
        <f>'2025 SpaceFuncData-Input'!AM84</f>
        <v>Warehouse</v>
      </c>
      <c r="AO85" s="21" t="str">
        <f t="shared" si="10"/>
        <v>WarehouseOccupancy</v>
      </c>
      <c r="AP85" s="21" t="str">
        <f t="shared" si="10"/>
        <v>WarehouseReceptacle</v>
      </c>
      <c r="AQ85" s="21" t="str">
        <f t="shared" si="10"/>
        <v>WarehouseServiceHotWater</v>
      </c>
      <c r="AR85" s="21" t="str">
        <f t="shared" si="10"/>
        <v>WarehouseLights</v>
      </c>
      <c r="AS85" s="21" t="str">
        <f t="shared" si="10"/>
        <v>WarehouseGasEquip</v>
      </c>
      <c r="AT85" s="21" t="str">
        <f t="shared" si="10"/>
        <v>WarehouseRefrigeration</v>
      </c>
      <c r="AU85" s="21" t="str">
        <f t="shared" si="10"/>
        <v>WarehouseInfiltration</v>
      </c>
      <c r="AV85" s="21" t="str">
        <f t="shared" si="10"/>
        <v>WarehouseHVACAvail</v>
      </c>
      <c r="AW85" s="21" t="str">
        <f t="shared" si="10"/>
        <v>WarehouseHtgSetpt</v>
      </c>
      <c r="AX85" s="21" t="str">
        <f t="shared" si="10"/>
        <v>WarehouseClgSetpt</v>
      </c>
      <c r="AY85" s="21" t="str">
        <f t="shared" si="10"/>
        <v>WarehouseElevator</v>
      </c>
      <c r="AZ85" s="21" t="str">
        <f t="shared" si="10"/>
        <v>WarehouseEscalator</v>
      </c>
      <c r="BA85" s="21" t="str">
        <f t="shared" si="10"/>
        <v>WarehouseWtrHtrSetpt</v>
      </c>
      <c r="BB85" s="21">
        <f>'2025 SpaceFuncData-Input'!AQ84</f>
        <v>379</v>
      </c>
      <c r="BC85" s="21">
        <f>'2025 SpaceFuncData-Input'!AN84</f>
        <v>0</v>
      </c>
      <c r="BD85" s="21">
        <f>'2025 SpaceFuncData-Input'!AO84</f>
        <v>1</v>
      </c>
      <c r="BE85" s="21">
        <f>'2025 SpaceFuncData-Input'!AP84</f>
        <v>0</v>
      </c>
      <c r="BF85" s="21" t="s">
        <v>1153</v>
      </c>
      <c r="BG85" s="21" t="s">
        <v>131</v>
      </c>
      <c r="BH85" s="21" t="s">
        <v>1164</v>
      </c>
      <c r="BI85" s="21" t="s">
        <v>938</v>
      </c>
    </row>
    <row r="86" spans="1:62" x14ac:dyDescent="0.25">
      <c r="B86" s="21" t="str">
        <f>TRIM(LEFT('2025 SpaceFuncData-Input'!$A85,IF(ISNUMBER(FIND(" (Note",'2025 SpaceFuncData-Input'!$A85,1)),FIND(" (Note",'2025 SpaceFuncData-Input'!$A85,1),99)))</f>
        <v>Health Care / Assisted Living (Nurse's Station)</v>
      </c>
      <c r="C86" s="21" t="str">
        <f>TRIM('2025 SpaceFuncData-Input'!B85)</f>
        <v>Misc - All others</v>
      </c>
      <c r="D86" s="21">
        <f>ROUND('2025 SpaceFuncData-Input'!C85,2)</f>
        <v>10</v>
      </c>
      <c r="E86" s="21">
        <f>'2025 SpaceFuncData-Input'!D85</f>
        <v>0.5</v>
      </c>
      <c r="F86" s="21">
        <f>'2025 SpaceFuncData-Input'!E85</f>
        <v>250</v>
      </c>
      <c r="G86" s="21">
        <f>'2025 SpaceFuncData-Input'!F85</f>
        <v>200</v>
      </c>
      <c r="H86" s="21">
        <f>'2025 SpaceFuncData-Input'!G85</f>
        <v>1.5</v>
      </c>
      <c r="I86" s="21">
        <f>'2025 SpaceFuncData-Input'!H85</f>
        <v>0.24</v>
      </c>
      <c r="J86" s="21" t="str">
        <f>'2025 SpaceFuncData-Input'!I85</f>
        <v>Gas</v>
      </c>
      <c r="K86" s="21">
        <f>'2025 SpaceFuncData-Input'!J85</f>
        <v>0.85</v>
      </c>
      <c r="L86" s="21">
        <f>'2025 SpaceFuncData-Input'!K85</f>
        <v>0</v>
      </c>
      <c r="M86" s="21">
        <f>'2025 SpaceFuncData-Input'!L85</f>
        <v>0</v>
      </c>
      <c r="N86" s="21">
        <f>'2025 SpaceFuncData-Input'!M85</f>
        <v>0</v>
      </c>
      <c r="O86" s="21">
        <f>'2025 SpaceFuncData-Input'!N85</f>
        <v>0</v>
      </c>
      <c r="P86" s="21">
        <f>'2025 SpaceFuncData-Input'!O85</f>
        <v>0</v>
      </c>
      <c r="Q86" s="21">
        <f>'2025 SpaceFuncData-Input'!P85</f>
        <v>0</v>
      </c>
      <c r="R86" s="21">
        <f>'2025 SpaceFuncData-Input'!Q85</f>
        <v>0</v>
      </c>
      <c r="S86" s="21">
        <f>'2025 SpaceFuncData-Input'!R85</f>
        <v>0</v>
      </c>
      <c r="T86" s="21">
        <f>'2025 SpaceFuncData-Input'!S85</f>
        <v>0</v>
      </c>
      <c r="U86" s="21">
        <f>'2025 SpaceFuncData-Input'!T85</f>
        <v>0</v>
      </c>
      <c r="V86" s="21">
        <f>'2025 SpaceFuncData-Input'!U85</f>
        <v>0</v>
      </c>
      <c r="W86" s="21">
        <f>'2025 SpaceFuncData-Input'!V85</f>
        <v>0</v>
      </c>
      <c r="X86" s="21">
        <f>'2025 SpaceFuncData-Input'!W85</f>
        <v>0.1</v>
      </c>
      <c r="Y86" s="21">
        <f>'2025 SpaceFuncData-Input'!X85</f>
        <v>0</v>
      </c>
      <c r="Z86" s="21">
        <f>'2025 SpaceFuncData-Input'!Y85</f>
        <v>0</v>
      </c>
      <c r="AA86" s="21">
        <f>'2025 SpaceFuncData-Input'!Z85</f>
        <v>0</v>
      </c>
      <c r="AB86" s="21">
        <f>'2025 SpaceFuncData-Input'!AA85</f>
        <v>0</v>
      </c>
      <c r="AC86" s="21">
        <f>'2025 SpaceFuncData-Input'!AB85</f>
        <v>0</v>
      </c>
      <c r="AD86" s="21">
        <f>'2025 SpaceFuncData-Input'!AC85</f>
        <v>0</v>
      </c>
      <c r="AE86" s="21">
        <f>'2025 SpaceFuncData-Input'!AD85</f>
        <v>0</v>
      </c>
      <c r="AF86" s="134">
        <f>'2025 SpaceFuncData-Input'!AE85</f>
        <v>150</v>
      </c>
      <c r="AG86" s="134">
        <f>'2025 SpaceFuncData-Input'!AF85</f>
        <v>150</v>
      </c>
      <c r="AH86" s="21">
        <f>'2025 SpaceFuncData-Input'!AG85</f>
        <v>0</v>
      </c>
      <c r="AI86" s="21">
        <f>'2025 SpaceFuncData-Input'!AH85</f>
        <v>0</v>
      </c>
      <c r="AJ86" s="134">
        <f>'2025 SpaceFuncData-Input'!AI85</f>
        <v>75</v>
      </c>
      <c r="AK86" s="21">
        <f>'2025 SpaceFuncData-Input'!AJ85</f>
        <v>500</v>
      </c>
      <c r="AL86" s="21">
        <f>'2025 SpaceFuncData-Input'!AK85</f>
        <v>1.5</v>
      </c>
      <c r="AM86" s="21">
        <f>'2025 SpaceFuncData-Input'!AL85</f>
        <v>2</v>
      </c>
      <c r="AN86" s="21" t="str">
        <f>'2025 SpaceFuncData-Input'!AM85</f>
        <v>ResidentialCommon</v>
      </c>
      <c r="AO86" s="21" t="str">
        <f t="shared" si="10"/>
        <v>ResidentialCommonOccupancy</v>
      </c>
      <c r="AP86" s="21" t="str">
        <f t="shared" si="10"/>
        <v>ResidentialCommonReceptacle</v>
      </c>
      <c r="AQ86" s="21" t="str">
        <f t="shared" si="10"/>
        <v>ResidentialCommonServiceHotWater</v>
      </c>
      <c r="AR86" s="21" t="str">
        <f t="shared" si="10"/>
        <v>ResidentialCommonLights</v>
      </c>
      <c r="AS86" s="21" t="str">
        <f t="shared" si="10"/>
        <v>ResidentialCommonGasEquip</v>
      </c>
      <c r="AT86" s="21" t="str">
        <f t="shared" si="10"/>
        <v>ResidentialCommonRefrigeration</v>
      </c>
      <c r="AU86" s="21" t="str">
        <f t="shared" si="10"/>
        <v>ResidentialCommonInfiltration</v>
      </c>
      <c r="AV86" s="21" t="str">
        <f t="shared" si="10"/>
        <v>ResidentialCommonHVACAvail</v>
      </c>
      <c r="AW86" s="21" t="str">
        <f t="shared" si="10"/>
        <v>ResidentialCommonHtgSetpt</v>
      </c>
      <c r="AX86" s="21" t="str">
        <f t="shared" si="10"/>
        <v>ResidentialCommonClgSetpt</v>
      </c>
      <c r="AY86" s="21" t="str">
        <f t="shared" si="10"/>
        <v>ResidentialCommonElevator</v>
      </c>
      <c r="AZ86" s="21" t="str">
        <f t="shared" si="10"/>
        <v>ResidentialCommonEscalator</v>
      </c>
      <c r="BA86" s="21" t="str">
        <f t="shared" si="10"/>
        <v>ResidentialCommonWtrHtrSetpt</v>
      </c>
      <c r="BB86" s="21">
        <f>'2025 SpaceFuncData-Input'!AQ85</f>
        <v>382</v>
      </c>
      <c r="BC86" s="21">
        <f>'2025 SpaceFuncData-Input'!AN85</f>
        <v>0</v>
      </c>
      <c r="BD86" s="21">
        <f>'2025 SpaceFuncData-Input'!AO85</f>
        <v>0</v>
      </c>
      <c r="BE86" s="21">
        <f>'2025 SpaceFuncData-Input'!AP85</f>
        <v>0</v>
      </c>
      <c r="BF86" s="21" t="s">
        <v>1157</v>
      </c>
      <c r="BG86" s="21" t="s">
        <v>131</v>
      </c>
      <c r="BH86" s="21" t="s">
        <v>1142</v>
      </c>
      <c r="BI86" s="21" t="s">
        <v>938</v>
      </c>
    </row>
    <row r="87" spans="1:62" x14ac:dyDescent="0.25">
      <c r="B87" s="21" t="str">
        <f>TRIM(LEFT('2025 SpaceFuncData-Input'!$A86,IF(ISNUMBER(FIND(" (Note",'2025 SpaceFuncData-Input'!$A86,1)),FIND(" (Note",'2025 SpaceFuncData-Input'!$A86,1),99)))</f>
        <v>Health Care / Assisted Living (Physical Therapy Room)</v>
      </c>
      <c r="C87" s="21" t="str">
        <f>TRIM('2025 SpaceFuncData-Input'!B86)</f>
        <v>Misc - All others</v>
      </c>
      <c r="D87" s="21">
        <f>ROUND('2025 SpaceFuncData-Input'!C86,2)</f>
        <v>10</v>
      </c>
      <c r="E87" s="21">
        <f>'2025 SpaceFuncData-Input'!D86</f>
        <v>0.5</v>
      </c>
      <c r="F87" s="21">
        <f>'2025 SpaceFuncData-Input'!E86</f>
        <v>250</v>
      </c>
      <c r="G87" s="21">
        <f>'2025 SpaceFuncData-Input'!F86</f>
        <v>200</v>
      </c>
      <c r="H87" s="21">
        <f>'2025 SpaceFuncData-Input'!G86</f>
        <v>1.5</v>
      </c>
      <c r="I87" s="21">
        <f>'2025 SpaceFuncData-Input'!H86</f>
        <v>0.24</v>
      </c>
      <c r="J87" s="21" t="str">
        <f>'2025 SpaceFuncData-Input'!I86</f>
        <v>Electric</v>
      </c>
      <c r="K87" s="21">
        <f>'2025 SpaceFuncData-Input'!J86</f>
        <v>0.75</v>
      </c>
      <c r="L87" s="21">
        <f>'2025 SpaceFuncData-Input'!K86</f>
        <v>0</v>
      </c>
      <c r="M87" s="21">
        <f>'2025 SpaceFuncData-Input'!L86</f>
        <v>0</v>
      </c>
      <c r="N87" s="21">
        <f>'2025 SpaceFuncData-Input'!M86</f>
        <v>0</v>
      </c>
      <c r="O87" s="21">
        <f>'2025 SpaceFuncData-Input'!N86</f>
        <v>0</v>
      </c>
      <c r="P87" s="21">
        <f>'2025 SpaceFuncData-Input'!O86</f>
        <v>0</v>
      </c>
      <c r="Q87" s="21">
        <f>'2025 SpaceFuncData-Input'!P86</f>
        <v>0</v>
      </c>
      <c r="R87" s="21">
        <f>'2025 SpaceFuncData-Input'!Q86</f>
        <v>0</v>
      </c>
      <c r="S87" s="21">
        <f>'2025 SpaceFuncData-Input'!R86</f>
        <v>0</v>
      </c>
      <c r="T87" s="21">
        <f>'2025 SpaceFuncData-Input'!S86</f>
        <v>0</v>
      </c>
      <c r="U87" s="21">
        <f>'2025 SpaceFuncData-Input'!T86</f>
        <v>0</v>
      </c>
      <c r="V87" s="21">
        <f>'2025 SpaceFuncData-Input'!U86</f>
        <v>0</v>
      </c>
      <c r="W87" s="21">
        <f>'2025 SpaceFuncData-Input'!V86</f>
        <v>0</v>
      </c>
      <c r="X87" s="21">
        <f>'2025 SpaceFuncData-Input'!W86</f>
        <v>0.1</v>
      </c>
      <c r="Y87" s="21">
        <f>'2025 SpaceFuncData-Input'!X86</f>
        <v>0</v>
      </c>
      <c r="Z87" s="21">
        <f>'2025 SpaceFuncData-Input'!Y86</f>
        <v>0</v>
      </c>
      <c r="AA87" s="21">
        <f>'2025 SpaceFuncData-Input'!Z86</f>
        <v>0</v>
      </c>
      <c r="AB87" s="21">
        <f>'2025 SpaceFuncData-Input'!AA86</f>
        <v>0</v>
      </c>
      <c r="AC87" s="21">
        <f>'2025 SpaceFuncData-Input'!AB86</f>
        <v>0</v>
      </c>
      <c r="AD87" s="21">
        <f>'2025 SpaceFuncData-Input'!AC86</f>
        <v>0</v>
      </c>
      <c r="AE87" s="21">
        <f>'2025 SpaceFuncData-Input'!AD86</f>
        <v>0</v>
      </c>
      <c r="AF87" s="134">
        <f>'2025 SpaceFuncData-Input'!AE86</f>
        <v>150</v>
      </c>
      <c r="AG87" s="134">
        <f>'2025 SpaceFuncData-Input'!AF86</f>
        <v>150</v>
      </c>
      <c r="AH87" s="21">
        <f>'2025 SpaceFuncData-Input'!AG86</f>
        <v>0</v>
      </c>
      <c r="AI87" s="21">
        <f>'2025 SpaceFuncData-Input'!AH86</f>
        <v>0</v>
      </c>
      <c r="AJ87" s="134">
        <f>'2025 SpaceFuncData-Input'!AI86</f>
        <v>75</v>
      </c>
      <c r="AK87" s="21">
        <f>'2025 SpaceFuncData-Input'!AJ86</f>
        <v>500</v>
      </c>
      <c r="AL87" s="21">
        <f>'2025 SpaceFuncData-Input'!AK86</f>
        <v>1.5</v>
      </c>
      <c r="AM87" s="21">
        <f>'2025 SpaceFuncData-Input'!AL86</f>
        <v>2</v>
      </c>
      <c r="AN87" s="21" t="str">
        <f>'2025 SpaceFuncData-Input'!AM86</f>
        <v>ResidentialCommon</v>
      </c>
      <c r="AO87" s="21" t="str">
        <f t="shared" si="10"/>
        <v>ResidentialCommonOccupancy</v>
      </c>
      <c r="AP87" s="21" t="str">
        <f t="shared" si="10"/>
        <v>ResidentialCommonReceptacle</v>
      </c>
      <c r="AQ87" s="21" t="str">
        <f t="shared" si="10"/>
        <v>ResidentialCommonServiceHotWater</v>
      </c>
      <c r="AR87" s="21" t="str">
        <f t="shared" si="10"/>
        <v>ResidentialCommonLights</v>
      </c>
      <c r="AS87" s="21" t="str">
        <f t="shared" si="10"/>
        <v>ResidentialCommonGasEquip</v>
      </c>
      <c r="AT87" s="21" t="str">
        <f t="shared" si="10"/>
        <v>ResidentialCommonRefrigeration</v>
      </c>
      <c r="AU87" s="21" t="str">
        <f t="shared" si="10"/>
        <v>ResidentialCommonInfiltration</v>
      </c>
      <c r="AV87" s="21" t="str">
        <f t="shared" si="10"/>
        <v>ResidentialCommonHVACAvail</v>
      </c>
      <c r="AW87" s="21" t="str">
        <f t="shared" si="10"/>
        <v>ResidentialCommonHtgSetpt</v>
      </c>
      <c r="AX87" s="21" t="str">
        <f t="shared" si="10"/>
        <v>ResidentialCommonClgSetpt</v>
      </c>
      <c r="AY87" s="21" t="str">
        <f t="shared" si="10"/>
        <v>ResidentialCommonElevator</v>
      </c>
      <c r="AZ87" s="21" t="str">
        <f t="shared" si="10"/>
        <v>ResidentialCommonEscalator</v>
      </c>
      <c r="BA87" s="21" t="str">
        <f t="shared" si="10"/>
        <v>ResidentialCommonWtrHtrSetpt</v>
      </c>
      <c r="BB87" s="21">
        <f>'2025 SpaceFuncData-Input'!AQ86</f>
        <v>383</v>
      </c>
      <c r="BC87" s="21">
        <f>'2025 SpaceFuncData-Input'!AN86</f>
        <v>0</v>
      </c>
      <c r="BD87" s="21">
        <f>'2025 SpaceFuncData-Input'!AO86</f>
        <v>0</v>
      </c>
      <c r="BE87" s="21">
        <f>'2025 SpaceFuncData-Input'!AP86</f>
        <v>0</v>
      </c>
      <c r="BF87" s="21" t="s">
        <v>1158</v>
      </c>
      <c r="BG87" s="21" t="s">
        <v>131</v>
      </c>
      <c r="BH87" s="21" t="s">
        <v>1142</v>
      </c>
      <c r="BI87" s="21" t="s">
        <v>938</v>
      </c>
    </row>
    <row r="88" spans="1:62" x14ac:dyDescent="0.25">
      <c r="A88" s="21" t="s">
        <v>95</v>
      </c>
      <c r="C88" s="21" t="str">
        <f>TRIM('2025 SpaceFuncData-Input'!B89)</f>
        <v/>
      </c>
      <c r="AF88" s="134"/>
      <c r="AG88" s="134"/>
      <c r="AJ88" s="134"/>
    </row>
    <row r="89" spans="1:62" x14ac:dyDescent="0.25">
      <c r="A89" s="21" t="s">
        <v>96</v>
      </c>
      <c r="B89" s="21" t="str">
        <f>TRIM(LEFT('2025 SpaceFuncData-Input'!$A91,IF(ISNUMBER(FIND(" (Note",'2025 SpaceFuncData-Input'!$A91,1)),FIND(" (Note",'2025 SpaceFuncData-Input'!$A91,1),99)))</f>
        <v/>
      </c>
      <c r="C89" s="21" t="str">
        <f>TRIM('2025 SpaceFuncData-Input'!B90)</f>
        <v/>
      </c>
      <c r="AF89" s="134"/>
      <c r="AG89" s="134"/>
      <c r="AJ89" s="134"/>
    </row>
    <row r="90" spans="1:62" x14ac:dyDescent="0.25">
      <c r="C90" s="21" t="str">
        <f>TRIM('2025 SpaceFuncData-Input'!B91)</f>
        <v/>
      </c>
      <c r="AF90" s="134"/>
      <c r="AG90" s="134"/>
      <c r="AJ90" s="134"/>
      <c r="AO90" s="21" t="s">
        <v>94</v>
      </c>
      <c r="AP90" s="21" t="s">
        <v>74</v>
      </c>
      <c r="AQ90" s="21" t="s">
        <v>120</v>
      </c>
      <c r="AR90" s="21" t="s">
        <v>93</v>
      </c>
      <c r="AS90" s="21" t="s">
        <v>92</v>
      </c>
      <c r="AT90" s="21" t="s">
        <v>91</v>
      </c>
      <c r="AU90" s="21" t="s">
        <v>90</v>
      </c>
      <c r="AV90" s="21" t="s">
        <v>89</v>
      </c>
      <c r="AW90" s="21" t="s">
        <v>290</v>
      </c>
      <c r="AX90" s="21" t="s">
        <v>291</v>
      </c>
      <c r="AY90" s="21" t="s">
        <v>121</v>
      </c>
      <c r="AZ90" s="21" t="s">
        <v>126</v>
      </c>
      <c r="BA90" s="21" t="s">
        <v>292</v>
      </c>
    </row>
  </sheetData>
  <conditionalFormatting sqref="A3:BF4 B5:AN5 AP5:BG5 AF16:BG83 B16:AE87 AF84:BH84 AF85:BG87 B88:Q88 R88:BH90 C89:Q90">
    <cfRule type="expression" dxfId="57" priority="62">
      <formula>IF($BJ3="X",TRUE,FALSE)</formula>
    </cfRule>
  </conditionalFormatting>
  <conditionalFormatting sqref="B88:B89">
    <cfRule type="expression" dxfId="56" priority="222">
      <formula>IF($BJ89="X",TRUE,FALSE)</formula>
    </cfRule>
  </conditionalFormatting>
  <conditionalFormatting sqref="B6:BG15">
    <cfRule type="expression" dxfId="55" priority="234">
      <formula>IF($BK6="X",TRUE,FALSE)</formula>
    </cfRule>
  </conditionalFormatting>
  <conditionalFormatting sqref="AO5:BH9 AO10:BG10 AO11:BH15 AO16:BG16 AO17:BH23 AO24:BG24 AO25:BH25 AO26:BG26 AO27:BH28 AO29:BG29 AO30:BH39 AO40:BG41 AO42:BH45 AO46:BG47 AO48:BH53 AO54:BG54 AO55:BH55 AO56:BG57 AO58:BH60 AO61:BG64 AO65:BH73 AO74:BG74 AO75:BH78 AO79:BG79 AO80:BH90">
    <cfRule type="expression" dxfId="54" priority="8">
      <formula>IF(#REF!="X",TRUE,FALSE)</formula>
    </cfRule>
  </conditionalFormatting>
  <conditionalFormatting sqref="BG3:BG4">
    <cfRule type="expression" dxfId="53" priority="29">
      <formula>IF($BG3="X",TRUE,FALSE)</formula>
    </cfRule>
  </conditionalFormatting>
  <conditionalFormatting sqref="BH3:BH4">
    <cfRule type="expression" dxfId="52" priority="48">
      <formula>IF($BH3="X",TRUE,FALSE)</formula>
    </cfRule>
  </conditionalFormatting>
  <conditionalFormatting sqref="BH5 BH28 BH30:BH39 BH42:BH45 BH48:BH53 BH55 BH58:BH60 BH65:BH70 BH75:BH78 BH80:BH83">
    <cfRule type="expression" dxfId="51" priority="31">
      <formula>IF($BL5="X",TRUE,FALSE)</formula>
    </cfRule>
  </conditionalFormatting>
  <conditionalFormatting sqref="BH6 BH14">
    <cfRule type="expression" dxfId="50" priority="240">
      <formula>IF($BM6="X",TRUE,FALSE)</formula>
    </cfRule>
  </conditionalFormatting>
  <conditionalFormatting sqref="BH7:BH9 BH11:BH13 BH27">
    <cfRule type="expression" dxfId="49" priority="242">
      <formula>IF(#REF!="X",TRUE,FALSE)</formula>
    </cfRule>
  </conditionalFormatting>
  <conditionalFormatting sqref="BH15">
    <cfRule type="expression" dxfId="48" priority="17">
      <formula>IF($CD15="X",TRUE,FALSE)</formula>
    </cfRule>
  </conditionalFormatting>
  <conditionalFormatting sqref="BH71:BH73">
    <cfRule type="expression" dxfId="47" priority="13">
      <formula>IF($CD71="X",TRUE,FALSE)</formula>
    </cfRule>
  </conditionalFormatting>
  <conditionalFormatting sqref="BH85:BH87">
    <cfRule type="expression" dxfId="46" priority="9">
      <formula>IF($BL85="X",TRUE,FALSE)</formula>
    </cfRule>
  </conditionalFormatting>
  <conditionalFormatting sqref="BK7:BK13">
    <cfRule type="expression" dxfId="45" priority="34">
      <formula>IF(#REF!="X",TRUE,FALSE)</formula>
    </cfRule>
    <cfRule type="expression" dxfId="44" priority="35">
      <formula>IF($BH7="X",TRUE,FALSE)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09375" defaultRowHeight="11.4" x14ac:dyDescent="0.2"/>
  <cols>
    <col min="1" max="1" width="3.44140625" style="99" customWidth="1"/>
    <col min="2" max="2" width="68.5546875" style="99" bestFit="1" customWidth="1"/>
    <col min="3" max="12" width="18.5546875" style="99" customWidth="1"/>
    <col min="13" max="13" width="11.5546875" style="99" customWidth="1"/>
    <col min="14" max="14" width="32.88671875" style="99" customWidth="1"/>
    <col min="15" max="16384" width="9.109375" style="99"/>
  </cols>
  <sheetData>
    <row r="1" spans="1:13" ht="13.2" x14ac:dyDescent="0.2">
      <c r="A1" s="112" t="s">
        <v>864</v>
      </c>
      <c r="B1" s="81"/>
    </row>
    <row r="2" spans="1:13" ht="13.2" x14ac:dyDescent="0.2">
      <c r="A2" s="81" t="s">
        <v>857</v>
      </c>
      <c r="B2" s="81"/>
    </row>
    <row r="3" spans="1:13" ht="13.2" x14ac:dyDescent="0.25">
      <c r="A3" s="81"/>
      <c r="B3" s="113" t="s">
        <v>856</v>
      </c>
      <c r="C3" s="115" t="s">
        <v>524</v>
      </c>
      <c r="D3" s="115" t="s">
        <v>972</v>
      </c>
      <c r="E3" s="116" t="s">
        <v>996</v>
      </c>
      <c r="F3" s="116" t="s">
        <v>997</v>
      </c>
      <c r="G3" s="116" t="s">
        <v>939</v>
      </c>
      <c r="H3" s="116" t="s">
        <v>858</v>
      </c>
      <c r="I3" s="116" t="s">
        <v>859</v>
      </c>
      <c r="J3" s="115" t="s">
        <v>933</v>
      </c>
      <c r="K3" s="115" t="s">
        <v>881</v>
      </c>
      <c r="L3" s="115" t="s">
        <v>964</v>
      </c>
    </row>
    <row r="4" spans="1:13" ht="22.8" x14ac:dyDescent="0.2">
      <c r="A4" s="23"/>
      <c r="B4" s="114" t="s">
        <v>96</v>
      </c>
      <c r="C4" s="98" t="s">
        <v>934</v>
      </c>
      <c r="D4" s="98" t="s">
        <v>973</v>
      </c>
      <c r="E4" s="98" t="s">
        <v>847</v>
      </c>
      <c r="F4" s="98" t="s">
        <v>848</v>
      </c>
      <c r="G4" s="98" t="s">
        <v>725</v>
      </c>
      <c r="H4" s="117" t="s">
        <v>716</v>
      </c>
      <c r="I4" s="117" t="s">
        <v>342</v>
      </c>
      <c r="J4" s="98" t="s">
        <v>935</v>
      </c>
      <c r="K4" s="98" t="s">
        <v>937</v>
      </c>
      <c r="L4" s="98" t="s">
        <v>965</v>
      </c>
      <c r="M4" s="21" t="s">
        <v>269</v>
      </c>
    </row>
    <row r="5" spans="1:13" ht="14.4" x14ac:dyDescent="0.2">
      <c r="A5" s="22"/>
      <c r="B5" s="114" t="s">
        <v>96</v>
      </c>
      <c r="C5" s="98" t="s">
        <v>936</v>
      </c>
      <c r="D5" s="98" t="s">
        <v>936</v>
      </c>
      <c r="E5" s="98" t="s">
        <v>724</v>
      </c>
      <c r="F5" s="98" t="s">
        <v>724</v>
      </c>
      <c r="G5" s="98" t="s">
        <v>751</v>
      </c>
      <c r="H5" s="117"/>
      <c r="I5" s="117"/>
      <c r="J5" s="98" t="s">
        <v>879</v>
      </c>
      <c r="K5" s="98" t="s">
        <v>880</v>
      </c>
      <c r="L5" s="98"/>
      <c r="M5" s="21" t="s">
        <v>269</v>
      </c>
    </row>
    <row r="6" spans="1:13" ht="12.75" customHeight="1" x14ac:dyDescent="0.2">
      <c r="B6" s="97" t="str">
        <f>'2019 Ventilation List SORT'!A6</f>
        <v>Assembly - Auditorium seating area</v>
      </c>
      <c r="C6" s="101">
        <f>'2019 Ventilation List SORT'!B6</f>
        <v>1.07</v>
      </c>
      <c r="D6" s="101">
        <f>'2019 Ventilation List SORT'!C6</f>
        <v>0.15</v>
      </c>
      <c r="E6" s="101">
        <f>'2019 Ventilation List SORT'!D6</f>
        <v>0</v>
      </c>
      <c r="F6" s="101">
        <f>'2019 Ventilation List SORT'!E6</f>
        <v>0</v>
      </c>
      <c r="G6" s="101">
        <f>'2019 Ventilation List SORT'!F6</f>
        <v>0</v>
      </c>
      <c r="H6" s="101">
        <f>'2019 Ventilation List SORT'!G6</f>
        <v>1</v>
      </c>
      <c r="I6" s="97">
        <f>IF(ISNUMBER(FIND("F",'2019 Ventilation List SORT'!H6)),IF(FIND("F",'2019 Ventilation List SORT'!H6)=1,1,IF(ISNUMBER(FIND(", F",'2019 Ventilation List SORT'!H6)),1,0)),0)</f>
        <v>1</v>
      </c>
      <c r="J6" s="101">
        <f>IF(D6&gt;0,15,0)</f>
        <v>15</v>
      </c>
      <c r="K6" s="121">
        <f>IF(OR(C6=0,C6=D6),0,C6/J6*1000)</f>
        <v>71.333333333333329</v>
      </c>
      <c r="L6" s="132">
        <v>1</v>
      </c>
      <c r="M6" s="21" t="s">
        <v>269</v>
      </c>
    </row>
    <row r="7" spans="1:13" ht="12.75" customHeight="1" x14ac:dyDescent="0.2">
      <c r="B7" s="97" t="str">
        <f>'2019 Ventilation List SORT'!A7</f>
        <v>Assembly - Courtrooms</v>
      </c>
      <c r="C7" s="101">
        <f>'2019 Ventilation List SORT'!B7</f>
        <v>0.19</v>
      </c>
      <c r="D7" s="101">
        <f>'2019 Ventilation List SORT'!C7</f>
        <v>0.15</v>
      </c>
      <c r="E7" s="101">
        <f>'2019 Ventilation List SORT'!D7</f>
        <v>0</v>
      </c>
      <c r="F7" s="101">
        <f>'2019 Ventilation List SORT'!E7</f>
        <v>0</v>
      </c>
      <c r="G7" s="101">
        <f>'2019 Ventilation List SORT'!F7</f>
        <v>0</v>
      </c>
      <c r="H7" s="101">
        <f>'2019 Ventilation List SORT'!G7</f>
        <v>1</v>
      </c>
      <c r="I7" s="97">
        <f>IF(ISNUMBER(FIND("F",'2019 Ventilation List SORT'!H7)),IF(FIND("F",'2019 Ventilation List SORT'!H7)=1,1,IF(ISNUMBER(FIND(", F",'2019 Ventilation List SORT'!H7)),1,0)),0)</f>
        <v>1</v>
      </c>
      <c r="J7" s="101">
        <f t="shared" ref="J7:J71" si="0">IF(D7&gt;0,15,0)</f>
        <v>15</v>
      </c>
      <c r="K7" s="121">
        <f t="shared" ref="K7:K71" si="1">IF(OR(C7=0,C7=D7),0,C7/J7*1000)</f>
        <v>12.666666666666666</v>
      </c>
      <c r="L7" s="132">
        <f>L6+1</f>
        <v>2</v>
      </c>
      <c r="M7" s="21" t="s">
        <v>269</v>
      </c>
    </row>
    <row r="8" spans="1:13" ht="12.75" customHeight="1" x14ac:dyDescent="0.2">
      <c r="B8" s="97" t="str">
        <f>'2019 Ventilation List SORT'!A8</f>
        <v>Assembly - Legislative chambers</v>
      </c>
      <c r="C8" s="101">
        <f>'2019 Ventilation List SORT'!B8</f>
        <v>0.19</v>
      </c>
      <c r="D8" s="101">
        <f>'2019 Ventilation List SORT'!C8</f>
        <v>0.15</v>
      </c>
      <c r="E8" s="101">
        <f>'2019 Ventilation List SORT'!D8</f>
        <v>0</v>
      </c>
      <c r="F8" s="101">
        <f>'2019 Ventilation List SORT'!E8</f>
        <v>0</v>
      </c>
      <c r="G8" s="101">
        <f>'2019 Ventilation List SORT'!F8</f>
        <v>0</v>
      </c>
      <c r="H8" s="101">
        <f>'2019 Ventilation List SORT'!G8</f>
        <v>1</v>
      </c>
      <c r="I8" s="97">
        <f>IF(ISNUMBER(FIND("F",'2019 Ventilation List SORT'!H8)),IF(FIND("F",'2019 Ventilation List SORT'!H8)=1,1,IF(ISNUMBER(FIND(", F",'2019 Ventilation List SORT'!H8)),1,0)),0)</f>
        <v>1</v>
      </c>
      <c r="J8" s="101">
        <f t="shared" si="0"/>
        <v>15</v>
      </c>
      <c r="K8" s="121">
        <f t="shared" si="1"/>
        <v>12.666666666666666</v>
      </c>
      <c r="L8" s="132">
        <f t="shared" ref="L8:L71" si="2">L7+1</f>
        <v>3</v>
      </c>
      <c r="M8" s="21" t="s">
        <v>269</v>
      </c>
    </row>
    <row r="9" spans="1:13" ht="12.75" customHeight="1" x14ac:dyDescent="0.2">
      <c r="B9" s="97" t="str">
        <f>'2019 Ventilation List SORT'!A9</f>
        <v>Assembly - Libraries (reading rooms and stack areas)</v>
      </c>
      <c r="C9" s="101">
        <f>'2019 Ventilation List SORT'!B9</f>
        <v>0.15</v>
      </c>
      <c r="D9" s="101">
        <f>'2019 Ventilation List SORT'!C9</f>
        <v>0.15</v>
      </c>
      <c r="E9" s="101">
        <f>'2019 Ventilation List SORT'!D9</f>
        <v>0</v>
      </c>
      <c r="F9" s="101">
        <f>'2019 Ventilation List SORT'!E9</f>
        <v>0</v>
      </c>
      <c r="G9" s="101">
        <f>'2019 Ventilation List SORT'!F9</f>
        <v>0</v>
      </c>
      <c r="H9" s="101">
        <f>'2019 Ventilation List SORT'!G9</f>
        <v>1</v>
      </c>
      <c r="I9" s="97">
        <f>IF(ISNUMBER(FIND("F",'2019 Ventilation List SORT'!H9)),IF(FIND("F",'2019 Ventilation List SORT'!H9)=1,1,IF(ISNUMBER(FIND(", F",'2019 Ventilation List SORT'!H9)),1,0)),0)</f>
        <v>0</v>
      </c>
      <c r="J9" s="101">
        <f t="shared" si="0"/>
        <v>15</v>
      </c>
      <c r="K9" s="121">
        <f t="shared" si="1"/>
        <v>0</v>
      </c>
      <c r="L9" s="132">
        <f t="shared" si="2"/>
        <v>4</v>
      </c>
      <c r="M9" s="21" t="s">
        <v>269</v>
      </c>
    </row>
    <row r="10" spans="1:13" ht="12.75" customHeight="1" x14ac:dyDescent="0.2">
      <c r="B10" s="97" t="str">
        <f>'2019 Ventilation List SORT'!A10</f>
        <v>Assembly - Lobbies</v>
      </c>
      <c r="C10" s="101">
        <f>'2019 Ventilation List SORT'!B10</f>
        <v>0.5</v>
      </c>
      <c r="D10" s="101">
        <f>'2019 Ventilation List SORT'!C10</f>
        <v>0.15</v>
      </c>
      <c r="E10" s="101">
        <f>'2019 Ventilation List SORT'!D10</f>
        <v>0</v>
      </c>
      <c r="F10" s="101">
        <f>'2019 Ventilation List SORT'!E10</f>
        <v>0</v>
      </c>
      <c r="G10" s="101">
        <f>'2019 Ventilation List SORT'!F10</f>
        <v>0</v>
      </c>
      <c r="H10" s="101">
        <f>'2019 Ventilation List SORT'!G10</f>
        <v>1</v>
      </c>
      <c r="I10" s="97">
        <f>IF(ISNUMBER(FIND("F",'2019 Ventilation List SORT'!H10)),IF(FIND("F",'2019 Ventilation List SORT'!H10)=1,1,IF(ISNUMBER(FIND(", F",'2019 Ventilation List SORT'!H10)),1,0)),0)</f>
        <v>1</v>
      </c>
      <c r="J10" s="101">
        <f t="shared" si="0"/>
        <v>15</v>
      </c>
      <c r="K10" s="121">
        <f t="shared" si="1"/>
        <v>33.333333333333336</v>
      </c>
      <c r="L10" s="132">
        <f t="shared" si="2"/>
        <v>5</v>
      </c>
      <c r="M10" s="21" t="s">
        <v>269</v>
      </c>
    </row>
    <row r="11" spans="1:13" ht="12.75" customHeight="1" x14ac:dyDescent="0.2">
      <c r="B11" s="97" t="str">
        <f>'2019 Ventilation List SORT'!A11</f>
        <v>Assembly - Museums (childrens)</v>
      </c>
      <c r="C11" s="101">
        <f>'2019 Ventilation List SORT'!B11</f>
        <v>0.25</v>
      </c>
      <c r="D11" s="101">
        <f>'2019 Ventilation List SORT'!C11</f>
        <v>0.15</v>
      </c>
      <c r="E11" s="101">
        <f>'2019 Ventilation List SORT'!D11</f>
        <v>0</v>
      </c>
      <c r="F11" s="101">
        <f>'2019 Ventilation List SORT'!E11</f>
        <v>0</v>
      </c>
      <c r="G11" s="101">
        <f>'2019 Ventilation List SORT'!F11</f>
        <v>0</v>
      </c>
      <c r="H11" s="101">
        <f>'2019 Ventilation List SORT'!G11</f>
        <v>1</v>
      </c>
      <c r="I11" s="97">
        <f>IF(ISNUMBER(FIND("F",'2019 Ventilation List SORT'!H11)),IF(FIND("F",'2019 Ventilation List SORT'!H11)=1,1,IF(ISNUMBER(FIND(", F",'2019 Ventilation List SORT'!H11)),1,0)),0)</f>
        <v>0</v>
      </c>
      <c r="J11" s="101">
        <f t="shared" si="0"/>
        <v>15</v>
      </c>
      <c r="K11" s="121">
        <f t="shared" si="1"/>
        <v>16.666666666666668</v>
      </c>
      <c r="L11" s="132">
        <f t="shared" si="2"/>
        <v>6</v>
      </c>
      <c r="M11" s="21" t="s">
        <v>269</v>
      </c>
    </row>
    <row r="12" spans="1:13" ht="12.75" customHeight="1" x14ac:dyDescent="0.2">
      <c r="B12" s="97" t="str">
        <f>'2019 Ventilation List SORT'!A12</f>
        <v>Assembly - Museums/galleries</v>
      </c>
      <c r="C12" s="101">
        <f>'2019 Ventilation List SORT'!B12</f>
        <v>0.25</v>
      </c>
      <c r="D12" s="101">
        <f>'2019 Ventilation List SORT'!C12</f>
        <v>0.15</v>
      </c>
      <c r="E12" s="101">
        <f>'2019 Ventilation List SORT'!D12</f>
        <v>0</v>
      </c>
      <c r="F12" s="101">
        <f>'2019 Ventilation List SORT'!E12</f>
        <v>0</v>
      </c>
      <c r="G12" s="101">
        <f>'2019 Ventilation List SORT'!F12</f>
        <v>0</v>
      </c>
      <c r="H12" s="101">
        <f>'2019 Ventilation List SORT'!G12</f>
        <v>1</v>
      </c>
      <c r="I12" s="97">
        <f>IF(ISNUMBER(FIND("F",'2019 Ventilation List SORT'!H12)),IF(FIND("F",'2019 Ventilation List SORT'!H12)=1,1,IF(ISNUMBER(FIND(", F",'2019 Ventilation List SORT'!H12)),1,0)),0)</f>
        <v>1</v>
      </c>
      <c r="J12" s="101">
        <f t="shared" si="0"/>
        <v>15</v>
      </c>
      <c r="K12" s="121">
        <f t="shared" si="1"/>
        <v>16.666666666666668</v>
      </c>
      <c r="L12" s="132">
        <f t="shared" si="2"/>
        <v>7</v>
      </c>
      <c r="M12" s="21" t="s">
        <v>269</v>
      </c>
    </row>
    <row r="13" spans="1:13" ht="12.75" customHeight="1" x14ac:dyDescent="0.2">
      <c r="B13" s="97" t="str">
        <f>'2019 Ventilation List SORT'!A13</f>
        <v>Assembly - Places of religious worship</v>
      </c>
      <c r="C13" s="101">
        <f>'2019 Ventilation List SORT'!B13</f>
        <v>1.07</v>
      </c>
      <c r="D13" s="101">
        <f>'2019 Ventilation List SORT'!C13</f>
        <v>0.15</v>
      </c>
      <c r="E13" s="101">
        <f>'2019 Ventilation List SORT'!D13</f>
        <v>0</v>
      </c>
      <c r="F13" s="101">
        <f>'2019 Ventilation List SORT'!E13</f>
        <v>0</v>
      </c>
      <c r="G13" s="101">
        <f>'2019 Ventilation List SORT'!F13</f>
        <v>0</v>
      </c>
      <c r="H13" s="101">
        <f>'2019 Ventilation List SORT'!G13</f>
        <v>1</v>
      </c>
      <c r="I13" s="97">
        <f>IF(ISNUMBER(FIND("F",'2019 Ventilation List SORT'!H13)),IF(FIND("F",'2019 Ventilation List SORT'!H13)=1,1,IF(ISNUMBER(FIND(", F",'2019 Ventilation List SORT'!H13)),1,0)),0)</f>
        <v>1</v>
      </c>
      <c r="J13" s="101">
        <f t="shared" si="0"/>
        <v>15</v>
      </c>
      <c r="K13" s="121">
        <f t="shared" si="1"/>
        <v>71.333333333333329</v>
      </c>
      <c r="L13" s="132">
        <f t="shared" si="2"/>
        <v>8</v>
      </c>
      <c r="M13" s="21" t="s">
        <v>269</v>
      </c>
    </row>
    <row r="14" spans="1:13" ht="12.75" customHeight="1" x14ac:dyDescent="0.2">
      <c r="B14" s="97" t="str">
        <f>'2019 Ventilation List SORT'!A14</f>
        <v>Education - Art classroom</v>
      </c>
      <c r="C14" s="101">
        <f>'2019 Ventilation List SORT'!B14</f>
        <v>0.15</v>
      </c>
      <c r="D14" s="101">
        <f>'2019 Ventilation List SORT'!C14</f>
        <v>0.15</v>
      </c>
      <c r="E14" s="101">
        <f>'2019 Ventilation List SORT'!D14</f>
        <v>0</v>
      </c>
      <c r="F14" s="101">
        <f>'2019 Ventilation List SORT'!E14</f>
        <v>0</v>
      </c>
      <c r="G14" s="145">
        <f>'2019 Ventilation List SORT'!F14</f>
        <v>0.7</v>
      </c>
      <c r="H14" s="101">
        <f>'2019 Ventilation List SORT'!G14</f>
        <v>2</v>
      </c>
      <c r="I14" s="97">
        <f>IF(ISNUMBER(FIND("F",'2019 Ventilation List SORT'!H14)),IF(FIND("F",'2019 Ventilation List SORT'!H14)=1,1,IF(ISNUMBER(FIND(", F",'2019 Ventilation List SORT'!H14)),1,0)),0)</f>
        <v>0</v>
      </c>
      <c r="J14" s="101">
        <f t="shared" si="0"/>
        <v>15</v>
      </c>
      <c r="K14" s="121">
        <f t="shared" si="1"/>
        <v>0</v>
      </c>
      <c r="L14" s="132">
        <f t="shared" si="2"/>
        <v>9</v>
      </c>
      <c r="M14" s="21" t="s">
        <v>269</v>
      </c>
    </row>
    <row r="15" spans="1:13" ht="12.75" customHeight="1" x14ac:dyDescent="0.2">
      <c r="B15" s="97" t="str">
        <f>'2019 Ventilation List SORT'!A15</f>
        <v>Education - Classrooms (ages 9-18)</v>
      </c>
      <c r="C15" s="101">
        <f>'2019 Ventilation List SORT'!B15</f>
        <v>0.38</v>
      </c>
      <c r="D15" s="101">
        <f>'2019 Ventilation List SORT'!C15</f>
        <v>0.15</v>
      </c>
      <c r="E15" s="101">
        <f>'2019 Ventilation List SORT'!D15</f>
        <v>0</v>
      </c>
      <c r="F15" s="101">
        <f>'2019 Ventilation List SORT'!E15</f>
        <v>0</v>
      </c>
      <c r="G15" s="101">
        <f>'2019 Ventilation List SORT'!F15</f>
        <v>0</v>
      </c>
      <c r="H15" s="101">
        <f>'2019 Ventilation List SORT'!G15</f>
        <v>1</v>
      </c>
      <c r="I15" s="97">
        <f>IF(ISNUMBER(FIND("F",'2019 Ventilation List SORT'!H15)),IF(FIND("F",'2019 Ventilation List SORT'!H15)=1,1,IF(ISNUMBER(FIND(", F",'2019 Ventilation List SORT'!H15)),1,0)),0)</f>
        <v>0</v>
      </c>
      <c r="J15" s="101">
        <f t="shared" si="0"/>
        <v>15</v>
      </c>
      <c r="K15" s="121">
        <f t="shared" si="1"/>
        <v>25.333333333333332</v>
      </c>
      <c r="L15" s="132">
        <f t="shared" si="2"/>
        <v>10</v>
      </c>
      <c r="M15" s="21" t="s">
        <v>269</v>
      </c>
    </row>
    <row r="16" spans="1:13" ht="12.75" customHeight="1" x14ac:dyDescent="0.2">
      <c r="B16" s="97" t="str">
        <f>'2019 Ventilation List SORT'!A16</f>
        <v>Education - Classrooms (ages 5-8)</v>
      </c>
      <c r="C16" s="101">
        <f>'2019 Ventilation List SORT'!B16</f>
        <v>0.38</v>
      </c>
      <c r="D16" s="101">
        <f>'2019 Ventilation List SORT'!C16</f>
        <v>0.15</v>
      </c>
      <c r="E16" s="101">
        <f>'2019 Ventilation List SORT'!D16</f>
        <v>0</v>
      </c>
      <c r="F16" s="101">
        <f>'2019 Ventilation List SORT'!E16</f>
        <v>0</v>
      </c>
      <c r="G16" s="101">
        <f>'2019 Ventilation List SORT'!F16</f>
        <v>0</v>
      </c>
      <c r="H16" s="101">
        <f>'2019 Ventilation List SORT'!G16</f>
        <v>1</v>
      </c>
      <c r="I16" s="97">
        <f>IF(ISNUMBER(FIND("F",'2019 Ventilation List SORT'!H16)),IF(FIND("F",'2019 Ventilation List SORT'!H16)=1,1,IF(ISNUMBER(FIND(", F",'2019 Ventilation List SORT'!H16)),1,0)),0)</f>
        <v>0</v>
      </c>
      <c r="J16" s="101">
        <f t="shared" si="0"/>
        <v>15</v>
      </c>
      <c r="K16" s="121">
        <f t="shared" si="1"/>
        <v>25.333333333333332</v>
      </c>
      <c r="L16" s="132">
        <f t="shared" si="2"/>
        <v>11</v>
      </c>
      <c r="M16" s="21" t="s">
        <v>269</v>
      </c>
    </row>
    <row r="17" spans="2:13" ht="12.75" customHeight="1" x14ac:dyDescent="0.2">
      <c r="B17" s="97" t="str">
        <f>'2019 Ventilation List SORT'!A17</f>
        <v>Education - Computer lab</v>
      </c>
      <c r="C17" s="101">
        <f>'2019 Ventilation List SORT'!B17</f>
        <v>0.15</v>
      </c>
      <c r="D17" s="101">
        <f>'2019 Ventilation List SORT'!C17</f>
        <v>0.15</v>
      </c>
      <c r="E17" s="101">
        <f>'2019 Ventilation List SORT'!D17</f>
        <v>0</v>
      </c>
      <c r="F17" s="101">
        <f>'2019 Ventilation List SORT'!E17</f>
        <v>0</v>
      </c>
      <c r="G17" s="101">
        <f>'2019 Ventilation List SORT'!F17</f>
        <v>0</v>
      </c>
      <c r="H17" s="101">
        <f>'2019 Ventilation List SORT'!G17</f>
        <v>1</v>
      </c>
      <c r="I17" s="97">
        <f>IF(ISNUMBER(FIND("F",'2019 Ventilation List SORT'!H17)),IF(FIND("F",'2019 Ventilation List SORT'!H17)=1,1,IF(ISNUMBER(FIND(", F",'2019 Ventilation List SORT'!H17)),1,0)),0)</f>
        <v>0</v>
      </c>
      <c r="J17" s="101">
        <f t="shared" si="0"/>
        <v>15</v>
      </c>
      <c r="K17" s="121">
        <f t="shared" si="1"/>
        <v>0</v>
      </c>
      <c r="L17" s="132">
        <f t="shared" si="2"/>
        <v>12</v>
      </c>
      <c r="M17" s="21" t="s">
        <v>269</v>
      </c>
    </row>
    <row r="18" spans="2:13" ht="12.75" customHeight="1" x14ac:dyDescent="0.2">
      <c r="B18" s="97" t="str">
        <f>'2019 Ventilation List SORT'!A18</f>
        <v>Education - Daycare (through age 4)</v>
      </c>
      <c r="C18" s="101">
        <f>'2019 Ventilation List SORT'!B18</f>
        <v>0.21</v>
      </c>
      <c r="D18" s="101">
        <f>'2019 Ventilation List SORT'!C18</f>
        <v>0.15</v>
      </c>
      <c r="E18" s="101">
        <f>'2019 Ventilation List SORT'!D18</f>
        <v>0</v>
      </c>
      <c r="F18" s="101">
        <f>'2019 Ventilation List SORT'!E18</f>
        <v>0</v>
      </c>
      <c r="G18" s="101">
        <f>'2019 Ventilation List SORT'!F18</f>
        <v>0</v>
      </c>
      <c r="H18" s="101">
        <f>'2019 Ventilation List SORT'!G18</f>
        <v>2</v>
      </c>
      <c r="I18" s="97">
        <f>IF(ISNUMBER(FIND("F",'2019 Ventilation List SORT'!H18)),IF(FIND("F",'2019 Ventilation List SORT'!H18)=1,1,IF(ISNUMBER(FIND(", F",'2019 Ventilation List SORT'!H18)),1,0)),0)</f>
        <v>0</v>
      </c>
      <c r="J18" s="101">
        <f t="shared" si="0"/>
        <v>15</v>
      </c>
      <c r="K18" s="121">
        <f t="shared" si="1"/>
        <v>14</v>
      </c>
      <c r="L18" s="132">
        <f t="shared" si="2"/>
        <v>13</v>
      </c>
      <c r="M18" s="21" t="s">
        <v>269</v>
      </c>
    </row>
    <row r="19" spans="2:13" ht="12.75" customHeight="1" x14ac:dyDescent="0.2">
      <c r="B19" s="97" t="str">
        <f>'2019 Ventilation List SORT'!A19</f>
        <v>Education - Daycare sickroom</v>
      </c>
      <c r="C19" s="101">
        <f>'2019 Ventilation List SORT'!B19</f>
        <v>0.15</v>
      </c>
      <c r="D19" s="101">
        <f>'2019 Ventilation List SORT'!C19</f>
        <v>0.15</v>
      </c>
      <c r="E19" s="101">
        <f>'2019 Ventilation List SORT'!D19</f>
        <v>0</v>
      </c>
      <c r="F19" s="101">
        <f>'2019 Ventilation List SORT'!E19</f>
        <v>0</v>
      </c>
      <c r="G19" s="101">
        <f>'2019 Ventilation List SORT'!F19</f>
        <v>0</v>
      </c>
      <c r="H19" s="101">
        <f>'2019 Ventilation List SORT'!G19</f>
        <v>3</v>
      </c>
      <c r="I19" s="97">
        <f>IF(ISNUMBER(FIND("F",'2019 Ventilation List SORT'!H19)),IF(FIND("F",'2019 Ventilation List SORT'!H19)=1,1,IF(ISNUMBER(FIND(", F",'2019 Ventilation List SORT'!H19)),1,0)),0)</f>
        <v>0</v>
      </c>
      <c r="J19" s="101">
        <f t="shared" si="0"/>
        <v>15</v>
      </c>
      <c r="K19" s="121">
        <f t="shared" si="1"/>
        <v>0</v>
      </c>
      <c r="L19" s="132">
        <f t="shared" si="2"/>
        <v>14</v>
      </c>
      <c r="M19" s="21" t="s">
        <v>269</v>
      </c>
    </row>
    <row r="20" spans="2:13" ht="12.75" customHeight="1" x14ac:dyDescent="0.2">
      <c r="B20" s="97" t="str">
        <f>'2019 Ventilation List SORT'!A20</f>
        <v>Education - Lecture hall (fixed seats)</v>
      </c>
      <c r="C20" s="101">
        <f>'2019 Ventilation List SORT'!B20</f>
        <v>0</v>
      </c>
      <c r="D20" s="101">
        <f>'2019 Ventilation List SORT'!C20</f>
        <v>0.15</v>
      </c>
      <c r="E20" s="101">
        <f>'2019 Ventilation List SORT'!D20</f>
        <v>0</v>
      </c>
      <c r="F20" s="101">
        <f>'2019 Ventilation List SORT'!E20</f>
        <v>0</v>
      </c>
      <c r="G20" s="101">
        <f>'2019 Ventilation List SORT'!F20</f>
        <v>0</v>
      </c>
      <c r="H20" s="101">
        <f>'2019 Ventilation List SORT'!G20</f>
        <v>1</v>
      </c>
      <c r="I20" s="97">
        <f>IF(ISNUMBER(FIND("F",'2019 Ventilation List SORT'!H20)),IF(FIND("F",'2019 Ventilation List SORT'!H20)=1,1,IF(ISNUMBER(FIND(", F",'2019 Ventilation List SORT'!H20)),1,0)),0)</f>
        <v>1</v>
      </c>
      <c r="J20" s="101">
        <f t="shared" si="0"/>
        <v>15</v>
      </c>
      <c r="K20" s="121">
        <f t="shared" si="1"/>
        <v>0</v>
      </c>
      <c r="L20" s="132">
        <f t="shared" si="2"/>
        <v>15</v>
      </c>
      <c r="M20" s="21" t="s">
        <v>269</v>
      </c>
    </row>
    <row r="21" spans="2:13" ht="12.75" customHeight="1" x14ac:dyDescent="0.2">
      <c r="B21" s="97" t="str">
        <f>'2019 Ventilation List SORT'!A21</f>
        <v>Education - Lecture/postsecondary classroom</v>
      </c>
      <c r="C21" s="101">
        <f>'2019 Ventilation List SORT'!B21</f>
        <v>0.38</v>
      </c>
      <c r="D21" s="101">
        <f>'2019 Ventilation List SORT'!C21</f>
        <v>0.15</v>
      </c>
      <c r="E21" s="101">
        <f>'2019 Ventilation List SORT'!D21</f>
        <v>0</v>
      </c>
      <c r="F21" s="101">
        <f>'2019 Ventilation List SORT'!E21</f>
        <v>0</v>
      </c>
      <c r="G21" s="101">
        <f>'2019 Ventilation List SORT'!F21</f>
        <v>0</v>
      </c>
      <c r="H21" s="101">
        <f>'2019 Ventilation List SORT'!G21</f>
        <v>1</v>
      </c>
      <c r="I21" s="97">
        <f>IF(ISNUMBER(FIND("F",'2019 Ventilation List SORT'!H21)),IF(FIND("F",'2019 Ventilation List SORT'!H21)=1,1,IF(ISNUMBER(FIND(", F",'2019 Ventilation List SORT'!H21)),1,0)),0)</f>
        <v>1</v>
      </c>
      <c r="J21" s="101">
        <f t="shared" si="0"/>
        <v>15</v>
      </c>
      <c r="K21" s="121">
        <f t="shared" si="1"/>
        <v>25.333333333333332</v>
      </c>
      <c r="L21" s="132">
        <f t="shared" si="2"/>
        <v>16</v>
      </c>
      <c r="M21" s="21" t="s">
        <v>269</v>
      </c>
    </row>
    <row r="22" spans="2:13" ht="12.75" customHeight="1" x14ac:dyDescent="0.2">
      <c r="B22" s="97" t="str">
        <f>'2019 Ventilation List SORT'!A22</f>
        <v>Education - Media center</v>
      </c>
      <c r="C22" s="101">
        <f>'2019 Ventilation List SORT'!B22</f>
        <v>0.15</v>
      </c>
      <c r="D22" s="101">
        <f>'2019 Ventilation List SORT'!C22</f>
        <v>0.15</v>
      </c>
      <c r="E22" s="101">
        <f>'2019 Ventilation List SORT'!D22</f>
        <v>0</v>
      </c>
      <c r="F22" s="101">
        <f>'2019 Ventilation List SORT'!E22</f>
        <v>0</v>
      </c>
      <c r="G22" s="101">
        <f>'2019 Ventilation List SORT'!F22</f>
        <v>0</v>
      </c>
      <c r="H22" s="101">
        <f>'2019 Ventilation List SORT'!G22</f>
        <v>1</v>
      </c>
      <c r="I22" s="97">
        <f>IF(ISNUMBER(FIND("F",'2019 Ventilation List SORT'!H22)),IF(FIND("F",'2019 Ventilation List SORT'!H22)=1,1,IF(ISNUMBER(FIND(", F",'2019 Ventilation List SORT'!H22)),1,0)),0)</f>
        <v>0</v>
      </c>
      <c r="J22" s="101">
        <f t="shared" si="0"/>
        <v>15</v>
      </c>
      <c r="K22" s="121">
        <f t="shared" si="1"/>
        <v>0</v>
      </c>
      <c r="L22" s="132">
        <f t="shared" si="2"/>
        <v>17</v>
      </c>
      <c r="M22" s="21" t="s">
        <v>269</v>
      </c>
    </row>
    <row r="23" spans="2:13" ht="12.75" customHeight="1" x14ac:dyDescent="0.2">
      <c r="B23" s="97" t="str">
        <f>'2019 Ventilation List SORT'!A23</f>
        <v>Education - Metal shop</v>
      </c>
      <c r="C23" s="101">
        <f>'2019 Ventilation List SORT'!B23</f>
        <v>0.15</v>
      </c>
      <c r="D23" s="101">
        <f>'2019 Ventilation List SORT'!C23</f>
        <v>0.15</v>
      </c>
      <c r="E23" s="101">
        <f>'2019 Ventilation List SORT'!D23</f>
        <v>0</v>
      </c>
      <c r="F23" s="101">
        <f>'2019 Ventilation List SORT'!E23</f>
        <v>0</v>
      </c>
      <c r="G23" s="101">
        <f>'2019 Ventilation List SORT'!F23</f>
        <v>0</v>
      </c>
      <c r="H23" s="101">
        <f>'2019 Ventilation List SORT'!G23</f>
        <v>2</v>
      </c>
      <c r="I23" s="97">
        <f>IF(ISNUMBER(FIND("F",'2019 Ventilation List SORT'!H23)),IF(FIND("F",'2019 Ventilation List SORT'!H23)=1,1,IF(ISNUMBER(FIND(", F",'2019 Ventilation List SORT'!H23)),1,0)),0)</f>
        <v>0</v>
      </c>
      <c r="J23" s="101">
        <f t="shared" si="0"/>
        <v>15</v>
      </c>
      <c r="K23" s="121">
        <f t="shared" si="1"/>
        <v>0</v>
      </c>
      <c r="L23" s="132">
        <f t="shared" si="2"/>
        <v>18</v>
      </c>
      <c r="M23" s="21" t="s">
        <v>269</v>
      </c>
    </row>
    <row r="24" spans="2:13" ht="12.75" customHeight="1" x14ac:dyDescent="0.2">
      <c r="B24" s="97" t="str">
        <f>'2019 Ventilation List SORT'!A24</f>
        <v>Education - Multiuse assembly</v>
      </c>
      <c r="C24" s="101">
        <f>'2019 Ventilation List SORT'!B24</f>
        <v>0.5</v>
      </c>
      <c r="D24" s="101">
        <f>'2019 Ventilation List SORT'!C24</f>
        <v>0.15</v>
      </c>
      <c r="E24" s="101">
        <f>'2019 Ventilation List SORT'!D24</f>
        <v>0</v>
      </c>
      <c r="F24" s="101">
        <f>'2019 Ventilation List SORT'!E24</f>
        <v>0</v>
      </c>
      <c r="G24" s="101">
        <f>'2019 Ventilation List SORT'!F24</f>
        <v>0</v>
      </c>
      <c r="H24" s="101">
        <f>'2019 Ventilation List SORT'!G24</f>
        <v>1</v>
      </c>
      <c r="I24" s="97">
        <f>IF(ISNUMBER(FIND("F",'2019 Ventilation List SORT'!H24)),IF(FIND("F",'2019 Ventilation List SORT'!H24)=1,1,IF(ISNUMBER(FIND(", F",'2019 Ventilation List SORT'!H24)),1,0)),0)</f>
        <v>1</v>
      </c>
      <c r="J24" s="101">
        <f t="shared" si="0"/>
        <v>15</v>
      </c>
      <c r="K24" s="121">
        <f t="shared" si="1"/>
        <v>33.333333333333336</v>
      </c>
      <c r="L24" s="132">
        <f t="shared" si="2"/>
        <v>19</v>
      </c>
      <c r="M24" s="21" t="s">
        <v>269</v>
      </c>
    </row>
    <row r="25" spans="2:13" ht="12.75" customHeight="1" x14ac:dyDescent="0.2">
      <c r="B25" s="97" t="str">
        <f>'2019 Ventilation List SORT'!A25</f>
        <v>Education - Music/theater/dance</v>
      </c>
      <c r="C25" s="101">
        <f>'2019 Ventilation List SORT'!B25</f>
        <v>1.07</v>
      </c>
      <c r="D25" s="101">
        <f>'2019 Ventilation List SORT'!C25</f>
        <v>0.15</v>
      </c>
      <c r="E25" s="101">
        <f>'2019 Ventilation List SORT'!D25</f>
        <v>0</v>
      </c>
      <c r="F25" s="101">
        <f>'2019 Ventilation List SORT'!E25</f>
        <v>0</v>
      </c>
      <c r="G25" s="101">
        <f>'2019 Ventilation List SORT'!F25</f>
        <v>0</v>
      </c>
      <c r="H25" s="101">
        <f>'2019 Ventilation List SORT'!G25</f>
        <v>1</v>
      </c>
      <c r="I25" s="97">
        <f>IF(ISNUMBER(FIND("F",'2019 Ventilation List SORT'!H25)),IF(FIND("F",'2019 Ventilation List SORT'!H25)=1,1,IF(ISNUMBER(FIND(", F",'2019 Ventilation List SORT'!H25)),1,0)),0)</f>
        <v>1</v>
      </c>
      <c r="J25" s="101">
        <f t="shared" si="0"/>
        <v>15</v>
      </c>
      <c r="K25" s="121">
        <f t="shared" si="1"/>
        <v>71.333333333333329</v>
      </c>
      <c r="L25" s="132">
        <f t="shared" si="2"/>
        <v>20</v>
      </c>
      <c r="M25" s="21" t="s">
        <v>269</v>
      </c>
    </row>
    <row r="26" spans="2:13" ht="12.75" customHeight="1" x14ac:dyDescent="0.2">
      <c r="B26" s="97" t="str">
        <f>'2019 Ventilation List SORT'!A26</f>
        <v>Education - Science laboratories</v>
      </c>
      <c r="C26" s="101">
        <f>'2019 Ventilation List SORT'!B26</f>
        <v>0.15</v>
      </c>
      <c r="D26" s="101">
        <f>'2019 Ventilation List SORT'!C26</f>
        <v>0.15</v>
      </c>
      <c r="E26" s="101">
        <f>'2019 Ventilation List SORT'!D26</f>
        <v>0</v>
      </c>
      <c r="F26" s="101">
        <f>'2019 Ventilation List SORT'!E26</f>
        <v>0</v>
      </c>
      <c r="G26" s="145">
        <f>'2019 Ventilation List SORT'!F26</f>
        <v>1</v>
      </c>
      <c r="H26" s="101">
        <f>'2019 Ventilation List SORT'!G26</f>
        <v>2</v>
      </c>
      <c r="I26" s="97">
        <f>IF(ISNUMBER(FIND("F",'2019 Ventilation List SORT'!H26)),IF(FIND("F",'2019 Ventilation List SORT'!H26)=1,1,IF(ISNUMBER(FIND(", F",'2019 Ventilation List SORT'!H26)),1,0)),0)</f>
        <v>0</v>
      </c>
      <c r="J26" s="101">
        <f t="shared" si="0"/>
        <v>15</v>
      </c>
      <c r="K26" s="121">
        <f t="shared" si="1"/>
        <v>0</v>
      </c>
      <c r="L26" s="132">
        <f t="shared" si="2"/>
        <v>21</v>
      </c>
      <c r="M26" s="21" t="s">
        <v>269</v>
      </c>
    </row>
    <row r="27" spans="2:13" ht="12.75" customHeight="1" x14ac:dyDescent="0.2">
      <c r="B27" s="97" t="str">
        <f>'2019 Ventilation List SORT'!A27</f>
        <v>Education - University/college laboratories</v>
      </c>
      <c r="C27" s="101">
        <f>'2019 Ventilation List SORT'!B27</f>
        <v>0.15</v>
      </c>
      <c r="D27" s="101">
        <f>'2019 Ventilation List SORT'!C27</f>
        <v>0.15</v>
      </c>
      <c r="E27" s="101">
        <f>'2019 Ventilation List SORT'!D27</f>
        <v>0</v>
      </c>
      <c r="F27" s="101">
        <f>'2019 Ventilation List SORT'!E27</f>
        <v>0</v>
      </c>
      <c r="G27" s="145">
        <f>'2019 Ventilation List SORT'!F27</f>
        <v>1</v>
      </c>
      <c r="H27" s="101">
        <f>'2019 Ventilation List SORT'!G27</f>
        <v>2</v>
      </c>
      <c r="I27" s="97">
        <f>IF(ISNUMBER(FIND("F",'2019 Ventilation List SORT'!H27)),IF(FIND("F",'2019 Ventilation List SORT'!H27)=1,1,IF(ISNUMBER(FIND(", F",'2019 Ventilation List SORT'!H27)),1,0)),0)</f>
        <v>0</v>
      </c>
      <c r="J27" s="101">
        <f t="shared" si="0"/>
        <v>15</v>
      </c>
      <c r="K27" s="121">
        <f t="shared" si="1"/>
        <v>0</v>
      </c>
      <c r="L27" s="132">
        <f t="shared" si="2"/>
        <v>22</v>
      </c>
      <c r="M27" s="21" t="s">
        <v>269</v>
      </c>
    </row>
    <row r="28" spans="2:13" ht="12.75" customHeight="1" x14ac:dyDescent="0.2">
      <c r="B28" s="97" t="str">
        <f>'2019 Ventilation List SORT'!A28</f>
        <v>Education - Wood shop</v>
      </c>
      <c r="C28" s="101">
        <f>'2019 Ventilation List SORT'!B28</f>
        <v>0.15</v>
      </c>
      <c r="D28" s="101">
        <f>'2019 Ventilation List SORT'!C28</f>
        <v>0.15</v>
      </c>
      <c r="E28" s="101">
        <f>'2019 Ventilation List SORT'!D28</f>
        <v>0</v>
      </c>
      <c r="F28" s="101">
        <f>'2019 Ventilation List SORT'!E28</f>
        <v>0</v>
      </c>
      <c r="G28" s="145">
        <f>'2019 Ventilation List SORT'!F28</f>
        <v>0.5</v>
      </c>
      <c r="H28" s="101">
        <f>'2019 Ventilation List SORT'!G28</f>
        <v>2</v>
      </c>
      <c r="I28" s="97">
        <f>IF(ISNUMBER(FIND("F",'2019 Ventilation List SORT'!H28)),IF(FIND("F",'2019 Ventilation List SORT'!H28)=1,1,IF(ISNUMBER(FIND(", F",'2019 Ventilation List SORT'!H28)),1,0)),0)</f>
        <v>0</v>
      </c>
      <c r="J28" s="101">
        <f t="shared" si="0"/>
        <v>15</v>
      </c>
      <c r="K28" s="121">
        <f t="shared" si="1"/>
        <v>0</v>
      </c>
      <c r="L28" s="132">
        <f t="shared" si="2"/>
        <v>23</v>
      </c>
      <c r="M28" s="21" t="s">
        <v>269</v>
      </c>
    </row>
    <row r="29" spans="2:13" ht="12.75" customHeight="1" x14ac:dyDescent="0.2">
      <c r="B29" s="97" t="str">
        <f>'2019 Ventilation List SORT'!A29</f>
        <v>Exhaust - All other locker rooms</v>
      </c>
      <c r="C29" s="101">
        <f>'2019 Ventilation List SORT'!B29</f>
        <v>0</v>
      </c>
      <c r="D29" s="101">
        <f>'2019 Ventilation List SORT'!C29</f>
        <v>0</v>
      </c>
      <c r="E29" s="101">
        <f>'2019 Ventilation List SORT'!D29</f>
        <v>0</v>
      </c>
      <c r="F29" s="101">
        <f>'2019 Ventilation List SORT'!E29</f>
        <v>0</v>
      </c>
      <c r="G29" s="101">
        <f>'2019 Ventilation List SORT'!F29</f>
        <v>0.25</v>
      </c>
      <c r="H29" s="101">
        <f>'2019 Ventilation List SORT'!G29</f>
        <v>2</v>
      </c>
      <c r="I29" s="97">
        <f>IF(ISNUMBER(FIND("F",'2019 Ventilation List SORT'!H29)),IF(FIND("F",'2019 Ventilation List SORT'!H29)=1,1,IF(ISNUMBER(FIND(", F",'2019 Ventilation List SORT'!H29)),1,0)),0)</f>
        <v>0</v>
      </c>
      <c r="J29" s="101">
        <f t="shared" si="0"/>
        <v>0</v>
      </c>
      <c r="K29" s="121">
        <f t="shared" si="1"/>
        <v>0</v>
      </c>
      <c r="L29" s="132">
        <f t="shared" si="2"/>
        <v>24</v>
      </c>
      <c r="M29" s="21" t="s">
        <v>269</v>
      </c>
    </row>
    <row r="30" spans="2:13" ht="12.75" customHeight="1" x14ac:dyDescent="0.2">
      <c r="B30" s="97" t="str">
        <f>'2019 Ventilation List SORT'!A30</f>
        <v>Exhaust - Arenas</v>
      </c>
      <c r="C30" s="101">
        <f>'2019 Ventilation List SORT'!B30</f>
        <v>0</v>
      </c>
      <c r="D30" s="101">
        <f>'2019 Ventilation List SORT'!C30</f>
        <v>0</v>
      </c>
      <c r="E30" s="101">
        <f>'2019 Ventilation List SORT'!D30</f>
        <v>0</v>
      </c>
      <c r="F30" s="101">
        <f>'2019 Ventilation List SORT'!E30</f>
        <v>0</v>
      </c>
      <c r="G30" s="101">
        <f>'2019 Ventilation List SORT'!F30</f>
        <v>0.5</v>
      </c>
      <c r="H30" s="101">
        <f>'2019 Ventilation List SORT'!G30</f>
        <v>1</v>
      </c>
      <c r="I30" s="97">
        <f>IF(ISNUMBER(FIND("F",'2019 Ventilation List SORT'!H30)),IF(FIND("F",'2019 Ventilation List SORT'!H30)=1,1,IF(ISNUMBER(FIND(", F",'2019 Ventilation List SORT'!H30)),1,0)),0)</f>
        <v>0</v>
      </c>
      <c r="J30" s="101">
        <f t="shared" si="0"/>
        <v>0</v>
      </c>
      <c r="K30" s="121">
        <f t="shared" si="1"/>
        <v>0</v>
      </c>
      <c r="L30" s="132">
        <f t="shared" si="2"/>
        <v>25</v>
      </c>
      <c r="M30" s="21" t="s">
        <v>269</v>
      </c>
    </row>
    <row r="31" spans="2:13" ht="12.75" customHeight="1" x14ac:dyDescent="0.2">
      <c r="B31" s="97" t="str">
        <f>'2019 Ventilation List SORT'!A31</f>
        <v>Exhaust - Auto repair rooms</v>
      </c>
      <c r="C31" s="101">
        <f>'2019 Ventilation List SORT'!B31</f>
        <v>0</v>
      </c>
      <c r="D31" s="101">
        <f>'2019 Ventilation List SORT'!C31</f>
        <v>0</v>
      </c>
      <c r="E31" s="101">
        <f>'2019 Ventilation List SORT'!D31</f>
        <v>0</v>
      </c>
      <c r="F31" s="101">
        <f>'2019 Ventilation List SORT'!E31</f>
        <v>0</v>
      </c>
      <c r="G31" s="101">
        <f>'2019 Ventilation List SORT'!F31</f>
        <v>1.5</v>
      </c>
      <c r="H31" s="101">
        <f>'2019 Ventilation List SORT'!G31</f>
        <v>2</v>
      </c>
      <c r="I31" s="97">
        <f>IF(ISNUMBER(FIND("F",'2019 Ventilation List SORT'!H31)),IF(FIND("F",'2019 Ventilation List SORT'!H31)=1,1,IF(ISNUMBER(FIND(", F",'2019 Ventilation List SORT'!H31)),1,0)),0)</f>
        <v>0</v>
      </c>
      <c r="J31" s="101">
        <f t="shared" si="0"/>
        <v>0</v>
      </c>
      <c r="K31" s="121">
        <f t="shared" si="1"/>
        <v>0</v>
      </c>
      <c r="L31" s="132">
        <f t="shared" si="2"/>
        <v>26</v>
      </c>
      <c r="M31" s="21" t="s">
        <v>269</v>
      </c>
    </row>
    <row r="32" spans="2:13" ht="12.75" customHeight="1" x14ac:dyDescent="0.2">
      <c r="B32" s="97" t="str">
        <f>'2019 Ventilation List SORT'!A32</f>
        <v>Exhaust - Cells with toilet</v>
      </c>
      <c r="C32" s="101">
        <f>'2019 Ventilation List SORT'!B32</f>
        <v>0</v>
      </c>
      <c r="D32" s="101">
        <f>'2019 Ventilation List SORT'!C32</f>
        <v>0</v>
      </c>
      <c r="E32" s="101">
        <f>'2019 Ventilation List SORT'!D32</f>
        <v>0</v>
      </c>
      <c r="F32" s="101">
        <f>'2019 Ventilation List SORT'!E32</f>
        <v>0</v>
      </c>
      <c r="G32" s="101">
        <f>'2019 Ventilation List SORT'!F32</f>
        <v>1</v>
      </c>
      <c r="H32" s="101">
        <f>'2019 Ventilation List SORT'!G32</f>
        <v>2</v>
      </c>
      <c r="I32" s="97">
        <f>IF(ISNUMBER(FIND("F",'2019 Ventilation List SORT'!H32)),IF(FIND("F",'2019 Ventilation List SORT'!H32)=1,1,IF(ISNUMBER(FIND(", F",'2019 Ventilation List SORT'!H32)),1,0)),0)</f>
        <v>0</v>
      </c>
      <c r="J32" s="101">
        <f t="shared" si="0"/>
        <v>0</v>
      </c>
      <c r="K32" s="121">
        <f t="shared" si="1"/>
        <v>0</v>
      </c>
      <c r="L32" s="132">
        <f t="shared" si="2"/>
        <v>27</v>
      </c>
      <c r="M32" s="21" t="s">
        <v>269</v>
      </c>
    </row>
    <row r="33" spans="2:13" ht="12.75" customHeight="1" x14ac:dyDescent="0.2">
      <c r="B33" s="97" t="str">
        <f>'2019 Ventilation List SORT'!A33</f>
        <v>Exhaust - Copy, printing rooms</v>
      </c>
      <c r="C33" s="101">
        <f>'2019 Ventilation List SORT'!B33</f>
        <v>0</v>
      </c>
      <c r="D33" s="101">
        <f>'2019 Ventilation List SORT'!C33</f>
        <v>0</v>
      </c>
      <c r="E33" s="101">
        <f>'2019 Ventilation List SORT'!D33</f>
        <v>0</v>
      </c>
      <c r="F33" s="101">
        <f>'2019 Ventilation List SORT'!E33</f>
        <v>0</v>
      </c>
      <c r="G33" s="101">
        <f>'2019 Ventilation List SORT'!F33</f>
        <v>0.5</v>
      </c>
      <c r="H33" s="101">
        <f>'2019 Ventilation List SORT'!G33</f>
        <v>2</v>
      </c>
      <c r="I33" s="97">
        <f>IF(ISNUMBER(FIND("F",'2019 Ventilation List SORT'!H33)),IF(FIND("F",'2019 Ventilation List SORT'!H33)=1,1,IF(ISNUMBER(FIND(", F",'2019 Ventilation List SORT'!H33)),1,0)),0)</f>
        <v>0</v>
      </c>
      <c r="J33" s="101">
        <f t="shared" si="0"/>
        <v>0</v>
      </c>
      <c r="K33" s="121">
        <f t="shared" si="1"/>
        <v>0</v>
      </c>
      <c r="L33" s="132">
        <f t="shared" si="2"/>
        <v>28</v>
      </c>
      <c r="M33" s="21" t="s">
        <v>269</v>
      </c>
    </row>
    <row r="34" spans="2:13" ht="12.75" customHeight="1" x14ac:dyDescent="0.2">
      <c r="B34" s="97" t="str">
        <f>'2019 Ventilation List SORT'!A34</f>
        <v>Exhaust - Darkrooms</v>
      </c>
      <c r="C34" s="101">
        <f>'2019 Ventilation List SORT'!B34</f>
        <v>0</v>
      </c>
      <c r="D34" s="101">
        <f>'2019 Ventilation List SORT'!C34</f>
        <v>0</v>
      </c>
      <c r="E34" s="101">
        <f>'2019 Ventilation List SORT'!D34</f>
        <v>0</v>
      </c>
      <c r="F34" s="101">
        <f>'2019 Ventilation List SORT'!E34</f>
        <v>0</v>
      </c>
      <c r="G34" s="101">
        <f>'2019 Ventilation List SORT'!F34</f>
        <v>1</v>
      </c>
      <c r="H34" s="101">
        <f>'2019 Ventilation List SORT'!G34</f>
        <v>2</v>
      </c>
      <c r="I34" s="97">
        <f>IF(ISNUMBER(FIND("F",'2019 Ventilation List SORT'!H34)),IF(FIND("F",'2019 Ventilation List SORT'!H34)=1,1,IF(ISNUMBER(FIND(", F",'2019 Ventilation List SORT'!H34)),1,0)),0)</f>
        <v>0</v>
      </c>
      <c r="J34" s="101">
        <f t="shared" si="0"/>
        <v>0</v>
      </c>
      <c r="K34" s="121">
        <f t="shared" si="1"/>
        <v>0</v>
      </c>
      <c r="L34" s="132">
        <f t="shared" si="2"/>
        <v>29</v>
      </c>
      <c r="M34" s="21" t="s">
        <v>269</v>
      </c>
    </row>
    <row r="35" spans="2:13" ht="12.75" customHeight="1" x14ac:dyDescent="0.2">
      <c r="B35" s="97" t="str">
        <f>'2019 Ventilation List SORT'!A35</f>
        <v>Exhaust - Janitor closets, trash rooms, recycling</v>
      </c>
      <c r="C35" s="101">
        <f>'2019 Ventilation List SORT'!B35</f>
        <v>0</v>
      </c>
      <c r="D35" s="101">
        <f>'2019 Ventilation List SORT'!C35</f>
        <v>0</v>
      </c>
      <c r="E35" s="101">
        <f>'2019 Ventilation List SORT'!D35</f>
        <v>0</v>
      </c>
      <c r="F35" s="101">
        <f>'2019 Ventilation List SORT'!E35</f>
        <v>0</v>
      </c>
      <c r="G35" s="101">
        <f>'2019 Ventilation List SORT'!F35</f>
        <v>1</v>
      </c>
      <c r="H35" s="101">
        <f>'2019 Ventilation List SORT'!G35</f>
        <v>3</v>
      </c>
      <c r="I35" s="97">
        <f>IF(ISNUMBER(FIND("F",'2019 Ventilation List SORT'!H35)),IF(FIND("F",'2019 Ventilation List SORT'!H35)=1,1,IF(ISNUMBER(FIND(", F",'2019 Ventilation List SORT'!H35)),1,0)),0)</f>
        <v>0</v>
      </c>
      <c r="J35" s="101">
        <f t="shared" si="0"/>
        <v>0</v>
      </c>
      <c r="K35" s="121">
        <f t="shared" si="1"/>
        <v>0</v>
      </c>
      <c r="L35" s="132">
        <f t="shared" si="2"/>
        <v>30</v>
      </c>
      <c r="M35" s="21" t="s">
        <v>269</v>
      </c>
    </row>
    <row r="36" spans="2:13" ht="12.75" customHeight="1" x14ac:dyDescent="0.2">
      <c r="B36" s="97" t="str">
        <f>'2019 Ventilation List SORT'!A36</f>
        <v>Exhaust - Kitchenettes</v>
      </c>
      <c r="C36" s="101">
        <f>'2019 Ventilation List SORT'!B36</f>
        <v>0</v>
      </c>
      <c r="D36" s="101">
        <f>'2019 Ventilation List SORT'!C36</f>
        <v>0</v>
      </c>
      <c r="E36" s="101">
        <f>'2019 Ventilation List SORT'!D36</f>
        <v>0</v>
      </c>
      <c r="F36" s="101">
        <f>'2019 Ventilation List SORT'!E36</f>
        <v>0</v>
      </c>
      <c r="G36" s="101">
        <f>'2019 Ventilation List SORT'!F36</f>
        <v>0.3</v>
      </c>
      <c r="H36" s="101">
        <f>'2019 Ventilation List SORT'!G36</f>
        <v>2</v>
      </c>
      <c r="I36" s="97">
        <f>IF(ISNUMBER(FIND("F",'2019 Ventilation List SORT'!H36)),IF(FIND("F",'2019 Ventilation List SORT'!H36)=1,1,IF(ISNUMBER(FIND(", F",'2019 Ventilation List SORT'!H36)),1,0)),0)</f>
        <v>0</v>
      </c>
      <c r="J36" s="101">
        <f t="shared" si="0"/>
        <v>0</v>
      </c>
      <c r="K36" s="121">
        <f t="shared" si="1"/>
        <v>0</v>
      </c>
      <c r="L36" s="132">
        <f t="shared" si="2"/>
        <v>31</v>
      </c>
      <c r="M36" s="21" t="s">
        <v>269</v>
      </c>
    </row>
    <row r="37" spans="2:13" ht="12.75" customHeight="1" x14ac:dyDescent="0.2">
      <c r="B37" s="97" t="str">
        <f>'2019 Ventilation List SORT'!A37</f>
        <v>Exhaust - Locker rooms for athletic or industrial facilities</v>
      </c>
      <c r="C37" s="101">
        <f>'2019 Ventilation List SORT'!B37</f>
        <v>0</v>
      </c>
      <c r="D37" s="101">
        <f>'2019 Ventilation List SORT'!C37</f>
        <v>0</v>
      </c>
      <c r="E37" s="101">
        <f>'2019 Ventilation List SORT'!D37</f>
        <v>0</v>
      </c>
      <c r="F37" s="101">
        <f>'2019 Ventilation List SORT'!E37</f>
        <v>0</v>
      </c>
      <c r="G37" s="101">
        <f>'2019 Ventilation List SORT'!F37</f>
        <v>0.5</v>
      </c>
      <c r="H37" s="101">
        <f>'2019 Ventilation List SORT'!G37</f>
        <v>2</v>
      </c>
      <c r="I37" s="97">
        <f>IF(ISNUMBER(FIND("F",'2019 Ventilation List SORT'!H37)),IF(FIND("F",'2019 Ventilation List SORT'!H37)=1,1,IF(ISNUMBER(FIND(", F",'2019 Ventilation List SORT'!H37)),1,0)),0)</f>
        <v>0</v>
      </c>
      <c r="J37" s="101">
        <f t="shared" si="0"/>
        <v>0</v>
      </c>
      <c r="K37" s="121">
        <f t="shared" si="1"/>
        <v>0</v>
      </c>
      <c r="L37" s="132">
        <f t="shared" si="2"/>
        <v>32</v>
      </c>
      <c r="M37" s="21" t="s">
        <v>269</v>
      </c>
    </row>
    <row r="38" spans="2:13" ht="12.75" customHeight="1" x14ac:dyDescent="0.2">
      <c r="B38" s="97" t="str">
        <f>'2019 Ventilation List SORT'!A38</f>
        <v>Exhaust - Paint spray booths</v>
      </c>
      <c r="C38" s="101">
        <f>'2019 Ventilation List SORT'!B38</f>
        <v>0</v>
      </c>
      <c r="D38" s="101">
        <f>'2019 Ventilation List SORT'!C38</f>
        <v>0</v>
      </c>
      <c r="E38" s="101">
        <f>'2019 Ventilation List SORT'!D38</f>
        <v>0</v>
      </c>
      <c r="F38" s="101">
        <f>'2019 Ventilation List SORT'!E38</f>
        <v>0</v>
      </c>
      <c r="G38" s="101">
        <f>'2019 Ventilation List SORT'!F38</f>
        <v>0</v>
      </c>
      <c r="H38" s="101">
        <f>'2019 Ventilation List SORT'!G38</f>
        <v>4</v>
      </c>
      <c r="I38" s="97">
        <f>IF(ISNUMBER(FIND("F",'2019 Ventilation List SORT'!H38)),IF(FIND("F",'2019 Ventilation List SORT'!H38)=1,1,IF(ISNUMBER(FIND(", F",'2019 Ventilation List SORT'!H38)),1,0)),0)</f>
        <v>0</v>
      </c>
      <c r="J38" s="101">
        <f t="shared" si="0"/>
        <v>0</v>
      </c>
      <c r="K38" s="121">
        <f t="shared" si="1"/>
        <v>0</v>
      </c>
      <c r="L38" s="132">
        <f t="shared" si="2"/>
        <v>33</v>
      </c>
      <c r="M38" s="21" t="s">
        <v>269</v>
      </c>
    </row>
    <row r="39" spans="2:13" ht="12.75" customHeight="1" x14ac:dyDescent="0.2">
      <c r="B39" s="97" t="str">
        <f>'2019 Ventilation List SORT'!A39</f>
        <v>Exhaust - Parking garages</v>
      </c>
      <c r="C39" s="101">
        <f>'2019 Ventilation List SORT'!B39</f>
        <v>0</v>
      </c>
      <c r="D39" s="101">
        <f>'2019 Ventilation List SORT'!C39</f>
        <v>0</v>
      </c>
      <c r="E39" s="101">
        <f>'2019 Ventilation List SORT'!D39</f>
        <v>0</v>
      </c>
      <c r="F39" s="101">
        <f>'2019 Ventilation List SORT'!E39</f>
        <v>0</v>
      </c>
      <c r="G39" s="101">
        <f>'2019 Ventilation List SORT'!F39</f>
        <v>0.75</v>
      </c>
      <c r="H39" s="101">
        <f>'2019 Ventilation List SORT'!G39</f>
        <v>2</v>
      </c>
      <c r="I39" s="97">
        <f>IF(ISNUMBER(FIND("F",'2019 Ventilation List SORT'!H39)),IF(FIND("F",'2019 Ventilation List SORT'!H39)=1,1,IF(ISNUMBER(FIND(", F",'2019 Ventilation List SORT'!H39)),1,0)),0)</f>
        <v>0</v>
      </c>
      <c r="J39" s="101">
        <f t="shared" si="0"/>
        <v>0</v>
      </c>
      <c r="K39" s="121">
        <f t="shared" si="1"/>
        <v>0</v>
      </c>
      <c r="L39" s="132">
        <f t="shared" si="2"/>
        <v>34</v>
      </c>
      <c r="M39" s="21" t="s">
        <v>269</v>
      </c>
    </row>
    <row r="40" spans="2:13" ht="12.75" customHeight="1" x14ac:dyDescent="0.2">
      <c r="B40" s="97" t="str">
        <f>'2019 Ventilation List SORT'!A40</f>
        <v>Exhaust - Refrigerating machinery rooms</v>
      </c>
      <c r="C40" s="101">
        <f>'2019 Ventilation List SORT'!B40</f>
        <v>0</v>
      </c>
      <c r="D40" s="101">
        <f>'2019 Ventilation List SORT'!C40</f>
        <v>0</v>
      </c>
      <c r="E40" s="101">
        <f>'2019 Ventilation List SORT'!D40</f>
        <v>0</v>
      </c>
      <c r="F40" s="101">
        <f>'2019 Ventilation List SORT'!E40</f>
        <v>0</v>
      </c>
      <c r="G40" s="101">
        <f>'2019 Ventilation List SORT'!F40</f>
        <v>0</v>
      </c>
      <c r="H40" s="101">
        <f>'2019 Ventilation List SORT'!G40</f>
        <v>3</v>
      </c>
      <c r="I40" s="97">
        <f>IF(ISNUMBER(FIND("F",'2019 Ventilation List SORT'!H40)),IF(FIND("F",'2019 Ventilation List SORT'!H40)=1,1,IF(ISNUMBER(FIND(", F",'2019 Ventilation List SORT'!H40)),1,0)),0)</f>
        <v>0</v>
      </c>
      <c r="J40" s="101">
        <f t="shared" si="0"/>
        <v>0</v>
      </c>
      <c r="K40" s="121">
        <f t="shared" si="1"/>
        <v>0</v>
      </c>
      <c r="L40" s="132">
        <f t="shared" si="2"/>
        <v>35</v>
      </c>
      <c r="M40" s="21" t="s">
        <v>269</v>
      </c>
    </row>
    <row r="41" spans="2:13" ht="12.75" customHeight="1" x14ac:dyDescent="0.2">
      <c r="B41" s="97" t="str">
        <f>'2019 Ventilation List SORT'!A41</f>
        <v>Exhaust - Shower rooms</v>
      </c>
      <c r="C41" s="101">
        <f>'2019 Ventilation List SORT'!B41</f>
        <v>0</v>
      </c>
      <c r="D41" s="101">
        <f>'2019 Ventilation List SORT'!C41</f>
        <v>0</v>
      </c>
      <c r="E41" s="101">
        <f>'2019 Ventilation List SORT'!D41</f>
        <v>20</v>
      </c>
      <c r="F41" s="101">
        <f>'2019 Ventilation List SORT'!E41</f>
        <v>50</v>
      </c>
      <c r="G41" s="101">
        <f>'2019 Ventilation List SORT'!F41</f>
        <v>0</v>
      </c>
      <c r="H41" s="101">
        <f>'2019 Ventilation List SORT'!G41</f>
        <v>2</v>
      </c>
      <c r="I41" s="97">
        <f>IF(ISNUMBER(FIND("F",'2019 Ventilation List SORT'!H41)),IF(FIND("F",'2019 Ventilation List SORT'!H41)=1,1,IF(ISNUMBER(FIND(", F",'2019 Ventilation List SORT'!H41)),1,0)),0)</f>
        <v>0</v>
      </c>
      <c r="J41" s="101">
        <f t="shared" si="0"/>
        <v>0</v>
      </c>
      <c r="K41" s="121">
        <f t="shared" si="1"/>
        <v>0</v>
      </c>
      <c r="L41" s="132">
        <f t="shared" si="2"/>
        <v>36</v>
      </c>
      <c r="M41" s="21" t="s">
        <v>269</v>
      </c>
    </row>
    <row r="42" spans="2:13" ht="12.75" customHeight="1" x14ac:dyDescent="0.2">
      <c r="B42" s="97" t="str">
        <f>'2019 Ventilation List SORT'!A42</f>
        <v>Exhaust - Soiled laundry storage rooms</v>
      </c>
      <c r="C42" s="101">
        <f>'2019 Ventilation List SORT'!B42</f>
        <v>0</v>
      </c>
      <c r="D42" s="101">
        <f>'2019 Ventilation List SORT'!C42</f>
        <v>0</v>
      </c>
      <c r="E42" s="101">
        <f>'2019 Ventilation List SORT'!D42</f>
        <v>0</v>
      </c>
      <c r="F42" s="101">
        <f>'2019 Ventilation List SORT'!E42</f>
        <v>0</v>
      </c>
      <c r="G42" s="101">
        <f>'2019 Ventilation List SORT'!F42</f>
        <v>1</v>
      </c>
      <c r="H42" s="101">
        <f>'2019 Ventilation List SORT'!G42</f>
        <v>3</v>
      </c>
      <c r="I42" s="97">
        <f>IF(ISNUMBER(FIND("F",'2019 Ventilation List SORT'!H42)),IF(FIND("F",'2019 Ventilation List SORT'!H42)=1,1,IF(ISNUMBER(FIND(", F",'2019 Ventilation List SORT'!H42)),1,0)),0)</f>
        <v>0</v>
      </c>
      <c r="J42" s="101">
        <f t="shared" si="0"/>
        <v>0</v>
      </c>
      <c r="K42" s="121">
        <f t="shared" si="1"/>
        <v>0</v>
      </c>
      <c r="L42" s="132">
        <f t="shared" si="2"/>
        <v>37</v>
      </c>
      <c r="M42" s="21" t="s">
        <v>269</v>
      </c>
    </row>
    <row r="43" spans="2:13" ht="12.75" customHeight="1" x14ac:dyDescent="0.2">
      <c r="B43" s="97" t="str">
        <f>'2019 Ventilation List SORT'!A43</f>
        <v>Exhaust - Storage rooms, chemical</v>
      </c>
      <c r="C43" s="101">
        <f>'2019 Ventilation List SORT'!B43</f>
        <v>0</v>
      </c>
      <c r="D43" s="101">
        <f>'2019 Ventilation List SORT'!C43</f>
        <v>0</v>
      </c>
      <c r="E43" s="101">
        <f>'2019 Ventilation List SORT'!D43</f>
        <v>0</v>
      </c>
      <c r="F43" s="101">
        <f>'2019 Ventilation List SORT'!E43</f>
        <v>0</v>
      </c>
      <c r="G43" s="101">
        <f>'2019 Ventilation List SORT'!F43</f>
        <v>1.5</v>
      </c>
      <c r="H43" s="101">
        <f>'2019 Ventilation List SORT'!G43</f>
        <v>4</v>
      </c>
      <c r="I43" s="97">
        <f>IF(ISNUMBER(FIND("F",'2019 Ventilation List SORT'!H43)),IF(FIND("F",'2019 Ventilation List SORT'!H43)=1,1,IF(ISNUMBER(FIND(", F",'2019 Ventilation List SORT'!H43)),1,0)),0)</f>
        <v>0</v>
      </c>
      <c r="J43" s="101">
        <f t="shared" si="0"/>
        <v>0</v>
      </c>
      <c r="K43" s="121">
        <f t="shared" si="1"/>
        <v>0</v>
      </c>
      <c r="L43" s="132">
        <f t="shared" si="2"/>
        <v>38</v>
      </c>
      <c r="M43" s="21" t="s">
        <v>269</v>
      </c>
    </row>
    <row r="44" spans="2:13" ht="12.75" customHeight="1" x14ac:dyDescent="0.2">
      <c r="B44" s="97" t="str">
        <f>'2019 Ventilation List SORT'!A44</f>
        <v>Exhaust - Toilets, private</v>
      </c>
      <c r="C44" s="101">
        <f>'2019 Ventilation List SORT'!B44</f>
        <v>0</v>
      </c>
      <c r="D44" s="101">
        <f>'2019 Ventilation List SORT'!C44</f>
        <v>0</v>
      </c>
      <c r="E44" s="101">
        <f>'2019 Ventilation List SORT'!D44</f>
        <v>25</v>
      </c>
      <c r="F44" s="101">
        <f>'2019 Ventilation List SORT'!E44</f>
        <v>50</v>
      </c>
      <c r="G44" s="101">
        <f>'2019 Ventilation List SORT'!F44</f>
        <v>0</v>
      </c>
      <c r="H44" s="101">
        <f>'2019 Ventilation List SORT'!G44</f>
        <v>2</v>
      </c>
      <c r="I44" s="97">
        <f>IF(ISNUMBER(FIND("F",'2019 Ventilation List SORT'!H44)),IF(FIND("F",'2019 Ventilation List SORT'!H44)=1,1,IF(ISNUMBER(FIND(", F",'2019 Ventilation List SORT'!H44)),1,0)),0)</f>
        <v>0</v>
      </c>
      <c r="J44" s="101">
        <f t="shared" si="0"/>
        <v>0</v>
      </c>
      <c r="K44" s="121">
        <f t="shared" si="1"/>
        <v>0</v>
      </c>
      <c r="L44" s="132">
        <f t="shared" si="2"/>
        <v>39</v>
      </c>
      <c r="M44" s="21" t="s">
        <v>269</v>
      </c>
    </row>
    <row r="45" spans="2:13" ht="12.75" customHeight="1" x14ac:dyDescent="0.2">
      <c r="B45" s="97" t="str">
        <f>'2019 Ventilation List SORT'!A45</f>
        <v>Exhaust - Toilets, public</v>
      </c>
      <c r="C45" s="101">
        <f>'2019 Ventilation List SORT'!B45</f>
        <v>0</v>
      </c>
      <c r="D45" s="101">
        <f>'2019 Ventilation List SORT'!C45</f>
        <v>0</v>
      </c>
      <c r="E45" s="101">
        <f>'2019 Ventilation List SORT'!D45</f>
        <v>50</v>
      </c>
      <c r="F45" s="101">
        <f>'2019 Ventilation List SORT'!E45</f>
        <v>0</v>
      </c>
      <c r="G45" s="101">
        <f>'2019 Ventilation List SORT'!F45</f>
        <v>0</v>
      </c>
      <c r="H45" s="101">
        <f>'2019 Ventilation List SORT'!G45</f>
        <v>2</v>
      </c>
      <c r="I45" s="97">
        <f>IF(ISNUMBER(FIND("F",'2019 Ventilation List SORT'!H45)),IF(FIND("F",'2019 Ventilation List SORT'!H45)=1,1,IF(ISNUMBER(FIND(", F",'2019 Ventilation List SORT'!H45)),1,0)),0)</f>
        <v>0</v>
      </c>
      <c r="J45" s="101">
        <f t="shared" si="0"/>
        <v>0</v>
      </c>
      <c r="K45" s="121">
        <f t="shared" si="1"/>
        <v>0</v>
      </c>
      <c r="L45" s="132">
        <f t="shared" si="2"/>
        <v>40</v>
      </c>
      <c r="M45" s="21" t="s">
        <v>269</v>
      </c>
    </row>
    <row r="46" spans="2:13" ht="12.75" customHeight="1" x14ac:dyDescent="0.2">
      <c r="B46" s="97" t="str">
        <f>'2019 Ventilation List SORT'!A46</f>
        <v>Exhaust - Woodwork shop/classrooms</v>
      </c>
      <c r="C46" s="101">
        <f>'2019 Ventilation List SORT'!B46</f>
        <v>0</v>
      </c>
      <c r="D46" s="101">
        <f>'2019 Ventilation List SORT'!C46</f>
        <v>0</v>
      </c>
      <c r="E46" s="101">
        <f>'2019 Ventilation List SORT'!D46</f>
        <v>0</v>
      </c>
      <c r="F46" s="101">
        <f>'2019 Ventilation List SORT'!E46</f>
        <v>0</v>
      </c>
      <c r="G46" s="101">
        <f>'2019 Ventilation List SORT'!F46</f>
        <v>0.5</v>
      </c>
      <c r="H46" s="101">
        <f>'2019 Ventilation List SORT'!G46</f>
        <v>2</v>
      </c>
      <c r="I46" s="97">
        <f>IF(ISNUMBER(FIND("F",'2019 Ventilation List SORT'!H46)),IF(FIND("F",'2019 Ventilation List SORT'!H46)=1,1,IF(ISNUMBER(FIND(", F",'2019 Ventilation List SORT'!H46)),1,0)),0)</f>
        <v>0</v>
      </c>
      <c r="J46" s="101">
        <f>IF(D46&gt;0,15,0)</f>
        <v>0</v>
      </c>
      <c r="K46" s="121">
        <f>IF(OR(C46=0,C46=D46),0,C46/J46*1000)</f>
        <v>0</v>
      </c>
      <c r="L46" s="132">
        <f t="shared" si="2"/>
        <v>41</v>
      </c>
      <c r="M46" s="21" t="s">
        <v>269</v>
      </c>
    </row>
    <row r="47" spans="2:13" ht="12.75" customHeight="1" x14ac:dyDescent="0.2">
      <c r="B47" s="97" t="str">
        <f>'2019 Ventilation List SORT'!A47</f>
        <v>Food Service - Bars, cocktail lounges</v>
      </c>
      <c r="C47" s="101">
        <f>'2019 Ventilation List SORT'!B47</f>
        <v>0.5</v>
      </c>
      <c r="D47" s="101">
        <f>'2019 Ventilation List SORT'!C47</f>
        <v>0.2</v>
      </c>
      <c r="E47" s="101">
        <f>'2019 Ventilation List SORT'!D47</f>
        <v>0</v>
      </c>
      <c r="F47" s="101">
        <f>'2019 Ventilation List SORT'!E47</f>
        <v>0</v>
      </c>
      <c r="G47" s="101">
        <f>'2019 Ventilation List SORT'!F47</f>
        <v>0</v>
      </c>
      <c r="H47" s="101">
        <f>'2019 Ventilation List SORT'!G47</f>
        <v>2</v>
      </c>
      <c r="I47" s="97">
        <f>IF(ISNUMBER(FIND("F",'2019 Ventilation List SORT'!H47)),IF(FIND("F",'2019 Ventilation List SORT'!H47)=1,1,IF(ISNUMBER(FIND(", F",'2019 Ventilation List SORT'!H47)),1,0)),0)</f>
        <v>0</v>
      </c>
      <c r="J47" s="101">
        <f t="shared" si="0"/>
        <v>15</v>
      </c>
      <c r="K47" s="121">
        <f t="shared" si="1"/>
        <v>33.333333333333336</v>
      </c>
      <c r="L47" s="132">
        <f t="shared" si="2"/>
        <v>42</v>
      </c>
      <c r="M47" s="21" t="s">
        <v>269</v>
      </c>
    </row>
    <row r="48" spans="2:13" ht="12.75" customHeight="1" x14ac:dyDescent="0.2">
      <c r="B48" s="97" t="str">
        <f>'2019 Ventilation List SORT'!A48</f>
        <v>Food Service - Cafeteria/fast-food dining</v>
      </c>
      <c r="C48" s="101">
        <f>'2019 Ventilation List SORT'!B48</f>
        <v>0.5</v>
      </c>
      <c r="D48" s="101">
        <f>'2019 Ventilation List SORT'!C48</f>
        <v>0.15</v>
      </c>
      <c r="E48" s="101">
        <f>'2019 Ventilation List SORT'!D48</f>
        <v>0</v>
      </c>
      <c r="F48" s="101">
        <f>'2019 Ventilation List SORT'!E48</f>
        <v>0</v>
      </c>
      <c r="G48" s="101">
        <f>'2019 Ventilation List SORT'!F48</f>
        <v>0</v>
      </c>
      <c r="H48" s="101">
        <f>'2019 Ventilation List SORT'!G48</f>
        <v>2</v>
      </c>
      <c r="I48" s="97">
        <f>IF(ISNUMBER(FIND("F",'2019 Ventilation List SORT'!H48)),IF(FIND("F",'2019 Ventilation List SORT'!H48)=1,1,IF(ISNUMBER(FIND(", F",'2019 Ventilation List SORT'!H48)),1,0)),0)</f>
        <v>0</v>
      </c>
      <c r="J48" s="101">
        <f t="shared" si="0"/>
        <v>15</v>
      </c>
      <c r="K48" s="121">
        <f t="shared" si="1"/>
        <v>33.333333333333336</v>
      </c>
      <c r="L48" s="132">
        <f t="shared" si="2"/>
        <v>43</v>
      </c>
      <c r="M48" s="21" t="s">
        <v>269</v>
      </c>
    </row>
    <row r="49" spans="2:13" ht="12.75" customHeight="1" x14ac:dyDescent="0.2">
      <c r="B49" s="97" t="str">
        <f>'2019 Ventilation List SORT'!A49</f>
        <v>Food Service - Kitchen (cooking)</v>
      </c>
      <c r="C49" s="101">
        <f>'2019 Ventilation List SORT'!B49</f>
        <v>0.15</v>
      </c>
      <c r="D49" s="101">
        <f>'2019 Ventilation List SORT'!C49</f>
        <v>0.15</v>
      </c>
      <c r="E49" s="101">
        <f>'2019 Ventilation List SORT'!D49</f>
        <v>0</v>
      </c>
      <c r="F49" s="101">
        <f>'2019 Ventilation List SORT'!E49</f>
        <v>0</v>
      </c>
      <c r="G49" s="145">
        <f>'2019 Ventilation List SORT'!F49</f>
        <v>0.7</v>
      </c>
      <c r="H49" s="101">
        <f>'2019 Ventilation List SORT'!G49</f>
        <v>2</v>
      </c>
      <c r="I49" s="97">
        <f>IF(ISNUMBER(FIND("F",'2019 Ventilation List SORT'!H49)),IF(FIND("F",'2019 Ventilation List SORT'!H49)=1,1,IF(ISNUMBER(FIND(", F",'2019 Ventilation List SORT'!H49)),1,0)),0)</f>
        <v>0</v>
      </c>
      <c r="J49" s="101">
        <f t="shared" si="0"/>
        <v>15</v>
      </c>
      <c r="K49" s="121">
        <f t="shared" si="1"/>
        <v>0</v>
      </c>
      <c r="L49" s="132">
        <f t="shared" si="2"/>
        <v>44</v>
      </c>
      <c r="M49" s="21" t="s">
        <v>269</v>
      </c>
    </row>
    <row r="50" spans="2:13" ht="12.75" customHeight="1" x14ac:dyDescent="0.2">
      <c r="B50" s="97" t="str">
        <f>'2019 Ventilation List SORT'!A50</f>
        <v>Food Service - Restaurant dining rooms</v>
      </c>
      <c r="C50" s="101">
        <f>'2019 Ventilation List SORT'!B50</f>
        <v>0.5</v>
      </c>
      <c r="D50" s="101">
        <f>'2019 Ventilation List SORT'!C50</f>
        <v>0.15</v>
      </c>
      <c r="E50" s="101">
        <f>'2019 Ventilation List SORT'!D50</f>
        <v>0</v>
      </c>
      <c r="F50" s="101">
        <f>'2019 Ventilation List SORT'!E50</f>
        <v>0</v>
      </c>
      <c r="G50" s="101">
        <f>'2019 Ventilation List SORT'!F50</f>
        <v>0</v>
      </c>
      <c r="H50" s="101">
        <f>'2019 Ventilation List SORT'!G50</f>
        <v>2</v>
      </c>
      <c r="I50" s="97">
        <f>IF(ISNUMBER(FIND("F",'2019 Ventilation List SORT'!H50)),IF(FIND("F",'2019 Ventilation List SORT'!H50)=1,1,IF(ISNUMBER(FIND(", F",'2019 Ventilation List SORT'!H50)),1,0)),0)</f>
        <v>0</v>
      </c>
      <c r="J50" s="101">
        <f t="shared" si="0"/>
        <v>15</v>
      </c>
      <c r="K50" s="121">
        <f t="shared" si="1"/>
        <v>33.333333333333336</v>
      </c>
      <c r="L50" s="132">
        <f t="shared" si="2"/>
        <v>45</v>
      </c>
      <c r="M50" s="21" t="s">
        <v>269</v>
      </c>
    </row>
    <row r="51" spans="2:13" ht="12.75" customHeight="1" x14ac:dyDescent="0.2">
      <c r="B51" s="97" t="str">
        <f>'2019 Ventilation List SORT'!A51</f>
        <v>General - Break rooms</v>
      </c>
      <c r="C51" s="101">
        <f>'2019 Ventilation List SORT'!B51</f>
        <v>0.5</v>
      </c>
      <c r="D51" s="101">
        <f>'2019 Ventilation List SORT'!C51</f>
        <v>0.15</v>
      </c>
      <c r="E51" s="101">
        <f>'2019 Ventilation List SORT'!D51</f>
        <v>0</v>
      </c>
      <c r="F51" s="101">
        <f>'2019 Ventilation List SORT'!E51</f>
        <v>0</v>
      </c>
      <c r="G51" s="101">
        <f>'2019 Ventilation List SORT'!F51</f>
        <v>0</v>
      </c>
      <c r="H51" s="101">
        <f>'2019 Ventilation List SORT'!G51</f>
        <v>1</v>
      </c>
      <c r="I51" s="97">
        <f>IF(ISNUMBER(FIND("F",'2019 Ventilation List SORT'!H51)),IF(FIND("F",'2019 Ventilation List SORT'!H51)=1,1,IF(ISNUMBER(FIND(", F",'2019 Ventilation List SORT'!H51)),1,0)),0)</f>
        <v>1</v>
      </c>
      <c r="J51" s="101">
        <f t="shared" si="0"/>
        <v>15</v>
      </c>
      <c r="K51" s="121">
        <f t="shared" si="1"/>
        <v>33.333333333333336</v>
      </c>
      <c r="L51" s="132">
        <f>L50+1</f>
        <v>46</v>
      </c>
      <c r="M51" s="21" t="s">
        <v>269</v>
      </c>
    </row>
    <row r="52" spans="2:13" ht="12.75" customHeight="1" x14ac:dyDescent="0.2">
      <c r="B52" s="97" t="str">
        <f>'2019 Ventilation List SORT'!A52</f>
        <v>General - Coffee Stations</v>
      </c>
      <c r="C52" s="101">
        <f>'2019 Ventilation List SORT'!B52</f>
        <v>0.5</v>
      </c>
      <c r="D52" s="101">
        <f>'2019 Ventilation List SORT'!C52</f>
        <v>0.15</v>
      </c>
      <c r="E52" s="101">
        <f>'2019 Ventilation List SORT'!D52</f>
        <v>0</v>
      </c>
      <c r="F52" s="101">
        <f>'2019 Ventilation List SORT'!E52</f>
        <v>0</v>
      </c>
      <c r="G52" s="101">
        <f>'2019 Ventilation List SORT'!F52</f>
        <v>0</v>
      </c>
      <c r="H52" s="101">
        <f>'2019 Ventilation List SORT'!G52</f>
        <v>1</v>
      </c>
      <c r="I52" s="97">
        <f>IF(ISNUMBER(FIND("F",'2019 Ventilation List SORT'!H52)),IF(FIND("F",'2019 Ventilation List SORT'!H52)=1,1,IF(ISNUMBER(FIND(", F",'2019 Ventilation List SORT'!H52)),1,0)),0)</f>
        <v>1</v>
      </c>
      <c r="J52" s="101">
        <f t="shared" si="0"/>
        <v>15</v>
      </c>
      <c r="K52" s="121">
        <f t="shared" si="1"/>
        <v>33.333333333333336</v>
      </c>
      <c r="L52" s="132">
        <f t="shared" si="2"/>
        <v>47</v>
      </c>
      <c r="M52" s="21" t="s">
        <v>269</v>
      </c>
    </row>
    <row r="53" spans="2:13" ht="12.75" customHeight="1" x14ac:dyDescent="0.2">
      <c r="B53" s="97" t="str">
        <f>'2019 Ventilation List SORT'!A53</f>
        <v>General - Conference/meeting</v>
      </c>
      <c r="C53" s="101">
        <f>'2019 Ventilation List SORT'!B53</f>
        <v>0.5</v>
      </c>
      <c r="D53" s="101">
        <f>'2019 Ventilation List SORT'!C53</f>
        <v>0.15</v>
      </c>
      <c r="E53" s="101">
        <f>'2019 Ventilation List SORT'!D53</f>
        <v>0</v>
      </c>
      <c r="F53" s="101">
        <f>'2019 Ventilation List SORT'!E53</f>
        <v>0</v>
      </c>
      <c r="G53" s="101">
        <f>'2019 Ventilation List SORT'!F53</f>
        <v>0</v>
      </c>
      <c r="H53" s="101">
        <f>'2019 Ventilation List SORT'!G53</f>
        <v>1</v>
      </c>
      <c r="I53" s="97">
        <f>IF(ISNUMBER(FIND("F",'2019 Ventilation List SORT'!H53)),IF(FIND("F",'2019 Ventilation List SORT'!H53)=1,1,IF(ISNUMBER(FIND(", F",'2019 Ventilation List SORT'!H53)),1,0)),0)</f>
        <v>1</v>
      </c>
      <c r="J53" s="101">
        <f t="shared" si="0"/>
        <v>15</v>
      </c>
      <c r="K53" s="121">
        <f t="shared" si="1"/>
        <v>33.333333333333336</v>
      </c>
      <c r="L53" s="132">
        <f t="shared" si="2"/>
        <v>48</v>
      </c>
      <c r="M53" s="21" t="s">
        <v>269</v>
      </c>
    </row>
    <row r="54" spans="2:13" ht="12.75" customHeight="1" x14ac:dyDescent="0.2">
      <c r="B54" s="97" t="str">
        <f>'2019 Ventilation List SORT'!A54</f>
        <v>General - Corridors</v>
      </c>
      <c r="C54" s="101">
        <f>'2019 Ventilation List SORT'!B54</f>
        <v>0.15</v>
      </c>
      <c r="D54" s="101">
        <f>'2019 Ventilation List SORT'!C54</f>
        <v>0.15</v>
      </c>
      <c r="E54" s="101">
        <f>'2019 Ventilation List SORT'!D54</f>
        <v>0</v>
      </c>
      <c r="F54" s="101">
        <f>'2019 Ventilation List SORT'!E54</f>
        <v>0</v>
      </c>
      <c r="G54" s="101">
        <f>'2019 Ventilation List SORT'!F54</f>
        <v>0</v>
      </c>
      <c r="H54" s="101">
        <f>'2019 Ventilation List SORT'!G54</f>
        <v>1</v>
      </c>
      <c r="I54" s="97">
        <f>IF(ISNUMBER(FIND("F",'2019 Ventilation List SORT'!H54)),IF(FIND("F",'2019 Ventilation List SORT'!H54)=1,1,IF(ISNUMBER(FIND(", F",'2019 Ventilation List SORT'!H54)),1,0)),0)</f>
        <v>1</v>
      </c>
      <c r="J54" s="101">
        <f t="shared" si="0"/>
        <v>15</v>
      </c>
      <c r="K54" s="121">
        <f t="shared" si="1"/>
        <v>0</v>
      </c>
      <c r="L54" s="132">
        <f t="shared" si="2"/>
        <v>49</v>
      </c>
      <c r="M54" s="21" t="s">
        <v>269</v>
      </c>
    </row>
    <row r="55" spans="2:13" ht="12.75" customHeight="1" x14ac:dyDescent="0.2">
      <c r="B55" s="97" t="str">
        <f>'2019 Ventilation List SORT'!A55</f>
        <v>General - Occupiable storage rooms for liquids or gels</v>
      </c>
      <c r="C55" s="101">
        <f>'2019 Ventilation List SORT'!B55</f>
        <v>0.15</v>
      </c>
      <c r="D55" s="101">
        <f>'2019 Ventilation List SORT'!C55</f>
        <v>0.15</v>
      </c>
      <c r="E55" s="101">
        <f>'2019 Ventilation List SORT'!D55</f>
        <v>0</v>
      </c>
      <c r="F55" s="101">
        <f>'2019 Ventilation List SORT'!E55</f>
        <v>0</v>
      </c>
      <c r="G55" s="101">
        <f>'2019 Ventilation List SORT'!F55</f>
        <v>0</v>
      </c>
      <c r="H55" s="101">
        <f>'2019 Ventilation List SORT'!G55</f>
        <v>2</v>
      </c>
      <c r="I55" s="97">
        <f>IF(ISNUMBER(FIND("F",'2019 Ventilation List SORT'!H55)),IF(FIND("F",'2019 Ventilation List SORT'!H55)=1,1,IF(ISNUMBER(FIND(", F",'2019 Ventilation List SORT'!H55)),1,0)),0)</f>
        <v>0</v>
      </c>
      <c r="J55" s="101">
        <f t="shared" si="0"/>
        <v>15</v>
      </c>
      <c r="K55" s="121">
        <f t="shared" si="1"/>
        <v>0</v>
      </c>
      <c r="L55" s="132">
        <f t="shared" si="2"/>
        <v>50</v>
      </c>
      <c r="M55" s="21" t="s">
        <v>269</v>
      </c>
    </row>
    <row r="56" spans="2:13" ht="12.75" customHeight="1" x14ac:dyDescent="0.2">
      <c r="B56" s="97" t="str">
        <f>'2019 Ventilation List SORT'!A56</f>
        <v>General - Unoccupied</v>
      </c>
      <c r="C56" s="101">
        <f>'2019 Ventilation List SORT'!B56</f>
        <v>0</v>
      </c>
      <c r="D56" s="101">
        <f>'2019 Ventilation List SORT'!C56</f>
        <v>0</v>
      </c>
      <c r="E56" s="101">
        <f>'2019 Ventilation List SORT'!D56</f>
        <v>0</v>
      </c>
      <c r="F56" s="101">
        <f>'2019 Ventilation List SORT'!E56</f>
        <v>0</v>
      </c>
      <c r="G56" s="101">
        <f>'2019 Ventilation List SORT'!F56</f>
        <v>0</v>
      </c>
      <c r="H56" s="101">
        <f>'2019 Ventilation List SORT'!G56</f>
        <v>1</v>
      </c>
      <c r="I56" s="97">
        <f>IF(ISNUMBER(FIND("F",'2019 Ventilation List SORT'!H56)),IF(FIND("F",'2019 Ventilation List SORT'!H56)=1,1,IF(ISNUMBER(FIND(", F",'2019 Ventilation List SORT'!H56)),1,0)),0)</f>
        <v>0</v>
      </c>
      <c r="J56" s="101">
        <f t="shared" si="0"/>
        <v>0</v>
      </c>
      <c r="K56" s="121">
        <f t="shared" si="1"/>
        <v>0</v>
      </c>
      <c r="L56" s="132">
        <f t="shared" si="2"/>
        <v>51</v>
      </c>
      <c r="M56" s="21" t="s">
        <v>269</v>
      </c>
    </row>
    <row r="57" spans="2:13" ht="12.75" customHeight="1" x14ac:dyDescent="0.2">
      <c r="B57" s="97" t="str">
        <f>'2019 Ventilation List SORT'!A57</f>
        <v>Lodging - Barracks sleeping areas</v>
      </c>
      <c r="C57" s="101">
        <f>'2019 Ventilation List SORT'!B57</f>
        <v>0.15</v>
      </c>
      <c r="D57" s="101">
        <f>'2019 Ventilation List SORT'!C57</f>
        <v>0.15</v>
      </c>
      <c r="E57" s="101">
        <f>'2019 Ventilation List SORT'!D57</f>
        <v>0</v>
      </c>
      <c r="F57" s="101">
        <f>'2019 Ventilation List SORT'!E57</f>
        <v>0</v>
      </c>
      <c r="G57" s="101">
        <f>'2019 Ventilation List SORT'!F57</f>
        <v>0</v>
      </c>
      <c r="H57" s="101">
        <f>'2019 Ventilation List SORT'!G57</f>
        <v>1</v>
      </c>
      <c r="I57" s="97">
        <f>IF(ISNUMBER(FIND("F",'2019 Ventilation List SORT'!H57)),IF(FIND("F",'2019 Ventilation List SORT'!H57)=1,1,IF(ISNUMBER(FIND(", F",'2019 Ventilation List SORT'!H57)),1,0)),0)</f>
        <v>1</v>
      </c>
      <c r="J57" s="101">
        <f t="shared" si="0"/>
        <v>15</v>
      </c>
      <c r="K57" s="121">
        <f t="shared" si="1"/>
        <v>0</v>
      </c>
      <c r="L57" s="132">
        <f>L56+1</f>
        <v>52</v>
      </c>
      <c r="M57" s="21" t="s">
        <v>269</v>
      </c>
    </row>
    <row r="58" spans="2:13" ht="12.75" customHeight="1" x14ac:dyDescent="0.2">
      <c r="B58" s="97" t="str">
        <f>'2019 Ventilation List SORT'!A58</f>
        <v>Lodging - Bedroom/living room</v>
      </c>
      <c r="C58" s="101">
        <f>'2019 Ventilation List SORT'!B58</f>
        <v>0.15</v>
      </c>
      <c r="D58" s="101">
        <f>'2019 Ventilation List SORT'!C58</f>
        <v>0.15</v>
      </c>
      <c r="E58" s="101">
        <f>'2019 Ventilation List SORT'!D58</f>
        <v>0</v>
      </c>
      <c r="F58" s="101">
        <f>'2019 Ventilation List SORT'!E58</f>
        <v>0</v>
      </c>
      <c r="G58" s="101">
        <f>'2019 Ventilation List SORT'!F58</f>
        <v>0</v>
      </c>
      <c r="H58" s="101">
        <f>'2019 Ventilation List SORT'!G58</f>
        <v>1</v>
      </c>
      <c r="I58" s="97">
        <f>IF(ISNUMBER(FIND("F",'2019 Ventilation List SORT'!H58)),IF(FIND("F",'2019 Ventilation List SORT'!H58)=1,1,IF(ISNUMBER(FIND(", F",'2019 Ventilation List SORT'!H58)),1,0)),0)</f>
        <v>1</v>
      </c>
      <c r="J58" s="101">
        <f t="shared" si="0"/>
        <v>15</v>
      </c>
      <c r="K58" s="121">
        <f t="shared" si="1"/>
        <v>0</v>
      </c>
      <c r="L58" s="132">
        <f>L57+1</f>
        <v>53</v>
      </c>
      <c r="M58" s="21" t="s">
        <v>269</v>
      </c>
    </row>
    <row r="59" spans="2:13" ht="12.75" customHeight="1" x14ac:dyDescent="0.2">
      <c r="B59" s="97" t="str">
        <f>'2019 Ventilation List SORT'!A59</f>
        <v>Lodging - Laundry rooms within dwelling units</v>
      </c>
      <c r="C59" s="101">
        <f>'2019 Ventilation List SORT'!B59</f>
        <v>0.15</v>
      </c>
      <c r="D59" s="101">
        <f>'2019 Ventilation List SORT'!C59</f>
        <v>0.15</v>
      </c>
      <c r="E59" s="101">
        <f>'2019 Ventilation List SORT'!D59</f>
        <v>0</v>
      </c>
      <c r="F59" s="101">
        <f>'2019 Ventilation List SORT'!E59</f>
        <v>0</v>
      </c>
      <c r="G59" s="101">
        <f>'2019 Ventilation List SORT'!F59</f>
        <v>0</v>
      </c>
      <c r="H59" s="101">
        <f>'2019 Ventilation List SORT'!G59</f>
        <v>1</v>
      </c>
      <c r="I59" s="97">
        <f>IF(ISNUMBER(FIND("F",'2019 Ventilation List SORT'!H59)),IF(FIND("F",'2019 Ventilation List SORT'!H59)=1,1,IF(ISNUMBER(FIND(", F",'2019 Ventilation List SORT'!H59)),1,0)),0)</f>
        <v>0</v>
      </c>
      <c r="J59" s="101">
        <f t="shared" si="0"/>
        <v>15</v>
      </c>
      <c r="K59" s="121">
        <f t="shared" si="1"/>
        <v>0</v>
      </c>
      <c r="L59" s="132">
        <f t="shared" si="2"/>
        <v>54</v>
      </c>
      <c r="M59" s="21" t="s">
        <v>269</v>
      </c>
    </row>
    <row r="60" spans="2:13" ht="12.75" customHeight="1" x14ac:dyDescent="0.2">
      <c r="B60" s="97" t="str">
        <f>'2019 Ventilation List SORT'!A60</f>
        <v>Lodging - Laundry rooms, central</v>
      </c>
      <c r="C60" s="101">
        <f>'2019 Ventilation List SORT'!B60</f>
        <v>0.15</v>
      </c>
      <c r="D60" s="101">
        <f>'2019 Ventilation List SORT'!C60</f>
        <v>0.15</v>
      </c>
      <c r="E60" s="101">
        <f>'2019 Ventilation List SORT'!D60</f>
        <v>0</v>
      </c>
      <c r="F60" s="101">
        <f>'2019 Ventilation List SORT'!E60</f>
        <v>0</v>
      </c>
      <c r="G60" s="101">
        <f>'2019 Ventilation List SORT'!F60</f>
        <v>0</v>
      </c>
      <c r="H60" s="101">
        <f>'2019 Ventilation List SORT'!G60</f>
        <v>2</v>
      </c>
      <c r="I60" s="97">
        <f>IF(ISNUMBER(FIND("F",'2019 Ventilation List SORT'!H60)),IF(FIND("F",'2019 Ventilation List SORT'!H60)=1,1,IF(ISNUMBER(FIND(", F",'2019 Ventilation List SORT'!H60)),1,0)),0)</f>
        <v>0</v>
      </c>
      <c r="J60" s="101">
        <f t="shared" si="0"/>
        <v>15</v>
      </c>
      <c r="K60" s="121">
        <f t="shared" si="1"/>
        <v>0</v>
      </c>
      <c r="L60" s="132">
        <f t="shared" si="2"/>
        <v>55</v>
      </c>
      <c r="M60" s="21" t="s">
        <v>269</v>
      </c>
    </row>
    <row r="61" spans="2:13" ht="12.75" customHeight="1" x14ac:dyDescent="0.2">
      <c r="B61" s="97" t="str">
        <f>'2019 Ventilation List SORT'!A61</f>
        <v>Lodging - Lobbies/pre-function</v>
      </c>
      <c r="C61" s="101">
        <f>'2019 Ventilation List SORT'!B61</f>
        <v>0.5</v>
      </c>
      <c r="D61" s="101">
        <f>'2019 Ventilation List SORT'!C61</f>
        <v>0.15</v>
      </c>
      <c r="E61" s="101">
        <f>'2019 Ventilation List SORT'!D61</f>
        <v>0</v>
      </c>
      <c r="F61" s="101">
        <f>'2019 Ventilation List SORT'!E61</f>
        <v>0</v>
      </c>
      <c r="G61" s="101">
        <f>'2019 Ventilation List SORT'!F61</f>
        <v>0</v>
      </c>
      <c r="H61" s="101">
        <f>'2019 Ventilation List SORT'!G61</f>
        <v>1</v>
      </c>
      <c r="I61" s="97">
        <f>IF(ISNUMBER(FIND("F",'2019 Ventilation List SORT'!H61)),IF(FIND("F",'2019 Ventilation List SORT'!H61)=1,1,IF(ISNUMBER(FIND(", F",'2019 Ventilation List SORT'!H61)),1,0)),0)</f>
        <v>1</v>
      </c>
      <c r="J61" s="101">
        <f t="shared" si="0"/>
        <v>15</v>
      </c>
      <c r="K61" s="121">
        <f t="shared" si="1"/>
        <v>33.333333333333336</v>
      </c>
      <c r="L61" s="132">
        <f t="shared" si="2"/>
        <v>56</v>
      </c>
      <c r="M61" s="21" t="s">
        <v>269</v>
      </c>
    </row>
    <row r="62" spans="2:13" ht="12.75" customHeight="1" x14ac:dyDescent="0.2">
      <c r="B62" s="97" t="str">
        <f>'2019 Ventilation List SORT'!A62</f>
        <v>Lodging - Multipurpose assembly</v>
      </c>
      <c r="C62" s="101">
        <f>'2019 Ventilation List SORT'!B62</f>
        <v>0.5</v>
      </c>
      <c r="D62" s="122">
        <v>0.15</v>
      </c>
      <c r="E62" s="101">
        <f>'2019 Ventilation List SORT'!D62</f>
        <v>0</v>
      </c>
      <c r="F62" s="101">
        <f>'2019 Ventilation List SORT'!E62</f>
        <v>0</v>
      </c>
      <c r="G62" s="101">
        <f>'2019 Ventilation List SORT'!F62</f>
        <v>0</v>
      </c>
      <c r="H62" s="101">
        <f>'2019 Ventilation List SORT'!G62</f>
        <v>1</v>
      </c>
      <c r="I62" s="97">
        <f>IF(ISNUMBER(FIND("F",'2019 Ventilation List SORT'!H62)),IF(FIND("F",'2019 Ventilation List SORT'!H62)=1,1,IF(ISNUMBER(FIND(", F",'2019 Ventilation List SORT'!H62)),1,0)),0)</f>
        <v>1</v>
      </c>
      <c r="J62" s="101">
        <f t="shared" si="0"/>
        <v>15</v>
      </c>
      <c r="K62" s="121">
        <f t="shared" si="1"/>
        <v>33.333333333333336</v>
      </c>
      <c r="L62" s="132">
        <f t="shared" si="2"/>
        <v>57</v>
      </c>
      <c r="M62" s="21" t="s">
        <v>269</v>
      </c>
    </row>
    <row r="63" spans="2:13" ht="12.75" customHeight="1" x14ac:dyDescent="0.2">
      <c r="B63" s="97" t="str">
        <f>'2019 Ventilation List SORT'!A63</f>
        <v>Misc - All others</v>
      </c>
      <c r="C63" s="101">
        <f>'2019 Ventilation List SORT'!B63</f>
        <v>0.15</v>
      </c>
      <c r="D63" s="101">
        <f>'2019 Ventilation List SORT'!C63</f>
        <v>0.15</v>
      </c>
      <c r="E63" s="101">
        <f>'2019 Ventilation List SORT'!D63</f>
        <v>0</v>
      </c>
      <c r="F63" s="101">
        <f>'2019 Ventilation List SORT'!E63</f>
        <v>0</v>
      </c>
      <c r="G63" s="101">
        <f>'2019 Ventilation List SORT'!F63</f>
        <v>0</v>
      </c>
      <c r="H63" s="101">
        <f>'2019 Ventilation List SORT'!G63</f>
        <v>2</v>
      </c>
      <c r="I63" s="97">
        <f>IF(ISNUMBER(FIND("F",'2019 Ventilation List SORT'!H63)),IF(FIND("F",'2019 Ventilation List SORT'!H63)=1,1,IF(ISNUMBER(FIND(", F",'2019 Ventilation List SORT'!H63)),1,0)),0)</f>
        <v>0</v>
      </c>
      <c r="J63" s="101">
        <f t="shared" si="0"/>
        <v>15</v>
      </c>
      <c r="K63" s="121">
        <f t="shared" si="1"/>
        <v>0</v>
      </c>
      <c r="L63" s="132">
        <f t="shared" si="2"/>
        <v>58</v>
      </c>
      <c r="M63" s="21" t="s">
        <v>269</v>
      </c>
    </row>
    <row r="64" spans="2:13" ht="12.75" customHeight="1" x14ac:dyDescent="0.2">
      <c r="B64" s="97" t="str">
        <f>'2019 Ventilation List SORT'!A64</f>
        <v>Misc - Bank vaults/safe deposit</v>
      </c>
      <c r="C64" s="101">
        <f>'2019 Ventilation List SORT'!B64</f>
        <v>0.15</v>
      </c>
      <c r="D64" s="101">
        <f>'2019 Ventilation List SORT'!C64</f>
        <v>0.15</v>
      </c>
      <c r="E64" s="101">
        <f>'2019 Ventilation List SORT'!D64</f>
        <v>0</v>
      </c>
      <c r="F64" s="101">
        <f>'2019 Ventilation List SORT'!E64</f>
        <v>0</v>
      </c>
      <c r="G64" s="101">
        <f>'2019 Ventilation List SORT'!F64</f>
        <v>0</v>
      </c>
      <c r="H64" s="101">
        <f>'2019 Ventilation List SORT'!G64</f>
        <v>2</v>
      </c>
      <c r="I64" s="97">
        <f>IF(ISNUMBER(FIND("F",'2019 Ventilation List SORT'!H64)),IF(FIND("F",'2019 Ventilation List SORT'!H64)=1,1,IF(ISNUMBER(FIND(", F",'2019 Ventilation List SORT'!H64)),1,0)),0)</f>
        <v>1</v>
      </c>
      <c r="J64" s="101">
        <f t="shared" si="0"/>
        <v>15</v>
      </c>
      <c r="K64" s="121">
        <f t="shared" si="1"/>
        <v>0</v>
      </c>
      <c r="L64" s="132">
        <f t="shared" si="2"/>
        <v>59</v>
      </c>
      <c r="M64" s="21" t="s">
        <v>269</v>
      </c>
    </row>
    <row r="65" spans="2:13" ht="12.75" customHeight="1" x14ac:dyDescent="0.2">
      <c r="B65" s="97" t="str">
        <f>'2019 Ventilation List SORT'!A65</f>
        <v>Misc - Banks or bank lobbies</v>
      </c>
      <c r="C65" s="101">
        <f>'2019 Ventilation List SORT'!B65</f>
        <v>0.15</v>
      </c>
      <c r="D65" s="101">
        <f>'2019 Ventilation List SORT'!C65</f>
        <v>0.15</v>
      </c>
      <c r="E65" s="101">
        <f>'2019 Ventilation List SORT'!D65</f>
        <v>0</v>
      </c>
      <c r="F65" s="101">
        <f>'2019 Ventilation List SORT'!E65</f>
        <v>0</v>
      </c>
      <c r="G65" s="101">
        <f>'2019 Ventilation List SORT'!F65</f>
        <v>0</v>
      </c>
      <c r="H65" s="101">
        <f>'2019 Ventilation List SORT'!G65</f>
        <v>1</v>
      </c>
      <c r="I65" s="97">
        <f>IF(ISNUMBER(FIND("F",'2019 Ventilation List SORT'!H65)),IF(FIND("F",'2019 Ventilation List SORT'!H65)=1,1,IF(ISNUMBER(FIND(", F",'2019 Ventilation List SORT'!H65)),1,0)),0)</f>
        <v>1</v>
      </c>
      <c r="J65" s="101">
        <f t="shared" si="0"/>
        <v>15</v>
      </c>
      <c r="K65" s="121">
        <f t="shared" si="1"/>
        <v>0</v>
      </c>
      <c r="L65" s="132">
        <f t="shared" si="2"/>
        <v>60</v>
      </c>
      <c r="M65" s="21" t="s">
        <v>269</v>
      </c>
    </row>
    <row r="66" spans="2:13" ht="12.75" customHeight="1" x14ac:dyDescent="0.2">
      <c r="B66" s="97" t="str">
        <f>'2019 Ventilation List SORT'!A66</f>
        <v>Misc - Computer (not printing)</v>
      </c>
      <c r="C66" s="101">
        <f>'2019 Ventilation List SORT'!B66</f>
        <v>0.15</v>
      </c>
      <c r="D66" s="101">
        <f>'2019 Ventilation List SORT'!C66</f>
        <v>0.15</v>
      </c>
      <c r="E66" s="101">
        <f>'2019 Ventilation List SORT'!D66</f>
        <v>0</v>
      </c>
      <c r="F66" s="101">
        <f>'2019 Ventilation List SORT'!E66</f>
        <v>0</v>
      </c>
      <c r="G66" s="101">
        <f>'2019 Ventilation List SORT'!F66</f>
        <v>0</v>
      </c>
      <c r="H66" s="101">
        <f>'2019 Ventilation List SORT'!G66</f>
        <v>1</v>
      </c>
      <c r="I66" s="97">
        <f>IF(ISNUMBER(FIND("F",'2019 Ventilation List SORT'!H66)),IF(FIND("F",'2019 Ventilation List SORT'!H66)=1,1,IF(ISNUMBER(FIND(", F",'2019 Ventilation List SORT'!H66)),1,0)),0)</f>
        <v>1</v>
      </c>
      <c r="J66" s="101">
        <f t="shared" si="0"/>
        <v>15</v>
      </c>
      <c r="K66" s="121">
        <f t="shared" si="1"/>
        <v>0</v>
      </c>
      <c r="L66" s="132">
        <f t="shared" si="2"/>
        <v>61</v>
      </c>
      <c r="M66" s="21" t="s">
        <v>269</v>
      </c>
    </row>
    <row r="67" spans="2:13" ht="12.75" customHeight="1" x14ac:dyDescent="0.2">
      <c r="B67" s="97" t="str">
        <f>'2019 Ventilation List SORT'!A67</f>
        <v>Misc - Freezer and refrigerated spaces (&lt;50F)</v>
      </c>
      <c r="C67" s="101">
        <f>'2019 Ventilation List SORT'!B67</f>
        <v>0</v>
      </c>
      <c r="D67" s="101">
        <f>'2019 Ventilation List SORT'!C67</f>
        <v>0</v>
      </c>
      <c r="E67" s="101">
        <f>'2019 Ventilation List SORT'!D67</f>
        <v>0</v>
      </c>
      <c r="F67" s="101">
        <f>'2019 Ventilation List SORT'!E67</f>
        <v>0</v>
      </c>
      <c r="G67" s="101">
        <f>'2019 Ventilation List SORT'!F67</f>
        <v>0</v>
      </c>
      <c r="H67" s="101">
        <f>'2019 Ventilation List SORT'!G67</f>
        <v>2</v>
      </c>
      <c r="I67" s="97">
        <f>IF(ISNUMBER(FIND("F",'2019 Ventilation List SORT'!H67)),IF(FIND("F",'2019 Ventilation List SORT'!H67)=1,1,IF(ISNUMBER(FIND(", F",'2019 Ventilation List SORT'!H67)),1,0)),0)</f>
        <v>0</v>
      </c>
      <c r="J67" s="101">
        <f t="shared" si="0"/>
        <v>0</v>
      </c>
      <c r="K67" s="121">
        <f t="shared" si="1"/>
        <v>0</v>
      </c>
      <c r="L67" s="132">
        <f t="shared" si="2"/>
        <v>62</v>
      </c>
      <c r="M67" s="21" t="s">
        <v>269</v>
      </c>
    </row>
    <row r="68" spans="2:13" ht="12.75" customHeight="1" x14ac:dyDescent="0.2">
      <c r="B68" s="97" t="str">
        <f>'2019 Ventilation List SORT'!A68</f>
        <v>Misc - General manufacturing (excludes heavy industrial and process using chemicals)</v>
      </c>
      <c r="C68" s="101">
        <f>'2019 Ventilation List SORT'!B68</f>
        <v>0.15</v>
      </c>
      <c r="D68" s="101">
        <f>'2019 Ventilation List SORT'!C68</f>
        <v>0.15</v>
      </c>
      <c r="E68" s="101">
        <f>'2019 Ventilation List SORT'!D68</f>
        <v>0</v>
      </c>
      <c r="F68" s="101">
        <f>'2019 Ventilation List SORT'!E68</f>
        <v>0</v>
      </c>
      <c r="G68" s="101">
        <f>'2019 Ventilation List SORT'!F68</f>
        <v>0</v>
      </c>
      <c r="H68" s="101">
        <f>'2019 Ventilation List SORT'!G68</f>
        <v>3</v>
      </c>
      <c r="I68" s="97">
        <f>IF(ISNUMBER(FIND("F",'2019 Ventilation List SORT'!H68)),IF(FIND("F",'2019 Ventilation List SORT'!H68)=1,1,IF(ISNUMBER(FIND(", F",'2019 Ventilation List SORT'!H68)),1,0)),0)</f>
        <v>0</v>
      </c>
      <c r="J68" s="101">
        <f t="shared" si="0"/>
        <v>15</v>
      </c>
      <c r="K68" s="121">
        <f t="shared" si="1"/>
        <v>0</v>
      </c>
      <c r="L68" s="132">
        <f t="shared" si="2"/>
        <v>63</v>
      </c>
      <c r="M68" s="21" t="s">
        <v>269</v>
      </c>
    </row>
    <row r="69" spans="2:13" ht="12.75" customHeight="1" x14ac:dyDescent="0.2">
      <c r="B69" s="97" t="str">
        <f>'2019 Ventilation List SORT'!A69</f>
        <v>Misc - Pharmacy (preparation area)</v>
      </c>
      <c r="C69" s="101">
        <f>'2019 Ventilation List SORT'!B69</f>
        <v>0.15</v>
      </c>
      <c r="D69" s="101">
        <f>'2019 Ventilation List SORT'!C69</f>
        <v>0.15</v>
      </c>
      <c r="E69" s="101">
        <f>'2019 Ventilation List SORT'!D69</f>
        <v>0</v>
      </c>
      <c r="F69" s="101">
        <f>'2019 Ventilation List SORT'!E69</f>
        <v>0</v>
      </c>
      <c r="G69" s="101">
        <f>'2019 Ventilation List SORT'!F69</f>
        <v>0</v>
      </c>
      <c r="H69" s="101">
        <f>'2019 Ventilation List SORT'!G69</f>
        <v>2</v>
      </c>
      <c r="I69" s="97">
        <f>IF(ISNUMBER(FIND("F",'2019 Ventilation List SORT'!H69)),IF(FIND("F",'2019 Ventilation List SORT'!H69)=1,1,IF(ISNUMBER(FIND(", F",'2019 Ventilation List SORT'!H69)),1,0)),0)</f>
        <v>0</v>
      </c>
      <c r="J69" s="101">
        <f t="shared" si="0"/>
        <v>15</v>
      </c>
      <c r="K69" s="121">
        <f t="shared" si="1"/>
        <v>0</v>
      </c>
      <c r="L69" s="132">
        <f t="shared" si="2"/>
        <v>64</v>
      </c>
      <c r="M69" s="21" t="s">
        <v>269</v>
      </c>
    </row>
    <row r="70" spans="2:13" ht="12.75" customHeight="1" x14ac:dyDescent="0.2">
      <c r="B70" s="97" t="str">
        <f>'2019 Ventilation List SORT'!A70</f>
        <v>Misc - Photo studios</v>
      </c>
      <c r="C70" s="101">
        <f>'2019 Ventilation List SORT'!B70</f>
        <v>0.15</v>
      </c>
      <c r="D70" s="101">
        <f>'2019 Ventilation List SORT'!C70</f>
        <v>0.15</v>
      </c>
      <c r="E70" s="101">
        <f>'2019 Ventilation List SORT'!D70</f>
        <v>0</v>
      </c>
      <c r="F70" s="101">
        <f>'2019 Ventilation List SORT'!E70</f>
        <v>0</v>
      </c>
      <c r="G70" s="101">
        <f>'2019 Ventilation List SORT'!F70</f>
        <v>0</v>
      </c>
      <c r="H70" s="101">
        <f>'2019 Ventilation List SORT'!G70</f>
        <v>1</v>
      </c>
      <c r="I70" s="97">
        <f>IF(ISNUMBER(FIND("F",'2019 Ventilation List SORT'!H70)),IF(FIND("F",'2019 Ventilation List SORT'!H70)=1,1,IF(ISNUMBER(FIND(", F",'2019 Ventilation List SORT'!H70)),1,0)),0)</f>
        <v>0</v>
      </c>
      <c r="J70" s="101">
        <f t="shared" si="0"/>
        <v>15</v>
      </c>
      <c r="K70" s="121">
        <f t="shared" si="1"/>
        <v>0</v>
      </c>
      <c r="L70" s="132">
        <f t="shared" si="2"/>
        <v>65</v>
      </c>
      <c r="M70" s="21" t="s">
        <v>269</v>
      </c>
    </row>
    <row r="71" spans="2:13" ht="12.75" customHeight="1" x14ac:dyDescent="0.2">
      <c r="B71" s="97" t="str">
        <f>'2019 Ventilation List SORT'!A71</f>
        <v>Misc - Shipping/receiving</v>
      </c>
      <c r="C71" s="101">
        <f>'2019 Ventilation List SORT'!B71</f>
        <v>0.15</v>
      </c>
      <c r="D71" s="101">
        <f>'2019 Ventilation List SORT'!C71</f>
        <v>0.15</v>
      </c>
      <c r="E71" s="101">
        <f>'2019 Ventilation List SORT'!D71</f>
        <v>0</v>
      </c>
      <c r="F71" s="101">
        <f>'2019 Ventilation List SORT'!E71</f>
        <v>0</v>
      </c>
      <c r="G71" s="101">
        <f>'2019 Ventilation List SORT'!F71</f>
        <v>0</v>
      </c>
      <c r="H71" s="101">
        <f>'2019 Ventilation List SORT'!G71</f>
        <v>2</v>
      </c>
      <c r="I71" s="97">
        <f>IF(ISNUMBER(FIND("F",'2019 Ventilation List SORT'!H71)),IF(FIND("F",'2019 Ventilation List SORT'!H71)=1,1,IF(ISNUMBER(FIND(", F",'2019 Ventilation List SORT'!H71)),1,0)),0)</f>
        <v>0</v>
      </c>
      <c r="J71" s="101">
        <f t="shared" si="0"/>
        <v>15</v>
      </c>
      <c r="K71" s="121">
        <f t="shared" si="1"/>
        <v>0</v>
      </c>
      <c r="L71" s="132">
        <f t="shared" si="2"/>
        <v>66</v>
      </c>
      <c r="M71" s="21" t="s">
        <v>269</v>
      </c>
    </row>
    <row r="72" spans="2:13" ht="12.75" customHeight="1" x14ac:dyDescent="0.2">
      <c r="B72" s="97" t="str">
        <f>'2019 Ventilation List SORT'!A72</f>
        <v>Misc - Sorting, packing, light assembly</v>
      </c>
      <c r="C72" s="101">
        <f>'2019 Ventilation List SORT'!B72</f>
        <v>0.15</v>
      </c>
      <c r="D72" s="101">
        <f>'2019 Ventilation List SORT'!C72</f>
        <v>0.15</v>
      </c>
      <c r="E72" s="101">
        <f>'2019 Ventilation List SORT'!D72</f>
        <v>0</v>
      </c>
      <c r="F72" s="101">
        <f>'2019 Ventilation List SORT'!E72</f>
        <v>0</v>
      </c>
      <c r="G72" s="101">
        <f>'2019 Ventilation List SORT'!F72</f>
        <v>0</v>
      </c>
      <c r="H72" s="101">
        <f>'2019 Ventilation List SORT'!G72</f>
        <v>2</v>
      </c>
      <c r="I72" s="97">
        <f>IF(ISNUMBER(FIND("F",'2019 Ventilation List SORT'!H72)),IF(FIND("F",'2019 Ventilation List SORT'!H72)=1,1,IF(ISNUMBER(FIND(", F",'2019 Ventilation List SORT'!H72)),1,0)),0)</f>
        <v>0</v>
      </c>
      <c r="J72" s="101">
        <f t="shared" ref="J72:J100" si="3">IF(D72&gt;0,15,0)</f>
        <v>15</v>
      </c>
      <c r="K72" s="121">
        <f t="shared" ref="K72:K101" si="4">IF(OR(C72=0,C72=D72),0,C72/J72*1000)</f>
        <v>0</v>
      </c>
      <c r="L72" s="132">
        <f t="shared" ref="L72:L101" si="5">L71+1</f>
        <v>67</v>
      </c>
      <c r="M72" s="21" t="s">
        <v>269</v>
      </c>
    </row>
    <row r="73" spans="2:13" ht="12.75" customHeight="1" x14ac:dyDescent="0.2">
      <c r="B73" s="97" t="str">
        <f>'2019 Ventilation List SORT'!A73</f>
        <v>Misc - Telephone closets</v>
      </c>
      <c r="C73" s="101">
        <f>'2019 Ventilation List SORT'!B73</f>
        <v>0.15</v>
      </c>
      <c r="D73" s="101">
        <f>'2019 Ventilation List SORT'!C73</f>
        <v>0.15</v>
      </c>
      <c r="E73" s="101">
        <f>'2019 Ventilation List SORT'!D73</f>
        <v>0</v>
      </c>
      <c r="F73" s="101">
        <f>'2019 Ventilation List SORT'!E73</f>
        <v>0</v>
      </c>
      <c r="G73" s="101">
        <f>'2019 Ventilation List SORT'!F73</f>
        <v>0</v>
      </c>
      <c r="H73" s="101">
        <f>'2019 Ventilation List SORT'!G73</f>
        <v>1</v>
      </c>
      <c r="I73" s="97">
        <f>IF(ISNUMBER(FIND("F",'2019 Ventilation List SORT'!H73)),IF(FIND("F",'2019 Ventilation List SORT'!H73)=1,1,IF(ISNUMBER(FIND(", F",'2019 Ventilation List SORT'!H73)),1,0)),0)</f>
        <v>0</v>
      </c>
      <c r="J73" s="101">
        <f t="shared" si="3"/>
        <v>15</v>
      </c>
      <c r="K73" s="121">
        <f t="shared" si="4"/>
        <v>0</v>
      </c>
      <c r="L73" s="132">
        <f t="shared" si="5"/>
        <v>68</v>
      </c>
      <c r="M73" s="21" t="s">
        <v>269</v>
      </c>
    </row>
    <row r="74" spans="2:13" ht="12.75" customHeight="1" x14ac:dyDescent="0.2">
      <c r="B74" s="97" t="str">
        <f>'2019 Ventilation List SORT'!A74</f>
        <v>Misc - Transportation waiting</v>
      </c>
      <c r="C74" s="101">
        <f>'2019 Ventilation List SORT'!B74</f>
        <v>0.5</v>
      </c>
      <c r="D74" s="101">
        <f>'2019 Ventilation List SORT'!C74</f>
        <v>0.15</v>
      </c>
      <c r="E74" s="101">
        <f>'2019 Ventilation List SORT'!D74</f>
        <v>0</v>
      </c>
      <c r="F74" s="101">
        <f>'2019 Ventilation List SORT'!E74</f>
        <v>0</v>
      </c>
      <c r="G74" s="101">
        <f>'2019 Ventilation List SORT'!F74</f>
        <v>0</v>
      </c>
      <c r="H74" s="101">
        <f>'2019 Ventilation List SORT'!G74</f>
        <v>1</v>
      </c>
      <c r="I74" s="97">
        <f>IF(ISNUMBER(FIND("F",'2019 Ventilation List SORT'!H74)),IF(FIND("F",'2019 Ventilation List SORT'!H74)=1,1,IF(ISNUMBER(FIND(", F",'2019 Ventilation List SORT'!H74)),1,0)),0)</f>
        <v>1</v>
      </c>
      <c r="J74" s="101">
        <f t="shared" si="3"/>
        <v>15</v>
      </c>
      <c r="K74" s="121">
        <f t="shared" si="4"/>
        <v>33.333333333333336</v>
      </c>
      <c r="L74" s="132">
        <f t="shared" si="5"/>
        <v>69</v>
      </c>
      <c r="M74" s="21" t="s">
        <v>269</v>
      </c>
    </row>
    <row r="75" spans="2:13" ht="12.75" customHeight="1" x14ac:dyDescent="0.2">
      <c r="B75" s="97" t="str">
        <f>'2019 Ventilation List SORT'!A75</f>
        <v>Misc - Warehouses</v>
      </c>
      <c r="C75" s="101">
        <f>'2019 Ventilation List SORT'!B75</f>
        <v>0.15</v>
      </c>
      <c r="D75" s="101">
        <f>'2019 Ventilation List SORT'!C75</f>
        <v>0.15</v>
      </c>
      <c r="E75" s="101">
        <f>'2019 Ventilation List SORT'!D75</f>
        <v>0</v>
      </c>
      <c r="F75" s="101">
        <f>'2019 Ventilation List SORT'!E75</f>
        <v>0</v>
      </c>
      <c r="G75" s="101">
        <f>'2019 Ventilation List SORT'!F75</f>
        <v>0</v>
      </c>
      <c r="H75" s="101">
        <f>'2019 Ventilation List SORT'!G75</f>
        <v>2</v>
      </c>
      <c r="I75" s="97">
        <f>IF(ISNUMBER(FIND("F",'2019 Ventilation List SORT'!H75)),IF(FIND("F",'2019 Ventilation List SORT'!H75)=1,1,IF(ISNUMBER(FIND(", F",'2019 Ventilation List SORT'!H75)),1,0)),0)</f>
        <v>0</v>
      </c>
      <c r="J75" s="101">
        <f t="shared" si="3"/>
        <v>15</v>
      </c>
      <c r="K75" s="121">
        <f t="shared" si="4"/>
        <v>0</v>
      </c>
      <c r="L75" s="132">
        <f t="shared" si="5"/>
        <v>70</v>
      </c>
      <c r="M75" s="21" t="s">
        <v>269</v>
      </c>
    </row>
    <row r="76" spans="2:13" ht="12.75" customHeight="1" x14ac:dyDescent="0.2">
      <c r="B76" s="97" t="str">
        <f>'2019 Ventilation List SORT'!A76</f>
        <v>Office - Breakrooms</v>
      </c>
      <c r="C76" s="101">
        <f>'2019 Ventilation List SORT'!B76</f>
        <v>0.5</v>
      </c>
      <c r="D76" s="101">
        <f>'2019 Ventilation List SORT'!C76</f>
        <v>0.15</v>
      </c>
      <c r="E76" s="101">
        <f>'2019 Ventilation List SORT'!D76</f>
        <v>0</v>
      </c>
      <c r="F76" s="101">
        <f>'2019 Ventilation List SORT'!E76</f>
        <v>0</v>
      </c>
      <c r="G76" s="101">
        <f>'2019 Ventilation List SORT'!F76</f>
        <v>0</v>
      </c>
      <c r="H76" s="101">
        <f>'2019 Ventilation List SORT'!G76</f>
        <v>1</v>
      </c>
      <c r="I76" s="97">
        <f>IF(ISNUMBER(FIND("F",'2019 Ventilation List SORT'!H76)),IF(FIND("F",'2019 Ventilation List SORT'!H76)=1,1,IF(ISNUMBER(FIND(", F",'2019 Ventilation List SORT'!H76)),1,0)),0)</f>
        <v>0</v>
      </c>
      <c r="J76" s="101">
        <f t="shared" si="3"/>
        <v>15</v>
      </c>
      <c r="K76" s="121">
        <f t="shared" si="4"/>
        <v>33.333333333333336</v>
      </c>
      <c r="L76" s="132">
        <f t="shared" si="5"/>
        <v>71</v>
      </c>
      <c r="M76" s="21" t="s">
        <v>269</v>
      </c>
    </row>
    <row r="77" spans="2:13" ht="12.75" customHeight="1" x14ac:dyDescent="0.2">
      <c r="B77" s="97" t="str">
        <f>'2019 Ventilation List SORT'!A77</f>
        <v>Office - Main entry lobbies</v>
      </c>
      <c r="C77" s="101">
        <f>'2019 Ventilation List SORT'!B77</f>
        <v>0.5</v>
      </c>
      <c r="D77" s="101">
        <f>'2019 Ventilation List SORT'!C77</f>
        <v>0.15</v>
      </c>
      <c r="E77" s="101">
        <f>'2019 Ventilation List SORT'!D77</f>
        <v>0</v>
      </c>
      <c r="F77" s="101">
        <f>'2019 Ventilation List SORT'!E77</f>
        <v>0</v>
      </c>
      <c r="G77" s="101">
        <f>'2019 Ventilation List SORT'!F77</f>
        <v>0</v>
      </c>
      <c r="H77" s="101">
        <f>'2019 Ventilation List SORT'!G77</f>
        <v>1</v>
      </c>
      <c r="I77" s="97">
        <f>IF(ISNUMBER(FIND("F",'2019 Ventilation List SORT'!H77)),IF(FIND("F",'2019 Ventilation List SORT'!H77)=1,1,IF(ISNUMBER(FIND(", F",'2019 Ventilation List SORT'!H77)),1,0)),0)</f>
        <v>1</v>
      </c>
      <c r="J77" s="101">
        <f t="shared" si="3"/>
        <v>15</v>
      </c>
      <c r="K77" s="121">
        <f t="shared" si="4"/>
        <v>33.333333333333336</v>
      </c>
      <c r="L77" s="132">
        <f t="shared" si="5"/>
        <v>72</v>
      </c>
      <c r="M77" s="21" t="s">
        <v>269</v>
      </c>
    </row>
    <row r="78" spans="2:13" ht="12.75" customHeight="1" x14ac:dyDescent="0.2">
      <c r="B78" s="97" t="str">
        <f>'2019 Ventilation List SORT'!A78</f>
        <v>Office - Occupiable storage rooms for dry materials</v>
      </c>
      <c r="C78" s="101">
        <f>'2019 Ventilation List SORT'!B78</f>
        <v>0.15</v>
      </c>
      <c r="D78" s="101">
        <f>'2019 Ventilation List SORT'!C78</f>
        <v>0.15</v>
      </c>
      <c r="E78" s="101">
        <f>'2019 Ventilation List SORT'!D78</f>
        <v>0</v>
      </c>
      <c r="F78" s="101">
        <f>'2019 Ventilation List SORT'!E78</f>
        <v>0</v>
      </c>
      <c r="G78" s="101">
        <f>'2019 Ventilation List SORT'!F78</f>
        <v>0</v>
      </c>
      <c r="H78" s="101">
        <f>'2019 Ventilation List SORT'!G78</f>
        <v>1</v>
      </c>
      <c r="I78" s="97">
        <f>IF(ISNUMBER(FIND("F",'2019 Ventilation List SORT'!H78)),IF(FIND("F",'2019 Ventilation List SORT'!H78)=1,1,IF(ISNUMBER(FIND(", F",'2019 Ventilation List SORT'!H78)),1,0)),0)</f>
        <v>0</v>
      </c>
      <c r="J78" s="101">
        <f t="shared" si="3"/>
        <v>15</v>
      </c>
      <c r="K78" s="121">
        <f t="shared" si="4"/>
        <v>0</v>
      </c>
      <c r="L78" s="132">
        <f t="shared" si="5"/>
        <v>73</v>
      </c>
      <c r="M78" s="21" t="s">
        <v>269</v>
      </c>
    </row>
    <row r="79" spans="2:13" ht="12.75" customHeight="1" x14ac:dyDescent="0.2">
      <c r="B79" s="97" t="str">
        <f>'2019 Ventilation List SORT'!A79</f>
        <v>Office - Office space</v>
      </c>
      <c r="C79" s="101">
        <f>'2019 Ventilation List SORT'!B79</f>
        <v>0.15</v>
      </c>
      <c r="D79" s="101">
        <f>'2019 Ventilation List SORT'!C79</f>
        <v>0.15</v>
      </c>
      <c r="E79" s="101">
        <f>'2019 Ventilation List SORT'!D79</f>
        <v>0</v>
      </c>
      <c r="F79" s="101">
        <f>'2019 Ventilation List SORT'!E79</f>
        <v>0</v>
      </c>
      <c r="G79" s="101">
        <f>'2019 Ventilation List SORT'!F79</f>
        <v>0</v>
      </c>
      <c r="H79" s="101">
        <f>'2019 Ventilation List SORT'!G79</f>
        <v>1</v>
      </c>
      <c r="I79" s="97">
        <f>IF(ISNUMBER(FIND("F",'2019 Ventilation List SORT'!H79)),IF(FIND("F",'2019 Ventilation List SORT'!H79)=1,1,IF(ISNUMBER(FIND(", F",'2019 Ventilation List SORT'!H79)),1,0)),0)</f>
        <v>1</v>
      </c>
      <c r="J79" s="101">
        <f t="shared" si="3"/>
        <v>15</v>
      </c>
      <c r="K79" s="121">
        <f t="shared" si="4"/>
        <v>0</v>
      </c>
      <c r="L79" s="132">
        <f t="shared" si="5"/>
        <v>74</v>
      </c>
      <c r="M79" s="21" t="s">
        <v>269</v>
      </c>
    </row>
    <row r="80" spans="2:13" ht="12.75" customHeight="1" x14ac:dyDescent="0.2">
      <c r="B80" s="97" t="str">
        <f>'2019 Ventilation List SORT'!A80</f>
        <v>Office - Reception areas</v>
      </c>
      <c r="C80" s="101">
        <f>'2019 Ventilation List SORT'!B80</f>
        <v>0.15</v>
      </c>
      <c r="D80" s="101">
        <f>'2019 Ventilation List SORT'!C80</f>
        <v>0.15</v>
      </c>
      <c r="E80" s="101">
        <f>'2019 Ventilation List SORT'!D80</f>
        <v>0</v>
      </c>
      <c r="F80" s="101">
        <f>'2019 Ventilation List SORT'!E80</f>
        <v>0</v>
      </c>
      <c r="G80" s="101">
        <f>'2019 Ventilation List SORT'!F80</f>
        <v>0</v>
      </c>
      <c r="H80" s="101">
        <f>'2019 Ventilation List SORT'!G80</f>
        <v>1</v>
      </c>
      <c r="I80" s="97">
        <f>IF(ISNUMBER(FIND("F",'2019 Ventilation List SORT'!H80)),IF(FIND("F",'2019 Ventilation List SORT'!H80)=1,1,IF(ISNUMBER(FIND(", F",'2019 Ventilation List SORT'!H80)),1,0)),0)</f>
        <v>1</v>
      </c>
      <c r="J80" s="101">
        <f t="shared" si="3"/>
        <v>15</v>
      </c>
      <c r="K80" s="121">
        <f t="shared" si="4"/>
        <v>0</v>
      </c>
      <c r="L80" s="132">
        <f t="shared" si="5"/>
        <v>75</v>
      </c>
      <c r="M80" s="21" t="s">
        <v>269</v>
      </c>
    </row>
    <row r="81" spans="2:13" ht="12.75" customHeight="1" x14ac:dyDescent="0.2">
      <c r="B81" s="97" t="str">
        <f>'2019 Ventilation List SORT'!A81</f>
        <v>Office - Telephone/data entry</v>
      </c>
      <c r="C81" s="101">
        <f>'2019 Ventilation List SORT'!B81</f>
        <v>0.15</v>
      </c>
      <c r="D81" s="101">
        <f>'2019 Ventilation List SORT'!C81</f>
        <v>0.15</v>
      </c>
      <c r="E81" s="101">
        <f>'2019 Ventilation List SORT'!D81</f>
        <v>0</v>
      </c>
      <c r="F81" s="101">
        <f>'2019 Ventilation List SORT'!E81</f>
        <v>0</v>
      </c>
      <c r="G81" s="101">
        <f>'2019 Ventilation List SORT'!F81</f>
        <v>0</v>
      </c>
      <c r="H81" s="101">
        <f>'2019 Ventilation List SORT'!G81</f>
        <v>1</v>
      </c>
      <c r="I81" s="97">
        <f>IF(ISNUMBER(FIND("F",'2019 Ventilation List SORT'!H81)),IF(FIND("F",'2019 Ventilation List SORT'!H81)=1,1,IF(ISNUMBER(FIND(", F",'2019 Ventilation List SORT'!H81)),1,0)),0)</f>
        <v>1</v>
      </c>
      <c r="J81" s="101">
        <f t="shared" si="3"/>
        <v>15</v>
      </c>
      <c r="K81" s="121">
        <f t="shared" si="4"/>
        <v>0</v>
      </c>
      <c r="L81" s="132">
        <f t="shared" si="5"/>
        <v>76</v>
      </c>
      <c r="M81" s="21" t="s">
        <v>269</v>
      </c>
    </row>
    <row r="82" spans="2:13" ht="12.75" customHeight="1" x14ac:dyDescent="0.2">
      <c r="B82" s="97" t="str">
        <f>'2019 Ventilation List SORT'!A82</f>
        <v>Residential - Common corridors</v>
      </c>
      <c r="C82" s="101">
        <f>'2019 Ventilation List SORT'!B82</f>
        <v>0.15</v>
      </c>
      <c r="D82" s="101">
        <f>'2019 Ventilation List SORT'!C82</f>
        <v>0.15</v>
      </c>
      <c r="E82" s="101">
        <f>'2019 Ventilation List SORT'!D82</f>
        <v>0</v>
      </c>
      <c r="F82" s="101">
        <f>'2019 Ventilation List SORT'!E82</f>
        <v>0</v>
      </c>
      <c r="G82" s="101">
        <f>'2019 Ventilation List SORT'!F82</f>
        <v>0</v>
      </c>
      <c r="H82" s="101">
        <f>'2019 Ventilation List SORT'!G82</f>
        <v>1</v>
      </c>
      <c r="I82" s="97">
        <f>IF(ISNUMBER(FIND("F",'2019 Ventilation List SORT'!H82)),IF(FIND("F",'2019 Ventilation List SORT'!H82)=1,1,IF(ISNUMBER(FIND(", F",'2019 Ventilation List SORT'!H82)),1,0)),0)</f>
        <v>1</v>
      </c>
      <c r="J82" s="101">
        <f t="shared" si="3"/>
        <v>15</v>
      </c>
      <c r="K82" s="121">
        <f t="shared" si="4"/>
        <v>0</v>
      </c>
      <c r="L82" s="132">
        <f t="shared" si="5"/>
        <v>77</v>
      </c>
      <c r="M82" s="21" t="s">
        <v>269</v>
      </c>
    </row>
    <row r="83" spans="2:13" ht="12.75" customHeight="1" x14ac:dyDescent="0.2">
      <c r="B83" s="97" t="str">
        <f>'2019 Ventilation List SORT'!A83</f>
        <v>Retail - Barbershop</v>
      </c>
      <c r="C83" s="101">
        <f>'2019 Ventilation List SORT'!B83</f>
        <v>0.4</v>
      </c>
      <c r="D83" s="101">
        <v>0.4</v>
      </c>
      <c r="E83" s="101">
        <f>'2019 Ventilation List SORT'!D83</f>
        <v>0</v>
      </c>
      <c r="F83" s="101">
        <f>'2019 Ventilation List SORT'!E83</f>
        <v>0</v>
      </c>
      <c r="G83" s="145">
        <f>'2019 Ventilation List SORT'!F83</f>
        <v>0.5</v>
      </c>
      <c r="H83" s="101">
        <f>'2019 Ventilation List SORT'!G83</f>
        <v>2</v>
      </c>
      <c r="I83" s="97">
        <f>IF(ISNUMBER(FIND("F",'2019 Ventilation List SORT'!H83)),IF(FIND("F",'2019 Ventilation List SORT'!H83)=1,1,IF(ISNUMBER(FIND(", F",'2019 Ventilation List SORT'!H83)),1,0)),0)</f>
        <v>1</v>
      </c>
      <c r="J83" s="101">
        <f t="shared" si="3"/>
        <v>15</v>
      </c>
      <c r="K83" s="121">
        <f t="shared" si="4"/>
        <v>0</v>
      </c>
      <c r="L83" s="132">
        <f t="shared" si="5"/>
        <v>78</v>
      </c>
      <c r="M83" s="21" t="s">
        <v>269</v>
      </c>
    </row>
    <row r="84" spans="2:13" ht="12.75" customHeight="1" x14ac:dyDescent="0.2">
      <c r="B84" s="97" t="str">
        <f>'2019 Ventilation List SORT'!A84</f>
        <v>Retail - Beauty and nail salons</v>
      </c>
      <c r="C84" s="101">
        <f>'2019 Ventilation List SORT'!B84</f>
        <v>0.4</v>
      </c>
      <c r="D84" s="101">
        <v>0.4</v>
      </c>
      <c r="E84" s="101">
        <f>'2019 Ventilation List SORT'!D84</f>
        <v>0</v>
      </c>
      <c r="F84" s="101">
        <f>'2019 Ventilation List SORT'!E84</f>
        <v>0</v>
      </c>
      <c r="G84" s="145">
        <f>'2019 Ventilation List SORT'!F84</f>
        <v>0.6</v>
      </c>
      <c r="H84" s="101">
        <f>'2019 Ventilation List SORT'!G84</f>
        <v>2</v>
      </c>
      <c r="I84" s="97">
        <f>IF(ISNUMBER(FIND("F",'2019 Ventilation List SORT'!H84)),IF(FIND("F",'2019 Ventilation List SORT'!H84)=1,1,IF(ISNUMBER(FIND(", F",'2019 Ventilation List SORT'!H84)),1,0)),0)</f>
        <v>0</v>
      </c>
      <c r="J84" s="101">
        <f t="shared" si="3"/>
        <v>15</v>
      </c>
      <c r="K84" s="121">
        <f t="shared" si="4"/>
        <v>0</v>
      </c>
      <c r="L84" s="132">
        <f t="shared" si="5"/>
        <v>79</v>
      </c>
      <c r="M84" s="21" t="s">
        <v>269</v>
      </c>
    </row>
    <row r="85" spans="2:13" ht="12.75" customHeight="1" x14ac:dyDescent="0.2">
      <c r="B85" s="97" t="str">
        <f>'2019 Ventilation List SORT'!A85</f>
        <v>Retail - Coin-operated laundries</v>
      </c>
      <c r="C85" s="101">
        <f>'2019 Ventilation List SORT'!B85</f>
        <v>0.3</v>
      </c>
      <c r="D85" s="101">
        <v>0.3</v>
      </c>
      <c r="E85" s="101">
        <f>'2019 Ventilation List SORT'!D85</f>
        <v>0</v>
      </c>
      <c r="F85" s="101">
        <f>'2019 Ventilation List SORT'!E85</f>
        <v>0</v>
      </c>
      <c r="G85" s="101">
        <f>'2019 Ventilation List SORT'!F85</f>
        <v>0</v>
      </c>
      <c r="H85" s="101">
        <f>'2019 Ventilation List SORT'!G85</f>
        <v>2</v>
      </c>
      <c r="I85" s="97">
        <f>IF(ISNUMBER(FIND("F",'2019 Ventilation List SORT'!H85)),IF(FIND("F",'2019 Ventilation List SORT'!H85)=1,1,IF(ISNUMBER(FIND(", F",'2019 Ventilation List SORT'!H85)),1,0)),0)</f>
        <v>0</v>
      </c>
      <c r="J85" s="101">
        <f t="shared" si="3"/>
        <v>15</v>
      </c>
      <c r="K85" s="121">
        <f t="shared" si="4"/>
        <v>0</v>
      </c>
      <c r="L85" s="132">
        <f t="shared" si="5"/>
        <v>80</v>
      </c>
      <c r="M85" s="21" t="s">
        <v>269</v>
      </c>
    </row>
    <row r="86" spans="2:13" ht="12.75" customHeight="1" x14ac:dyDescent="0.2">
      <c r="B86" s="97" t="str">
        <f>'2019 Ventilation List SORT'!A86</f>
        <v>Retail - Mall common areas</v>
      </c>
      <c r="C86" s="101">
        <f>'2019 Ventilation List SORT'!B86</f>
        <v>0.25</v>
      </c>
      <c r="D86" s="101">
        <f>'2019 Ventilation List SORT'!C86</f>
        <v>0.15</v>
      </c>
      <c r="E86" s="101">
        <f>'2019 Ventilation List SORT'!D86</f>
        <v>0</v>
      </c>
      <c r="F86" s="101">
        <f>'2019 Ventilation List SORT'!E86</f>
        <v>0</v>
      </c>
      <c r="G86" s="101">
        <f>'2019 Ventilation List SORT'!F86</f>
        <v>0</v>
      </c>
      <c r="H86" s="101">
        <f>'2019 Ventilation List SORT'!G86</f>
        <v>1</v>
      </c>
      <c r="I86" s="97">
        <f>IF(ISNUMBER(FIND("F",'2019 Ventilation List SORT'!H86)),IF(FIND("F",'2019 Ventilation List SORT'!H86)=1,1,IF(ISNUMBER(FIND(", F",'2019 Ventilation List SORT'!H86)),1,0)),0)</f>
        <v>1</v>
      </c>
      <c r="J86" s="101">
        <f t="shared" si="3"/>
        <v>15</v>
      </c>
      <c r="K86" s="121">
        <f t="shared" si="4"/>
        <v>16.666666666666668</v>
      </c>
      <c r="L86" s="132">
        <f t="shared" si="5"/>
        <v>81</v>
      </c>
      <c r="M86" s="21" t="s">
        <v>269</v>
      </c>
    </row>
    <row r="87" spans="2:13" ht="12.75" customHeight="1" x14ac:dyDescent="0.2">
      <c r="B87" s="97" t="str">
        <f>'2019 Ventilation List SORT'!A87</f>
        <v>Retail - Pet shops (animal areas)</v>
      </c>
      <c r="C87" s="101">
        <f>'2019 Ventilation List SORT'!B87</f>
        <v>0.25</v>
      </c>
      <c r="D87" s="101">
        <f>'2019 Ventilation List SORT'!C87</f>
        <v>0.15</v>
      </c>
      <c r="E87" s="101">
        <f>'2019 Ventilation List SORT'!D87</f>
        <v>0</v>
      </c>
      <c r="F87" s="101">
        <f>'2019 Ventilation List SORT'!E87</f>
        <v>0</v>
      </c>
      <c r="G87" s="145">
        <f>'2019 Ventilation List SORT'!F87</f>
        <v>0.9</v>
      </c>
      <c r="H87" s="101">
        <f>'2019 Ventilation List SORT'!G87</f>
        <v>2</v>
      </c>
      <c r="I87" s="97">
        <f>IF(ISNUMBER(FIND("F",'2019 Ventilation List SORT'!H87)),IF(FIND("F",'2019 Ventilation List SORT'!H87)=1,1,IF(ISNUMBER(FIND(", F",'2019 Ventilation List SORT'!H87)),1,0)),0)</f>
        <v>0</v>
      </c>
      <c r="J87" s="101">
        <f t="shared" si="3"/>
        <v>15</v>
      </c>
      <c r="K87" s="121">
        <f t="shared" si="4"/>
        <v>16.666666666666668</v>
      </c>
      <c r="L87" s="132">
        <f t="shared" si="5"/>
        <v>82</v>
      </c>
      <c r="M87" s="21" t="s">
        <v>269</v>
      </c>
    </row>
    <row r="88" spans="2:13" ht="12.75" customHeight="1" x14ac:dyDescent="0.2">
      <c r="B88" s="97" t="str">
        <f>'2019 Ventilation List SORT'!A88</f>
        <v>Retail - Sales</v>
      </c>
      <c r="C88" s="101">
        <f>'2019 Ventilation List SORT'!B88</f>
        <v>0.25</v>
      </c>
      <c r="D88" s="101">
        <f>'2019 Ventilation List SORT'!C88</f>
        <v>0.2</v>
      </c>
      <c r="E88" s="101">
        <f>'2019 Ventilation List SORT'!D88</f>
        <v>0</v>
      </c>
      <c r="F88" s="101">
        <f>'2019 Ventilation List SORT'!E88</f>
        <v>0</v>
      </c>
      <c r="G88" s="101">
        <f>'2019 Ventilation List SORT'!F88</f>
        <v>0</v>
      </c>
      <c r="H88" s="101">
        <f>'2019 Ventilation List SORT'!G88</f>
        <v>2</v>
      </c>
      <c r="I88" s="97">
        <f>IF(ISNUMBER(FIND("F",'2019 Ventilation List SORT'!H88)),IF(FIND("F",'2019 Ventilation List SORT'!H88)=1,1,IF(ISNUMBER(FIND(", F",'2019 Ventilation List SORT'!H88)),1,0)),0)</f>
        <v>0</v>
      </c>
      <c r="J88" s="101">
        <f t="shared" si="3"/>
        <v>15</v>
      </c>
      <c r="K88" s="121">
        <f t="shared" si="4"/>
        <v>16.666666666666668</v>
      </c>
      <c r="L88" s="132">
        <f t="shared" si="5"/>
        <v>83</v>
      </c>
      <c r="M88" s="21" t="s">
        <v>269</v>
      </c>
    </row>
    <row r="89" spans="2:13" ht="12.75" customHeight="1" x14ac:dyDescent="0.2">
      <c r="B89" s="97" t="str">
        <f>'2019 Ventilation List SORT'!A89</f>
        <v>Retail - Supermarket</v>
      </c>
      <c r="C89" s="101">
        <f>'2019 Ventilation List SORT'!B89</f>
        <v>0.25</v>
      </c>
      <c r="D89" s="101">
        <f>'2019 Ventilation List SORT'!C89</f>
        <v>0.2</v>
      </c>
      <c r="E89" s="101">
        <f>'2019 Ventilation List SORT'!D89</f>
        <v>0</v>
      </c>
      <c r="F89" s="101">
        <f>'2019 Ventilation List SORT'!E89</f>
        <v>0</v>
      </c>
      <c r="G89" s="101">
        <f>'2019 Ventilation List SORT'!F89</f>
        <v>0</v>
      </c>
      <c r="H89" s="101">
        <f>'2019 Ventilation List SORT'!G89</f>
        <v>1</v>
      </c>
      <c r="I89" s="97">
        <f>IF(ISNUMBER(FIND("F",'2019 Ventilation List SORT'!H89)),IF(FIND("F",'2019 Ventilation List SORT'!H89)=1,1,IF(ISNUMBER(FIND(", F",'2019 Ventilation List SORT'!H89)),1,0)),0)</f>
        <v>1</v>
      </c>
      <c r="J89" s="101">
        <f t="shared" si="3"/>
        <v>15</v>
      </c>
      <c r="K89" s="121">
        <f t="shared" si="4"/>
        <v>16.666666666666668</v>
      </c>
      <c r="L89" s="132">
        <f t="shared" si="5"/>
        <v>84</v>
      </c>
      <c r="M89" s="21" t="s">
        <v>269</v>
      </c>
    </row>
    <row r="90" spans="2:13" ht="12.75" customHeight="1" x14ac:dyDescent="0.2">
      <c r="B90" s="97" t="str">
        <f>'2019 Ventilation List SORT'!A90</f>
        <v>Sports/Entertainment - Bowling alley (seating)</v>
      </c>
      <c r="C90" s="101">
        <f>'2019 Ventilation List SORT'!B90</f>
        <v>1.07</v>
      </c>
      <c r="D90" s="101">
        <f>'2019 Ventilation List SORT'!C90</f>
        <v>0.15</v>
      </c>
      <c r="E90" s="101">
        <f>'2019 Ventilation List SORT'!D90</f>
        <v>0</v>
      </c>
      <c r="F90" s="101">
        <f>'2019 Ventilation List SORT'!E90</f>
        <v>0</v>
      </c>
      <c r="G90" s="101">
        <f>'2019 Ventilation List SORT'!F90</f>
        <v>0</v>
      </c>
      <c r="H90" s="101">
        <f>'2019 Ventilation List SORT'!G90</f>
        <v>1</v>
      </c>
      <c r="I90" s="97">
        <f>IF(ISNUMBER(FIND("F",'2019 Ventilation List SORT'!H90)),IF(FIND("F",'2019 Ventilation List SORT'!H90)=1,1,IF(ISNUMBER(FIND(", F",'2019 Ventilation List SORT'!H90)),1,0)),0)</f>
        <v>0</v>
      </c>
      <c r="J90" s="101">
        <f t="shared" si="3"/>
        <v>15</v>
      </c>
      <c r="K90" s="121">
        <f t="shared" si="4"/>
        <v>71.333333333333329</v>
      </c>
      <c r="L90" s="132">
        <f t="shared" si="5"/>
        <v>85</v>
      </c>
      <c r="M90" s="21" t="s">
        <v>269</v>
      </c>
    </row>
    <row r="91" spans="2:13" ht="12.75" customHeight="1" x14ac:dyDescent="0.2">
      <c r="B91" s="97" t="str">
        <f>'2019 Ventilation List SORT'!A91</f>
        <v>Sports/Entertainment - Disco/dance floors</v>
      </c>
      <c r="C91" s="101">
        <f>'2019 Ventilation List SORT'!B91</f>
        <v>1.5</v>
      </c>
      <c r="D91" s="101">
        <f>'2019 Ventilation List SORT'!C91</f>
        <v>0.15</v>
      </c>
      <c r="E91" s="101">
        <f>'2019 Ventilation List SORT'!D91</f>
        <v>0</v>
      </c>
      <c r="F91" s="101">
        <f>'2019 Ventilation List SORT'!E91</f>
        <v>0</v>
      </c>
      <c r="G91" s="101">
        <f>'2019 Ventilation List SORT'!F91</f>
        <v>0</v>
      </c>
      <c r="H91" s="101">
        <f>'2019 Ventilation List SORT'!G91</f>
        <v>2</v>
      </c>
      <c r="I91" s="97">
        <f>IF(ISNUMBER(FIND("F",'2019 Ventilation List SORT'!H91)),IF(FIND("F",'2019 Ventilation List SORT'!H91)=1,1,IF(ISNUMBER(FIND(", F",'2019 Ventilation List SORT'!H91)),1,0)),0)</f>
        <v>1</v>
      </c>
      <c r="J91" s="101">
        <f t="shared" si="3"/>
        <v>15</v>
      </c>
      <c r="K91" s="121">
        <f t="shared" si="4"/>
        <v>100</v>
      </c>
      <c r="L91" s="132">
        <f t="shared" si="5"/>
        <v>86</v>
      </c>
      <c r="M91" s="21" t="s">
        <v>269</v>
      </c>
    </row>
    <row r="92" spans="2:13" ht="12.75" customHeight="1" x14ac:dyDescent="0.2">
      <c r="B92" s="97" t="str">
        <f>'2019 Ventilation List SORT'!A92</f>
        <v>Sports/Entertainment - Gambling casinos</v>
      </c>
      <c r="C92" s="101">
        <f>'2019 Ventilation List SORT'!B92</f>
        <v>0.68</v>
      </c>
      <c r="D92" s="101">
        <f>'2019 Ventilation List SORT'!C92</f>
        <v>0.15</v>
      </c>
      <c r="E92" s="101">
        <f>'2019 Ventilation List SORT'!D92</f>
        <v>0</v>
      </c>
      <c r="F92" s="101">
        <f>'2019 Ventilation List SORT'!E92</f>
        <v>0</v>
      </c>
      <c r="G92" s="101">
        <f>'2019 Ventilation List SORT'!F92</f>
        <v>0</v>
      </c>
      <c r="H92" s="101">
        <f>'2019 Ventilation List SORT'!G92</f>
        <v>1</v>
      </c>
      <c r="I92" s="97">
        <f>IF(ISNUMBER(FIND("F",'2019 Ventilation List SORT'!H92)),IF(FIND("F",'2019 Ventilation List SORT'!H92)=1,1,IF(ISNUMBER(FIND(", F",'2019 Ventilation List SORT'!H92)),1,0)),0)</f>
        <v>0</v>
      </c>
      <c r="J92" s="101">
        <f t="shared" si="3"/>
        <v>15</v>
      </c>
      <c r="K92" s="121">
        <f t="shared" si="4"/>
        <v>45.333333333333336</v>
      </c>
      <c r="L92" s="132">
        <f t="shared" si="5"/>
        <v>87</v>
      </c>
      <c r="M92" s="21" t="s">
        <v>269</v>
      </c>
    </row>
    <row r="93" spans="2:13" ht="12.75" customHeight="1" x14ac:dyDescent="0.2">
      <c r="B93" s="97" t="str">
        <f>'2019 Ventilation List SORT'!A93</f>
        <v>Sports/Entertainment - Game arcades</v>
      </c>
      <c r="C93" s="101">
        <f>'2019 Ventilation List SORT'!B93</f>
        <v>0.68</v>
      </c>
      <c r="D93" s="101">
        <f>'2019 Ventilation List SORT'!C93</f>
        <v>0.15</v>
      </c>
      <c r="E93" s="101">
        <f>'2019 Ventilation List SORT'!D93</f>
        <v>0</v>
      </c>
      <c r="F93" s="101">
        <f>'2019 Ventilation List SORT'!E93</f>
        <v>0</v>
      </c>
      <c r="G93" s="101">
        <f>'2019 Ventilation List SORT'!F93</f>
        <v>0</v>
      </c>
      <c r="H93" s="101">
        <f>'2019 Ventilation List SORT'!G93</f>
        <v>1</v>
      </c>
      <c r="I93" s="97">
        <f>IF(ISNUMBER(FIND("F",'2019 Ventilation List SORT'!H93)),IF(FIND("F",'2019 Ventilation List SORT'!H93)=1,1,IF(ISNUMBER(FIND(", F",'2019 Ventilation List SORT'!H93)),1,0)),0)</f>
        <v>0</v>
      </c>
      <c r="J93" s="101">
        <f t="shared" si="3"/>
        <v>15</v>
      </c>
      <c r="K93" s="121">
        <f t="shared" si="4"/>
        <v>45.333333333333336</v>
      </c>
      <c r="L93" s="132">
        <f t="shared" si="5"/>
        <v>88</v>
      </c>
      <c r="M93" s="21" t="s">
        <v>269</v>
      </c>
    </row>
    <row r="94" spans="2:13" ht="12.75" customHeight="1" x14ac:dyDescent="0.2">
      <c r="B94" s="97" t="str">
        <f>'2019 Ventilation List SORT'!A94</f>
        <v>Sports/Entertainment - Gym, sports arena (play area)</v>
      </c>
      <c r="C94" s="101">
        <f>'2019 Ventilation List SORT'!B94</f>
        <v>0.5</v>
      </c>
      <c r="D94" s="101">
        <f>'2019 Ventilation List SORT'!C94</f>
        <v>0.15</v>
      </c>
      <c r="E94" s="101">
        <f>'2019 Ventilation List SORT'!D94</f>
        <v>0</v>
      </c>
      <c r="F94" s="101">
        <f>'2019 Ventilation List SORT'!E94</f>
        <v>0</v>
      </c>
      <c r="G94" s="101">
        <f>'2019 Ventilation List SORT'!F94</f>
        <v>0</v>
      </c>
      <c r="H94" s="101">
        <f>'2019 Ventilation List SORT'!G94</f>
        <v>2</v>
      </c>
      <c r="I94" s="97">
        <f>IF(ISNUMBER(FIND("F",'2019 Ventilation List SORT'!H94)),IF(FIND("F",'2019 Ventilation List SORT'!H94)=1,1,IF(ISNUMBER(FIND(", F",'2019 Ventilation List SORT'!H94)),1,0)),0)</f>
        <v>0</v>
      </c>
      <c r="J94" s="101">
        <f t="shared" si="3"/>
        <v>15</v>
      </c>
      <c r="K94" s="121">
        <f t="shared" si="4"/>
        <v>33.333333333333336</v>
      </c>
      <c r="L94" s="132">
        <f t="shared" si="5"/>
        <v>89</v>
      </c>
      <c r="M94" s="21" t="s">
        <v>269</v>
      </c>
    </row>
    <row r="95" spans="2:13" ht="12.75" customHeight="1" x14ac:dyDescent="0.2">
      <c r="B95" s="97" t="str">
        <f>'2019 Ventilation List SORT'!A95</f>
        <v>Sports/Entertainment - Health club/aerobics room</v>
      </c>
      <c r="C95" s="101">
        <f>'2019 Ventilation List SORT'!B95</f>
        <v>0.15</v>
      </c>
      <c r="D95" s="101">
        <f>'2019 Ventilation List SORT'!C95</f>
        <v>0.15</v>
      </c>
      <c r="E95" s="101">
        <f>'2019 Ventilation List SORT'!D95</f>
        <v>0</v>
      </c>
      <c r="F95" s="101">
        <f>'2019 Ventilation List SORT'!E95</f>
        <v>0</v>
      </c>
      <c r="G95" s="101">
        <f>'2019 Ventilation List SORT'!F95</f>
        <v>0</v>
      </c>
      <c r="H95" s="101">
        <f>'2019 Ventilation List SORT'!G95</f>
        <v>2</v>
      </c>
      <c r="I95" s="97">
        <f>IF(ISNUMBER(FIND("F",'2019 Ventilation List SORT'!H95)),IF(FIND("F",'2019 Ventilation List SORT'!H95)=1,1,IF(ISNUMBER(FIND(", F",'2019 Ventilation List SORT'!H95)),1,0)),0)</f>
        <v>0</v>
      </c>
      <c r="J95" s="101">
        <f t="shared" si="3"/>
        <v>15</v>
      </c>
      <c r="K95" s="121">
        <f t="shared" si="4"/>
        <v>0</v>
      </c>
      <c r="L95" s="132">
        <f t="shared" si="5"/>
        <v>90</v>
      </c>
      <c r="M95" s="21" t="s">
        <v>269</v>
      </c>
    </row>
    <row r="96" spans="2:13" ht="12.75" customHeight="1" x14ac:dyDescent="0.2">
      <c r="B96" s="97" t="str">
        <f>'2019 Ventilation List SORT'!A96</f>
        <v>Sports/Entertainment - Health club/weight rooms</v>
      </c>
      <c r="C96" s="101">
        <f>'2019 Ventilation List SORT'!B96</f>
        <v>0.15</v>
      </c>
      <c r="D96" s="101">
        <f>'2019 Ventilation List SORT'!C96</f>
        <v>0.15</v>
      </c>
      <c r="E96" s="101">
        <f>'2019 Ventilation List SORT'!D96</f>
        <v>0</v>
      </c>
      <c r="F96" s="101">
        <f>'2019 Ventilation List SORT'!E96</f>
        <v>0</v>
      </c>
      <c r="G96" s="101">
        <f>'2019 Ventilation List SORT'!F96</f>
        <v>0</v>
      </c>
      <c r="H96" s="101">
        <f>'2019 Ventilation List SORT'!G96</f>
        <v>2</v>
      </c>
      <c r="I96" s="97">
        <f>IF(ISNUMBER(FIND("F",'2019 Ventilation List SORT'!H96)),IF(FIND("F",'2019 Ventilation List SORT'!H96)=1,1,IF(ISNUMBER(FIND(", F",'2019 Ventilation List SORT'!H96)),1,0)),0)</f>
        <v>0</v>
      </c>
      <c r="J96" s="101">
        <f t="shared" si="3"/>
        <v>15</v>
      </c>
      <c r="K96" s="121">
        <f t="shared" si="4"/>
        <v>0</v>
      </c>
      <c r="L96" s="132">
        <f t="shared" si="5"/>
        <v>91</v>
      </c>
      <c r="M96" s="21" t="s">
        <v>269</v>
      </c>
    </row>
    <row r="97" spans="1:13" ht="12.75" customHeight="1" x14ac:dyDescent="0.2">
      <c r="B97" s="97" t="str">
        <f>'2019 Ventilation List SORT'!A97</f>
        <v>Sports/Entertainment - Spectator areas</v>
      </c>
      <c r="C97" s="101">
        <f>'2019 Ventilation List SORT'!B97</f>
        <v>0.5</v>
      </c>
      <c r="D97" s="101">
        <f>'2019 Ventilation List SORT'!C97</f>
        <v>0.15</v>
      </c>
      <c r="E97" s="101">
        <f>'2019 Ventilation List SORT'!D97</f>
        <v>0</v>
      </c>
      <c r="F97" s="101">
        <f>'2019 Ventilation List SORT'!E97</f>
        <v>0</v>
      </c>
      <c r="G97" s="101">
        <f>'2019 Ventilation List SORT'!F97</f>
        <v>0</v>
      </c>
      <c r="H97" s="101">
        <f>'2019 Ventilation List SORT'!G97</f>
        <v>1</v>
      </c>
      <c r="I97" s="97">
        <f>IF(ISNUMBER(FIND("F",'2019 Ventilation List SORT'!H97)),IF(FIND("F",'2019 Ventilation List SORT'!H97)=1,1,IF(ISNUMBER(FIND(", F",'2019 Ventilation List SORT'!H97)),1,0)),0)</f>
        <v>1</v>
      </c>
      <c r="J97" s="101">
        <f t="shared" si="3"/>
        <v>15</v>
      </c>
      <c r="K97" s="121">
        <f t="shared" si="4"/>
        <v>33.333333333333336</v>
      </c>
      <c r="L97" s="132">
        <f t="shared" si="5"/>
        <v>92</v>
      </c>
      <c r="M97" s="21" t="s">
        <v>269</v>
      </c>
    </row>
    <row r="98" spans="1:13" ht="12.75" customHeight="1" x14ac:dyDescent="0.2">
      <c r="B98" s="97" t="str">
        <f>'2019 Ventilation List SORT'!A98</f>
        <v>Sports/Entertainment - Stages, studios</v>
      </c>
      <c r="C98" s="101">
        <f>'2019 Ventilation List SORT'!B98</f>
        <v>0.5</v>
      </c>
      <c r="D98" s="101">
        <f>'2019 Ventilation List SORT'!C98</f>
        <v>0.15</v>
      </c>
      <c r="E98" s="101">
        <f>'2019 Ventilation List SORT'!D98</f>
        <v>0</v>
      </c>
      <c r="F98" s="101">
        <f>'2019 Ventilation List SORT'!E98</f>
        <v>0</v>
      </c>
      <c r="G98" s="101">
        <f>'2019 Ventilation List SORT'!F98</f>
        <v>0</v>
      </c>
      <c r="H98" s="101">
        <f>'2019 Ventilation List SORT'!G98</f>
        <v>1</v>
      </c>
      <c r="I98" s="97">
        <f>IF(ISNUMBER(FIND("F",'2019 Ventilation List SORT'!H98)),IF(FIND("F",'2019 Ventilation List SORT'!H98)=1,1,IF(ISNUMBER(FIND(", F",'2019 Ventilation List SORT'!H98)),1,0)),0)</f>
        <v>1</v>
      </c>
      <c r="J98" s="101">
        <f t="shared" si="3"/>
        <v>15</v>
      </c>
      <c r="K98" s="121">
        <f t="shared" si="4"/>
        <v>33.333333333333336</v>
      </c>
      <c r="L98" s="132">
        <f t="shared" si="5"/>
        <v>93</v>
      </c>
      <c r="M98" s="21" t="s">
        <v>269</v>
      </c>
    </row>
    <row r="99" spans="1:13" ht="12.75" customHeight="1" x14ac:dyDescent="0.2">
      <c r="B99" s="97" t="str">
        <f>'2019 Ventilation List SORT'!A99</f>
        <v>Sports/Entertainment - Swimming (deck)</v>
      </c>
      <c r="C99" s="101">
        <f>'2019 Ventilation List SORT'!B99</f>
        <v>0.5</v>
      </c>
      <c r="D99" s="101">
        <f>'2019 Ventilation List SORT'!C99</f>
        <v>0.15</v>
      </c>
      <c r="E99" s="101">
        <f>'2019 Ventilation List SORT'!D99</f>
        <v>0</v>
      </c>
      <c r="F99" s="101">
        <f>'2019 Ventilation List SORT'!E99</f>
        <v>0</v>
      </c>
      <c r="G99" s="101">
        <f>'2019 Ventilation List SORT'!F99</f>
        <v>0</v>
      </c>
      <c r="H99" s="101">
        <f>'2019 Ventilation List SORT'!G99</f>
        <v>2</v>
      </c>
      <c r="I99" s="97">
        <f>IF(ISNUMBER(FIND("F",'2019 Ventilation List SORT'!H99)),IF(FIND("F",'2019 Ventilation List SORT'!H99)=1,1,IF(ISNUMBER(FIND(", F",'2019 Ventilation List SORT'!H99)),1,0)),0)</f>
        <v>0</v>
      </c>
      <c r="J99" s="101">
        <f t="shared" si="3"/>
        <v>15</v>
      </c>
      <c r="K99" s="121">
        <f t="shared" si="4"/>
        <v>33.333333333333336</v>
      </c>
      <c r="L99" s="132">
        <f t="shared" si="5"/>
        <v>94</v>
      </c>
      <c r="M99" s="21" t="s">
        <v>269</v>
      </c>
    </row>
    <row r="100" spans="1:13" ht="12.75" customHeight="1" x14ac:dyDescent="0.2">
      <c r="B100" s="97" t="str">
        <f>'2019 Ventilation List SORT'!A100</f>
        <v>Sports/Entertainment - Swimming (pool)</v>
      </c>
      <c r="C100" s="101">
        <f>'2019 Ventilation List SORT'!B100</f>
        <v>0.15</v>
      </c>
      <c r="D100" s="101">
        <f>'2019 Ventilation List SORT'!C100</f>
        <v>0.15</v>
      </c>
      <c r="E100" s="101">
        <f>'2019 Ventilation List SORT'!D100</f>
        <v>0</v>
      </c>
      <c r="F100" s="101">
        <f>'2019 Ventilation List SORT'!E100</f>
        <v>0</v>
      </c>
      <c r="G100" s="101">
        <f>'2019 Ventilation List SORT'!F100</f>
        <v>0</v>
      </c>
      <c r="H100" s="101">
        <f>'2019 Ventilation List SORT'!G100</f>
        <v>2</v>
      </c>
      <c r="I100" s="97">
        <f>IF(ISNUMBER(FIND("F",'2019 Ventilation List SORT'!H100)),IF(FIND("F",'2019 Ventilation List SORT'!H100)=1,1,IF(ISNUMBER(FIND(", F",'2019 Ventilation List SORT'!H100)),1,0)),0)</f>
        <v>0</v>
      </c>
      <c r="J100" s="101">
        <f t="shared" si="3"/>
        <v>15</v>
      </c>
      <c r="K100" s="121">
        <f t="shared" si="4"/>
        <v>0</v>
      </c>
      <c r="L100" s="132">
        <f t="shared" si="5"/>
        <v>95</v>
      </c>
      <c r="M100" s="21" t="s">
        <v>269</v>
      </c>
    </row>
    <row r="101" spans="1:13" ht="12.75" customHeight="1" x14ac:dyDescent="0.2">
      <c r="B101" s="97" t="s">
        <v>131</v>
      </c>
      <c r="C101" s="101">
        <v>0</v>
      </c>
      <c r="D101" s="101">
        <v>0</v>
      </c>
      <c r="E101" s="101">
        <v>0</v>
      </c>
      <c r="F101" s="101">
        <v>0</v>
      </c>
      <c r="G101" s="101">
        <v>0</v>
      </c>
      <c r="H101" s="101">
        <v>0</v>
      </c>
      <c r="I101" s="97">
        <v>0</v>
      </c>
      <c r="J101" s="101">
        <v>0</v>
      </c>
      <c r="K101" s="121">
        <f t="shared" si="4"/>
        <v>0</v>
      </c>
      <c r="L101" s="132">
        <f t="shared" si="5"/>
        <v>96</v>
      </c>
      <c r="M101" s="21" t="s">
        <v>938</v>
      </c>
    </row>
    <row r="102" spans="1:13" ht="12.75" customHeight="1" x14ac:dyDescent="0.2">
      <c r="A102" s="118" t="s">
        <v>95</v>
      </c>
      <c r="B102" s="100"/>
      <c r="C102" s="100"/>
      <c r="D102" s="100"/>
      <c r="J102" s="100"/>
      <c r="K102" s="100"/>
      <c r="L102" s="132"/>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0"/>
      <c r="D109" s="100"/>
      <c r="J109" s="100"/>
      <c r="K109" s="100"/>
      <c r="L109" s="100"/>
    </row>
    <row r="110" spans="1:13" ht="12.75" customHeight="1" x14ac:dyDescent="0.2">
      <c r="B110" s="100"/>
      <c r="C110" s="100"/>
      <c r="D110" s="100"/>
      <c r="J110" s="100"/>
      <c r="K110" s="100"/>
      <c r="L110" s="100"/>
    </row>
    <row r="111" spans="1:13" ht="12.75" customHeight="1" x14ac:dyDescent="0.2">
      <c r="B111" s="100"/>
      <c r="C111" s="100"/>
      <c r="D111" s="100"/>
      <c r="J111" s="100"/>
      <c r="K111" s="100"/>
      <c r="L111" s="100"/>
    </row>
    <row r="112" spans="1:13" ht="12.75" customHeight="1" x14ac:dyDescent="0.2">
      <c r="B112" s="100"/>
      <c r="C112" s="100"/>
      <c r="D112" s="100"/>
      <c r="J112" s="100"/>
      <c r="K112" s="100"/>
      <c r="L112" s="100"/>
    </row>
    <row r="113" spans="2:12" ht="12.75" customHeight="1" x14ac:dyDescent="0.2">
      <c r="B113" s="100"/>
      <c r="C113" s="100"/>
      <c r="D113" s="100"/>
      <c r="J113" s="100"/>
      <c r="K113" s="100"/>
      <c r="L113" s="100"/>
    </row>
    <row r="114" spans="2:12" ht="12.75" customHeight="1" x14ac:dyDescent="0.2">
      <c r="B114" s="100"/>
      <c r="C114" s="100"/>
      <c r="D114" s="100"/>
      <c r="J114" s="100"/>
      <c r="K114" s="100"/>
      <c r="L114" s="100"/>
    </row>
    <row r="115" spans="2:12" ht="12.75" customHeight="1" x14ac:dyDescent="0.2">
      <c r="C115" s="100"/>
      <c r="D115" s="100"/>
      <c r="J115" s="100"/>
      <c r="K115" s="100"/>
      <c r="L115" s="100"/>
    </row>
    <row r="116" spans="2:12" ht="12.75" customHeight="1" x14ac:dyDescent="0.2">
      <c r="C116" s="100"/>
      <c r="D116" s="100"/>
      <c r="J116" s="100"/>
      <c r="K116" s="100"/>
      <c r="L116" s="100"/>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97"/>
    </row>
    <row r="124" spans="2:12" x14ac:dyDescent="0.2">
      <c r="B124" s="97"/>
    </row>
    <row r="125" spans="2:12" x14ac:dyDescent="0.2">
      <c r="B125" s="97"/>
    </row>
    <row r="126" spans="2:12" x14ac:dyDescent="0.2">
      <c r="B126" s="97"/>
    </row>
    <row r="127" spans="2:12" x14ac:dyDescent="0.2">
      <c r="B127" s="97"/>
    </row>
    <row r="128" spans="2:12" x14ac:dyDescent="0.2">
      <c r="B128" s="97"/>
    </row>
    <row r="129" spans="2:2" x14ac:dyDescent="0.2">
      <c r="B129" s="97"/>
    </row>
    <row r="130" spans="2:2" x14ac:dyDescent="0.2">
      <c r="B130" s="97"/>
    </row>
  </sheetData>
  <autoFilter ref="B5:M102" xr:uid="{00000000-0009-0000-0000-000004000000}"/>
  <conditionalFormatting sqref="A4:B5">
    <cfRule type="expression" dxfId="43" priority="3">
      <formula>IF($AM4="X",TRUE,FALSE)</formula>
    </cfRule>
  </conditionalFormatting>
  <conditionalFormatting sqref="B3">
    <cfRule type="expression" dxfId="42" priority="143">
      <formula>IF($AM4="X",TRUE,FALSE)</formula>
    </cfRule>
  </conditionalFormatting>
  <conditionalFormatting sqref="C3:D3">
    <cfRule type="expression" dxfId="41" priority="2">
      <formula>IF($AM3="X",TRUE,FALSE)</formula>
    </cfRule>
  </conditionalFormatting>
  <conditionalFormatting sqref="J3:L3">
    <cfRule type="expression" dxfId="40" priority="4">
      <formula>IF($AM3="X",TRUE,FALSE)</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J130"/>
  <sheetViews>
    <sheetView tabSelected="1" zoomScale="70" zoomScaleNormal="70" workbookViewId="0">
      <pane xSplit="2" ySplit="5" topLeftCell="C42" activePane="bottomRight" state="frozen"/>
      <selection pane="topRight" activeCell="C1" sqref="C1"/>
      <selection pane="bottomLeft" activeCell="A6" sqref="A6"/>
      <selection pane="bottomRight" activeCell="D83" sqref="D83:D85"/>
    </sheetView>
  </sheetViews>
  <sheetFormatPr defaultColWidth="9.109375" defaultRowHeight="11.4" x14ac:dyDescent="0.2"/>
  <cols>
    <col min="1" max="1" width="3.44140625" style="99" customWidth="1"/>
    <col min="2" max="2" width="68.5546875" style="99" bestFit="1" customWidth="1"/>
    <col min="3" max="9" width="18.5546875" style="99" customWidth="1"/>
    <col min="10" max="10" width="11.5546875" style="99" customWidth="1"/>
    <col min="11" max="16384" width="9.109375" style="99"/>
  </cols>
  <sheetData>
    <row r="1" spans="1:10" ht="13.2" x14ac:dyDescent="0.2">
      <c r="A1" s="112" t="s">
        <v>1199</v>
      </c>
      <c r="B1" s="81"/>
    </row>
    <row r="2" spans="1:10" ht="13.2" x14ac:dyDescent="0.2">
      <c r="A2" s="81" t="s">
        <v>857</v>
      </c>
      <c r="B2" s="81"/>
    </row>
    <row r="3" spans="1:10" ht="13.2" x14ac:dyDescent="0.25">
      <c r="A3" s="81"/>
      <c r="B3" s="113" t="s">
        <v>856</v>
      </c>
      <c r="C3" s="115" t="s">
        <v>1203</v>
      </c>
      <c r="D3" s="115" t="s">
        <v>524</v>
      </c>
      <c r="E3" s="116" t="s">
        <v>996</v>
      </c>
      <c r="F3" s="116" t="s">
        <v>997</v>
      </c>
      <c r="G3" s="116" t="s">
        <v>939</v>
      </c>
      <c r="H3" s="116" t="s">
        <v>858</v>
      </c>
      <c r="I3" s="115" t="s">
        <v>964</v>
      </c>
    </row>
    <row r="4" spans="1:10" ht="22.8" x14ac:dyDescent="0.2">
      <c r="A4" s="23"/>
      <c r="B4" s="114" t="s">
        <v>96</v>
      </c>
      <c r="C4" s="98" t="s">
        <v>1204</v>
      </c>
      <c r="D4" s="98" t="s">
        <v>934</v>
      </c>
      <c r="E4" s="98" t="s">
        <v>847</v>
      </c>
      <c r="F4" s="98" t="s">
        <v>848</v>
      </c>
      <c r="G4" s="98" t="s">
        <v>725</v>
      </c>
      <c r="H4" s="117" t="s">
        <v>716</v>
      </c>
      <c r="I4" s="98" t="s">
        <v>965</v>
      </c>
      <c r="J4" s="21" t="s">
        <v>269</v>
      </c>
    </row>
    <row r="5" spans="1:10" ht="14.4" x14ac:dyDescent="0.2">
      <c r="A5" s="22"/>
      <c r="B5" s="114" t="s">
        <v>96</v>
      </c>
      <c r="C5" s="98" t="s">
        <v>880</v>
      </c>
      <c r="D5" s="98" t="s">
        <v>936</v>
      </c>
      <c r="E5" s="98" t="s">
        <v>724</v>
      </c>
      <c r="F5" s="98" t="s">
        <v>724</v>
      </c>
      <c r="G5" s="98" t="s">
        <v>751</v>
      </c>
      <c r="H5" s="117"/>
      <c r="I5" s="98"/>
      <c r="J5" s="21" t="s">
        <v>269</v>
      </c>
    </row>
    <row r="6" spans="1:10" ht="12.75" customHeight="1" x14ac:dyDescent="0.2">
      <c r="B6" s="97" t="str">
        <f>'2025 Ventilation List SORT'!A6</f>
        <v>Assembly - Auditorium seating area</v>
      </c>
      <c r="C6" s="101">
        <f>'2025 Ventilation List SORT'!B6</f>
        <v>71</v>
      </c>
      <c r="D6" s="101">
        <f>'2025 Ventilation List SORT'!C6</f>
        <v>0.15</v>
      </c>
      <c r="E6" s="101">
        <f>'2025 Ventilation List SORT'!D6</f>
        <v>0</v>
      </c>
      <c r="F6" s="101">
        <f>'2025 Ventilation List SORT'!E6</f>
        <v>0</v>
      </c>
      <c r="G6" s="101">
        <f>'2025 Ventilation List SORT'!F6</f>
        <v>0</v>
      </c>
      <c r="H6" s="101">
        <f>'2025 Ventilation List SORT'!G6</f>
        <v>1</v>
      </c>
      <c r="I6" s="132">
        <v>1</v>
      </c>
      <c r="J6" s="21" t="s">
        <v>269</v>
      </c>
    </row>
    <row r="7" spans="1:10" ht="12.75" customHeight="1" x14ac:dyDescent="0.2">
      <c r="B7" s="97" t="str">
        <f>'2025 Ventilation List SORT'!A7</f>
        <v>Assembly - Courtrooms</v>
      </c>
      <c r="C7" s="101">
        <f>'2025 Ventilation List SORT'!B7</f>
        <v>13</v>
      </c>
      <c r="D7" s="101">
        <f>'2025 Ventilation List SORT'!C7</f>
        <v>0.15</v>
      </c>
      <c r="E7" s="101">
        <f>'2025 Ventilation List SORT'!D7</f>
        <v>0</v>
      </c>
      <c r="F7" s="101">
        <f>'2025 Ventilation List SORT'!E7</f>
        <v>0</v>
      </c>
      <c r="G7" s="101">
        <f>'2025 Ventilation List SORT'!F7</f>
        <v>0</v>
      </c>
      <c r="H7" s="101">
        <f>'2025 Ventilation List SORT'!G7</f>
        <v>1</v>
      </c>
      <c r="I7" s="132">
        <f>I6+1</f>
        <v>2</v>
      </c>
      <c r="J7" s="21" t="s">
        <v>269</v>
      </c>
    </row>
    <row r="8" spans="1:10" ht="12.75" customHeight="1" x14ac:dyDescent="0.2">
      <c r="B8" s="97" t="str">
        <f>'2025 Ventilation List SORT'!A8</f>
        <v>Assembly - Legislative chambers</v>
      </c>
      <c r="C8" s="101">
        <f>'2025 Ventilation List SORT'!B8</f>
        <v>13</v>
      </c>
      <c r="D8" s="101">
        <f>'2025 Ventilation List SORT'!C8</f>
        <v>0.15</v>
      </c>
      <c r="E8" s="101">
        <f>'2025 Ventilation List SORT'!D8</f>
        <v>0</v>
      </c>
      <c r="F8" s="101">
        <f>'2025 Ventilation List SORT'!E8</f>
        <v>0</v>
      </c>
      <c r="G8" s="101">
        <f>'2025 Ventilation List SORT'!F8</f>
        <v>0</v>
      </c>
      <c r="H8" s="101">
        <f>'2025 Ventilation List SORT'!G8</f>
        <v>1</v>
      </c>
      <c r="I8" s="132">
        <f t="shared" ref="I8:I71" si="0">I7+1</f>
        <v>3</v>
      </c>
      <c r="J8" s="21" t="s">
        <v>269</v>
      </c>
    </row>
    <row r="9" spans="1:10" ht="12.75" customHeight="1" x14ac:dyDescent="0.2">
      <c r="B9" s="97" t="str">
        <f>'2025 Ventilation List SORT'!A9</f>
        <v>Assembly - Libraries (reading rooms and stack areas)</v>
      </c>
      <c r="C9" s="101">
        <f>'2025 Ventilation List SORT'!B9</f>
        <v>10</v>
      </c>
      <c r="D9" s="101">
        <f>'2025 Ventilation List SORT'!C9</f>
        <v>0.15</v>
      </c>
      <c r="E9" s="101">
        <f>'2025 Ventilation List SORT'!D9</f>
        <v>0</v>
      </c>
      <c r="F9" s="101">
        <f>'2025 Ventilation List SORT'!E9</f>
        <v>0</v>
      </c>
      <c r="G9" s="101">
        <f>'2025 Ventilation List SORT'!F9</f>
        <v>0</v>
      </c>
      <c r="H9" s="101">
        <f>'2025 Ventilation List SORT'!G9</f>
        <v>1</v>
      </c>
      <c r="I9" s="132">
        <f t="shared" si="0"/>
        <v>4</v>
      </c>
      <c r="J9" s="21" t="s">
        <v>269</v>
      </c>
    </row>
    <row r="10" spans="1:10" ht="12.75" customHeight="1" x14ac:dyDescent="0.2">
      <c r="B10" s="97" t="str">
        <f>'2025 Ventilation List SORT'!A10</f>
        <v>Assembly - Lobbies</v>
      </c>
      <c r="C10" s="101">
        <f>'2025 Ventilation List SORT'!B10</f>
        <v>33</v>
      </c>
      <c r="D10" s="101">
        <f>'2025 Ventilation List SORT'!C10</f>
        <v>0.15</v>
      </c>
      <c r="E10" s="101">
        <f>'2025 Ventilation List SORT'!D10</f>
        <v>0</v>
      </c>
      <c r="F10" s="101">
        <f>'2025 Ventilation List SORT'!E10</f>
        <v>0</v>
      </c>
      <c r="G10" s="101">
        <f>'2025 Ventilation List SORT'!F10</f>
        <v>0</v>
      </c>
      <c r="H10" s="101">
        <f>'2025 Ventilation List SORT'!G10</f>
        <v>1</v>
      </c>
      <c r="I10" s="132">
        <f t="shared" si="0"/>
        <v>5</v>
      </c>
      <c r="J10" s="21" t="s">
        <v>269</v>
      </c>
    </row>
    <row r="11" spans="1:10" ht="12.75" customHeight="1" x14ac:dyDescent="0.2">
      <c r="B11" s="97" t="str">
        <f>'2025 Ventilation List SORT'!A11</f>
        <v>Assembly - Museums (childrens)</v>
      </c>
      <c r="C11" s="101">
        <f>'2025 Ventilation List SORT'!B11</f>
        <v>17</v>
      </c>
      <c r="D11" s="101">
        <f>'2025 Ventilation List SORT'!C11</f>
        <v>0.15</v>
      </c>
      <c r="E11" s="101">
        <f>'2025 Ventilation List SORT'!D11</f>
        <v>0</v>
      </c>
      <c r="F11" s="101">
        <f>'2025 Ventilation List SORT'!E11</f>
        <v>0</v>
      </c>
      <c r="G11" s="101">
        <f>'2025 Ventilation List SORT'!F11</f>
        <v>0</v>
      </c>
      <c r="H11" s="101">
        <f>'2025 Ventilation List SORT'!G11</f>
        <v>1</v>
      </c>
      <c r="I11" s="132">
        <f t="shared" si="0"/>
        <v>6</v>
      </c>
      <c r="J11" s="21" t="s">
        <v>269</v>
      </c>
    </row>
    <row r="12" spans="1:10" ht="12.75" customHeight="1" x14ac:dyDescent="0.2">
      <c r="B12" s="97" t="str">
        <f>'2025 Ventilation List SORT'!A12</f>
        <v>Assembly - Museums/galleries</v>
      </c>
      <c r="C12" s="101">
        <f>'2025 Ventilation List SORT'!B12</f>
        <v>17</v>
      </c>
      <c r="D12" s="101">
        <f>'2025 Ventilation List SORT'!C12</f>
        <v>0.15</v>
      </c>
      <c r="E12" s="101">
        <f>'2025 Ventilation List SORT'!D12</f>
        <v>0</v>
      </c>
      <c r="F12" s="101">
        <f>'2025 Ventilation List SORT'!E12</f>
        <v>0</v>
      </c>
      <c r="G12" s="101">
        <f>'2025 Ventilation List SORT'!F12</f>
        <v>0</v>
      </c>
      <c r="H12" s="101">
        <f>'2025 Ventilation List SORT'!G12</f>
        <v>1</v>
      </c>
      <c r="I12" s="132">
        <f t="shared" si="0"/>
        <v>7</v>
      </c>
      <c r="J12" s="21" t="s">
        <v>269</v>
      </c>
    </row>
    <row r="13" spans="1:10" ht="12.75" customHeight="1" x14ac:dyDescent="0.2">
      <c r="B13" s="97" t="str">
        <f>'2025 Ventilation List SORT'!A13</f>
        <v>Assembly - Places of religious worship</v>
      </c>
      <c r="C13" s="101">
        <f>'2025 Ventilation List SORT'!B13</f>
        <v>71</v>
      </c>
      <c r="D13" s="101">
        <f>'2025 Ventilation List SORT'!C13</f>
        <v>0.15</v>
      </c>
      <c r="E13" s="101">
        <f>'2025 Ventilation List SORT'!D13</f>
        <v>0</v>
      </c>
      <c r="F13" s="101">
        <f>'2025 Ventilation List SORT'!E13</f>
        <v>0</v>
      </c>
      <c r="G13" s="101">
        <f>'2025 Ventilation List SORT'!F13</f>
        <v>0</v>
      </c>
      <c r="H13" s="101">
        <f>'2025 Ventilation List SORT'!G13</f>
        <v>1</v>
      </c>
      <c r="I13" s="132">
        <f t="shared" si="0"/>
        <v>8</v>
      </c>
      <c r="J13" s="21" t="s">
        <v>269</v>
      </c>
    </row>
    <row r="14" spans="1:10" ht="12.75" customHeight="1" x14ac:dyDescent="0.2">
      <c r="B14" s="97" t="str">
        <f>'2025 Ventilation List SORT'!A14</f>
        <v>Education - Art classroom</v>
      </c>
      <c r="C14" s="101">
        <f>'2025 Ventilation List SORT'!B14</f>
        <v>25</v>
      </c>
      <c r="D14" s="101">
        <f>'2025 Ventilation List SORT'!C14</f>
        <v>0.15</v>
      </c>
      <c r="E14" s="101">
        <f>'2025 Ventilation List SORT'!D14</f>
        <v>0</v>
      </c>
      <c r="F14" s="101">
        <f>'2025 Ventilation List SORT'!E14</f>
        <v>0</v>
      </c>
      <c r="G14" s="101">
        <f>'2025 Ventilation List SORT'!F14</f>
        <v>0.7</v>
      </c>
      <c r="H14" s="101">
        <f>'2025 Ventilation List SORT'!G14</f>
        <v>2</v>
      </c>
      <c r="I14" s="132">
        <f t="shared" si="0"/>
        <v>9</v>
      </c>
      <c r="J14" s="21" t="s">
        <v>269</v>
      </c>
    </row>
    <row r="15" spans="1:10" ht="12.75" customHeight="1" x14ac:dyDescent="0.2">
      <c r="B15" s="97" t="str">
        <f>'2025 Ventilation List SORT'!A15</f>
        <v>Education - Classrooms (ages 9-18)</v>
      </c>
      <c r="C15" s="101">
        <f>'2025 Ventilation List SORT'!B15</f>
        <v>25</v>
      </c>
      <c r="D15" s="101">
        <f>'2025 Ventilation List SORT'!C15</f>
        <v>0.15</v>
      </c>
      <c r="E15" s="101">
        <f>'2025 Ventilation List SORT'!D15</f>
        <v>0</v>
      </c>
      <c r="F15" s="101">
        <f>'2025 Ventilation List SORT'!E15</f>
        <v>0</v>
      </c>
      <c r="G15" s="101">
        <f>'2025 Ventilation List SORT'!F15</f>
        <v>0</v>
      </c>
      <c r="H15" s="101">
        <f>'2025 Ventilation List SORT'!G15</f>
        <v>1</v>
      </c>
      <c r="I15" s="132">
        <f t="shared" si="0"/>
        <v>10</v>
      </c>
      <c r="J15" s="21" t="s">
        <v>269</v>
      </c>
    </row>
    <row r="16" spans="1:10" ht="12.75" customHeight="1" x14ac:dyDescent="0.2">
      <c r="B16" s="97" t="str">
        <f>'2025 Ventilation List SORT'!A16</f>
        <v>Education - Classrooms (ages 5-8)</v>
      </c>
      <c r="C16" s="101">
        <f>'2025 Ventilation List SORT'!B16</f>
        <v>25</v>
      </c>
      <c r="D16" s="101">
        <f>'2025 Ventilation List SORT'!C16</f>
        <v>0.15</v>
      </c>
      <c r="E16" s="101">
        <f>'2025 Ventilation List SORT'!D16</f>
        <v>0</v>
      </c>
      <c r="F16" s="101">
        <f>'2025 Ventilation List SORT'!E16</f>
        <v>0</v>
      </c>
      <c r="G16" s="101">
        <f>'2025 Ventilation List SORT'!F16</f>
        <v>0</v>
      </c>
      <c r="H16" s="101">
        <f>'2025 Ventilation List SORT'!G16</f>
        <v>1</v>
      </c>
      <c r="I16" s="132">
        <f t="shared" si="0"/>
        <v>11</v>
      </c>
      <c r="J16" s="21" t="s">
        <v>269</v>
      </c>
    </row>
    <row r="17" spans="2:10" ht="12.75" customHeight="1" x14ac:dyDescent="0.2">
      <c r="B17" s="97" t="str">
        <f>'2025 Ventilation List SORT'!A17</f>
        <v>Education - Computer lab</v>
      </c>
      <c r="C17" s="101">
        <f>'2025 Ventilation List SORT'!B17</f>
        <v>25</v>
      </c>
      <c r="D17" s="101">
        <f>'2025 Ventilation List SORT'!C17</f>
        <v>0.15</v>
      </c>
      <c r="E17" s="101">
        <f>'2025 Ventilation List SORT'!D17</f>
        <v>0</v>
      </c>
      <c r="F17" s="101">
        <f>'2025 Ventilation List SORT'!E17</f>
        <v>0</v>
      </c>
      <c r="G17" s="101">
        <f>'2025 Ventilation List SORT'!F17</f>
        <v>0</v>
      </c>
      <c r="H17" s="101">
        <f>'2025 Ventilation List SORT'!G17</f>
        <v>1</v>
      </c>
      <c r="I17" s="132">
        <f t="shared" si="0"/>
        <v>12</v>
      </c>
      <c r="J17" s="21" t="s">
        <v>269</v>
      </c>
    </row>
    <row r="18" spans="2:10" ht="12.75" customHeight="1" x14ac:dyDescent="0.2">
      <c r="B18" s="97" t="str">
        <f>'2025 Ventilation List SORT'!A18</f>
        <v>Education - Daycare (through age 4)</v>
      </c>
      <c r="C18" s="101">
        <f>'2025 Ventilation List SORT'!B18</f>
        <v>14</v>
      </c>
      <c r="D18" s="101">
        <f>'2025 Ventilation List SORT'!C18</f>
        <v>0.15</v>
      </c>
      <c r="E18" s="101">
        <f>'2025 Ventilation List SORT'!D18</f>
        <v>0</v>
      </c>
      <c r="F18" s="101">
        <f>'2025 Ventilation List SORT'!E18</f>
        <v>0</v>
      </c>
      <c r="G18" s="101">
        <f>'2025 Ventilation List SORT'!F18</f>
        <v>0</v>
      </c>
      <c r="H18" s="101">
        <f>'2025 Ventilation List SORT'!G18</f>
        <v>2</v>
      </c>
      <c r="I18" s="132">
        <f t="shared" si="0"/>
        <v>13</v>
      </c>
      <c r="J18" s="21" t="s">
        <v>269</v>
      </c>
    </row>
    <row r="19" spans="2:10" ht="12.75" customHeight="1" x14ac:dyDescent="0.2">
      <c r="B19" s="97" t="str">
        <f>'2025 Ventilation List SORT'!A19</f>
        <v>Education - Daycare sickroom</v>
      </c>
      <c r="C19" s="101">
        <f>'2025 Ventilation List SORT'!B19</f>
        <v>5</v>
      </c>
      <c r="D19" s="101">
        <f>'2025 Ventilation List SORT'!C19</f>
        <v>0.15</v>
      </c>
      <c r="E19" s="101">
        <f>'2025 Ventilation List SORT'!D19</f>
        <v>0</v>
      </c>
      <c r="F19" s="101">
        <f>'2025 Ventilation List SORT'!E19</f>
        <v>0</v>
      </c>
      <c r="G19" s="101">
        <f>'2025 Ventilation List SORT'!F19</f>
        <v>0</v>
      </c>
      <c r="H19" s="101">
        <f>'2025 Ventilation List SORT'!G19</f>
        <v>3</v>
      </c>
      <c r="I19" s="132">
        <f t="shared" si="0"/>
        <v>14</v>
      </c>
      <c r="J19" s="21" t="s">
        <v>269</v>
      </c>
    </row>
    <row r="20" spans="2:10" ht="12.75" customHeight="1" x14ac:dyDescent="0.2">
      <c r="B20" s="97" t="str">
        <f>'2025 Ventilation List SORT'!A20</f>
        <v>Education - Lecture hall (fixed seats)</v>
      </c>
      <c r="C20" s="101">
        <f>'2025 Ventilation List SORT'!B20</f>
        <v>71</v>
      </c>
      <c r="D20" s="101">
        <f>'2025 Ventilation List SORT'!C20</f>
        <v>0.15</v>
      </c>
      <c r="E20" s="101">
        <f>'2025 Ventilation List SORT'!D20</f>
        <v>0</v>
      </c>
      <c r="F20" s="101">
        <f>'2025 Ventilation List SORT'!E20</f>
        <v>0</v>
      </c>
      <c r="G20" s="101">
        <f>'2025 Ventilation List SORT'!F20</f>
        <v>0</v>
      </c>
      <c r="H20" s="101">
        <f>'2025 Ventilation List SORT'!G20</f>
        <v>1</v>
      </c>
      <c r="I20" s="132">
        <f t="shared" si="0"/>
        <v>15</v>
      </c>
      <c r="J20" s="21" t="s">
        <v>269</v>
      </c>
    </row>
    <row r="21" spans="2:10" ht="12.75" customHeight="1" x14ac:dyDescent="0.2">
      <c r="B21" s="97" t="str">
        <f>'2025 Ventilation List SORT'!A21</f>
        <v>Education - Lecture/postsecondary classroom</v>
      </c>
      <c r="C21" s="101">
        <f>'2025 Ventilation List SORT'!B21</f>
        <v>25</v>
      </c>
      <c r="D21" s="101">
        <f>'2025 Ventilation List SORT'!C21</f>
        <v>0.15</v>
      </c>
      <c r="E21" s="101">
        <f>'2025 Ventilation List SORT'!D21</f>
        <v>0</v>
      </c>
      <c r="F21" s="101">
        <f>'2025 Ventilation List SORT'!E21</f>
        <v>0</v>
      </c>
      <c r="G21" s="101">
        <f>'2025 Ventilation List SORT'!F21</f>
        <v>0</v>
      </c>
      <c r="H21" s="101">
        <f>'2025 Ventilation List SORT'!G21</f>
        <v>1</v>
      </c>
      <c r="I21" s="132">
        <f t="shared" si="0"/>
        <v>16</v>
      </c>
      <c r="J21" s="21" t="s">
        <v>269</v>
      </c>
    </row>
    <row r="22" spans="2:10" ht="12.75" customHeight="1" x14ac:dyDescent="0.2">
      <c r="B22" s="97" t="str">
        <f>'2025 Ventilation List SORT'!A22</f>
        <v>Education - Media center</v>
      </c>
      <c r="C22" s="101">
        <f>'2025 Ventilation List SORT'!B22</f>
        <v>25</v>
      </c>
      <c r="D22" s="101">
        <f>'2025 Ventilation List SORT'!C22</f>
        <v>0.15</v>
      </c>
      <c r="E22" s="101">
        <f>'2025 Ventilation List SORT'!D22</f>
        <v>0</v>
      </c>
      <c r="F22" s="101">
        <f>'2025 Ventilation List SORT'!E22</f>
        <v>0</v>
      </c>
      <c r="G22" s="101">
        <f>'2025 Ventilation List SORT'!F22</f>
        <v>0</v>
      </c>
      <c r="H22" s="101">
        <f>'2025 Ventilation List SORT'!G22</f>
        <v>1</v>
      </c>
      <c r="I22" s="132">
        <f t="shared" si="0"/>
        <v>17</v>
      </c>
      <c r="J22" s="21" t="s">
        <v>269</v>
      </c>
    </row>
    <row r="23" spans="2:10" ht="12.75" customHeight="1" x14ac:dyDescent="0.2">
      <c r="B23" s="97" t="str">
        <f>'2025 Ventilation List SORT'!A23</f>
        <v>Education - Metal shop</v>
      </c>
      <c r="C23" s="101">
        <f>'2025 Ventilation List SORT'!B23</f>
        <v>10</v>
      </c>
      <c r="D23" s="101">
        <f>'2025 Ventilation List SORT'!C23</f>
        <v>0.15</v>
      </c>
      <c r="E23" s="101">
        <f>'2025 Ventilation List SORT'!D23</f>
        <v>0</v>
      </c>
      <c r="F23" s="101">
        <f>'2025 Ventilation List SORT'!E23</f>
        <v>0</v>
      </c>
      <c r="G23" s="101">
        <f>'2025 Ventilation List SORT'!F23</f>
        <v>0</v>
      </c>
      <c r="H23" s="101">
        <f>'2025 Ventilation List SORT'!G23</f>
        <v>2</v>
      </c>
      <c r="I23" s="132">
        <f t="shared" si="0"/>
        <v>18</v>
      </c>
      <c r="J23" s="21" t="s">
        <v>269</v>
      </c>
    </row>
    <row r="24" spans="2:10" ht="12.75" customHeight="1" x14ac:dyDescent="0.2">
      <c r="B24" s="97" t="str">
        <f>'2025 Ventilation List SORT'!A24</f>
        <v>Education - Multiuse assembly</v>
      </c>
      <c r="C24" s="101">
        <f>'2025 Ventilation List SORT'!B24</f>
        <v>33</v>
      </c>
      <c r="D24" s="101">
        <f>'2025 Ventilation List SORT'!C24</f>
        <v>0.15</v>
      </c>
      <c r="E24" s="101">
        <f>'2025 Ventilation List SORT'!D24</f>
        <v>0</v>
      </c>
      <c r="F24" s="101">
        <f>'2025 Ventilation List SORT'!E24</f>
        <v>0</v>
      </c>
      <c r="G24" s="101">
        <f>'2025 Ventilation List SORT'!F24</f>
        <v>0</v>
      </c>
      <c r="H24" s="101">
        <f>'2025 Ventilation List SORT'!G24</f>
        <v>1</v>
      </c>
      <c r="I24" s="132">
        <f t="shared" si="0"/>
        <v>19</v>
      </c>
      <c r="J24" s="21" t="s">
        <v>269</v>
      </c>
    </row>
    <row r="25" spans="2:10" ht="12.75" customHeight="1" x14ac:dyDescent="0.2">
      <c r="B25" s="97" t="str">
        <f>'2025 Ventilation List SORT'!A25</f>
        <v>Education - Music/theater/dance</v>
      </c>
      <c r="C25" s="101">
        <f>'2025 Ventilation List SORT'!B25</f>
        <v>33</v>
      </c>
      <c r="D25" s="101">
        <f>'2025 Ventilation List SORT'!C25</f>
        <v>0.15</v>
      </c>
      <c r="E25" s="101">
        <f>'2025 Ventilation List SORT'!D25</f>
        <v>0</v>
      </c>
      <c r="F25" s="101">
        <f>'2025 Ventilation List SORT'!E25</f>
        <v>0</v>
      </c>
      <c r="G25" s="101">
        <f>'2025 Ventilation List SORT'!F25</f>
        <v>0</v>
      </c>
      <c r="H25" s="101">
        <f>'2025 Ventilation List SORT'!G25</f>
        <v>1</v>
      </c>
      <c r="I25" s="132">
        <f t="shared" si="0"/>
        <v>20</v>
      </c>
      <c r="J25" s="21" t="s">
        <v>269</v>
      </c>
    </row>
    <row r="26" spans="2:10" ht="12.75" customHeight="1" x14ac:dyDescent="0.2">
      <c r="B26" s="97" t="str">
        <f>'2025 Ventilation List SORT'!A26</f>
        <v>Education - Science laboratories</v>
      </c>
      <c r="C26" s="101">
        <f>'2025 Ventilation List SORT'!B26</f>
        <v>25</v>
      </c>
      <c r="D26" s="101">
        <f>'2025 Ventilation List SORT'!C26</f>
        <v>0.15</v>
      </c>
      <c r="E26" s="101">
        <f>'2025 Ventilation List SORT'!D26</f>
        <v>0</v>
      </c>
      <c r="F26" s="101">
        <f>'2025 Ventilation List SORT'!E26</f>
        <v>0</v>
      </c>
      <c r="G26" s="101">
        <f>'2025 Ventilation List SORT'!F26</f>
        <v>1</v>
      </c>
      <c r="H26" s="101">
        <f>'2025 Ventilation List SORT'!G26</f>
        <v>2</v>
      </c>
      <c r="I26" s="132">
        <f t="shared" si="0"/>
        <v>21</v>
      </c>
      <c r="J26" s="21" t="s">
        <v>269</v>
      </c>
    </row>
    <row r="27" spans="2:10" ht="12.75" customHeight="1" x14ac:dyDescent="0.2">
      <c r="B27" s="97" t="str">
        <f>'2025 Ventilation List SORT'!A27</f>
        <v>Education - University/college laboratories</v>
      </c>
      <c r="C27" s="101">
        <f>'2025 Ventilation List SORT'!B27</f>
        <v>25</v>
      </c>
      <c r="D27" s="101">
        <f>'2025 Ventilation List SORT'!C27</f>
        <v>0.15</v>
      </c>
      <c r="E27" s="101">
        <f>'2025 Ventilation List SORT'!D27</f>
        <v>0</v>
      </c>
      <c r="F27" s="101">
        <f>'2025 Ventilation List SORT'!E27</f>
        <v>0</v>
      </c>
      <c r="G27" s="101">
        <f>'2025 Ventilation List SORT'!F27</f>
        <v>1</v>
      </c>
      <c r="H27" s="101">
        <f>'2025 Ventilation List SORT'!G27</f>
        <v>2</v>
      </c>
      <c r="I27" s="132">
        <f t="shared" si="0"/>
        <v>22</v>
      </c>
      <c r="J27" s="21" t="s">
        <v>269</v>
      </c>
    </row>
    <row r="28" spans="2:10" ht="12.75" customHeight="1" x14ac:dyDescent="0.2">
      <c r="B28" s="97" t="str">
        <f>'2025 Ventilation List SORT'!A28</f>
        <v>Education - Wood shop</v>
      </c>
      <c r="C28" s="101">
        <f>'2025 Ventilation List SORT'!B28</f>
        <v>10</v>
      </c>
      <c r="D28" s="101">
        <f>'2025 Ventilation List SORT'!C28</f>
        <v>0.15</v>
      </c>
      <c r="E28" s="101">
        <f>'2025 Ventilation List SORT'!D28</f>
        <v>0</v>
      </c>
      <c r="F28" s="101">
        <f>'2025 Ventilation List SORT'!E28</f>
        <v>0</v>
      </c>
      <c r="G28" s="101">
        <f>'2025 Ventilation List SORT'!F28</f>
        <v>0.5</v>
      </c>
      <c r="H28" s="101">
        <f>'2025 Ventilation List SORT'!G28</f>
        <v>2</v>
      </c>
      <c r="I28" s="132">
        <f t="shared" si="0"/>
        <v>23</v>
      </c>
      <c r="J28" s="21" t="s">
        <v>269</v>
      </c>
    </row>
    <row r="29" spans="2:10" ht="12.75" customHeight="1" x14ac:dyDescent="0.2">
      <c r="B29" s="97" t="str">
        <f>'2025 Ventilation List SORT'!A29</f>
        <v>Exhaust - All other locker rooms</v>
      </c>
      <c r="C29" s="101">
        <f>'2025 Ventilation List SORT'!B29</f>
        <v>0</v>
      </c>
      <c r="D29" s="101">
        <f>'2025 Ventilation List SORT'!C29</f>
        <v>0</v>
      </c>
      <c r="E29" s="101">
        <f>'2025 Ventilation List SORT'!D29</f>
        <v>0</v>
      </c>
      <c r="F29" s="101">
        <f>'2025 Ventilation List SORT'!E29</f>
        <v>0</v>
      </c>
      <c r="G29" s="101">
        <f>'2025 Ventilation List SORT'!F29</f>
        <v>0.25</v>
      </c>
      <c r="H29" s="101">
        <f>'2025 Ventilation List SORT'!G29</f>
        <v>2</v>
      </c>
      <c r="I29" s="132">
        <f t="shared" si="0"/>
        <v>24</v>
      </c>
      <c r="J29" s="21" t="s">
        <v>269</v>
      </c>
    </row>
    <row r="30" spans="2:10" ht="12.75" customHeight="1" x14ac:dyDescent="0.2">
      <c r="B30" s="204" t="str">
        <f>'2025 Ventilation List SORT'!A30</f>
        <v>Exhaust - Animal imaging(MRI/CT/PET)</v>
      </c>
      <c r="C30" s="122">
        <f>'2025 Ventilation List SORT'!B30</f>
        <v>0</v>
      </c>
      <c r="D30" s="122">
        <f>'2025 Ventilation List SORT'!C30</f>
        <v>0</v>
      </c>
      <c r="E30" s="122">
        <f>'2025 Ventilation List SORT'!D30</f>
        <v>0</v>
      </c>
      <c r="F30" s="122">
        <f>'2025 Ventilation List SORT'!E30</f>
        <v>0</v>
      </c>
      <c r="G30" s="122">
        <f>'2025 Ventilation List SORT'!F30</f>
        <v>0.9</v>
      </c>
      <c r="H30" s="122">
        <f>'2025 Ventilation List SORT'!G30</f>
        <v>3</v>
      </c>
      <c r="I30" s="212">
        <f>I111+1</f>
        <v>97</v>
      </c>
      <c r="J30" s="21" t="s">
        <v>269</v>
      </c>
    </row>
    <row r="31" spans="2:10" ht="12.75" customHeight="1" x14ac:dyDescent="0.2">
      <c r="B31" s="204" t="str">
        <f>'2025 Ventilation List SORT'!A31</f>
        <v>Exhaust - Animal operating rooms</v>
      </c>
      <c r="C31" s="122">
        <f>'2025 Ventilation List SORT'!B31</f>
        <v>0</v>
      </c>
      <c r="D31" s="122">
        <f>'2025 Ventilation List SORT'!C31</f>
        <v>0</v>
      </c>
      <c r="E31" s="122">
        <f>'2025 Ventilation List SORT'!D31</f>
        <v>0</v>
      </c>
      <c r="F31" s="122">
        <f>'2025 Ventilation List SORT'!E31</f>
        <v>0</v>
      </c>
      <c r="G31" s="122">
        <f>'2025 Ventilation List SORT'!F31</f>
        <v>3</v>
      </c>
      <c r="H31" s="122">
        <f>'2025 Ventilation List SORT'!G31</f>
        <v>3</v>
      </c>
      <c r="I31" s="212">
        <f t="shared" si="0"/>
        <v>98</v>
      </c>
      <c r="J31" s="21" t="s">
        <v>269</v>
      </c>
    </row>
    <row r="32" spans="2:10" ht="12.75" customHeight="1" x14ac:dyDescent="0.2">
      <c r="B32" s="204" t="str">
        <f>'2025 Ventilation List SORT'!A32</f>
        <v>Exhaust - Animal postoperative recovery room</v>
      </c>
      <c r="C32" s="122">
        <f>'2025 Ventilation List SORT'!B32</f>
        <v>0</v>
      </c>
      <c r="D32" s="122">
        <f>'2025 Ventilation List SORT'!C32</f>
        <v>0</v>
      </c>
      <c r="E32" s="122">
        <f>'2025 Ventilation List SORT'!D32</f>
        <v>0</v>
      </c>
      <c r="F32" s="122">
        <f>'2025 Ventilation List SORT'!E32</f>
        <v>0</v>
      </c>
      <c r="G32" s="122">
        <f>'2025 Ventilation List SORT'!F32</f>
        <v>1.5</v>
      </c>
      <c r="H32" s="122">
        <f>'2025 Ventilation List SORT'!G32</f>
        <v>3</v>
      </c>
      <c r="I32" s="212">
        <f t="shared" si="0"/>
        <v>99</v>
      </c>
      <c r="J32" s="21" t="s">
        <v>269</v>
      </c>
    </row>
    <row r="33" spans="2:10" ht="12.75" customHeight="1" x14ac:dyDescent="0.2">
      <c r="B33" s="204" t="str">
        <f>'2025 Ventilation List SORT'!A33</f>
        <v>Exhaust - Animal preparation rooms</v>
      </c>
      <c r="C33" s="122">
        <f>'2025 Ventilation List SORT'!B33</f>
        <v>0</v>
      </c>
      <c r="D33" s="122">
        <f>'2025 Ventilation List SORT'!C33</f>
        <v>0</v>
      </c>
      <c r="E33" s="122">
        <f>'2025 Ventilation List SORT'!D33</f>
        <v>0</v>
      </c>
      <c r="F33" s="122">
        <f>'2025 Ventilation List SORT'!E33</f>
        <v>0</v>
      </c>
      <c r="G33" s="122">
        <f>'2025 Ventilation List SORT'!F33</f>
        <v>1.5</v>
      </c>
      <c r="H33" s="122">
        <f>'2025 Ventilation List SORT'!G33</f>
        <v>3</v>
      </c>
      <c r="I33" s="212">
        <f t="shared" si="0"/>
        <v>100</v>
      </c>
      <c r="J33" s="21" t="s">
        <v>269</v>
      </c>
    </row>
    <row r="34" spans="2:10" ht="12.75" customHeight="1" x14ac:dyDescent="0.2">
      <c r="B34" s="204" t="str">
        <f>'2025 Ventilation List SORT'!A34</f>
        <v>Exhaust - Animal procedure room</v>
      </c>
      <c r="C34" s="122">
        <f>'2025 Ventilation List SORT'!B34</f>
        <v>0</v>
      </c>
      <c r="D34" s="122">
        <f>'2025 Ventilation List SORT'!C34</f>
        <v>0</v>
      </c>
      <c r="E34" s="122">
        <f>'2025 Ventilation List SORT'!D34</f>
        <v>0</v>
      </c>
      <c r="F34" s="122">
        <f>'2025 Ventilation List SORT'!E34</f>
        <v>0</v>
      </c>
      <c r="G34" s="122">
        <f>'2025 Ventilation List SORT'!F34</f>
        <v>2.25</v>
      </c>
      <c r="H34" s="122">
        <f>'2025 Ventilation List SORT'!G34</f>
        <v>3</v>
      </c>
      <c r="I34" s="212">
        <f t="shared" si="0"/>
        <v>101</v>
      </c>
      <c r="J34" s="21" t="s">
        <v>269</v>
      </c>
    </row>
    <row r="35" spans="2:10" ht="12.75" customHeight="1" x14ac:dyDescent="0.2">
      <c r="B35" s="204" t="str">
        <f>'2025 Ventilation List SORT'!A35</f>
        <v>Exhaust - Animal surgery scrub</v>
      </c>
      <c r="C35" s="122">
        <f>'2025 Ventilation List SORT'!B35</f>
        <v>0</v>
      </c>
      <c r="D35" s="122">
        <f>'2025 Ventilation List SORT'!C35</f>
        <v>0</v>
      </c>
      <c r="E35" s="122">
        <f>'2025 Ventilation List SORT'!D35</f>
        <v>0</v>
      </c>
      <c r="F35" s="122">
        <f>'2025 Ventilation List SORT'!E35</f>
        <v>0</v>
      </c>
      <c r="G35" s="122">
        <f>'2025 Ventilation List SORT'!F35</f>
        <v>1.5</v>
      </c>
      <c r="H35" s="122">
        <f>'2025 Ventilation List SORT'!G35</f>
        <v>3</v>
      </c>
      <c r="I35" s="212">
        <f t="shared" si="0"/>
        <v>102</v>
      </c>
      <c r="J35" s="21" t="s">
        <v>269</v>
      </c>
    </row>
    <row r="36" spans="2:10" ht="12.75" customHeight="1" x14ac:dyDescent="0.2">
      <c r="B36" s="204" t="str">
        <f>'2025 Ventilation List SORT'!A36</f>
        <v>Exhaust - Animal Necropsy</v>
      </c>
      <c r="C36" s="122">
        <f>'2025 Ventilation List SORT'!B36</f>
        <v>0</v>
      </c>
      <c r="D36" s="122">
        <f>'2025 Ventilation List SORT'!C36</f>
        <v>0</v>
      </c>
      <c r="E36" s="122">
        <f>'2025 Ventilation List SORT'!D36</f>
        <v>0</v>
      </c>
      <c r="F36" s="122">
        <f>'2025 Ventilation List SORT'!E36</f>
        <v>0</v>
      </c>
      <c r="G36" s="122">
        <f>'2025 Ventilation List SORT'!F36</f>
        <v>2.25</v>
      </c>
      <c r="H36" s="122">
        <f>'2025 Ventilation List SORT'!G36</f>
        <v>3</v>
      </c>
      <c r="I36" s="212">
        <f t="shared" si="0"/>
        <v>103</v>
      </c>
      <c r="J36" s="21" t="s">
        <v>269</v>
      </c>
    </row>
    <row r="37" spans="2:10" ht="12.75" customHeight="1" x14ac:dyDescent="0.2">
      <c r="B37" s="97" t="str">
        <f>'2025 Ventilation List SORT'!A37</f>
        <v>Exhaust - Arenas</v>
      </c>
      <c r="C37" s="101">
        <f>'2025 Ventilation List SORT'!B37</f>
        <v>0</v>
      </c>
      <c r="D37" s="101">
        <f>'2025 Ventilation List SORT'!C37</f>
        <v>0</v>
      </c>
      <c r="E37" s="101">
        <f>'2025 Ventilation List SORT'!D37</f>
        <v>0</v>
      </c>
      <c r="F37" s="101">
        <f>'2025 Ventilation List SORT'!E37</f>
        <v>0</v>
      </c>
      <c r="G37" s="101">
        <f>'2025 Ventilation List SORT'!F37</f>
        <v>0.5</v>
      </c>
      <c r="H37" s="101">
        <f>'2025 Ventilation List SORT'!G37</f>
        <v>1</v>
      </c>
      <c r="I37" s="132">
        <f>I29+1</f>
        <v>25</v>
      </c>
      <c r="J37" s="21" t="s">
        <v>269</v>
      </c>
    </row>
    <row r="38" spans="2:10" ht="12.75" customHeight="1" x14ac:dyDescent="0.2">
      <c r="B38" s="97" t="str">
        <f>'2025 Ventilation List SORT'!A38</f>
        <v>Exhaust - Auto repair rooms</v>
      </c>
      <c r="C38" s="101">
        <f>'2025 Ventilation List SORT'!B38</f>
        <v>0</v>
      </c>
      <c r="D38" s="101">
        <f>'2025 Ventilation List SORT'!C38</f>
        <v>0</v>
      </c>
      <c r="E38" s="101">
        <f>'2025 Ventilation List SORT'!D38</f>
        <v>0</v>
      </c>
      <c r="F38" s="101">
        <f>'2025 Ventilation List SORT'!E38</f>
        <v>0</v>
      </c>
      <c r="G38" s="101">
        <f>'2025 Ventilation List SORT'!F38</f>
        <v>1.5</v>
      </c>
      <c r="H38" s="101">
        <f>'2025 Ventilation List SORT'!G38</f>
        <v>2</v>
      </c>
      <c r="I38" s="132">
        <f t="shared" si="0"/>
        <v>26</v>
      </c>
      <c r="J38" s="21" t="s">
        <v>269</v>
      </c>
    </row>
    <row r="39" spans="2:10" ht="12.75" customHeight="1" x14ac:dyDescent="0.2">
      <c r="B39" s="97" t="str">
        <f>'2025 Ventilation List SORT'!A39</f>
        <v>Exhaust - Cells with toilet</v>
      </c>
      <c r="C39" s="101">
        <f>'2025 Ventilation List SORT'!B39</f>
        <v>0</v>
      </c>
      <c r="D39" s="101">
        <f>'2025 Ventilation List SORT'!C39</f>
        <v>0</v>
      </c>
      <c r="E39" s="101">
        <f>'2025 Ventilation List SORT'!D39</f>
        <v>0</v>
      </c>
      <c r="F39" s="101">
        <f>'2025 Ventilation List SORT'!E39</f>
        <v>0</v>
      </c>
      <c r="G39" s="101">
        <f>'2025 Ventilation List SORT'!F39</f>
        <v>1</v>
      </c>
      <c r="H39" s="101">
        <f>'2025 Ventilation List SORT'!G39</f>
        <v>2</v>
      </c>
      <c r="I39" s="132">
        <f t="shared" si="0"/>
        <v>27</v>
      </c>
      <c r="J39" s="21" t="s">
        <v>269</v>
      </c>
    </row>
    <row r="40" spans="2:10" ht="12.75" customHeight="1" x14ac:dyDescent="0.2">
      <c r="B40" s="97" t="str">
        <f>'2025 Ventilation List SORT'!A40</f>
        <v>Exhaust - Copy, printing rooms</v>
      </c>
      <c r="C40" s="101">
        <f>'2025 Ventilation List SORT'!B40</f>
        <v>0</v>
      </c>
      <c r="D40" s="101">
        <f>'2025 Ventilation List SORT'!C40</f>
        <v>0</v>
      </c>
      <c r="E40" s="101">
        <f>'2025 Ventilation List SORT'!D40</f>
        <v>0</v>
      </c>
      <c r="F40" s="101">
        <f>'2025 Ventilation List SORT'!E40</f>
        <v>0</v>
      </c>
      <c r="G40" s="101">
        <f>'2025 Ventilation List SORT'!F40</f>
        <v>0.5</v>
      </c>
      <c r="H40" s="101">
        <f>'2025 Ventilation List SORT'!G40</f>
        <v>2</v>
      </c>
      <c r="I40" s="132">
        <f t="shared" si="0"/>
        <v>28</v>
      </c>
      <c r="J40" s="21" t="s">
        <v>269</v>
      </c>
    </row>
    <row r="41" spans="2:10" ht="12.75" customHeight="1" x14ac:dyDescent="0.2">
      <c r="B41" s="97" t="str">
        <f>'2025 Ventilation List SORT'!A41</f>
        <v>Exhaust - Darkrooms</v>
      </c>
      <c r="C41" s="101">
        <f>'2025 Ventilation List SORT'!B41</f>
        <v>0</v>
      </c>
      <c r="D41" s="101">
        <f>'2025 Ventilation List SORT'!C41</f>
        <v>0</v>
      </c>
      <c r="E41" s="101">
        <f>'2025 Ventilation List SORT'!D41</f>
        <v>0</v>
      </c>
      <c r="F41" s="101">
        <f>'2025 Ventilation List SORT'!E41</f>
        <v>0</v>
      </c>
      <c r="G41" s="101">
        <f>'2025 Ventilation List SORT'!F41</f>
        <v>1</v>
      </c>
      <c r="H41" s="101">
        <f>'2025 Ventilation List SORT'!G41</f>
        <v>2</v>
      </c>
      <c r="I41" s="132">
        <f t="shared" si="0"/>
        <v>29</v>
      </c>
      <c r="J41" s="21" t="s">
        <v>269</v>
      </c>
    </row>
    <row r="42" spans="2:10" ht="12.75" customHeight="1" x14ac:dyDescent="0.2">
      <c r="B42" s="97" t="str">
        <f>'2025 Ventilation List SORT'!A42</f>
        <v>Exhaust - Janitor closets, trash rooms, recycling</v>
      </c>
      <c r="C42" s="101">
        <f>'2025 Ventilation List SORT'!B42</f>
        <v>0</v>
      </c>
      <c r="D42" s="101">
        <f>'2025 Ventilation List SORT'!C42</f>
        <v>0</v>
      </c>
      <c r="E42" s="101">
        <f>'2025 Ventilation List SORT'!D42</f>
        <v>0</v>
      </c>
      <c r="F42" s="101">
        <f>'2025 Ventilation List SORT'!E42</f>
        <v>0</v>
      </c>
      <c r="G42" s="101">
        <f>'2025 Ventilation List SORT'!F42</f>
        <v>1</v>
      </c>
      <c r="H42" s="101">
        <f>'2025 Ventilation List SORT'!G42</f>
        <v>3</v>
      </c>
      <c r="I42" s="132">
        <f t="shared" si="0"/>
        <v>30</v>
      </c>
      <c r="J42" s="21" t="s">
        <v>269</v>
      </c>
    </row>
    <row r="43" spans="2:10" ht="12.75" customHeight="1" x14ac:dyDescent="0.2">
      <c r="B43" s="97" t="str">
        <f>'2025 Ventilation List SORT'!A43</f>
        <v>Exhaust - Kitchenettes</v>
      </c>
      <c r="C43" s="101">
        <f>'2025 Ventilation List SORT'!B43</f>
        <v>0</v>
      </c>
      <c r="D43" s="101">
        <f>'2025 Ventilation List SORT'!C43</f>
        <v>0</v>
      </c>
      <c r="E43" s="101">
        <f>'2025 Ventilation List SORT'!D43</f>
        <v>0</v>
      </c>
      <c r="F43" s="101">
        <f>'2025 Ventilation List SORT'!E43</f>
        <v>0</v>
      </c>
      <c r="G43" s="101">
        <f>'2025 Ventilation List SORT'!F43</f>
        <v>0.3</v>
      </c>
      <c r="H43" s="101">
        <f>'2025 Ventilation List SORT'!G43</f>
        <v>2</v>
      </c>
      <c r="I43" s="132">
        <f t="shared" si="0"/>
        <v>31</v>
      </c>
      <c r="J43" s="21" t="s">
        <v>269</v>
      </c>
    </row>
    <row r="44" spans="2:10" ht="12.75" customHeight="1" x14ac:dyDescent="0.2">
      <c r="B44" s="204" t="str">
        <f>'2025 Ventilation List SORT'!A44</f>
        <v>Exhaust - Large-animal holding room</v>
      </c>
      <c r="C44" s="122">
        <f>'2025 Ventilation List SORT'!B44</f>
        <v>0</v>
      </c>
      <c r="D44" s="122">
        <f>'2025 Ventilation List SORT'!C44</f>
        <v>0</v>
      </c>
      <c r="E44" s="122">
        <f>'2025 Ventilation List SORT'!D44</f>
        <v>0</v>
      </c>
      <c r="F44" s="122">
        <f>'2025 Ventilation List SORT'!E44</f>
        <v>0</v>
      </c>
      <c r="G44" s="122">
        <f>'2025 Ventilation List SORT'!F44</f>
        <v>2.25</v>
      </c>
      <c r="H44" s="122">
        <f>'2025 Ventilation List SORT'!G44</f>
        <v>3</v>
      </c>
      <c r="I44" s="212">
        <f>I36+1</f>
        <v>104</v>
      </c>
      <c r="J44" s="21" t="s">
        <v>269</v>
      </c>
    </row>
    <row r="45" spans="2:10" ht="12.75" customHeight="1" x14ac:dyDescent="0.2">
      <c r="B45" s="97" t="str">
        <f>'2025 Ventilation List SORT'!A45</f>
        <v>Exhaust - Locker rooms for athletic or industrial facilities</v>
      </c>
      <c r="C45" s="101">
        <f>'2025 Ventilation List SORT'!B45</f>
        <v>0</v>
      </c>
      <c r="D45" s="101">
        <f>'2025 Ventilation List SORT'!C45</f>
        <v>0</v>
      </c>
      <c r="E45" s="101">
        <f>'2025 Ventilation List SORT'!D45</f>
        <v>0</v>
      </c>
      <c r="F45" s="101">
        <f>'2025 Ventilation List SORT'!E45</f>
        <v>0</v>
      </c>
      <c r="G45" s="101">
        <f>'2025 Ventilation List SORT'!F45</f>
        <v>0.5</v>
      </c>
      <c r="H45" s="101">
        <f>'2025 Ventilation List SORT'!G45</f>
        <v>2</v>
      </c>
      <c r="I45" s="132">
        <f>I43+1</f>
        <v>32</v>
      </c>
      <c r="J45" s="21" t="s">
        <v>269</v>
      </c>
    </row>
    <row r="46" spans="2:10" ht="12.75" customHeight="1" x14ac:dyDescent="0.2">
      <c r="B46" s="97" t="str">
        <f>'2025 Ventilation List SORT'!A46</f>
        <v>Exhaust - Paint spray booths</v>
      </c>
      <c r="C46" s="101">
        <f>'2025 Ventilation List SORT'!B46</f>
        <v>0</v>
      </c>
      <c r="D46" s="101">
        <f>'2025 Ventilation List SORT'!C46</f>
        <v>0</v>
      </c>
      <c r="E46" s="101">
        <f>'2025 Ventilation List SORT'!D46</f>
        <v>0</v>
      </c>
      <c r="F46" s="101">
        <f>'2025 Ventilation List SORT'!E46</f>
        <v>0</v>
      </c>
      <c r="G46" s="101">
        <f>'2025 Ventilation List SORT'!F46</f>
        <v>0</v>
      </c>
      <c r="H46" s="101">
        <f>'2025 Ventilation List SORT'!G46</f>
        <v>4</v>
      </c>
      <c r="I46" s="132">
        <f t="shared" si="0"/>
        <v>33</v>
      </c>
      <c r="J46" s="21" t="s">
        <v>269</v>
      </c>
    </row>
    <row r="47" spans="2:10" ht="12.75" customHeight="1" x14ac:dyDescent="0.2">
      <c r="B47" s="97" t="str">
        <f>'2025 Ventilation List SORT'!A47</f>
        <v>Exhaust - Parking garages</v>
      </c>
      <c r="C47" s="101">
        <f>'2025 Ventilation List SORT'!B47</f>
        <v>0</v>
      </c>
      <c r="D47" s="101">
        <f>'2025 Ventilation List SORT'!C47</f>
        <v>0</v>
      </c>
      <c r="E47" s="101">
        <f>'2025 Ventilation List SORT'!D47</f>
        <v>0</v>
      </c>
      <c r="F47" s="101">
        <f>'2025 Ventilation List SORT'!E47</f>
        <v>0</v>
      </c>
      <c r="G47" s="101">
        <f>'2025 Ventilation List SORT'!F47</f>
        <v>0.75</v>
      </c>
      <c r="H47" s="101">
        <f>'2025 Ventilation List SORT'!G47</f>
        <v>2</v>
      </c>
      <c r="I47" s="132">
        <f t="shared" si="0"/>
        <v>34</v>
      </c>
      <c r="J47" s="21" t="s">
        <v>269</v>
      </c>
    </row>
    <row r="48" spans="2:10" ht="12.75" customHeight="1" x14ac:dyDescent="0.2">
      <c r="B48" s="97" t="str">
        <f>'2025 Ventilation List SORT'!A48</f>
        <v>Exhaust - Refrigerating machinery rooms</v>
      </c>
      <c r="C48" s="101">
        <f>'2025 Ventilation List SORT'!B48</f>
        <v>0</v>
      </c>
      <c r="D48" s="101">
        <f>'2025 Ventilation List SORT'!C48</f>
        <v>0</v>
      </c>
      <c r="E48" s="101">
        <f>'2025 Ventilation List SORT'!D48</f>
        <v>0</v>
      </c>
      <c r="F48" s="101">
        <f>'2025 Ventilation List SORT'!E48</f>
        <v>0</v>
      </c>
      <c r="G48" s="101">
        <f>'2025 Ventilation List SORT'!F48</f>
        <v>0</v>
      </c>
      <c r="H48" s="101">
        <f>'2025 Ventilation List SORT'!G48</f>
        <v>3</v>
      </c>
      <c r="I48" s="132">
        <f t="shared" si="0"/>
        <v>35</v>
      </c>
      <c r="J48" s="21" t="s">
        <v>269</v>
      </c>
    </row>
    <row r="49" spans="2:10" ht="12.75" customHeight="1" x14ac:dyDescent="0.2">
      <c r="B49" s="97" t="str">
        <f>'2025 Ventilation List SORT'!A49</f>
        <v>Exhaust - Shower rooms</v>
      </c>
      <c r="C49" s="101">
        <f>'2025 Ventilation List SORT'!B49</f>
        <v>0</v>
      </c>
      <c r="D49" s="101">
        <f>'2025 Ventilation List SORT'!C49</f>
        <v>0</v>
      </c>
      <c r="E49" s="101">
        <f>'2025 Ventilation List SORT'!D49</f>
        <v>20</v>
      </c>
      <c r="F49" s="101">
        <f>'2025 Ventilation List SORT'!E49</f>
        <v>50</v>
      </c>
      <c r="G49" s="101">
        <f>'2025 Ventilation List SORT'!F49</f>
        <v>0</v>
      </c>
      <c r="H49" s="101">
        <f>'2025 Ventilation List SORT'!G49</f>
        <v>2</v>
      </c>
      <c r="I49" s="132">
        <f t="shared" si="0"/>
        <v>36</v>
      </c>
      <c r="J49" s="21" t="s">
        <v>269</v>
      </c>
    </row>
    <row r="50" spans="2:10" ht="12.75" customHeight="1" x14ac:dyDescent="0.2">
      <c r="B50" s="204" t="str">
        <f>'2025 Ventilation List SORT'!A50</f>
        <v>Exhaust - Small-animal-cage room (static cages)</v>
      </c>
      <c r="C50" s="122">
        <f>'2025 Ventilation List SORT'!B50</f>
        <v>0</v>
      </c>
      <c r="D50" s="122">
        <f>'2025 Ventilation List SORT'!C50</f>
        <v>0</v>
      </c>
      <c r="E50" s="122">
        <f>'2025 Ventilation List SORT'!D50</f>
        <v>0</v>
      </c>
      <c r="F50" s="122">
        <f>'2025 Ventilation List SORT'!E50</f>
        <v>0</v>
      </c>
      <c r="G50" s="122">
        <f>'2025 Ventilation List SORT'!F50</f>
        <v>2.25</v>
      </c>
      <c r="H50" s="122">
        <f>'2025 Ventilation List SORT'!G50</f>
        <v>3</v>
      </c>
      <c r="I50" s="212">
        <f>I44+1</f>
        <v>105</v>
      </c>
      <c r="J50" s="21" t="s">
        <v>269</v>
      </c>
    </row>
    <row r="51" spans="2:10" ht="12.75" customHeight="1" x14ac:dyDescent="0.2">
      <c r="B51" s="204" t="str">
        <f>'2025 Ventilation List SORT'!A51</f>
        <v>Exhaust - Small-animal-cage room (ventilated cages)</v>
      </c>
      <c r="C51" s="122">
        <f>'2025 Ventilation List SORT'!B51</f>
        <v>0</v>
      </c>
      <c r="D51" s="122">
        <f>'2025 Ventilation List SORT'!C51</f>
        <v>0</v>
      </c>
      <c r="E51" s="122">
        <f>'2025 Ventilation List SORT'!D51</f>
        <v>0</v>
      </c>
      <c r="F51" s="122">
        <f>'2025 Ventilation List SORT'!E51</f>
        <v>0</v>
      </c>
      <c r="G51" s="122">
        <f>'2025 Ventilation List SORT'!F51</f>
        <v>1.5</v>
      </c>
      <c r="H51" s="122">
        <f>'2025 Ventilation List SORT'!G51</f>
        <v>3</v>
      </c>
      <c r="I51" s="212">
        <f>I50+1</f>
        <v>106</v>
      </c>
      <c r="J51" s="21" t="s">
        <v>269</v>
      </c>
    </row>
    <row r="52" spans="2:10" ht="12.75" customHeight="1" x14ac:dyDescent="0.2">
      <c r="B52" s="97" t="str">
        <f>'2025 Ventilation List SORT'!A52</f>
        <v>Exhaust - Soiled laundry storage rooms</v>
      </c>
      <c r="C52" s="101">
        <f>'2025 Ventilation List SORT'!B52</f>
        <v>0</v>
      </c>
      <c r="D52" s="101">
        <f>'2025 Ventilation List SORT'!C52</f>
        <v>0</v>
      </c>
      <c r="E52" s="101">
        <f>'2025 Ventilation List SORT'!D52</f>
        <v>0</v>
      </c>
      <c r="F52" s="101">
        <f>'2025 Ventilation List SORT'!E52</f>
        <v>0</v>
      </c>
      <c r="G52" s="101">
        <f>'2025 Ventilation List SORT'!F52</f>
        <v>1</v>
      </c>
      <c r="H52" s="101">
        <f>'2025 Ventilation List SORT'!G52</f>
        <v>3</v>
      </c>
      <c r="I52" s="132">
        <f>I49+1</f>
        <v>37</v>
      </c>
      <c r="J52" s="21" t="s">
        <v>269</v>
      </c>
    </row>
    <row r="53" spans="2:10" ht="12.75" customHeight="1" x14ac:dyDescent="0.2">
      <c r="B53" s="97" t="str">
        <f>'2025 Ventilation List SORT'!A53</f>
        <v>Exhaust - Storage rooms, chemical</v>
      </c>
      <c r="C53" s="101">
        <f>'2025 Ventilation List SORT'!B53</f>
        <v>0</v>
      </c>
      <c r="D53" s="101">
        <f>'2025 Ventilation List SORT'!C53</f>
        <v>0</v>
      </c>
      <c r="E53" s="101">
        <f>'2025 Ventilation List SORT'!D53</f>
        <v>0</v>
      </c>
      <c r="F53" s="101">
        <f>'2025 Ventilation List SORT'!E53</f>
        <v>0</v>
      </c>
      <c r="G53" s="101">
        <f>'2025 Ventilation List SORT'!F53</f>
        <v>1.5</v>
      </c>
      <c r="H53" s="101">
        <f>'2025 Ventilation List SORT'!G53</f>
        <v>4</v>
      </c>
      <c r="I53" s="132">
        <f t="shared" si="0"/>
        <v>38</v>
      </c>
      <c r="J53" s="21" t="s">
        <v>269</v>
      </c>
    </row>
    <row r="54" spans="2:10" ht="12.75" customHeight="1" x14ac:dyDescent="0.2">
      <c r="B54" s="97" t="str">
        <f>'2025 Ventilation List SORT'!A54</f>
        <v>Exhaust - Toilets, private</v>
      </c>
      <c r="C54" s="101">
        <f>'2025 Ventilation List SORT'!B54</f>
        <v>0</v>
      </c>
      <c r="D54" s="101">
        <f>'2025 Ventilation List SORT'!C54</f>
        <v>0</v>
      </c>
      <c r="E54" s="101">
        <f>'2025 Ventilation List SORT'!D54</f>
        <v>25</v>
      </c>
      <c r="F54" s="101">
        <f>'2025 Ventilation List SORT'!E54</f>
        <v>50</v>
      </c>
      <c r="G54" s="101">
        <f>'2025 Ventilation List SORT'!F54</f>
        <v>0</v>
      </c>
      <c r="H54" s="101">
        <f>'2025 Ventilation List SORT'!G54</f>
        <v>2</v>
      </c>
      <c r="I54" s="132">
        <f t="shared" si="0"/>
        <v>39</v>
      </c>
      <c r="J54" s="21" t="s">
        <v>269</v>
      </c>
    </row>
    <row r="55" spans="2:10" ht="12.75" customHeight="1" x14ac:dyDescent="0.2">
      <c r="B55" s="97" t="str">
        <f>'2025 Ventilation List SORT'!A55</f>
        <v>Exhaust - Toilets, public</v>
      </c>
      <c r="C55" s="101">
        <f>'2025 Ventilation List SORT'!B55</f>
        <v>0</v>
      </c>
      <c r="D55" s="101">
        <f>'2025 Ventilation List SORT'!C55</f>
        <v>0</v>
      </c>
      <c r="E55" s="101">
        <f>'2025 Ventilation List SORT'!D55</f>
        <v>50</v>
      </c>
      <c r="F55" s="101">
        <f>'2025 Ventilation List SORT'!E55</f>
        <v>70</v>
      </c>
      <c r="G55" s="101">
        <f>'2025 Ventilation List SORT'!F55</f>
        <v>0</v>
      </c>
      <c r="H55" s="101">
        <f>'2025 Ventilation List SORT'!G55</f>
        <v>2</v>
      </c>
      <c r="I55" s="132">
        <f t="shared" si="0"/>
        <v>40</v>
      </c>
      <c r="J55" s="21" t="s">
        <v>269</v>
      </c>
    </row>
    <row r="56" spans="2:10" ht="12.75" customHeight="1" x14ac:dyDescent="0.2">
      <c r="B56" s="97" t="str">
        <f>'2025 Ventilation List SORT'!A56</f>
        <v>Exhaust - Woodwork shop/classrooms</v>
      </c>
      <c r="C56" s="101">
        <f>'2025 Ventilation List SORT'!B56</f>
        <v>0</v>
      </c>
      <c r="D56" s="101">
        <f>'2025 Ventilation List SORT'!C56</f>
        <v>0</v>
      </c>
      <c r="E56" s="101">
        <f>'2025 Ventilation List SORT'!D56</f>
        <v>0</v>
      </c>
      <c r="F56" s="101">
        <f>'2025 Ventilation List SORT'!E56</f>
        <v>0</v>
      </c>
      <c r="G56" s="101">
        <f>'2025 Ventilation List SORT'!F56</f>
        <v>0.5</v>
      </c>
      <c r="H56" s="101">
        <f>'2025 Ventilation List SORT'!G56</f>
        <v>2</v>
      </c>
      <c r="I56" s="132">
        <f t="shared" si="0"/>
        <v>41</v>
      </c>
      <c r="J56" s="21" t="s">
        <v>269</v>
      </c>
    </row>
    <row r="57" spans="2:10" ht="12.75" customHeight="1" x14ac:dyDescent="0.2">
      <c r="B57" s="97" t="str">
        <f>'2025 Ventilation List SORT'!A57</f>
        <v>Food Service - Bars, cocktail lounges</v>
      </c>
      <c r="C57" s="101">
        <f>'2025 Ventilation List SORT'!B57</f>
        <v>33</v>
      </c>
      <c r="D57" s="101">
        <f>'2025 Ventilation List SORT'!C57</f>
        <v>0.2</v>
      </c>
      <c r="E57" s="101">
        <f>'2025 Ventilation List SORT'!D57</f>
        <v>0</v>
      </c>
      <c r="F57" s="101">
        <f>'2025 Ventilation List SORT'!E57</f>
        <v>0</v>
      </c>
      <c r="G57" s="101">
        <f>'2025 Ventilation List SORT'!F57</f>
        <v>0</v>
      </c>
      <c r="H57" s="101">
        <f>'2025 Ventilation List SORT'!G57</f>
        <v>2</v>
      </c>
      <c r="I57" s="132">
        <f>I56+1</f>
        <v>42</v>
      </c>
      <c r="J57" s="21" t="s">
        <v>269</v>
      </c>
    </row>
    <row r="58" spans="2:10" ht="12.75" customHeight="1" x14ac:dyDescent="0.2">
      <c r="B58" s="97" t="str">
        <f>'2025 Ventilation List SORT'!A58</f>
        <v>Food Service - Cafeteria/fast-food dining</v>
      </c>
      <c r="C58" s="101">
        <f>'2025 Ventilation List SORT'!B58</f>
        <v>33</v>
      </c>
      <c r="D58" s="101">
        <f>'2025 Ventilation List SORT'!C58</f>
        <v>0.15</v>
      </c>
      <c r="E58" s="101">
        <f>'2025 Ventilation List SORT'!D58</f>
        <v>0</v>
      </c>
      <c r="F58" s="101">
        <f>'2025 Ventilation List SORT'!E58</f>
        <v>0</v>
      </c>
      <c r="G58" s="101">
        <f>'2025 Ventilation List SORT'!F58</f>
        <v>0</v>
      </c>
      <c r="H58" s="101">
        <f>'2025 Ventilation List SORT'!G58</f>
        <v>2</v>
      </c>
      <c r="I58" s="132">
        <f>I57+1</f>
        <v>43</v>
      </c>
      <c r="J58" s="21" t="s">
        <v>269</v>
      </c>
    </row>
    <row r="59" spans="2:10" ht="12.75" customHeight="1" x14ac:dyDescent="0.2">
      <c r="B59" s="97" t="str">
        <f>'2025 Ventilation List SORT'!A59</f>
        <v>Food Service - Kitchen (cooking)</v>
      </c>
      <c r="C59" s="101">
        <f>'2025 Ventilation List SORT'!B59</f>
        <v>3</v>
      </c>
      <c r="D59" s="101">
        <f>'2025 Ventilation List SORT'!C59</f>
        <v>0.15</v>
      </c>
      <c r="E59" s="101">
        <f>'2025 Ventilation List SORT'!D59</f>
        <v>0</v>
      </c>
      <c r="F59" s="101">
        <f>'2025 Ventilation List SORT'!E59</f>
        <v>0</v>
      </c>
      <c r="G59" s="101">
        <f>'2025 Ventilation List SORT'!F59</f>
        <v>0.7</v>
      </c>
      <c r="H59" s="101">
        <f>'2025 Ventilation List SORT'!G59</f>
        <v>2</v>
      </c>
      <c r="I59" s="132">
        <f t="shared" si="0"/>
        <v>44</v>
      </c>
      <c r="J59" s="21" t="s">
        <v>269</v>
      </c>
    </row>
    <row r="60" spans="2:10" ht="12.75" customHeight="1" x14ac:dyDescent="0.2">
      <c r="B60" s="97" t="str">
        <f>'2025 Ventilation List SORT'!A60</f>
        <v>Food Service - Restaurant dining rooms</v>
      </c>
      <c r="C60" s="101">
        <f>'2025 Ventilation List SORT'!B60</f>
        <v>33</v>
      </c>
      <c r="D60" s="101">
        <f>'2025 Ventilation List SORT'!C60</f>
        <v>0.15</v>
      </c>
      <c r="E60" s="101">
        <f>'2025 Ventilation List SORT'!D60</f>
        <v>0</v>
      </c>
      <c r="F60" s="101">
        <f>'2025 Ventilation List SORT'!E60</f>
        <v>0</v>
      </c>
      <c r="G60" s="101">
        <f>'2025 Ventilation List SORT'!F60</f>
        <v>0</v>
      </c>
      <c r="H60" s="101">
        <f>'2025 Ventilation List SORT'!G60</f>
        <v>2</v>
      </c>
      <c r="I60" s="132">
        <f t="shared" si="0"/>
        <v>45</v>
      </c>
      <c r="J60" s="21" t="s">
        <v>269</v>
      </c>
    </row>
    <row r="61" spans="2:10" ht="12.75" customHeight="1" x14ac:dyDescent="0.2">
      <c r="B61" s="97" t="str">
        <f>'2025 Ventilation List SORT'!A61</f>
        <v>General - Break rooms</v>
      </c>
      <c r="C61" s="101">
        <f>'2025 Ventilation List SORT'!B61</f>
        <v>33</v>
      </c>
      <c r="D61" s="101">
        <f>'2025 Ventilation List SORT'!C61</f>
        <v>0.15</v>
      </c>
      <c r="E61" s="101">
        <f>'2025 Ventilation List SORT'!D61</f>
        <v>0</v>
      </c>
      <c r="F61" s="101">
        <f>'2025 Ventilation List SORT'!E61</f>
        <v>0</v>
      </c>
      <c r="G61" s="101">
        <f>'2025 Ventilation List SORT'!F61</f>
        <v>0</v>
      </c>
      <c r="H61" s="101">
        <f>'2025 Ventilation List SORT'!G61</f>
        <v>1</v>
      </c>
      <c r="I61" s="132">
        <f t="shared" si="0"/>
        <v>46</v>
      </c>
      <c r="J61" s="21" t="s">
        <v>269</v>
      </c>
    </row>
    <row r="62" spans="2:10" ht="12.75" customHeight="1" x14ac:dyDescent="0.2">
      <c r="B62" s="97" t="str">
        <f>'2025 Ventilation List SORT'!A62</f>
        <v>General - Coffee Stations</v>
      </c>
      <c r="C62" s="101">
        <f>'2025 Ventilation List SORT'!B62</f>
        <v>33</v>
      </c>
      <c r="D62" s="101">
        <f>'2025 Ventilation List SORT'!C62</f>
        <v>0.15</v>
      </c>
      <c r="E62" s="101">
        <f>'2025 Ventilation List SORT'!D62</f>
        <v>0</v>
      </c>
      <c r="F62" s="101">
        <f>'2025 Ventilation List SORT'!E62</f>
        <v>0</v>
      </c>
      <c r="G62" s="101">
        <f>'2025 Ventilation List SORT'!F62</f>
        <v>0</v>
      </c>
      <c r="H62" s="101">
        <f>'2025 Ventilation List SORT'!G62</f>
        <v>1</v>
      </c>
      <c r="I62" s="132">
        <f t="shared" si="0"/>
        <v>47</v>
      </c>
      <c r="J62" s="21" t="s">
        <v>269</v>
      </c>
    </row>
    <row r="63" spans="2:10" ht="12.75" customHeight="1" x14ac:dyDescent="0.2">
      <c r="B63" s="97" t="str">
        <f>'2025 Ventilation List SORT'!A63</f>
        <v>General - Conference/meeting</v>
      </c>
      <c r="C63" s="101">
        <f>'2025 Ventilation List SORT'!B63</f>
        <v>33</v>
      </c>
      <c r="D63" s="101">
        <f>'2025 Ventilation List SORT'!C63</f>
        <v>0.15</v>
      </c>
      <c r="E63" s="101">
        <f>'2025 Ventilation List SORT'!D63</f>
        <v>0</v>
      </c>
      <c r="F63" s="101">
        <f>'2025 Ventilation List SORT'!E63</f>
        <v>0</v>
      </c>
      <c r="G63" s="101">
        <f>'2025 Ventilation List SORT'!F63</f>
        <v>0</v>
      </c>
      <c r="H63" s="101">
        <f>'2025 Ventilation List SORT'!G63</f>
        <v>1</v>
      </c>
      <c r="I63" s="132">
        <f t="shared" si="0"/>
        <v>48</v>
      </c>
      <c r="J63" s="21" t="s">
        <v>269</v>
      </c>
    </row>
    <row r="64" spans="2:10" ht="12.75" customHeight="1" x14ac:dyDescent="0.2">
      <c r="B64" s="97" t="str">
        <f>'2025 Ventilation List SORT'!A64</f>
        <v>General - Corridors</v>
      </c>
      <c r="C64" s="101">
        <f>'2025 Ventilation List SORT'!B64</f>
        <v>5</v>
      </c>
      <c r="D64" s="101">
        <f>'2025 Ventilation List SORT'!C64</f>
        <v>0.15</v>
      </c>
      <c r="E64" s="101">
        <f>'2025 Ventilation List SORT'!D64</f>
        <v>0</v>
      </c>
      <c r="F64" s="101">
        <f>'2025 Ventilation List SORT'!E64</f>
        <v>0</v>
      </c>
      <c r="G64" s="101">
        <f>'2025 Ventilation List SORT'!F64</f>
        <v>0</v>
      </c>
      <c r="H64" s="101">
        <f>'2025 Ventilation List SORT'!G64</f>
        <v>1</v>
      </c>
      <c r="I64" s="132">
        <f t="shared" si="0"/>
        <v>49</v>
      </c>
      <c r="J64" s="21" t="s">
        <v>269</v>
      </c>
    </row>
    <row r="65" spans="2:10" ht="12.75" customHeight="1" x14ac:dyDescent="0.2">
      <c r="B65" s="97" t="str">
        <f>'2025 Ventilation List SORT'!A65</f>
        <v>General - Occupiable storage rooms for liquids or gels</v>
      </c>
      <c r="C65" s="101">
        <f>'2025 Ventilation List SORT'!B65</f>
        <v>2</v>
      </c>
      <c r="D65" s="101">
        <f>'2025 Ventilation List SORT'!C65</f>
        <v>0.15</v>
      </c>
      <c r="E65" s="101">
        <f>'2025 Ventilation List SORT'!D65</f>
        <v>0</v>
      </c>
      <c r="F65" s="101">
        <f>'2025 Ventilation List SORT'!E65</f>
        <v>0</v>
      </c>
      <c r="G65" s="101">
        <f>'2025 Ventilation List SORT'!F65</f>
        <v>0</v>
      </c>
      <c r="H65" s="101">
        <f>'2025 Ventilation List SORT'!G65</f>
        <v>2</v>
      </c>
      <c r="I65" s="132">
        <f t="shared" si="0"/>
        <v>50</v>
      </c>
      <c r="J65" s="21" t="s">
        <v>269</v>
      </c>
    </row>
    <row r="66" spans="2:10" ht="12.75" customHeight="1" x14ac:dyDescent="0.2">
      <c r="B66" s="97" t="str">
        <f>'2025 Ventilation List SORT'!A66</f>
        <v>General - Unoccupied</v>
      </c>
      <c r="C66" s="101">
        <f>'2025 Ventilation List SORT'!B66</f>
        <v>0</v>
      </c>
      <c r="D66" s="101">
        <f>'2025 Ventilation List SORT'!C66</f>
        <v>0</v>
      </c>
      <c r="E66" s="101">
        <f>'2025 Ventilation List SORT'!D66</f>
        <v>0</v>
      </c>
      <c r="F66" s="101">
        <f>'2025 Ventilation List SORT'!E66</f>
        <v>0</v>
      </c>
      <c r="G66" s="101">
        <f>'2025 Ventilation List SORT'!F66</f>
        <v>0</v>
      </c>
      <c r="H66" s="101">
        <f>'2025 Ventilation List SORT'!G66</f>
        <v>1</v>
      </c>
      <c r="I66" s="132">
        <f t="shared" si="0"/>
        <v>51</v>
      </c>
      <c r="J66" s="21" t="s">
        <v>269</v>
      </c>
    </row>
    <row r="67" spans="2:10" ht="12.75" customHeight="1" x14ac:dyDescent="0.2">
      <c r="B67" s="97" t="str">
        <f>'2025 Ventilation List SORT'!A67</f>
        <v>Lodging - Barracks sleeping areas</v>
      </c>
      <c r="C67" s="101">
        <f>'2025 Ventilation List SORT'!B67</f>
        <v>5</v>
      </c>
      <c r="D67" s="101">
        <f>'2025 Ventilation List SORT'!C67</f>
        <v>0.15</v>
      </c>
      <c r="E67" s="101">
        <f>'2025 Ventilation List SORT'!D67</f>
        <v>0</v>
      </c>
      <c r="F67" s="101">
        <f>'2025 Ventilation List SORT'!E67</f>
        <v>0</v>
      </c>
      <c r="G67" s="101">
        <f>'2025 Ventilation List SORT'!F67</f>
        <v>0</v>
      </c>
      <c r="H67" s="101">
        <f>'2025 Ventilation List SORT'!G67</f>
        <v>1</v>
      </c>
      <c r="I67" s="132">
        <f t="shared" si="0"/>
        <v>52</v>
      </c>
      <c r="J67" s="21" t="s">
        <v>269</v>
      </c>
    </row>
    <row r="68" spans="2:10" ht="12.75" customHeight="1" x14ac:dyDescent="0.2">
      <c r="B68" s="97" t="str">
        <f>'2025 Ventilation List SORT'!A68</f>
        <v>Lodging - Bedroom/living room</v>
      </c>
      <c r="C68" s="101">
        <f>'2025 Ventilation List SORT'!B68</f>
        <v>3</v>
      </c>
      <c r="D68" s="101">
        <f>'2025 Ventilation List SORT'!C68</f>
        <v>0.15</v>
      </c>
      <c r="E68" s="101">
        <f>'2025 Ventilation List SORT'!D68</f>
        <v>0</v>
      </c>
      <c r="F68" s="101">
        <f>'2025 Ventilation List SORT'!E68</f>
        <v>0</v>
      </c>
      <c r="G68" s="101">
        <f>'2025 Ventilation List SORT'!F68</f>
        <v>0</v>
      </c>
      <c r="H68" s="101">
        <f>'2025 Ventilation List SORT'!G68</f>
        <v>1</v>
      </c>
      <c r="I68" s="132">
        <f t="shared" si="0"/>
        <v>53</v>
      </c>
      <c r="J68" s="21" t="s">
        <v>269</v>
      </c>
    </row>
    <row r="69" spans="2:10" ht="12.75" customHeight="1" x14ac:dyDescent="0.2">
      <c r="B69" s="97" t="str">
        <f>'2025 Ventilation List SORT'!A69</f>
        <v>Lodging - Laundry rooms within dwelling units</v>
      </c>
      <c r="C69" s="101">
        <f>'2025 Ventilation List SORT'!B69</f>
        <v>5</v>
      </c>
      <c r="D69" s="101">
        <f>'2025 Ventilation List SORT'!C69</f>
        <v>0.15</v>
      </c>
      <c r="E69" s="101">
        <f>'2025 Ventilation List SORT'!D69</f>
        <v>0</v>
      </c>
      <c r="F69" s="101">
        <f>'2025 Ventilation List SORT'!E69</f>
        <v>0</v>
      </c>
      <c r="G69" s="101">
        <f>'2025 Ventilation List SORT'!F69</f>
        <v>0</v>
      </c>
      <c r="H69" s="101">
        <f>'2025 Ventilation List SORT'!G69</f>
        <v>1</v>
      </c>
      <c r="I69" s="132">
        <f t="shared" si="0"/>
        <v>54</v>
      </c>
      <c r="J69" s="21" t="s">
        <v>269</v>
      </c>
    </row>
    <row r="70" spans="2:10" ht="12.75" customHeight="1" x14ac:dyDescent="0.2">
      <c r="B70" s="97" t="str">
        <f>'2025 Ventilation List SORT'!A70</f>
        <v>Lodging - Laundry rooms, central</v>
      </c>
      <c r="C70" s="101">
        <f>'2025 Ventilation List SORT'!B70</f>
        <v>5</v>
      </c>
      <c r="D70" s="101">
        <f>'2025 Ventilation List SORT'!C70</f>
        <v>0.15</v>
      </c>
      <c r="E70" s="101">
        <f>'2025 Ventilation List SORT'!D70</f>
        <v>0</v>
      </c>
      <c r="F70" s="101">
        <f>'2025 Ventilation List SORT'!E70</f>
        <v>0</v>
      </c>
      <c r="G70" s="101">
        <f>'2025 Ventilation List SORT'!F70</f>
        <v>0</v>
      </c>
      <c r="H70" s="101">
        <f>'2025 Ventilation List SORT'!G70</f>
        <v>2</v>
      </c>
      <c r="I70" s="132">
        <f t="shared" si="0"/>
        <v>55</v>
      </c>
      <c r="J70" s="21" t="s">
        <v>269</v>
      </c>
    </row>
    <row r="71" spans="2:10" ht="12.75" customHeight="1" x14ac:dyDescent="0.2">
      <c r="B71" s="97" t="str">
        <f>'2025 Ventilation List SORT'!A71</f>
        <v>Lodging - Lobbies/pre-function</v>
      </c>
      <c r="C71" s="101">
        <f>'2025 Ventilation List SORT'!B71</f>
        <v>33</v>
      </c>
      <c r="D71" s="101">
        <f>'2025 Ventilation List SORT'!C71</f>
        <v>0.15</v>
      </c>
      <c r="E71" s="101">
        <f>'2025 Ventilation List SORT'!D71</f>
        <v>0</v>
      </c>
      <c r="F71" s="101">
        <f>'2025 Ventilation List SORT'!E71</f>
        <v>0</v>
      </c>
      <c r="G71" s="101">
        <f>'2025 Ventilation List SORT'!F71</f>
        <v>0</v>
      </c>
      <c r="H71" s="101">
        <f>'2025 Ventilation List SORT'!G71</f>
        <v>1</v>
      </c>
      <c r="I71" s="132">
        <f t="shared" si="0"/>
        <v>56</v>
      </c>
      <c r="J71" s="21" t="s">
        <v>269</v>
      </c>
    </row>
    <row r="72" spans="2:10" ht="12.75" customHeight="1" x14ac:dyDescent="0.2">
      <c r="B72" s="97" t="str">
        <f>'2025 Ventilation List SORT'!A72</f>
        <v>Lodging - Multipurpose assembly</v>
      </c>
      <c r="C72" s="101">
        <f>'2025 Ventilation List SORT'!B72</f>
        <v>33</v>
      </c>
      <c r="D72" s="101">
        <f>'2025 Ventilation List SORT'!C72</f>
        <v>0.15</v>
      </c>
      <c r="E72" s="101">
        <f>'2025 Ventilation List SORT'!D72</f>
        <v>0</v>
      </c>
      <c r="F72" s="101">
        <f>'2025 Ventilation List SORT'!E72</f>
        <v>0</v>
      </c>
      <c r="G72" s="101">
        <f>'2025 Ventilation List SORT'!F72</f>
        <v>0</v>
      </c>
      <c r="H72" s="101">
        <f>'2025 Ventilation List SORT'!G72</f>
        <v>1</v>
      </c>
      <c r="I72" s="132">
        <f t="shared" ref="I72:I110" si="1">I71+1</f>
        <v>57</v>
      </c>
      <c r="J72" s="21" t="s">
        <v>269</v>
      </c>
    </row>
    <row r="73" spans="2:10" ht="12.75" customHeight="1" x14ac:dyDescent="0.2">
      <c r="B73" s="97" t="str">
        <f>'2025 Ventilation List SORT'!A73</f>
        <v>Misc - All others</v>
      </c>
      <c r="C73" s="101">
        <f>'2025 Ventilation List SORT'!B73</f>
        <v>5</v>
      </c>
      <c r="D73" s="101">
        <f>'2025 Ventilation List SORT'!C73</f>
        <v>0.15</v>
      </c>
      <c r="E73" s="101">
        <f>'2025 Ventilation List SORT'!D73</f>
        <v>0</v>
      </c>
      <c r="F73" s="101">
        <f>'2025 Ventilation List SORT'!E73</f>
        <v>0</v>
      </c>
      <c r="G73" s="101">
        <f>'2025 Ventilation List SORT'!F73</f>
        <v>0</v>
      </c>
      <c r="H73" s="101">
        <f>'2025 Ventilation List SORT'!G73</f>
        <v>2</v>
      </c>
      <c r="I73" s="132">
        <f t="shared" si="1"/>
        <v>58</v>
      </c>
      <c r="J73" s="21" t="s">
        <v>269</v>
      </c>
    </row>
    <row r="74" spans="2:10" ht="12.75" customHeight="1" x14ac:dyDescent="0.2">
      <c r="B74" s="97" t="str">
        <f>'2025 Ventilation List SORT'!A74</f>
        <v>Misc - Bank vaults/safe deposit</v>
      </c>
      <c r="C74" s="101">
        <f>'2025 Ventilation List SORT'!B74</f>
        <v>5</v>
      </c>
      <c r="D74" s="101">
        <f>'2025 Ventilation List SORT'!C74</f>
        <v>0.15</v>
      </c>
      <c r="E74" s="101">
        <f>'2025 Ventilation List SORT'!D74</f>
        <v>0</v>
      </c>
      <c r="F74" s="101">
        <f>'2025 Ventilation List SORT'!E74</f>
        <v>0</v>
      </c>
      <c r="G74" s="101">
        <f>'2025 Ventilation List SORT'!F74</f>
        <v>0</v>
      </c>
      <c r="H74" s="101">
        <f>'2025 Ventilation List SORT'!G74</f>
        <v>2</v>
      </c>
      <c r="I74" s="132">
        <f t="shared" si="1"/>
        <v>59</v>
      </c>
      <c r="J74" s="21" t="s">
        <v>269</v>
      </c>
    </row>
    <row r="75" spans="2:10" ht="12.75" customHeight="1" x14ac:dyDescent="0.2">
      <c r="B75" s="97" t="str">
        <f>'2025 Ventilation List SORT'!A75</f>
        <v>Misc - Banks or bank lobbies</v>
      </c>
      <c r="C75" s="101">
        <f>'2025 Ventilation List SORT'!B75</f>
        <v>5</v>
      </c>
      <c r="D75" s="101">
        <f>'2025 Ventilation List SORT'!C75</f>
        <v>0.15</v>
      </c>
      <c r="E75" s="101">
        <f>'2025 Ventilation List SORT'!D75</f>
        <v>0</v>
      </c>
      <c r="F75" s="101">
        <f>'2025 Ventilation List SORT'!E75</f>
        <v>0</v>
      </c>
      <c r="G75" s="101">
        <f>'2025 Ventilation List SORT'!F75</f>
        <v>0</v>
      </c>
      <c r="H75" s="101">
        <f>'2025 Ventilation List SORT'!G75</f>
        <v>1</v>
      </c>
      <c r="I75" s="132">
        <f t="shared" si="1"/>
        <v>60</v>
      </c>
      <c r="J75" s="21" t="s">
        <v>269</v>
      </c>
    </row>
    <row r="76" spans="2:10" ht="12.75" customHeight="1" x14ac:dyDescent="0.2">
      <c r="B76" s="97" t="str">
        <f>'2025 Ventilation List SORT'!A76</f>
        <v>Misc - Computer (not printing)</v>
      </c>
      <c r="C76" s="101">
        <f>'2025 Ventilation List SORT'!B76</f>
        <v>5</v>
      </c>
      <c r="D76" s="101">
        <f>'2025 Ventilation List SORT'!C76</f>
        <v>0.15</v>
      </c>
      <c r="E76" s="101">
        <f>'2025 Ventilation List SORT'!D76</f>
        <v>0</v>
      </c>
      <c r="F76" s="101">
        <f>'2025 Ventilation List SORT'!E76</f>
        <v>0</v>
      </c>
      <c r="G76" s="101">
        <f>'2025 Ventilation List SORT'!F76</f>
        <v>0</v>
      </c>
      <c r="H76" s="101">
        <f>'2025 Ventilation List SORT'!G76</f>
        <v>1</v>
      </c>
      <c r="I76" s="132">
        <f t="shared" si="1"/>
        <v>61</v>
      </c>
      <c r="J76" s="21" t="s">
        <v>269</v>
      </c>
    </row>
    <row r="77" spans="2:10" ht="12.75" customHeight="1" x14ac:dyDescent="0.2">
      <c r="B77" s="97" t="str">
        <f>'2025 Ventilation List SORT'!A77</f>
        <v>Misc - Freezer and refrigerated spaces (&lt;50F)</v>
      </c>
      <c r="C77" s="101">
        <f>'2025 Ventilation List SORT'!B77</f>
        <v>0</v>
      </c>
      <c r="D77" s="101">
        <f>'2025 Ventilation List SORT'!C77</f>
        <v>0</v>
      </c>
      <c r="E77" s="101">
        <f>'2025 Ventilation List SORT'!D77</f>
        <v>0</v>
      </c>
      <c r="F77" s="101">
        <f>'2025 Ventilation List SORT'!E77</f>
        <v>0</v>
      </c>
      <c r="G77" s="101">
        <f>'2025 Ventilation List SORT'!F77</f>
        <v>0</v>
      </c>
      <c r="H77" s="101">
        <f>'2025 Ventilation List SORT'!G77</f>
        <v>2</v>
      </c>
      <c r="I77" s="132">
        <f t="shared" si="1"/>
        <v>62</v>
      </c>
      <c r="J77" s="21" t="s">
        <v>269</v>
      </c>
    </row>
    <row r="78" spans="2:10" ht="12.75" customHeight="1" x14ac:dyDescent="0.2">
      <c r="B78" s="97" t="str">
        <f>'2025 Ventilation List SORT'!A78</f>
        <v>Misc - General manufacturing (excludes heavy industrial and process using chemicals)</v>
      </c>
      <c r="C78" s="101">
        <f>'2025 Ventilation List SORT'!B78</f>
        <v>5</v>
      </c>
      <c r="D78" s="101">
        <f>'2025 Ventilation List SORT'!C78</f>
        <v>0.15</v>
      </c>
      <c r="E78" s="101">
        <f>'2025 Ventilation List SORT'!D78</f>
        <v>0</v>
      </c>
      <c r="F78" s="101">
        <f>'2025 Ventilation List SORT'!E78</f>
        <v>0</v>
      </c>
      <c r="G78" s="101">
        <f>'2025 Ventilation List SORT'!F78</f>
        <v>0</v>
      </c>
      <c r="H78" s="101">
        <f>'2025 Ventilation List SORT'!G78</f>
        <v>3</v>
      </c>
      <c r="I78" s="132">
        <f t="shared" si="1"/>
        <v>63</v>
      </c>
      <c r="J78" s="21" t="s">
        <v>269</v>
      </c>
    </row>
    <row r="79" spans="2:10" ht="12.75" customHeight="1" x14ac:dyDescent="0.2">
      <c r="B79" s="97" t="str">
        <f>'2025 Ventilation List SORT'!A79</f>
        <v>Misc - Pharmacy (preparation area)</v>
      </c>
      <c r="C79" s="101">
        <f>'2025 Ventilation List SORT'!B79</f>
        <v>5</v>
      </c>
      <c r="D79" s="101">
        <f>'2025 Ventilation List SORT'!C79</f>
        <v>0.15</v>
      </c>
      <c r="E79" s="101">
        <f>'2025 Ventilation List SORT'!D79</f>
        <v>0</v>
      </c>
      <c r="F79" s="101">
        <f>'2025 Ventilation List SORT'!E79</f>
        <v>0</v>
      </c>
      <c r="G79" s="101">
        <f>'2025 Ventilation List SORT'!F79</f>
        <v>0</v>
      </c>
      <c r="H79" s="101">
        <f>'2025 Ventilation List SORT'!G79</f>
        <v>2</v>
      </c>
      <c r="I79" s="132">
        <f t="shared" si="1"/>
        <v>64</v>
      </c>
      <c r="J79" s="21" t="s">
        <v>269</v>
      </c>
    </row>
    <row r="80" spans="2:10" ht="12.75" customHeight="1" x14ac:dyDescent="0.2">
      <c r="B80" s="97" t="str">
        <f>'2025 Ventilation List SORT'!A80</f>
        <v>Misc - Photo studios</v>
      </c>
      <c r="C80" s="101">
        <f>'2025 Ventilation List SORT'!B80</f>
        <v>5</v>
      </c>
      <c r="D80" s="101">
        <f>'2025 Ventilation List SORT'!C80</f>
        <v>0.15</v>
      </c>
      <c r="E80" s="101">
        <f>'2025 Ventilation List SORT'!D80</f>
        <v>0</v>
      </c>
      <c r="F80" s="101">
        <f>'2025 Ventilation List SORT'!E80</f>
        <v>0</v>
      </c>
      <c r="G80" s="101">
        <f>'2025 Ventilation List SORT'!F80</f>
        <v>0</v>
      </c>
      <c r="H80" s="101">
        <f>'2025 Ventilation List SORT'!G80</f>
        <v>1</v>
      </c>
      <c r="I80" s="132">
        <f t="shared" si="1"/>
        <v>65</v>
      </c>
      <c r="J80" s="21" t="s">
        <v>269</v>
      </c>
    </row>
    <row r="81" spans="2:10" ht="12.75" customHeight="1" x14ac:dyDescent="0.2">
      <c r="B81" s="97" t="str">
        <f>'2025 Ventilation List SORT'!A81</f>
        <v>Misc - Shipping/receiving</v>
      </c>
      <c r="C81" s="101">
        <f>'2025 Ventilation List SORT'!B81</f>
        <v>5</v>
      </c>
      <c r="D81" s="101">
        <f>'2025 Ventilation List SORT'!C81</f>
        <v>0.15</v>
      </c>
      <c r="E81" s="101">
        <f>'2025 Ventilation List SORT'!D81</f>
        <v>0</v>
      </c>
      <c r="F81" s="101">
        <f>'2025 Ventilation List SORT'!E81</f>
        <v>0</v>
      </c>
      <c r="G81" s="101">
        <f>'2025 Ventilation List SORT'!F81</f>
        <v>0</v>
      </c>
      <c r="H81" s="101">
        <f>'2025 Ventilation List SORT'!G81</f>
        <v>2</v>
      </c>
      <c r="I81" s="132">
        <f t="shared" si="1"/>
        <v>66</v>
      </c>
      <c r="J81" s="21" t="s">
        <v>269</v>
      </c>
    </row>
    <row r="82" spans="2:10" ht="12.75" customHeight="1" x14ac:dyDescent="0.2">
      <c r="B82" s="97" t="str">
        <f>'2025 Ventilation List SORT'!A82</f>
        <v>Misc - Sorting, packing, light assembly</v>
      </c>
      <c r="C82" s="101">
        <f>'2025 Ventilation List SORT'!B82</f>
        <v>5</v>
      </c>
      <c r="D82" s="101">
        <f>'2025 Ventilation List SORT'!C82</f>
        <v>0.15</v>
      </c>
      <c r="E82" s="101">
        <f>'2025 Ventilation List SORT'!D82</f>
        <v>0</v>
      </c>
      <c r="F82" s="101">
        <f>'2025 Ventilation List SORT'!E82</f>
        <v>0</v>
      </c>
      <c r="G82" s="101">
        <f>'2025 Ventilation List SORT'!F82</f>
        <v>0</v>
      </c>
      <c r="H82" s="101">
        <f>'2025 Ventilation List SORT'!G82</f>
        <v>2</v>
      </c>
      <c r="I82" s="132">
        <f t="shared" si="1"/>
        <v>67</v>
      </c>
      <c r="J82" s="21" t="s">
        <v>269</v>
      </c>
    </row>
    <row r="83" spans="2:10" ht="12.75" customHeight="1" x14ac:dyDescent="0.2">
      <c r="B83" s="97" t="str">
        <f>'2025 Ventilation List SORT'!A83</f>
        <v>Misc - Telephone closets</v>
      </c>
      <c r="C83" s="101">
        <f>'2025 Ventilation List SORT'!B83</f>
        <v>5</v>
      </c>
      <c r="D83" s="101">
        <f>'2025 Ventilation List SORT'!C83</f>
        <v>0.15</v>
      </c>
      <c r="E83" s="101">
        <f>'2025 Ventilation List SORT'!D83</f>
        <v>0</v>
      </c>
      <c r="F83" s="101">
        <f>'2025 Ventilation List SORT'!E83</f>
        <v>0</v>
      </c>
      <c r="G83" s="101">
        <f>'2025 Ventilation List SORT'!F83</f>
        <v>0</v>
      </c>
      <c r="H83" s="101">
        <f>'2025 Ventilation List SORT'!G83</f>
        <v>1</v>
      </c>
      <c r="I83" s="132">
        <f t="shared" si="1"/>
        <v>68</v>
      </c>
      <c r="J83" s="21" t="s">
        <v>269</v>
      </c>
    </row>
    <row r="84" spans="2:10" ht="12.75" customHeight="1" x14ac:dyDescent="0.2">
      <c r="B84" s="97" t="str">
        <f>'2025 Ventilation List SORT'!A84</f>
        <v>Misc - Transportation waiting</v>
      </c>
      <c r="C84" s="101">
        <f>'2025 Ventilation List SORT'!B84</f>
        <v>33</v>
      </c>
      <c r="D84" s="101">
        <f>'2025 Ventilation List SORT'!C84</f>
        <v>0.15</v>
      </c>
      <c r="E84" s="101">
        <f>'2025 Ventilation List SORT'!D84</f>
        <v>0</v>
      </c>
      <c r="F84" s="101">
        <f>'2025 Ventilation List SORT'!E84</f>
        <v>0</v>
      </c>
      <c r="G84" s="101">
        <f>'2025 Ventilation List SORT'!F84</f>
        <v>0</v>
      </c>
      <c r="H84" s="101">
        <f>'2025 Ventilation List SORT'!G84</f>
        <v>1</v>
      </c>
      <c r="I84" s="132">
        <f t="shared" si="1"/>
        <v>69</v>
      </c>
      <c r="J84" s="21" t="s">
        <v>269</v>
      </c>
    </row>
    <row r="85" spans="2:10" ht="12.75" customHeight="1" x14ac:dyDescent="0.2">
      <c r="B85" s="97" t="str">
        <f>'2025 Ventilation List SORT'!A85</f>
        <v>Misc - Warehouses</v>
      </c>
      <c r="C85" s="101">
        <f>'2025 Ventilation List SORT'!B85</f>
        <v>1</v>
      </c>
      <c r="D85" s="101">
        <f>'2025 Ventilation List SORT'!C85</f>
        <v>0.15</v>
      </c>
      <c r="E85" s="101">
        <f>'2025 Ventilation List SORT'!D85</f>
        <v>0</v>
      </c>
      <c r="F85" s="101">
        <f>'2025 Ventilation List SORT'!E85</f>
        <v>0</v>
      </c>
      <c r="G85" s="101">
        <f>'2025 Ventilation List SORT'!F85</f>
        <v>0</v>
      </c>
      <c r="H85" s="101">
        <f>'2025 Ventilation List SORT'!G85</f>
        <v>2</v>
      </c>
      <c r="I85" s="132">
        <f t="shared" si="1"/>
        <v>70</v>
      </c>
      <c r="J85" s="21" t="s">
        <v>269</v>
      </c>
    </row>
    <row r="86" spans="2:10" ht="12.75" customHeight="1" x14ac:dyDescent="0.2">
      <c r="B86" s="97" t="str">
        <f>'2025 Ventilation List SORT'!A86</f>
        <v>Office - Breakrooms</v>
      </c>
      <c r="C86" s="101">
        <f>'2025 Ventilation List SORT'!B86</f>
        <v>33</v>
      </c>
      <c r="D86" s="101">
        <f>'2025 Ventilation List SORT'!C86</f>
        <v>0.15</v>
      </c>
      <c r="E86" s="101">
        <f>'2025 Ventilation List SORT'!D86</f>
        <v>0</v>
      </c>
      <c r="F86" s="101">
        <f>'2025 Ventilation List SORT'!E86</f>
        <v>0</v>
      </c>
      <c r="G86" s="101">
        <f>'2025 Ventilation List SORT'!F86</f>
        <v>0</v>
      </c>
      <c r="H86" s="101">
        <f>'2025 Ventilation List SORT'!G86</f>
        <v>1</v>
      </c>
      <c r="I86" s="132">
        <f t="shared" si="1"/>
        <v>71</v>
      </c>
      <c r="J86" s="21" t="s">
        <v>269</v>
      </c>
    </row>
    <row r="87" spans="2:10" ht="12.75" customHeight="1" x14ac:dyDescent="0.2">
      <c r="B87" s="97" t="str">
        <f>'2025 Ventilation List SORT'!A87</f>
        <v>Office - Main entry lobbies</v>
      </c>
      <c r="C87" s="101">
        <f>'2025 Ventilation List SORT'!B87</f>
        <v>33</v>
      </c>
      <c r="D87" s="101">
        <f>'2025 Ventilation List SORT'!C87</f>
        <v>0.15</v>
      </c>
      <c r="E87" s="101">
        <f>'2025 Ventilation List SORT'!D87</f>
        <v>0</v>
      </c>
      <c r="F87" s="101">
        <f>'2025 Ventilation List SORT'!E87</f>
        <v>0</v>
      </c>
      <c r="G87" s="101">
        <f>'2025 Ventilation List SORT'!F87</f>
        <v>0</v>
      </c>
      <c r="H87" s="101">
        <f>'2025 Ventilation List SORT'!G87</f>
        <v>1</v>
      </c>
      <c r="I87" s="132">
        <f t="shared" si="1"/>
        <v>72</v>
      </c>
      <c r="J87" s="21" t="s">
        <v>269</v>
      </c>
    </row>
    <row r="88" spans="2:10" ht="12.75" customHeight="1" x14ac:dyDescent="0.2">
      <c r="B88" s="97" t="str">
        <f>'2025 Ventilation List SORT'!A88</f>
        <v>Office - Occupiable storage rooms for dry materials</v>
      </c>
      <c r="C88" s="101">
        <f>'2025 Ventilation List SORT'!B88</f>
        <v>2</v>
      </c>
      <c r="D88" s="101">
        <f>'2025 Ventilation List SORT'!C88</f>
        <v>0.15</v>
      </c>
      <c r="E88" s="101">
        <f>'2025 Ventilation List SORT'!D88</f>
        <v>0</v>
      </c>
      <c r="F88" s="101">
        <f>'2025 Ventilation List SORT'!E88</f>
        <v>0</v>
      </c>
      <c r="G88" s="101">
        <f>'2025 Ventilation List SORT'!F88</f>
        <v>0</v>
      </c>
      <c r="H88" s="101">
        <f>'2025 Ventilation List SORT'!G88</f>
        <v>1</v>
      </c>
      <c r="I88" s="132">
        <f t="shared" si="1"/>
        <v>73</v>
      </c>
      <c r="J88" s="21" t="s">
        <v>269</v>
      </c>
    </row>
    <row r="89" spans="2:10" ht="12.75" customHeight="1" x14ac:dyDescent="0.2">
      <c r="B89" s="97" t="str">
        <f>'2025 Ventilation List SORT'!A89</f>
        <v>Office - Office space</v>
      </c>
      <c r="C89" s="101">
        <f>'2025 Ventilation List SORT'!B89</f>
        <v>5</v>
      </c>
      <c r="D89" s="101">
        <f>'2025 Ventilation List SORT'!C89</f>
        <v>0.15</v>
      </c>
      <c r="E89" s="101">
        <f>'2025 Ventilation List SORT'!D89</f>
        <v>0</v>
      </c>
      <c r="F89" s="101">
        <f>'2025 Ventilation List SORT'!E89</f>
        <v>0</v>
      </c>
      <c r="G89" s="101">
        <f>'2025 Ventilation List SORT'!F89</f>
        <v>0</v>
      </c>
      <c r="H89" s="101">
        <f>'2025 Ventilation List SORT'!G89</f>
        <v>1</v>
      </c>
      <c r="I89" s="132">
        <f t="shared" si="1"/>
        <v>74</v>
      </c>
      <c r="J89" s="21" t="s">
        <v>269</v>
      </c>
    </row>
    <row r="90" spans="2:10" ht="12.75" customHeight="1" x14ac:dyDescent="0.2">
      <c r="B90" s="97" t="str">
        <f>'2025 Ventilation List SORT'!A90</f>
        <v>Office - Reception areas</v>
      </c>
      <c r="C90" s="101">
        <f>'2025 Ventilation List SORT'!B90</f>
        <v>5</v>
      </c>
      <c r="D90" s="101">
        <f>'2025 Ventilation List SORT'!C90</f>
        <v>0.15</v>
      </c>
      <c r="E90" s="101">
        <f>'2025 Ventilation List SORT'!D90</f>
        <v>0</v>
      </c>
      <c r="F90" s="101">
        <f>'2025 Ventilation List SORT'!E90</f>
        <v>0</v>
      </c>
      <c r="G90" s="101">
        <f>'2025 Ventilation List SORT'!F90</f>
        <v>0</v>
      </c>
      <c r="H90" s="101">
        <f>'2025 Ventilation List SORT'!G90</f>
        <v>1</v>
      </c>
      <c r="I90" s="132">
        <f t="shared" si="1"/>
        <v>75</v>
      </c>
      <c r="J90" s="21" t="s">
        <v>269</v>
      </c>
    </row>
    <row r="91" spans="2:10" ht="12.75" customHeight="1" x14ac:dyDescent="0.2">
      <c r="B91" s="97" t="str">
        <f>'2025 Ventilation List SORT'!A91</f>
        <v>Office - Telephone/data entry</v>
      </c>
      <c r="C91" s="101">
        <f>'2025 Ventilation List SORT'!B91</f>
        <v>33</v>
      </c>
      <c r="D91" s="101">
        <f>'2025 Ventilation List SORT'!C91</f>
        <v>0.15</v>
      </c>
      <c r="E91" s="101">
        <f>'2025 Ventilation List SORT'!D91</f>
        <v>0</v>
      </c>
      <c r="F91" s="101">
        <f>'2025 Ventilation List SORT'!E91</f>
        <v>0</v>
      </c>
      <c r="G91" s="101">
        <f>'2025 Ventilation List SORT'!F91</f>
        <v>0</v>
      </c>
      <c r="H91" s="101">
        <f>'2025 Ventilation List SORT'!G91</f>
        <v>1</v>
      </c>
      <c r="I91" s="132">
        <f t="shared" si="1"/>
        <v>76</v>
      </c>
      <c r="J91" s="21" t="s">
        <v>269</v>
      </c>
    </row>
    <row r="92" spans="2:10" ht="12.75" customHeight="1" x14ac:dyDescent="0.2">
      <c r="B92" s="97" t="str">
        <f>'2025 Ventilation List SORT'!A92</f>
        <v>Residential - Common corridors</v>
      </c>
      <c r="C92" s="101">
        <f>'2025 Ventilation List SORT'!B92</f>
        <v>5</v>
      </c>
      <c r="D92" s="101">
        <f>'2025 Ventilation List SORT'!C92</f>
        <v>0.15</v>
      </c>
      <c r="E92" s="101">
        <f>'2025 Ventilation List SORT'!D92</f>
        <v>0</v>
      </c>
      <c r="F92" s="101">
        <f>'2025 Ventilation List SORT'!E92</f>
        <v>0</v>
      </c>
      <c r="G92" s="101">
        <f>'2025 Ventilation List SORT'!F92</f>
        <v>0</v>
      </c>
      <c r="H92" s="101">
        <f>'2025 Ventilation List SORT'!G92</f>
        <v>1</v>
      </c>
      <c r="I92" s="132">
        <f t="shared" si="1"/>
        <v>77</v>
      </c>
      <c r="J92" s="21" t="s">
        <v>269</v>
      </c>
    </row>
    <row r="93" spans="2:10" ht="12.75" customHeight="1" x14ac:dyDescent="0.2">
      <c r="B93" s="97" t="str">
        <f>'2025 Ventilation List SORT'!A93</f>
        <v>Retail - Barbershop</v>
      </c>
      <c r="C93" s="101">
        <f>'2025 Ventilation List SORT'!B93</f>
        <v>17</v>
      </c>
      <c r="D93" s="101">
        <f>'2025 Ventilation List SORT'!C93</f>
        <v>0.4</v>
      </c>
      <c r="E93" s="101">
        <f>'2025 Ventilation List SORT'!D93</f>
        <v>0</v>
      </c>
      <c r="F93" s="101">
        <f>'2025 Ventilation List SORT'!E93</f>
        <v>0</v>
      </c>
      <c r="G93" s="101">
        <f>'2025 Ventilation List SORT'!F93</f>
        <v>0.5</v>
      </c>
      <c r="H93" s="101">
        <f>'2025 Ventilation List SORT'!G93</f>
        <v>2</v>
      </c>
      <c r="I93" s="132">
        <f t="shared" si="1"/>
        <v>78</v>
      </c>
      <c r="J93" s="21" t="s">
        <v>269</v>
      </c>
    </row>
    <row r="94" spans="2:10" ht="12.75" customHeight="1" x14ac:dyDescent="0.2">
      <c r="B94" s="97" t="str">
        <f>'2025 Ventilation List SORT'!A94</f>
        <v>Retail - Beauty and nail salons</v>
      </c>
      <c r="C94" s="101">
        <f>'2025 Ventilation List SORT'!B94</f>
        <v>17</v>
      </c>
      <c r="D94" s="101">
        <f>'2025 Ventilation List SORT'!C94</f>
        <v>0.4</v>
      </c>
      <c r="E94" s="101">
        <f>'2025 Ventilation List SORT'!D94</f>
        <v>0</v>
      </c>
      <c r="F94" s="101">
        <f>'2025 Ventilation List SORT'!E94</f>
        <v>0</v>
      </c>
      <c r="G94" s="101">
        <f>'2025 Ventilation List SORT'!F94</f>
        <v>0.6</v>
      </c>
      <c r="H94" s="101">
        <f>'2025 Ventilation List SORT'!G94</f>
        <v>2</v>
      </c>
      <c r="I94" s="132">
        <f t="shared" si="1"/>
        <v>79</v>
      </c>
      <c r="J94" s="21" t="s">
        <v>269</v>
      </c>
    </row>
    <row r="95" spans="2:10" ht="12.75" customHeight="1" x14ac:dyDescent="0.2">
      <c r="B95" s="97" t="str">
        <f>'2025 Ventilation List SORT'!A95</f>
        <v>Retail - Coin-operated laundries</v>
      </c>
      <c r="C95" s="101">
        <f>'2025 Ventilation List SORT'!B95</f>
        <v>17</v>
      </c>
      <c r="D95" s="101">
        <f>'2025 Ventilation List SORT'!C95</f>
        <v>0.3</v>
      </c>
      <c r="E95" s="101">
        <f>'2025 Ventilation List SORT'!D95</f>
        <v>0</v>
      </c>
      <c r="F95" s="101">
        <f>'2025 Ventilation List SORT'!E95</f>
        <v>0</v>
      </c>
      <c r="G95" s="101">
        <f>'2025 Ventilation List SORT'!F95</f>
        <v>0</v>
      </c>
      <c r="H95" s="101">
        <f>'2025 Ventilation List SORT'!G95</f>
        <v>2</v>
      </c>
      <c r="I95" s="132">
        <f t="shared" si="1"/>
        <v>80</v>
      </c>
      <c r="J95" s="21" t="s">
        <v>269</v>
      </c>
    </row>
    <row r="96" spans="2:10" ht="12.75" customHeight="1" x14ac:dyDescent="0.2">
      <c r="B96" s="97" t="str">
        <f>'2025 Ventilation List SORT'!A96</f>
        <v>Retail - Mall common areas</v>
      </c>
      <c r="C96" s="101">
        <f>'2025 Ventilation List SORT'!B96</f>
        <v>17</v>
      </c>
      <c r="D96" s="101">
        <f>'2025 Ventilation List SORT'!C96</f>
        <v>0.15</v>
      </c>
      <c r="E96" s="101">
        <f>'2025 Ventilation List SORT'!D96</f>
        <v>0</v>
      </c>
      <c r="F96" s="101">
        <f>'2025 Ventilation List SORT'!E96</f>
        <v>0</v>
      </c>
      <c r="G96" s="101">
        <f>'2025 Ventilation List SORT'!F96</f>
        <v>0</v>
      </c>
      <c r="H96" s="101">
        <f>'2025 Ventilation List SORT'!G96</f>
        <v>1</v>
      </c>
      <c r="I96" s="132">
        <f t="shared" si="1"/>
        <v>81</v>
      </c>
      <c r="J96" s="21" t="s">
        <v>269</v>
      </c>
    </row>
    <row r="97" spans="1:10" ht="12.75" customHeight="1" x14ac:dyDescent="0.2">
      <c r="B97" s="97" t="str">
        <f>'2025 Ventilation List SORT'!A97</f>
        <v>Retail - Pet shops (animal areas)</v>
      </c>
      <c r="C97" s="101">
        <f>'2025 Ventilation List SORT'!B97</f>
        <v>17</v>
      </c>
      <c r="D97" s="101">
        <f>'2025 Ventilation List SORT'!C97</f>
        <v>0.2</v>
      </c>
      <c r="E97" s="101">
        <f>'2025 Ventilation List SORT'!D97</f>
        <v>0</v>
      </c>
      <c r="F97" s="101">
        <f>'2025 Ventilation List SORT'!E97</f>
        <v>0</v>
      </c>
      <c r="G97" s="101">
        <f>'2025 Ventilation List SORT'!F97</f>
        <v>0.9</v>
      </c>
      <c r="H97" s="101">
        <f>'2025 Ventilation List SORT'!G97</f>
        <v>2</v>
      </c>
      <c r="I97" s="132">
        <f t="shared" si="1"/>
        <v>82</v>
      </c>
      <c r="J97" s="21" t="s">
        <v>269</v>
      </c>
    </row>
    <row r="98" spans="1:10" ht="12.75" customHeight="1" x14ac:dyDescent="0.2">
      <c r="B98" s="97" t="str">
        <f>'2025 Ventilation List SORT'!A98</f>
        <v>Retail - Sales</v>
      </c>
      <c r="C98" s="101">
        <f>'2025 Ventilation List SORT'!B98</f>
        <v>17</v>
      </c>
      <c r="D98" s="101">
        <f>'2025 Ventilation List SORT'!C98</f>
        <v>0.2</v>
      </c>
      <c r="E98" s="101">
        <f>'2025 Ventilation List SORT'!D98</f>
        <v>0</v>
      </c>
      <c r="F98" s="101">
        <f>'2025 Ventilation List SORT'!E98</f>
        <v>0</v>
      </c>
      <c r="G98" s="101">
        <f>'2025 Ventilation List SORT'!F98</f>
        <v>0</v>
      </c>
      <c r="H98" s="101">
        <f>'2025 Ventilation List SORT'!G98</f>
        <v>2</v>
      </c>
      <c r="I98" s="132">
        <f t="shared" si="1"/>
        <v>83</v>
      </c>
      <c r="J98" s="21" t="s">
        <v>269</v>
      </c>
    </row>
    <row r="99" spans="1:10" ht="12.75" customHeight="1" x14ac:dyDescent="0.2">
      <c r="B99" s="97" t="str">
        <f>'2025 Ventilation List SORT'!A99</f>
        <v>Retail - Supermarket</v>
      </c>
      <c r="C99" s="101">
        <f>'2025 Ventilation List SORT'!B99</f>
        <v>17</v>
      </c>
      <c r="D99" s="101">
        <f>'2025 Ventilation List SORT'!C99</f>
        <v>0.2</v>
      </c>
      <c r="E99" s="101">
        <f>'2025 Ventilation List SORT'!D99</f>
        <v>0</v>
      </c>
      <c r="F99" s="101">
        <f>'2025 Ventilation List SORT'!E99</f>
        <v>0</v>
      </c>
      <c r="G99" s="101">
        <f>'2025 Ventilation List SORT'!F99</f>
        <v>0</v>
      </c>
      <c r="H99" s="101">
        <f>'2025 Ventilation List SORT'!G99</f>
        <v>1</v>
      </c>
      <c r="I99" s="132">
        <f t="shared" si="1"/>
        <v>84</v>
      </c>
      <c r="J99" s="21" t="s">
        <v>269</v>
      </c>
    </row>
    <row r="100" spans="1:10" ht="12.75" customHeight="1" x14ac:dyDescent="0.2">
      <c r="B100" s="97" t="str">
        <f>'2025 Ventilation List SORT'!A100</f>
        <v>Sports/Entertainment - Bowling alley (seating)</v>
      </c>
      <c r="C100" s="101">
        <f>'2025 Ventilation List SORT'!B100</f>
        <v>71</v>
      </c>
      <c r="D100" s="101">
        <f>'2025 Ventilation List SORT'!C100</f>
        <v>0.15</v>
      </c>
      <c r="E100" s="101">
        <f>'2025 Ventilation List SORT'!D100</f>
        <v>0</v>
      </c>
      <c r="F100" s="101">
        <f>'2025 Ventilation List SORT'!E100</f>
        <v>0</v>
      </c>
      <c r="G100" s="101">
        <f>'2025 Ventilation List SORT'!F100</f>
        <v>0</v>
      </c>
      <c r="H100" s="101">
        <f>'2025 Ventilation List SORT'!G100</f>
        <v>1</v>
      </c>
      <c r="I100" s="132">
        <f t="shared" si="1"/>
        <v>85</v>
      </c>
      <c r="J100" s="21" t="s">
        <v>269</v>
      </c>
    </row>
    <row r="101" spans="1:10" ht="12.75" customHeight="1" x14ac:dyDescent="0.2">
      <c r="B101" s="97" t="str">
        <f>'2025 Ventilation List SORT'!A101</f>
        <v>Sports/Entertainment - Disco/dance floors</v>
      </c>
      <c r="C101" s="101">
        <f>'2025 Ventilation List SORT'!B101</f>
        <v>100</v>
      </c>
      <c r="D101" s="101">
        <f>'2025 Ventilation List SORT'!C101</f>
        <v>0.15</v>
      </c>
      <c r="E101" s="101">
        <f>'2025 Ventilation List SORT'!D101</f>
        <v>0</v>
      </c>
      <c r="F101" s="101">
        <f>'2025 Ventilation List SORT'!E101</f>
        <v>0</v>
      </c>
      <c r="G101" s="101">
        <f>'2025 Ventilation List SORT'!F101</f>
        <v>0</v>
      </c>
      <c r="H101" s="101">
        <f>'2025 Ventilation List SORT'!G101</f>
        <v>2</v>
      </c>
      <c r="I101" s="132">
        <f t="shared" si="1"/>
        <v>86</v>
      </c>
      <c r="J101" s="21" t="s">
        <v>269</v>
      </c>
    </row>
    <row r="102" spans="1:10" ht="12.75" customHeight="1" x14ac:dyDescent="0.2">
      <c r="B102" s="97" t="str">
        <f>'2025 Ventilation List SORT'!A102</f>
        <v>Sports/Entertainment - Gambling casinos</v>
      </c>
      <c r="C102" s="101">
        <f>'2025 Ventilation List SORT'!B102</f>
        <v>45</v>
      </c>
      <c r="D102" s="101">
        <f>'2025 Ventilation List SORT'!C102</f>
        <v>0.15</v>
      </c>
      <c r="E102" s="101">
        <f>'2025 Ventilation List SORT'!D102</f>
        <v>0</v>
      </c>
      <c r="F102" s="101">
        <f>'2025 Ventilation List SORT'!E102</f>
        <v>0</v>
      </c>
      <c r="G102" s="101">
        <f>'2025 Ventilation List SORT'!F102</f>
        <v>0</v>
      </c>
      <c r="H102" s="101">
        <f>'2025 Ventilation List SORT'!G102</f>
        <v>1</v>
      </c>
      <c r="I102" s="132">
        <f t="shared" si="1"/>
        <v>87</v>
      </c>
      <c r="J102" s="21" t="s">
        <v>269</v>
      </c>
    </row>
    <row r="103" spans="1:10" ht="12.75" customHeight="1" x14ac:dyDescent="0.2">
      <c r="B103" s="97" t="str">
        <f>'2025 Ventilation List SORT'!A103</f>
        <v>Sports/Entertainment - Game arcades</v>
      </c>
      <c r="C103" s="101">
        <f>'2025 Ventilation List SORT'!B103</f>
        <v>45</v>
      </c>
      <c r="D103" s="101">
        <f>'2025 Ventilation List SORT'!C103</f>
        <v>0.15</v>
      </c>
      <c r="E103" s="101">
        <f>'2025 Ventilation List SORT'!D103</f>
        <v>0</v>
      </c>
      <c r="F103" s="101">
        <f>'2025 Ventilation List SORT'!E103</f>
        <v>0</v>
      </c>
      <c r="G103" s="101">
        <f>'2025 Ventilation List SORT'!F103</f>
        <v>0</v>
      </c>
      <c r="H103" s="101">
        <f>'2025 Ventilation List SORT'!G103</f>
        <v>1</v>
      </c>
      <c r="I103" s="132">
        <f t="shared" si="1"/>
        <v>88</v>
      </c>
      <c r="J103" s="21" t="s">
        <v>269</v>
      </c>
    </row>
    <row r="104" spans="1:10" ht="12.75" customHeight="1" x14ac:dyDescent="0.2">
      <c r="B104" s="97" t="str">
        <f>'2025 Ventilation List SORT'!A104</f>
        <v>Sports/Entertainment - Gym, sports arena (play area)</v>
      </c>
      <c r="C104" s="101">
        <f>'2025 Ventilation List SORT'!B104</f>
        <v>10</v>
      </c>
      <c r="D104" s="101">
        <f>'2025 Ventilation List SORT'!C104</f>
        <v>0.15</v>
      </c>
      <c r="E104" s="101">
        <f>'2025 Ventilation List SORT'!D104</f>
        <v>0</v>
      </c>
      <c r="F104" s="101">
        <f>'2025 Ventilation List SORT'!E104</f>
        <v>0</v>
      </c>
      <c r="G104" s="101">
        <f>'2025 Ventilation List SORT'!F104</f>
        <v>0</v>
      </c>
      <c r="H104" s="101">
        <f>'2025 Ventilation List SORT'!G104</f>
        <v>2</v>
      </c>
      <c r="I104" s="132">
        <f t="shared" si="1"/>
        <v>89</v>
      </c>
      <c r="J104" s="21" t="s">
        <v>269</v>
      </c>
    </row>
    <row r="105" spans="1:10" ht="12.75" customHeight="1" x14ac:dyDescent="0.2">
      <c r="B105" s="97" t="str">
        <f>'2025 Ventilation List SORT'!A105</f>
        <v>Sports/Entertainment - Health club/aerobics room</v>
      </c>
      <c r="C105" s="101">
        <f>'2025 Ventilation List SORT'!B105</f>
        <v>10</v>
      </c>
      <c r="D105" s="101">
        <f>'2025 Ventilation List SORT'!C105</f>
        <v>0.15</v>
      </c>
      <c r="E105" s="101">
        <f>'2025 Ventilation List SORT'!D105</f>
        <v>0</v>
      </c>
      <c r="F105" s="101">
        <f>'2025 Ventilation List SORT'!E105</f>
        <v>0</v>
      </c>
      <c r="G105" s="101">
        <f>'2025 Ventilation List SORT'!F105</f>
        <v>0</v>
      </c>
      <c r="H105" s="101">
        <f>'2025 Ventilation List SORT'!G105</f>
        <v>2</v>
      </c>
      <c r="I105" s="132">
        <f t="shared" si="1"/>
        <v>90</v>
      </c>
      <c r="J105" s="21" t="s">
        <v>269</v>
      </c>
    </row>
    <row r="106" spans="1:10" ht="12.75" customHeight="1" x14ac:dyDescent="0.2">
      <c r="B106" s="97" t="str">
        <f>'2025 Ventilation List SORT'!A106</f>
        <v>Sports/Entertainment - Health club/weight rooms</v>
      </c>
      <c r="C106" s="101">
        <f>'2025 Ventilation List SORT'!B106</f>
        <v>10</v>
      </c>
      <c r="D106" s="101">
        <f>'2025 Ventilation List SORT'!C106</f>
        <v>0.15</v>
      </c>
      <c r="E106" s="101">
        <f>'2025 Ventilation List SORT'!D106</f>
        <v>0</v>
      </c>
      <c r="F106" s="101">
        <f>'2025 Ventilation List SORT'!E106</f>
        <v>0</v>
      </c>
      <c r="G106" s="101">
        <f>'2025 Ventilation List SORT'!F106</f>
        <v>0</v>
      </c>
      <c r="H106" s="101">
        <f>'2025 Ventilation List SORT'!G106</f>
        <v>2</v>
      </c>
      <c r="I106" s="132">
        <f t="shared" si="1"/>
        <v>91</v>
      </c>
      <c r="J106" s="21" t="s">
        <v>269</v>
      </c>
    </row>
    <row r="107" spans="1:10" ht="12.75" customHeight="1" x14ac:dyDescent="0.2">
      <c r="B107" s="97" t="str">
        <f>'2025 Ventilation List SORT'!A107</f>
        <v>Sports/Entertainment - Spectator areas</v>
      </c>
      <c r="C107" s="101">
        <f>'2025 Ventilation List SORT'!B107</f>
        <v>33</v>
      </c>
      <c r="D107" s="101">
        <f>'2025 Ventilation List SORT'!C107</f>
        <v>0.15</v>
      </c>
      <c r="E107" s="101">
        <f>'2025 Ventilation List SORT'!D107</f>
        <v>0</v>
      </c>
      <c r="F107" s="101">
        <f>'2025 Ventilation List SORT'!E107</f>
        <v>0</v>
      </c>
      <c r="G107" s="101">
        <f>'2025 Ventilation List SORT'!F107</f>
        <v>0</v>
      </c>
      <c r="H107" s="101">
        <f>'2025 Ventilation List SORT'!G107</f>
        <v>1</v>
      </c>
      <c r="I107" s="132">
        <f t="shared" si="1"/>
        <v>92</v>
      </c>
      <c r="J107" s="21" t="s">
        <v>269</v>
      </c>
    </row>
    <row r="108" spans="1:10" ht="12.75" customHeight="1" x14ac:dyDescent="0.2">
      <c r="B108" s="97" t="str">
        <f>'2025 Ventilation List SORT'!A108</f>
        <v>Sports/Entertainment - Stages, studios</v>
      </c>
      <c r="C108" s="101">
        <f>'2025 Ventilation List SORT'!B108</f>
        <v>33</v>
      </c>
      <c r="D108" s="101">
        <f>'2025 Ventilation List SORT'!C108</f>
        <v>0.15</v>
      </c>
      <c r="E108" s="101">
        <f>'2025 Ventilation List SORT'!D108</f>
        <v>0</v>
      </c>
      <c r="F108" s="101">
        <f>'2025 Ventilation List SORT'!E108</f>
        <v>0</v>
      </c>
      <c r="G108" s="101">
        <f>'2025 Ventilation List SORT'!F108</f>
        <v>0</v>
      </c>
      <c r="H108" s="101">
        <f>'2025 Ventilation List SORT'!G108</f>
        <v>1</v>
      </c>
      <c r="I108" s="132">
        <f t="shared" si="1"/>
        <v>93</v>
      </c>
      <c r="J108" s="21" t="s">
        <v>269</v>
      </c>
    </row>
    <row r="109" spans="1:10" ht="12.75" customHeight="1" x14ac:dyDescent="0.2">
      <c r="B109" s="97" t="str">
        <f>'2025 Ventilation List SORT'!A109</f>
        <v>Sports/Entertainment - Swimming (deck)</v>
      </c>
      <c r="C109" s="101">
        <f>'2025 Ventilation List SORT'!B109</f>
        <v>33</v>
      </c>
      <c r="D109" s="101">
        <f>'2025 Ventilation List SORT'!C109</f>
        <v>0.15</v>
      </c>
      <c r="E109" s="101">
        <f>'2025 Ventilation List SORT'!D109</f>
        <v>0</v>
      </c>
      <c r="F109" s="101">
        <f>'2025 Ventilation List SORT'!E109</f>
        <v>0</v>
      </c>
      <c r="G109" s="101">
        <f>'2025 Ventilation List SORT'!F109</f>
        <v>0</v>
      </c>
      <c r="H109" s="101">
        <f>'2025 Ventilation List SORT'!G109</f>
        <v>2</v>
      </c>
      <c r="I109" s="132">
        <f t="shared" si="1"/>
        <v>94</v>
      </c>
      <c r="J109" s="21" t="s">
        <v>269</v>
      </c>
    </row>
    <row r="110" spans="1:10" ht="12.75" customHeight="1" x14ac:dyDescent="0.2">
      <c r="B110" s="97" t="str">
        <f>'2025 Ventilation List SORT'!A110</f>
        <v>Sports/Entertainment - Swimming (pool)</v>
      </c>
      <c r="C110" s="101">
        <f>'2025 Ventilation List SORT'!B110</f>
        <v>10</v>
      </c>
      <c r="D110" s="101">
        <f>'2025 Ventilation List SORT'!C110</f>
        <v>0.15</v>
      </c>
      <c r="E110" s="101">
        <f>'2025 Ventilation List SORT'!D110</f>
        <v>0</v>
      </c>
      <c r="F110" s="101">
        <f>'2025 Ventilation List SORT'!E110</f>
        <v>0</v>
      </c>
      <c r="G110" s="101">
        <f>'2025 Ventilation List SORT'!F110</f>
        <v>0</v>
      </c>
      <c r="H110" s="101">
        <f>'2025 Ventilation List SORT'!G110</f>
        <v>2</v>
      </c>
      <c r="I110" s="132">
        <f t="shared" si="1"/>
        <v>95</v>
      </c>
      <c r="J110" s="21" t="s">
        <v>269</v>
      </c>
    </row>
    <row r="111" spans="1:10" ht="12.75" customHeight="1" x14ac:dyDescent="0.2">
      <c r="B111" s="97" t="s">
        <v>131</v>
      </c>
      <c r="C111" s="101">
        <f>'2025 Ventilation List SORT'!B111</f>
        <v>0</v>
      </c>
      <c r="D111" s="101">
        <f>'2025 Ventilation List SORT'!C111</f>
        <v>0</v>
      </c>
      <c r="E111" s="101">
        <f>'2025 Ventilation List SORT'!D111</f>
        <v>0</v>
      </c>
      <c r="F111" s="101">
        <f>'2025 Ventilation List SORT'!E111</f>
        <v>0</v>
      </c>
      <c r="G111" s="101">
        <f>'2025 Ventilation List SORT'!F111</f>
        <v>0</v>
      </c>
      <c r="H111" s="101">
        <f>'2025 Ventilation List SORT'!G111</f>
        <v>0</v>
      </c>
      <c r="I111" s="132">
        <f>I110+1</f>
        <v>96</v>
      </c>
      <c r="J111" s="21" t="s">
        <v>938</v>
      </c>
    </row>
    <row r="112" spans="1:10" ht="12.75" customHeight="1" x14ac:dyDescent="0.2">
      <c r="A112" s="118" t="s">
        <v>95</v>
      </c>
      <c r="B112" s="100"/>
    </row>
    <row r="113" spans="2:10" ht="12.75" customHeight="1" x14ac:dyDescent="0.2">
      <c r="B113" s="97"/>
      <c r="C113" s="101"/>
      <c r="D113" s="101"/>
      <c r="E113" s="101"/>
      <c r="F113" s="101"/>
      <c r="G113" s="101"/>
      <c r="H113" s="101"/>
      <c r="I113" s="132"/>
      <c r="J113" s="21"/>
    </row>
    <row r="114" spans="2:10" ht="12.75" customHeight="1" x14ac:dyDescent="0.2">
      <c r="B114" s="100"/>
      <c r="C114" s="100"/>
      <c r="D114" s="100"/>
      <c r="I114" s="100"/>
    </row>
    <row r="115" spans="2:10" ht="12.75" customHeight="1" x14ac:dyDescent="0.2">
      <c r="C115" s="100"/>
      <c r="D115" s="100"/>
      <c r="I115" s="100"/>
    </row>
    <row r="116" spans="2:10" ht="12.75" customHeight="1" x14ac:dyDescent="0.2">
      <c r="C116" s="100"/>
      <c r="D116" s="100"/>
      <c r="I116" s="100"/>
    </row>
    <row r="117" spans="2:10" ht="12.75" customHeight="1" x14ac:dyDescent="0.2"/>
    <row r="118" spans="2:10" ht="12.75" customHeight="1" x14ac:dyDescent="0.2"/>
    <row r="119" spans="2:10" ht="12.75" customHeight="1" x14ac:dyDescent="0.2"/>
    <row r="120" spans="2:10" ht="12.75" customHeight="1" x14ac:dyDescent="0.2"/>
    <row r="121" spans="2:10" ht="12.75" customHeight="1" x14ac:dyDescent="0.2"/>
    <row r="122" spans="2:10" ht="12.75" customHeight="1" x14ac:dyDescent="0.2"/>
    <row r="123" spans="2:10" x14ac:dyDescent="0.2">
      <c r="B123" s="97"/>
    </row>
    <row r="124" spans="2:10" x14ac:dyDescent="0.2">
      <c r="B124" s="97"/>
    </row>
    <row r="125" spans="2:10" x14ac:dyDescent="0.2">
      <c r="B125" s="97"/>
    </row>
    <row r="126" spans="2:10" x14ac:dyDescent="0.2">
      <c r="B126" s="97"/>
    </row>
    <row r="127" spans="2:10" x14ac:dyDescent="0.2">
      <c r="B127" s="97"/>
    </row>
    <row r="128" spans="2:10" x14ac:dyDescent="0.2">
      <c r="B128" s="97"/>
    </row>
    <row r="129" spans="2:2" x14ac:dyDescent="0.2">
      <c r="B129" s="97"/>
    </row>
    <row r="130" spans="2:2" x14ac:dyDescent="0.2">
      <c r="B130" s="97"/>
    </row>
  </sheetData>
  <autoFilter ref="B5:J102" xr:uid="{00000000-0009-0000-0000-000004000000}"/>
  <conditionalFormatting sqref="B3">
    <cfRule type="expression" dxfId="39" priority="4">
      <formula>IF($Z4="X",TRUE,FALSE)</formula>
    </cfRule>
  </conditionalFormatting>
  <conditionalFormatting sqref="C3:D3">
    <cfRule type="expression" dxfId="38" priority="1">
      <formula>IF($Z3="X",TRUE,FALSE)</formula>
    </cfRule>
  </conditionalFormatting>
  <conditionalFormatting sqref="I3 A4:B5">
    <cfRule type="expression" dxfId="37" priority="2">
      <formula>IF($Z3="X",TRUE,FALSE)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09375" defaultRowHeight="13.2" outlineLevelCol="1" x14ac:dyDescent="0.25"/>
  <cols>
    <col min="1" max="1" width="56.5546875" style="45" customWidth="1"/>
    <col min="2" max="2" width="56.5546875" style="58" customWidth="1"/>
    <col min="3" max="7" width="11.88671875" style="45" customWidth="1" outlineLevel="1"/>
    <col min="8" max="9" width="10.88671875" style="45" customWidth="1" outlineLevel="1"/>
    <col min="10" max="10" width="12.5546875" style="133" customWidth="1" outlineLevel="1"/>
    <col min="11" max="16" width="17.109375" style="133" customWidth="1" outlineLevel="1"/>
    <col min="17" max="17" width="72.88671875" style="45" customWidth="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39.6" x14ac:dyDescent="0.25">
      <c r="A6" s="102" t="s">
        <v>620</v>
      </c>
      <c r="B6" s="102" t="s">
        <v>865</v>
      </c>
      <c r="C6" s="54" t="s">
        <v>814</v>
      </c>
      <c r="D6" s="54" t="s">
        <v>815</v>
      </c>
      <c r="E6" s="54" t="s">
        <v>847</v>
      </c>
      <c r="F6" s="54" t="s">
        <v>848</v>
      </c>
      <c r="G6" s="54" t="s">
        <v>725</v>
      </c>
      <c r="H6" s="241" t="s">
        <v>716</v>
      </c>
      <c r="I6" s="241" t="s">
        <v>342</v>
      </c>
      <c r="J6" s="241" t="s">
        <v>812</v>
      </c>
      <c r="K6" s="54" t="s">
        <v>1014</v>
      </c>
      <c r="L6" s="54" t="s">
        <v>881</v>
      </c>
      <c r="M6" s="54" t="s">
        <v>1015</v>
      </c>
      <c r="N6" s="54" t="s">
        <v>1010</v>
      </c>
      <c r="O6" s="151" t="s">
        <v>1011</v>
      </c>
      <c r="P6" s="54" t="s">
        <v>1012</v>
      </c>
      <c r="Q6" s="58" t="s">
        <v>940</v>
      </c>
      <c r="R6" s="58" t="s">
        <v>956</v>
      </c>
      <c r="S6" s="58" t="s">
        <v>964</v>
      </c>
      <c r="T6" s="58" t="s">
        <v>962</v>
      </c>
      <c r="U6" s="58"/>
      <c r="V6" s="124"/>
      <c r="W6" s="124"/>
      <c r="X6" s="124"/>
      <c r="Y6" s="124"/>
    </row>
    <row r="7" spans="1:25" x14ac:dyDescent="0.25">
      <c r="A7" s="58" t="s">
        <v>860</v>
      </c>
      <c r="B7" s="58" t="s">
        <v>861</v>
      </c>
      <c r="C7" s="54" t="s">
        <v>751</v>
      </c>
      <c r="D7" s="54" t="s">
        <v>751</v>
      </c>
      <c r="E7" s="54" t="s">
        <v>724</v>
      </c>
      <c r="F7" s="54" t="s">
        <v>724</v>
      </c>
      <c r="G7" s="54" t="s">
        <v>751</v>
      </c>
      <c r="H7" s="241"/>
      <c r="I7" s="241"/>
      <c r="J7" s="241"/>
      <c r="K7" s="133" t="s">
        <v>51</v>
      </c>
      <c r="L7" s="133" t="s">
        <v>51</v>
      </c>
      <c r="M7" s="133" t="s">
        <v>51</v>
      </c>
      <c r="N7" s="149" t="s">
        <v>879</v>
      </c>
      <c r="O7" s="149" t="s">
        <v>879</v>
      </c>
      <c r="P7" s="149" t="s">
        <v>936</v>
      </c>
      <c r="V7" s="8" t="s">
        <v>974</v>
      </c>
      <c r="W7"/>
      <c r="X7"/>
      <c r="Y7"/>
    </row>
    <row r="8" spans="1:25" x14ac:dyDescent="0.25">
      <c r="A8" s="45" t="s">
        <v>597</v>
      </c>
      <c r="B8" s="119" t="s">
        <v>781</v>
      </c>
      <c r="C8" s="57">
        <f>VLOOKUP($B8,'2019 Ventilation List SORT'!$A$6:$I$102,2)</f>
        <v>0.15</v>
      </c>
      <c r="D8" s="57">
        <f>VLOOKUP($B8,'2019 Ventilation List SORT'!$A$6:$I$102,3)</f>
        <v>0.15</v>
      </c>
      <c r="E8" s="60">
        <f>VLOOKUP($B8,'2019 Ventilation List SORT'!$A$6:$I$102,4)</f>
        <v>0</v>
      </c>
      <c r="F8" s="60">
        <f>VLOOKUP($B8,'2019 Ventilation List SORT'!$A$6:$I$102,5)</f>
        <v>0</v>
      </c>
      <c r="G8" s="57">
        <f>VLOOKUP($B8,'2019 Ventilation List SORT'!$A$6:$I$102,6)</f>
        <v>0</v>
      </c>
      <c r="H8" s="60">
        <f>VLOOKUP($B8,'2019 Ventilation List SORT'!$A$6:$I$102,7)</f>
        <v>2</v>
      </c>
      <c r="I8" s="57" t="str">
        <f>VLOOKUP($B8,'2019 Ventilation List SORT'!$A$6:$I$102,8)</f>
        <v/>
      </c>
      <c r="J8" s="96" t="str">
        <f>VLOOKUP($B8,'2019 Ventilation List SORT'!$A$6:$I$102,9)</f>
        <v>No</v>
      </c>
      <c r="K8" s="148" t="e">
        <f>INDEX(#REF!,MATCH($A8,#REF!,0))*0.5</f>
        <v>#REF!</v>
      </c>
      <c r="L8" s="148">
        <f>INDEX('For CSV - 2019 VentSpcFuncData'!$K$6:$K$101,MATCH($B8,'For CSV - 2019 VentSpcFuncData'!$B$6:$B$101,0))</f>
        <v>0</v>
      </c>
      <c r="M8" s="148" t="e">
        <f>IF(L8=0,K8,L8)</f>
        <v>#REF!</v>
      </c>
      <c r="N8" s="148">
        <f>INDEX('For CSV - 2019 VentSpcFuncData'!$J$6:$J$101,MATCH($B8,'For CSV - 2019 VentSpcFuncData'!$B$6:$B$101,0))</f>
        <v>15</v>
      </c>
      <c r="O8" s="148" t="e">
        <f>MIN(IF(SUM(K8,M8)=0,0,M8/K8*N8),15)</f>
        <v>#REF!</v>
      </c>
      <c r="P8" s="150" t="e">
        <f t="shared" ref="P8:P71" si="0">K8*O8/1000</f>
        <v>#REF!</v>
      </c>
      <c r="Q8" s="45" t="str">
        <f t="shared" ref="Q8:Q39" si="1">_xlfn.CONCAT(A8,",",B8)</f>
        <v>All other,Misc - All others</v>
      </c>
      <c r="R8" s="45" t="e">
        <f>INDEX(#REF!,MATCH($A8,#REF!,0))</f>
        <v>#REF!</v>
      </c>
      <c r="S8" s="45">
        <f>INDEX('For CSV - 2019 VentSpcFuncData'!$L$6:$L$101,MATCH($B8,'For CSV - 2019 VentSpcFuncData'!$B$6:$B$101,0))</f>
        <v>58</v>
      </c>
      <c r="T8" s="45" t="e">
        <f>MATCH($A8,#REF!,0)</f>
        <v>#REF!</v>
      </c>
      <c r="V8" t="e">
        <f t="shared" ref="V8:V71" si="2">IF($A7&lt;&gt;$A8,$V$3&amp;$R8&amp;$W$3&amp;$S8&amp;$X$3&amp;TEXT($A8,0),IF($A8=$A7,$V$4&amp;$S8&amp;$W$4&amp;$X$4&amp;$B8&amp;""""))</f>
        <v>#REF!</v>
      </c>
      <c r="W8"/>
      <c r="X8"/>
      <c r="Y8"/>
    </row>
    <row r="9" spans="1:25" x14ac:dyDescent="0.25">
      <c r="A9" s="45" t="s">
        <v>597</v>
      </c>
      <c r="B9" s="56" t="s">
        <v>873</v>
      </c>
      <c r="C9" s="57">
        <f>VLOOKUP($B9,'2019 Ventilation List SORT'!$A$6:$I$102,2)</f>
        <v>0</v>
      </c>
      <c r="D9" s="57">
        <f>VLOOKUP($B9,'2019 Ventilation List SORT'!$A$6:$I$102,3)</f>
        <v>0</v>
      </c>
      <c r="E9" s="60">
        <f>VLOOKUP($B9,'2019 Ventilation List SORT'!$A$6:$I$102,4)</f>
        <v>0</v>
      </c>
      <c r="F9" s="60">
        <f>VLOOKUP($B9,'2019 Ventilation List SORT'!$A$6:$I$102,5)</f>
        <v>0</v>
      </c>
      <c r="G9" s="57">
        <f>VLOOKUP($B9,'2019 Ventilation List SORT'!$A$6:$I$102,6)</f>
        <v>0</v>
      </c>
      <c r="H9" s="60">
        <f>VLOOKUP($B9,'2019 Ventilation List SORT'!$A$6:$I$102,7)</f>
        <v>1</v>
      </c>
      <c r="I9" s="57" t="str">
        <f>VLOOKUP($B9,'2019 Ventilation List SORT'!$A$6:$I$102,8)</f>
        <v/>
      </c>
      <c r="J9" s="96" t="str">
        <f>VLOOKUP($B9,'2019 Ventilation List SORT'!$A$6:$I$102,9)</f>
        <v>No</v>
      </c>
      <c r="K9" s="148" t="e">
        <f>INDEX(#REF!,MATCH($A9,#REF!,0))*0.5</f>
        <v>#REF!</v>
      </c>
      <c r="L9" s="148">
        <f>INDEX('For CSV - 2019 VentSpcFuncData'!$K$6:$K$101,MATCH($B9,'For CSV - 2019 VentSpcFuncData'!$B$6:$B$101,0))</f>
        <v>0</v>
      </c>
      <c r="M9" s="148" t="e">
        <f t="shared" ref="M9:M72" si="3">IF(L9=0,K9,L9)</f>
        <v>#REF!</v>
      </c>
      <c r="N9" s="148">
        <f>INDEX('For CSV - 2019 VentSpcFuncData'!$J$6:$J$101,MATCH($B9,'For CSV - 2019 VentSpcFuncData'!$B$6:$B$101,0))</f>
        <v>0</v>
      </c>
      <c r="O9" s="148" t="e">
        <f t="shared" ref="O9:O72" si="4">MIN(IF(SUM(K9,M9)=0,0,M9/K9*N9),15)</f>
        <v>#REF!</v>
      </c>
      <c r="P9" s="150" t="e">
        <f t="shared" si="0"/>
        <v>#REF!</v>
      </c>
      <c r="Q9" s="45" t="str">
        <f t="shared" si="1"/>
        <v>All other,General - Unoccupied</v>
      </c>
      <c r="R9" s="45" t="e">
        <f>INDEX(#REF!,MATCH($A9,#REF!,0))</f>
        <v>#REF!</v>
      </c>
      <c r="S9" s="45">
        <f>INDEX('For CSV - 2019 VentSpcFuncData'!$L$6:$L$101,MATCH($B9,'For CSV - 2019 VentSpcFuncData'!$B$6:$B$101,0))</f>
        <v>51</v>
      </c>
      <c r="T9" s="45" t="e">
        <f>MATCH($A9,#REF!,0)</f>
        <v>#REF!</v>
      </c>
      <c r="V9" t="str">
        <f t="shared" si="2"/>
        <v>2,              51,     "General - Unoccupied"</v>
      </c>
    </row>
    <row r="10" spans="1:25" x14ac:dyDescent="0.25">
      <c r="A10" s="45" t="s">
        <v>597</v>
      </c>
      <c r="B10" s="56" t="s">
        <v>781</v>
      </c>
      <c r="C10" s="57">
        <f>VLOOKUP($B10,'2019 Ventilation List SORT'!$A$6:$I$102,2)</f>
        <v>0.15</v>
      </c>
      <c r="D10" s="57">
        <f>VLOOKUP($B10,'2019 Ventilation List SORT'!$A$6:$I$102,3)</f>
        <v>0.15</v>
      </c>
      <c r="E10" s="60">
        <f>VLOOKUP($B10,'2019 Ventilation List SORT'!$A$6:$I$102,4)</f>
        <v>0</v>
      </c>
      <c r="F10" s="60">
        <f>VLOOKUP($B10,'2019 Ventilation List SORT'!$A$6:$I$102,5)</f>
        <v>0</v>
      </c>
      <c r="G10" s="57">
        <f>VLOOKUP($B10,'2019 Ventilation List SORT'!$A$6:$I$102,6)</f>
        <v>0</v>
      </c>
      <c r="H10" s="60">
        <f>VLOOKUP($B10,'2019 Ventilation List SORT'!$A$6:$I$102,7)</f>
        <v>2</v>
      </c>
      <c r="I10" s="57" t="str">
        <f>VLOOKUP($B10,'2019 Ventilation List SORT'!$A$6:$I$102,8)</f>
        <v/>
      </c>
      <c r="J10" s="96" t="str">
        <f>VLOOKUP($B10,'2019 Ventilation List SORT'!$A$6:$I$102,9)</f>
        <v>No</v>
      </c>
      <c r="K10" s="148" t="e">
        <f>INDEX(#REF!,MATCH($A10,#REF!,0))*0.5</f>
        <v>#REF!</v>
      </c>
      <c r="L10" s="148">
        <f>INDEX('For CSV - 2019 VentSpcFuncData'!$K$6:$K$101,MATCH($B10,'For CSV - 2019 VentSpcFuncData'!$B$6:$B$101,0))</f>
        <v>0</v>
      </c>
      <c r="M10" s="148" t="e">
        <f t="shared" si="3"/>
        <v>#REF!</v>
      </c>
      <c r="N10" s="148">
        <f>INDEX('For CSV - 2019 VentSpcFuncData'!$J$6:$J$101,MATCH($B10,'For CSV - 2019 VentSpcFuncData'!$B$6:$B$101,0))</f>
        <v>15</v>
      </c>
      <c r="O10" s="148" t="e">
        <f t="shared" si="4"/>
        <v>#REF!</v>
      </c>
      <c r="P10" s="150" t="e">
        <f t="shared" si="0"/>
        <v>#REF!</v>
      </c>
      <c r="Q10" s="45" t="str">
        <f t="shared" si="1"/>
        <v>All other,Misc - All others</v>
      </c>
      <c r="R10" s="45" t="e">
        <f>INDEX(#REF!,MATCH($A10,#REF!,0))</f>
        <v>#REF!</v>
      </c>
      <c r="S10" s="45">
        <f>INDEX('For CSV - 2019 VentSpcFuncData'!$L$6:$L$101,MATCH($B10,'For CSV - 2019 VentSpcFuncData'!$B$6:$B$101,0))</f>
        <v>58</v>
      </c>
      <c r="T10" s="45" t="e">
        <f>MATCH($A10,#REF!,0)</f>
        <v>#REF!</v>
      </c>
      <c r="V10" t="str">
        <f t="shared" si="2"/>
        <v>2,              58,     "Misc - All others"</v>
      </c>
    </row>
    <row r="11" spans="1:25" x14ac:dyDescent="0.25">
      <c r="A11" s="45" t="s">
        <v>597</v>
      </c>
      <c r="B11" s="56" t="s">
        <v>790</v>
      </c>
      <c r="C11" s="57">
        <f>VLOOKUP($B11,'2019 Ventilation List SORT'!$A$6:$I$102,2)</f>
        <v>0</v>
      </c>
      <c r="D11" s="57">
        <f>VLOOKUP($B11,'2019 Ventilation List SORT'!$A$6:$I$102,3)</f>
        <v>0</v>
      </c>
      <c r="E11" s="60">
        <f>VLOOKUP($B11,'2019 Ventilation List SORT'!$A$6:$I$102,4)</f>
        <v>0</v>
      </c>
      <c r="F11" s="60">
        <f>VLOOKUP($B11,'2019 Ventilation List SORT'!$A$6:$I$102,5)</f>
        <v>0</v>
      </c>
      <c r="G11" s="57">
        <f>VLOOKUP($B11,'2019 Ventilation List SORT'!$A$6:$I$102,6)</f>
        <v>1</v>
      </c>
      <c r="H11" s="60">
        <f>VLOOKUP($B11,'2019 Ventilation List SORT'!$A$6:$I$102,7)</f>
        <v>2</v>
      </c>
      <c r="I11" s="57" t="str">
        <f>VLOOKUP($B11,'2019 Ventilation List SORT'!$A$6:$I$102,8)</f>
        <v/>
      </c>
      <c r="J11" s="96" t="str">
        <f>VLOOKUP($B11,'2019 Ventilation List SORT'!$A$6:$I$102,9)</f>
        <v>No</v>
      </c>
      <c r="K11" s="148" t="e">
        <f>INDEX(#REF!,MATCH($A11,#REF!,0))*0.5</f>
        <v>#REF!</v>
      </c>
      <c r="L11" s="148">
        <f>INDEX('For CSV - 2019 VentSpcFuncData'!$K$6:$K$101,MATCH($B11,'For CSV - 2019 VentSpcFuncData'!$B$6:$B$101,0))</f>
        <v>0</v>
      </c>
      <c r="M11" s="148" t="e">
        <f t="shared" si="3"/>
        <v>#REF!</v>
      </c>
      <c r="N11" s="148">
        <f>INDEX('For CSV - 2019 VentSpcFuncData'!$J$6:$J$101,MATCH($B11,'For CSV - 2019 VentSpcFuncData'!$B$6:$B$101,0))</f>
        <v>0</v>
      </c>
      <c r="O11" s="148" t="e">
        <f t="shared" si="4"/>
        <v>#REF!</v>
      </c>
      <c r="P11" s="150" t="e">
        <f t="shared" si="0"/>
        <v>#REF!</v>
      </c>
      <c r="Q11" s="45" t="str">
        <f t="shared" si="1"/>
        <v>All other,Exhaust - Cells with toilet</v>
      </c>
      <c r="R11" s="45" t="e">
        <f>INDEX(#REF!,MATCH($A11,#REF!,0))</f>
        <v>#REF!</v>
      </c>
      <c r="S11" s="45">
        <f>INDEX('For CSV - 2019 VentSpcFuncData'!$L$6:$L$101,MATCH($B11,'For CSV - 2019 VentSpcFuncData'!$B$6:$B$101,0))</f>
        <v>27</v>
      </c>
      <c r="T11" s="45" t="e">
        <f>MATCH($A11,#REF!,0)</f>
        <v>#REF!</v>
      </c>
      <c r="V11" t="str">
        <f t="shared" si="2"/>
        <v>2,              27,     "Exhaust - Cells with toilet"</v>
      </c>
    </row>
    <row r="12" spans="1:25" x14ac:dyDescent="0.25">
      <c r="A12" s="45" t="s">
        <v>597</v>
      </c>
      <c r="B12" s="56" t="s">
        <v>835</v>
      </c>
      <c r="C12" s="57">
        <f>VLOOKUP($B12,'2019 Ventilation List SORT'!$A$6:$I$102,2)</f>
        <v>0.68</v>
      </c>
      <c r="D12" s="57">
        <f>VLOOKUP($B12,'2019 Ventilation List SORT'!$A$6:$I$102,3)</f>
        <v>0.15</v>
      </c>
      <c r="E12" s="60">
        <f>VLOOKUP($B12,'2019 Ventilation List SORT'!$A$6:$I$102,4)</f>
        <v>0</v>
      </c>
      <c r="F12" s="60">
        <f>VLOOKUP($B12,'2019 Ventilation List SORT'!$A$6:$I$102,5)</f>
        <v>0</v>
      </c>
      <c r="G12" s="57">
        <f>VLOOKUP($B12,'2019 Ventilation List SORT'!$A$6:$I$102,6)</f>
        <v>0</v>
      </c>
      <c r="H12" s="60">
        <f>VLOOKUP($B12,'2019 Ventilation List SORT'!$A$6:$I$102,7)</f>
        <v>1</v>
      </c>
      <c r="I12" s="57" t="str">
        <f>VLOOKUP($B12,'2019 Ventilation List SORT'!$A$6:$I$102,8)</f>
        <v/>
      </c>
      <c r="J12" s="96" t="str">
        <f>VLOOKUP($B12,'2019 Ventilation List SORT'!$A$6:$I$102,9)</f>
        <v>No</v>
      </c>
      <c r="K12" s="148" t="e">
        <f>INDEX(#REF!,MATCH($A12,#REF!,0))*0.5</f>
        <v>#REF!</v>
      </c>
      <c r="L12" s="148">
        <f>INDEX('For CSV - 2019 VentSpcFuncData'!$K$6:$K$101,MATCH($B12,'For CSV - 2019 VentSpcFuncData'!$B$6:$B$101,0))</f>
        <v>45.333333333333336</v>
      </c>
      <c r="M12" s="148">
        <f t="shared" si="3"/>
        <v>45.333333333333336</v>
      </c>
      <c r="N12" s="148">
        <f>INDEX('For CSV - 2019 VentSpcFuncData'!$J$6:$J$101,MATCH($B12,'For CSV - 2019 VentSpcFuncData'!$B$6:$B$101,0))</f>
        <v>15</v>
      </c>
      <c r="O12" s="148" t="e">
        <f t="shared" si="4"/>
        <v>#REF!</v>
      </c>
      <c r="P12" s="150" t="e">
        <f t="shared" si="0"/>
        <v>#REF!</v>
      </c>
      <c r="Q12" s="45" t="str">
        <f t="shared" si="1"/>
        <v>All other,Sports/Entertainment - Game arcades</v>
      </c>
      <c r="R12" s="45" t="e">
        <f>INDEX(#REF!,MATCH($A12,#REF!,0))</f>
        <v>#REF!</v>
      </c>
      <c r="S12" s="45">
        <f>INDEX('For CSV - 2019 VentSpcFuncData'!$L$6:$L$101,MATCH($B12,'For CSV - 2019 VentSpcFuncData'!$B$6:$B$101,0))</f>
        <v>88</v>
      </c>
      <c r="T12" s="45" t="e">
        <f>MATCH($A12,#REF!,0)</f>
        <v>#REF!</v>
      </c>
      <c r="V12" t="str">
        <f t="shared" si="2"/>
        <v>2,              88,     "Sports/Entertainment - Game arcades"</v>
      </c>
    </row>
    <row r="13" spans="1:25" x14ac:dyDescent="0.25">
      <c r="A13" s="58" t="s">
        <v>537</v>
      </c>
      <c r="B13" s="119" t="s">
        <v>882</v>
      </c>
      <c r="C13" s="57">
        <f>VLOOKUP($B13,'2019 Ventilation List SORT'!$A$6:$I$102,2)</f>
        <v>1.07</v>
      </c>
      <c r="D13" s="57">
        <f>VLOOKUP($B13,'2019 Ventilation List SORT'!$A$6:$I$102,3)</f>
        <v>0.15</v>
      </c>
      <c r="E13" s="60">
        <f>VLOOKUP($B13,'2019 Ventilation List SORT'!$A$6:$I$102,4)</f>
        <v>0</v>
      </c>
      <c r="F13" s="60">
        <f>VLOOKUP($B13,'2019 Ventilation List SORT'!$A$6:$I$102,5)</f>
        <v>0</v>
      </c>
      <c r="G13" s="57">
        <f>VLOOKUP($B13,'2019 Ventilation List SORT'!$A$6:$I$102,6)</f>
        <v>0</v>
      </c>
      <c r="H13" s="60">
        <f>VLOOKUP($B13,'2019 Ventilation List SORT'!$A$6:$I$102,7)</f>
        <v>1</v>
      </c>
      <c r="I13" s="57" t="str">
        <f>VLOOKUP($B13,'2019 Ventilation List SORT'!$A$6:$I$102,8)</f>
        <v>F</v>
      </c>
      <c r="J13" s="96" t="str">
        <f>VLOOKUP($B13,'2019 Ventilation List SORT'!$A$6:$I$102,9)</f>
        <v>No</v>
      </c>
      <c r="K13" s="148" t="e">
        <f>INDEX(#REF!,MATCH($A13,#REF!,0))*0.5</f>
        <v>#REF!</v>
      </c>
      <c r="L13" s="148">
        <f>INDEX('For CSV - 2019 VentSpcFuncData'!$K$6:$K$101,MATCH($B13,'For CSV - 2019 VentSpcFuncData'!$B$6:$B$101,0))</f>
        <v>71.333333333333329</v>
      </c>
      <c r="M13" s="148">
        <f t="shared" si="3"/>
        <v>71.333333333333329</v>
      </c>
      <c r="N13" s="148">
        <f>INDEX('For CSV - 2019 VentSpcFuncData'!$J$6:$J$101,MATCH($B13,'For CSV - 2019 VentSpcFuncData'!$B$6:$B$101,0))</f>
        <v>15</v>
      </c>
      <c r="O13" s="148" t="e">
        <f t="shared" si="4"/>
        <v>#REF!</v>
      </c>
      <c r="P13" s="150" t="e">
        <f t="shared" si="0"/>
        <v>#REF!</v>
      </c>
      <c r="Q13" s="45" t="str">
        <f t="shared" si="1"/>
        <v>Audience Seating Area,Assembly - Auditorium seating area</v>
      </c>
      <c r="R13" s="45" t="e">
        <f>INDEX(#REF!,MATCH($A13,#REF!,0))</f>
        <v>#REF!</v>
      </c>
      <c r="S13" s="45">
        <f>INDEX('For CSV - 2019 VentSpcFuncData'!$L$6:$L$101,MATCH($B13,'For CSV - 2019 VentSpcFuncData'!$B$6:$B$101,0))</f>
        <v>1</v>
      </c>
      <c r="T13" s="45" t="e">
        <f>MATCH($A13,#REF!,0)</f>
        <v>#REF!</v>
      </c>
      <c r="V13" t="e">
        <f t="shared" si="2"/>
        <v>#REF!</v>
      </c>
    </row>
    <row r="14" spans="1:25" x14ac:dyDescent="0.25">
      <c r="A14" s="58" t="s">
        <v>537</v>
      </c>
      <c r="B14" s="56" t="s">
        <v>882</v>
      </c>
      <c r="C14" s="57">
        <f>VLOOKUP($B14,'2019 Ventilation List SORT'!$A$6:$I$102,2)</f>
        <v>1.07</v>
      </c>
      <c r="D14" s="57">
        <f>VLOOKUP($B14,'2019 Ventilation List SORT'!$A$6:$I$102,3)</f>
        <v>0.15</v>
      </c>
      <c r="E14" s="60">
        <f>VLOOKUP($B14,'2019 Ventilation List SORT'!$A$6:$I$102,4)</f>
        <v>0</v>
      </c>
      <c r="F14" s="60">
        <f>VLOOKUP($B14,'2019 Ventilation List SORT'!$A$6:$I$102,5)</f>
        <v>0</v>
      </c>
      <c r="G14" s="57">
        <f>VLOOKUP($B14,'2019 Ventilation List SORT'!$A$6:$I$102,6)</f>
        <v>0</v>
      </c>
      <c r="H14" s="60">
        <f>VLOOKUP($B14,'2019 Ventilation List SORT'!$A$6:$I$102,7)</f>
        <v>1</v>
      </c>
      <c r="I14" s="57" t="str">
        <f>VLOOKUP($B14,'2019 Ventilation List SORT'!$A$6:$I$102,8)</f>
        <v>F</v>
      </c>
      <c r="J14" s="96" t="str">
        <f>VLOOKUP($B14,'2019 Ventilation List SORT'!$A$6:$I$102,9)</f>
        <v>No</v>
      </c>
      <c r="K14" s="148" t="e">
        <f>INDEX(#REF!,MATCH($A14,#REF!,0))*0.5</f>
        <v>#REF!</v>
      </c>
      <c r="L14" s="148">
        <f>INDEX('For CSV - 2019 VentSpcFuncData'!$K$6:$K$101,MATCH($B14,'For CSV - 2019 VentSpcFuncData'!$B$6:$B$101,0))</f>
        <v>71.333333333333329</v>
      </c>
      <c r="M14" s="148">
        <f t="shared" si="3"/>
        <v>71.333333333333329</v>
      </c>
      <c r="N14" s="148">
        <f>INDEX('For CSV - 2019 VentSpcFuncData'!$J$6:$J$101,MATCH($B14,'For CSV - 2019 VentSpcFuncData'!$B$6:$B$101,0))</f>
        <v>15</v>
      </c>
      <c r="O14" s="148" t="e">
        <f t="shared" si="4"/>
        <v>#REF!</v>
      </c>
      <c r="P14" s="150" t="e">
        <f t="shared" si="0"/>
        <v>#REF!</v>
      </c>
      <c r="Q14" s="45" t="str">
        <f t="shared" si="1"/>
        <v>Audience Seating Area,Assembly - Auditorium seating area</v>
      </c>
      <c r="R14" s="45" t="e">
        <f>INDEX(#REF!,MATCH($A14,#REF!,0))</f>
        <v>#REF!</v>
      </c>
      <c r="S14" s="45">
        <f>INDEX('For CSV - 2019 VentSpcFuncData'!$L$6:$L$101,MATCH($B14,'For CSV - 2019 VentSpcFuncData'!$B$6:$B$101,0))</f>
        <v>1</v>
      </c>
      <c r="T14" s="45" t="e">
        <f>MATCH($A14,#REF!,0)</f>
        <v>#REF!</v>
      </c>
      <c r="V14" t="str">
        <f t="shared" si="2"/>
        <v>2,              1,     "Assembly - Auditorium seating area"</v>
      </c>
    </row>
    <row r="15" spans="1:25" x14ac:dyDescent="0.25">
      <c r="A15" s="58" t="s">
        <v>537</v>
      </c>
      <c r="B15" s="56" t="s">
        <v>922</v>
      </c>
      <c r="C15" s="57">
        <f>VLOOKUP($B15,'2019 Ventilation List SORT'!$A$6:$I$102,2)</f>
        <v>0.19</v>
      </c>
      <c r="D15" s="57">
        <f>VLOOKUP($B15,'2019 Ventilation List SORT'!$A$6:$I$102,3)</f>
        <v>0.15</v>
      </c>
      <c r="E15" s="60">
        <f>VLOOKUP($B15,'2019 Ventilation List SORT'!$A$6:$I$102,4)</f>
        <v>0</v>
      </c>
      <c r="F15" s="60">
        <f>VLOOKUP($B15,'2019 Ventilation List SORT'!$A$6:$I$102,5)</f>
        <v>0</v>
      </c>
      <c r="G15" s="57">
        <f>VLOOKUP($B15,'2019 Ventilation List SORT'!$A$6:$I$102,6)</f>
        <v>0</v>
      </c>
      <c r="H15" s="60">
        <f>VLOOKUP($B15,'2019 Ventilation List SORT'!$A$6:$I$102,7)</f>
        <v>1</v>
      </c>
      <c r="I15" s="57" t="str">
        <f>VLOOKUP($B15,'2019 Ventilation List SORT'!$A$6:$I$102,8)</f>
        <v>F</v>
      </c>
      <c r="J15" s="96" t="str">
        <f>VLOOKUP($B15,'2019 Ventilation List SORT'!$A$6:$I$102,9)</f>
        <v>No</v>
      </c>
      <c r="K15" s="148" t="e">
        <f>INDEX(#REF!,MATCH($A15,#REF!,0))*0.5</f>
        <v>#REF!</v>
      </c>
      <c r="L15" s="148">
        <f>INDEX('For CSV - 2019 VentSpcFuncData'!$K$6:$K$101,MATCH($B15,'For CSV - 2019 VentSpcFuncData'!$B$6:$B$101,0))</f>
        <v>12.666666666666666</v>
      </c>
      <c r="M15" s="148">
        <f t="shared" si="3"/>
        <v>12.666666666666666</v>
      </c>
      <c r="N15" s="148">
        <f>INDEX('For CSV - 2019 VentSpcFuncData'!$J$6:$J$101,MATCH($B15,'For CSV - 2019 VentSpcFuncData'!$B$6:$B$101,0))</f>
        <v>15</v>
      </c>
      <c r="O15" s="148" t="e">
        <f t="shared" si="4"/>
        <v>#REF!</v>
      </c>
      <c r="P15" s="150" t="e">
        <f t="shared" si="0"/>
        <v>#REF!</v>
      </c>
      <c r="Q15" s="45" t="str">
        <f t="shared" si="1"/>
        <v>Audience Seating Area,Assembly - Courtrooms</v>
      </c>
      <c r="R15" s="45" t="e">
        <f>INDEX(#REF!,MATCH($A15,#REF!,0))</f>
        <v>#REF!</v>
      </c>
      <c r="S15" s="45">
        <f>INDEX('For CSV - 2019 VentSpcFuncData'!$L$6:$L$101,MATCH($B15,'For CSV - 2019 VentSpcFuncData'!$B$6:$B$101,0))</f>
        <v>2</v>
      </c>
      <c r="T15" s="45" t="e">
        <f>MATCH($A15,#REF!,0)</f>
        <v>#REF!</v>
      </c>
      <c r="V15" t="str">
        <f t="shared" si="2"/>
        <v>2,              2,     "Assembly - Courtrooms"</v>
      </c>
    </row>
    <row r="16" spans="1:25" x14ac:dyDescent="0.25">
      <c r="A16" s="58" t="s">
        <v>537</v>
      </c>
      <c r="B16" s="56" t="s">
        <v>883</v>
      </c>
      <c r="C16" s="57">
        <f>VLOOKUP($B16,'2019 Ventilation List SORT'!$A$6:$I$102,2)</f>
        <v>0.19</v>
      </c>
      <c r="D16" s="57">
        <f>VLOOKUP($B16,'2019 Ventilation List SORT'!$A$6:$I$102,3)</f>
        <v>0.15</v>
      </c>
      <c r="E16" s="60">
        <f>VLOOKUP($B16,'2019 Ventilation List SORT'!$A$6:$I$102,4)</f>
        <v>0</v>
      </c>
      <c r="F16" s="60">
        <f>VLOOKUP($B16,'2019 Ventilation List SORT'!$A$6:$I$102,5)</f>
        <v>0</v>
      </c>
      <c r="G16" s="57">
        <f>VLOOKUP($B16,'2019 Ventilation List SORT'!$A$6:$I$102,6)</f>
        <v>0</v>
      </c>
      <c r="H16" s="60">
        <f>VLOOKUP($B16,'2019 Ventilation List SORT'!$A$6:$I$102,7)</f>
        <v>1</v>
      </c>
      <c r="I16" s="57" t="str">
        <f>VLOOKUP($B16,'2019 Ventilation List SORT'!$A$6:$I$102,8)</f>
        <v>F</v>
      </c>
      <c r="J16" s="96" t="str">
        <f>VLOOKUP($B16,'2019 Ventilation List SORT'!$A$6:$I$102,9)</f>
        <v>No</v>
      </c>
      <c r="K16" s="148" t="e">
        <f>INDEX(#REF!,MATCH($A16,#REF!,0))*0.5</f>
        <v>#REF!</v>
      </c>
      <c r="L16" s="148">
        <f>INDEX('For CSV - 2019 VentSpcFuncData'!$K$6:$K$101,MATCH($B16,'For CSV - 2019 VentSpcFuncData'!$B$6:$B$101,0))</f>
        <v>12.666666666666666</v>
      </c>
      <c r="M16" s="148">
        <f t="shared" si="3"/>
        <v>12.666666666666666</v>
      </c>
      <c r="N16" s="148">
        <f>INDEX('For CSV - 2019 VentSpcFuncData'!$J$6:$J$101,MATCH($B16,'For CSV - 2019 VentSpcFuncData'!$B$6:$B$101,0))</f>
        <v>15</v>
      </c>
      <c r="O16" s="148" t="e">
        <f t="shared" si="4"/>
        <v>#REF!</v>
      </c>
      <c r="P16" s="150" t="e">
        <f t="shared" si="0"/>
        <v>#REF!</v>
      </c>
      <c r="Q16" s="45" t="str">
        <f t="shared" si="1"/>
        <v>Audience Seating Area,Assembly - Legislative chambers</v>
      </c>
      <c r="R16" s="45" t="e">
        <f>INDEX(#REF!,MATCH($A16,#REF!,0))</f>
        <v>#REF!</v>
      </c>
      <c r="S16" s="45">
        <f>INDEX('For CSV - 2019 VentSpcFuncData'!$L$6:$L$101,MATCH($B16,'For CSV - 2019 VentSpcFuncData'!$B$6:$B$101,0))</f>
        <v>3</v>
      </c>
      <c r="T16" s="45" t="e">
        <f>MATCH($A16,#REF!,0)</f>
        <v>#REF!</v>
      </c>
      <c r="V16" t="str">
        <f t="shared" si="2"/>
        <v>2,              3,     "Assembly - Legislative chambers"</v>
      </c>
    </row>
    <row r="17" spans="1:22" x14ac:dyDescent="0.25">
      <c r="A17" s="58" t="s">
        <v>537</v>
      </c>
      <c r="B17" s="56" t="s">
        <v>788</v>
      </c>
      <c r="C17" s="57">
        <f>VLOOKUP($B17,'2019 Ventilation List SORT'!$A$6:$I$102,2)</f>
        <v>0</v>
      </c>
      <c r="D17" s="57">
        <f>VLOOKUP($B17,'2019 Ventilation List SORT'!$A$6:$I$102,3)</f>
        <v>0</v>
      </c>
      <c r="E17" s="60">
        <f>VLOOKUP($B17,'2019 Ventilation List SORT'!$A$6:$I$102,4)</f>
        <v>0</v>
      </c>
      <c r="F17" s="60">
        <f>VLOOKUP($B17,'2019 Ventilation List SORT'!$A$6:$I$102,5)</f>
        <v>0</v>
      </c>
      <c r="G17" s="57">
        <f>VLOOKUP($B17,'2019 Ventilation List SORT'!$A$6:$I$102,6)</f>
        <v>0.5</v>
      </c>
      <c r="H17" s="60">
        <f>VLOOKUP($B17,'2019 Ventilation List SORT'!$A$6:$I$102,7)</f>
        <v>1</v>
      </c>
      <c r="I17" s="57" t="str">
        <f>VLOOKUP($B17,'2019 Ventilation List SORT'!$A$6:$I$102,8)</f>
        <v>Exh. Note B</v>
      </c>
      <c r="J17" s="96" t="str">
        <f>VLOOKUP($B17,'2019 Ventilation List SORT'!$A$6:$I$102,9)</f>
        <v>No</v>
      </c>
      <c r="K17" s="148" t="e">
        <f>INDEX(#REF!,MATCH($A17,#REF!,0))*0.5</f>
        <v>#REF!</v>
      </c>
      <c r="L17" s="148">
        <f>INDEX('For CSV - 2019 VentSpcFuncData'!$K$6:$K$101,MATCH($B17,'For CSV - 2019 VentSpcFuncData'!$B$6:$B$101,0))</f>
        <v>0</v>
      </c>
      <c r="M17" s="148" t="e">
        <f t="shared" si="3"/>
        <v>#REF!</v>
      </c>
      <c r="N17" s="148">
        <f>INDEX('For CSV - 2019 VentSpcFuncData'!$J$6:$J$101,MATCH($B17,'For CSV - 2019 VentSpcFuncData'!$B$6:$B$101,0))</f>
        <v>0</v>
      </c>
      <c r="O17" s="148" t="e">
        <f t="shared" si="4"/>
        <v>#REF!</v>
      </c>
      <c r="P17" s="150" t="e">
        <f t="shared" si="0"/>
        <v>#REF!</v>
      </c>
      <c r="Q17" s="45" t="str">
        <f t="shared" si="1"/>
        <v>Audience Seating Area,Exhaust - Arenas</v>
      </c>
      <c r="R17" s="45" t="e">
        <f>INDEX(#REF!,MATCH($A17,#REF!,0))</f>
        <v>#REF!</v>
      </c>
      <c r="S17" s="45">
        <f>INDEX('For CSV - 2019 VentSpcFuncData'!$L$6:$L$101,MATCH($B17,'For CSV - 2019 VentSpcFuncData'!$B$6:$B$101,0))</f>
        <v>25</v>
      </c>
      <c r="T17" s="45" t="e">
        <f>MATCH($A17,#REF!,0)</f>
        <v>#REF!</v>
      </c>
      <c r="V17" t="str">
        <f t="shared" si="2"/>
        <v>2,              25,     "Exhaust - Arenas"</v>
      </c>
    </row>
    <row r="18" spans="1:22" x14ac:dyDescent="0.25">
      <c r="A18" s="58" t="s">
        <v>537</v>
      </c>
      <c r="B18" s="56" t="s">
        <v>781</v>
      </c>
      <c r="C18" s="57">
        <f>VLOOKUP($B18,'2019 Ventilation List SORT'!$A$6:$I$102,2)</f>
        <v>0.15</v>
      </c>
      <c r="D18" s="57">
        <f>VLOOKUP($B18,'2019 Ventilation List SORT'!$A$6:$I$102,3)</f>
        <v>0.15</v>
      </c>
      <c r="E18" s="60">
        <f>VLOOKUP($B18,'2019 Ventilation List SORT'!$A$6:$I$102,4)</f>
        <v>0</v>
      </c>
      <c r="F18" s="60">
        <f>VLOOKUP($B18,'2019 Ventilation List SORT'!$A$6:$I$102,5)</f>
        <v>0</v>
      </c>
      <c r="G18" s="57">
        <f>VLOOKUP($B18,'2019 Ventilation List SORT'!$A$6:$I$102,6)</f>
        <v>0</v>
      </c>
      <c r="H18" s="60">
        <f>VLOOKUP($B18,'2019 Ventilation List SORT'!$A$6:$I$102,7)</f>
        <v>2</v>
      </c>
      <c r="I18" s="57" t="str">
        <f>VLOOKUP($B18,'2019 Ventilation List SORT'!$A$6:$I$102,8)</f>
        <v/>
      </c>
      <c r="J18" s="96" t="str">
        <f>VLOOKUP($B18,'2019 Ventilation List SORT'!$A$6:$I$102,9)</f>
        <v>No</v>
      </c>
      <c r="K18" s="148" t="e">
        <f>INDEX(#REF!,MATCH($A18,#REF!,0))*0.5</f>
        <v>#REF!</v>
      </c>
      <c r="L18" s="148">
        <f>INDEX('For CSV - 2019 VentSpcFuncData'!$K$6:$K$101,MATCH($B18,'For CSV - 2019 VentSpcFuncData'!$B$6:$B$101,0))</f>
        <v>0</v>
      </c>
      <c r="M18" s="148" t="e">
        <f t="shared" si="3"/>
        <v>#REF!</v>
      </c>
      <c r="N18" s="148">
        <f>INDEX('For CSV - 2019 VentSpcFuncData'!$J$6:$J$101,MATCH($B18,'For CSV - 2019 VentSpcFuncData'!$B$6:$B$101,0))</f>
        <v>15</v>
      </c>
      <c r="O18" s="148" t="e">
        <f t="shared" si="4"/>
        <v>#REF!</v>
      </c>
      <c r="P18" s="150" t="e">
        <f t="shared" si="0"/>
        <v>#REF!</v>
      </c>
      <c r="Q18" s="45" t="str">
        <f t="shared" si="1"/>
        <v>Audience Seating Area,Misc - All others</v>
      </c>
      <c r="R18" s="45" t="e">
        <f>INDEX(#REF!,MATCH($A18,#REF!,0))</f>
        <v>#REF!</v>
      </c>
      <c r="S18" s="45">
        <f>INDEX('For CSV - 2019 VentSpcFuncData'!$L$6:$L$101,MATCH($B18,'For CSV - 2019 VentSpcFuncData'!$B$6:$B$101,0))</f>
        <v>58</v>
      </c>
      <c r="T18" s="45" t="e">
        <f>MATCH($A18,#REF!,0)</f>
        <v>#REF!</v>
      </c>
      <c r="V18" t="str">
        <f t="shared" si="2"/>
        <v>2,              58,     "Misc - All others"</v>
      </c>
    </row>
    <row r="19" spans="1:22" x14ac:dyDescent="0.25">
      <c r="A19" s="58" t="s">
        <v>537</v>
      </c>
      <c r="B19" s="56" t="s">
        <v>832</v>
      </c>
      <c r="C19" s="57">
        <f>VLOOKUP($B19,'2019 Ventilation List SORT'!$A$6:$I$102,2)</f>
        <v>1.07</v>
      </c>
      <c r="D19" s="57">
        <f>VLOOKUP($B19,'2019 Ventilation List SORT'!$A$6:$I$102,3)</f>
        <v>0.15</v>
      </c>
      <c r="E19" s="60">
        <f>VLOOKUP($B19,'2019 Ventilation List SORT'!$A$6:$I$102,4)</f>
        <v>0</v>
      </c>
      <c r="F19" s="60">
        <f>VLOOKUP($B19,'2019 Ventilation List SORT'!$A$6:$I$102,5)</f>
        <v>0</v>
      </c>
      <c r="G19" s="57">
        <f>VLOOKUP($B19,'2019 Ventilation List SORT'!$A$6:$I$102,6)</f>
        <v>0</v>
      </c>
      <c r="H19" s="60">
        <f>VLOOKUP($B19,'2019 Ventilation List SORT'!$A$6:$I$102,7)</f>
        <v>1</v>
      </c>
      <c r="I19" s="57" t="str">
        <f>VLOOKUP($B19,'2019 Ventilation List SORT'!$A$6:$I$102,8)</f>
        <v/>
      </c>
      <c r="J19" s="96" t="str">
        <f>VLOOKUP($B19,'2019 Ventilation List SORT'!$A$6:$I$102,9)</f>
        <v>No</v>
      </c>
      <c r="K19" s="148" t="e">
        <f>INDEX(#REF!,MATCH($A19,#REF!,0))*0.5</f>
        <v>#REF!</v>
      </c>
      <c r="L19" s="148">
        <f>INDEX('For CSV - 2019 VentSpcFuncData'!$K$6:$K$101,MATCH($B19,'For CSV - 2019 VentSpcFuncData'!$B$6:$B$101,0))</f>
        <v>71.333333333333329</v>
      </c>
      <c r="M19" s="148">
        <f t="shared" si="3"/>
        <v>71.333333333333329</v>
      </c>
      <c r="N19" s="148">
        <f>INDEX('For CSV - 2019 VentSpcFuncData'!$J$6:$J$101,MATCH($B19,'For CSV - 2019 VentSpcFuncData'!$B$6:$B$101,0))</f>
        <v>15</v>
      </c>
      <c r="O19" s="148" t="e">
        <f t="shared" si="4"/>
        <v>#REF!</v>
      </c>
      <c r="P19" s="150" t="e">
        <f t="shared" si="0"/>
        <v>#REF!</v>
      </c>
      <c r="Q19" s="45" t="str">
        <f t="shared" si="1"/>
        <v>Audience Seating Area,Sports/Entertainment - Bowling alley (seating)</v>
      </c>
      <c r="R19" s="45" t="e">
        <f>INDEX(#REF!,MATCH($A19,#REF!,0))</f>
        <v>#REF!</v>
      </c>
      <c r="S19" s="45">
        <f>INDEX('For CSV - 2019 VentSpcFuncData'!$L$6:$L$101,MATCH($B19,'For CSV - 2019 VentSpcFuncData'!$B$6:$B$101,0))</f>
        <v>85</v>
      </c>
      <c r="T19" s="45" t="e">
        <f>MATCH($A19,#REF!,0)</f>
        <v>#REF!</v>
      </c>
      <c r="V19" t="str">
        <f t="shared" si="2"/>
        <v>2,              85,     "Sports/Entertainment - Bowling alley (seating)"</v>
      </c>
    </row>
    <row r="20" spans="1:22" x14ac:dyDescent="0.25">
      <c r="A20" s="58" t="s">
        <v>537</v>
      </c>
      <c r="B20" s="56" t="s">
        <v>839</v>
      </c>
      <c r="C20" s="57">
        <f>VLOOKUP($B20,'2019 Ventilation List SORT'!$A$6:$I$102,2)</f>
        <v>0.5</v>
      </c>
      <c r="D20" s="57">
        <f>VLOOKUP($B20,'2019 Ventilation List SORT'!$A$6:$I$102,3)</f>
        <v>0.15</v>
      </c>
      <c r="E20" s="60">
        <f>VLOOKUP($B20,'2019 Ventilation List SORT'!$A$6:$I$102,4)</f>
        <v>0</v>
      </c>
      <c r="F20" s="60">
        <f>VLOOKUP($B20,'2019 Ventilation List SORT'!$A$6:$I$102,5)</f>
        <v>0</v>
      </c>
      <c r="G20" s="57">
        <f>VLOOKUP($B20,'2019 Ventilation List SORT'!$A$6:$I$102,6)</f>
        <v>0</v>
      </c>
      <c r="H20" s="60">
        <f>VLOOKUP($B20,'2019 Ventilation List SORT'!$A$6:$I$102,7)</f>
        <v>1</v>
      </c>
      <c r="I20" s="57" t="str">
        <f>VLOOKUP($B20,'2019 Ventilation List SORT'!$A$6:$I$102,8)</f>
        <v>F</v>
      </c>
      <c r="J20" s="96" t="str">
        <f>VLOOKUP($B20,'2019 Ventilation List SORT'!$A$6:$I$102,9)</f>
        <v>No</v>
      </c>
      <c r="K20" s="148" t="e">
        <f>INDEX(#REF!,MATCH($A20,#REF!,0))*0.5</f>
        <v>#REF!</v>
      </c>
      <c r="L20" s="148">
        <f>INDEX('For CSV - 2019 VentSpcFuncData'!$K$6:$K$101,MATCH($B20,'For CSV - 2019 VentSpcFuncData'!$B$6:$B$101,0))</f>
        <v>33.333333333333336</v>
      </c>
      <c r="M20" s="148">
        <f t="shared" si="3"/>
        <v>33.333333333333336</v>
      </c>
      <c r="N20" s="148">
        <f>INDEX('For CSV - 2019 VentSpcFuncData'!$J$6:$J$101,MATCH($B20,'For CSV - 2019 VentSpcFuncData'!$B$6:$B$101,0))</f>
        <v>15</v>
      </c>
      <c r="O20" s="148" t="e">
        <f t="shared" si="4"/>
        <v>#REF!</v>
      </c>
      <c r="P20" s="150" t="e">
        <f t="shared" si="0"/>
        <v>#REF!</v>
      </c>
      <c r="Q20" s="45" t="str">
        <f t="shared" si="1"/>
        <v>Audience Seating Area,Sports/Entertainment - Spectator areas</v>
      </c>
      <c r="R20" s="45" t="e">
        <f>INDEX(#REF!,MATCH($A20,#REF!,0))</f>
        <v>#REF!</v>
      </c>
      <c r="S20" s="45">
        <f>INDEX('For CSV - 2019 VentSpcFuncData'!$L$6:$L$101,MATCH($B20,'For CSV - 2019 VentSpcFuncData'!$B$6:$B$101,0))</f>
        <v>92</v>
      </c>
      <c r="T20" s="45" t="e">
        <f>MATCH($A20,#REF!,0)</f>
        <v>#REF!</v>
      </c>
      <c r="V20" t="str">
        <f t="shared" si="2"/>
        <v>2,              92,     "Sports/Entertainment - Spectator areas"</v>
      </c>
    </row>
    <row r="21" spans="1:22" x14ac:dyDescent="0.25">
      <c r="A21" s="45" t="s">
        <v>503</v>
      </c>
      <c r="B21" s="119" t="s">
        <v>882</v>
      </c>
      <c r="C21" s="57">
        <f>VLOOKUP($B21,'2019 Ventilation List SORT'!$A$6:$I$102,2)</f>
        <v>1.07</v>
      </c>
      <c r="D21" s="57">
        <f>VLOOKUP($B21,'2019 Ventilation List SORT'!$A$6:$I$102,3)</f>
        <v>0.15</v>
      </c>
      <c r="E21" s="60">
        <f>VLOOKUP($B21,'2019 Ventilation List SORT'!$A$6:$I$102,4)</f>
        <v>0</v>
      </c>
      <c r="F21" s="60">
        <f>VLOOKUP($B21,'2019 Ventilation List SORT'!$A$6:$I$102,5)</f>
        <v>0</v>
      </c>
      <c r="G21" s="57">
        <f>VLOOKUP($B21,'2019 Ventilation List SORT'!$A$6:$I$102,6)</f>
        <v>0</v>
      </c>
      <c r="H21" s="60">
        <f>VLOOKUP($B21,'2019 Ventilation List SORT'!$A$6:$I$102,7)</f>
        <v>1</v>
      </c>
      <c r="I21" s="57" t="str">
        <f>VLOOKUP($B21,'2019 Ventilation List SORT'!$A$6:$I$102,8)</f>
        <v>F</v>
      </c>
      <c r="J21" s="96" t="str">
        <f>VLOOKUP($B21,'2019 Ventilation List SORT'!$A$6:$I$102,9)</f>
        <v>No</v>
      </c>
      <c r="K21" s="148" t="e">
        <f>INDEX(#REF!,MATCH($A21,#REF!,0))*0.5</f>
        <v>#REF!</v>
      </c>
      <c r="L21" s="148">
        <f>INDEX('For CSV - 2019 VentSpcFuncData'!$K$6:$K$101,MATCH($B21,'For CSV - 2019 VentSpcFuncData'!$B$6:$B$101,0))</f>
        <v>71.333333333333329</v>
      </c>
      <c r="M21" s="148">
        <f t="shared" si="3"/>
        <v>71.333333333333329</v>
      </c>
      <c r="N21" s="148">
        <f>INDEX('For CSV - 2019 VentSpcFuncData'!$J$6:$J$101,MATCH($B21,'For CSV - 2019 VentSpcFuncData'!$B$6:$B$101,0))</f>
        <v>15</v>
      </c>
      <c r="O21" s="148" t="e">
        <f t="shared" si="4"/>
        <v>#REF!</v>
      </c>
      <c r="P21" s="150" t="e">
        <f t="shared" si="0"/>
        <v>#REF!</v>
      </c>
      <c r="Q21" s="45" t="str">
        <f t="shared" si="1"/>
        <v>Auditorium Area,Assembly - Auditorium seating area</v>
      </c>
      <c r="R21" s="45" t="e">
        <f>INDEX(#REF!,MATCH($A21,#REF!,0))</f>
        <v>#REF!</v>
      </c>
      <c r="S21" s="45">
        <f>INDEX('For CSV - 2019 VentSpcFuncData'!$L$6:$L$101,MATCH($B21,'For CSV - 2019 VentSpcFuncData'!$B$6:$B$101,0))</f>
        <v>1</v>
      </c>
      <c r="T21" s="45" t="e">
        <f>MATCH($A21,#REF!,0)</f>
        <v>#REF!</v>
      </c>
      <c r="V21" t="e">
        <f t="shared" si="2"/>
        <v>#REF!</v>
      </c>
    </row>
    <row r="22" spans="1:22" x14ac:dyDescent="0.25">
      <c r="A22" s="45" t="s">
        <v>503</v>
      </c>
      <c r="B22" s="56" t="s">
        <v>882</v>
      </c>
      <c r="C22" s="57">
        <f>VLOOKUP($B22,'2019 Ventilation List SORT'!$A$6:$I$102,2)</f>
        <v>1.07</v>
      </c>
      <c r="D22" s="57">
        <f>VLOOKUP($B22,'2019 Ventilation List SORT'!$A$6:$I$102,3)</f>
        <v>0.15</v>
      </c>
      <c r="E22" s="60">
        <f>VLOOKUP($B22,'2019 Ventilation List SORT'!$A$6:$I$102,4)</f>
        <v>0</v>
      </c>
      <c r="F22" s="60">
        <f>VLOOKUP($B22,'2019 Ventilation List SORT'!$A$6:$I$102,5)</f>
        <v>0</v>
      </c>
      <c r="G22" s="57">
        <f>VLOOKUP($B22,'2019 Ventilation List SORT'!$A$6:$I$102,6)</f>
        <v>0</v>
      </c>
      <c r="H22" s="60">
        <f>VLOOKUP($B22,'2019 Ventilation List SORT'!$A$6:$I$102,7)</f>
        <v>1</v>
      </c>
      <c r="I22" s="57" t="str">
        <f>VLOOKUP($B22,'2019 Ventilation List SORT'!$A$6:$I$102,8)</f>
        <v>F</v>
      </c>
      <c r="J22" s="96" t="str">
        <f>VLOOKUP($B22,'2019 Ventilation List SORT'!$A$6:$I$102,9)</f>
        <v>No</v>
      </c>
      <c r="K22" s="148" t="e">
        <f>INDEX(#REF!,MATCH($A22,#REF!,0))*0.5</f>
        <v>#REF!</v>
      </c>
      <c r="L22" s="148">
        <f>INDEX('For CSV - 2019 VentSpcFuncData'!$K$6:$K$101,MATCH($B22,'For CSV - 2019 VentSpcFuncData'!$B$6:$B$101,0))</f>
        <v>71.333333333333329</v>
      </c>
      <c r="M22" s="148">
        <f t="shared" si="3"/>
        <v>71.333333333333329</v>
      </c>
      <c r="N22" s="148">
        <f>INDEX('For CSV - 2019 VentSpcFuncData'!$J$6:$J$101,MATCH($B22,'For CSV - 2019 VentSpcFuncData'!$B$6:$B$101,0))</f>
        <v>15</v>
      </c>
      <c r="O22" s="148" t="e">
        <f t="shared" si="4"/>
        <v>#REF!</v>
      </c>
      <c r="P22" s="150" t="e">
        <f t="shared" si="0"/>
        <v>#REF!</v>
      </c>
      <c r="Q22" s="45" t="str">
        <f t="shared" si="1"/>
        <v>Auditorium Area,Assembly - Auditorium seating area</v>
      </c>
      <c r="R22" s="45" t="e">
        <f>INDEX(#REF!,MATCH($A22,#REF!,0))</f>
        <v>#REF!</v>
      </c>
      <c r="S22" s="45">
        <f>INDEX('For CSV - 2019 VentSpcFuncData'!$L$6:$L$101,MATCH($B22,'For CSV - 2019 VentSpcFuncData'!$B$6:$B$101,0))</f>
        <v>1</v>
      </c>
      <c r="T22" s="45" t="e">
        <f>MATCH($A22,#REF!,0)</f>
        <v>#REF!</v>
      </c>
      <c r="V22" t="str">
        <f t="shared" si="2"/>
        <v>2,              1,     "Assembly - Auditorium seating area"</v>
      </c>
    </row>
    <row r="23" spans="1:22" x14ac:dyDescent="0.25">
      <c r="A23" s="45" t="s">
        <v>503</v>
      </c>
      <c r="B23" s="56" t="s">
        <v>922</v>
      </c>
      <c r="C23" s="57">
        <f>VLOOKUP($B23,'2019 Ventilation List SORT'!$A$6:$I$102,2)</f>
        <v>0.19</v>
      </c>
      <c r="D23" s="57">
        <f>VLOOKUP($B23,'2019 Ventilation List SORT'!$A$6:$I$102,3)</f>
        <v>0.15</v>
      </c>
      <c r="E23" s="60">
        <f>VLOOKUP($B23,'2019 Ventilation List SORT'!$A$6:$I$102,4)</f>
        <v>0</v>
      </c>
      <c r="F23" s="60">
        <f>VLOOKUP($B23,'2019 Ventilation List SORT'!$A$6:$I$102,5)</f>
        <v>0</v>
      </c>
      <c r="G23" s="57">
        <f>VLOOKUP($B23,'2019 Ventilation List SORT'!$A$6:$I$102,6)</f>
        <v>0</v>
      </c>
      <c r="H23" s="60">
        <f>VLOOKUP($B23,'2019 Ventilation List SORT'!$A$6:$I$102,7)</f>
        <v>1</v>
      </c>
      <c r="I23" s="57" t="str">
        <f>VLOOKUP($B23,'2019 Ventilation List SORT'!$A$6:$I$102,8)</f>
        <v>F</v>
      </c>
      <c r="J23" s="96" t="str">
        <f>VLOOKUP($B23,'2019 Ventilation List SORT'!$A$6:$I$102,9)</f>
        <v>No</v>
      </c>
      <c r="K23" s="148" t="e">
        <f>INDEX(#REF!,MATCH($A23,#REF!,0))*0.5</f>
        <v>#REF!</v>
      </c>
      <c r="L23" s="148">
        <f>INDEX('For CSV - 2019 VentSpcFuncData'!$K$6:$K$101,MATCH($B23,'For CSV - 2019 VentSpcFuncData'!$B$6:$B$101,0))</f>
        <v>12.666666666666666</v>
      </c>
      <c r="M23" s="148">
        <f t="shared" si="3"/>
        <v>12.666666666666666</v>
      </c>
      <c r="N23" s="148">
        <f>INDEX('For CSV - 2019 VentSpcFuncData'!$J$6:$J$101,MATCH($B23,'For CSV - 2019 VentSpcFuncData'!$B$6:$B$101,0))</f>
        <v>15</v>
      </c>
      <c r="O23" s="148" t="e">
        <f t="shared" si="4"/>
        <v>#REF!</v>
      </c>
      <c r="P23" s="150" t="e">
        <f t="shared" si="0"/>
        <v>#REF!</v>
      </c>
      <c r="Q23" s="45" t="str">
        <f t="shared" si="1"/>
        <v>Auditorium Area,Assembly - Courtrooms</v>
      </c>
      <c r="R23" s="45" t="e">
        <f>INDEX(#REF!,MATCH($A23,#REF!,0))</f>
        <v>#REF!</v>
      </c>
      <c r="S23" s="45">
        <f>INDEX('For CSV - 2019 VentSpcFuncData'!$L$6:$L$101,MATCH($B23,'For CSV - 2019 VentSpcFuncData'!$B$6:$B$101,0))</f>
        <v>2</v>
      </c>
      <c r="T23" s="45" t="e">
        <f>MATCH($A23,#REF!,0)</f>
        <v>#REF!</v>
      </c>
      <c r="V23" t="str">
        <f t="shared" si="2"/>
        <v>2,              2,     "Assembly - Courtrooms"</v>
      </c>
    </row>
    <row r="24" spans="1:22" x14ac:dyDescent="0.25">
      <c r="A24" s="45" t="s">
        <v>503</v>
      </c>
      <c r="B24" s="56" t="s">
        <v>883</v>
      </c>
      <c r="C24" s="57">
        <f>VLOOKUP($B24,'2019 Ventilation List SORT'!$A$6:$I$102,2)</f>
        <v>0.19</v>
      </c>
      <c r="D24" s="57">
        <f>VLOOKUP($B24,'2019 Ventilation List SORT'!$A$6:$I$102,3)</f>
        <v>0.15</v>
      </c>
      <c r="E24" s="60">
        <f>VLOOKUP($B24,'2019 Ventilation List SORT'!$A$6:$I$102,4)</f>
        <v>0</v>
      </c>
      <c r="F24" s="60">
        <f>VLOOKUP($B24,'2019 Ventilation List SORT'!$A$6:$I$102,5)</f>
        <v>0</v>
      </c>
      <c r="G24" s="57">
        <f>VLOOKUP($B24,'2019 Ventilation List SORT'!$A$6:$I$102,6)</f>
        <v>0</v>
      </c>
      <c r="H24" s="60">
        <f>VLOOKUP($B24,'2019 Ventilation List SORT'!$A$6:$I$102,7)</f>
        <v>1</v>
      </c>
      <c r="I24" s="57" t="str">
        <f>VLOOKUP($B24,'2019 Ventilation List SORT'!$A$6:$I$102,8)</f>
        <v>F</v>
      </c>
      <c r="J24" s="96" t="str">
        <f>VLOOKUP($B24,'2019 Ventilation List SORT'!$A$6:$I$102,9)</f>
        <v>No</v>
      </c>
      <c r="K24" s="148" t="e">
        <f>INDEX(#REF!,MATCH($A24,#REF!,0))*0.5</f>
        <v>#REF!</v>
      </c>
      <c r="L24" s="148">
        <f>INDEX('For CSV - 2019 VentSpcFuncData'!$K$6:$K$101,MATCH($B24,'For CSV - 2019 VentSpcFuncData'!$B$6:$B$101,0))</f>
        <v>12.666666666666666</v>
      </c>
      <c r="M24" s="148">
        <f t="shared" si="3"/>
        <v>12.666666666666666</v>
      </c>
      <c r="N24" s="148">
        <f>INDEX('For CSV - 2019 VentSpcFuncData'!$J$6:$J$101,MATCH($B24,'For CSV - 2019 VentSpcFuncData'!$B$6:$B$101,0))</f>
        <v>15</v>
      </c>
      <c r="O24" s="148" t="e">
        <f t="shared" si="4"/>
        <v>#REF!</v>
      </c>
      <c r="P24" s="150" t="e">
        <f t="shared" si="0"/>
        <v>#REF!</v>
      </c>
      <c r="Q24" s="45" t="str">
        <f t="shared" si="1"/>
        <v>Auditorium Area,Assembly - Legislative chambers</v>
      </c>
      <c r="R24" s="45" t="e">
        <f>INDEX(#REF!,MATCH($A24,#REF!,0))</f>
        <v>#REF!</v>
      </c>
      <c r="S24" s="45">
        <f>INDEX('For CSV - 2019 VentSpcFuncData'!$L$6:$L$101,MATCH($B24,'For CSV - 2019 VentSpcFuncData'!$B$6:$B$101,0))</f>
        <v>3</v>
      </c>
      <c r="T24" s="45" t="e">
        <f>MATCH($A24,#REF!,0)</f>
        <v>#REF!</v>
      </c>
      <c r="V24" t="str">
        <f t="shared" si="2"/>
        <v>2,              3,     "Assembly - Legislative chambers"</v>
      </c>
    </row>
    <row r="25" spans="1:22" x14ac:dyDescent="0.25">
      <c r="A25" s="45" t="s">
        <v>503</v>
      </c>
      <c r="B25" s="56" t="s">
        <v>788</v>
      </c>
      <c r="C25" s="57">
        <f>VLOOKUP($B25,'2019 Ventilation List SORT'!$A$6:$I$102,2)</f>
        <v>0</v>
      </c>
      <c r="D25" s="57">
        <f>VLOOKUP($B25,'2019 Ventilation List SORT'!$A$6:$I$102,3)</f>
        <v>0</v>
      </c>
      <c r="E25" s="60">
        <f>VLOOKUP($B25,'2019 Ventilation List SORT'!$A$6:$I$102,4)</f>
        <v>0</v>
      </c>
      <c r="F25" s="60">
        <f>VLOOKUP($B25,'2019 Ventilation List SORT'!$A$6:$I$102,5)</f>
        <v>0</v>
      </c>
      <c r="G25" s="57">
        <f>VLOOKUP($B25,'2019 Ventilation List SORT'!$A$6:$I$102,6)</f>
        <v>0.5</v>
      </c>
      <c r="H25" s="60">
        <f>VLOOKUP($B25,'2019 Ventilation List SORT'!$A$6:$I$102,7)</f>
        <v>1</v>
      </c>
      <c r="I25" s="57" t="str">
        <f>VLOOKUP($B25,'2019 Ventilation List SORT'!$A$6:$I$102,8)</f>
        <v>Exh. Note B</v>
      </c>
      <c r="J25" s="96" t="str">
        <f>VLOOKUP($B25,'2019 Ventilation List SORT'!$A$6:$I$102,9)</f>
        <v>No</v>
      </c>
      <c r="K25" s="148" t="e">
        <f>INDEX(#REF!,MATCH($A25,#REF!,0))*0.5</f>
        <v>#REF!</v>
      </c>
      <c r="L25" s="148">
        <f>INDEX('For CSV - 2019 VentSpcFuncData'!$K$6:$K$101,MATCH($B25,'For CSV - 2019 VentSpcFuncData'!$B$6:$B$101,0))</f>
        <v>0</v>
      </c>
      <c r="M25" s="148" t="e">
        <f t="shared" si="3"/>
        <v>#REF!</v>
      </c>
      <c r="N25" s="148">
        <f>INDEX('For CSV - 2019 VentSpcFuncData'!$J$6:$J$101,MATCH($B25,'For CSV - 2019 VentSpcFuncData'!$B$6:$B$101,0))</f>
        <v>0</v>
      </c>
      <c r="O25" s="148" t="e">
        <f t="shared" si="4"/>
        <v>#REF!</v>
      </c>
      <c r="P25" s="150" t="e">
        <f t="shared" si="0"/>
        <v>#REF!</v>
      </c>
      <c r="Q25" s="45" t="str">
        <f t="shared" si="1"/>
        <v>Auditorium Area,Exhaust - Arenas</v>
      </c>
      <c r="R25" s="45" t="e">
        <f>INDEX(#REF!,MATCH($A25,#REF!,0))</f>
        <v>#REF!</v>
      </c>
      <c r="S25" s="45">
        <f>INDEX('For CSV - 2019 VentSpcFuncData'!$L$6:$L$101,MATCH($B25,'For CSV - 2019 VentSpcFuncData'!$B$6:$B$101,0))</f>
        <v>25</v>
      </c>
      <c r="T25" s="45" t="e">
        <f>MATCH($A25,#REF!,0)</f>
        <v>#REF!</v>
      </c>
      <c r="V25" t="str">
        <f t="shared" si="2"/>
        <v>2,              25,     "Exhaust - Arenas"</v>
      </c>
    </row>
    <row r="26" spans="1:22" x14ac:dyDescent="0.25">
      <c r="A26" s="45" t="s">
        <v>503</v>
      </c>
      <c r="B26" s="56" t="s">
        <v>781</v>
      </c>
      <c r="C26" s="57">
        <f>VLOOKUP($B26,'2019 Ventilation List SORT'!$A$6:$I$102,2)</f>
        <v>0.15</v>
      </c>
      <c r="D26" s="57">
        <f>VLOOKUP($B26,'2019 Ventilation List SORT'!$A$6:$I$102,3)</f>
        <v>0.15</v>
      </c>
      <c r="E26" s="60">
        <f>VLOOKUP($B26,'2019 Ventilation List SORT'!$A$6:$I$102,4)</f>
        <v>0</v>
      </c>
      <c r="F26" s="60">
        <f>VLOOKUP($B26,'2019 Ventilation List SORT'!$A$6:$I$102,5)</f>
        <v>0</v>
      </c>
      <c r="G26" s="57">
        <f>VLOOKUP($B26,'2019 Ventilation List SORT'!$A$6:$I$102,6)</f>
        <v>0</v>
      </c>
      <c r="H26" s="60">
        <f>VLOOKUP($B26,'2019 Ventilation List SORT'!$A$6:$I$102,7)</f>
        <v>2</v>
      </c>
      <c r="I26" s="57" t="str">
        <f>VLOOKUP($B26,'2019 Ventilation List SORT'!$A$6:$I$102,8)</f>
        <v/>
      </c>
      <c r="J26" s="96" t="str">
        <f>VLOOKUP($B26,'2019 Ventilation List SORT'!$A$6:$I$102,9)</f>
        <v>No</v>
      </c>
      <c r="K26" s="148" t="e">
        <f>INDEX(#REF!,MATCH($A26,#REF!,0))*0.5</f>
        <v>#REF!</v>
      </c>
      <c r="L26" s="148">
        <f>INDEX('For CSV - 2019 VentSpcFuncData'!$K$6:$K$101,MATCH($B26,'For CSV - 2019 VentSpcFuncData'!$B$6:$B$101,0))</f>
        <v>0</v>
      </c>
      <c r="M26" s="148" t="e">
        <f t="shared" si="3"/>
        <v>#REF!</v>
      </c>
      <c r="N26" s="148">
        <f>INDEX('For CSV - 2019 VentSpcFuncData'!$J$6:$J$101,MATCH($B26,'For CSV - 2019 VentSpcFuncData'!$B$6:$B$101,0))</f>
        <v>15</v>
      </c>
      <c r="O26" s="148" t="e">
        <f t="shared" si="4"/>
        <v>#REF!</v>
      </c>
      <c r="P26" s="150" t="e">
        <f t="shared" si="0"/>
        <v>#REF!</v>
      </c>
      <c r="Q26" s="45" t="str">
        <f t="shared" si="1"/>
        <v>Auditorium Area,Misc - All others</v>
      </c>
      <c r="R26" s="45" t="e">
        <f>INDEX(#REF!,MATCH($A26,#REF!,0))</f>
        <v>#REF!</v>
      </c>
      <c r="S26" s="45">
        <f>INDEX('For CSV - 2019 VentSpcFuncData'!$L$6:$L$101,MATCH($B26,'For CSV - 2019 VentSpcFuncData'!$B$6:$B$101,0))</f>
        <v>58</v>
      </c>
      <c r="T26" s="45" t="e">
        <f>MATCH($A26,#REF!,0)</f>
        <v>#REF!</v>
      </c>
      <c r="V26" t="str">
        <f t="shared" si="2"/>
        <v>2,              58,     "Misc - All others"</v>
      </c>
    </row>
    <row r="27" spans="1:22" x14ac:dyDescent="0.25">
      <c r="A27" s="45" t="s">
        <v>535</v>
      </c>
      <c r="B27" s="119" t="s">
        <v>789</v>
      </c>
      <c r="C27" s="57">
        <f>VLOOKUP($B27,'2019 Ventilation List SORT'!$A$6:$I$102,2)</f>
        <v>0</v>
      </c>
      <c r="D27" s="57">
        <f>VLOOKUP($B27,'2019 Ventilation List SORT'!$A$6:$I$102,3)</f>
        <v>0</v>
      </c>
      <c r="E27" s="60">
        <f>VLOOKUP($B27,'2019 Ventilation List SORT'!$A$6:$I$102,4)</f>
        <v>0</v>
      </c>
      <c r="F27" s="60">
        <f>VLOOKUP($B27,'2019 Ventilation List SORT'!$A$6:$I$102,5)</f>
        <v>0</v>
      </c>
      <c r="G27" s="57">
        <f>VLOOKUP($B27,'2019 Ventilation List SORT'!$A$6:$I$102,6)</f>
        <v>1.5</v>
      </c>
      <c r="H27" s="60">
        <f>VLOOKUP($B27,'2019 Ventilation List SORT'!$A$6:$I$102,7)</f>
        <v>2</v>
      </c>
      <c r="I27" s="57" t="str">
        <f>VLOOKUP($B27,'2019 Ventilation List SORT'!$A$6:$I$102,8)</f>
        <v>Exh. Note A</v>
      </c>
      <c r="J27" s="96" t="str">
        <f>VLOOKUP($B27,'2019 Ventilation List SORT'!$A$6:$I$102,9)</f>
        <v>No</v>
      </c>
      <c r="K27" s="148" t="e">
        <f>INDEX(#REF!,MATCH($A27,#REF!,0))*0.5</f>
        <v>#REF!</v>
      </c>
      <c r="L27" s="148">
        <f>INDEX('For CSV - 2019 VentSpcFuncData'!$K$6:$K$101,MATCH($B27,'For CSV - 2019 VentSpcFuncData'!$B$6:$B$101,0))</f>
        <v>0</v>
      </c>
      <c r="M27" s="148" t="e">
        <f t="shared" si="3"/>
        <v>#REF!</v>
      </c>
      <c r="N27" s="148">
        <f>INDEX('For CSV - 2019 VentSpcFuncData'!$J$6:$J$101,MATCH($B27,'For CSV - 2019 VentSpcFuncData'!$B$6:$B$101,0))</f>
        <v>0</v>
      </c>
      <c r="O27" s="148" t="e">
        <f t="shared" si="4"/>
        <v>#REF!</v>
      </c>
      <c r="P27" s="150" t="e">
        <f t="shared" si="0"/>
        <v>#REF!</v>
      </c>
      <c r="Q27" s="45" t="str">
        <f t="shared" si="1"/>
        <v>Auto Repair / Maintenance Area,Exhaust - Auto repair rooms</v>
      </c>
      <c r="R27" s="45" t="e">
        <f>INDEX(#REF!,MATCH($A27,#REF!,0))</f>
        <v>#REF!</v>
      </c>
      <c r="S27" s="45">
        <f>INDEX('For CSV - 2019 VentSpcFuncData'!$L$6:$L$101,MATCH($B27,'For CSV - 2019 VentSpcFuncData'!$B$6:$B$101,0))</f>
        <v>26</v>
      </c>
      <c r="T27" s="45" t="e">
        <f>MATCH($A27,#REF!,0)</f>
        <v>#REF!</v>
      </c>
      <c r="V27" t="e">
        <f t="shared" si="2"/>
        <v>#REF!</v>
      </c>
    </row>
    <row r="28" spans="1:22" x14ac:dyDescent="0.25">
      <c r="A28" s="45" t="s">
        <v>535</v>
      </c>
      <c r="B28" s="56" t="s">
        <v>789</v>
      </c>
      <c r="C28" s="57">
        <f>VLOOKUP($B28,'2019 Ventilation List SORT'!$A$6:$I$102,2)</f>
        <v>0</v>
      </c>
      <c r="D28" s="57">
        <f>VLOOKUP($B28,'2019 Ventilation List SORT'!$A$6:$I$102,3)</f>
        <v>0</v>
      </c>
      <c r="E28" s="60">
        <f>VLOOKUP($B28,'2019 Ventilation List SORT'!$A$6:$I$102,4)</f>
        <v>0</v>
      </c>
      <c r="F28" s="60">
        <f>VLOOKUP($B28,'2019 Ventilation List SORT'!$A$6:$I$102,5)</f>
        <v>0</v>
      </c>
      <c r="G28" s="57">
        <f>VLOOKUP($B28,'2019 Ventilation List SORT'!$A$6:$I$102,6)</f>
        <v>1.5</v>
      </c>
      <c r="H28" s="60">
        <f>VLOOKUP($B28,'2019 Ventilation List SORT'!$A$6:$I$102,7)</f>
        <v>2</v>
      </c>
      <c r="I28" s="57" t="str">
        <f>VLOOKUP($B28,'2019 Ventilation List SORT'!$A$6:$I$102,8)</f>
        <v>Exh. Note A</v>
      </c>
      <c r="J28" s="96" t="str">
        <f>VLOOKUP($B28,'2019 Ventilation List SORT'!$A$6:$I$102,9)</f>
        <v>No</v>
      </c>
      <c r="K28" s="148" t="e">
        <f>INDEX(#REF!,MATCH($A28,#REF!,0))*0.5</f>
        <v>#REF!</v>
      </c>
      <c r="L28" s="148">
        <f>INDEX('For CSV - 2019 VentSpcFuncData'!$K$6:$K$101,MATCH($B28,'For CSV - 2019 VentSpcFuncData'!$B$6:$B$101,0))</f>
        <v>0</v>
      </c>
      <c r="M28" s="148" t="e">
        <f t="shared" si="3"/>
        <v>#REF!</v>
      </c>
      <c r="N28" s="148">
        <f>INDEX('For CSV - 2019 VentSpcFuncData'!$J$6:$J$101,MATCH($B28,'For CSV - 2019 VentSpcFuncData'!$B$6:$B$101,0))</f>
        <v>0</v>
      </c>
      <c r="O28" s="148" t="e">
        <f t="shared" si="4"/>
        <v>#REF!</v>
      </c>
      <c r="P28" s="150" t="e">
        <f t="shared" si="0"/>
        <v>#REF!</v>
      </c>
      <c r="Q28" s="45" t="str">
        <f t="shared" si="1"/>
        <v>Auto Repair / Maintenance Area,Exhaust - Auto repair rooms</v>
      </c>
      <c r="R28" s="45" t="e">
        <f>INDEX(#REF!,MATCH($A28,#REF!,0))</f>
        <v>#REF!</v>
      </c>
      <c r="S28" s="45">
        <f>INDEX('For CSV - 2019 VentSpcFuncData'!$L$6:$L$101,MATCH($B28,'For CSV - 2019 VentSpcFuncData'!$B$6:$B$101,0))</f>
        <v>26</v>
      </c>
      <c r="T28" s="45" t="e">
        <f>MATCH($A28,#REF!,0)</f>
        <v>#REF!</v>
      </c>
      <c r="V28" t="str">
        <f t="shared" si="2"/>
        <v>2,              26,     "Exhaust - Auto repair rooms"</v>
      </c>
    </row>
    <row r="29" spans="1:22" x14ac:dyDescent="0.25">
      <c r="A29" s="45" t="s">
        <v>29</v>
      </c>
      <c r="B29" s="119" t="s">
        <v>784</v>
      </c>
      <c r="C29" s="57">
        <f>VLOOKUP($B29,'2019 Ventilation List SORT'!$A$6:$I$102,2)</f>
        <v>0.4</v>
      </c>
      <c r="D29" s="57">
        <f>VLOOKUP($B29,'2019 Ventilation List SORT'!$A$6:$I$102,3)</f>
        <v>0.4</v>
      </c>
      <c r="E29" s="60">
        <f>VLOOKUP($B29,'2019 Ventilation List SORT'!$A$6:$I$102,4)</f>
        <v>0</v>
      </c>
      <c r="F29" s="60">
        <f>VLOOKUP($B29,'2019 Ventilation List SORT'!$A$6:$I$102,5)</f>
        <v>0</v>
      </c>
      <c r="G29" s="57">
        <f>VLOOKUP($B29,'2019 Ventilation List SORT'!$A$6:$I$102,6)</f>
        <v>0.6</v>
      </c>
      <c r="H29" s="60">
        <f>VLOOKUP($B29,'2019 Ventilation List SORT'!$A$6:$I$102,7)</f>
        <v>2</v>
      </c>
      <c r="I29" s="57" t="str">
        <f>VLOOKUP($B29,'2019 Ventilation List SORT'!$A$6:$I$102,8)</f>
        <v/>
      </c>
      <c r="J29" s="96" t="str">
        <f>VLOOKUP($B29,'2019 Ventilation List SORT'!$A$6:$I$102,9)</f>
        <v>No</v>
      </c>
      <c r="K29" s="148" t="e">
        <f>INDEX(#REF!,MATCH($A29,#REF!,0))*0.5</f>
        <v>#REF!</v>
      </c>
      <c r="L29" s="148">
        <f>INDEX('For CSV - 2019 VentSpcFuncData'!$K$6:$K$101,MATCH($B29,'For CSV - 2019 VentSpcFuncData'!$B$6:$B$101,0))</f>
        <v>0</v>
      </c>
      <c r="M29" s="148" t="e">
        <f t="shared" si="3"/>
        <v>#REF!</v>
      </c>
      <c r="N29" s="148">
        <f>INDEX('For CSV - 2019 VentSpcFuncData'!$J$6:$J$101,MATCH($B29,'For CSV - 2019 VentSpcFuncData'!$B$6:$B$101,0))</f>
        <v>15</v>
      </c>
      <c r="O29" s="148" t="e">
        <f t="shared" si="4"/>
        <v>#REF!</v>
      </c>
      <c r="P29" s="150" t="e">
        <f t="shared" si="0"/>
        <v>#REF!</v>
      </c>
      <c r="Q29" s="45" t="str">
        <f t="shared" si="1"/>
        <v>Beauty Salon Area,Retail - Beauty and nail salons</v>
      </c>
      <c r="R29" s="45" t="e">
        <f>INDEX(#REF!,MATCH($A29,#REF!,0))</f>
        <v>#REF!</v>
      </c>
      <c r="S29" s="45">
        <f>INDEX('For CSV - 2019 VentSpcFuncData'!$L$6:$L$101,MATCH($B29,'For CSV - 2019 VentSpcFuncData'!$B$6:$B$101,0))</f>
        <v>79</v>
      </c>
      <c r="T29" s="45" t="e">
        <f>MATCH($A29,#REF!,0)</f>
        <v>#REF!</v>
      </c>
      <c r="V29" t="e">
        <f t="shared" si="2"/>
        <v>#REF!</v>
      </c>
    </row>
    <row r="30" spans="1:22" x14ac:dyDescent="0.25">
      <c r="A30" s="45" t="s">
        <v>29</v>
      </c>
      <c r="B30" s="56" t="s">
        <v>783</v>
      </c>
      <c r="C30" s="57">
        <f>VLOOKUP($B30,'2019 Ventilation List SORT'!$A$6:$I$102,2)</f>
        <v>0.4</v>
      </c>
      <c r="D30" s="57">
        <f>VLOOKUP($B30,'2019 Ventilation List SORT'!$A$6:$I$102,3)</f>
        <v>0.4</v>
      </c>
      <c r="E30" s="60">
        <f>VLOOKUP($B30,'2019 Ventilation List SORT'!$A$6:$I$102,4)</f>
        <v>0</v>
      </c>
      <c r="F30" s="60">
        <f>VLOOKUP($B30,'2019 Ventilation List SORT'!$A$6:$I$102,5)</f>
        <v>0</v>
      </c>
      <c r="G30" s="57">
        <f>VLOOKUP($B30,'2019 Ventilation List SORT'!$A$6:$I$102,6)</f>
        <v>0.5</v>
      </c>
      <c r="H30" s="60">
        <f>VLOOKUP($B30,'2019 Ventilation List SORT'!$A$6:$I$102,7)</f>
        <v>2</v>
      </c>
      <c r="I30" s="57" t="str">
        <f>VLOOKUP($B30,'2019 Ventilation List SORT'!$A$6:$I$102,8)</f>
        <v>F</v>
      </c>
      <c r="J30" s="96" t="str">
        <f>VLOOKUP($B30,'2019 Ventilation List SORT'!$A$6:$I$102,9)</f>
        <v>No</v>
      </c>
      <c r="K30" s="148" t="e">
        <f>INDEX(#REF!,MATCH($A30,#REF!,0))*0.5</f>
        <v>#REF!</v>
      </c>
      <c r="L30" s="148">
        <f>INDEX('For CSV - 2019 VentSpcFuncData'!$K$6:$K$101,MATCH($B30,'For CSV - 2019 VentSpcFuncData'!$B$6:$B$101,0))</f>
        <v>0</v>
      </c>
      <c r="M30" s="148" t="e">
        <f t="shared" si="3"/>
        <v>#REF!</v>
      </c>
      <c r="N30" s="148">
        <f>INDEX('For CSV - 2019 VentSpcFuncData'!$J$6:$J$101,MATCH($B30,'For CSV - 2019 VentSpcFuncData'!$B$6:$B$101,0))</f>
        <v>15</v>
      </c>
      <c r="O30" s="148" t="e">
        <f t="shared" si="4"/>
        <v>#REF!</v>
      </c>
      <c r="P30" s="150" t="e">
        <f t="shared" si="0"/>
        <v>#REF!</v>
      </c>
      <c r="Q30" s="45" t="str">
        <f t="shared" si="1"/>
        <v>Beauty Salon Area,Retail - Barbershop</v>
      </c>
      <c r="R30" s="45" t="e">
        <f>INDEX(#REF!,MATCH($A30,#REF!,0))</f>
        <v>#REF!</v>
      </c>
      <c r="S30" s="45">
        <f>INDEX('For CSV - 2019 VentSpcFuncData'!$L$6:$L$101,MATCH($B30,'For CSV - 2019 VentSpcFuncData'!$B$6:$B$101,0))</f>
        <v>78</v>
      </c>
      <c r="T30" s="45" t="e">
        <f>MATCH($A30,#REF!,0)</f>
        <v>#REF!</v>
      </c>
      <c r="V30" t="str">
        <f t="shared" si="2"/>
        <v>2,              78,     "Retail - Barbershop"</v>
      </c>
    </row>
    <row r="31" spans="1:22" x14ac:dyDescent="0.25">
      <c r="A31" s="45" t="s">
        <v>29</v>
      </c>
      <c r="B31" s="56" t="s">
        <v>784</v>
      </c>
      <c r="C31" s="57">
        <f>VLOOKUP($B31,'2019 Ventilation List SORT'!$A$6:$I$102,2)</f>
        <v>0.4</v>
      </c>
      <c r="D31" s="57">
        <f>VLOOKUP($B31,'2019 Ventilation List SORT'!$A$6:$I$102,3)</f>
        <v>0.4</v>
      </c>
      <c r="E31" s="60">
        <f>VLOOKUP($B31,'2019 Ventilation List SORT'!$A$6:$I$102,4)</f>
        <v>0</v>
      </c>
      <c r="F31" s="60">
        <f>VLOOKUP($B31,'2019 Ventilation List SORT'!$A$6:$I$102,5)</f>
        <v>0</v>
      </c>
      <c r="G31" s="57">
        <f>VLOOKUP($B31,'2019 Ventilation List SORT'!$A$6:$I$102,6)</f>
        <v>0.6</v>
      </c>
      <c r="H31" s="60">
        <f>VLOOKUP($B31,'2019 Ventilation List SORT'!$A$6:$I$102,7)</f>
        <v>2</v>
      </c>
      <c r="I31" s="57" t="str">
        <f>VLOOKUP($B31,'2019 Ventilation List SORT'!$A$6:$I$102,8)</f>
        <v/>
      </c>
      <c r="J31" s="96" t="str">
        <f>VLOOKUP($B31,'2019 Ventilation List SORT'!$A$6:$I$102,9)</f>
        <v>No</v>
      </c>
      <c r="K31" s="148" t="e">
        <f>INDEX(#REF!,MATCH($A31,#REF!,0))*0.5</f>
        <v>#REF!</v>
      </c>
      <c r="L31" s="148">
        <f>INDEX('For CSV - 2019 VentSpcFuncData'!$K$6:$K$101,MATCH($B31,'For CSV - 2019 VentSpcFuncData'!$B$6:$B$101,0))</f>
        <v>0</v>
      </c>
      <c r="M31" s="148" t="e">
        <f t="shared" si="3"/>
        <v>#REF!</v>
      </c>
      <c r="N31" s="148">
        <f>INDEX('For CSV - 2019 VentSpcFuncData'!$J$6:$J$101,MATCH($B31,'For CSV - 2019 VentSpcFuncData'!$B$6:$B$101,0))</f>
        <v>15</v>
      </c>
      <c r="O31" s="148" t="e">
        <f t="shared" si="4"/>
        <v>#REF!</v>
      </c>
      <c r="P31" s="150" t="e">
        <f t="shared" si="0"/>
        <v>#REF!</v>
      </c>
      <c r="Q31" s="45" t="str">
        <f t="shared" si="1"/>
        <v>Beauty Salon Area,Retail - Beauty and nail salons</v>
      </c>
      <c r="R31" s="45" t="e">
        <f>INDEX(#REF!,MATCH($A31,#REF!,0))</f>
        <v>#REF!</v>
      </c>
      <c r="S31" s="45">
        <f>INDEX('For CSV - 2019 VentSpcFuncData'!$L$6:$L$101,MATCH($B31,'For CSV - 2019 VentSpcFuncData'!$B$6:$B$101,0))</f>
        <v>79</v>
      </c>
      <c r="T31" s="45" t="e">
        <f>MATCH($A31,#REF!,0)</f>
        <v>#REF!</v>
      </c>
      <c r="V31" t="str">
        <f t="shared" si="2"/>
        <v>2,              79,     "Retail - Beauty and nail salons"</v>
      </c>
    </row>
    <row r="32" spans="1:22" x14ac:dyDescent="0.25">
      <c r="A32" s="45" t="s">
        <v>504</v>
      </c>
      <c r="B32" s="119" t="s">
        <v>883</v>
      </c>
      <c r="C32" s="57">
        <f>VLOOKUP($B32,'2019 Ventilation List SORT'!$A$6:$I$102,2)</f>
        <v>0.19</v>
      </c>
      <c r="D32" s="57">
        <f>VLOOKUP($B32,'2019 Ventilation List SORT'!$A$6:$I$102,3)</f>
        <v>0.15</v>
      </c>
      <c r="E32" s="60">
        <f>VLOOKUP($B32,'2019 Ventilation List SORT'!$A$6:$I$102,4)</f>
        <v>0</v>
      </c>
      <c r="F32" s="60">
        <f>VLOOKUP($B32,'2019 Ventilation List SORT'!$A$6:$I$102,5)</f>
        <v>0</v>
      </c>
      <c r="G32" s="57">
        <f>VLOOKUP($B32,'2019 Ventilation List SORT'!$A$6:$I$102,6)</f>
        <v>0</v>
      </c>
      <c r="H32" s="60">
        <f>VLOOKUP($B32,'2019 Ventilation List SORT'!$A$6:$I$102,7)</f>
        <v>1</v>
      </c>
      <c r="I32" s="57" t="str">
        <f>VLOOKUP($B32,'2019 Ventilation List SORT'!$A$6:$I$102,8)</f>
        <v>F</v>
      </c>
      <c r="J32" s="96" t="str">
        <f>VLOOKUP($B32,'2019 Ventilation List SORT'!$A$6:$I$102,9)</f>
        <v>No</v>
      </c>
      <c r="K32" s="148" t="e">
        <f>INDEX(#REF!,MATCH($A32,#REF!,0))*0.5</f>
        <v>#REF!</v>
      </c>
      <c r="L32" s="148">
        <f>INDEX('For CSV - 2019 VentSpcFuncData'!$K$6:$K$101,MATCH($B32,'For CSV - 2019 VentSpcFuncData'!$B$6:$B$101,0))</f>
        <v>12.666666666666666</v>
      </c>
      <c r="M32" s="148">
        <f t="shared" si="3"/>
        <v>12.666666666666666</v>
      </c>
      <c r="N32" s="148">
        <f>INDEX('For CSV - 2019 VentSpcFuncData'!$J$6:$J$101,MATCH($B32,'For CSV - 2019 VentSpcFuncData'!$B$6:$B$101,0))</f>
        <v>15</v>
      </c>
      <c r="O32" s="148" t="e">
        <f t="shared" si="4"/>
        <v>#REF!</v>
      </c>
      <c r="P32" s="150" t="e">
        <f t="shared" si="0"/>
        <v>#REF!</v>
      </c>
      <c r="Q32" s="45" t="str">
        <f t="shared" si="1"/>
        <v>Civic Meeting Place Area,Assembly - Legislative chambers</v>
      </c>
      <c r="R32" s="45" t="e">
        <f>INDEX(#REF!,MATCH($A32,#REF!,0))</f>
        <v>#REF!</v>
      </c>
      <c r="S32" s="45">
        <f>INDEX('For CSV - 2019 VentSpcFuncData'!$L$6:$L$101,MATCH($B32,'For CSV - 2019 VentSpcFuncData'!$B$6:$B$101,0))</f>
        <v>3</v>
      </c>
      <c r="T32" s="45" t="e">
        <f>MATCH($A32,#REF!,0)</f>
        <v>#REF!</v>
      </c>
      <c r="V32" t="e">
        <f t="shared" si="2"/>
        <v>#REF!</v>
      </c>
    </row>
    <row r="33" spans="1:22" x14ac:dyDescent="0.25">
      <c r="A33" s="45" t="s">
        <v>504</v>
      </c>
      <c r="B33" s="56" t="s">
        <v>882</v>
      </c>
      <c r="C33" s="57">
        <f>VLOOKUP($B33,'2019 Ventilation List SORT'!$A$6:$I$102,2)</f>
        <v>1.07</v>
      </c>
      <c r="D33" s="57">
        <f>VLOOKUP($B33,'2019 Ventilation List SORT'!$A$6:$I$102,3)</f>
        <v>0.15</v>
      </c>
      <c r="E33" s="60">
        <f>VLOOKUP($B33,'2019 Ventilation List SORT'!$A$6:$I$102,4)</f>
        <v>0</v>
      </c>
      <c r="F33" s="60">
        <f>VLOOKUP($B33,'2019 Ventilation List SORT'!$A$6:$I$102,5)</f>
        <v>0</v>
      </c>
      <c r="G33" s="57">
        <f>VLOOKUP($B33,'2019 Ventilation List SORT'!$A$6:$I$102,6)</f>
        <v>0</v>
      </c>
      <c r="H33" s="60">
        <f>VLOOKUP($B33,'2019 Ventilation List SORT'!$A$6:$I$102,7)</f>
        <v>1</v>
      </c>
      <c r="I33" s="57" t="str">
        <f>VLOOKUP($B33,'2019 Ventilation List SORT'!$A$6:$I$102,8)</f>
        <v>F</v>
      </c>
      <c r="J33" s="96" t="str">
        <f>VLOOKUP($B33,'2019 Ventilation List SORT'!$A$6:$I$102,9)</f>
        <v>No</v>
      </c>
      <c r="K33" s="148" t="e">
        <f>INDEX(#REF!,MATCH($A33,#REF!,0))*0.5</f>
        <v>#REF!</v>
      </c>
      <c r="L33" s="148">
        <f>INDEX('For CSV - 2019 VentSpcFuncData'!$K$6:$K$101,MATCH($B33,'For CSV - 2019 VentSpcFuncData'!$B$6:$B$101,0))</f>
        <v>71.333333333333329</v>
      </c>
      <c r="M33" s="148">
        <f t="shared" si="3"/>
        <v>71.333333333333329</v>
      </c>
      <c r="N33" s="148">
        <f>INDEX('For CSV - 2019 VentSpcFuncData'!$J$6:$J$101,MATCH($B33,'For CSV - 2019 VentSpcFuncData'!$B$6:$B$101,0))</f>
        <v>15</v>
      </c>
      <c r="O33" s="148" t="e">
        <f t="shared" si="4"/>
        <v>#REF!</v>
      </c>
      <c r="P33" s="150" t="e">
        <f t="shared" si="0"/>
        <v>#REF!</v>
      </c>
      <c r="Q33" s="45" t="str">
        <f t="shared" si="1"/>
        <v>Civic Meeting Place Area,Assembly - Auditorium seating area</v>
      </c>
      <c r="R33" s="45" t="e">
        <f>INDEX(#REF!,MATCH($A33,#REF!,0))</f>
        <v>#REF!</v>
      </c>
      <c r="S33" s="45">
        <f>INDEX('For CSV - 2019 VentSpcFuncData'!$L$6:$L$101,MATCH($B33,'For CSV - 2019 VentSpcFuncData'!$B$6:$B$101,0))</f>
        <v>1</v>
      </c>
      <c r="T33" s="45" t="e">
        <f>MATCH($A33,#REF!,0)</f>
        <v>#REF!</v>
      </c>
      <c r="V33" t="str">
        <f t="shared" si="2"/>
        <v>2,              1,     "Assembly - Auditorium seating area"</v>
      </c>
    </row>
    <row r="34" spans="1:22" x14ac:dyDescent="0.25">
      <c r="A34" s="45" t="s">
        <v>504</v>
      </c>
      <c r="B34" s="56" t="s">
        <v>922</v>
      </c>
      <c r="C34" s="57">
        <f>VLOOKUP($B34,'2019 Ventilation List SORT'!$A$6:$I$102,2)</f>
        <v>0.19</v>
      </c>
      <c r="D34" s="57">
        <f>VLOOKUP($B34,'2019 Ventilation List SORT'!$A$6:$I$102,3)</f>
        <v>0.15</v>
      </c>
      <c r="E34" s="60">
        <f>VLOOKUP($B34,'2019 Ventilation List SORT'!$A$6:$I$102,4)</f>
        <v>0</v>
      </c>
      <c r="F34" s="60">
        <f>VLOOKUP($B34,'2019 Ventilation List SORT'!$A$6:$I$102,5)</f>
        <v>0</v>
      </c>
      <c r="G34" s="57">
        <f>VLOOKUP($B34,'2019 Ventilation List SORT'!$A$6:$I$102,6)</f>
        <v>0</v>
      </c>
      <c r="H34" s="60">
        <f>VLOOKUP($B34,'2019 Ventilation List SORT'!$A$6:$I$102,7)</f>
        <v>1</v>
      </c>
      <c r="I34" s="57" t="str">
        <f>VLOOKUP($B34,'2019 Ventilation List SORT'!$A$6:$I$102,8)</f>
        <v>F</v>
      </c>
      <c r="J34" s="96" t="str">
        <f>VLOOKUP($B34,'2019 Ventilation List SORT'!$A$6:$I$102,9)</f>
        <v>No</v>
      </c>
      <c r="K34" s="148" t="e">
        <f>INDEX(#REF!,MATCH($A34,#REF!,0))*0.5</f>
        <v>#REF!</v>
      </c>
      <c r="L34" s="148">
        <f>INDEX('For CSV - 2019 VentSpcFuncData'!$K$6:$K$101,MATCH($B34,'For CSV - 2019 VentSpcFuncData'!$B$6:$B$101,0))</f>
        <v>12.666666666666666</v>
      </c>
      <c r="M34" s="148">
        <f t="shared" si="3"/>
        <v>12.666666666666666</v>
      </c>
      <c r="N34" s="148">
        <f>INDEX('For CSV - 2019 VentSpcFuncData'!$J$6:$J$101,MATCH($B34,'For CSV - 2019 VentSpcFuncData'!$B$6:$B$101,0))</f>
        <v>15</v>
      </c>
      <c r="O34" s="148" t="e">
        <f t="shared" si="4"/>
        <v>#REF!</v>
      </c>
      <c r="P34" s="150" t="e">
        <f t="shared" si="0"/>
        <v>#REF!</v>
      </c>
      <c r="Q34" s="45" t="str">
        <f t="shared" si="1"/>
        <v>Civic Meeting Place Area,Assembly - Courtrooms</v>
      </c>
      <c r="R34" s="45" t="e">
        <f>INDEX(#REF!,MATCH($A34,#REF!,0))</f>
        <v>#REF!</v>
      </c>
      <c r="S34" s="45">
        <f>INDEX('For CSV - 2019 VentSpcFuncData'!$L$6:$L$101,MATCH($B34,'For CSV - 2019 VentSpcFuncData'!$B$6:$B$101,0))</f>
        <v>2</v>
      </c>
      <c r="T34" s="45" t="e">
        <f>MATCH($A34,#REF!,0)</f>
        <v>#REF!</v>
      </c>
      <c r="V34" t="str">
        <f t="shared" si="2"/>
        <v>2,              2,     "Assembly - Courtrooms"</v>
      </c>
    </row>
    <row r="35" spans="1:22" x14ac:dyDescent="0.25">
      <c r="A35" s="45" t="s">
        <v>504</v>
      </c>
      <c r="B35" s="56" t="s">
        <v>883</v>
      </c>
      <c r="C35" s="57">
        <f>VLOOKUP($B35,'2019 Ventilation List SORT'!$A$6:$I$102,2)</f>
        <v>0.19</v>
      </c>
      <c r="D35" s="57">
        <f>VLOOKUP($B35,'2019 Ventilation List SORT'!$A$6:$I$102,3)</f>
        <v>0.15</v>
      </c>
      <c r="E35" s="60">
        <f>VLOOKUP($B35,'2019 Ventilation List SORT'!$A$6:$I$102,4)</f>
        <v>0</v>
      </c>
      <c r="F35" s="60">
        <f>VLOOKUP($B35,'2019 Ventilation List SORT'!$A$6:$I$102,5)</f>
        <v>0</v>
      </c>
      <c r="G35" s="57">
        <f>VLOOKUP($B35,'2019 Ventilation List SORT'!$A$6:$I$102,6)</f>
        <v>0</v>
      </c>
      <c r="H35" s="60">
        <f>VLOOKUP($B35,'2019 Ventilation List SORT'!$A$6:$I$102,7)</f>
        <v>1</v>
      </c>
      <c r="I35" s="57" t="str">
        <f>VLOOKUP($B35,'2019 Ventilation List SORT'!$A$6:$I$102,8)</f>
        <v>F</v>
      </c>
      <c r="J35" s="96" t="str">
        <f>VLOOKUP($B35,'2019 Ventilation List SORT'!$A$6:$I$102,9)</f>
        <v>No</v>
      </c>
      <c r="K35" s="148" t="e">
        <f>INDEX(#REF!,MATCH($A35,#REF!,0))*0.5</f>
        <v>#REF!</v>
      </c>
      <c r="L35" s="148">
        <f>INDEX('For CSV - 2019 VentSpcFuncData'!$K$6:$K$101,MATCH($B35,'For CSV - 2019 VentSpcFuncData'!$B$6:$B$101,0))</f>
        <v>12.666666666666666</v>
      </c>
      <c r="M35" s="148">
        <f t="shared" si="3"/>
        <v>12.666666666666666</v>
      </c>
      <c r="N35" s="148">
        <f>INDEX('For CSV - 2019 VentSpcFuncData'!$J$6:$J$101,MATCH($B35,'For CSV - 2019 VentSpcFuncData'!$B$6:$B$101,0))</f>
        <v>15</v>
      </c>
      <c r="O35" s="148" t="e">
        <f t="shared" si="4"/>
        <v>#REF!</v>
      </c>
      <c r="P35" s="150" t="e">
        <f t="shared" si="0"/>
        <v>#REF!</v>
      </c>
      <c r="Q35" s="45" t="str">
        <f t="shared" si="1"/>
        <v>Civic Meeting Place Area,Assembly - Legislative chambers</v>
      </c>
      <c r="R35" s="45" t="e">
        <f>INDEX(#REF!,MATCH($A35,#REF!,0))</f>
        <v>#REF!</v>
      </c>
      <c r="S35" s="45">
        <f>INDEX('For CSV - 2019 VentSpcFuncData'!$L$6:$L$101,MATCH($B35,'For CSV - 2019 VentSpcFuncData'!$B$6:$B$101,0))</f>
        <v>3</v>
      </c>
      <c r="T35" s="45" t="e">
        <f>MATCH($A35,#REF!,0)</f>
        <v>#REF!</v>
      </c>
      <c r="V35" t="str">
        <f t="shared" si="2"/>
        <v>2,              3,     "Assembly - Legislative chambers"</v>
      </c>
    </row>
    <row r="36" spans="1:22" x14ac:dyDescent="0.25">
      <c r="A36" s="45" t="s">
        <v>504</v>
      </c>
      <c r="B36" s="56" t="s">
        <v>758</v>
      </c>
      <c r="C36" s="57">
        <f>VLOOKUP($B36,'2019 Ventilation List SORT'!$A$6:$I$102,2)</f>
        <v>0.5</v>
      </c>
      <c r="D36" s="57">
        <f>VLOOKUP($B36,'2019 Ventilation List SORT'!$A$6:$I$102,3)</f>
        <v>0.15</v>
      </c>
      <c r="E36" s="60">
        <f>VLOOKUP($B36,'2019 Ventilation List SORT'!$A$6:$I$102,4)</f>
        <v>0</v>
      </c>
      <c r="F36" s="60">
        <f>VLOOKUP($B36,'2019 Ventilation List SORT'!$A$6:$I$102,5)</f>
        <v>0</v>
      </c>
      <c r="G36" s="57">
        <f>VLOOKUP($B36,'2019 Ventilation List SORT'!$A$6:$I$102,6)</f>
        <v>0</v>
      </c>
      <c r="H36" s="60">
        <f>VLOOKUP($B36,'2019 Ventilation List SORT'!$A$6:$I$102,7)</f>
        <v>1</v>
      </c>
      <c r="I36" s="57" t="str">
        <f>VLOOKUP($B36,'2019 Ventilation List SORT'!$A$6:$I$102,8)</f>
        <v>F</v>
      </c>
      <c r="J36" s="96" t="str">
        <f>VLOOKUP($B36,'2019 Ventilation List SORT'!$A$6:$I$102,9)</f>
        <v>No</v>
      </c>
      <c r="K36" s="148" t="e">
        <f>INDEX(#REF!,MATCH($A36,#REF!,0))*0.5</f>
        <v>#REF!</v>
      </c>
      <c r="L36" s="148">
        <f>INDEX('For CSV - 2019 VentSpcFuncData'!$K$6:$K$101,MATCH($B36,'For CSV - 2019 VentSpcFuncData'!$B$6:$B$101,0))</f>
        <v>33.333333333333336</v>
      </c>
      <c r="M36" s="148">
        <f t="shared" si="3"/>
        <v>33.333333333333336</v>
      </c>
      <c r="N36" s="148">
        <f>INDEX('For CSV - 2019 VentSpcFuncData'!$J$6:$J$101,MATCH($B36,'For CSV - 2019 VentSpcFuncData'!$B$6:$B$101,0))</f>
        <v>15</v>
      </c>
      <c r="O36" s="148" t="e">
        <f t="shared" si="4"/>
        <v>#REF!</v>
      </c>
      <c r="P36" s="150" t="e">
        <f t="shared" si="0"/>
        <v>#REF!</v>
      </c>
      <c r="Q36" s="45" t="str">
        <f t="shared" si="1"/>
        <v>Civic Meeting Place Area,General - Conference/meeting</v>
      </c>
      <c r="R36" s="45" t="e">
        <f>INDEX(#REF!,MATCH($A36,#REF!,0))</f>
        <v>#REF!</v>
      </c>
      <c r="S36" s="45">
        <f>INDEX('For CSV - 2019 VentSpcFuncData'!$L$6:$L$101,MATCH($B36,'For CSV - 2019 VentSpcFuncData'!$B$6:$B$101,0))</f>
        <v>48</v>
      </c>
      <c r="T36" s="45" t="e">
        <f>MATCH($A36,#REF!,0)</f>
        <v>#REF!</v>
      </c>
      <c r="V36" t="str">
        <f t="shared" si="2"/>
        <v>2,              48,     "General - Conference/meeting"</v>
      </c>
    </row>
    <row r="37" spans="1:22" x14ac:dyDescent="0.25">
      <c r="A37" s="45" t="s">
        <v>504</v>
      </c>
      <c r="B37" s="56" t="s">
        <v>781</v>
      </c>
      <c r="C37" s="57">
        <f>VLOOKUP($B37,'2019 Ventilation List SORT'!$A$6:$I$102,2)</f>
        <v>0.15</v>
      </c>
      <c r="D37" s="57">
        <f>VLOOKUP($B37,'2019 Ventilation List SORT'!$A$6:$I$102,3)</f>
        <v>0.15</v>
      </c>
      <c r="E37" s="60">
        <f>VLOOKUP($B37,'2019 Ventilation List SORT'!$A$6:$I$102,4)</f>
        <v>0</v>
      </c>
      <c r="F37" s="60">
        <f>VLOOKUP($B37,'2019 Ventilation List SORT'!$A$6:$I$102,5)</f>
        <v>0</v>
      </c>
      <c r="G37" s="57">
        <f>VLOOKUP($B37,'2019 Ventilation List SORT'!$A$6:$I$102,6)</f>
        <v>0</v>
      </c>
      <c r="H37" s="60">
        <f>VLOOKUP($B37,'2019 Ventilation List SORT'!$A$6:$I$102,7)</f>
        <v>2</v>
      </c>
      <c r="I37" s="57" t="str">
        <f>VLOOKUP($B37,'2019 Ventilation List SORT'!$A$6:$I$102,8)</f>
        <v/>
      </c>
      <c r="J37" s="96" t="str">
        <f>VLOOKUP($B37,'2019 Ventilation List SORT'!$A$6:$I$102,9)</f>
        <v>No</v>
      </c>
      <c r="K37" s="148" t="e">
        <f>INDEX(#REF!,MATCH($A37,#REF!,0))*0.5</f>
        <v>#REF!</v>
      </c>
      <c r="L37" s="148">
        <f>INDEX('For CSV - 2019 VentSpcFuncData'!$K$6:$K$101,MATCH($B37,'For CSV - 2019 VentSpcFuncData'!$B$6:$B$101,0))</f>
        <v>0</v>
      </c>
      <c r="M37" s="148" t="e">
        <f t="shared" si="3"/>
        <v>#REF!</v>
      </c>
      <c r="N37" s="148">
        <f>INDEX('For CSV - 2019 VentSpcFuncData'!$J$6:$J$101,MATCH($B37,'For CSV - 2019 VentSpcFuncData'!$B$6:$B$101,0))</f>
        <v>15</v>
      </c>
      <c r="O37" s="148" t="e">
        <f t="shared" si="4"/>
        <v>#REF!</v>
      </c>
      <c r="P37" s="150" t="e">
        <f t="shared" si="0"/>
        <v>#REF!</v>
      </c>
      <c r="Q37" s="45" t="str">
        <f t="shared" si="1"/>
        <v>Civic Meeting Place Area,Misc - All others</v>
      </c>
      <c r="R37" s="45" t="e">
        <f>INDEX(#REF!,MATCH($A37,#REF!,0))</f>
        <v>#REF!</v>
      </c>
      <c r="S37" s="45">
        <f>INDEX('For CSV - 2019 VentSpcFuncData'!$L$6:$L$101,MATCH($B37,'For CSV - 2019 VentSpcFuncData'!$B$6:$B$101,0))</f>
        <v>58</v>
      </c>
      <c r="T37" s="45" t="e">
        <f>MATCH($A37,#REF!,0)</f>
        <v>#REF!</v>
      </c>
      <c r="V37" t="str">
        <f t="shared" si="2"/>
        <v>2,              58,     "Misc - All others"</v>
      </c>
    </row>
    <row r="38" spans="1:22" x14ac:dyDescent="0.25">
      <c r="A38" s="45" t="s">
        <v>538</v>
      </c>
      <c r="B38" s="119" t="s">
        <v>931</v>
      </c>
      <c r="C38" s="57">
        <f>VLOOKUP($B38,'2019 Ventilation List SORT'!$A$6:$I$102,2)</f>
        <v>0.38</v>
      </c>
      <c r="D38" s="57">
        <f>VLOOKUP($B38,'2019 Ventilation List SORT'!$A$6:$I$102,3)</f>
        <v>0.15</v>
      </c>
      <c r="E38" s="60">
        <f>VLOOKUP($B38,'2019 Ventilation List SORT'!$A$6:$I$102,4)</f>
        <v>0</v>
      </c>
      <c r="F38" s="60">
        <f>VLOOKUP($B38,'2019 Ventilation List SORT'!$A$6:$I$102,5)</f>
        <v>0</v>
      </c>
      <c r="G38" s="57">
        <f>VLOOKUP($B38,'2019 Ventilation List SORT'!$A$6:$I$102,6)</f>
        <v>0</v>
      </c>
      <c r="H38" s="60">
        <f>VLOOKUP($B38,'2019 Ventilation List SORT'!$A$6:$I$102,7)</f>
        <v>1</v>
      </c>
      <c r="I38" s="57" t="str">
        <f>VLOOKUP($B38,'2019 Ventilation List SORT'!$A$6:$I$102,8)</f>
        <v/>
      </c>
      <c r="J38" s="96" t="str">
        <f>VLOOKUP($B38,'2019 Ventilation List SORT'!$A$6:$I$102,9)</f>
        <v>No</v>
      </c>
      <c r="K38" s="148" t="e">
        <f>INDEX(#REF!,MATCH($A38,#REF!,0))*0.5</f>
        <v>#REF!</v>
      </c>
      <c r="L38" s="148">
        <f>INDEX('For CSV - 2019 VentSpcFuncData'!$K$6:$K$101,MATCH($B38,'For CSV - 2019 VentSpcFuncData'!$B$6:$B$101,0))</f>
        <v>25.333333333333332</v>
      </c>
      <c r="M38" s="148">
        <f t="shared" si="3"/>
        <v>25.333333333333332</v>
      </c>
      <c r="N38" s="148">
        <f>INDEX('For CSV - 2019 VentSpcFuncData'!$J$6:$J$101,MATCH($B38,'For CSV - 2019 VentSpcFuncData'!$B$6:$B$101,0))</f>
        <v>15</v>
      </c>
      <c r="O38" s="148" t="e">
        <f t="shared" si="4"/>
        <v>#REF!</v>
      </c>
      <c r="P38" s="150" t="e">
        <f t="shared" si="0"/>
        <v>#REF!</v>
      </c>
      <c r="Q38" s="45" t="str">
        <f t="shared" si="1"/>
        <v>Classroom, Lecture, Training, Vocational Areas,Education - Classrooms (ages 9-18)</v>
      </c>
      <c r="R38" s="45" t="e">
        <f>INDEX(#REF!,MATCH($A38,#REF!,0))</f>
        <v>#REF!</v>
      </c>
      <c r="S38" s="45">
        <f>INDEX('For CSV - 2019 VentSpcFuncData'!$L$6:$L$101,MATCH($B38,'For CSV - 2019 VentSpcFuncData'!$B$6:$B$101,0))</f>
        <v>10</v>
      </c>
      <c r="T38" s="45" t="e">
        <f>MATCH($A38,#REF!,0)</f>
        <v>#REF!</v>
      </c>
      <c r="V38" t="e">
        <f t="shared" si="2"/>
        <v>#REF!</v>
      </c>
    </row>
    <row r="39" spans="1:22" x14ac:dyDescent="0.25">
      <c r="A39" s="45" t="s">
        <v>538</v>
      </c>
      <c r="B39" s="56" t="s">
        <v>816</v>
      </c>
      <c r="C39" s="57">
        <f>VLOOKUP($B39,'2019 Ventilation List SORT'!$A$6:$I$102,2)</f>
        <v>0.15</v>
      </c>
      <c r="D39" s="57">
        <f>VLOOKUP($B39,'2019 Ventilation List SORT'!$A$6:$I$102,3)</f>
        <v>0.15</v>
      </c>
      <c r="E39" s="60">
        <f>VLOOKUP($B39,'2019 Ventilation List SORT'!$A$6:$I$102,4)</f>
        <v>0</v>
      </c>
      <c r="F39" s="60">
        <f>VLOOKUP($B39,'2019 Ventilation List SORT'!$A$6:$I$102,5)</f>
        <v>0</v>
      </c>
      <c r="G39" s="57">
        <f>VLOOKUP($B39,'2019 Ventilation List SORT'!$A$6:$I$102,6)</f>
        <v>0.7</v>
      </c>
      <c r="H39" s="60">
        <f>VLOOKUP($B39,'2019 Ventilation List SORT'!$A$6:$I$102,7)</f>
        <v>2</v>
      </c>
      <c r="I39" s="57" t="str">
        <f>VLOOKUP($B39,'2019 Ventilation List SORT'!$A$6:$I$102,8)</f>
        <v/>
      </c>
      <c r="J39" s="96" t="str">
        <f>VLOOKUP($B39,'2019 Ventilation List SORT'!$A$6:$I$102,9)</f>
        <v>No</v>
      </c>
      <c r="K39" s="148" t="e">
        <f>INDEX(#REF!,MATCH($A39,#REF!,0))*0.5</f>
        <v>#REF!</v>
      </c>
      <c r="L39" s="148">
        <f>INDEX('For CSV - 2019 VentSpcFuncData'!$K$6:$K$101,MATCH($B39,'For CSV - 2019 VentSpcFuncData'!$B$6:$B$101,0))</f>
        <v>0</v>
      </c>
      <c r="M39" s="148" t="e">
        <f t="shared" si="3"/>
        <v>#REF!</v>
      </c>
      <c r="N39" s="148">
        <f>INDEX('For CSV - 2019 VentSpcFuncData'!$J$6:$J$101,MATCH($B39,'For CSV - 2019 VentSpcFuncData'!$B$6:$B$101,0))</f>
        <v>15</v>
      </c>
      <c r="O39" s="148" t="e">
        <f t="shared" si="4"/>
        <v>#REF!</v>
      </c>
      <c r="P39" s="150" t="e">
        <f t="shared" si="0"/>
        <v>#REF!</v>
      </c>
      <c r="Q39" s="45" t="str">
        <f t="shared" si="1"/>
        <v>Classroom, Lecture, Training, Vocational Areas,Education - Art classroom</v>
      </c>
      <c r="R39" s="45" t="e">
        <f>INDEX(#REF!,MATCH($A39,#REF!,0))</f>
        <v>#REF!</v>
      </c>
      <c r="S39" s="45">
        <f>INDEX('For CSV - 2019 VentSpcFuncData'!$L$6:$L$101,MATCH($B39,'For CSV - 2019 VentSpcFuncData'!$B$6:$B$101,0))</f>
        <v>9</v>
      </c>
      <c r="T39" s="45" t="e">
        <f>MATCH($A39,#REF!,0)</f>
        <v>#REF!</v>
      </c>
      <c r="V39" t="str">
        <f t="shared" si="2"/>
        <v>2,              9,     "Education - Art classroom"</v>
      </c>
    </row>
    <row r="40" spans="1:22" x14ac:dyDescent="0.25">
      <c r="A40" s="45" t="s">
        <v>538</v>
      </c>
      <c r="B40" s="56" t="s">
        <v>931</v>
      </c>
      <c r="C40" s="57">
        <f>VLOOKUP($B40,'2019 Ventilation List SORT'!$A$6:$I$102,2)</f>
        <v>0.38</v>
      </c>
      <c r="D40" s="57">
        <f>VLOOKUP($B40,'2019 Ventilation List SORT'!$A$6:$I$102,3)</f>
        <v>0.15</v>
      </c>
      <c r="E40" s="60">
        <f>VLOOKUP($B40,'2019 Ventilation List SORT'!$A$6:$I$102,4)</f>
        <v>0</v>
      </c>
      <c r="F40" s="60">
        <f>VLOOKUP($B40,'2019 Ventilation List SORT'!$A$6:$I$102,5)</f>
        <v>0</v>
      </c>
      <c r="G40" s="57">
        <f>VLOOKUP($B40,'2019 Ventilation List SORT'!$A$6:$I$102,6)</f>
        <v>0</v>
      </c>
      <c r="H40" s="60">
        <f>VLOOKUP($B40,'2019 Ventilation List SORT'!$A$6:$I$102,7)</f>
        <v>1</v>
      </c>
      <c r="I40" s="57" t="str">
        <f>VLOOKUP($B40,'2019 Ventilation List SORT'!$A$6:$I$102,8)</f>
        <v/>
      </c>
      <c r="J40" s="96" t="str">
        <f>VLOOKUP($B40,'2019 Ventilation List SORT'!$A$6:$I$102,9)</f>
        <v>No</v>
      </c>
      <c r="K40" s="148" t="e">
        <f>INDEX(#REF!,MATCH($A40,#REF!,0))*0.5</f>
        <v>#REF!</v>
      </c>
      <c r="L40" s="148">
        <f>INDEX('For CSV - 2019 VentSpcFuncData'!$K$6:$K$101,MATCH($B40,'For CSV - 2019 VentSpcFuncData'!$B$6:$B$101,0))</f>
        <v>25.333333333333332</v>
      </c>
      <c r="M40" s="148">
        <f t="shared" si="3"/>
        <v>25.333333333333332</v>
      </c>
      <c r="N40" s="148">
        <f>INDEX('For CSV - 2019 VentSpcFuncData'!$J$6:$J$101,MATCH($B40,'For CSV - 2019 VentSpcFuncData'!$B$6:$B$101,0))</f>
        <v>15</v>
      </c>
      <c r="O40" s="148" t="e">
        <f t="shared" si="4"/>
        <v>#REF!</v>
      </c>
      <c r="P40" s="150" t="e">
        <f t="shared" si="0"/>
        <v>#REF!</v>
      </c>
      <c r="Q40" s="45" t="str">
        <f t="shared" ref="Q40:Q71" si="5">_xlfn.CONCAT(A40,",",B40)</f>
        <v>Classroom, Lecture, Training, Vocational Areas,Education - Classrooms (ages 9-18)</v>
      </c>
      <c r="R40" s="45" t="e">
        <f>INDEX(#REF!,MATCH($A40,#REF!,0))</f>
        <v>#REF!</v>
      </c>
      <c r="S40" s="45">
        <f>INDEX('For CSV - 2019 VentSpcFuncData'!$L$6:$L$101,MATCH($B40,'For CSV - 2019 VentSpcFuncData'!$B$6:$B$101,0))</f>
        <v>10</v>
      </c>
      <c r="T40" s="45" t="e">
        <f>MATCH($A40,#REF!,0)</f>
        <v>#REF!</v>
      </c>
      <c r="V40" t="str">
        <f t="shared" si="2"/>
        <v>2,              10,     "Education - Classrooms (ages 9-18)"</v>
      </c>
    </row>
    <row r="41" spans="1:22" x14ac:dyDescent="0.25">
      <c r="A41" s="45" t="s">
        <v>538</v>
      </c>
      <c r="B41" s="56" t="s">
        <v>817</v>
      </c>
      <c r="C41" s="57">
        <f>VLOOKUP($B41,'2019 Ventilation List SORT'!$A$6:$I$102,2)</f>
        <v>0.15</v>
      </c>
      <c r="D41" s="57">
        <f>VLOOKUP($B41,'2019 Ventilation List SORT'!$A$6:$I$102,3)</f>
        <v>0.15</v>
      </c>
      <c r="E41" s="60">
        <f>VLOOKUP($B41,'2019 Ventilation List SORT'!$A$6:$I$102,4)</f>
        <v>0</v>
      </c>
      <c r="F41" s="60">
        <f>VLOOKUP($B41,'2019 Ventilation List SORT'!$A$6:$I$102,5)</f>
        <v>0</v>
      </c>
      <c r="G41" s="57">
        <f>VLOOKUP($B41,'2019 Ventilation List SORT'!$A$6:$I$102,6)</f>
        <v>0.7</v>
      </c>
      <c r="H41" s="60">
        <f>VLOOKUP($B41,'2019 Ventilation List SORT'!$A$6:$I$102,7)</f>
        <v>2</v>
      </c>
      <c r="I41" s="57" t="str">
        <f>VLOOKUP($B41,'2019 Ventilation List SORT'!$A$6:$I$102,8)</f>
        <v/>
      </c>
      <c r="J41" s="96" t="str">
        <f>VLOOKUP($B41,'2019 Ventilation List SORT'!$A$6:$I$102,9)</f>
        <v>No</v>
      </c>
      <c r="K41" s="148" t="e">
        <f>INDEX(#REF!,MATCH($A41,#REF!,0))*0.5</f>
        <v>#REF!</v>
      </c>
      <c r="L41" s="148">
        <f>INDEX('For CSV - 2019 VentSpcFuncData'!$K$6:$K$101,MATCH($B41,'For CSV - 2019 VentSpcFuncData'!$B$6:$B$101,0))</f>
        <v>25.333333333333332</v>
      </c>
      <c r="M41" s="148">
        <f t="shared" si="3"/>
        <v>25.333333333333332</v>
      </c>
      <c r="N41" s="148">
        <f>INDEX('For CSV - 2019 VentSpcFuncData'!$J$6:$J$101,MATCH($B41,'For CSV - 2019 VentSpcFuncData'!$B$6:$B$101,0))</f>
        <v>15</v>
      </c>
      <c r="O41" s="148" t="e">
        <f t="shared" si="4"/>
        <v>#REF!</v>
      </c>
      <c r="P41" s="150" t="e">
        <f t="shared" si="0"/>
        <v>#REF!</v>
      </c>
      <c r="Q41" s="45" t="str">
        <f t="shared" si="5"/>
        <v>Classroom, Lecture, Training, Vocational Areas,Education - Classrooms (ages 5-8)</v>
      </c>
      <c r="R41" s="45" t="e">
        <f>INDEX(#REF!,MATCH($A41,#REF!,0))</f>
        <v>#REF!</v>
      </c>
      <c r="S41" s="45">
        <f>INDEX('For CSV - 2019 VentSpcFuncData'!$L$6:$L$101,MATCH($B41,'For CSV - 2019 VentSpcFuncData'!$B$6:$B$101,0))</f>
        <v>11</v>
      </c>
      <c r="T41" s="45" t="e">
        <f>MATCH($A41,#REF!,0)</f>
        <v>#REF!</v>
      </c>
      <c r="V41" t="str">
        <f t="shared" si="2"/>
        <v>2,              11,     "Education - Classrooms (ages 5-8)"</v>
      </c>
    </row>
    <row r="42" spans="1:22" x14ac:dyDescent="0.25">
      <c r="A42" s="45" t="s">
        <v>538</v>
      </c>
      <c r="B42" s="56" t="s">
        <v>818</v>
      </c>
      <c r="C42" s="57">
        <f>VLOOKUP($B42,'2019 Ventilation List SORT'!$A$6:$I$102,2)</f>
        <v>0.15</v>
      </c>
      <c r="D42" s="57">
        <f>VLOOKUP($B42,'2019 Ventilation List SORT'!$A$6:$I$102,3)</f>
        <v>0.15</v>
      </c>
      <c r="E42" s="60">
        <f>VLOOKUP($B42,'2019 Ventilation List SORT'!$A$6:$I$102,4)</f>
        <v>0</v>
      </c>
      <c r="F42" s="60">
        <f>VLOOKUP($B42,'2019 Ventilation List SORT'!$A$6:$I$102,5)</f>
        <v>0</v>
      </c>
      <c r="G42" s="57">
        <f>VLOOKUP($B42,'2019 Ventilation List SORT'!$A$6:$I$102,6)</f>
        <v>0</v>
      </c>
      <c r="H42" s="60">
        <f>VLOOKUP($B42,'2019 Ventilation List SORT'!$A$6:$I$102,7)</f>
        <v>1</v>
      </c>
      <c r="I42" s="57" t="str">
        <f>VLOOKUP($B42,'2019 Ventilation List SORT'!$A$6:$I$102,8)</f>
        <v/>
      </c>
      <c r="J42" s="96" t="str">
        <f>VLOOKUP($B42,'2019 Ventilation List SORT'!$A$6:$I$102,9)</f>
        <v>No</v>
      </c>
      <c r="K42" s="148" t="e">
        <f>INDEX(#REF!,MATCH($A42,#REF!,0))*0.5</f>
        <v>#REF!</v>
      </c>
      <c r="L42" s="148">
        <f>INDEX('For CSV - 2019 VentSpcFuncData'!$K$6:$K$101,MATCH($B42,'For CSV - 2019 VentSpcFuncData'!$B$6:$B$101,0))</f>
        <v>0</v>
      </c>
      <c r="M42" s="148" t="e">
        <f t="shared" si="3"/>
        <v>#REF!</v>
      </c>
      <c r="N42" s="148">
        <f>INDEX('For CSV - 2019 VentSpcFuncData'!$J$6:$J$101,MATCH($B42,'For CSV - 2019 VentSpcFuncData'!$B$6:$B$101,0))</f>
        <v>15</v>
      </c>
      <c r="O42" s="148" t="e">
        <f t="shared" si="4"/>
        <v>#REF!</v>
      </c>
      <c r="P42" s="150" t="e">
        <f t="shared" si="0"/>
        <v>#REF!</v>
      </c>
      <c r="Q42" s="45" t="str">
        <f t="shared" si="5"/>
        <v>Classroom, Lecture, Training, Vocational Areas,Education - Computer lab</v>
      </c>
      <c r="R42" s="45" t="e">
        <f>INDEX(#REF!,MATCH($A42,#REF!,0))</f>
        <v>#REF!</v>
      </c>
      <c r="S42" s="45">
        <f>INDEX('For CSV - 2019 VentSpcFuncData'!$L$6:$L$101,MATCH($B42,'For CSV - 2019 VentSpcFuncData'!$B$6:$B$101,0))</f>
        <v>12</v>
      </c>
      <c r="T42" s="45" t="e">
        <f>MATCH($A42,#REF!,0)</f>
        <v>#REF!</v>
      </c>
      <c r="V42" t="str">
        <f t="shared" si="2"/>
        <v>2,              12,     "Education - Computer lab"</v>
      </c>
    </row>
    <row r="43" spans="1:22" x14ac:dyDescent="0.25">
      <c r="A43" s="45" t="s">
        <v>538</v>
      </c>
      <c r="B43" s="56" t="s">
        <v>819</v>
      </c>
      <c r="C43" s="57">
        <f>VLOOKUP($B43,'2019 Ventilation List SORT'!$A$6:$I$102,2)</f>
        <v>0.21</v>
      </c>
      <c r="D43" s="57">
        <f>VLOOKUP($B43,'2019 Ventilation List SORT'!$A$6:$I$102,3)</f>
        <v>0.15</v>
      </c>
      <c r="E43" s="60">
        <f>VLOOKUP($B43,'2019 Ventilation List SORT'!$A$6:$I$102,4)</f>
        <v>0</v>
      </c>
      <c r="F43" s="60">
        <f>VLOOKUP($B43,'2019 Ventilation List SORT'!$A$6:$I$102,5)</f>
        <v>0</v>
      </c>
      <c r="G43" s="57">
        <f>VLOOKUP($B43,'2019 Ventilation List SORT'!$A$6:$I$102,6)</f>
        <v>0</v>
      </c>
      <c r="H43" s="60">
        <f>VLOOKUP($B43,'2019 Ventilation List SORT'!$A$6:$I$102,7)</f>
        <v>2</v>
      </c>
      <c r="I43" s="57" t="str">
        <f>VLOOKUP($B43,'2019 Ventilation List SORT'!$A$6:$I$102,8)</f>
        <v/>
      </c>
      <c r="J43" s="96" t="str">
        <f>VLOOKUP($B43,'2019 Ventilation List SORT'!$A$6:$I$102,9)</f>
        <v>No</v>
      </c>
      <c r="K43" s="148" t="e">
        <f>INDEX(#REF!,MATCH($A43,#REF!,0))*0.5</f>
        <v>#REF!</v>
      </c>
      <c r="L43" s="148">
        <f>INDEX('For CSV - 2019 VentSpcFuncData'!$K$6:$K$101,MATCH($B43,'For CSV - 2019 VentSpcFuncData'!$B$6:$B$101,0))</f>
        <v>14</v>
      </c>
      <c r="M43" s="148">
        <f t="shared" si="3"/>
        <v>14</v>
      </c>
      <c r="N43" s="148">
        <f>INDEX('For CSV - 2019 VentSpcFuncData'!$J$6:$J$101,MATCH($B43,'For CSV - 2019 VentSpcFuncData'!$B$6:$B$101,0))</f>
        <v>15</v>
      </c>
      <c r="O43" s="148" t="e">
        <f t="shared" si="4"/>
        <v>#REF!</v>
      </c>
      <c r="P43" s="150" t="e">
        <f t="shared" si="0"/>
        <v>#REF!</v>
      </c>
      <c r="Q43" s="45" t="str">
        <f t="shared" si="5"/>
        <v>Classroom, Lecture, Training, Vocational Areas,Education - Daycare (through age 4)</v>
      </c>
      <c r="R43" s="45" t="e">
        <f>INDEX(#REF!,MATCH($A43,#REF!,0))</f>
        <v>#REF!</v>
      </c>
      <c r="S43" s="45">
        <f>INDEX('For CSV - 2019 VentSpcFuncData'!$L$6:$L$101,MATCH($B43,'For CSV - 2019 VentSpcFuncData'!$B$6:$B$101,0))</f>
        <v>13</v>
      </c>
      <c r="T43" s="45" t="e">
        <f>MATCH($A43,#REF!,0)</f>
        <v>#REF!</v>
      </c>
      <c r="V43" t="str">
        <f t="shared" si="2"/>
        <v>2,              13,     "Education - Daycare (through age 4)"</v>
      </c>
    </row>
    <row r="44" spans="1:22" x14ac:dyDescent="0.25">
      <c r="A44" s="45" t="s">
        <v>538</v>
      </c>
      <c r="B44" s="56" t="s">
        <v>820</v>
      </c>
      <c r="C44" s="57">
        <f>VLOOKUP($B44,'2019 Ventilation List SORT'!$A$6:$I$102,2)</f>
        <v>0.15</v>
      </c>
      <c r="D44" s="57">
        <f>VLOOKUP($B44,'2019 Ventilation List SORT'!$A$6:$I$102,3)</f>
        <v>0.15</v>
      </c>
      <c r="E44" s="60">
        <f>VLOOKUP($B44,'2019 Ventilation List SORT'!$A$6:$I$102,4)</f>
        <v>0</v>
      </c>
      <c r="F44" s="60">
        <f>VLOOKUP($B44,'2019 Ventilation List SORT'!$A$6:$I$102,5)</f>
        <v>0</v>
      </c>
      <c r="G44" s="57">
        <f>VLOOKUP($B44,'2019 Ventilation List SORT'!$A$6:$I$102,6)</f>
        <v>0</v>
      </c>
      <c r="H44" s="60">
        <f>VLOOKUP($B44,'2019 Ventilation List SORT'!$A$6:$I$102,7)</f>
        <v>3</v>
      </c>
      <c r="I44" s="57" t="str">
        <f>VLOOKUP($B44,'2019 Ventilation List SORT'!$A$6:$I$102,8)</f>
        <v/>
      </c>
      <c r="J44" s="96" t="str">
        <f>VLOOKUP($B44,'2019 Ventilation List SORT'!$A$6:$I$102,9)</f>
        <v>No</v>
      </c>
      <c r="K44" s="148" t="e">
        <f>INDEX(#REF!,MATCH($A44,#REF!,0))*0.5</f>
        <v>#REF!</v>
      </c>
      <c r="L44" s="148">
        <f>INDEX('For CSV - 2019 VentSpcFuncData'!$K$6:$K$101,MATCH($B44,'For CSV - 2019 VentSpcFuncData'!$B$6:$B$101,0))</f>
        <v>0</v>
      </c>
      <c r="M44" s="148" t="e">
        <f t="shared" si="3"/>
        <v>#REF!</v>
      </c>
      <c r="N44" s="148">
        <f>INDEX('For CSV - 2019 VentSpcFuncData'!$J$6:$J$101,MATCH($B44,'For CSV - 2019 VentSpcFuncData'!$B$6:$B$101,0))</f>
        <v>15</v>
      </c>
      <c r="O44" s="148" t="e">
        <f t="shared" si="4"/>
        <v>#REF!</v>
      </c>
      <c r="P44" s="150" t="e">
        <f t="shared" si="0"/>
        <v>#REF!</v>
      </c>
      <c r="Q44" s="45" t="str">
        <f t="shared" si="5"/>
        <v>Classroom, Lecture, Training, Vocational Areas,Education - Daycare sickroom</v>
      </c>
      <c r="R44" s="45" t="e">
        <f>INDEX(#REF!,MATCH($A44,#REF!,0))</f>
        <v>#REF!</v>
      </c>
      <c r="S44" s="45">
        <f>INDEX('For CSV - 2019 VentSpcFuncData'!$L$6:$L$101,MATCH($B44,'For CSV - 2019 VentSpcFuncData'!$B$6:$B$101,0))</f>
        <v>14</v>
      </c>
      <c r="T44" s="45" t="e">
        <f>MATCH($A44,#REF!,0)</f>
        <v>#REF!</v>
      </c>
      <c r="V44" t="str">
        <f t="shared" si="2"/>
        <v>2,              14,     "Education - Daycare sickroom"</v>
      </c>
    </row>
    <row r="45" spans="1:22" x14ac:dyDescent="0.25">
      <c r="A45" s="45" t="s">
        <v>538</v>
      </c>
      <c r="B45" s="56" t="s">
        <v>821</v>
      </c>
      <c r="C45" s="57">
        <f>VLOOKUP($B45,'2019 Ventilation List SORT'!$A$6:$I$102,2)</f>
        <v>0</v>
      </c>
      <c r="D45" s="57">
        <f>VLOOKUP($B45,'2019 Ventilation List SORT'!$A$6:$I$102,3)</f>
        <v>0.15</v>
      </c>
      <c r="E45" s="60">
        <f>VLOOKUP($B45,'2019 Ventilation List SORT'!$A$6:$I$102,4)</f>
        <v>0</v>
      </c>
      <c r="F45" s="60">
        <f>VLOOKUP($B45,'2019 Ventilation List SORT'!$A$6:$I$102,5)</f>
        <v>0</v>
      </c>
      <c r="G45" s="57">
        <f>VLOOKUP($B45,'2019 Ventilation List SORT'!$A$6:$I$102,6)</f>
        <v>0</v>
      </c>
      <c r="H45" s="60">
        <f>VLOOKUP($B45,'2019 Ventilation List SORT'!$A$6:$I$102,7)</f>
        <v>1</v>
      </c>
      <c r="I45" s="57" t="str">
        <f>VLOOKUP($B45,'2019 Ventilation List SORT'!$A$6:$I$102,8)</f>
        <v>F</v>
      </c>
      <c r="J45" s="96" t="str">
        <f>VLOOKUP($B45,'2019 Ventilation List SORT'!$A$6:$I$102,9)</f>
        <v>No</v>
      </c>
      <c r="K45" s="148" t="e">
        <f>INDEX(#REF!,MATCH($A45,#REF!,0))*0.5</f>
        <v>#REF!</v>
      </c>
      <c r="L45" s="148">
        <f>INDEX('For CSV - 2019 VentSpcFuncData'!$K$6:$K$101,MATCH($B45,'For CSV - 2019 VentSpcFuncData'!$B$6:$B$101,0))</f>
        <v>0</v>
      </c>
      <c r="M45" s="148" t="e">
        <f t="shared" si="3"/>
        <v>#REF!</v>
      </c>
      <c r="N45" s="148">
        <f>INDEX('For CSV - 2019 VentSpcFuncData'!$J$6:$J$101,MATCH($B45,'For CSV - 2019 VentSpcFuncData'!$B$6:$B$101,0))</f>
        <v>15</v>
      </c>
      <c r="O45" s="148" t="e">
        <f t="shared" si="4"/>
        <v>#REF!</v>
      </c>
      <c r="P45" s="150" t="e">
        <f t="shared" si="0"/>
        <v>#REF!</v>
      </c>
      <c r="Q45" s="45" t="str">
        <f t="shared" si="5"/>
        <v>Classroom, Lecture, Training, Vocational Areas,Education - Lecture hall (fixed seats)</v>
      </c>
      <c r="R45" s="45" t="e">
        <f>INDEX(#REF!,MATCH($A45,#REF!,0))</f>
        <v>#REF!</v>
      </c>
      <c r="S45" s="45">
        <f>INDEX('For CSV - 2019 VentSpcFuncData'!$L$6:$L$101,MATCH($B45,'For CSV - 2019 VentSpcFuncData'!$B$6:$B$101,0))</f>
        <v>15</v>
      </c>
      <c r="T45" s="45" t="e">
        <f>MATCH($A45,#REF!,0)</f>
        <v>#REF!</v>
      </c>
      <c r="V45" t="str">
        <f t="shared" si="2"/>
        <v>2,              15,     "Education - Lecture hall (fixed seats)"</v>
      </c>
    </row>
    <row r="46" spans="1:22" x14ac:dyDescent="0.25">
      <c r="A46" s="45" t="s">
        <v>538</v>
      </c>
      <c r="B46" s="56" t="s">
        <v>822</v>
      </c>
      <c r="C46" s="57">
        <f>VLOOKUP($B46,'2019 Ventilation List SORT'!$A$6:$I$102,2)</f>
        <v>0.38</v>
      </c>
      <c r="D46" s="57">
        <f>VLOOKUP($B46,'2019 Ventilation List SORT'!$A$6:$I$102,3)</f>
        <v>0.15</v>
      </c>
      <c r="E46" s="60">
        <f>VLOOKUP($B46,'2019 Ventilation List SORT'!$A$6:$I$102,4)</f>
        <v>0</v>
      </c>
      <c r="F46" s="60">
        <f>VLOOKUP($B46,'2019 Ventilation List SORT'!$A$6:$I$102,5)</f>
        <v>0</v>
      </c>
      <c r="G46" s="57">
        <f>VLOOKUP($B46,'2019 Ventilation List SORT'!$A$6:$I$102,6)</f>
        <v>0</v>
      </c>
      <c r="H46" s="60">
        <f>VLOOKUP($B46,'2019 Ventilation List SORT'!$A$6:$I$102,7)</f>
        <v>1</v>
      </c>
      <c r="I46" s="57" t="str">
        <f>VLOOKUP($B46,'2019 Ventilation List SORT'!$A$6:$I$102,8)</f>
        <v>F</v>
      </c>
      <c r="J46" s="96" t="str">
        <f>VLOOKUP($B46,'2019 Ventilation List SORT'!$A$6:$I$102,9)</f>
        <v>No</v>
      </c>
      <c r="K46" s="148" t="e">
        <f>INDEX(#REF!,MATCH($A46,#REF!,0))*0.5</f>
        <v>#REF!</v>
      </c>
      <c r="L46" s="148">
        <f>INDEX('For CSV - 2019 VentSpcFuncData'!$K$6:$K$101,MATCH($B46,'For CSV - 2019 VentSpcFuncData'!$B$6:$B$101,0))</f>
        <v>25.333333333333332</v>
      </c>
      <c r="M46" s="148">
        <f t="shared" si="3"/>
        <v>25.333333333333332</v>
      </c>
      <c r="N46" s="148">
        <f>INDEX('For CSV - 2019 VentSpcFuncData'!$J$6:$J$101,MATCH($B46,'For CSV - 2019 VentSpcFuncData'!$B$6:$B$101,0))</f>
        <v>15</v>
      </c>
      <c r="O46" s="148" t="e">
        <f t="shared" si="4"/>
        <v>#REF!</v>
      </c>
      <c r="P46" s="150" t="e">
        <f t="shared" si="0"/>
        <v>#REF!</v>
      </c>
      <c r="Q46" s="45" t="str">
        <f t="shared" si="5"/>
        <v>Classroom, Lecture, Training, Vocational Areas,Education - Lecture/postsecondary classroom</v>
      </c>
      <c r="R46" s="45" t="e">
        <f>INDEX(#REF!,MATCH($A46,#REF!,0))</f>
        <v>#REF!</v>
      </c>
      <c r="S46" s="45">
        <f>INDEX('For CSV - 2019 VentSpcFuncData'!$L$6:$L$101,MATCH($B46,'For CSV - 2019 VentSpcFuncData'!$B$6:$B$101,0))</f>
        <v>16</v>
      </c>
      <c r="T46" s="45" t="e">
        <f>MATCH($A46,#REF!,0)</f>
        <v>#REF!</v>
      </c>
      <c r="V46" t="str">
        <f t="shared" si="2"/>
        <v>2,              16,     "Education - Lecture/postsecondary classroom"</v>
      </c>
    </row>
    <row r="47" spans="1:22" x14ac:dyDescent="0.25">
      <c r="A47" s="45" t="s">
        <v>538</v>
      </c>
      <c r="B47" s="56" t="s">
        <v>823</v>
      </c>
      <c r="C47" s="57">
        <f>VLOOKUP($B47,'2019 Ventilation List SORT'!$A$6:$I$102,2)</f>
        <v>0.15</v>
      </c>
      <c r="D47" s="57">
        <f>VLOOKUP($B47,'2019 Ventilation List SORT'!$A$6:$I$102,3)</f>
        <v>0.15</v>
      </c>
      <c r="E47" s="60">
        <f>VLOOKUP($B47,'2019 Ventilation List SORT'!$A$6:$I$102,4)</f>
        <v>0</v>
      </c>
      <c r="F47" s="60">
        <f>VLOOKUP($B47,'2019 Ventilation List SORT'!$A$6:$I$102,5)</f>
        <v>0</v>
      </c>
      <c r="G47" s="57">
        <f>VLOOKUP($B47,'2019 Ventilation List SORT'!$A$6:$I$102,6)</f>
        <v>0</v>
      </c>
      <c r="H47" s="60">
        <f>VLOOKUP($B47,'2019 Ventilation List SORT'!$A$6:$I$102,7)</f>
        <v>1</v>
      </c>
      <c r="I47" s="57" t="str">
        <f>VLOOKUP($B47,'2019 Ventilation List SORT'!$A$6:$I$102,8)</f>
        <v>A</v>
      </c>
      <c r="J47" s="96" t="str">
        <f>VLOOKUP($B47,'2019 Ventilation List SORT'!$A$6:$I$102,9)</f>
        <v>No</v>
      </c>
      <c r="K47" s="148" t="e">
        <f>INDEX(#REF!,MATCH($A47,#REF!,0))*0.5</f>
        <v>#REF!</v>
      </c>
      <c r="L47" s="148">
        <f>INDEX('For CSV - 2019 VentSpcFuncData'!$K$6:$K$101,MATCH($B47,'For CSV - 2019 VentSpcFuncData'!$B$6:$B$101,0))</f>
        <v>0</v>
      </c>
      <c r="M47" s="148" t="e">
        <f t="shared" si="3"/>
        <v>#REF!</v>
      </c>
      <c r="N47" s="148">
        <f>INDEX('For CSV - 2019 VentSpcFuncData'!$J$6:$J$101,MATCH($B47,'For CSV - 2019 VentSpcFuncData'!$B$6:$B$101,0))</f>
        <v>15</v>
      </c>
      <c r="O47" s="148" t="e">
        <f t="shared" si="4"/>
        <v>#REF!</v>
      </c>
      <c r="P47" s="150" t="e">
        <f t="shared" si="0"/>
        <v>#REF!</v>
      </c>
      <c r="Q47" s="45" t="str">
        <f t="shared" si="5"/>
        <v>Classroom, Lecture, Training, Vocational Areas,Education - Media center</v>
      </c>
      <c r="R47" s="45" t="e">
        <f>INDEX(#REF!,MATCH($A47,#REF!,0))</f>
        <v>#REF!</v>
      </c>
      <c r="S47" s="45">
        <f>INDEX('For CSV - 2019 VentSpcFuncData'!$L$6:$L$101,MATCH($B47,'For CSV - 2019 VentSpcFuncData'!$B$6:$B$101,0))</f>
        <v>17</v>
      </c>
      <c r="T47" s="45" t="e">
        <f>MATCH($A47,#REF!,0)</f>
        <v>#REF!</v>
      </c>
      <c r="V47" t="str">
        <f t="shared" si="2"/>
        <v>2,              17,     "Education - Media center"</v>
      </c>
    </row>
    <row r="48" spans="1:22" x14ac:dyDescent="0.25">
      <c r="A48" s="45" t="s">
        <v>538</v>
      </c>
      <c r="B48" s="56" t="s">
        <v>927</v>
      </c>
      <c r="C48" s="57">
        <f>VLOOKUP($B48,'2019 Ventilation List SORT'!$A$6:$I$102,2)</f>
        <v>0.5</v>
      </c>
      <c r="D48" s="57">
        <f>VLOOKUP($B48,'2019 Ventilation List SORT'!$A$6:$I$102,3)</f>
        <v>0.15</v>
      </c>
      <c r="E48" s="60">
        <f>VLOOKUP($B48,'2019 Ventilation List SORT'!$A$6:$I$102,4)</f>
        <v>0</v>
      </c>
      <c r="F48" s="60">
        <f>VLOOKUP($B48,'2019 Ventilation List SORT'!$A$6:$I$102,5)</f>
        <v>0</v>
      </c>
      <c r="G48" s="57">
        <f>VLOOKUP($B48,'2019 Ventilation List SORT'!$A$6:$I$102,6)</f>
        <v>0</v>
      </c>
      <c r="H48" s="60">
        <f>VLOOKUP($B48,'2019 Ventilation List SORT'!$A$6:$I$102,7)</f>
        <v>1</v>
      </c>
      <c r="I48" s="57" t="str">
        <f>VLOOKUP($B48,'2019 Ventilation List SORT'!$A$6:$I$102,8)</f>
        <v>F</v>
      </c>
      <c r="J48" s="96" t="str">
        <f>VLOOKUP($B48,'2019 Ventilation List SORT'!$A$6:$I$102,9)</f>
        <v>No</v>
      </c>
      <c r="K48" s="148" t="e">
        <f>INDEX(#REF!,MATCH($A48,#REF!,0))*0.5</f>
        <v>#REF!</v>
      </c>
      <c r="L48" s="148">
        <f>INDEX('For CSV - 2019 VentSpcFuncData'!$K$6:$K$101,MATCH($B48,'For CSV - 2019 VentSpcFuncData'!$B$6:$B$101,0))</f>
        <v>33.333333333333336</v>
      </c>
      <c r="M48" s="148">
        <f t="shared" si="3"/>
        <v>33.333333333333336</v>
      </c>
      <c r="N48" s="148">
        <f>INDEX('For CSV - 2019 VentSpcFuncData'!$J$6:$J$101,MATCH($B48,'For CSV - 2019 VentSpcFuncData'!$B$6:$B$101,0))</f>
        <v>15</v>
      </c>
      <c r="O48" s="148" t="e">
        <f t="shared" si="4"/>
        <v>#REF!</v>
      </c>
      <c r="P48" s="150" t="e">
        <f t="shared" si="0"/>
        <v>#REF!</v>
      </c>
      <c r="Q48" s="45" t="str">
        <f t="shared" si="5"/>
        <v>Classroom, Lecture, Training, Vocational Areas,Education - Multiuse assembly</v>
      </c>
      <c r="R48" s="45" t="e">
        <f>INDEX(#REF!,MATCH($A48,#REF!,0))</f>
        <v>#REF!</v>
      </c>
      <c r="S48" s="45">
        <f>INDEX('For CSV - 2019 VentSpcFuncData'!$L$6:$L$101,MATCH($B48,'For CSV - 2019 VentSpcFuncData'!$B$6:$B$101,0))</f>
        <v>19</v>
      </c>
      <c r="T48" s="45" t="e">
        <f>MATCH($A48,#REF!,0)</f>
        <v>#REF!</v>
      </c>
      <c r="V48" t="str">
        <f t="shared" si="2"/>
        <v>2,              19,     "Education - Multiuse assembly"</v>
      </c>
    </row>
    <row r="49" spans="1:22" x14ac:dyDescent="0.25">
      <c r="A49" s="45" t="s">
        <v>538</v>
      </c>
      <c r="B49" s="56" t="s">
        <v>824</v>
      </c>
      <c r="C49" s="57">
        <f>VLOOKUP($B49,'2019 Ventilation List SORT'!$A$6:$I$102,2)</f>
        <v>1.07</v>
      </c>
      <c r="D49" s="57">
        <f>VLOOKUP($B49,'2019 Ventilation List SORT'!$A$6:$I$102,3)</f>
        <v>0.15</v>
      </c>
      <c r="E49" s="60">
        <f>VLOOKUP($B49,'2019 Ventilation List SORT'!$A$6:$I$102,4)</f>
        <v>0</v>
      </c>
      <c r="F49" s="60">
        <f>VLOOKUP($B49,'2019 Ventilation List SORT'!$A$6:$I$102,5)</f>
        <v>0</v>
      </c>
      <c r="G49" s="57">
        <f>VLOOKUP($B49,'2019 Ventilation List SORT'!$A$6:$I$102,6)</f>
        <v>0</v>
      </c>
      <c r="H49" s="60">
        <f>VLOOKUP($B49,'2019 Ventilation List SORT'!$A$6:$I$102,7)</f>
        <v>1</v>
      </c>
      <c r="I49" s="57" t="str">
        <f>VLOOKUP($B49,'2019 Ventilation List SORT'!$A$6:$I$102,8)</f>
        <v>F</v>
      </c>
      <c r="J49" s="96" t="str">
        <f>VLOOKUP($B49,'2019 Ventilation List SORT'!$A$6:$I$102,9)</f>
        <v>No</v>
      </c>
      <c r="K49" s="148" t="e">
        <f>INDEX(#REF!,MATCH($A49,#REF!,0))*0.5</f>
        <v>#REF!</v>
      </c>
      <c r="L49" s="148" t="e">
        <f>INDEX('For CSV - 2019 VentSpcFuncData'!$K$6:$K$101,MATCH($B49,'For CSV - 2019 VentSpcFuncData'!$B$6:$B$101,0))</f>
        <v>#N/A</v>
      </c>
      <c r="M49" s="148" t="e">
        <f t="shared" si="3"/>
        <v>#N/A</v>
      </c>
      <c r="N49" s="148" t="e">
        <f>INDEX('For CSV - 2019 VentSpcFuncData'!$J$6:$J$101,MATCH($B49,'For CSV - 2019 VentSpcFuncData'!$B$6:$B$101,0))</f>
        <v>#N/A</v>
      </c>
      <c r="O49" s="148" t="e">
        <f t="shared" si="4"/>
        <v>#REF!</v>
      </c>
      <c r="P49" s="150" t="e">
        <f t="shared" si="0"/>
        <v>#REF!</v>
      </c>
      <c r="Q49" s="45" t="str">
        <f t="shared" si="5"/>
        <v>Classroom, Lecture, Training, Vocational Areas,Education - Music/theater/dance </v>
      </c>
      <c r="R49" s="45" t="e">
        <f>INDEX(#REF!,MATCH($A49,#REF!,0))</f>
        <v>#REF!</v>
      </c>
      <c r="S49" s="45" t="e">
        <f>INDEX('For CSV - 2019 VentSpcFuncData'!$L$6:$L$101,MATCH($B49,'For CSV - 2019 VentSpcFuncData'!$B$6:$B$101,0))</f>
        <v>#N/A</v>
      </c>
      <c r="T49" s="45" t="e">
        <f>MATCH($A49,#REF!,0)</f>
        <v>#REF!</v>
      </c>
      <c r="V49" t="e">
        <f t="shared" si="2"/>
        <v>#N/A</v>
      </c>
    </row>
    <row r="50" spans="1:22" x14ac:dyDescent="0.25">
      <c r="A50" s="45" t="s">
        <v>538</v>
      </c>
      <c r="B50" s="56" t="s">
        <v>825</v>
      </c>
      <c r="C50" s="57">
        <f>VLOOKUP($B50,'2019 Ventilation List SORT'!$A$6:$I$102,2)</f>
        <v>0.15</v>
      </c>
      <c r="D50" s="57">
        <f>VLOOKUP($B50,'2019 Ventilation List SORT'!$A$6:$I$102,3)</f>
        <v>0.15</v>
      </c>
      <c r="E50" s="60">
        <f>VLOOKUP($B50,'2019 Ventilation List SORT'!$A$6:$I$102,4)</f>
        <v>0</v>
      </c>
      <c r="F50" s="60">
        <f>VLOOKUP($B50,'2019 Ventilation List SORT'!$A$6:$I$102,5)</f>
        <v>0</v>
      </c>
      <c r="G50" s="57">
        <f>VLOOKUP($B50,'2019 Ventilation List SORT'!$A$6:$I$102,6)</f>
        <v>1</v>
      </c>
      <c r="H50" s="60">
        <f>VLOOKUP($B50,'2019 Ventilation List SORT'!$A$6:$I$102,7)</f>
        <v>2</v>
      </c>
      <c r="I50" s="57" t="str">
        <f>VLOOKUP($B50,'2019 Ventilation List SORT'!$A$6:$I$102,8)</f>
        <v/>
      </c>
      <c r="J50" s="96" t="str">
        <f>VLOOKUP($B50,'2019 Ventilation List SORT'!$A$6:$I$102,9)</f>
        <v>Yes</v>
      </c>
      <c r="K50" s="148" t="e">
        <f>INDEX(#REF!,MATCH($A50,#REF!,0))*0.5</f>
        <v>#REF!</v>
      </c>
      <c r="L50" s="148">
        <f>INDEX('For CSV - 2019 VentSpcFuncData'!$K$6:$K$101,MATCH($B50,'For CSV - 2019 VentSpcFuncData'!$B$6:$B$101,0))</f>
        <v>0</v>
      </c>
      <c r="M50" s="148" t="e">
        <f t="shared" si="3"/>
        <v>#REF!</v>
      </c>
      <c r="N50" s="148">
        <f>INDEX('For CSV - 2019 VentSpcFuncData'!$J$6:$J$101,MATCH($B50,'For CSV - 2019 VentSpcFuncData'!$B$6:$B$101,0))</f>
        <v>15</v>
      </c>
      <c r="O50" s="148" t="e">
        <f t="shared" si="4"/>
        <v>#REF!</v>
      </c>
      <c r="P50" s="150" t="e">
        <f t="shared" si="0"/>
        <v>#REF!</v>
      </c>
      <c r="Q50" s="45" t="str">
        <f t="shared" si="5"/>
        <v>Classroom, Lecture, Training, Vocational Areas,Education - Science laboratories</v>
      </c>
      <c r="R50" s="45" t="e">
        <f>INDEX(#REF!,MATCH($A50,#REF!,0))</f>
        <v>#REF!</v>
      </c>
      <c r="S50" s="45">
        <f>INDEX('For CSV - 2019 VentSpcFuncData'!$L$6:$L$101,MATCH($B50,'For CSV - 2019 VentSpcFuncData'!$B$6:$B$101,0))</f>
        <v>21</v>
      </c>
      <c r="T50" s="45" t="e">
        <f>MATCH($A50,#REF!,0)</f>
        <v>#REF!</v>
      </c>
      <c r="V50" t="str">
        <f t="shared" si="2"/>
        <v>2,              21,     "Education - Science laboratories"</v>
      </c>
    </row>
    <row r="51" spans="1:22" x14ac:dyDescent="0.25">
      <c r="A51" s="45" t="s">
        <v>538</v>
      </c>
      <c r="B51" s="56" t="s">
        <v>826</v>
      </c>
      <c r="C51" s="57">
        <f>VLOOKUP($B51,'2019 Ventilation List SORT'!$A$6:$I$102,2)</f>
        <v>0.15</v>
      </c>
      <c r="D51" s="57">
        <f>VLOOKUP($B51,'2019 Ventilation List SORT'!$A$6:$I$102,3)</f>
        <v>0.15</v>
      </c>
      <c r="E51" s="60">
        <f>VLOOKUP($B51,'2019 Ventilation List SORT'!$A$6:$I$102,4)</f>
        <v>0</v>
      </c>
      <c r="F51" s="60">
        <f>VLOOKUP($B51,'2019 Ventilation List SORT'!$A$6:$I$102,5)</f>
        <v>0</v>
      </c>
      <c r="G51" s="57">
        <f>VLOOKUP($B51,'2019 Ventilation List SORT'!$A$6:$I$102,6)</f>
        <v>1</v>
      </c>
      <c r="H51" s="60">
        <f>VLOOKUP($B51,'2019 Ventilation List SORT'!$A$6:$I$102,7)</f>
        <v>2</v>
      </c>
      <c r="I51" s="57" t="str">
        <f>VLOOKUP($B51,'2019 Ventilation List SORT'!$A$6:$I$102,8)</f>
        <v/>
      </c>
      <c r="J51" s="96" t="str">
        <f>VLOOKUP($B51,'2019 Ventilation List SORT'!$A$6:$I$102,9)</f>
        <v>Yes</v>
      </c>
      <c r="K51" s="148" t="e">
        <f>INDEX(#REF!,MATCH($A51,#REF!,0))*0.5</f>
        <v>#REF!</v>
      </c>
      <c r="L51" s="148">
        <f>INDEX('For CSV - 2019 VentSpcFuncData'!$K$6:$K$101,MATCH($B51,'For CSV - 2019 VentSpcFuncData'!$B$6:$B$101,0))</f>
        <v>0</v>
      </c>
      <c r="M51" s="148" t="e">
        <f t="shared" si="3"/>
        <v>#REF!</v>
      </c>
      <c r="N51" s="148">
        <f>INDEX('For CSV - 2019 VentSpcFuncData'!$J$6:$J$101,MATCH($B51,'For CSV - 2019 VentSpcFuncData'!$B$6:$B$101,0))</f>
        <v>15</v>
      </c>
      <c r="O51" s="148" t="e">
        <f t="shared" si="4"/>
        <v>#REF!</v>
      </c>
      <c r="P51" s="150" t="e">
        <f t="shared" si="0"/>
        <v>#REF!</v>
      </c>
      <c r="Q51" s="45" t="str">
        <f t="shared" si="5"/>
        <v>Classroom, Lecture, Training, Vocational Areas,Education - University/college laboratories</v>
      </c>
      <c r="R51" s="45" t="e">
        <f>INDEX(#REF!,MATCH($A51,#REF!,0))</f>
        <v>#REF!</v>
      </c>
      <c r="S51" s="45">
        <f>INDEX('For CSV - 2019 VentSpcFuncData'!$L$6:$L$101,MATCH($B51,'For CSV - 2019 VentSpcFuncData'!$B$6:$B$101,0))</f>
        <v>22</v>
      </c>
      <c r="T51" s="45" t="e">
        <f>MATCH($A51,#REF!,0)</f>
        <v>#REF!</v>
      </c>
      <c r="V51" t="str">
        <f t="shared" si="2"/>
        <v>2,              22,     "Education - University/college laboratories"</v>
      </c>
    </row>
    <row r="52" spans="1:22" x14ac:dyDescent="0.25">
      <c r="A52" s="45" t="s">
        <v>538</v>
      </c>
      <c r="B52" s="56" t="s">
        <v>828</v>
      </c>
      <c r="C52" s="57">
        <f>VLOOKUP($B52,'2019 Ventilation List SORT'!$A$6:$I$102,2)</f>
        <v>0.15</v>
      </c>
      <c r="D52" s="57">
        <f>VLOOKUP($B52,'2019 Ventilation List SORT'!$A$6:$I$102,3)</f>
        <v>0.15</v>
      </c>
      <c r="E52" s="60">
        <f>VLOOKUP($B52,'2019 Ventilation List SORT'!$A$6:$I$102,4)</f>
        <v>0</v>
      </c>
      <c r="F52" s="60">
        <f>VLOOKUP($B52,'2019 Ventilation List SORT'!$A$6:$I$102,5)</f>
        <v>0</v>
      </c>
      <c r="G52" s="57">
        <f>VLOOKUP($B52,'2019 Ventilation List SORT'!$A$6:$I$102,6)</f>
        <v>0.5</v>
      </c>
      <c r="H52" s="60">
        <f>VLOOKUP($B52,'2019 Ventilation List SORT'!$A$6:$I$102,7)</f>
        <v>2</v>
      </c>
      <c r="I52" s="57" t="str">
        <f>VLOOKUP($B52,'2019 Ventilation List SORT'!$A$6:$I$102,8)</f>
        <v/>
      </c>
      <c r="J52" s="96" t="str">
        <f>VLOOKUP($B52,'2019 Ventilation List SORT'!$A$6:$I$102,9)</f>
        <v>No</v>
      </c>
      <c r="K52" s="148" t="e">
        <f>INDEX(#REF!,MATCH($A52,#REF!,0))*0.5</f>
        <v>#REF!</v>
      </c>
      <c r="L52" s="148">
        <f>INDEX('For CSV - 2019 VentSpcFuncData'!$K$6:$K$101,MATCH($B52,'For CSV - 2019 VentSpcFuncData'!$B$6:$B$101,0))</f>
        <v>0</v>
      </c>
      <c r="M52" s="148" t="e">
        <f t="shared" si="3"/>
        <v>#REF!</v>
      </c>
      <c r="N52" s="148">
        <f>INDEX('For CSV - 2019 VentSpcFuncData'!$J$6:$J$101,MATCH($B52,'For CSV - 2019 VentSpcFuncData'!$B$6:$B$101,0))</f>
        <v>15</v>
      </c>
      <c r="O52" s="148" t="e">
        <f t="shared" si="4"/>
        <v>#REF!</v>
      </c>
      <c r="P52" s="150" t="e">
        <f t="shared" si="0"/>
        <v>#REF!</v>
      </c>
      <c r="Q52" s="45" t="str">
        <f t="shared" si="5"/>
        <v>Classroom, Lecture, Training, Vocational Areas,Education - Wood shop</v>
      </c>
      <c r="R52" s="45" t="e">
        <f>INDEX(#REF!,MATCH($A52,#REF!,0))</f>
        <v>#REF!</v>
      </c>
      <c r="S52" s="45">
        <f>INDEX('For CSV - 2019 VentSpcFuncData'!$L$6:$L$101,MATCH($B52,'For CSV - 2019 VentSpcFuncData'!$B$6:$B$101,0))</f>
        <v>23</v>
      </c>
      <c r="T52" s="45" t="e">
        <f>MATCH($A52,#REF!,0)</f>
        <v>#REF!</v>
      </c>
      <c r="V52" t="str">
        <f t="shared" si="2"/>
        <v>2,              23,     "Education - Wood shop"</v>
      </c>
    </row>
    <row r="53" spans="1:22" x14ac:dyDescent="0.25">
      <c r="A53" s="45" t="s">
        <v>538</v>
      </c>
      <c r="B53" s="56" t="s">
        <v>827</v>
      </c>
      <c r="C53" s="57">
        <f>VLOOKUP($B53,'2019 Ventilation List SORT'!$A$6:$I$102,2)</f>
        <v>0.15</v>
      </c>
      <c r="D53" s="57">
        <f>VLOOKUP($B53,'2019 Ventilation List SORT'!$A$6:$I$102,3)</f>
        <v>0.15</v>
      </c>
      <c r="E53" s="60">
        <f>VLOOKUP($B53,'2019 Ventilation List SORT'!$A$6:$I$102,4)</f>
        <v>0</v>
      </c>
      <c r="F53" s="60">
        <f>VLOOKUP($B53,'2019 Ventilation List SORT'!$A$6:$I$102,5)</f>
        <v>0</v>
      </c>
      <c r="G53" s="57">
        <f>VLOOKUP($B53,'2019 Ventilation List SORT'!$A$6:$I$102,6)</f>
        <v>0</v>
      </c>
      <c r="H53" s="60">
        <f>VLOOKUP($B53,'2019 Ventilation List SORT'!$A$6:$I$102,7)</f>
        <v>2</v>
      </c>
      <c r="I53" s="57">
        <f>VLOOKUP($B53,'2019 Ventilation List SORT'!$A$6:$I$102,8)</f>
        <v>0</v>
      </c>
      <c r="J53" s="96" t="str">
        <f>VLOOKUP($B53,'2019 Ventilation List SORT'!$A$6:$I$102,9)</f>
        <v>No</v>
      </c>
      <c r="K53" s="148" t="e">
        <f>INDEX(#REF!,MATCH($A53,#REF!,0))*0.5</f>
        <v>#REF!</v>
      </c>
      <c r="L53" s="148">
        <f>INDEX('For CSV - 2019 VentSpcFuncData'!$K$6:$K$101,MATCH($B53,'For CSV - 2019 VentSpcFuncData'!$B$6:$B$101,0))</f>
        <v>0</v>
      </c>
      <c r="M53" s="148" t="e">
        <f t="shared" si="3"/>
        <v>#REF!</v>
      </c>
      <c r="N53" s="148">
        <f>INDEX('For CSV - 2019 VentSpcFuncData'!$J$6:$J$101,MATCH($B53,'For CSV - 2019 VentSpcFuncData'!$B$6:$B$101,0))</f>
        <v>15</v>
      </c>
      <c r="O53" s="148" t="e">
        <f t="shared" si="4"/>
        <v>#REF!</v>
      </c>
      <c r="P53" s="150" t="e">
        <f t="shared" si="0"/>
        <v>#REF!</v>
      </c>
      <c r="Q53" s="45" t="str">
        <f t="shared" si="5"/>
        <v>Classroom, Lecture, Training, Vocational Areas,Education - Metal shop</v>
      </c>
      <c r="R53" s="45" t="e">
        <f>INDEX(#REF!,MATCH($A53,#REF!,0))</f>
        <v>#REF!</v>
      </c>
      <c r="S53" s="45">
        <f>INDEX('For CSV - 2019 VentSpcFuncData'!$L$6:$L$101,MATCH($B53,'For CSV - 2019 VentSpcFuncData'!$B$6:$B$101,0))</f>
        <v>18</v>
      </c>
      <c r="T53" s="45" t="e">
        <f>MATCH($A53,#REF!,0)</f>
        <v>#REF!</v>
      </c>
      <c r="V53" t="str">
        <f t="shared" si="2"/>
        <v>2,              18,     "Education - Metal shop"</v>
      </c>
    </row>
    <row r="54" spans="1:22" x14ac:dyDescent="0.25">
      <c r="A54" s="45" t="s">
        <v>538</v>
      </c>
      <c r="B54" s="56" t="s">
        <v>789</v>
      </c>
      <c r="C54" s="57">
        <f>VLOOKUP($B54,'2019 Ventilation List SORT'!$A$6:$I$102,2)</f>
        <v>0</v>
      </c>
      <c r="D54" s="57">
        <f>VLOOKUP($B54,'2019 Ventilation List SORT'!$A$6:$I$102,3)</f>
        <v>0</v>
      </c>
      <c r="E54" s="60">
        <f>VLOOKUP($B54,'2019 Ventilation List SORT'!$A$6:$I$102,4)</f>
        <v>0</v>
      </c>
      <c r="F54" s="60">
        <f>VLOOKUP($B54,'2019 Ventilation List SORT'!$A$6:$I$102,5)</f>
        <v>0</v>
      </c>
      <c r="G54" s="57">
        <f>VLOOKUP($B54,'2019 Ventilation List SORT'!$A$6:$I$102,6)</f>
        <v>1.5</v>
      </c>
      <c r="H54" s="60">
        <f>VLOOKUP($B54,'2019 Ventilation List SORT'!$A$6:$I$102,7)</f>
        <v>2</v>
      </c>
      <c r="I54" s="57" t="str">
        <f>VLOOKUP($B54,'2019 Ventilation List SORT'!$A$6:$I$102,8)</f>
        <v>Exh. Note A</v>
      </c>
      <c r="J54" s="96" t="str">
        <f>VLOOKUP($B54,'2019 Ventilation List SORT'!$A$6:$I$102,9)</f>
        <v>No</v>
      </c>
      <c r="K54" s="148" t="e">
        <f>INDEX(#REF!,MATCH($A54,#REF!,0))*0.5</f>
        <v>#REF!</v>
      </c>
      <c r="L54" s="148">
        <f>INDEX('For CSV - 2019 VentSpcFuncData'!$K$6:$K$101,MATCH($B54,'For CSV - 2019 VentSpcFuncData'!$B$6:$B$101,0))</f>
        <v>0</v>
      </c>
      <c r="M54" s="148" t="e">
        <f t="shared" si="3"/>
        <v>#REF!</v>
      </c>
      <c r="N54" s="148">
        <f>INDEX('For CSV - 2019 VentSpcFuncData'!$J$6:$J$101,MATCH($B54,'For CSV - 2019 VentSpcFuncData'!$B$6:$B$101,0))</f>
        <v>0</v>
      </c>
      <c r="O54" s="148" t="e">
        <f t="shared" si="4"/>
        <v>#REF!</v>
      </c>
      <c r="P54" s="150" t="e">
        <f t="shared" si="0"/>
        <v>#REF!</v>
      </c>
      <c r="Q54" s="45" t="str">
        <f t="shared" si="5"/>
        <v>Classroom, Lecture, Training, Vocational Areas,Exhaust - Auto repair rooms</v>
      </c>
      <c r="R54" s="45" t="e">
        <f>INDEX(#REF!,MATCH($A54,#REF!,0))</f>
        <v>#REF!</v>
      </c>
      <c r="S54" s="45">
        <f>INDEX('For CSV - 2019 VentSpcFuncData'!$L$6:$L$101,MATCH($B54,'For CSV - 2019 VentSpcFuncData'!$B$6:$B$101,0))</f>
        <v>26</v>
      </c>
      <c r="T54" s="45" t="e">
        <f>MATCH($A54,#REF!,0)</f>
        <v>#REF!</v>
      </c>
      <c r="V54" t="str">
        <f t="shared" si="2"/>
        <v>2,              26,     "Exhaust - Auto repair rooms"</v>
      </c>
    </row>
    <row r="55" spans="1:22" x14ac:dyDescent="0.25">
      <c r="A55" s="45" t="s">
        <v>538</v>
      </c>
      <c r="B55" s="56" t="s">
        <v>803</v>
      </c>
      <c r="C55" s="57">
        <f>VLOOKUP($B55,'2019 Ventilation List SORT'!$A$6:$I$102,2)</f>
        <v>0</v>
      </c>
      <c r="D55" s="57">
        <f>VLOOKUP($B55,'2019 Ventilation List SORT'!$A$6:$I$102,3)</f>
        <v>0</v>
      </c>
      <c r="E55" s="60">
        <f>VLOOKUP($B55,'2019 Ventilation List SORT'!$A$6:$I$102,4)</f>
        <v>0</v>
      </c>
      <c r="F55" s="60">
        <f>VLOOKUP($B55,'2019 Ventilation List SORT'!$A$6:$I$102,5)</f>
        <v>0</v>
      </c>
      <c r="G55" s="57">
        <f>VLOOKUP($B55,'2019 Ventilation List SORT'!$A$6:$I$102,6)</f>
        <v>0.5</v>
      </c>
      <c r="H55" s="60">
        <f>VLOOKUP($B55,'2019 Ventilation List SORT'!$A$6:$I$102,7)</f>
        <v>2</v>
      </c>
      <c r="I55" s="57">
        <f>VLOOKUP($B55,'2019 Ventilation List SORT'!$A$6:$I$102,8)</f>
        <v>0</v>
      </c>
      <c r="J55" s="96" t="str">
        <f>VLOOKUP($B55,'2019 Ventilation List SORT'!$A$6:$I$102,9)</f>
        <v>No</v>
      </c>
      <c r="K55" s="148" t="e">
        <f>INDEX(#REF!,MATCH($A55,#REF!,0))*0.5</f>
        <v>#REF!</v>
      </c>
      <c r="L55" s="148">
        <f>INDEX('For CSV - 2019 VentSpcFuncData'!$K$6:$K$101,MATCH($B55,'For CSV - 2019 VentSpcFuncData'!$B$6:$B$101,0))</f>
        <v>0</v>
      </c>
      <c r="M55" s="148" t="e">
        <f t="shared" si="3"/>
        <v>#REF!</v>
      </c>
      <c r="N55" s="148">
        <f>INDEX('For CSV - 2019 VentSpcFuncData'!$J$6:$J$101,MATCH($B55,'For CSV - 2019 VentSpcFuncData'!$B$6:$B$101,0))</f>
        <v>0</v>
      </c>
      <c r="O55" s="148" t="e">
        <f t="shared" si="4"/>
        <v>#REF!</v>
      </c>
      <c r="P55" s="150" t="e">
        <f t="shared" si="0"/>
        <v>#REF!</v>
      </c>
      <c r="Q55" s="45" t="str">
        <f t="shared" si="5"/>
        <v>Classroom, Lecture, Training, Vocational Areas,Exhaust - Woodwork shop/classrooms</v>
      </c>
      <c r="R55" s="45" t="e">
        <f>INDEX(#REF!,MATCH($A55,#REF!,0))</f>
        <v>#REF!</v>
      </c>
      <c r="S55" s="45">
        <f>INDEX('For CSV - 2019 VentSpcFuncData'!$L$6:$L$101,MATCH($B55,'For CSV - 2019 VentSpcFuncData'!$B$6:$B$101,0))</f>
        <v>41</v>
      </c>
      <c r="T55" s="45" t="e">
        <f>MATCH($A55,#REF!,0)</f>
        <v>#REF!</v>
      </c>
      <c r="V55" t="str">
        <f t="shared" si="2"/>
        <v>2,              41,     "Exhaust - Woodwork shop/classrooms"</v>
      </c>
    </row>
    <row r="56" spans="1:22" x14ac:dyDescent="0.25">
      <c r="A56" s="45" t="s">
        <v>538</v>
      </c>
      <c r="B56" s="56" t="s">
        <v>755</v>
      </c>
      <c r="C56" s="57">
        <f>VLOOKUP($B56,'2019 Ventilation List SORT'!$A$6:$I$102,2)</f>
        <v>0.15</v>
      </c>
      <c r="D56" s="57">
        <f>VLOOKUP($B56,'2019 Ventilation List SORT'!$A$6:$I$102,3)</f>
        <v>0.15</v>
      </c>
      <c r="E56" s="60">
        <f>VLOOKUP($B56,'2019 Ventilation List SORT'!$A$6:$I$102,4)</f>
        <v>0</v>
      </c>
      <c r="F56" s="60">
        <f>VLOOKUP($B56,'2019 Ventilation List SORT'!$A$6:$I$102,5)</f>
        <v>0</v>
      </c>
      <c r="G56" s="57">
        <f>VLOOKUP($B56,'2019 Ventilation List SORT'!$A$6:$I$102,6)</f>
        <v>0.7</v>
      </c>
      <c r="H56" s="60">
        <f>VLOOKUP($B56,'2019 Ventilation List SORT'!$A$6:$I$102,7)</f>
        <v>2</v>
      </c>
      <c r="I56" s="57" t="str">
        <f>VLOOKUP($B56,'2019 Ventilation List SORT'!$A$6:$I$102,8)</f>
        <v/>
      </c>
      <c r="J56" s="96" t="str">
        <f>VLOOKUP($B56,'2019 Ventilation List SORT'!$A$6:$I$102,9)</f>
        <v>Yes</v>
      </c>
      <c r="K56" s="148" t="e">
        <f>INDEX(#REF!,MATCH($A56,#REF!,0))*0.5</f>
        <v>#REF!</v>
      </c>
      <c r="L56" s="148">
        <f>INDEX('For CSV - 2019 VentSpcFuncData'!$K$6:$K$101,MATCH($B56,'For CSV - 2019 VentSpcFuncData'!$B$6:$B$101,0))</f>
        <v>0</v>
      </c>
      <c r="M56" s="148" t="e">
        <f t="shared" si="3"/>
        <v>#REF!</v>
      </c>
      <c r="N56" s="148">
        <f>INDEX('For CSV - 2019 VentSpcFuncData'!$J$6:$J$101,MATCH($B56,'For CSV - 2019 VentSpcFuncData'!$B$6:$B$101,0))</f>
        <v>15</v>
      </c>
      <c r="O56" s="148" t="e">
        <f t="shared" si="4"/>
        <v>#REF!</v>
      </c>
      <c r="P56" s="150" t="e">
        <f t="shared" si="0"/>
        <v>#REF!</v>
      </c>
      <c r="Q56" s="45" t="str">
        <f t="shared" si="5"/>
        <v>Classroom, Lecture, Training, Vocational Areas,Food Service - Kitchen (cooking)</v>
      </c>
      <c r="R56" s="45" t="e">
        <f>INDEX(#REF!,MATCH($A56,#REF!,0))</f>
        <v>#REF!</v>
      </c>
      <c r="S56" s="45">
        <f>INDEX('For CSV - 2019 VentSpcFuncData'!$L$6:$L$101,MATCH($B56,'For CSV - 2019 VentSpcFuncData'!$B$6:$B$101,0))</f>
        <v>44</v>
      </c>
      <c r="T56" s="45" t="e">
        <f>MATCH($A56,#REF!,0)</f>
        <v>#REF!</v>
      </c>
      <c r="V56" t="str">
        <f t="shared" si="2"/>
        <v>2,              44,     "Food Service - Kitchen (cooking)"</v>
      </c>
    </row>
    <row r="57" spans="1:22" x14ac:dyDescent="0.25">
      <c r="A57" s="45" t="s">
        <v>538</v>
      </c>
      <c r="B57" s="56" t="s">
        <v>781</v>
      </c>
      <c r="C57" s="57">
        <f>VLOOKUP($B57,'2019 Ventilation List SORT'!$A$6:$I$102,2)</f>
        <v>0.15</v>
      </c>
      <c r="D57" s="57">
        <f>VLOOKUP($B57,'2019 Ventilation List SORT'!$A$6:$I$102,3)</f>
        <v>0.15</v>
      </c>
      <c r="E57" s="60">
        <f>VLOOKUP($B57,'2019 Ventilation List SORT'!$A$6:$I$102,4)</f>
        <v>0</v>
      </c>
      <c r="F57" s="60">
        <f>VLOOKUP($B57,'2019 Ventilation List SORT'!$A$6:$I$102,5)</f>
        <v>0</v>
      </c>
      <c r="G57" s="57">
        <f>VLOOKUP($B57,'2019 Ventilation List SORT'!$A$6:$I$102,6)</f>
        <v>0</v>
      </c>
      <c r="H57" s="60">
        <f>VLOOKUP($B57,'2019 Ventilation List SORT'!$A$6:$I$102,7)</f>
        <v>2</v>
      </c>
      <c r="I57" s="57" t="str">
        <f>VLOOKUP($B57,'2019 Ventilation List SORT'!$A$6:$I$102,8)</f>
        <v/>
      </c>
      <c r="J57" s="96" t="str">
        <f>VLOOKUP($B57,'2019 Ventilation List SORT'!$A$6:$I$102,9)</f>
        <v>No</v>
      </c>
      <c r="K57" s="148" t="e">
        <f>INDEX(#REF!,MATCH($A57,#REF!,0))*0.5</f>
        <v>#REF!</v>
      </c>
      <c r="L57" s="148">
        <f>INDEX('For CSV - 2019 VentSpcFuncData'!$K$6:$K$101,MATCH($B57,'For CSV - 2019 VentSpcFuncData'!$B$6:$B$101,0))</f>
        <v>0</v>
      </c>
      <c r="M57" s="148" t="e">
        <f t="shared" si="3"/>
        <v>#REF!</v>
      </c>
      <c r="N57" s="148">
        <f>INDEX('For CSV - 2019 VentSpcFuncData'!$J$6:$J$101,MATCH($B57,'For CSV - 2019 VentSpcFuncData'!$B$6:$B$101,0))</f>
        <v>15</v>
      </c>
      <c r="O57" s="148" t="e">
        <f t="shared" si="4"/>
        <v>#REF!</v>
      </c>
      <c r="P57" s="150" t="e">
        <f t="shared" si="0"/>
        <v>#REF!</v>
      </c>
      <c r="Q57" s="45" t="str">
        <f t="shared" si="5"/>
        <v>Classroom, Lecture, Training, Vocational Areas,Misc - All others</v>
      </c>
      <c r="R57" s="45" t="e">
        <f>INDEX(#REF!,MATCH($A57,#REF!,0))</f>
        <v>#REF!</v>
      </c>
      <c r="S57" s="45">
        <f>INDEX('For CSV - 2019 VentSpcFuncData'!$L$6:$L$101,MATCH($B57,'For CSV - 2019 VentSpcFuncData'!$B$6:$B$101,0))</f>
        <v>58</v>
      </c>
      <c r="T57" s="45" t="e">
        <f>MATCH($A57,#REF!,0)</f>
        <v>#REF!</v>
      </c>
      <c r="V57" t="str">
        <f t="shared" si="2"/>
        <v>2,              58,     "Misc - All others"</v>
      </c>
    </row>
    <row r="58" spans="1:22" x14ac:dyDescent="0.25">
      <c r="A58" s="45" t="s">
        <v>538</v>
      </c>
      <c r="B58" s="56" t="s">
        <v>783</v>
      </c>
      <c r="C58" s="57">
        <f>VLOOKUP($B58,'2019 Ventilation List SORT'!$A$6:$I$102,2)</f>
        <v>0.4</v>
      </c>
      <c r="D58" s="57">
        <f>VLOOKUP($B58,'2019 Ventilation List SORT'!$A$6:$I$102,3)</f>
        <v>0.4</v>
      </c>
      <c r="E58" s="60">
        <f>VLOOKUP($B58,'2019 Ventilation List SORT'!$A$6:$I$102,4)</f>
        <v>0</v>
      </c>
      <c r="F58" s="60">
        <f>VLOOKUP($B58,'2019 Ventilation List SORT'!$A$6:$I$102,5)</f>
        <v>0</v>
      </c>
      <c r="G58" s="57">
        <f>VLOOKUP($B58,'2019 Ventilation List SORT'!$A$6:$I$102,6)</f>
        <v>0.5</v>
      </c>
      <c r="H58" s="60">
        <f>VLOOKUP($B58,'2019 Ventilation List SORT'!$A$6:$I$102,7)</f>
        <v>2</v>
      </c>
      <c r="I58" s="57" t="str">
        <f>VLOOKUP($B58,'2019 Ventilation List SORT'!$A$6:$I$102,8)</f>
        <v>F</v>
      </c>
      <c r="J58" s="96" t="str">
        <f>VLOOKUP($B58,'2019 Ventilation List SORT'!$A$6:$I$102,9)</f>
        <v>No</v>
      </c>
      <c r="K58" s="148" t="e">
        <f>INDEX(#REF!,MATCH($A58,#REF!,0))*0.5</f>
        <v>#REF!</v>
      </c>
      <c r="L58" s="148">
        <f>INDEX('For CSV - 2019 VentSpcFuncData'!$K$6:$K$101,MATCH($B58,'For CSV - 2019 VentSpcFuncData'!$B$6:$B$101,0))</f>
        <v>0</v>
      </c>
      <c r="M58" s="148" t="e">
        <f t="shared" si="3"/>
        <v>#REF!</v>
      </c>
      <c r="N58" s="148">
        <f>INDEX('For CSV - 2019 VentSpcFuncData'!$J$6:$J$101,MATCH($B58,'For CSV - 2019 VentSpcFuncData'!$B$6:$B$101,0))</f>
        <v>15</v>
      </c>
      <c r="O58" s="148" t="e">
        <f t="shared" si="4"/>
        <v>#REF!</v>
      </c>
      <c r="P58" s="150" t="e">
        <f t="shared" si="0"/>
        <v>#REF!</v>
      </c>
      <c r="Q58" s="45" t="str">
        <f t="shared" si="5"/>
        <v>Classroom, Lecture, Training, Vocational Areas,Retail - Barbershop</v>
      </c>
      <c r="R58" s="45" t="e">
        <f>INDEX(#REF!,MATCH($A58,#REF!,0))</f>
        <v>#REF!</v>
      </c>
      <c r="S58" s="45">
        <f>INDEX('For CSV - 2019 VentSpcFuncData'!$L$6:$L$101,MATCH($B58,'For CSV - 2019 VentSpcFuncData'!$B$6:$B$101,0))</f>
        <v>78</v>
      </c>
      <c r="T58" s="45" t="e">
        <f>MATCH($A58,#REF!,0)</f>
        <v>#REF!</v>
      </c>
      <c r="V58" t="str">
        <f t="shared" si="2"/>
        <v>2,              78,     "Retail - Barbershop"</v>
      </c>
    </row>
    <row r="59" spans="1:22" x14ac:dyDescent="0.25">
      <c r="A59" s="45" t="s">
        <v>538</v>
      </c>
      <c r="B59" s="56" t="s">
        <v>784</v>
      </c>
      <c r="C59" s="57">
        <f>VLOOKUP($B59,'2019 Ventilation List SORT'!$A$6:$I$102,2)</f>
        <v>0.4</v>
      </c>
      <c r="D59" s="57">
        <f>VLOOKUP($B59,'2019 Ventilation List SORT'!$A$6:$I$102,3)</f>
        <v>0.4</v>
      </c>
      <c r="E59" s="60">
        <f>VLOOKUP($B59,'2019 Ventilation List SORT'!$A$6:$I$102,4)</f>
        <v>0</v>
      </c>
      <c r="F59" s="60">
        <f>VLOOKUP($B59,'2019 Ventilation List SORT'!$A$6:$I$102,5)</f>
        <v>0</v>
      </c>
      <c r="G59" s="57">
        <f>VLOOKUP($B59,'2019 Ventilation List SORT'!$A$6:$I$102,6)</f>
        <v>0.6</v>
      </c>
      <c r="H59" s="60">
        <f>VLOOKUP($B59,'2019 Ventilation List SORT'!$A$6:$I$102,7)</f>
        <v>2</v>
      </c>
      <c r="I59" s="57" t="str">
        <f>VLOOKUP($B59,'2019 Ventilation List SORT'!$A$6:$I$102,8)</f>
        <v/>
      </c>
      <c r="J59" s="96" t="str">
        <f>VLOOKUP($B59,'2019 Ventilation List SORT'!$A$6:$I$102,9)</f>
        <v>No</v>
      </c>
      <c r="K59" s="148" t="e">
        <f>INDEX(#REF!,MATCH($A59,#REF!,0))*0.5</f>
        <v>#REF!</v>
      </c>
      <c r="L59" s="148">
        <f>INDEX('For CSV - 2019 VentSpcFuncData'!$K$6:$K$101,MATCH($B59,'For CSV - 2019 VentSpcFuncData'!$B$6:$B$101,0))</f>
        <v>0</v>
      </c>
      <c r="M59" s="148" t="e">
        <f t="shared" si="3"/>
        <v>#REF!</v>
      </c>
      <c r="N59" s="148">
        <f>INDEX('For CSV - 2019 VentSpcFuncData'!$J$6:$J$101,MATCH($B59,'For CSV - 2019 VentSpcFuncData'!$B$6:$B$101,0))</f>
        <v>15</v>
      </c>
      <c r="O59" s="148" t="e">
        <f t="shared" si="4"/>
        <v>#REF!</v>
      </c>
      <c r="P59" s="150" t="e">
        <f t="shared" si="0"/>
        <v>#REF!</v>
      </c>
      <c r="Q59" s="45" t="str">
        <f t="shared" si="5"/>
        <v>Classroom, Lecture, Training, Vocational Areas,Retail - Beauty and nail salons</v>
      </c>
      <c r="R59" s="45" t="e">
        <f>INDEX(#REF!,MATCH($A59,#REF!,0))</f>
        <v>#REF!</v>
      </c>
      <c r="S59" s="45">
        <f>INDEX('For CSV - 2019 VentSpcFuncData'!$L$6:$L$101,MATCH($B59,'For CSV - 2019 VentSpcFuncData'!$B$6:$B$101,0))</f>
        <v>79</v>
      </c>
      <c r="T59" s="45" t="e">
        <f>MATCH($A59,#REF!,0)</f>
        <v>#REF!</v>
      </c>
      <c r="V59" t="str">
        <f t="shared" si="2"/>
        <v>2,              79,     "Retail - Beauty and nail salons"</v>
      </c>
    </row>
    <row r="60" spans="1:22" x14ac:dyDescent="0.25">
      <c r="A60" s="45" t="s">
        <v>1009</v>
      </c>
      <c r="B60" s="119" t="s">
        <v>930</v>
      </c>
      <c r="C60" s="57">
        <f>VLOOKUP($B60,'2019 Ventilation List SORT'!$A$6:$I$102,2)</f>
        <v>0</v>
      </c>
      <c r="D60" s="57">
        <f>VLOOKUP($B60,'2019 Ventilation List SORT'!$A$6:$I$102,3)</f>
        <v>0</v>
      </c>
      <c r="E60" s="60">
        <f>VLOOKUP($B60,'2019 Ventilation List SORT'!$A$6:$I$102,4)</f>
        <v>0</v>
      </c>
      <c r="F60" s="60">
        <f>VLOOKUP($B60,'2019 Ventilation List SORT'!$A$6:$I$102,5)</f>
        <v>0</v>
      </c>
      <c r="G60" s="57">
        <f>VLOOKUP($B60,'2019 Ventilation List SORT'!$A$6:$I$102,6)</f>
        <v>0</v>
      </c>
      <c r="H60" s="60">
        <f>VLOOKUP($B60,'2019 Ventilation List SORT'!$A$6:$I$102,7)</f>
        <v>2</v>
      </c>
      <c r="I60" s="57" t="str">
        <f>VLOOKUP($B60,'2019 Ventilation List SORT'!$A$6:$I$102,8)</f>
        <v>E</v>
      </c>
      <c r="J60" s="96" t="str">
        <f>VLOOKUP($B60,'2019 Ventilation List SORT'!$A$6:$I$102,9)</f>
        <v>No</v>
      </c>
      <c r="K60" s="148" t="e">
        <f>INDEX(#REF!,MATCH($A60,#REF!,0))*0.5</f>
        <v>#REF!</v>
      </c>
      <c r="L60" s="148">
        <f>INDEX('For CSV - 2019 VentSpcFuncData'!$K$6:$K$101,MATCH($B60,'For CSV - 2019 VentSpcFuncData'!$B$6:$B$101,0))</f>
        <v>0</v>
      </c>
      <c r="M60" s="148" t="e">
        <f t="shared" si="3"/>
        <v>#REF!</v>
      </c>
      <c r="N60" s="148">
        <f>INDEX('For CSV - 2019 VentSpcFuncData'!$J$6:$J$101,MATCH($B60,'For CSV - 2019 VentSpcFuncData'!$B$6:$B$101,0))</f>
        <v>0</v>
      </c>
      <c r="O60" s="148" t="e">
        <f t="shared" si="4"/>
        <v>#REF!</v>
      </c>
      <c r="P60" s="150" t="e">
        <f t="shared" si="0"/>
        <v>#REF!</v>
      </c>
      <c r="Q60" s="45" t="str">
        <f t="shared" si="5"/>
        <v>Commercial/Industrial Storage (Refrigerated),Misc - Freezer and refrigerated spaces (&lt;50F)</v>
      </c>
      <c r="R60" s="45" t="e">
        <f>INDEX(#REF!,MATCH($A60,#REF!,0))</f>
        <v>#REF!</v>
      </c>
      <c r="S60" s="45">
        <f>INDEX('For CSV - 2019 VentSpcFuncData'!$L$6:$L$101,MATCH($B60,'For CSV - 2019 VentSpcFuncData'!$B$6:$B$101,0))</f>
        <v>62</v>
      </c>
      <c r="T60" s="45" t="e">
        <f>MATCH($A60,#REF!,0)</f>
        <v>#REF!</v>
      </c>
      <c r="V60" t="e">
        <f t="shared" si="2"/>
        <v>#REF!</v>
      </c>
    </row>
    <row r="61" spans="1:22" x14ac:dyDescent="0.25">
      <c r="A61" s="45" t="s">
        <v>1009</v>
      </c>
      <c r="B61" s="56" t="s">
        <v>800</v>
      </c>
      <c r="C61" s="57">
        <f>VLOOKUP($B61,'2019 Ventilation List SORT'!$A$6:$I$102,2)</f>
        <v>0</v>
      </c>
      <c r="D61" s="57">
        <f>VLOOKUP($B61,'2019 Ventilation List SORT'!$A$6:$I$102,3)</f>
        <v>0</v>
      </c>
      <c r="E61" s="60">
        <f>VLOOKUP($B61,'2019 Ventilation List SORT'!$A$6:$I$102,4)</f>
        <v>0</v>
      </c>
      <c r="F61" s="60">
        <f>VLOOKUP($B61,'2019 Ventilation List SORT'!$A$6:$I$102,5)</f>
        <v>0</v>
      </c>
      <c r="G61" s="57">
        <f>VLOOKUP($B61,'2019 Ventilation List SORT'!$A$6:$I$102,6)</f>
        <v>0</v>
      </c>
      <c r="H61" s="60">
        <f>VLOOKUP($B61,'2019 Ventilation List SORT'!$A$6:$I$102,7)</f>
        <v>3</v>
      </c>
      <c r="I61" s="57" t="str">
        <f>VLOOKUP($B61,'2019 Ventilation List SORT'!$A$6:$I$102,8)</f>
        <v>Exh. Note F</v>
      </c>
      <c r="J61" s="96" t="str">
        <f>VLOOKUP($B61,'2019 Ventilation List SORT'!$A$6:$I$102,9)</f>
        <v>Yes</v>
      </c>
      <c r="K61" s="148" t="e">
        <f>INDEX(#REF!,MATCH($A61,#REF!,0))*0.5</f>
        <v>#REF!</v>
      </c>
      <c r="L61" s="148">
        <f>INDEX('For CSV - 2019 VentSpcFuncData'!$K$6:$K$101,MATCH($B61,'For CSV - 2019 VentSpcFuncData'!$B$6:$B$101,0))</f>
        <v>0</v>
      </c>
      <c r="M61" s="148" t="e">
        <f t="shared" si="3"/>
        <v>#REF!</v>
      </c>
      <c r="N61" s="148">
        <f>INDEX('For CSV - 2019 VentSpcFuncData'!$J$6:$J$101,MATCH($B61,'For CSV - 2019 VentSpcFuncData'!$B$6:$B$101,0))</f>
        <v>0</v>
      </c>
      <c r="O61" s="148" t="e">
        <f t="shared" si="4"/>
        <v>#REF!</v>
      </c>
      <c r="P61" s="150" t="e">
        <f t="shared" si="0"/>
        <v>#REF!</v>
      </c>
      <c r="Q61" s="45" t="str">
        <f t="shared" si="5"/>
        <v>Commercial/Industrial Storage (Refrigerated),Exhaust - Refrigerating machinery rooms</v>
      </c>
      <c r="R61" s="45" t="e">
        <f>INDEX(#REF!,MATCH($A61,#REF!,0))</f>
        <v>#REF!</v>
      </c>
      <c r="S61" s="45">
        <f>INDEX('For CSV - 2019 VentSpcFuncData'!$L$6:$L$101,MATCH($B61,'For CSV - 2019 VentSpcFuncData'!$B$6:$B$101,0))</f>
        <v>35</v>
      </c>
      <c r="T61" s="45" t="e">
        <f>MATCH($A61,#REF!,0)</f>
        <v>#REF!</v>
      </c>
      <c r="V61" t="str">
        <f t="shared" si="2"/>
        <v>2,              35,     "Exhaust - Refrigerating machinery rooms"</v>
      </c>
    </row>
    <row r="62" spans="1:22" x14ac:dyDescent="0.25">
      <c r="A62" s="45" t="s">
        <v>1009</v>
      </c>
      <c r="B62" s="56" t="s">
        <v>781</v>
      </c>
      <c r="C62" s="57">
        <f>VLOOKUP($B62,'2019 Ventilation List SORT'!$A$6:$I$102,2)</f>
        <v>0.15</v>
      </c>
      <c r="D62" s="57">
        <f>VLOOKUP($B62,'2019 Ventilation List SORT'!$A$6:$I$102,3)</f>
        <v>0.15</v>
      </c>
      <c r="E62" s="60">
        <f>VLOOKUP($B62,'2019 Ventilation List SORT'!$A$6:$I$102,4)</f>
        <v>0</v>
      </c>
      <c r="F62" s="60">
        <f>VLOOKUP($B62,'2019 Ventilation List SORT'!$A$6:$I$102,5)</f>
        <v>0</v>
      </c>
      <c r="G62" s="57">
        <f>VLOOKUP($B62,'2019 Ventilation List SORT'!$A$6:$I$102,6)</f>
        <v>0</v>
      </c>
      <c r="H62" s="60">
        <f>VLOOKUP($B62,'2019 Ventilation List SORT'!$A$6:$I$102,7)</f>
        <v>2</v>
      </c>
      <c r="I62" s="57" t="str">
        <f>VLOOKUP($B62,'2019 Ventilation List SORT'!$A$6:$I$102,8)</f>
        <v/>
      </c>
      <c r="J62" s="96" t="str">
        <f>VLOOKUP($B62,'2019 Ventilation List SORT'!$A$6:$I$102,9)</f>
        <v>No</v>
      </c>
      <c r="K62" s="148" t="e">
        <f>INDEX(#REF!,MATCH($A62,#REF!,0))*0.5</f>
        <v>#REF!</v>
      </c>
      <c r="L62" s="148">
        <f>INDEX('For CSV - 2019 VentSpcFuncData'!$K$6:$K$101,MATCH($B62,'For CSV - 2019 VentSpcFuncData'!$B$6:$B$101,0))</f>
        <v>0</v>
      </c>
      <c r="M62" s="148" t="e">
        <f t="shared" si="3"/>
        <v>#REF!</v>
      </c>
      <c r="N62" s="148">
        <f>INDEX('For CSV - 2019 VentSpcFuncData'!$J$6:$J$101,MATCH($B62,'For CSV - 2019 VentSpcFuncData'!$B$6:$B$101,0))</f>
        <v>15</v>
      </c>
      <c r="O62" s="148" t="e">
        <f t="shared" si="4"/>
        <v>#REF!</v>
      </c>
      <c r="P62" s="150" t="e">
        <f t="shared" si="0"/>
        <v>#REF!</v>
      </c>
      <c r="Q62" s="45" t="str">
        <f t="shared" si="5"/>
        <v>Commercial/Industrial Storage (Refrigerated),Misc - All others</v>
      </c>
      <c r="R62" s="45" t="e">
        <f>INDEX(#REF!,MATCH($A62,#REF!,0))</f>
        <v>#REF!</v>
      </c>
      <c r="S62" s="45">
        <f>INDEX('For CSV - 2019 VentSpcFuncData'!$L$6:$L$101,MATCH($B62,'For CSV - 2019 VentSpcFuncData'!$B$6:$B$101,0))</f>
        <v>58</v>
      </c>
      <c r="T62" s="45" t="e">
        <f>MATCH($A62,#REF!,0)</f>
        <v>#REF!</v>
      </c>
      <c r="V62" t="str">
        <f t="shared" si="2"/>
        <v>2,              58,     "Misc - All others"</v>
      </c>
    </row>
    <row r="63" spans="1:22" x14ac:dyDescent="0.25">
      <c r="A63" s="45" t="s">
        <v>1009</v>
      </c>
      <c r="B63" s="56" t="s">
        <v>930</v>
      </c>
      <c r="C63" s="57">
        <f>VLOOKUP($B63,'2019 Ventilation List SORT'!$A$6:$I$102,2)</f>
        <v>0</v>
      </c>
      <c r="D63" s="57">
        <f>VLOOKUP($B63,'2019 Ventilation List SORT'!$A$6:$I$102,3)</f>
        <v>0</v>
      </c>
      <c r="E63" s="60">
        <f>VLOOKUP($B63,'2019 Ventilation List SORT'!$A$6:$I$102,4)</f>
        <v>0</v>
      </c>
      <c r="F63" s="60">
        <f>VLOOKUP($B63,'2019 Ventilation List SORT'!$A$6:$I$102,5)</f>
        <v>0</v>
      </c>
      <c r="G63" s="57">
        <f>VLOOKUP($B63,'2019 Ventilation List SORT'!$A$6:$I$102,6)</f>
        <v>0</v>
      </c>
      <c r="H63" s="60">
        <f>VLOOKUP($B63,'2019 Ventilation List SORT'!$A$6:$I$102,7)</f>
        <v>2</v>
      </c>
      <c r="I63" s="57" t="str">
        <f>VLOOKUP($B63,'2019 Ventilation List SORT'!$A$6:$I$102,8)</f>
        <v>E</v>
      </c>
      <c r="J63" s="96" t="str">
        <f>VLOOKUP($B63,'2019 Ventilation List SORT'!$A$6:$I$102,9)</f>
        <v>No</v>
      </c>
      <c r="K63" s="148" t="e">
        <f>INDEX(#REF!,MATCH($A63,#REF!,0))*0.5</f>
        <v>#REF!</v>
      </c>
      <c r="L63" s="148">
        <f>INDEX('For CSV - 2019 VentSpcFuncData'!$K$6:$K$101,MATCH($B63,'For CSV - 2019 VentSpcFuncData'!$B$6:$B$101,0))</f>
        <v>0</v>
      </c>
      <c r="M63" s="148" t="e">
        <f t="shared" si="3"/>
        <v>#REF!</v>
      </c>
      <c r="N63" s="148">
        <f>INDEX('For CSV - 2019 VentSpcFuncData'!$J$6:$J$101,MATCH($B63,'For CSV - 2019 VentSpcFuncData'!$B$6:$B$101,0))</f>
        <v>0</v>
      </c>
      <c r="O63" s="148" t="e">
        <f t="shared" si="4"/>
        <v>#REF!</v>
      </c>
      <c r="P63" s="150" t="e">
        <f t="shared" si="0"/>
        <v>#REF!</v>
      </c>
      <c r="Q63" s="45" t="str">
        <f t="shared" si="5"/>
        <v>Commercial/Industrial Storage (Refrigerated),Misc - Freezer and refrigerated spaces (&lt;50F)</v>
      </c>
      <c r="R63" s="45" t="e">
        <f>INDEX(#REF!,MATCH($A63,#REF!,0))</f>
        <v>#REF!</v>
      </c>
      <c r="S63" s="45">
        <f>INDEX('For CSV - 2019 VentSpcFuncData'!$L$6:$L$101,MATCH($B63,'For CSV - 2019 VentSpcFuncData'!$B$6:$B$101,0))</f>
        <v>62</v>
      </c>
      <c r="T63" s="45" t="e">
        <f>MATCH($A63,#REF!,0)</f>
        <v>#REF!</v>
      </c>
      <c r="V63" t="str">
        <f t="shared" si="2"/>
        <v>2,              62,     "Misc - Freezer and refrigerated spaces (&lt;50F)"</v>
      </c>
    </row>
    <row r="64" spans="1:22" x14ac:dyDescent="0.25">
      <c r="A64" s="45" t="s">
        <v>541</v>
      </c>
      <c r="B64" s="119" t="s">
        <v>777</v>
      </c>
      <c r="C64" s="57">
        <f>VLOOKUP($B64,'2019 Ventilation List SORT'!$A$6:$I$102,2)</f>
        <v>0.15</v>
      </c>
      <c r="D64" s="57">
        <f>VLOOKUP($B64,'2019 Ventilation List SORT'!$A$6:$I$102,3)</f>
        <v>0.15</v>
      </c>
      <c r="E64" s="60">
        <f>VLOOKUP($B64,'2019 Ventilation List SORT'!$A$6:$I$102,4)</f>
        <v>0</v>
      </c>
      <c r="F64" s="60">
        <f>VLOOKUP($B64,'2019 Ventilation List SORT'!$A$6:$I$102,5)</f>
        <v>0</v>
      </c>
      <c r="G64" s="57">
        <f>VLOOKUP($B64,'2019 Ventilation List SORT'!$A$6:$I$102,6)</f>
        <v>0</v>
      </c>
      <c r="H64" s="60">
        <f>VLOOKUP($B64,'2019 Ventilation List SORT'!$A$6:$I$102,7)</f>
        <v>2</v>
      </c>
      <c r="I64" s="57" t="str">
        <f>VLOOKUP($B64,'2019 Ventilation List SORT'!$A$6:$I$102,8)</f>
        <v>B</v>
      </c>
      <c r="J64" s="96" t="str">
        <f>VLOOKUP($B64,'2019 Ventilation List SORT'!$A$6:$I$102,9)</f>
        <v>No</v>
      </c>
      <c r="K64" s="148" t="e">
        <f>INDEX(#REF!,MATCH($A64,#REF!,0))*0.5</f>
        <v>#REF!</v>
      </c>
      <c r="L64" s="148">
        <f>INDEX('For CSV - 2019 VentSpcFuncData'!$K$6:$K$101,MATCH($B64,'For CSV - 2019 VentSpcFuncData'!$B$6:$B$101,0))</f>
        <v>0</v>
      </c>
      <c r="M64" s="148" t="e">
        <f t="shared" si="3"/>
        <v>#REF!</v>
      </c>
      <c r="N64" s="148">
        <f>INDEX('For CSV - 2019 VentSpcFuncData'!$J$6:$J$101,MATCH($B64,'For CSV - 2019 VentSpcFuncData'!$B$6:$B$101,0))</f>
        <v>15</v>
      </c>
      <c r="O64" s="148" t="e">
        <f t="shared" si="4"/>
        <v>#REF!</v>
      </c>
      <c r="P64" s="150" t="e">
        <f t="shared" si="0"/>
        <v>#REF!</v>
      </c>
      <c r="Q64" s="45" t="str">
        <f t="shared" si="5"/>
        <v>Commercial/Industrial Storage (Shipping &amp; Handling),Misc - Shipping/receiving</v>
      </c>
      <c r="R64" s="45" t="e">
        <f>INDEX(#REF!,MATCH($A64,#REF!,0))</f>
        <v>#REF!</v>
      </c>
      <c r="S64" s="45">
        <f>INDEX('For CSV - 2019 VentSpcFuncData'!$L$6:$L$101,MATCH($B64,'For CSV - 2019 VentSpcFuncData'!$B$6:$B$101,0))</f>
        <v>66</v>
      </c>
      <c r="T64" s="45" t="e">
        <f>MATCH($A64,#REF!,0)</f>
        <v>#REF!</v>
      </c>
      <c r="V64" t="e">
        <f t="shared" si="2"/>
        <v>#REF!</v>
      </c>
    </row>
    <row r="65" spans="1:22" x14ac:dyDescent="0.25">
      <c r="A65" s="45" t="s">
        <v>541</v>
      </c>
      <c r="B65" s="56" t="s">
        <v>777</v>
      </c>
      <c r="C65" s="57">
        <f>VLOOKUP($B65,'2019 Ventilation List SORT'!$A$6:$I$102,2)</f>
        <v>0.15</v>
      </c>
      <c r="D65" s="57">
        <f>VLOOKUP($B65,'2019 Ventilation List SORT'!$A$6:$I$102,3)</f>
        <v>0.15</v>
      </c>
      <c r="E65" s="60">
        <f>VLOOKUP($B65,'2019 Ventilation List SORT'!$A$6:$I$102,4)</f>
        <v>0</v>
      </c>
      <c r="F65" s="60">
        <f>VLOOKUP($B65,'2019 Ventilation List SORT'!$A$6:$I$102,5)</f>
        <v>0</v>
      </c>
      <c r="G65" s="57">
        <f>VLOOKUP($B65,'2019 Ventilation List SORT'!$A$6:$I$102,6)</f>
        <v>0</v>
      </c>
      <c r="H65" s="60">
        <f>VLOOKUP($B65,'2019 Ventilation List SORT'!$A$6:$I$102,7)</f>
        <v>2</v>
      </c>
      <c r="I65" s="57" t="str">
        <f>VLOOKUP($B65,'2019 Ventilation List SORT'!$A$6:$I$102,8)</f>
        <v>B</v>
      </c>
      <c r="J65" s="96" t="str">
        <f>VLOOKUP($B65,'2019 Ventilation List SORT'!$A$6:$I$102,9)</f>
        <v>No</v>
      </c>
      <c r="K65" s="148" t="e">
        <f>INDEX(#REF!,MATCH($A65,#REF!,0))*0.5</f>
        <v>#REF!</v>
      </c>
      <c r="L65" s="148">
        <f>INDEX('For CSV - 2019 VentSpcFuncData'!$K$6:$K$101,MATCH($B65,'For CSV - 2019 VentSpcFuncData'!$B$6:$B$101,0))</f>
        <v>0</v>
      </c>
      <c r="M65" s="148" t="e">
        <f t="shared" si="3"/>
        <v>#REF!</v>
      </c>
      <c r="N65" s="148">
        <f>INDEX('For CSV - 2019 VentSpcFuncData'!$J$6:$J$101,MATCH($B65,'For CSV - 2019 VentSpcFuncData'!$B$6:$B$101,0))</f>
        <v>15</v>
      </c>
      <c r="O65" s="148" t="e">
        <f t="shared" si="4"/>
        <v>#REF!</v>
      </c>
      <c r="P65" s="150" t="e">
        <f t="shared" si="0"/>
        <v>#REF!</v>
      </c>
      <c r="Q65" s="45" t="str">
        <f t="shared" si="5"/>
        <v>Commercial/Industrial Storage (Shipping &amp; Handling),Misc - Shipping/receiving</v>
      </c>
      <c r="R65" s="45" t="e">
        <f>INDEX(#REF!,MATCH($A65,#REF!,0))</f>
        <v>#REF!</v>
      </c>
      <c r="S65" s="45">
        <f>INDEX('For CSV - 2019 VentSpcFuncData'!$L$6:$L$101,MATCH($B65,'For CSV - 2019 VentSpcFuncData'!$B$6:$B$101,0))</f>
        <v>66</v>
      </c>
      <c r="T65" s="45" t="e">
        <f>MATCH($A65,#REF!,0)</f>
        <v>#REF!</v>
      </c>
      <c r="V65" t="str">
        <f t="shared" si="2"/>
        <v>2,              66,     "Misc - Shipping/receiving"</v>
      </c>
    </row>
    <row r="66" spans="1:22" x14ac:dyDescent="0.25">
      <c r="A66" s="45" t="s">
        <v>540</v>
      </c>
      <c r="B66" s="119" t="s">
        <v>780</v>
      </c>
      <c r="C66" s="57">
        <f>VLOOKUP($B66,'2019 Ventilation List SORT'!$A$6:$I$102,2)</f>
        <v>0.15</v>
      </c>
      <c r="D66" s="57">
        <f>VLOOKUP($B66,'2019 Ventilation List SORT'!$A$6:$I$102,3)</f>
        <v>0.15</v>
      </c>
      <c r="E66" s="60">
        <f>VLOOKUP($B66,'2019 Ventilation List SORT'!$A$6:$I$102,4)</f>
        <v>0</v>
      </c>
      <c r="F66" s="60">
        <f>VLOOKUP($B66,'2019 Ventilation List SORT'!$A$6:$I$102,5)</f>
        <v>0</v>
      </c>
      <c r="G66" s="57">
        <f>VLOOKUP($B66,'2019 Ventilation List SORT'!$A$6:$I$102,6)</f>
        <v>0</v>
      </c>
      <c r="H66" s="60">
        <f>VLOOKUP($B66,'2019 Ventilation List SORT'!$A$6:$I$102,7)</f>
        <v>2</v>
      </c>
      <c r="I66" s="57" t="str">
        <f>VLOOKUP($B66,'2019 Ventilation List SORT'!$A$6:$I$102,8)</f>
        <v>B</v>
      </c>
      <c r="J66" s="96" t="str">
        <f>VLOOKUP($B66,'2019 Ventilation List SORT'!$A$6:$I$102,9)</f>
        <v>No</v>
      </c>
      <c r="K66" s="148" t="e">
        <f>INDEX(#REF!,MATCH($A66,#REF!,0))*0.5</f>
        <v>#REF!</v>
      </c>
      <c r="L66" s="148">
        <f>INDEX('For CSV - 2019 VentSpcFuncData'!$K$6:$K$101,MATCH($B66,'For CSV - 2019 VentSpcFuncData'!$B$6:$B$101,0))</f>
        <v>0</v>
      </c>
      <c r="M66" s="148" t="e">
        <f t="shared" si="3"/>
        <v>#REF!</v>
      </c>
      <c r="N66" s="148">
        <f>INDEX('For CSV - 2019 VentSpcFuncData'!$J$6:$J$101,MATCH($B66,'For CSV - 2019 VentSpcFuncData'!$B$6:$B$101,0))</f>
        <v>15</v>
      </c>
      <c r="O66" s="148" t="e">
        <f t="shared" si="4"/>
        <v>#REF!</v>
      </c>
      <c r="P66" s="150" t="e">
        <f t="shared" si="0"/>
        <v>#REF!</v>
      </c>
      <c r="Q66" s="45" t="str">
        <f t="shared" si="5"/>
        <v>Commercial/Industrial Storage (Warehouse),Misc - Warehouses</v>
      </c>
      <c r="R66" s="45" t="e">
        <f>INDEX(#REF!,MATCH($A66,#REF!,0))</f>
        <v>#REF!</v>
      </c>
      <c r="S66" s="45">
        <f>INDEX('For CSV - 2019 VentSpcFuncData'!$L$6:$L$101,MATCH($B66,'For CSV - 2019 VentSpcFuncData'!$B$6:$B$101,0))</f>
        <v>70</v>
      </c>
      <c r="T66" s="45" t="e">
        <f>MATCH($A66,#REF!,0)</f>
        <v>#REF!</v>
      </c>
      <c r="V66" t="e">
        <f t="shared" si="2"/>
        <v>#REF!</v>
      </c>
    </row>
    <row r="67" spans="1:22" x14ac:dyDescent="0.25">
      <c r="A67" s="45" t="s">
        <v>540</v>
      </c>
      <c r="B67" s="56" t="s">
        <v>802</v>
      </c>
      <c r="C67" s="57">
        <f>VLOOKUP($B67,'2019 Ventilation List SORT'!$A$6:$I$102,2)</f>
        <v>0</v>
      </c>
      <c r="D67" s="57">
        <f>VLOOKUP($B67,'2019 Ventilation List SORT'!$A$6:$I$102,3)</f>
        <v>0</v>
      </c>
      <c r="E67" s="60">
        <f>VLOOKUP($B67,'2019 Ventilation List SORT'!$A$6:$I$102,4)</f>
        <v>0</v>
      </c>
      <c r="F67" s="60">
        <f>VLOOKUP($B67,'2019 Ventilation List SORT'!$A$6:$I$102,5)</f>
        <v>0</v>
      </c>
      <c r="G67" s="57">
        <f>VLOOKUP($B67,'2019 Ventilation List SORT'!$A$6:$I$102,6)</f>
        <v>1.5</v>
      </c>
      <c r="H67" s="60">
        <f>VLOOKUP($B67,'2019 Ventilation List SORT'!$A$6:$I$102,7)</f>
        <v>4</v>
      </c>
      <c r="I67" s="57" t="str">
        <f>VLOOKUP($B67,'2019 Ventilation List SORT'!$A$6:$I$102,8)</f>
        <v>Exh. Note F</v>
      </c>
      <c r="J67" s="96" t="str">
        <f>VLOOKUP($B67,'2019 Ventilation List SORT'!$A$6:$I$102,9)</f>
        <v>Yes</v>
      </c>
      <c r="K67" s="148" t="e">
        <f>INDEX(#REF!,MATCH($A67,#REF!,0))*0.5</f>
        <v>#REF!</v>
      </c>
      <c r="L67" s="148">
        <f>INDEX('For CSV - 2019 VentSpcFuncData'!$K$6:$K$101,MATCH($B67,'For CSV - 2019 VentSpcFuncData'!$B$6:$B$101,0))</f>
        <v>0</v>
      </c>
      <c r="M67" s="148" t="e">
        <f t="shared" si="3"/>
        <v>#REF!</v>
      </c>
      <c r="N67" s="148">
        <f>INDEX('For CSV - 2019 VentSpcFuncData'!$J$6:$J$101,MATCH($B67,'For CSV - 2019 VentSpcFuncData'!$B$6:$B$101,0))</f>
        <v>0</v>
      </c>
      <c r="O67" s="148" t="e">
        <f t="shared" si="4"/>
        <v>#REF!</v>
      </c>
      <c r="P67" s="150" t="e">
        <f t="shared" si="0"/>
        <v>#REF!</v>
      </c>
      <c r="Q67" s="45" t="str">
        <f t="shared" si="5"/>
        <v>Commercial/Industrial Storage (Warehouse),Exhaust - Storage rooms, chemical</v>
      </c>
      <c r="R67" s="45" t="e">
        <f>INDEX(#REF!,MATCH($A67,#REF!,0))</f>
        <v>#REF!</v>
      </c>
      <c r="S67" s="45">
        <f>INDEX('For CSV - 2019 VentSpcFuncData'!$L$6:$L$101,MATCH($B67,'For CSV - 2019 VentSpcFuncData'!$B$6:$B$101,0))</f>
        <v>38</v>
      </c>
      <c r="T67" s="45" t="e">
        <f>MATCH($A67,#REF!,0)</f>
        <v>#REF!</v>
      </c>
      <c r="V67" t="str">
        <f t="shared" si="2"/>
        <v>2,              38,     "Exhaust - Storage rooms, chemical"</v>
      </c>
    </row>
    <row r="68" spans="1:22" x14ac:dyDescent="0.25">
      <c r="A68" s="45" t="s">
        <v>540</v>
      </c>
      <c r="B68" s="56" t="s">
        <v>760</v>
      </c>
      <c r="C68" s="57">
        <f>VLOOKUP($B68,'2019 Ventilation List SORT'!$A$6:$I$102,2)</f>
        <v>0.15</v>
      </c>
      <c r="D68" s="57">
        <f>VLOOKUP($B68,'2019 Ventilation List SORT'!$A$6:$I$102,3)</f>
        <v>0.15</v>
      </c>
      <c r="E68" s="60">
        <f>VLOOKUP($B68,'2019 Ventilation List SORT'!$A$6:$I$102,4)</f>
        <v>0</v>
      </c>
      <c r="F68" s="60">
        <f>VLOOKUP($B68,'2019 Ventilation List SORT'!$A$6:$I$102,5)</f>
        <v>0</v>
      </c>
      <c r="G68" s="57">
        <f>VLOOKUP($B68,'2019 Ventilation List SORT'!$A$6:$I$102,6)</f>
        <v>0</v>
      </c>
      <c r="H68" s="60">
        <f>VLOOKUP($B68,'2019 Ventilation List SORT'!$A$6:$I$102,7)</f>
        <v>2</v>
      </c>
      <c r="I68" s="57" t="str">
        <f>VLOOKUP($B68,'2019 Ventilation List SORT'!$A$6:$I$102,8)</f>
        <v>B</v>
      </c>
      <c r="J68" s="96" t="str">
        <f>VLOOKUP($B68,'2019 Ventilation List SORT'!$A$6:$I$102,9)</f>
        <v>Yes</v>
      </c>
      <c r="K68" s="148" t="e">
        <f>INDEX(#REF!,MATCH($A68,#REF!,0))*0.5</f>
        <v>#REF!</v>
      </c>
      <c r="L68" s="148">
        <f>INDEX('For CSV - 2019 VentSpcFuncData'!$K$6:$K$101,MATCH($B68,'For CSV - 2019 VentSpcFuncData'!$B$6:$B$101,0))</f>
        <v>0</v>
      </c>
      <c r="M68" s="148" t="e">
        <f t="shared" si="3"/>
        <v>#REF!</v>
      </c>
      <c r="N68" s="148">
        <f>INDEX('For CSV - 2019 VentSpcFuncData'!$J$6:$J$101,MATCH($B68,'For CSV - 2019 VentSpcFuncData'!$B$6:$B$101,0))</f>
        <v>15</v>
      </c>
      <c r="O68" s="148" t="e">
        <f t="shared" si="4"/>
        <v>#REF!</v>
      </c>
      <c r="P68" s="150" t="e">
        <f t="shared" si="0"/>
        <v>#REF!</v>
      </c>
      <c r="Q68" s="45" t="str">
        <f t="shared" si="5"/>
        <v>Commercial/Industrial Storage (Warehouse),General - Occupiable storage rooms for liquids or gels</v>
      </c>
      <c r="R68" s="45" t="e">
        <f>INDEX(#REF!,MATCH($A68,#REF!,0))</f>
        <v>#REF!</v>
      </c>
      <c r="S68" s="45">
        <f>INDEX('For CSV - 2019 VentSpcFuncData'!$L$6:$L$101,MATCH($B68,'For CSV - 2019 VentSpcFuncData'!$B$6:$B$101,0))</f>
        <v>50</v>
      </c>
      <c r="T68" s="45" t="e">
        <f>MATCH($A68,#REF!,0)</f>
        <v>#REF!</v>
      </c>
      <c r="V68" t="str">
        <f t="shared" si="2"/>
        <v>2,              50,     "General - Occupiable storage rooms for liquids or gels"</v>
      </c>
    </row>
    <row r="69" spans="1:22" x14ac:dyDescent="0.25">
      <c r="A69" s="45" t="s">
        <v>540</v>
      </c>
      <c r="B69" s="56" t="s">
        <v>781</v>
      </c>
      <c r="C69" s="57">
        <f>VLOOKUP($B69,'2019 Ventilation List SORT'!$A$6:$I$102,2)</f>
        <v>0.15</v>
      </c>
      <c r="D69" s="57">
        <f>VLOOKUP($B69,'2019 Ventilation List SORT'!$A$6:$I$102,3)</f>
        <v>0.15</v>
      </c>
      <c r="E69" s="60">
        <f>VLOOKUP($B69,'2019 Ventilation List SORT'!$A$6:$I$102,4)</f>
        <v>0</v>
      </c>
      <c r="F69" s="60">
        <f>VLOOKUP($B69,'2019 Ventilation List SORT'!$A$6:$I$102,5)</f>
        <v>0</v>
      </c>
      <c r="G69" s="57">
        <f>VLOOKUP($B69,'2019 Ventilation List SORT'!$A$6:$I$102,6)</f>
        <v>0</v>
      </c>
      <c r="H69" s="60">
        <f>VLOOKUP($B69,'2019 Ventilation List SORT'!$A$6:$I$102,7)</f>
        <v>2</v>
      </c>
      <c r="I69" s="57" t="str">
        <f>VLOOKUP($B69,'2019 Ventilation List SORT'!$A$6:$I$102,8)</f>
        <v/>
      </c>
      <c r="J69" s="96" t="str">
        <f>VLOOKUP($B69,'2019 Ventilation List SORT'!$A$6:$I$102,9)</f>
        <v>No</v>
      </c>
      <c r="K69" s="148" t="e">
        <f>INDEX(#REF!,MATCH($A69,#REF!,0))*0.5</f>
        <v>#REF!</v>
      </c>
      <c r="L69" s="148">
        <f>INDEX('For CSV - 2019 VentSpcFuncData'!$K$6:$K$101,MATCH($B69,'For CSV - 2019 VentSpcFuncData'!$B$6:$B$101,0))</f>
        <v>0</v>
      </c>
      <c r="M69" s="148" t="e">
        <f t="shared" si="3"/>
        <v>#REF!</v>
      </c>
      <c r="N69" s="148">
        <f>INDEX('For CSV - 2019 VentSpcFuncData'!$J$6:$J$101,MATCH($B69,'For CSV - 2019 VentSpcFuncData'!$B$6:$B$101,0))</f>
        <v>15</v>
      </c>
      <c r="O69" s="148" t="e">
        <f t="shared" si="4"/>
        <v>#REF!</v>
      </c>
      <c r="P69" s="150" t="e">
        <f t="shared" si="0"/>
        <v>#REF!</v>
      </c>
      <c r="Q69" s="45" t="str">
        <f t="shared" si="5"/>
        <v>Commercial/Industrial Storage (Warehouse),Misc - All others</v>
      </c>
      <c r="R69" s="45" t="e">
        <f>INDEX(#REF!,MATCH($A69,#REF!,0))</f>
        <v>#REF!</v>
      </c>
      <c r="S69" s="45">
        <f>INDEX('For CSV - 2019 VentSpcFuncData'!$L$6:$L$101,MATCH($B69,'For CSV - 2019 VentSpcFuncData'!$B$6:$B$101,0))</f>
        <v>58</v>
      </c>
      <c r="T69" s="45" t="e">
        <f>MATCH($A69,#REF!,0)</f>
        <v>#REF!</v>
      </c>
      <c r="V69" t="str">
        <f t="shared" si="2"/>
        <v>2,              58,     "Misc - All others"</v>
      </c>
    </row>
    <row r="70" spans="1:22" x14ac:dyDescent="0.25">
      <c r="A70" s="45" t="s">
        <v>540</v>
      </c>
      <c r="B70" s="56" t="s">
        <v>780</v>
      </c>
      <c r="C70" s="57">
        <f>VLOOKUP($B70,'2019 Ventilation List SORT'!$A$6:$I$102,2)</f>
        <v>0.15</v>
      </c>
      <c r="D70" s="57">
        <f>VLOOKUP($B70,'2019 Ventilation List SORT'!$A$6:$I$102,3)</f>
        <v>0.15</v>
      </c>
      <c r="E70" s="60">
        <f>VLOOKUP($B70,'2019 Ventilation List SORT'!$A$6:$I$102,4)</f>
        <v>0</v>
      </c>
      <c r="F70" s="60">
        <f>VLOOKUP($B70,'2019 Ventilation List SORT'!$A$6:$I$102,5)</f>
        <v>0</v>
      </c>
      <c r="G70" s="57">
        <f>VLOOKUP($B70,'2019 Ventilation List SORT'!$A$6:$I$102,6)</f>
        <v>0</v>
      </c>
      <c r="H70" s="60">
        <f>VLOOKUP($B70,'2019 Ventilation List SORT'!$A$6:$I$102,7)</f>
        <v>2</v>
      </c>
      <c r="I70" s="57" t="str">
        <f>VLOOKUP($B70,'2019 Ventilation List SORT'!$A$6:$I$102,8)</f>
        <v>B</v>
      </c>
      <c r="J70" s="96" t="str">
        <f>VLOOKUP($B70,'2019 Ventilation List SORT'!$A$6:$I$102,9)</f>
        <v>No</v>
      </c>
      <c r="K70" s="148" t="e">
        <f>INDEX(#REF!,MATCH($A70,#REF!,0))*0.5</f>
        <v>#REF!</v>
      </c>
      <c r="L70" s="148">
        <f>INDEX('For CSV - 2019 VentSpcFuncData'!$K$6:$K$101,MATCH($B70,'For CSV - 2019 VentSpcFuncData'!$B$6:$B$101,0))</f>
        <v>0</v>
      </c>
      <c r="M70" s="148" t="e">
        <f t="shared" si="3"/>
        <v>#REF!</v>
      </c>
      <c r="N70" s="148">
        <f>INDEX('For CSV - 2019 VentSpcFuncData'!$J$6:$J$101,MATCH($B70,'For CSV - 2019 VentSpcFuncData'!$B$6:$B$101,0))</f>
        <v>15</v>
      </c>
      <c r="O70" s="148" t="e">
        <f t="shared" si="4"/>
        <v>#REF!</v>
      </c>
      <c r="P70" s="150" t="e">
        <f t="shared" si="0"/>
        <v>#REF!</v>
      </c>
      <c r="Q70" s="45" t="str">
        <f t="shared" si="5"/>
        <v>Commercial/Industrial Storage (Warehouse),Misc - Warehouses</v>
      </c>
      <c r="R70" s="45" t="e">
        <f>INDEX(#REF!,MATCH($A70,#REF!,0))</f>
        <v>#REF!</v>
      </c>
      <c r="S70" s="45">
        <f>INDEX('For CSV - 2019 VentSpcFuncData'!$L$6:$L$101,MATCH($B70,'For CSV - 2019 VentSpcFuncData'!$B$6:$B$101,0))</f>
        <v>70</v>
      </c>
      <c r="T70" s="45" t="e">
        <f>MATCH($A70,#REF!,0)</f>
        <v>#REF!</v>
      </c>
      <c r="V70" t="str">
        <f t="shared" si="2"/>
        <v>2,              70,     "Misc - Warehouses"</v>
      </c>
    </row>
    <row r="71" spans="1:22" x14ac:dyDescent="0.25">
      <c r="A71" s="45" t="s">
        <v>540</v>
      </c>
      <c r="B71" s="56" t="s">
        <v>768</v>
      </c>
      <c r="C71" s="57">
        <f>VLOOKUP($B71,'2019 Ventilation List SORT'!$A$6:$I$102,2)</f>
        <v>0.15</v>
      </c>
      <c r="D71" s="57">
        <f>VLOOKUP($B71,'2019 Ventilation List SORT'!$A$6:$I$102,3)</f>
        <v>0.15</v>
      </c>
      <c r="E71" s="60">
        <f>VLOOKUP($B71,'2019 Ventilation List SORT'!$A$6:$I$102,4)</f>
        <v>0</v>
      </c>
      <c r="F71" s="60">
        <f>VLOOKUP($B71,'2019 Ventilation List SORT'!$A$6:$I$102,5)</f>
        <v>0</v>
      </c>
      <c r="G71" s="57">
        <f>VLOOKUP($B71,'2019 Ventilation List SORT'!$A$6:$I$102,6)</f>
        <v>0</v>
      </c>
      <c r="H71" s="60">
        <f>VLOOKUP($B71,'2019 Ventilation List SORT'!$A$6:$I$102,7)</f>
        <v>1</v>
      </c>
      <c r="I71" s="57" t="str">
        <f>VLOOKUP($B71,'2019 Ventilation List SORT'!$A$6:$I$102,8)</f>
        <v/>
      </c>
      <c r="J71" s="96" t="str">
        <f>VLOOKUP($B71,'2019 Ventilation List SORT'!$A$6:$I$102,9)</f>
        <v>No</v>
      </c>
      <c r="K71" s="148" t="e">
        <f>INDEX(#REF!,MATCH($A71,#REF!,0))*0.5</f>
        <v>#REF!</v>
      </c>
      <c r="L71" s="148">
        <f>INDEX('For CSV - 2019 VentSpcFuncData'!$K$6:$K$101,MATCH($B71,'For CSV - 2019 VentSpcFuncData'!$B$6:$B$101,0))</f>
        <v>0</v>
      </c>
      <c r="M71" s="148" t="e">
        <f t="shared" si="3"/>
        <v>#REF!</v>
      </c>
      <c r="N71" s="148">
        <f>INDEX('For CSV - 2019 VentSpcFuncData'!$J$6:$J$101,MATCH($B71,'For CSV - 2019 VentSpcFuncData'!$B$6:$B$101,0))</f>
        <v>15</v>
      </c>
      <c r="O71" s="148" t="e">
        <f t="shared" si="4"/>
        <v>#REF!</v>
      </c>
      <c r="P71" s="150" t="e">
        <f t="shared" si="0"/>
        <v>#REF!</v>
      </c>
      <c r="Q71" s="45" t="str">
        <f t="shared" si="5"/>
        <v>Commercial/Industrial Storage (Warehouse),Office - Occupiable storage rooms for dry materials</v>
      </c>
      <c r="R71" s="45" t="e">
        <f>INDEX(#REF!,MATCH($A71,#REF!,0))</f>
        <v>#REF!</v>
      </c>
      <c r="S71" s="45">
        <f>INDEX('For CSV - 2019 VentSpcFuncData'!$L$6:$L$101,MATCH($B71,'For CSV - 2019 VentSpcFuncData'!$B$6:$B$101,0))</f>
        <v>73</v>
      </c>
      <c r="T71" s="45" t="e">
        <f>MATCH($A71,#REF!,0)</f>
        <v>#REF!</v>
      </c>
      <c r="V71" t="str">
        <f t="shared" si="2"/>
        <v>2,              73,     "Office - Occupiable storage rooms for dry materials"</v>
      </c>
    </row>
    <row r="72" spans="1:22" x14ac:dyDescent="0.25">
      <c r="A72" s="58" t="s">
        <v>621</v>
      </c>
      <c r="B72" s="119" t="s">
        <v>774</v>
      </c>
      <c r="C72" s="57">
        <f>VLOOKUP($B72,'2019 Ventilation List SORT'!$A$6:$I$102,2)</f>
        <v>0.15</v>
      </c>
      <c r="D72" s="57">
        <f>VLOOKUP($B72,'2019 Ventilation List SORT'!$A$6:$I$102,3)</f>
        <v>0.15</v>
      </c>
      <c r="E72" s="60">
        <f>VLOOKUP($B72,'2019 Ventilation List SORT'!$A$6:$I$102,4)</f>
        <v>0</v>
      </c>
      <c r="F72" s="60">
        <f>VLOOKUP($B72,'2019 Ventilation List SORT'!$A$6:$I$102,5)</f>
        <v>0</v>
      </c>
      <c r="G72" s="57">
        <f>VLOOKUP($B72,'2019 Ventilation List SORT'!$A$6:$I$102,6)</f>
        <v>0</v>
      </c>
      <c r="H72" s="60">
        <f>VLOOKUP($B72,'2019 Ventilation List SORT'!$A$6:$I$102,7)</f>
        <v>1</v>
      </c>
      <c r="I72" s="57" t="str">
        <f>VLOOKUP($B72,'2019 Ventilation List SORT'!$A$6:$I$102,8)</f>
        <v>F</v>
      </c>
      <c r="J72" s="96" t="str">
        <f>VLOOKUP($B72,'2019 Ventilation List SORT'!$A$6:$I$102,9)</f>
        <v>Yes</v>
      </c>
      <c r="K72" s="148" t="e">
        <f>INDEX(#REF!,MATCH($A72,#REF!,0))*0.5</f>
        <v>#REF!</v>
      </c>
      <c r="L72" s="148">
        <f>INDEX('For CSV - 2019 VentSpcFuncData'!$K$6:$K$101,MATCH($B72,'For CSV - 2019 VentSpcFuncData'!$B$6:$B$101,0))</f>
        <v>0</v>
      </c>
      <c r="M72" s="148" t="e">
        <f t="shared" si="3"/>
        <v>#REF!</v>
      </c>
      <c r="N72" s="148">
        <f>INDEX('For CSV - 2019 VentSpcFuncData'!$J$6:$J$101,MATCH($B72,'For CSV - 2019 VentSpcFuncData'!$B$6:$B$101,0))</f>
        <v>15</v>
      </c>
      <c r="O72" s="148" t="e">
        <f t="shared" si="4"/>
        <v>#REF!</v>
      </c>
      <c r="P72" s="150" t="e">
        <f t="shared" ref="P72:P135" si="6">K72*O72/1000</f>
        <v>#REF!</v>
      </c>
      <c r="Q72" s="45" t="str">
        <f t="shared" ref="Q72:Q103" si="7">_xlfn.CONCAT(A72,",",B72)</f>
        <v>Computer Room,Misc - Computer (not printing)</v>
      </c>
      <c r="R72" s="45" t="e">
        <f>INDEX(#REF!,MATCH($A72,#REF!,0))</f>
        <v>#REF!</v>
      </c>
      <c r="S72" s="45">
        <f>INDEX('For CSV - 2019 VentSpcFuncData'!$L$6:$L$101,MATCH($B72,'For CSV - 2019 VentSpcFuncData'!$B$6:$B$101,0))</f>
        <v>61</v>
      </c>
      <c r="T72" s="45" t="e">
        <f>MATCH($A72,#REF!,0)</f>
        <v>#REF!</v>
      </c>
      <c r="V72" t="e">
        <f t="shared" ref="V72:V135" si="8">IF($A71&lt;&gt;$A72,$V$3&amp;$R72&amp;$W$3&amp;$S72&amp;$X$3&amp;TEXT($A72,0),IF($A72=$A71,$V$4&amp;$S72&amp;$W$4&amp;$X$4&amp;$B72&amp;""""))</f>
        <v>#REF!</v>
      </c>
    </row>
    <row r="73" spans="1:22" x14ac:dyDescent="0.25">
      <c r="A73" s="58" t="s">
        <v>621</v>
      </c>
      <c r="B73" s="56" t="s">
        <v>818</v>
      </c>
      <c r="C73" s="57">
        <f>VLOOKUP($B73,'2019 Ventilation List SORT'!$A$6:$I$102,2)</f>
        <v>0.15</v>
      </c>
      <c r="D73" s="57">
        <f>VLOOKUP($B73,'2019 Ventilation List SORT'!$A$6:$I$102,3)</f>
        <v>0.15</v>
      </c>
      <c r="E73" s="60">
        <f>VLOOKUP($B73,'2019 Ventilation List SORT'!$A$6:$I$102,4)</f>
        <v>0</v>
      </c>
      <c r="F73" s="60">
        <f>VLOOKUP($B73,'2019 Ventilation List SORT'!$A$6:$I$102,5)</f>
        <v>0</v>
      </c>
      <c r="G73" s="57">
        <f>VLOOKUP($B73,'2019 Ventilation List SORT'!$A$6:$I$102,6)</f>
        <v>0</v>
      </c>
      <c r="H73" s="60">
        <f>VLOOKUP($B73,'2019 Ventilation List SORT'!$A$6:$I$102,7)</f>
        <v>1</v>
      </c>
      <c r="I73" s="57" t="str">
        <f>VLOOKUP($B73,'2019 Ventilation List SORT'!$A$6:$I$102,8)</f>
        <v/>
      </c>
      <c r="J73" s="96" t="str">
        <f>VLOOKUP($B73,'2019 Ventilation List SORT'!$A$6:$I$102,9)</f>
        <v>No</v>
      </c>
      <c r="K73" s="148" t="e">
        <f>INDEX(#REF!,MATCH($A73,#REF!,0))*0.5</f>
        <v>#REF!</v>
      </c>
      <c r="L73" s="148">
        <f>INDEX('For CSV - 2019 VentSpcFuncData'!$K$6:$K$101,MATCH($B73,'For CSV - 2019 VentSpcFuncData'!$B$6:$B$101,0))</f>
        <v>0</v>
      </c>
      <c r="M73" s="148" t="e">
        <f t="shared" ref="M73:M136" si="9">IF(L73=0,K73,L73)</f>
        <v>#REF!</v>
      </c>
      <c r="N73" s="148">
        <f>INDEX('For CSV - 2019 VentSpcFuncData'!$J$6:$J$101,MATCH($B73,'For CSV - 2019 VentSpcFuncData'!$B$6:$B$101,0))</f>
        <v>15</v>
      </c>
      <c r="O73" s="148" t="e">
        <f t="shared" ref="O73:O136" si="10">MIN(IF(SUM(K73,M73)=0,0,M73/K73*N73),15)</f>
        <v>#REF!</v>
      </c>
      <c r="P73" s="150" t="e">
        <f t="shared" si="6"/>
        <v>#REF!</v>
      </c>
      <c r="Q73" s="45" t="str">
        <f t="shared" si="7"/>
        <v>Computer Room,Education - Computer lab</v>
      </c>
      <c r="R73" s="45" t="e">
        <f>INDEX(#REF!,MATCH($A73,#REF!,0))</f>
        <v>#REF!</v>
      </c>
      <c r="S73" s="45">
        <f>INDEX('For CSV - 2019 VentSpcFuncData'!$L$6:$L$101,MATCH($B73,'For CSV - 2019 VentSpcFuncData'!$B$6:$B$101,0))</f>
        <v>12</v>
      </c>
      <c r="T73" s="45" t="e">
        <f>MATCH($A73,#REF!,0)</f>
        <v>#REF!</v>
      </c>
      <c r="V73" t="str">
        <f t="shared" si="8"/>
        <v>2,              12,     "Education - Computer lab"</v>
      </c>
    </row>
    <row r="74" spans="1:22" x14ac:dyDescent="0.25">
      <c r="A74" s="58" t="s">
        <v>621</v>
      </c>
      <c r="B74" s="56" t="s">
        <v>823</v>
      </c>
      <c r="C74" s="57">
        <f>VLOOKUP($B74,'2019 Ventilation List SORT'!$A$6:$I$102,2)</f>
        <v>0.15</v>
      </c>
      <c r="D74" s="57">
        <f>VLOOKUP($B74,'2019 Ventilation List SORT'!$A$6:$I$102,3)</f>
        <v>0.15</v>
      </c>
      <c r="E74" s="60">
        <f>VLOOKUP($B74,'2019 Ventilation List SORT'!$A$6:$I$102,4)</f>
        <v>0</v>
      </c>
      <c r="F74" s="60">
        <f>VLOOKUP($B74,'2019 Ventilation List SORT'!$A$6:$I$102,5)</f>
        <v>0</v>
      </c>
      <c r="G74" s="57">
        <f>VLOOKUP($B74,'2019 Ventilation List SORT'!$A$6:$I$102,6)</f>
        <v>0</v>
      </c>
      <c r="H74" s="60">
        <f>VLOOKUP($B74,'2019 Ventilation List SORT'!$A$6:$I$102,7)</f>
        <v>1</v>
      </c>
      <c r="I74" s="57" t="str">
        <f>VLOOKUP($B74,'2019 Ventilation List SORT'!$A$6:$I$102,8)</f>
        <v>A</v>
      </c>
      <c r="J74" s="96" t="str">
        <f>VLOOKUP($B74,'2019 Ventilation List SORT'!$A$6:$I$102,9)</f>
        <v>No</v>
      </c>
      <c r="K74" s="148" t="e">
        <f>INDEX(#REF!,MATCH($A74,#REF!,0))*0.5</f>
        <v>#REF!</v>
      </c>
      <c r="L74" s="148">
        <f>INDEX('For CSV - 2019 VentSpcFuncData'!$K$6:$K$101,MATCH($B74,'For CSV - 2019 VentSpcFuncData'!$B$6:$B$101,0))</f>
        <v>0</v>
      </c>
      <c r="M74" s="148" t="e">
        <f t="shared" si="9"/>
        <v>#REF!</v>
      </c>
      <c r="N74" s="148">
        <f>INDEX('For CSV - 2019 VentSpcFuncData'!$J$6:$J$101,MATCH($B74,'For CSV - 2019 VentSpcFuncData'!$B$6:$B$101,0))</f>
        <v>15</v>
      </c>
      <c r="O74" s="148" t="e">
        <f t="shared" si="10"/>
        <v>#REF!</v>
      </c>
      <c r="P74" s="150" t="e">
        <f t="shared" si="6"/>
        <v>#REF!</v>
      </c>
      <c r="Q74" s="45" t="str">
        <f t="shared" si="7"/>
        <v>Computer Room,Education - Media center</v>
      </c>
      <c r="R74" s="45" t="e">
        <f>INDEX(#REF!,MATCH($A74,#REF!,0))</f>
        <v>#REF!</v>
      </c>
      <c r="S74" s="45">
        <f>INDEX('For CSV - 2019 VentSpcFuncData'!$L$6:$L$101,MATCH($B74,'For CSV - 2019 VentSpcFuncData'!$B$6:$B$101,0))</f>
        <v>17</v>
      </c>
      <c r="T74" s="45" t="e">
        <f>MATCH($A74,#REF!,0)</f>
        <v>#REF!</v>
      </c>
      <c r="V74" t="str">
        <f t="shared" si="8"/>
        <v>2,              17,     "Education - Media center"</v>
      </c>
    </row>
    <row r="75" spans="1:22" x14ac:dyDescent="0.25">
      <c r="A75" s="58" t="s">
        <v>621</v>
      </c>
      <c r="B75" s="56" t="s">
        <v>781</v>
      </c>
      <c r="C75" s="57">
        <f>VLOOKUP($B75,'2019 Ventilation List SORT'!$A$6:$I$102,2)</f>
        <v>0.15</v>
      </c>
      <c r="D75" s="57">
        <f>VLOOKUP($B75,'2019 Ventilation List SORT'!$A$6:$I$102,3)</f>
        <v>0.15</v>
      </c>
      <c r="E75" s="60">
        <f>VLOOKUP($B75,'2019 Ventilation List SORT'!$A$6:$I$102,4)</f>
        <v>0</v>
      </c>
      <c r="F75" s="60">
        <f>VLOOKUP($B75,'2019 Ventilation List SORT'!$A$6:$I$102,5)</f>
        <v>0</v>
      </c>
      <c r="G75" s="57">
        <f>VLOOKUP($B75,'2019 Ventilation List SORT'!$A$6:$I$102,6)</f>
        <v>0</v>
      </c>
      <c r="H75" s="60">
        <f>VLOOKUP($B75,'2019 Ventilation List SORT'!$A$6:$I$102,7)</f>
        <v>2</v>
      </c>
      <c r="I75" s="57" t="str">
        <f>VLOOKUP($B75,'2019 Ventilation List SORT'!$A$6:$I$102,8)</f>
        <v/>
      </c>
      <c r="J75" s="96" t="str">
        <f>VLOOKUP($B75,'2019 Ventilation List SORT'!$A$6:$I$102,9)</f>
        <v>No</v>
      </c>
      <c r="K75" s="148" t="e">
        <f>INDEX(#REF!,MATCH($A75,#REF!,0))*0.5</f>
        <v>#REF!</v>
      </c>
      <c r="L75" s="148">
        <f>INDEX('For CSV - 2019 VentSpcFuncData'!$K$6:$K$101,MATCH($B75,'For CSV - 2019 VentSpcFuncData'!$B$6:$B$101,0))</f>
        <v>0</v>
      </c>
      <c r="M75" s="148" t="e">
        <f t="shared" si="9"/>
        <v>#REF!</v>
      </c>
      <c r="N75" s="148">
        <f>INDEX('For CSV - 2019 VentSpcFuncData'!$J$6:$J$101,MATCH($B75,'For CSV - 2019 VentSpcFuncData'!$B$6:$B$101,0))</f>
        <v>15</v>
      </c>
      <c r="O75" s="148" t="e">
        <f t="shared" si="10"/>
        <v>#REF!</v>
      </c>
      <c r="P75" s="150" t="e">
        <f t="shared" si="6"/>
        <v>#REF!</v>
      </c>
      <c r="Q75" s="45" t="str">
        <f t="shared" si="7"/>
        <v>Computer Room,Misc - All others</v>
      </c>
      <c r="R75" s="45" t="e">
        <f>INDEX(#REF!,MATCH($A75,#REF!,0))</f>
        <v>#REF!</v>
      </c>
      <c r="S75" s="45">
        <f>INDEX('For CSV - 2019 VentSpcFuncData'!$L$6:$L$101,MATCH($B75,'For CSV - 2019 VentSpcFuncData'!$B$6:$B$101,0))</f>
        <v>58</v>
      </c>
      <c r="T75" s="45" t="e">
        <f>MATCH($A75,#REF!,0)</f>
        <v>#REF!</v>
      </c>
      <c r="V75" t="str">
        <f t="shared" si="8"/>
        <v>2,              58,     "Misc - All others"</v>
      </c>
    </row>
    <row r="76" spans="1:22" x14ac:dyDescent="0.25">
      <c r="A76" s="58" t="s">
        <v>621</v>
      </c>
      <c r="B76" s="56" t="s">
        <v>774</v>
      </c>
      <c r="C76" s="57">
        <f>VLOOKUP($B76,'2019 Ventilation List SORT'!$A$6:$I$102,2)</f>
        <v>0.15</v>
      </c>
      <c r="D76" s="57">
        <f>VLOOKUP($B76,'2019 Ventilation List SORT'!$A$6:$I$102,3)</f>
        <v>0.15</v>
      </c>
      <c r="E76" s="60">
        <f>VLOOKUP($B76,'2019 Ventilation List SORT'!$A$6:$I$102,4)</f>
        <v>0</v>
      </c>
      <c r="F76" s="60">
        <f>VLOOKUP($B76,'2019 Ventilation List SORT'!$A$6:$I$102,5)</f>
        <v>0</v>
      </c>
      <c r="G76" s="57">
        <f>VLOOKUP($B76,'2019 Ventilation List SORT'!$A$6:$I$102,6)</f>
        <v>0</v>
      </c>
      <c r="H76" s="60">
        <f>VLOOKUP($B76,'2019 Ventilation List SORT'!$A$6:$I$102,7)</f>
        <v>1</v>
      </c>
      <c r="I76" s="57" t="str">
        <f>VLOOKUP($B76,'2019 Ventilation List SORT'!$A$6:$I$102,8)</f>
        <v>F</v>
      </c>
      <c r="J76" s="96" t="str">
        <f>VLOOKUP($B76,'2019 Ventilation List SORT'!$A$6:$I$102,9)</f>
        <v>Yes</v>
      </c>
      <c r="K76" s="148" t="e">
        <f>INDEX(#REF!,MATCH($A76,#REF!,0))*0.5</f>
        <v>#REF!</v>
      </c>
      <c r="L76" s="148">
        <f>INDEX('For CSV - 2019 VentSpcFuncData'!$K$6:$K$101,MATCH($B76,'For CSV - 2019 VentSpcFuncData'!$B$6:$B$101,0))</f>
        <v>0</v>
      </c>
      <c r="M76" s="148" t="e">
        <f t="shared" si="9"/>
        <v>#REF!</v>
      </c>
      <c r="N76" s="148">
        <f>INDEX('For CSV - 2019 VentSpcFuncData'!$J$6:$J$101,MATCH($B76,'For CSV - 2019 VentSpcFuncData'!$B$6:$B$101,0))</f>
        <v>15</v>
      </c>
      <c r="O76" s="148" t="e">
        <f t="shared" si="10"/>
        <v>#REF!</v>
      </c>
      <c r="P76" s="150" t="e">
        <f t="shared" si="6"/>
        <v>#REF!</v>
      </c>
      <c r="Q76" s="45" t="str">
        <f t="shared" si="7"/>
        <v>Computer Room,Misc - Computer (not printing)</v>
      </c>
      <c r="R76" s="45" t="e">
        <f>INDEX(#REF!,MATCH($A76,#REF!,0))</f>
        <v>#REF!</v>
      </c>
      <c r="S76" s="45">
        <f>INDEX('For CSV - 2019 VentSpcFuncData'!$L$6:$L$101,MATCH($B76,'For CSV - 2019 VentSpcFuncData'!$B$6:$B$101,0))</f>
        <v>61</v>
      </c>
      <c r="T76" s="45" t="e">
        <f>MATCH($A76,#REF!,0)</f>
        <v>#REF!</v>
      </c>
      <c r="V76" t="str">
        <f t="shared" si="8"/>
        <v>2,              61,     "Misc - Computer (not printing)"</v>
      </c>
    </row>
    <row r="77" spans="1:22" x14ac:dyDescent="0.25">
      <c r="A77" s="58" t="s">
        <v>621</v>
      </c>
      <c r="B77" s="56" t="s">
        <v>771</v>
      </c>
      <c r="C77" s="57">
        <f>VLOOKUP($B77,'2019 Ventilation List SORT'!$A$6:$I$102,2)</f>
        <v>0.15</v>
      </c>
      <c r="D77" s="57">
        <f>VLOOKUP($B77,'2019 Ventilation List SORT'!$A$6:$I$102,3)</f>
        <v>0.15</v>
      </c>
      <c r="E77" s="60">
        <f>VLOOKUP($B77,'2019 Ventilation List SORT'!$A$6:$I$102,4)</f>
        <v>0</v>
      </c>
      <c r="F77" s="60">
        <f>VLOOKUP($B77,'2019 Ventilation List SORT'!$A$6:$I$102,5)</f>
        <v>0</v>
      </c>
      <c r="G77" s="57">
        <f>VLOOKUP($B77,'2019 Ventilation List SORT'!$A$6:$I$102,6)</f>
        <v>0</v>
      </c>
      <c r="H77" s="60">
        <f>VLOOKUP($B77,'2019 Ventilation List SORT'!$A$6:$I$102,7)</f>
        <v>1</v>
      </c>
      <c r="I77" s="57" t="str">
        <f>VLOOKUP($B77,'2019 Ventilation List SORT'!$A$6:$I$102,8)</f>
        <v>F</v>
      </c>
      <c r="J77" s="96" t="str">
        <f>VLOOKUP($B77,'2019 Ventilation List SORT'!$A$6:$I$102,9)</f>
        <v>No</v>
      </c>
      <c r="K77" s="148" t="e">
        <f>INDEX(#REF!,MATCH($A77,#REF!,0))*0.5</f>
        <v>#REF!</v>
      </c>
      <c r="L77" s="148">
        <f>INDEX('For CSV - 2019 VentSpcFuncData'!$K$6:$K$101,MATCH($B77,'For CSV - 2019 VentSpcFuncData'!$B$6:$B$101,0))</f>
        <v>0</v>
      </c>
      <c r="M77" s="148" t="e">
        <f t="shared" si="9"/>
        <v>#REF!</v>
      </c>
      <c r="N77" s="148">
        <f>INDEX('For CSV - 2019 VentSpcFuncData'!$J$6:$J$101,MATCH($B77,'For CSV - 2019 VentSpcFuncData'!$B$6:$B$101,0))</f>
        <v>15</v>
      </c>
      <c r="O77" s="148" t="e">
        <f t="shared" si="10"/>
        <v>#REF!</v>
      </c>
      <c r="P77" s="150" t="e">
        <f t="shared" si="6"/>
        <v>#REF!</v>
      </c>
      <c r="Q77" s="45" t="str">
        <f t="shared" si="7"/>
        <v>Computer Room,Office - Telephone/data entry</v>
      </c>
      <c r="R77" s="45" t="e">
        <f>INDEX(#REF!,MATCH($A77,#REF!,0))</f>
        <v>#REF!</v>
      </c>
      <c r="S77" s="45">
        <f>INDEX('For CSV - 2019 VentSpcFuncData'!$L$6:$L$101,MATCH($B77,'For CSV - 2019 VentSpcFuncData'!$B$6:$B$101,0))</f>
        <v>76</v>
      </c>
      <c r="T77" s="45" t="e">
        <f>MATCH($A77,#REF!,0)</f>
        <v>#REF!</v>
      </c>
      <c r="V77" t="str">
        <f t="shared" si="8"/>
        <v>2,              76,     "Office - Telephone/data entry"</v>
      </c>
    </row>
    <row r="78" spans="1:22" x14ac:dyDescent="0.25">
      <c r="A78" s="58" t="s">
        <v>559</v>
      </c>
      <c r="B78" s="119" t="s">
        <v>782</v>
      </c>
      <c r="C78" s="57">
        <f>VLOOKUP($B78,'2019 Ventilation List SORT'!$A$6:$I$102,2)</f>
        <v>0.25</v>
      </c>
      <c r="D78" s="57">
        <f>VLOOKUP($B78,'2019 Ventilation List SORT'!$A$6:$I$102,3)</f>
        <v>0.15</v>
      </c>
      <c r="E78" s="60">
        <f>VLOOKUP($B78,'2019 Ventilation List SORT'!$A$6:$I$102,4)</f>
        <v>0</v>
      </c>
      <c r="F78" s="60">
        <f>VLOOKUP($B78,'2019 Ventilation List SORT'!$A$6:$I$102,5)</f>
        <v>0</v>
      </c>
      <c r="G78" s="57">
        <f>VLOOKUP($B78,'2019 Ventilation List SORT'!$A$6:$I$102,6)</f>
        <v>0</v>
      </c>
      <c r="H78" s="60">
        <f>VLOOKUP($B78,'2019 Ventilation List SORT'!$A$6:$I$102,7)</f>
        <v>1</v>
      </c>
      <c r="I78" s="57" t="str">
        <f>VLOOKUP($B78,'2019 Ventilation List SORT'!$A$6:$I$102,8)</f>
        <v>F</v>
      </c>
      <c r="J78" s="96" t="str">
        <f>VLOOKUP($B78,'2019 Ventilation List SORT'!$A$6:$I$102,9)</f>
        <v>No</v>
      </c>
      <c r="K78" s="148" t="e">
        <f>INDEX(#REF!,MATCH($A78,#REF!,0))*0.5</f>
        <v>#REF!</v>
      </c>
      <c r="L78" s="148">
        <f>INDEX('For CSV - 2019 VentSpcFuncData'!$K$6:$K$101,MATCH($B78,'For CSV - 2019 VentSpcFuncData'!$B$6:$B$101,0))</f>
        <v>16.666666666666668</v>
      </c>
      <c r="M78" s="148">
        <f t="shared" si="9"/>
        <v>16.666666666666668</v>
      </c>
      <c r="N78" s="148">
        <f>INDEX('For CSV - 2019 VentSpcFuncData'!$J$6:$J$101,MATCH($B78,'For CSV - 2019 VentSpcFuncData'!$B$6:$B$101,0))</f>
        <v>15</v>
      </c>
      <c r="O78" s="148" t="e">
        <f t="shared" si="10"/>
        <v>#REF!</v>
      </c>
      <c r="P78" s="150" t="e">
        <f t="shared" si="6"/>
        <v>#REF!</v>
      </c>
      <c r="Q78" s="45" t="str">
        <f t="shared" si="7"/>
        <v>Concourse and Atria Area,Retail - Mall common areas</v>
      </c>
      <c r="R78" s="45" t="e">
        <f>INDEX(#REF!,MATCH($A78,#REF!,0))</f>
        <v>#REF!</v>
      </c>
      <c r="S78" s="45">
        <f>INDEX('For CSV - 2019 VentSpcFuncData'!$L$6:$L$101,MATCH($B78,'For CSV - 2019 VentSpcFuncData'!$B$6:$B$101,0))</f>
        <v>81</v>
      </c>
      <c r="T78" s="45" t="e">
        <f>MATCH($A78,#REF!,0)</f>
        <v>#REF!</v>
      </c>
      <c r="V78" t="e">
        <f t="shared" si="8"/>
        <v>#REF!</v>
      </c>
    </row>
    <row r="79" spans="1:22" x14ac:dyDescent="0.25">
      <c r="A79" s="58" t="s">
        <v>559</v>
      </c>
      <c r="B79" s="56" t="s">
        <v>830</v>
      </c>
      <c r="C79" s="57">
        <f>VLOOKUP($B79,'2019 Ventilation List SORT'!$A$6:$I$102,2)</f>
        <v>0.5</v>
      </c>
      <c r="D79" s="57">
        <f>VLOOKUP($B79,'2019 Ventilation List SORT'!$A$6:$I$102,3)</f>
        <v>0.15</v>
      </c>
      <c r="E79" s="60">
        <f>VLOOKUP($B79,'2019 Ventilation List SORT'!$A$6:$I$102,4)</f>
        <v>0</v>
      </c>
      <c r="F79" s="60">
        <f>VLOOKUP($B79,'2019 Ventilation List SORT'!$A$6:$I$102,5)</f>
        <v>0</v>
      </c>
      <c r="G79" s="57">
        <f>VLOOKUP($B79,'2019 Ventilation List SORT'!$A$6:$I$102,6)</f>
        <v>0</v>
      </c>
      <c r="H79" s="60">
        <f>VLOOKUP($B79,'2019 Ventilation List SORT'!$A$6:$I$102,7)</f>
        <v>1</v>
      </c>
      <c r="I79" s="57" t="str">
        <f>VLOOKUP($B79,'2019 Ventilation List SORT'!$A$6:$I$102,8)</f>
        <v>F</v>
      </c>
      <c r="J79" s="96" t="str">
        <f>VLOOKUP($B79,'2019 Ventilation List SORT'!$A$6:$I$102,9)</f>
        <v>No</v>
      </c>
      <c r="K79" s="148" t="e">
        <f>INDEX(#REF!,MATCH($A79,#REF!,0))*0.5</f>
        <v>#REF!</v>
      </c>
      <c r="L79" s="148">
        <f>INDEX('For CSV - 2019 VentSpcFuncData'!$K$6:$K$101,MATCH($B79,'For CSV - 2019 VentSpcFuncData'!$B$6:$B$101,0))</f>
        <v>33.333333333333336</v>
      </c>
      <c r="M79" s="148">
        <f t="shared" si="9"/>
        <v>33.333333333333336</v>
      </c>
      <c r="N79" s="148">
        <f>INDEX('For CSV - 2019 VentSpcFuncData'!$J$6:$J$101,MATCH($B79,'For CSV - 2019 VentSpcFuncData'!$B$6:$B$101,0))</f>
        <v>15</v>
      </c>
      <c r="O79" s="148" t="e">
        <f t="shared" si="10"/>
        <v>#REF!</v>
      </c>
      <c r="P79" s="150" t="e">
        <f t="shared" si="6"/>
        <v>#REF!</v>
      </c>
      <c r="Q79" s="45" t="str">
        <f t="shared" si="7"/>
        <v>Concourse and Atria Area,Assembly - Lobbies</v>
      </c>
      <c r="R79" s="45" t="e">
        <f>INDEX(#REF!,MATCH($A79,#REF!,0))</f>
        <v>#REF!</v>
      </c>
      <c r="S79" s="45">
        <f>INDEX('For CSV - 2019 VentSpcFuncData'!$L$6:$L$101,MATCH($B79,'For CSV - 2019 VentSpcFuncData'!$B$6:$B$101,0))</f>
        <v>5</v>
      </c>
      <c r="T79" s="45" t="e">
        <f>MATCH($A79,#REF!,0)</f>
        <v>#REF!</v>
      </c>
      <c r="V79" t="str">
        <f t="shared" si="8"/>
        <v>2,              5,     "Assembly - Lobbies"</v>
      </c>
    </row>
    <row r="80" spans="1:22" x14ac:dyDescent="0.25">
      <c r="A80" s="58" t="s">
        <v>559</v>
      </c>
      <c r="B80" s="56" t="s">
        <v>759</v>
      </c>
      <c r="C80" s="57">
        <f>VLOOKUP($B80,'2019 Ventilation List SORT'!$A$6:$I$102,2)</f>
        <v>0.15</v>
      </c>
      <c r="D80" s="57">
        <f>VLOOKUP($B80,'2019 Ventilation List SORT'!$A$6:$I$102,3)</f>
        <v>0.15</v>
      </c>
      <c r="E80" s="60">
        <f>VLOOKUP($B80,'2019 Ventilation List SORT'!$A$6:$I$102,4)</f>
        <v>0</v>
      </c>
      <c r="F80" s="60">
        <f>VLOOKUP($B80,'2019 Ventilation List SORT'!$A$6:$I$102,5)</f>
        <v>0</v>
      </c>
      <c r="G80" s="57">
        <f>VLOOKUP($B80,'2019 Ventilation List SORT'!$A$6:$I$102,6)</f>
        <v>0</v>
      </c>
      <c r="H80" s="60">
        <f>VLOOKUP($B80,'2019 Ventilation List SORT'!$A$6:$I$102,7)</f>
        <v>1</v>
      </c>
      <c r="I80" s="57" t="str">
        <f>VLOOKUP($B80,'2019 Ventilation List SORT'!$A$6:$I$102,8)</f>
        <v>F</v>
      </c>
      <c r="J80" s="96" t="str">
        <f>VLOOKUP($B80,'2019 Ventilation List SORT'!$A$6:$I$102,9)</f>
        <v>No</v>
      </c>
      <c r="K80" s="148" t="e">
        <f>INDEX(#REF!,MATCH($A80,#REF!,0))*0.5</f>
        <v>#REF!</v>
      </c>
      <c r="L80" s="148">
        <f>INDEX('For CSV - 2019 VentSpcFuncData'!$K$6:$K$101,MATCH($B80,'For CSV - 2019 VentSpcFuncData'!$B$6:$B$101,0))</f>
        <v>0</v>
      </c>
      <c r="M80" s="148" t="e">
        <f t="shared" si="9"/>
        <v>#REF!</v>
      </c>
      <c r="N80" s="148">
        <f>INDEX('For CSV - 2019 VentSpcFuncData'!$J$6:$J$101,MATCH($B80,'For CSV - 2019 VentSpcFuncData'!$B$6:$B$101,0))</f>
        <v>15</v>
      </c>
      <c r="O80" s="148" t="e">
        <f t="shared" si="10"/>
        <v>#REF!</v>
      </c>
      <c r="P80" s="150" t="e">
        <f t="shared" si="6"/>
        <v>#REF!</v>
      </c>
      <c r="Q80" s="45" t="str">
        <f t="shared" si="7"/>
        <v>Concourse and Atria Area,General - Corridors</v>
      </c>
      <c r="R80" s="45" t="e">
        <f>INDEX(#REF!,MATCH($A80,#REF!,0))</f>
        <v>#REF!</v>
      </c>
      <c r="S80" s="45">
        <f>INDEX('For CSV - 2019 VentSpcFuncData'!$L$6:$L$101,MATCH($B80,'For CSV - 2019 VentSpcFuncData'!$B$6:$B$101,0))</f>
        <v>49</v>
      </c>
      <c r="T80" s="45" t="e">
        <f>MATCH($A80,#REF!,0)</f>
        <v>#REF!</v>
      </c>
      <c r="V80" t="str">
        <f t="shared" si="8"/>
        <v>2,              49,     "General - Corridors"</v>
      </c>
    </row>
    <row r="81" spans="1:22" x14ac:dyDescent="0.25">
      <c r="A81" s="58" t="s">
        <v>559</v>
      </c>
      <c r="B81" s="56" t="s">
        <v>765</v>
      </c>
      <c r="C81" s="57">
        <f>VLOOKUP($B81,'2019 Ventilation List SORT'!$A$6:$I$102,2)</f>
        <v>0.5</v>
      </c>
      <c r="D81" s="57">
        <f>VLOOKUP($B81,'2019 Ventilation List SORT'!$A$6:$I$102,3)</f>
        <v>0.15</v>
      </c>
      <c r="E81" s="60">
        <f>VLOOKUP($B81,'2019 Ventilation List SORT'!$A$6:$I$102,4)</f>
        <v>0</v>
      </c>
      <c r="F81" s="60">
        <f>VLOOKUP($B81,'2019 Ventilation List SORT'!$A$6:$I$102,5)</f>
        <v>0</v>
      </c>
      <c r="G81" s="57">
        <f>VLOOKUP($B81,'2019 Ventilation List SORT'!$A$6:$I$102,6)</f>
        <v>0</v>
      </c>
      <c r="H81" s="60">
        <f>VLOOKUP($B81,'2019 Ventilation List SORT'!$A$6:$I$102,7)</f>
        <v>1</v>
      </c>
      <c r="I81" s="57" t="str">
        <f>VLOOKUP($B81,'2019 Ventilation List SORT'!$A$6:$I$102,8)</f>
        <v>F</v>
      </c>
      <c r="J81" s="96" t="str">
        <f>VLOOKUP($B81,'2019 Ventilation List SORT'!$A$6:$I$102,9)</f>
        <v>No</v>
      </c>
      <c r="K81" s="148" t="e">
        <f>INDEX(#REF!,MATCH($A81,#REF!,0))*0.5</f>
        <v>#REF!</v>
      </c>
      <c r="L81" s="148">
        <f>INDEX('For CSV - 2019 VentSpcFuncData'!$K$6:$K$101,MATCH($B81,'For CSV - 2019 VentSpcFuncData'!$B$6:$B$101,0))</f>
        <v>33.333333333333336</v>
      </c>
      <c r="M81" s="148">
        <f t="shared" si="9"/>
        <v>33.333333333333336</v>
      </c>
      <c r="N81" s="148">
        <f>INDEX('For CSV - 2019 VentSpcFuncData'!$J$6:$J$101,MATCH($B81,'For CSV - 2019 VentSpcFuncData'!$B$6:$B$101,0))</f>
        <v>15</v>
      </c>
      <c r="O81" s="148" t="e">
        <f t="shared" si="10"/>
        <v>#REF!</v>
      </c>
      <c r="P81" s="150" t="e">
        <f t="shared" si="6"/>
        <v>#REF!</v>
      </c>
      <c r="Q81" s="45" t="str">
        <f t="shared" si="7"/>
        <v>Concourse and Atria Area,Lodging - Lobbies/pre-function</v>
      </c>
      <c r="R81" s="45" t="e">
        <f>INDEX(#REF!,MATCH($A81,#REF!,0))</f>
        <v>#REF!</v>
      </c>
      <c r="S81" s="45">
        <f>INDEX('For CSV - 2019 VentSpcFuncData'!$L$6:$L$101,MATCH($B81,'For CSV - 2019 VentSpcFuncData'!$B$6:$B$101,0))</f>
        <v>56</v>
      </c>
      <c r="T81" s="45" t="e">
        <f>MATCH($A81,#REF!,0)</f>
        <v>#REF!</v>
      </c>
      <c r="V81" t="str">
        <f t="shared" si="8"/>
        <v>2,              56,     "Lodging - Lobbies/pre-function"</v>
      </c>
    </row>
    <row r="82" spans="1:22" x14ac:dyDescent="0.25">
      <c r="A82" s="58" t="s">
        <v>559</v>
      </c>
      <c r="B82" s="56" t="s">
        <v>781</v>
      </c>
      <c r="C82" s="57">
        <f>VLOOKUP($B82,'2019 Ventilation List SORT'!$A$6:$I$102,2)</f>
        <v>0.15</v>
      </c>
      <c r="D82" s="57">
        <f>VLOOKUP($B82,'2019 Ventilation List SORT'!$A$6:$I$102,3)</f>
        <v>0.15</v>
      </c>
      <c r="E82" s="60">
        <f>VLOOKUP($B82,'2019 Ventilation List SORT'!$A$6:$I$102,4)</f>
        <v>0</v>
      </c>
      <c r="F82" s="60">
        <f>VLOOKUP($B82,'2019 Ventilation List SORT'!$A$6:$I$102,5)</f>
        <v>0</v>
      </c>
      <c r="G82" s="57">
        <f>VLOOKUP($B82,'2019 Ventilation List SORT'!$A$6:$I$102,6)</f>
        <v>0</v>
      </c>
      <c r="H82" s="60">
        <f>VLOOKUP($B82,'2019 Ventilation List SORT'!$A$6:$I$102,7)</f>
        <v>2</v>
      </c>
      <c r="I82" s="57" t="str">
        <f>VLOOKUP($B82,'2019 Ventilation List SORT'!$A$6:$I$102,8)</f>
        <v/>
      </c>
      <c r="J82" s="96" t="str">
        <f>VLOOKUP($B82,'2019 Ventilation List SORT'!$A$6:$I$102,9)</f>
        <v>No</v>
      </c>
      <c r="K82" s="148" t="e">
        <f>INDEX(#REF!,MATCH($A82,#REF!,0))*0.5</f>
        <v>#REF!</v>
      </c>
      <c r="L82" s="148">
        <f>INDEX('For CSV - 2019 VentSpcFuncData'!$K$6:$K$101,MATCH($B82,'For CSV - 2019 VentSpcFuncData'!$B$6:$B$101,0))</f>
        <v>0</v>
      </c>
      <c r="M82" s="148" t="e">
        <f t="shared" si="9"/>
        <v>#REF!</v>
      </c>
      <c r="N82" s="148">
        <f>INDEX('For CSV - 2019 VentSpcFuncData'!$J$6:$J$101,MATCH($B82,'For CSV - 2019 VentSpcFuncData'!$B$6:$B$101,0))</f>
        <v>15</v>
      </c>
      <c r="O82" s="148" t="e">
        <f t="shared" si="10"/>
        <v>#REF!</v>
      </c>
      <c r="P82" s="150" t="e">
        <f t="shared" si="6"/>
        <v>#REF!</v>
      </c>
      <c r="Q82" s="45" t="str">
        <f t="shared" si="7"/>
        <v>Concourse and Atria Area,Misc - All others</v>
      </c>
      <c r="R82" s="45" t="e">
        <f>INDEX(#REF!,MATCH($A82,#REF!,0))</f>
        <v>#REF!</v>
      </c>
      <c r="S82" s="45">
        <f>INDEX('For CSV - 2019 VentSpcFuncData'!$L$6:$L$101,MATCH($B82,'For CSV - 2019 VentSpcFuncData'!$B$6:$B$101,0))</f>
        <v>58</v>
      </c>
      <c r="T82" s="45" t="e">
        <f>MATCH($A82,#REF!,0)</f>
        <v>#REF!</v>
      </c>
      <c r="V82" t="str">
        <f t="shared" si="8"/>
        <v>2,              58,     "Misc - All others"</v>
      </c>
    </row>
    <row r="83" spans="1:22" x14ac:dyDescent="0.25">
      <c r="A83" s="58" t="s">
        <v>559</v>
      </c>
      <c r="B83" s="56" t="s">
        <v>779</v>
      </c>
      <c r="C83" s="57">
        <f>VLOOKUP($B83,'2019 Ventilation List SORT'!$A$6:$I$102,2)</f>
        <v>0.5</v>
      </c>
      <c r="D83" s="57">
        <f>VLOOKUP($B83,'2019 Ventilation List SORT'!$A$6:$I$102,3)</f>
        <v>0.15</v>
      </c>
      <c r="E83" s="60">
        <f>VLOOKUP($B83,'2019 Ventilation List SORT'!$A$6:$I$102,4)</f>
        <v>0</v>
      </c>
      <c r="F83" s="60">
        <f>VLOOKUP($B83,'2019 Ventilation List SORT'!$A$6:$I$102,5)</f>
        <v>0</v>
      </c>
      <c r="G83" s="57">
        <f>VLOOKUP($B83,'2019 Ventilation List SORT'!$A$6:$I$102,6)</f>
        <v>0</v>
      </c>
      <c r="H83" s="60">
        <f>VLOOKUP($B83,'2019 Ventilation List SORT'!$A$6:$I$102,7)</f>
        <v>1</v>
      </c>
      <c r="I83" s="57" t="str">
        <f>VLOOKUP($B83,'2019 Ventilation List SORT'!$A$6:$I$102,8)</f>
        <v>F</v>
      </c>
      <c r="J83" s="96" t="str">
        <f>VLOOKUP($B83,'2019 Ventilation List SORT'!$A$6:$I$102,9)</f>
        <v>No</v>
      </c>
      <c r="K83" s="148" t="e">
        <f>INDEX(#REF!,MATCH($A83,#REF!,0))*0.5</f>
        <v>#REF!</v>
      </c>
      <c r="L83" s="148">
        <f>INDEX('For CSV - 2019 VentSpcFuncData'!$K$6:$K$101,MATCH($B83,'For CSV - 2019 VentSpcFuncData'!$B$6:$B$101,0))</f>
        <v>33.333333333333336</v>
      </c>
      <c r="M83" s="148">
        <f t="shared" si="9"/>
        <v>33.333333333333336</v>
      </c>
      <c r="N83" s="148">
        <f>INDEX('For CSV - 2019 VentSpcFuncData'!$J$6:$J$101,MATCH($B83,'For CSV - 2019 VentSpcFuncData'!$B$6:$B$101,0))</f>
        <v>15</v>
      </c>
      <c r="O83" s="148" t="e">
        <f t="shared" si="10"/>
        <v>#REF!</v>
      </c>
      <c r="P83" s="150" t="e">
        <f t="shared" si="6"/>
        <v>#REF!</v>
      </c>
      <c r="Q83" s="45" t="str">
        <f t="shared" si="7"/>
        <v>Concourse and Atria Area,Misc - Transportation waiting</v>
      </c>
      <c r="R83" s="45" t="e">
        <f>INDEX(#REF!,MATCH($A83,#REF!,0))</f>
        <v>#REF!</v>
      </c>
      <c r="S83" s="45">
        <f>INDEX('For CSV - 2019 VentSpcFuncData'!$L$6:$L$101,MATCH($B83,'For CSV - 2019 VentSpcFuncData'!$B$6:$B$101,0))</f>
        <v>69</v>
      </c>
      <c r="T83" s="45" t="e">
        <f>MATCH($A83,#REF!,0)</f>
        <v>#REF!</v>
      </c>
      <c r="V83" t="str">
        <f t="shared" si="8"/>
        <v>2,              69,     "Misc - Transportation waiting"</v>
      </c>
    </row>
    <row r="84" spans="1:22" x14ac:dyDescent="0.25">
      <c r="A84" s="58" t="s">
        <v>559</v>
      </c>
      <c r="B84" s="56" t="s">
        <v>767</v>
      </c>
      <c r="C84" s="57">
        <f>VLOOKUP($B84,'2019 Ventilation List SORT'!$A$6:$I$102,2)</f>
        <v>0.5</v>
      </c>
      <c r="D84" s="57">
        <f>VLOOKUP($B84,'2019 Ventilation List SORT'!$A$6:$I$102,3)</f>
        <v>0.15</v>
      </c>
      <c r="E84" s="60">
        <f>VLOOKUP($B84,'2019 Ventilation List SORT'!$A$6:$I$102,4)</f>
        <v>0</v>
      </c>
      <c r="F84" s="60">
        <f>VLOOKUP($B84,'2019 Ventilation List SORT'!$A$6:$I$102,5)</f>
        <v>0</v>
      </c>
      <c r="G84" s="57">
        <f>VLOOKUP($B84,'2019 Ventilation List SORT'!$A$6:$I$102,6)</f>
        <v>0</v>
      </c>
      <c r="H84" s="60">
        <f>VLOOKUP($B84,'2019 Ventilation List SORT'!$A$6:$I$102,7)</f>
        <v>1</v>
      </c>
      <c r="I84" s="57" t="str">
        <f>VLOOKUP($B84,'2019 Ventilation List SORT'!$A$6:$I$102,8)</f>
        <v>F</v>
      </c>
      <c r="J84" s="96" t="str">
        <f>VLOOKUP($B84,'2019 Ventilation List SORT'!$A$6:$I$102,9)</f>
        <v>No</v>
      </c>
      <c r="K84" s="148" t="e">
        <f>INDEX(#REF!,MATCH($A84,#REF!,0))*0.5</f>
        <v>#REF!</v>
      </c>
      <c r="L84" s="148">
        <f>INDEX('For CSV - 2019 VentSpcFuncData'!$K$6:$K$101,MATCH($B84,'For CSV - 2019 VentSpcFuncData'!$B$6:$B$101,0))</f>
        <v>33.333333333333336</v>
      </c>
      <c r="M84" s="148">
        <f t="shared" si="9"/>
        <v>33.333333333333336</v>
      </c>
      <c r="N84" s="148">
        <f>INDEX('For CSV - 2019 VentSpcFuncData'!$J$6:$J$101,MATCH($B84,'For CSV - 2019 VentSpcFuncData'!$B$6:$B$101,0))</f>
        <v>15</v>
      </c>
      <c r="O84" s="148" t="e">
        <f t="shared" si="10"/>
        <v>#REF!</v>
      </c>
      <c r="P84" s="150" t="e">
        <f t="shared" si="6"/>
        <v>#REF!</v>
      </c>
      <c r="Q84" s="45" t="str">
        <f t="shared" si="7"/>
        <v>Concourse and Atria Area,Office - Main entry lobbies</v>
      </c>
      <c r="R84" s="45" t="e">
        <f>INDEX(#REF!,MATCH($A84,#REF!,0))</f>
        <v>#REF!</v>
      </c>
      <c r="S84" s="45">
        <f>INDEX('For CSV - 2019 VentSpcFuncData'!$L$6:$L$101,MATCH($B84,'For CSV - 2019 VentSpcFuncData'!$B$6:$B$101,0))</f>
        <v>72</v>
      </c>
      <c r="T84" s="45" t="e">
        <f>MATCH($A84,#REF!,0)</f>
        <v>#REF!</v>
      </c>
      <c r="V84" t="str">
        <f t="shared" si="8"/>
        <v>2,              72,     "Office - Main entry lobbies"</v>
      </c>
    </row>
    <row r="85" spans="1:22" x14ac:dyDescent="0.25">
      <c r="A85" s="58" t="s">
        <v>559</v>
      </c>
      <c r="B85" s="56" t="s">
        <v>782</v>
      </c>
      <c r="C85" s="57">
        <f>VLOOKUP($B85,'2019 Ventilation List SORT'!$A$6:$I$102,2)</f>
        <v>0.25</v>
      </c>
      <c r="D85" s="57">
        <f>VLOOKUP($B85,'2019 Ventilation List SORT'!$A$6:$I$102,3)</f>
        <v>0.15</v>
      </c>
      <c r="E85" s="60">
        <f>VLOOKUP($B85,'2019 Ventilation List SORT'!$A$6:$I$102,4)</f>
        <v>0</v>
      </c>
      <c r="F85" s="60">
        <f>VLOOKUP($B85,'2019 Ventilation List SORT'!$A$6:$I$102,5)</f>
        <v>0</v>
      </c>
      <c r="G85" s="57">
        <f>VLOOKUP($B85,'2019 Ventilation List SORT'!$A$6:$I$102,6)</f>
        <v>0</v>
      </c>
      <c r="H85" s="60">
        <f>VLOOKUP($B85,'2019 Ventilation List SORT'!$A$6:$I$102,7)</f>
        <v>1</v>
      </c>
      <c r="I85" s="57" t="str">
        <f>VLOOKUP($B85,'2019 Ventilation List SORT'!$A$6:$I$102,8)</f>
        <v>F</v>
      </c>
      <c r="J85" s="96" t="str">
        <f>VLOOKUP($B85,'2019 Ventilation List SORT'!$A$6:$I$102,9)</f>
        <v>No</v>
      </c>
      <c r="K85" s="148" t="e">
        <f>INDEX(#REF!,MATCH($A85,#REF!,0))*0.5</f>
        <v>#REF!</v>
      </c>
      <c r="L85" s="148">
        <f>INDEX('For CSV - 2019 VentSpcFuncData'!$K$6:$K$101,MATCH($B85,'For CSV - 2019 VentSpcFuncData'!$B$6:$B$101,0))</f>
        <v>16.666666666666668</v>
      </c>
      <c r="M85" s="148">
        <f t="shared" si="9"/>
        <v>16.666666666666668</v>
      </c>
      <c r="N85" s="148">
        <f>INDEX('For CSV - 2019 VentSpcFuncData'!$J$6:$J$101,MATCH($B85,'For CSV - 2019 VentSpcFuncData'!$B$6:$B$101,0))</f>
        <v>15</v>
      </c>
      <c r="O85" s="148" t="e">
        <f t="shared" si="10"/>
        <v>#REF!</v>
      </c>
      <c r="P85" s="150" t="e">
        <f t="shared" si="6"/>
        <v>#REF!</v>
      </c>
      <c r="Q85" s="45" t="str">
        <f t="shared" si="7"/>
        <v>Concourse and Atria Area,Retail - Mall common areas</v>
      </c>
      <c r="R85" s="45" t="e">
        <f>INDEX(#REF!,MATCH($A85,#REF!,0))</f>
        <v>#REF!</v>
      </c>
      <c r="S85" s="45">
        <f>INDEX('For CSV - 2019 VentSpcFuncData'!$L$6:$L$101,MATCH($B85,'For CSV - 2019 VentSpcFuncData'!$B$6:$B$101,0))</f>
        <v>81</v>
      </c>
      <c r="T85" s="45" t="e">
        <f>MATCH($A85,#REF!,0)</f>
        <v>#REF!</v>
      </c>
      <c r="V85" t="str">
        <f t="shared" si="8"/>
        <v>2,              81,     "Retail - Mall common areas"</v>
      </c>
    </row>
    <row r="86" spans="1:22" x14ac:dyDescent="0.25">
      <c r="A86" s="45" t="s">
        <v>868</v>
      </c>
      <c r="B86" s="119" t="s">
        <v>758</v>
      </c>
      <c r="C86" s="57">
        <f>VLOOKUP($B86,'2019 Ventilation List SORT'!$A$6:$I$102,2)</f>
        <v>0.5</v>
      </c>
      <c r="D86" s="57">
        <f>VLOOKUP($B86,'2019 Ventilation List SORT'!$A$6:$I$102,3)</f>
        <v>0.15</v>
      </c>
      <c r="E86" s="60">
        <f>VLOOKUP($B86,'2019 Ventilation List SORT'!$A$6:$I$102,4)</f>
        <v>0</v>
      </c>
      <c r="F86" s="60">
        <f>VLOOKUP($B86,'2019 Ventilation List SORT'!$A$6:$I$102,5)</f>
        <v>0</v>
      </c>
      <c r="G86" s="57">
        <f>VLOOKUP($B86,'2019 Ventilation List SORT'!$A$6:$I$102,6)</f>
        <v>0</v>
      </c>
      <c r="H86" s="60">
        <f>VLOOKUP($B86,'2019 Ventilation List SORT'!$A$6:$I$102,7)</f>
        <v>1</v>
      </c>
      <c r="I86" s="57" t="str">
        <f>VLOOKUP($B86,'2019 Ventilation List SORT'!$A$6:$I$102,8)</f>
        <v>F</v>
      </c>
      <c r="J86" s="96" t="str">
        <f>VLOOKUP($B86,'2019 Ventilation List SORT'!$A$6:$I$102,9)</f>
        <v>No</v>
      </c>
      <c r="K86" s="148" t="e">
        <f>INDEX(#REF!,MATCH($A86,#REF!,0))*0.5</f>
        <v>#REF!</v>
      </c>
      <c r="L86" s="148">
        <f>INDEX('For CSV - 2019 VentSpcFuncData'!$K$6:$K$101,MATCH($B86,'For CSV - 2019 VentSpcFuncData'!$B$6:$B$101,0))</f>
        <v>33.333333333333336</v>
      </c>
      <c r="M86" s="148">
        <f t="shared" si="9"/>
        <v>33.333333333333336</v>
      </c>
      <c r="N86" s="148">
        <f>INDEX('For CSV - 2019 VentSpcFuncData'!$J$6:$J$101,MATCH($B86,'For CSV - 2019 VentSpcFuncData'!$B$6:$B$101,0))</f>
        <v>15</v>
      </c>
      <c r="O86" s="148" t="e">
        <f t="shared" si="10"/>
        <v>#REF!</v>
      </c>
      <c r="P86" s="150" t="e">
        <f t="shared" si="6"/>
        <v>#REF!</v>
      </c>
      <c r="Q86" s="45" t="str">
        <f t="shared" si="7"/>
        <v>Convention, Conference, Multipurpose and Meeting Area,General - Conference/meeting</v>
      </c>
      <c r="R86" s="45" t="e">
        <f>INDEX(#REF!,MATCH($A86,#REF!,0))</f>
        <v>#REF!</v>
      </c>
      <c r="S86" s="45">
        <f>INDEX('For CSV - 2019 VentSpcFuncData'!$L$6:$L$101,MATCH($B86,'For CSV - 2019 VentSpcFuncData'!$B$6:$B$101,0))</f>
        <v>48</v>
      </c>
      <c r="T86" s="45" t="e">
        <f>MATCH($A86,#REF!,0)</f>
        <v>#REF!</v>
      </c>
      <c r="V86" t="e">
        <f t="shared" si="8"/>
        <v>#REF!</v>
      </c>
    </row>
    <row r="87" spans="1:22" x14ac:dyDescent="0.25">
      <c r="A87" s="45" t="s">
        <v>868</v>
      </c>
      <c r="B87" s="56" t="s">
        <v>922</v>
      </c>
      <c r="C87" s="57">
        <f>VLOOKUP($B87,'2019 Ventilation List SORT'!$A$6:$I$102,2)</f>
        <v>0.19</v>
      </c>
      <c r="D87" s="57">
        <f>VLOOKUP($B87,'2019 Ventilation List SORT'!$A$6:$I$102,3)</f>
        <v>0.15</v>
      </c>
      <c r="E87" s="60">
        <f>VLOOKUP($B87,'2019 Ventilation List SORT'!$A$6:$I$102,4)</f>
        <v>0</v>
      </c>
      <c r="F87" s="60">
        <f>VLOOKUP($B87,'2019 Ventilation List SORT'!$A$6:$I$102,5)</f>
        <v>0</v>
      </c>
      <c r="G87" s="57">
        <f>VLOOKUP($B87,'2019 Ventilation List SORT'!$A$6:$I$102,6)</f>
        <v>0</v>
      </c>
      <c r="H87" s="60">
        <f>VLOOKUP($B87,'2019 Ventilation List SORT'!$A$6:$I$102,7)</f>
        <v>1</v>
      </c>
      <c r="I87" s="57" t="str">
        <f>VLOOKUP($B87,'2019 Ventilation List SORT'!$A$6:$I$102,8)</f>
        <v>F</v>
      </c>
      <c r="J87" s="96" t="str">
        <f>VLOOKUP($B87,'2019 Ventilation List SORT'!$A$6:$I$102,9)</f>
        <v>No</v>
      </c>
      <c r="K87" s="148" t="e">
        <f>INDEX(#REF!,MATCH($A87,#REF!,0))*0.5</f>
        <v>#REF!</v>
      </c>
      <c r="L87" s="148">
        <f>INDEX('For CSV - 2019 VentSpcFuncData'!$K$6:$K$101,MATCH($B87,'For CSV - 2019 VentSpcFuncData'!$B$6:$B$101,0))</f>
        <v>12.666666666666666</v>
      </c>
      <c r="M87" s="148">
        <f t="shared" si="9"/>
        <v>12.666666666666666</v>
      </c>
      <c r="N87" s="148">
        <f>INDEX('For CSV - 2019 VentSpcFuncData'!$J$6:$J$101,MATCH($B87,'For CSV - 2019 VentSpcFuncData'!$B$6:$B$101,0))</f>
        <v>15</v>
      </c>
      <c r="O87" s="148" t="e">
        <f t="shared" si="10"/>
        <v>#REF!</v>
      </c>
      <c r="P87" s="150" t="e">
        <f t="shared" si="6"/>
        <v>#REF!</v>
      </c>
      <c r="Q87" s="45" t="str">
        <f t="shared" si="7"/>
        <v>Convention, Conference, Multipurpose and Meeting Area,Assembly - Courtrooms</v>
      </c>
      <c r="R87" s="45" t="e">
        <f>INDEX(#REF!,MATCH($A87,#REF!,0))</f>
        <v>#REF!</v>
      </c>
      <c r="S87" s="45">
        <f>INDEX('For CSV - 2019 VentSpcFuncData'!$L$6:$L$101,MATCH($B87,'For CSV - 2019 VentSpcFuncData'!$B$6:$B$101,0))</f>
        <v>2</v>
      </c>
      <c r="T87" s="45" t="e">
        <f>MATCH($A87,#REF!,0)</f>
        <v>#REF!</v>
      </c>
      <c r="V87" t="str">
        <f t="shared" si="8"/>
        <v>2,              2,     "Assembly - Courtrooms"</v>
      </c>
    </row>
    <row r="88" spans="1:22" x14ac:dyDescent="0.25">
      <c r="A88" s="45" t="s">
        <v>868</v>
      </c>
      <c r="B88" s="56" t="s">
        <v>883</v>
      </c>
      <c r="C88" s="57">
        <f>VLOOKUP($B88,'2019 Ventilation List SORT'!$A$6:$I$102,2)</f>
        <v>0.19</v>
      </c>
      <c r="D88" s="57">
        <f>VLOOKUP($B88,'2019 Ventilation List SORT'!$A$6:$I$102,3)</f>
        <v>0.15</v>
      </c>
      <c r="E88" s="60">
        <f>VLOOKUP($B88,'2019 Ventilation List SORT'!$A$6:$I$102,4)</f>
        <v>0</v>
      </c>
      <c r="F88" s="60">
        <f>VLOOKUP($B88,'2019 Ventilation List SORT'!$A$6:$I$102,5)</f>
        <v>0</v>
      </c>
      <c r="G88" s="57">
        <f>VLOOKUP($B88,'2019 Ventilation List SORT'!$A$6:$I$102,6)</f>
        <v>0</v>
      </c>
      <c r="H88" s="60">
        <f>VLOOKUP($B88,'2019 Ventilation List SORT'!$A$6:$I$102,7)</f>
        <v>1</v>
      </c>
      <c r="I88" s="57" t="str">
        <f>VLOOKUP($B88,'2019 Ventilation List SORT'!$A$6:$I$102,8)</f>
        <v>F</v>
      </c>
      <c r="J88" s="96" t="str">
        <f>VLOOKUP($B88,'2019 Ventilation List SORT'!$A$6:$I$102,9)</f>
        <v>No</v>
      </c>
      <c r="K88" s="148" t="e">
        <f>INDEX(#REF!,MATCH($A88,#REF!,0))*0.5</f>
        <v>#REF!</v>
      </c>
      <c r="L88" s="148">
        <f>INDEX('For CSV - 2019 VentSpcFuncData'!$K$6:$K$101,MATCH($B88,'For CSV - 2019 VentSpcFuncData'!$B$6:$B$101,0))</f>
        <v>12.666666666666666</v>
      </c>
      <c r="M88" s="148">
        <f t="shared" si="9"/>
        <v>12.666666666666666</v>
      </c>
      <c r="N88" s="148">
        <f>INDEX('For CSV - 2019 VentSpcFuncData'!$J$6:$J$101,MATCH($B88,'For CSV - 2019 VentSpcFuncData'!$B$6:$B$101,0))</f>
        <v>15</v>
      </c>
      <c r="O88" s="148" t="e">
        <f t="shared" si="10"/>
        <v>#REF!</v>
      </c>
      <c r="P88" s="150" t="e">
        <f t="shared" si="6"/>
        <v>#REF!</v>
      </c>
      <c r="Q88" s="45" t="str">
        <f t="shared" si="7"/>
        <v>Convention, Conference, Multipurpose and Meeting Area,Assembly - Legislative chambers</v>
      </c>
      <c r="R88" s="45" t="e">
        <f>INDEX(#REF!,MATCH($A88,#REF!,0))</f>
        <v>#REF!</v>
      </c>
      <c r="S88" s="45">
        <f>INDEX('For CSV - 2019 VentSpcFuncData'!$L$6:$L$101,MATCH($B88,'For CSV - 2019 VentSpcFuncData'!$B$6:$B$101,0))</f>
        <v>3</v>
      </c>
      <c r="T88" s="45" t="e">
        <f>MATCH($A88,#REF!,0)</f>
        <v>#REF!</v>
      </c>
      <c r="V88" t="str">
        <f t="shared" si="8"/>
        <v>2,              3,     "Assembly - Legislative chambers"</v>
      </c>
    </row>
    <row r="89" spans="1:22" x14ac:dyDescent="0.25">
      <c r="A89" s="45" t="s">
        <v>868</v>
      </c>
      <c r="B89" s="56" t="s">
        <v>923</v>
      </c>
      <c r="C89" s="57">
        <f>VLOOKUP($B89,'2019 Ventilation List SORT'!$A$6:$I$102,2)</f>
        <v>1.07</v>
      </c>
      <c r="D89" s="57">
        <f>VLOOKUP($B89,'2019 Ventilation List SORT'!$A$6:$I$102,3)</f>
        <v>0.15</v>
      </c>
      <c r="E89" s="60">
        <f>VLOOKUP($B89,'2019 Ventilation List SORT'!$A$6:$I$102,4)</f>
        <v>0</v>
      </c>
      <c r="F89" s="60">
        <f>VLOOKUP($B89,'2019 Ventilation List SORT'!$A$6:$I$102,5)</f>
        <v>0</v>
      </c>
      <c r="G89" s="57">
        <f>VLOOKUP($B89,'2019 Ventilation List SORT'!$A$6:$I$102,6)</f>
        <v>0</v>
      </c>
      <c r="H89" s="60">
        <f>VLOOKUP($B89,'2019 Ventilation List SORT'!$A$6:$I$102,7)</f>
        <v>1</v>
      </c>
      <c r="I89" s="57" t="str">
        <f>VLOOKUP($B89,'2019 Ventilation List SORT'!$A$6:$I$102,8)</f>
        <v>F</v>
      </c>
      <c r="J89" s="96" t="str">
        <f>VLOOKUP($B89,'2019 Ventilation List SORT'!$A$6:$I$102,9)</f>
        <v>No</v>
      </c>
      <c r="K89" s="148" t="e">
        <f>INDEX(#REF!,MATCH($A89,#REF!,0))*0.5</f>
        <v>#REF!</v>
      </c>
      <c r="L89" s="148">
        <f>INDEX('For CSV - 2019 VentSpcFuncData'!$K$6:$K$101,MATCH($B89,'For CSV - 2019 VentSpcFuncData'!$B$6:$B$101,0))</f>
        <v>71.333333333333329</v>
      </c>
      <c r="M89" s="148">
        <f t="shared" si="9"/>
        <v>71.333333333333329</v>
      </c>
      <c r="N89" s="148">
        <f>INDEX('For CSV - 2019 VentSpcFuncData'!$J$6:$J$101,MATCH($B89,'For CSV - 2019 VentSpcFuncData'!$B$6:$B$101,0))</f>
        <v>15</v>
      </c>
      <c r="O89" s="148" t="e">
        <f t="shared" si="10"/>
        <v>#REF!</v>
      </c>
      <c r="P89" s="150" t="e">
        <f t="shared" si="6"/>
        <v>#REF!</v>
      </c>
      <c r="Q89" s="45" t="str">
        <f t="shared" si="7"/>
        <v>Convention, Conference, Multipurpose and Meeting Area,Assembly - Places of religious worship</v>
      </c>
      <c r="R89" s="45" t="e">
        <f>INDEX(#REF!,MATCH($A89,#REF!,0))</f>
        <v>#REF!</v>
      </c>
      <c r="S89" s="45">
        <f>INDEX('For CSV - 2019 VentSpcFuncData'!$L$6:$L$101,MATCH($B89,'For CSV - 2019 VentSpcFuncData'!$B$6:$B$101,0))</f>
        <v>8</v>
      </c>
      <c r="T89" s="45" t="e">
        <f>MATCH($A89,#REF!,0)</f>
        <v>#REF!</v>
      </c>
      <c r="V89" t="str">
        <f t="shared" si="8"/>
        <v>2,              8,     "Assembly - Places of religious worship"</v>
      </c>
    </row>
    <row r="90" spans="1:22" x14ac:dyDescent="0.25">
      <c r="A90" s="45" t="s">
        <v>868</v>
      </c>
      <c r="B90" s="56" t="s">
        <v>821</v>
      </c>
      <c r="C90" s="57">
        <f>VLOOKUP($B90,'2019 Ventilation List SORT'!$A$6:$I$102,2)</f>
        <v>0</v>
      </c>
      <c r="D90" s="57">
        <f>VLOOKUP($B90,'2019 Ventilation List SORT'!$A$6:$I$102,3)</f>
        <v>0.15</v>
      </c>
      <c r="E90" s="60">
        <f>VLOOKUP($B90,'2019 Ventilation List SORT'!$A$6:$I$102,4)</f>
        <v>0</v>
      </c>
      <c r="F90" s="60">
        <f>VLOOKUP($B90,'2019 Ventilation List SORT'!$A$6:$I$102,5)</f>
        <v>0</v>
      </c>
      <c r="G90" s="57">
        <f>VLOOKUP($B90,'2019 Ventilation List SORT'!$A$6:$I$102,6)</f>
        <v>0</v>
      </c>
      <c r="H90" s="60">
        <f>VLOOKUP($B90,'2019 Ventilation List SORT'!$A$6:$I$102,7)</f>
        <v>1</v>
      </c>
      <c r="I90" s="57" t="str">
        <f>VLOOKUP($B90,'2019 Ventilation List SORT'!$A$6:$I$102,8)</f>
        <v>F</v>
      </c>
      <c r="J90" s="96" t="str">
        <f>VLOOKUP($B90,'2019 Ventilation List SORT'!$A$6:$I$102,9)</f>
        <v>No</v>
      </c>
      <c r="K90" s="148" t="e">
        <f>INDEX(#REF!,MATCH($A90,#REF!,0))*0.5</f>
        <v>#REF!</v>
      </c>
      <c r="L90" s="148">
        <f>INDEX('For CSV - 2019 VentSpcFuncData'!$K$6:$K$101,MATCH($B90,'For CSV - 2019 VentSpcFuncData'!$B$6:$B$101,0))</f>
        <v>0</v>
      </c>
      <c r="M90" s="148" t="e">
        <f t="shared" si="9"/>
        <v>#REF!</v>
      </c>
      <c r="N90" s="148">
        <f>INDEX('For CSV - 2019 VentSpcFuncData'!$J$6:$J$101,MATCH($B90,'For CSV - 2019 VentSpcFuncData'!$B$6:$B$101,0))</f>
        <v>15</v>
      </c>
      <c r="O90" s="148" t="e">
        <f t="shared" si="10"/>
        <v>#REF!</v>
      </c>
      <c r="P90" s="150" t="e">
        <f t="shared" si="6"/>
        <v>#REF!</v>
      </c>
      <c r="Q90" s="45" t="str">
        <f t="shared" si="7"/>
        <v>Convention, Conference, Multipurpose and Meeting Area,Education - Lecture hall (fixed seats)</v>
      </c>
      <c r="R90" s="45" t="e">
        <f>INDEX(#REF!,MATCH($A90,#REF!,0))</f>
        <v>#REF!</v>
      </c>
      <c r="S90" s="45">
        <f>INDEX('For CSV - 2019 VentSpcFuncData'!$L$6:$L$101,MATCH($B90,'For CSV - 2019 VentSpcFuncData'!$B$6:$B$101,0))</f>
        <v>15</v>
      </c>
      <c r="T90" s="45" t="e">
        <f>MATCH($A90,#REF!,0)</f>
        <v>#REF!</v>
      </c>
      <c r="V90" t="str">
        <f t="shared" si="8"/>
        <v>2,              15,     "Education - Lecture hall (fixed seats)"</v>
      </c>
    </row>
    <row r="91" spans="1:22" x14ac:dyDescent="0.25">
      <c r="A91" s="45" t="s">
        <v>868</v>
      </c>
      <c r="B91" s="56" t="s">
        <v>927</v>
      </c>
      <c r="C91" s="57">
        <f>VLOOKUP($B91,'2019 Ventilation List SORT'!$A$6:$I$102,2)</f>
        <v>0.5</v>
      </c>
      <c r="D91" s="57">
        <f>VLOOKUP($B91,'2019 Ventilation List SORT'!$A$6:$I$102,3)</f>
        <v>0.15</v>
      </c>
      <c r="E91" s="60">
        <f>VLOOKUP($B91,'2019 Ventilation List SORT'!$A$6:$I$102,4)</f>
        <v>0</v>
      </c>
      <c r="F91" s="60">
        <f>VLOOKUP($B91,'2019 Ventilation List SORT'!$A$6:$I$102,5)</f>
        <v>0</v>
      </c>
      <c r="G91" s="57">
        <f>VLOOKUP($B91,'2019 Ventilation List SORT'!$A$6:$I$102,6)</f>
        <v>0</v>
      </c>
      <c r="H91" s="60">
        <f>VLOOKUP($B91,'2019 Ventilation List SORT'!$A$6:$I$102,7)</f>
        <v>1</v>
      </c>
      <c r="I91" s="57" t="str">
        <f>VLOOKUP($B91,'2019 Ventilation List SORT'!$A$6:$I$102,8)</f>
        <v>F</v>
      </c>
      <c r="J91" s="96" t="str">
        <f>VLOOKUP($B91,'2019 Ventilation List SORT'!$A$6:$I$102,9)</f>
        <v>No</v>
      </c>
      <c r="K91" s="148" t="e">
        <f>INDEX(#REF!,MATCH($A91,#REF!,0))*0.5</f>
        <v>#REF!</v>
      </c>
      <c r="L91" s="148">
        <f>INDEX('For CSV - 2019 VentSpcFuncData'!$K$6:$K$101,MATCH($B91,'For CSV - 2019 VentSpcFuncData'!$B$6:$B$101,0))</f>
        <v>33.333333333333336</v>
      </c>
      <c r="M91" s="148">
        <f t="shared" si="9"/>
        <v>33.333333333333336</v>
      </c>
      <c r="N91" s="148">
        <f>INDEX('For CSV - 2019 VentSpcFuncData'!$J$6:$J$101,MATCH($B91,'For CSV - 2019 VentSpcFuncData'!$B$6:$B$101,0))</f>
        <v>15</v>
      </c>
      <c r="O91" s="148" t="e">
        <f t="shared" si="10"/>
        <v>#REF!</v>
      </c>
      <c r="P91" s="150" t="e">
        <f t="shared" si="6"/>
        <v>#REF!</v>
      </c>
      <c r="Q91" s="45" t="str">
        <f t="shared" si="7"/>
        <v>Convention, Conference, Multipurpose and Meeting Area,Education - Multiuse assembly</v>
      </c>
      <c r="R91" s="45" t="e">
        <f>INDEX(#REF!,MATCH($A91,#REF!,0))</f>
        <v>#REF!</v>
      </c>
      <c r="S91" s="45">
        <f>INDEX('For CSV - 2019 VentSpcFuncData'!$L$6:$L$101,MATCH($B91,'For CSV - 2019 VentSpcFuncData'!$B$6:$B$101,0))</f>
        <v>19</v>
      </c>
      <c r="T91" s="45" t="e">
        <f>MATCH($A91,#REF!,0)</f>
        <v>#REF!</v>
      </c>
      <c r="V91" t="str">
        <f t="shared" si="8"/>
        <v>2,              19,     "Education - Multiuse assembly"</v>
      </c>
    </row>
    <row r="92" spans="1:22" x14ac:dyDescent="0.25">
      <c r="A92" s="45" t="s">
        <v>868</v>
      </c>
      <c r="B92" s="56" t="s">
        <v>758</v>
      </c>
      <c r="C92" s="57">
        <f>VLOOKUP($B92,'2019 Ventilation List SORT'!$A$6:$I$102,2)</f>
        <v>0.5</v>
      </c>
      <c r="D92" s="57">
        <f>VLOOKUP($B92,'2019 Ventilation List SORT'!$A$6:$I$102,3)</f>
        <v>0.15</v>
      </c>
      <c r="E92" s="60">
        <f>VLOOKUP($B92,'2019 Ventilation List SORT'!$A$6:$I$102,4)</f>
        <v>0</v>
      </c>
      <c r="F92" s="60">
        <f>VLOOKUP($B92,'2019 Ventilation List SORT'!$A$6:$I$102,5)</f>
        <v>0</v>
      </c>
      <c r="G92" s="57">
        <f>VLOOKUP($B92,'2019 Ventilation List SORT'!$A$6:$I$102,6)</f>
        <v>0</v>
      </c>
      <c r="H92" s="60">
        <f>VLOOKUP($B92,'2019 Ventilation List SORT'!$A$6:$I$102,7)</f>
        <v>1</v>
      </c>
      <c r="I92" s="57" t="str">
        <f>VLOOKUP($B92,'2019 Ventilation List SORT'!$A$6:$I$102,8)</f>
        <v>F</v>
      </c>
      <c r="J92" s="96" t="str">
        <f>VLOOKUP($B92,'2019 Ventilation List SORT'!$A$6:$I$102,9)</f>
        <v>No</v>
      </c>
      <c r="K92" s="148" t="e">
        <f>INDEX(#REF!,MATCH($A92,#REF!,0))*0.5</f>
        <v>#REF!</v>
      </c>
      <c r="L92" s="148">
        <f>INDEX('For CSV - 2019 VentSpcFuncData'!$K$6:$K$101,MATCH($B92,'For CSV - 2019 VentSpcFuncData'!$B$6:$B$101,0))</f>
        <v>33.333333333333336</v>
      </c>
      <c r="M92" s="148">
        <f t="shared" si="9"/>
        <v>33.333333333333336</v>
      </c>
      <c r="N92" s="148">
        <f>INDEX('For CSV - 2019 VentSpcFuncData'!$J$6:$J$101,MATCH($B92,'For CSV - 2019 VentSpcFuncData'!$B$6:$B$101,0))</f>
        <v>15</v>
      </c>
      <c r="O92" s="148" t="e">
        <f t="shared" si="10"/>
        <v>#REF!</v>
      </c>
      <c r="P92" s="150" t="e">
        <f t="shared" si="6"/>
        <v>#REF!</v>
      </c>
      <c r="Q92" s="45" t="str">
        <f t="shared" si="7"/>
        <v>Convention, Conference, Multipurpose and Meeting Area,General - Conference/meeting</v>
      </c>
      <c r="R92" s="45" t="e">
        <f>INDEX(#REF!,MATCH($A92,#REF!,0))</f>
        <v>#REF!</v>
      </c>
      <c r="S92" s="45">
        <f>INDEX('For CSV - 2019 VentSpcFuncData'!$L$6:$L$101,MATCH($B92,'For CSV - 2019 VentSpcFuncData'!$B$6:$B$101,0))</f>
        <v>48</v>
      </c>
      <c r="T92" s="45" t="e">
        <f>MATCH($A92,#REF!,0)</f>
        <v>#REF!</v>
      </c>
      <c r="V92" t="str">
        <f t="shared" si="8"/>
        <v>2,              48,     "General - Conference/meeting"</v>
      </c>
    </row>
    <row r="93" spans="1:22" x14ac:dyDescent="0.25">
      <c r="A93" s="45" t="s">
        <v>868</v>
      </c>
      <c r="B93" s="56" t="s">
        <v>928</v>
      </c>
      <c r="C93" s="57">
        <f>VLOOKUP($B93,'2019 Ventilation List SORT'!$A$6:$I$102,2)</f>
        <v>0.5</v>
      </c>
      <c r="D93" s="57">
        <f>VLOOKUP($B93,'2019 Ventilation List SORT'!$A$6:$I$102,3)</f>
        <v>0.5</v>
      </c>
      <c r="E93" s="60">
        <f>VLOOKUP($B93,'2019 Ventilation List SORT'!$A$6:$I$102,4)</f>
        <v>0</v>
      </c>
      <c r="F93" s="60">
        <f>VLOOKUP($B93,'2019 Ventilation List SORT'!$A$6:$I$102,5)</f>
        <v>0</v>
      </c>
      <c r="G93" s="57">
        <f>VLOOKUP($B93,'2019 Ventilation List SORT'!$A$6:$I$102,6)</f>
        <v>0</v>
      </c>
      <c r="H93" s="60">
        <f>VLOOKUP($B93,'2019 Ventilation List SORT'!$A$6:$I$102,7)</f>
        <v>1</v>
      </c>
      <c r="I93" s="57" t="str">
        <f>VLOOKUP($B93,'2019 Ventilation List SORT'!$A$6:$I$102,8)</f>
        <v>F</v>
      </c>
      <c r="J93" s="96" t="str">
        <f>VLOOKUP($B93,'2019 Ventilation List SORT'!$A$6:$I$102,9)</f>
        <v>No</v>
      </c>
      <c r="K93" s="148" t="e">
        <f>INDEX(#REF!,MATCH($A93,#REF!,0))*0.5</f>
        <v>#REF!</v>
      </c>
      <c r="L93" s="148">
        <f>INDEX('For CSV - 2019 VentSpcFuncData'!$K$6:$K$101,MATCH($B93,'For CSV - 2019 VentSpcFuncData'!$B$6:$B$101,0))</f>
        <v>33.333333333333336</v>
      </c>
      <c r="M93" s="148">
        <f t="shared" si="9"/>
        <v>33.333333333333336</v>
      </c>
      <c r="N93" s="148">
        <f>INDEX('For CSV - 2019 VentSpcFuncData'!$J$6:$J$101,MATCH($B93,'For CSV - 2019 VentSpcFuncData'!$B$6:$B$101,0))</f>
        <v>15</v>
      </c>
      <c r="O93" s="148" t="e">
        <f t="shared" si="10"/>
        <v>#REF!</v>
      </c>
      <c r="P93" s="150" t="e">
        <f t="shared" si="6"/>
        <v>#REF!</v>
      </c>
      <c r="Q93" s="45" t="str">
        <f t="shared" si="7"/>
        <v>Convention, Conference, Multipurpose and Meeting Area,Lodging - Multipurpose assembly</v>
      </c>
      <c r="R93" s="45" t="e">
        <f>INDEX(#REF!,MATCH($A93,#REF!,0))</f>
        <v>#REF!</v>
      </c>
      <c r="S93" s="45">
        <f>INDEX('For CSV - 2019 VentSpcFuncData'!$L$6:$L$101,MATCH($B93,'For CSV - 2019 VentSpcFuncData'!$B$6:$B$101,0))</f>
        <v>57</v>
      </c>
      <c r="T93" s="45" t="e">
        <f>MATCH($A93,#REF!,0)</f>
        <v>#REF!</v>
      </c>
      <c r="V93" t="str">
        <f t="shared" si="8"/>
        <v>2,              57,     "Lodging - Multipurpose assembly"</v>
      </c>
    </row>
    <row r="94" spans="1:22" x14ac:dyDescent="0.25">
      <c r="A94" s="45" t="s">
        <v>868</v>
      </c>
      <c r="B94" s="56" t="s">
        <v>781</v>
      </c>
      <c r="C94" s="57">
        <f>VLOOKUP($B94,'2019 Ventilation List SORT'!$A$6:$I$102,2)</f>
        <v>0.15</v>
      </c>
      <c r="D94" s="57">
        <f>VLOOKUP($B94,'2019 Ventilation List SORT'!$A$6:$I$102,3)</f>
        <v>0.15</v>
      </c>
      <c r="E94" s="60">
        <f>VLOOKUP($B94,'2019 Ventilation List SORT'!$A$6:$I$102,4)</f>
        <v>0</v>
      </c>
      <c r="F94" s="60">
        <f>VLOOKUP($B94,'2019 Ventilation List SORT'!$A$6:$I$102,5)</f>
        <v>0</v>
      </c>
      <c r="G94" s="57">
        <f>VLOOKUP($B94,'2019 Ventilation List SORT'!$A$6:$I$102,6)</f>
        <v>0</v>
      </c>
      <c r="H94" s="60">
        <f>VLOOKUP($B94,'2019 Ventilation List SORT'!$A$6:$I$102,7)</f>
        <v>2</v>
      </c>
      <c r="I94" s="57" t="str">
        <f>VLOOKUP($B94,'2019 Ventilation List SORT'!$A$6:$I$102,8)</f>
        <v/>
      </c>
      <c r="J94" s="96" t="str">
        <f>VLOOKUP($B94,'2019 Ventilation List SORT'!$A$6:$I$102,9)</f>
        <v>No</v>
      </c>
      <c r="K94" s="148" t="e">
        <f>INDEX(#REF!,MATCH($A94,#REF!,0))*0.5</f>
        <v>#REF!</v>
      </c>
      <c r="L94" s="148">
        <f>INDEX('For CSV - 2019 VentSpcFuncData'!$K$6:$K$101,MATCH($B94,'For CSV - 2019 VentSpcFuncData'!$B$6:$B$101,0))</f>
        <v>0</v>
      </c>
      <c r="M94" s="148" t="e">
        <f t="shared" si="9"/>
        <v>#REF!</v>
      </c>
      <c r="N94" s="148">
        <f>INDEX('For CSV - 2019 VentSpcFuncData'!$J$6:$J$101,MATCH($B94,'For CSV - 2019 VentSpcFuncData'!$B$6:$B$101,0))</f>
        <v>15</v>
      </c>
      <c r="O94" s="148" t="e">
        <f t="shared" si="10"/>
        <v>#REF!</v>
      </c>
      <c r="P94" s="150" t="e">
        <f t="shared" si="6"/>
        <v>#REF!</v>
      </c>
      <c r="Q94" s="45" t="str">
        <f t="shared" si="7"/>
        <v>Convention, Conference, Multipurpose and Meeting Area,Misc - All others</v>
      </c>
      <c r="R94" s="45" t="e">
        <f>INDEX(#REF!,MATCH($A94,#REF!,0))</f>
        <v>#REF!</v>
      </c>
      <c r="S94" s="45">
        <f>INDEX('For CSV - 2019 VentSpcFuncData'!$L$6:$L$101,MATCH($B94,'For CSV - 2019 VentSpcFuncData'!$B$6:$B$101,0))</f>
        <v>58</v>
      </c>
      <c r="T94" s="45" t="e">
        <f>MATCH($A94,#REF!,0)</f>
        <v>#REF!</v>
      </c>
      <c r="V94" t="str">
        <f t="shared" si="8"/>
        <v>2,              58,     "Misc - All others"</v>
      </c>
    </row>
    <row r="95" spans="1:22" x14ac:dyDescent="0.25">
      <c r="A95" s="45" t="s">
        <v>542</v>
      </c>
      <c r="B95" s="119" t="s">
        <v>791</v>
      </c>
      <c r="C95" s="57">
        <f>VLOOKUP($B95,'2019 Ventilation List SORT'!$A$6:$I$102,2)</f>
        <v>0</v>
      </c>
      <c r="D95" s="57">
        <f>VLOOKUP($B95,'2019 Ventilation List SORT'!$A$6:$I$102,3)</f>
        <v>0</v>
      </c>
      <c r="E95" s="60">
        <f>VLOOKUP($B95,'2019 Ventilation List SORT'!$A$6:$I$102,4)</f>
        <v>0</v>
      </c>
      <c r="F95" s="60">
        <f>VLOOKUP($B95,'2019 Ventilation List SORT'!$A$6:$I$102,5)</f>
        <v>0</v>
      </c>
      <c r="G95" s="57">
        <f>VLOOKUP($B95,'2019 Ventilation List SORT'!$A$6:$I$102,6)</f>
        <v>0.5</v>
      </c>
      <c r="H95" s="60">
        <f>VLOOKUP($B95,'2019 Ventilation List SORT'!$A$6:$I$102,7)</f>
        <v>2</v>
      </c>
      <c r="I95" s="57" t="str">
        <f>VLOOKUP($B95,'2019 Ventilation List SORT'!$A$6:$I$102,8)</f>
        <v/>
      </c>
      <c r="J95" s="96" t="str">
        <f>VLOOKUP($B95,'2019 Ventilation List SORT'!$A$6:$I$102,9)</f>
        <v>No</v>
      </c>
      <c r="K95" s="148" t="e">
        <f>INDEX(#REF!,MATCH($A95,#REF!,0))*0.5</f>
        <v>#REF!</v>
      </c>
      <c r="L95" s="148">
        <f>INDEX('For CSV - 2019 VentSpcFuncData'!$K$6:$K$101,MATCH($B95,'For CSV - 2019 VentSpcFuncData'!$B$6:$B$101,0))</f>
        <v>0</v>
      </c>
      <c r="M95" s="148" t="e">
        <f t="shared" si="9"/>
        <v>#REF!</v>
      </c>
      <c r="N95" s="148">
        <f>INDEX('For CSV - 2019 VentSpcFuncData'!$J$6:$J$101,MATCH($B95,'For CSV - 2019 VentSpcFuncData'!$B$6:$B$101,0))</f>
        <v>0</v>
      </c>
      <c r="O95" s="148" t="e">
        <f t="shared" si="10"/>
        <v>#REF!</v>
      </c>
      <c r="P95" s="150" t="e">
        <f t="shared" si="6"/>
        <v>#REF!</v>
      </c>
      <c r="Q95" s="45" t="str">
        <f t="shared" si="7"/>
        <v>Copy Room,Exhaust - Copy, printing rooms</v>
      </c>
      <c r="R95" s="45" t="e">
        <f>INDEX(#REF!,MATCH($A95,#REF!,0))</f>
        <v>#REF!</v>
      </c>
      <c r="S95" s="45">
        <f>INDEX('For CSV - 2019 VentSpcFuncData'!$L$6:$L$101,MATCH($B95,'For CSV - 2019 VentSpcFuncData'!$B$6:$B$101,0))</f>
        <v>28</v>
      </c>
      <c r="T95" s="45" t="e">
        <f>MATCH($A95,#REF!,0)</f>
        <v>#REF!</v>
      </c>
      <c r="V95" t="e">
        <f t="shared" si="8"/>
        <v>#REF!</v>
      </c>
    </row>
    <row r="96" spans="1:22" x14ac:dyDescent="0.25">
      <c r="A96" s="45" t="s">
        <v>542</v>
      </c>
      <c r="B96" s="56" t="s">
        <v>791</v>
      </c>
      <c r="C96" s="57">
        <f>VLOOKUP($B96,'2019 Ventilation List SORT'!$A$6:$I$102,2)</f>
        <v>0</v>
      </c>
      <c r="D96" s="57">
        <f>VLOOKUP($B96,'2019 Ventilation List SORT'!$A$6:$I$102,3)</f>
        <v>0</v>
      </c>
      <c r="E96" s="60">
        <f>VLOOKUP($B96,'2019 Ventilation List SORT'!$A$6:$I$102,4)</f>
        <v>0</v>
      </c>
      <c r="F96" s="60">
        <f>VLOOKUP($B96,'2019 Ventilation List SORT'!$A$6:$I$102,5)</f>
        <v>0</v>
      </c>
      <c r="G96" s="57">
        <f>VLOOKUP($B96,'2019 Ventilation List SORT'!$A$6:$I$102,6)</f>
        <v>0.5</v>
      </c>
      <c r="H96" s="60">
        <f>VLOOKUP($B96,'2019 Ventilation List SORT'!$A$6:$I$102,7)</f>
        <v>2</v>
      </c>
      <c r="I96" s="57" t="str">
        <f>VLOOKUP($B96,'2019 Ventilation List SORT'!$A$6:$I$102,8)</f>
        <v/>
      </c>
      <c r="J96" s="96" t="str">
        <f>VLOOKUP($B96,'2019 Ventilation List SORT'!$A$6:$I$102,9)</f>
        <v>No</v>
      </c>
      <c r="K96" s="148" t="e">
        <f>INDEX(#REF!,MATCH($A96,#REF!,0))*0.5</f>
        <v>#REF!</v>
      </c>
      <c r="L96" s="148">
        <f>INDEX('For CSV - 2019 VentSpcFuncData'!$K$6:$K$101,MATCH($B96,'For CSV - 2019 VentSpcFuncData'!$B$6:$B$101,0))</f>
        <v>0</v>
      </c>
      <c r="M96" s="148" t="e">
        <f t="shared" si="9"/>
        <v>#REF!</v>
      </c>
      <c r="N96" s="148">
        <f>INDEX('For CSV - 2019 VentSpcFuncData'!$J$6:$J$101,MATCH($B96,'For CSV - 2019 VentSpcFuncData'!$B$6:$B$101,0))</f>
        <v>0</v>
      </c>
      <c r="O96" s="148" t="e">
        <f t="shared" si="10"/>
        <v>#REF!</v>
      </c>
      <c r="P96" s="150" t="e">
        <f t="shared" si="6"/>
        <v>#REF!</v>
      </c>
      <c r="Q96" s="45" t="str">
        <f t="shared" si="7"/>
        <v>Copy Room,Exhaust - Copy, printing rooms</v>
      </c>
      <c r="R96" s="45" t="e">
        <f>INDEX(#REF!,MATCH($A96,#REF!,0))</f>
        <v>#REF!</v>
      </c>
      <c r="S96" s="45">
        <f>INDEX('For CSV - 2019 VentSpcFuncData'!$L$6:$L$101,MATCH($B96,'For CSV - 2019 VentSpcFuncData'!$B$6:$B$101,0))</f>
        <v>28</v>
      </c>
      <c r="T96" s="45" t="e">
        <f>MATCH($A96,#REF!,0)</f>
        <v>#REF!</v>
      </c>
      <c r="V96" t="str">
        <f t="shared" si="8"/>
        <v>2,              28,     "Exhaust - Copy, printing rooms"</v>
      </c>
    </row>
    <row r="97" spans="1:22" x14ac:dyDescent="0.25">
      <c r="A97" s="45" t="s">
        <v>543</v>
      </c>
      <c r="B97" s="119" t="s">
        <v>759</v>
      </c>
      <c r="C97" s="57">
        <f>VLOOKUP($B97,'2019 Ventilation List SORT'!$A$6:$I$102,2)</f>
        <v>0.15</v>
      </c>
      <c r="D97" s="57">
        <f>VLOOKUP($B97,'2019 Ventilation List SORT'!$A$6:$I$102,3)</f>
        <v>0.15</v>
      </c>
      <c r="E97" s="60">
        <f>VLOOKUP($B97,'2019 Ventilation List SORT'!$A$6:$I$102,4)</f>
        <v>0</v>
      </c>
      <c r="F97" s="60">
        <f>VLOOKUP($B97,'2019 Ventilation List SORT'!$A$6:$I$102,5)</f>
        <v>0</v>
      </c>
      <c r="G97" s="57">
        <f>VLOOKUP($B97,'2019 Ventilation List SORT'!$A$6:$I$102,6)</f>
        <v>0</v>
      </c>
      <c r="H97" s="60">
        <f>VLOOKUP($B97,'2019 Ventilation List SORT'!$A$6:$I$102,7)</f>
        <v>1</v>
      </c>
      <c r="I97" s="57" t="str">
        <f>VLOOKUP($B97,'2019 Ventilation List SORT'!$A$6:$I$102,8)</f>
        <v>F</v>
      </c>
      <c r="J97" s="96" t="str">
        <f>VLOOKUP($B97,'2019 Ventilation List SORT'!$A$6:$I$102,9)</f>
        <v>No</v>
      </c>
      <c r="K97" s="148" t="e">
        <f>INDEX(#REF!,MATCH($A97,#REF!,0))*0.5</f>
        <v>#REF!</v>
      </c>
      <c r="L97" s="148">
        <f>INDEX('For CSV - 2019 VentSpcFuncData'!$K$6:$K$101,MATCH($B97,'For CSV - 2019 VentSpcFuncData'!$B$6:$B$101,0))</f>
        <v>0</v>
      </c>
      <c r="M97" s="148" t="e">
        <f t="shared" si="9"/>
        <v>#REF!</v>
      </c>
      <c r="N97" s="148">
        <f>INDEX('For CSV - 2019 VentSpcFuncData'!$J$6:$J$101,MATCH($B97,'For CSV - 2019 VentSpcFuncData'!$B$6:$B$101,0))</f>
        <v>15</v>
      </c>
      <c r="O97" s="148" t="e">
        <f t="shared" si="10"/>
        <v>#REF!</v>
      </c>
      <c r="P97" s="150" t="e">
        <f t="shared" si="6"/>
        <v>#REF!</v>
      </c>
      <c r="Q97" s="45" t="str">
        <f t="shared" si="7"/>
        <v>Corridor Area,General - Corridors</v>
      </c>
      <c r="R97" s="45" t="e">
        <f>INDEX(#REF!,MATCH($A97,#REF!,0))</f>
        <v>#REF!</v>
      </c>
      <c r="S97" s="45">
        <f>INDEX('For CSV - 2019 VentSpcFuncData'!$L$6:$L$101,MATCH($B97,'For CSV - 2019 VentSpcFuncData'!$B$6:$B$101,0))</f>
        <v>49</v>
      </c>
      <c r="T97" s="45" t="e">
        <f>MATCH($A97,#REF!,0)</f>
        <v>#REF!</v>
      </c>
      <c r="V97" t="e">
        <f t="shared" si="8"/>
        <v>#REF!</v>
      </c>
    </row>
    <row r="98" spans="1:22" x14ac:dyDescent="0.25">
      <c r="A98" s="45" t="s">
        <v>543</v>
      </c>
      <c r="B98" s="56" t="s">
        <v>759</v>
      </c>
      <c r="C98" s="57">
        <f>VLOOKUP($B98,'2019 Ventilation List SORT'!$A$6:$I$102,2)</f>
        <v>0.15</v>
      </c>
      <c r="D98" s="57">
        <f>VLOOKUP($B98,'2019 Ventilation List SORT'!$A$6:$I$102,3)</f>
        <v>0.15</v>
      </c>
      <c r="E98" s="60">
        <f>VLOOKUP($B98,'2019 Ventilation List SORT'!$A$6:$I$102,4)</f>
        <v>0</v>
      </c>
      <c r="F98" s="60">
        <f>VLOOKUP($B98,'2019 Ventilation List SORT'!$A$6:$I$102,5)</f>
        <v>0</v>
      </c>
      <c r="G98" s="57">
        <f>VLOOKUP($B98,'2019 Ventilation List SORT'!$A$6:$I$102,6)</f>
        <v>0</v>
      </c>
      <c r="H98" s="60">
        <f>VLOOKUP($B98,'2019 Ventilation List SORT'!$A$6:$I$102,7)</f>
        <v>1</v>
      </c>
      <c r="I98" s="57" t="str">
        <f>VLOOKUP($B98,'2019 Ventilation List SORT'!$A$6:$I$102,8)</f>
        <v>F</v>
      </c>
      <c r="J98" s="96" t="str">
        <f>VLOOKUP($B98,'2019 Ventilation List SORT'!$A$6:$I$102,9)</f>
        <v>No</v>
      </c>
      <c r="K98" s="148" t="e">
        <f>INDEX(#REF!,MATCH($A98,#REF!,0))*0.5</f>
        <v>#REF!</v>
      </c>
      <c r="L98" s="148">
        <f>INDEX('For CSV - 2019 VentSpcFuncData'!$K$6:$K$101,MATCH($B98,'For CSV - 2019 VentSpcFuncData'!$B$6:$B$101,0))</f>
        <v>0</v>
      </c>
      <c r="M98" s="148" t="e">
        <f t="shared" si="9"/>
        <v>#REF!</v>
      </c>
      <c r="N98" s="148">
        <f>INDEX('For CSV - 2019 VentSpcFuncData'!$J$6:$J$101,MATCH($B98,'For CSV - 2019 VentSpcFuncData'!$B$6:$B$101,0))</f>
        <v>15</v>
      </c>
      <c r="O98" s="148" t="e">
        <f t="shared" si="10"/>
        <v>#REF!</v>
      </c>
      <c r="P98" s="150" t="e">
        <f t="shared" si="6"/>
        <v>#REF!</v>
      </c>
      <c r="Q98" s="45" t="str">
        <f t="shared" si="7"/>
        <v>Corridor Area,General - Corridors</v>
      </c>
      <c r="R98" s="45" t="e">
        <f>INDEX(#REF!,MATCH($A98,#REF!,0))</f>
        <v>#REF!</v>
      </c>
      <c r="S98" s="45">
        <f>INDEX('For CSV - 2019 VentSpcFuncData'!$L$6:$L$101,MATCH($B98,'For CSV - 2019 VentSpcFuncData'!$B$6:$B$101,0))</f>
        <v>49</v>
      </c>
      <c r="T98" s="45" t="e">
        <f>MATCH($A98,#REF!,0)</f>
        <v>#REF!</v>
      </c>
      <c r="V98" t="str">
        <f t="shared" si="8"/>
        <v>2,              49,     "General - Corridors"</v>
      </c>
    </row>
    <row r="99" spans="1:22" x14ac:dyDescent="0.25">
      <c r="A99" s="45" t="s">
        <v>543</v>
      </c>
      <c r="B99" s="56" t="s">
        <v>765</v>
      </c>
      <c r="C99" s="57">
        <f>VLOOKUP($B99,'2019 Ventilation List SORT'!$A$6:$I$102,2)</f>
        <v>0.5</v>
      </c>
      <c r="D99" s="57">
        <f>VLOOKUP($B99,'2019 Ventilation List SORT'!$A$6:$I$102,3)</f>
        <v>0.15</v>
      </c>
      <c r="E99" s="60">
        <f>VLOOKUP($B99,'2019 Ventilation List SORT'!$A$6:$I$102,4)</f>
        <v>0</v>
      </c>
      <c r="F99" s="60">
        <f>VLOOKUP($B99,'2019 Ventilation List SORT'!$A$6:$I$102,5)</f>
        <v>0</v>
      </c>
      <c r="G99" s="57">
        <f>VLOOKUP($B99,'2019 Ventilation List SORT'!$A$6:$I$102,6)</f>
        <v>0</v>
      </c>
      <c r="H99" s="60">
        <f>VLOOKUP($B99,'2019 Ventilation List SORT'!$A$6:$I$102,7)</f>
        <v>1</v>
      </c>
      <c r="I99" s="57" t="str">
        <f>VLOOKUP($B99,'2019 Ventilation List SORT'!$A$6:$I$102,8)</f>
        <v>F</v>
      </c>
      <c r="J99" s="96" t="str">
        <f>VLOOKUP($B99,'2019 Ventilation List SORT'!$A$6:$I$102,9)</f>
        <v>No</v>
      </c>
      <c r="K99" s="148" t="e">
        <f>INDEX(#REF!,MATCH($A99,#REF!,0))*0.5</f>
        <v>#REF!</v>
      </c>
      <c r="L99" s="148">
        <f>INDEX('For CSV - 2019 VentSpcFuncData'!$K$6:$K$101,MATCH($B99,'For CSV - 2019 VentSpcFuncData'!$B$6:$B$101,0))</f>
        <v>33.333333333333336</v>
      </c>
      <c r="M99" s="148">
        <f t="shared" si="9"/>
        <v>33.333333333333336</v>
      </c>
      <c r="N99" s="148">
        <f>INDEX('For CSV - 2019 VentSpcFuncData'!$J$6:$J$101,MATCH($B99,'For CSV - 2019 VentSpcFuncData'!$B$6:$B$101,0))</f>
        <v>15</v>
      </c>
      <c r="O99" s="148" t="e">
        <f t="shared" si="10"/>
        <v>#REF!</v>
      </c>
      <c r="P99" s="150" t="e">
        <f t="shared" si="6"/>
        <v>#REF!</v>
      </c>
      <c r="Q99" s="45" t="str">
        <f t="shared" si="7"/>
        <v>Corridor Area,Lodging - Lobbies/pre-function</v>
      </c>
      <c r="R99" s="45" t="e">
        <f>INDEX(#REF!,MATCH($A99,#REF!,0))</f>
        <v>#REF!</v>
      </c>
      <c r="S99" s="45">
        <f>INDEX('For CSV - 2019 VentSpcFuncData'!$L$6:$L$101,MATCH($B99,'For CSV - 2019 VentSpcFuncData'!$B$6:$B$101,0))</f>
        <v>56</v>
      </c>
      <c r="T99" s="45" t="e">
        <f>MATCH($A99,#REF!,0)</f>
        <v>#REF!</v>
      </c>
      <c r="V99" t="str">
        <f t="shared" si="8"/>
        <v>2,              56,     "Lodging - Lobbies/pre-function"</v>
      </c>
    </row>
    <row r="100" spans="1:22" x14ac:dyDescent="0.25">
      <c r="A100" s="45" t="s">
        <v>543</v>
      </c>
      <c r="B100" s="56" t="s">
        <v>779</v>
      </c>
      <c r="C100" s="57">
        <f>VLOOKUP($B100,'2019 Ventilation List SORT'!$A$6:$I$102,2)</f>
        <v>0.5</v>
      </c>
      <c r="D100" s="57">
        <f>VLOOKUP($B100,'2019 Ventilation List SORT'!$A$6:$I$102,3)</f>
        <v>0.15</v>
      </c>
      <c r="E100" s="60">
        <f>VLOOKUP($B100,'2019 Ventilation List SORT'!$A$6:$I$102,4)</f>
        <v>0</v>
      </c>
      <c r="F100" s="60">
        <f>VLOOKUP($B100,'2019 Ventilation List SORT'!$A$6:$I$102,5)</f>
        <v>0</v>
      </c>
      <c r="G100" s="57">
        <f>VLOOKUP($B100,'2019 Ventilation List SORT'!$A$6:$I$102,6)</f>
        <v>0</v>
      </c>
      <c r="H100" s="60">
        <f>VLOOKUP($B100,'2019 Ventilation List SORT'!$A$6:$I$102,7)</f>
        <v>1</v>
      </c>
      <c r="I100" s="57" t="str">
        <f>VLOOKUP($B100,'2019 Ventilation List SORT'!$A$6:$I$102,8)</f>
        <v>F</v>
      </c>
      <c r="J100" s="96" t="str">
        <f>VLOOKUP($B100,'2019 Ventilation List SORT'!$A$6:$I$102,9)</f>
        <v>No</v>
      </c>
      <c r="K100" s="148" t="e">
        <f>INDEX(#REF!,MATCH($A100,#REF!,0))*0.5</f>
        <v>#REF!</v>
      </c>
      <c r="L100" s="148">
        <f>INDEX('For CSV - 2019 VentSpcFuncData'!$K$6:$K$101,MATCH($B100,'For CSV - 2019 VentSpcFuncData'!$B$6:$B$101,0))</f>
        <v>33.333333333333336</v>
      </c>
      <c r="M100" s="148">
        <f t="shared" si="9"/>
        <v>33.333333333333336</v>
      </c>
      <c r="N100" s="148">
        <f>INDEX('For CSV - 2019 VentSpcFuncData'!$J$6:$J$101,MATCH($B100,'For CSV - 2019 VentSpcFuncData'!$B$6:$B$101,0))</f>
        <v>15</v>
      </c>
      <c r="O100" s="148" t="e">
        <f t="shared" si="10"/>
        <v>#REF!</v>
      </c>
      <c r="P100" s="150" t="e">
        <f t="shared" si="6"/>
        <v>#REF!</v>
      </c>
      <c r="Q100" s="45" t="str">
        <f t="shared" si="7"/>
        <v>Corridor Area,Misc - Transportation waiting</v>
      </c>
      <c r="R100" s="45" t="e">
        <f>INDEX(#REF!,MATCH($A100,#REF!,0))</f>
        <v>#REF!</v>
      </c>
      <c r="S100" s="45">
        <f>INDEX('For CSV - 2019 VentSpcFuncData'!$L$6:$L$101,MATCH($B100,'For CSV - 2019 VentSpcFuncData'!$B$6:$B$101,0))</f>
        <v>69</v>
      </c>
      <c r="T100" s="45" t="e">
        <f>MATCH($A100,#REF!,0)</f>
        <v>#REF!</v>
      </c>
      <c r="V100" t="str">
        <f t="shared" si="8"/>
        <v>2,              69,     "Misc - Transportation waiting"</v>
      </c>
    </row>
    <row r="101" spans="1:22" x14ac:dyDescent="0.25">
      <c r="A101" s="45" t="s">
        <v>543</v>
      </c>
      <c r="B101" s="56" t="s">
        <v>843</v>
      </c>
      <c r="C101" s="57">
        <f>VLOOKUP($B101,'2019 Ventilation List SORT'!$A$6:$I$102,2)</f>
        <v>0.15</v>
      </c>
      <c r="D101" s="57">
        <f>VLOOKUP($B101,'2019 Ventilation List SORT'!$A$6:$I$102,3)</f>
        <v>0.15</v>
      </c>
      <c r="E101" s="60">
        <f>VLOOKUP($B101,'2019 Ventilation List SORT'!$A$6:$I$102,4)</f>
        <v>0</v>
      </c>
      <c r="F101" s="60">
        <f>VLOOKUP($B101,'2019 Ventilation List SORT'!$A$6:$I$102,5)</f>
        <v>0</v>
      </c>
      <c r="G101" s="57">
        <f>VLOOKUP($B101,'2019 Ventilation List SORT'!$A$6:$I$102,6)</f>
        <v>0</v>
      </c>
      <c r="H101" s="60">
        <f>VLOOKUP($B101,'2019 Ventilation List SORT'!$A$6:$I$102,7)</f>
        <v>1</v>
      </c>
      <c r="I101" s="57" t="str">
        <f>VLOOKUP($B101,'2019 Ventilation List SORT'!$A$6:$I$102,8)</f>
        <v>F</v>
      </c>
      <c r="J101" s="96" t="str">
        <f>VLOOKUP($B101,'2019 Ventilation List SORT'!$A$6:$I$102,9)</f>
        <v>No</v>
      </c>
      <c r="K101" s="148" t="e">
        <f>INDEX(#REF!,MATCH($A101,#REF!,0))*0.5</f>
        <v>#REF!</v>
      </c>
      <c r="L101" s="148">
        <f>INDEX('For CSV - 2019 VentSpcFuncData'!$K$6:$K$101,MATCH($B101,'For CSV - 2019 VentSpcFuncData'!$B$6:$B$101,0))</f>
        <v>0</v>
      </c>
      <c r="M101" s="148" t="e">
        <f t="shared" si="9"/>
        <v>#REF!</v>
      </c>
      <c r="N101" s="148">
        <f>INDEX('For CSV - 2019 VentSpcFuncData'!$J$6:$J$101,MATCH($B101,'For CSV - 2019 VentSpcFuncData'!$B$6:$B$101,0))</f>
        <v>15</v>
      </c>
      <c r="O101" s="148" t="e">
        <f t="shared" si="10"/>
        <v>#REF!</v>
      </c>
      <c r="P101" s="150" t="e">
        <f t="shared" si="6"/>
        <v>#REF!</v>
      </c>
      <c r="Q101" s="45" t="str">
        <f t="shared" si="7"/>
        <v>Corridor Area,Residential - Common corridors</v>
      </c>
      <c r="R101" s="45" t="e">
        <f>INDEX(#REF!,MATCH($A101,#REF!,0))</f>
        <v>#REF!</v>
      </c>
      <c r="S101" s="45">
        <f>INDEX('For CSV - 2019 VentSpcFuncData'!$L$6:$L$101,MATCH($B101,'For CSV - 2019 VentSpcFuncData'!$B$6:$B$101,0))</f>
        <v>77</v>
      </c>
      <c r="T101" s="45" t="e">
        <f>MATCH($A101,#REF!,0)</f>
        <v>#REF!</v>
      </c>
      <c r="V101" t="str">
        <f t="shared" si="8"/>
        <v>2,              77,     "Residential - Common corridors"</v>
      </c>
    </row>
    <row r="102" spans="1:22" x14ac:dyDescent="0.25">
      <c r="A102" s="45" t="s">
        <v>543</v>
      </c>
      <c r="B102" s="56" t="s">
        <v>782</v>
      </c>
      <c r="C102" s="57">
        <f>VLOOKUP($B102,'2019 Ventilation List SORT'!$A$6:$I$102,2)</f>
        <v>0.25</v>
      </c>
      <c r="D102" s="57">
        <f>VLOOKUP($B102,'2019 Ventilation List SORT'!$A$6:$I$102,3)</f>
        <v>0.15</v>
      </c>
      <c r="E102" s="60">
        <f>VLOOKUP($B102,'2019 Ventilation List SORT'!$A$6:$I$102,4)</f>
        <v>0</v>
      </c>
      <c r="F102" s="60">
        <f>VLOOKUP($B102,'2019 Ventilation List SORT'!$A$6:$I$102,5)</f>
        <v>0</v>
      </c>
      <c r="G102" s="57">
        <f>VLOOKUP($B102,'2019 Ventilation List SORT'!$A$6:$I$102,6)</f>
        <v>0</v>
      </c>
      <c r="H102" s="60">
        <f>VLOOKUP($B102,'2019 Ventilation List SORT'!$A$6:$I$102,7)</f>
        <v>1</v>
      </c>
      <c r="I102" s="57" t="str">
        <f>VLOOKUP($B102,'2019 Ventilation List SORT'!$A$6:$I$102,8)</f>
        <v>F</v>
      </c>
      <c r="J102" s="96" t="str">
        <f>VLOOKUP($B102,'2019 Ventilation List SORT'!$A$6:$I$102,9)</f>
        <v>No</v>
      </c>
      <c r="K102" s="148" t="e">
        <f>INDEX(#REF!,MATCH($A102,#REF!,0))*0.5</f>
        <v>#REF!</v>
      </c>
      <c r="L102" s="148">
        <f>INDEX('For CSV - 2019 VentSpcFuncData'!$K$6:$K$101,MATCH($B102,'For CSV - 2019 VentSpcFuncData'!$B$6:$B$101,0))</f>
        <v>16.666666666666668</v>
      </c>
      <c r="M102" s="148">
        <f t="shared" si="9"/>
        <v>16.666666666666668</v>
      </c>
      <c r="N102" s="148">
        <f>INDEX('For CSV - 2019 VentSpcFuncData'!$J$6:$J$101,MATCH($B102,'For CSV - 2019 VentSpcFuncData'!$B$6:$B$101,0))</f>
        <v>15</v>
      </c>
      <c r="O102" s="148" t="e">
        <f t="shared" si="10"/>
        <v>#REF!</v>
      </c>
      <c r="P102" s="150" t="e">
        <f t="shared" si="6"/>
        <v>#REF!</v>
      </c>
      <c r="Q102" s="45" t="str">
        <f t="shared" si="7"/>
        <v>Corridor Area,Retail - Mall common areas</v>
      </c>
      <c r="R102" s="45" t="e">
        <f>INDEX(#REF!,MATCH($A102,#REF!,0))</f>
        <v>#REF!</v>
      </c>
      <c r="S102" s="45">
        <f>INDEX('For CSV - 2019 VentSpcFuncData'!$L$6:$L$101,MATCH($B102,'For CSV - 2019 VentSpcFuncData'!$B$6:$B$101,0))</f>
        <v>81</v>
      </c>
      <c r="T102" s="45" t="e">
        <f>MATCH($A102,#REF!,0)</f>
        <v>#REF!</v>
      </c>
      <c r="V102" t="str">
        <f t="shared" si="8"/>
        <v>2,              81,     "Retail - Mall common areas"</v>
      </c>
    </row>
    <row r="103" spans="1:22" x14ac:dyDescent="0.25">
      <c r="A103" s="45" t="s">
        <v>544</v>
      </c>
      <c r="B103" s="119" t="s">
        <v>752</v>
      </c>
      <c r="C103" s="57">
        <f>VLOOKUP($B103,'2019 Ventilation List SORT'!$A$6:$I$102,2)</f>
        <v>0.5</v>
      </c>
      <c r="D103" s="57">
        <f>VLOOKUP($B103,'2019 Ventilation List SORT'!$A$6:$I$102,3)</f>
        <v>0.15</v>
      </c>
      <c r="E103" s="60">
        <f>VLOOKUP($B103,'2019 Ventilation List SORT'!$A$6:$I$102,4)</f>
        <v>0</v>
      </c>
      <c r="F103" s="60">
        <f>VLOOKUP($B103,'2019 Ventilation List SORT'!$A$6:$I$102,5)</f>
        <v>0</v>
      </c>
      <c r="G103" s="57">
        <f>VLOOKUP($B103,'2019 Ventilation List SORT'!$A$6:$I$102,6)</f>
        <v>0</v>
      </c>
      <c r="H103" s="60">
        <f>VLOOKUP($B103,'2019 Ventilation List SORT'!$A$6:$I$102,7)</f>
        <v>2</v>
      </c>
      <c r="I103" s="57" t="str">
        <f>VLOOKUP($B103,'2019 Ventilation List SORT'!$A$6:$I$102,8)</f>
        <v/>
      </c>
      <c r="J103" s="96" t="str">
        <f>VLOOKUP($B103,'2019 Ventilation List SORT'!$A$6:$I$102,9)</f>
        <v>No</v>
      </c>
      <c r="K103" s="148" t="e">
        <f>INDEX(#REF!,MATCH($A103,#REF!,0))*0.5</f>
        <v>#REF!</v>
      </c>
      <c r="L103" s="148">
        <f>INDEX('For CSV - 2019 VentSpcFuncData'!$K$6:$K$101,MATCH($B103,'For CSV - 2019 VentSpcFuncData'!$B$6:$B$101,0))</f>
        <v>33.333333333333336</v>
      </c>
      <c r="M103" s="148">
        <f t="shared" si="9"/>
        <v>33.333333333333336</v>
      </c>
      <c r="N103" s="148">
        <f>INDEX('For CSV - 2019 VentSpcFuncData'!$J$6:$J$101,MATCH($B103,'For CSV - 2019 VentSpcFuncData'!$B$6:$B$101,0))</f>
        <v>15</v>
      </c>
      <c r="O103" s="148" t="e">
        <f t="shared" si="10"/>
        <v>#REF!</v>
      </c>
      <c r="P103" s="150" t="e">
        <f t="shared" si="6"/>
        <v>#REF!</v>
      </c>
      <c r="Q103" s="45" t="str">
        <f t="shared" si="7"/>
        <v>Dining Area (Bar/Lounge and Fine Dining),Food Service - Restaurant dining rooms</v>
      </c>
      <c r="R103" s="45" t="e">
        <f>INDEX(#REF!,MATCH($A103,#REF!,0))</f>
        <v>#REF!</v>
      </c>
      <c r="S103" s="45">
        <f>INDEX('For CSV - 2019 VentSpcFuncData'!$L$6:$L$101,MATCH($B103,'For CSV - 2019 VentSpcFuncData'!$B$6:$B$101,0))</f>
        <v>45</v>
      </c>
      <c r="T103" s="45" t="e">
        <f>MATCH($A103,#REF!,0)</f>
        <v>#REF!</v>
      </c>
      <c r="V103" t="e">
        <f t="shared" si="8"/>
        <v>#REF!</v>
      </c>
    </row>
    <row r="104" spans="1:22" x14ac:dyDescent="0.25">
      <c r="A104" s="45" t="s">
        <v>544</v>
      </c>
      <c r="B104" s="56" t="s">
        <v>754</v>
      </c>
      <c r="C104" s="57">
        <f>VLOOKUP($B104,'2019 Ventilation List SORT'!$A$6:$I$102,2)</f>
        <v>0.5</v>
      </c>
      <c r="D104" s="57">
        <f>VLOOKUP($B104,'2019 Ventilation List SORT'!$A$6:$I$102,3)</f>
        <v>0.2</v>
      </c>
      <c r="E104" s="60">
        <f>VLOOKUP($B104,'2019 Ventilation List SORT'!$A$6:$I$102,4)</f>
        <v>0</v>
      </c>
      <c r="F104" s="60">
        <f>VLOOKUP($B104,'2019 Ventilation List SORT'!$A$6:$I$102,5)</f>
        <v>0</v>
      </c>
      <c r="G104" s="57">
        <f>VLOOKUP($B104,'2019 Ventilation List SORT'!$A$6:$I$102,6)</f>
        <v>0</v>
      </c>
      <c r="H104" s="60">
        <f>VLOOKUP($B104,'2019 Ventilation List SORT'!$A$6:$I$102,7)</f>
        <v>2</v>
      </c>
      <c r="I104" s="57" t="str">
        <f>VLOOKUP($B104,'2019 Ventilation List SORT'!$A$6:$I$102,8)</f>
        <v/>
      </c>
      <c r="J104" s="96" t="str">
        <f>VLOOKUP($B104,'2019 Ventilation List SORT'!$A$6:$I$102,9)</f>
        <v>No</v>
      </c>
      <c r="K104" s="148" t="e">
        <f>INDEX(#REF!,MATCH($A104,#REF!,0))*0.5</f>
        <v>#REF!</v>
      </c>
      <c r="L104" s="148">
        <f>INDEX('For CSV - 2019 VentSpcFuncData'!$K$6:$K$101,MATCH($B104,'For CSV - 2019 VentSpcFuncData'!$B$6:$B$101,0))</f>
        <v>33.333333333333336</v>
      </c>
      <c r="M104" s="148">
        <f t="shared" si="9"/>
        <v>33.333333333333336</v>
      </c>
      <c r="N104" s="148">
        <f>INDEX('For CSV - 2019 VentSpcFuncData'!$J$6:$J$101,MATCH($B104,'For CSV - 2019 VentSpcFuncData'!$B$6:$B$101,0))</f>
        <v>15</v>
      </c>
      <c r="O104" s="148" t="e">
        <f t="shared" si="10"/>
        <v>#REF!</v>
      </c>
      <c r="P104" s="150" t="e">
        <f t="shared" si="6"/>
        <v>#REF!</v>
      </c>
      <c r="Q104" s="45" t="str">
        <f t="shared" ref="Q104:Q135" si="11">_xlfn.CONCAT(A104,",",B104)</f>
        <v>Dining Area (Bar/Lounge and Fine Dining),Food Service - Bars, cocktail lounges</v>
      </c>
      <c r="R104" s="45" t="e">
        <f>INDEX(#REF!,MATCH($A104,#REF!,0))</f>
        <v>#REF!</v>
      </c>
      <c r="S104" s="45">
        <f>INDEX('For CSV - 2019 VentSpcFuncData'!$L$6:$L$101,MATCH($B104,'For CSV - 2019 VentSpcFuncData'!$B$6:$B$101,0))</f>
        <v>42</v>
      </c>
      <c r="T104" s="45" t="e">
        <f>MATCH($A104,#REF!,0)</f>
        <v>#REF!</v>
      </c>
      <c r="V104" t="str">
        <f t="shared" si="8"/>
        <v>2,              42,     "Food Service - Bars, cocktail lounges"</v>
      </c>
    </row>
    <row r="105" spans="1:22" x14ac:dyDescent="0.25">
      <c r="A105" s="45" t="s">
        <v>544</v>
      </c>
      <c r="B105" s="56" t="s">
        <v>752</v>
      </c>
      <c r="C105" s="57">
        <f>VLOOKUP($B105,'2019 Ventilation List SORT'!$A$6:$I$102,2)</f>
        <v>0.5</v>
      </c>
      <c r="D105" s="57">
        <f>VLOOKUP($B105,'2019 Ventilation List SORT'!$A$6:$I$102,3)</f>
        <v>0.15</v>
      </c>
      <c r="E105" s="60">
        <f>VLOOKUP($B105,'2019 Ventilation List SORT'!$A$6:$I$102,4)</f>
        <v>0</v>
      </c>
      <c r="F105" s="60">
        <f>VLOOKUP($B105,'2019 Ventilation List SORT'!$A$6:$I$102,5)</f>
        <v>0</v>
      </c>
      <c r="G105" s="57">
        <f>VLOOKUP($B105,'2019 Ventilation List SORT'!$A$6:$I$102,6)</f>
        <v>0</v>
      </c>
      <c r="H105" s="60">
        <f>VLOOKUP($B105,'2019 Ventilation List SORT'!$A$6:$I$102,7)</f>
        <v>2</v>
      </c>
      <c r="I105" s="57" t="str">
        <f>VLOOKUP($B105,'2019 Ventilation List SORT'!$A$6:$I$102,8)</f>
        <v/>
      </c>
      <c r="J105" s="96" t="str">
        <f>VLOOKUP($B105,'2019 Ventilation List SORT'!$A$6:$I$102,9)</f>
        <v>No</v>
      </c>
      <c r="K105" s="148" t="e">
        <f>INDEX(#REF!,MATCH($A105,#REF!,0))*0.5</f>
        <v>#REF!</v>
      </c>
      <c r="L105" s="148">
        <f>INDEX('For CSV - 2019 VentSpcFuncData'!$K$6:$K$101,MATCH($B105,'For CSV - 2019 VentSpcFuncData'!$B$6:$B$101,0))</f>
        <v>33.333333333333336</v>
      </c>
      <c r="M105" s="148">
        <f t="shared" si="9"/>
        <v>33.333333333333336</v>
      </c>
      <c r="N105" s="148">
        <f>INDEX('For CSV - 2019 VentSpcFuncData'!$J$6:$J$101,MATCH($B105,'For CSV - 2019 VentSpcFuncData'!$B$6:$B$101,0))</f>
        <v>15</v>
      </c>
      <c r="O105" s="148" t="e">
        <f t="shared" si="10"/>
        <v>#REF!</v>
      </c>
      <c r="P105" s="150" t="e">
        <f t="shared" si="6"/>
        <v>#REF!</v>
      </c>
      <c r="Q105" s="45" t="str">
        <f t="shared" si="11"/>
        <v>Dining Area (Bar/Lounge and Fine Dining),Food Service - Restaurant dining rooms</v>
      </c>
      <c r="R105" s="45" t="e">
        <f>INDEX(#REF!,MATCH($A105,#REF!,0))</f>
        <v>#REF!</v>
      </c>
      <c r="S105" s="45">
        <f>INDEX('For CSV - 2019 VentSpcFuncData'!$L$6:$L$101,MATCH($B105,'For CSV - 2019 VentSpcFuncData'!$B$6:$B$101,0))</f>
        <v>45</v>
      </c>
      <c r="T105" s="45" t="e">
        <f>MATCH($A105,#REF!,0)</f>
        <v>#REF!</v>
      </c>
      <c r="V105" t="str">
        <f t="shared" si="8"/>
        <v>2,              45,     "Food Service - Restaurant dining rooms"</v>
      </c>
    </row>
    <row r="106" spans="1:22" x14ac:dyDescent="0.25">
      <c r="A106" s="58" t="s">
        <v>1148</v>
      </c>
      <c r="B106" s="119" t="s">
        <v>753</v>
      </c>
      <c r="C106" s="57">
        <f>VLOOKUP($B106,'2019 Ventilation List SORT'!$A$6:$I$102,2)</f>
        <v>0.5</v>
      </c>
      <c r="D106" s="57">
        <f>VLOOKUP($B106,'2019 Ventilation List SORT'!$A$6:$I$102,3)</f>
        <v>0.15</v>
      </c>
      <c r="E106" s="60">
        <f>VLOOKUP($B106,'2019 Ventilation List SORT'!$A$6:$I$102,4)</f>
        <v>0</v>
      </c>
      <c r="F106" s="60">
        <f>VLOOKUP($B106,'2019 Ventilation List SORT'!$A$6:$I$102,5)</f>
        <v>0</v>
      </c>
      <c r="G106" s="57">
        <f>VLOOKUP($B106,'2019 Ventilation List SORT'!$A$6:$I$102,6)</f>
        <v>0</v>
      </c>
      <c r="H106" s="60">
        <f>VLOOKUP($B106,'2019 Ventilation List SORT'!$A$6:$I$102,7)</f>
        <v>2</v>
      </c>
      <c r="I106" s="57" t="str">
        <f>VLOOKUP($B106,'2019 Ventilation List SORT'!$A$6:$I$102,8)</f>
        <v/>
      </c>
      <c r="J106" s="96" t="str">
        <f>VLOOKUP($B106,'2019 Ventilation List SORT'!$A$6:$I$102,9)</f>
        <v>No</v>
      </c>
      <c r="K106" s="148" t="e">
        <f>INDEX(#REF!,MATCH($A106,#REF!,0))*0.5</f>
        <v>#REF!</v>
      </c>
      <c r="L106" s="148">
        <f>INDEX('For CSV - 2019 VentSpcFuncData'!$K$6:$K$101,MATCH($B106,'For CSV - 2019 VentSpcFuncData'!$B$6:$B$101,0))</f>
        <v>33.333333333333336</v>
      </c>
      <c r="M106" s="148">
        <f t="shared" si="9"/>
        <v>33.333333333333336</v>
      </c>
      <c r="N106" s="148">
        <f>INDEX('For CSV - 2019 VentSpcFuncData'!$J$6:$J$101,MATCH($B106,'For CSV - 2019 VentSpcFuncData'!$B$6:$B$101,0))</f>
        <v>15</v>
      </c>
      <c r="O106" s="148" t="e">
        <f t="shared" si="10"/>
        <v>#REF!</v>
      </c>
      <c r="P106" s="150" t="e">
        <f t="shared" si="6"/>
        <v>#REF!</v>
      </c>
      <c r="Q106" s="45" t="str">
        <f t="shared" si="11"/>
        <v>Dining Area (Cafeteria/Fast Food),Food Service - Cafeteria/fast-food dining</v>
      </c>
      <c r="R106" s="45" t="e">
        <f>INDEX(#REF!,MATCH($A106,#REF!,0))</f>
        <v>#REF!</v>
      </c>
      <c r="S106" s="45">
        <f>INDEX('For CSV - 2019 VentSpcFuncData'!$L$6:$L$101,MATCH($B106,'For CSV - 2019 VentSpcFuncData'!$B$6:$B$101,0))</f>
        <v>43</v>
      </c>
      <c r="T106" s="45" t="e">
        <f>MATCH($A106,#REF!,0)</f>
        <v>#REF!</v>
      </c>
      <c r="V106" t="e">
        <f t="shared" si="8"/>
        <v>#REF!</v>
      </c>
    </row>
    <row r="107" spans="1:22" x14ac:dyDescent="0.25">
      <c r="A107" s="58" t="s">
        <v>1148</v>
      </c>
      <c r="B107" s="56" t="s">
        <v>753</v>
      </c>
      <c r="C107" s="57">
        <f>VLOOKUP($B107,'2019 Ventilation List SORT'!$A$6:$I$102,2)</f>
        <v>0.5</v>
      </c>
      <c r="D107" s="57">
        <f>VLOOKUP($B107,'2019 Ventilation List SORT'!$A$6:$I$102,3)</f>
        <v>0.15</v>
      </c>
      <c r="E107" s="60">
        <f>VLOOKUP($B107,'2019 Ventilation List SORT'!$A$6:$I$102,4)</f>
        <v>0</v>
      </c>
      <c r="F107" s="60">
        <f>VLOOKUP($B107,'2019 Ventilation List SORT'!$A$6:$I$102,5)</f>
        <v>0</v>
      </c>
      <c r="G107" s="57">
        <f>VLOOKUP($B107,'2019 Ventilation List SORT'!$A$6:$I$102,6)</f>
        <v>0</v>
      </c>
      <c r="H107" s="60">
        <f>VLOOKUP($B107,'2019 Ventilation List SORT'!$A$6:$I$102,7)</f>
        <v>2</v>
      </c>
      <c r="I107" s="57" t="str">
        <f>VLOOKUP($B107,'2019 Ventilation List SORT'!$A$6:$I$102,8)</f>
        <v/>
      </c>
      <c r="J107" s="96" t="str">
        <f>VLOOKUP($B107,'2019 Ventilation List SORT'!$A$6:$I$102,9)</f>
        <v>No</v>
      </c>
      <c r="K107" s="148" t="e">
        <f>INDEX(#REF!,MATCH($A107,#REF!,0))*0.5</f>
        <v>#REF!</v>
      </c>
      <c r="L107" s="148">
        <f>INDEX('For CSV - 2019 VentSpcFuncData'!$K$6:$K$101,MATCH($B107,'For CSV - 2019 VentSpcFuncData'!$B$6:$B$101,0))</f>
        <v>33.333333333333336</v>
      </c>
      <c r="M107" s="148">
        <f t="shared" si="9"/>
        <v>33.333333333333336</v>
      </c>
      <c r="N107" s="148">
        <f>INDEX('For CSV - 2019 VentSpcFuncData'!$J$6:$J$101,MATCH($B107,'For CSV - 2019 VentSpcFuncData'!$B$6:$B$101,0))</f>
        <v>15</v>
      </c>
      <c r="O107" s="148" t="e">
        <f t="shared" si="10"/>
        <v>#REF!</v>
      </c>
      <c r="P107" s="150" t="e">
        <f t="shared" si="6"/>
        <v>#REF!</v>
      </c>
      <c r="Q107" s="45" t="str">
        <f t="shared" si="11"/>
        <v>Dining Area (Cafeteria/Fast Food),Food Service - Cafeteria/fast-food dining</v>
      </c>
      <c r="R107" s="45" t="e">
        <f>INDEX(#REF!,MATCH($A107,#REF!,0))</f>
        <v>#REF!</v>
      </c>
      <c r="S107" s="45">
        <f>INDEX('For CSV - 2019 VentSpcFuncData'!$L$6:$L$101,MATCH($B107,'For CSV - 2019 VentSpcFuncData'!$B$6:$B$101,0))</f>
        <v>43</v>
      </c>
      <c r="T107" s="45" t="e">
        <f>MATCH($A107,#REF!,0)</f>
        <v>#REF!</v>
      </c>
      <c r="V107" t="str">
        <f t="shared" si="8"/>
        <v>2,              43,     "Food Service - Cafeteria/fast-food dining"</v>
      </c>
    </row>
    <row r="108" spans="1:22" x14ac:dyDescent="0.25">
      <c r="A108" s="45" t="s">
        <v>546</v>
      </c>
      <c r="B108" s="119" t="s">
        <v>753</v>
      </c>
      <c r="C108" s="57">
        <f>VLOOKUP($B108,'2019 Ventilation List SORT'!$A$6:$I$102,2)</f>
        <v>0.5</v>
      </c>
      <c r="D108" s="57">
        <f>VLOOKUP($B108,'2019 Ventilation List SORT'!$A$6:$I$102,3)</f>
        <v>0.15</v>
      </c>
      <c r="E108" s="60">
        <f>VLOOKUP($B108,'2019 Ventilation List SORT'!$A$6:$I$102,4)</f>
        <v>0</v>
      </c>
      <c r="F108" s="60">
        <f>VLOOKUP($B108,'2019 Ventilation List SORT'!$A$6:$I$102,5)</f>
        <v>0</v>
      </c>
      <c r="G108" s="57">
        <f>VLOOKUP($B108,'2019 Ventilation List SORT'!$A$6:$I$102,6)</f>
        <v>0</v>
      </c>
      <c r="H108" s="60">
        <f>VLOOKUP($B108,'2019 Ventilation List SORT'!$A$6:$I$102,7)</f>
        <v>2</v>
      </c>
      <c r="I108" s="57" t="str">
        <f>VLOOKUP($B108,'2019 Ventilation List SORT'!$A$6:$I$102,8)</f>
        <v/>
      </c>
      <c r="J108" s="96" t="str">
        <f>VLOOKUP($B108,'2019 Ventilation List SORT'!$A$6:$I$102,9)</f>
        <v>No</v>
      </c>
      <c r="K108" s="148" t="e">
        <f>INDEX(#REF!,MATCH($A108,#REF!,0))*0.5</f>
        <v>#REF!</v>
      </c>
      <c r="L108" s="148">
        <f>INDEX('For CSV - 2019 VentSpcFuncData'!$K$6:$K$101,MATCH($B108,'For CSV - 2019 VentSpcFuncData'!$B$6:$B$101,0))</f>
        <v>33.333333333333336</v>
      </c>
      <c r="M108" s="148">
        <f t="shared" si="9"/>
        <v>33.333333333333336</v>
      </c>
      <c r="N108" s="148">
        <f>INDEX('For CSV - 2019 VentSpcFuncData'!$J$6:$J$101,MATCH($B108,'For CSV - 2019 VentSpcFuncData'!$B$6:$B$101,0))</f>
        <v>15</v>
      </c>
      <c r="O108" s="148" t="e">
        <f t="shared" si="10"/>
        <v>#REF!</v>
      </c>
      <c r="P108" s="150" t="e">
        <f t="shared" si="6"/>
        <v>#REF!</v>
      </c>
      <c r="Q108" s="45" t="str">
        <f t="shared" si="11"/>
        <v>Dining Area (Family and Leisure),Food Service - Cafeteria/fast-food dining</v>
      </c>
      <c r="R108" s="45" t="e">
        <f>INDEX(#REF!,MATCH($A108,#REF!,0))</f>
        <v>#REF!</v>
      </c>
      <c r="S108" s="45">
        <f>INDEX('For CSV - 2019 VentSpcFuncData'!$L$6:$L$101,MATCH($B108,'For CSV - 2019 VentSpcFuncData'!$B$6:$B$101,0))</f>
        <v>43</v>
      </c>
      <c r="T108" s="45" t="e">
        <f>MATCH($A108,#REF!,0)</f>
        <v>#REF!</v>
      </c>
      <c r="V108" t="e">
        <f t="shared" si="8"/>
        <v>#REF!</v>
      </c>
    </row>
    <row r="109" spans="1:22" x14ac:dyDescent="0.25">
      <c r="A109" s="45" t="s">
        <v>546</v>
      </c>
      <c r="B109" s="56" t="s">
        <v>754</v>
      </c>
      <c r="C109" s="57">
        <f>VLOOKUP($B109,'2019 Ventilation List SORT'!$A$6:$I$102,2)</f>
        <v>0.5</v>
      </c>
      <c r="D109" s="57">
        <f>VLOOKUP($B109,'2019 Ventilation List SORT'!$A$6:$I$102,3)</f>
        <v>0.2</v>
      </c>
      <c r="E109" s="60">
        <f>VLOOKUP($B109,'2019 Ventilation List SORT'!$A$6:$I$102,4)</f>
        <v>0</v>
      </c>
      <c r="F109" s="60">
        <f>VLOOKUP($B109,'2019 Ventilation List SORT'!$A$6:$I$102,5)</f>
        <v>0</v>
      </c>
      <c r="G109" s="57">
        <f>VLOOKUP($B109,'2019 Ventilation List SORT'!$A$6:$I$102,6)</f>
        <v>0</v>
      </c>
      <c r="H109" s="60">
        <f>VLOOKUP($B109,'2019 Ventilation List SORT'!$A$6:$I$102,7)</f>
        <v>2</v>
      </c>
      <c r="I109" s="57" t="str">
        <f>VLOOKUP($B109,'2019 Ventilation List SORT'!$A$6:$I$102,8)</f>
        <v/>
      </c>
      <c r="J109" s="96" t="str">
        <f>VLOOKUP($B109,'2019 Ventilation List SORT'!$A$6:$I$102,9)</f>
        <v>No</v>
      </c>
      <c r="K109" s="148" t="e">
        <f>INDEX(#REF!,MATCH($A109,#REF!,0))*0.5</f>
        <v>#REF!</v>
      </c>
      <c r="L109" s="148">
        <f>INDEX('For CSV - 2019 VentSpcFuncData'!$K$6:$K$101,MATCH($B109,'For CSV - 2019 VentSpcFuncData'!$B$6:$B$101,0))</f>
        <v>33.333333333333336</v>
      </c>
      <c r="M109" s="148">
        <f t="shared" si="9"/>
        <v>33.333333333333336</v>
      </c>
      <c r="N109" s="148">
        <f>INDEX('For CSV - 2019 VentSpcFuncData'!$J$6:$J$101,MATCH($B109,'For CSV - 2019 VentSpcFuncData'!$B$6:$B$101,0))</f>
        <v>15</v>
      </c>
      <c r="O109" s="148" t="e">
        <f t="shared" si="10"/>
        <v>#REF!</v>
      </c>
      <c r="P109" s="150" t="e">
        <f t="shared" si="6"/>
        <v>#REF!</v>
      </c>
      <c r="Q109" s="45" t="str">
        <f t="shared" si="11"/>
        <v>Dining Area (Family and Leisure),Food Service - Bars, cocktail lounges</v>
      </c>
      <c r="R109" s="45" t="e">
        <f>INDEX(#REF!,MATCH($A109,#REF!,0))</f>
        <v>#REF!</v>
      </c>
      <c r="S109" s="45">
        <f>INDEX('For CSV - 2019 VentSpcFuncData'!$L$6:$L$101,MATCH($B109,'For CSV - 2019 VentSpcFuncData'!$B$6:$B$101,0))</f>
        <v>42</v>
      </c>
      <c r="T109" s="45" t="e">
        <f>MATCH($A109,#REF!,0)</f>
        <v>#REF!</v>
      </c>
      <c r="V109" t="str">
        <f t="shared" si="8"/>
        <v>2,              42,     "Food Service - Bars, cocktail lounges"</v>
      </c>
    </row>
    <row r="110" spans="1:22" x14ac:dyDescent="0.25">
      <c r="A110" s="45" t="s">
        <v>546</v>
      </c>
      <c r="B110" s="56" t="s">
        <v>753</v>
      </c>
      <c r="C110" s="57">
        <f>VLOOKUP($B110,'2019 Ventilation List SORT'!$A$6:$I$102,2)</f>
        <v>0.5</v>
      </c>
      <c r="D110" s="57">
        <f>VLOOKUP($B110,'2019 Ventilation List SORT'!$A$6:$I$102,3)</f>
        <v>0.15</v>
      </c>
      <c r="E110" s="60">
        <f>VLOOKUP($B110,'2019 Ventilation List SORT'!$A$6:$I$102,4)</f>
        <v>0</v>
      </c>
      <c r="F110" s="60">
        <f>VLOOKUP($B110,'2019 Ventilation List SORT'!$A$6:$I$102,5)</f>
        <v>0</v>
      </c>
      <c r="G110" s="57">
        <f>VLOOKUP($B110,'2019 Ventilation List SORT'!$A$6:$I$102,6)</f>
        <v>0</v>
      </c>
      <c r="H110" s="60">
        <f>VLOOKUP($B110,'2019 Ventilation List SORT'!$A$6:$I$102,7)</f>
        <v>2</v>
      </c>
      <c r="I110" s="57" t="str">
        <f>VLOOKUP($B110,'2019 Ventilation List SORT'!$A$6:$I$102,8)</f>
        <v/>
      </c>
      <c r="J110" s="96" t="str">
        <f>VLOOKUP($B110,'2019 Ventilation List SORT'!$A$6:$I$102,9)</f>
        <v>No</v>
      </c>
      <c r="K110" s="148" t="e">
        <f>INDEX(#REF!,MATCH($A110,#REF!,0))*0.5</f>
        <v>#REF!</v>
      </c>
      <c r="L110" s="148">
        <f>INDEX('For CSV - 2019 VentSpcFuncData'!$K$6:$K$101,MATCH($B110,'For CSV - 2019 VentSpcFuncData'!$B$6:$B$101,0))</f>
        <v>33.333333333333336</v>
      </c>
      <c r="M110" s="148">
        <f t="shared" si="9"/>
        <v>33.333333333333336</v>
      </c>
      <c r="N110" s="148">
        <f>INDEX('For CSV - 2019 VentSpcFuncData'!$J$6:$J$101,MATCH($B110,'For CSV - 2019 VentSpcFuncData'!$B$6:$B$101,0))</f>
        <v>15</v>
      </c>
      <c r="O110" s="148" t="e">
        <f t="shared" si="10"/>
        <v>#REF!</v>
      </c>
      <c r="P110" s="150" t="e">
        <f t="shared" si="6"/>
        <v>#REF!</v>
      </c>
      <c r="Q110" s="45" t="str">
        <f t="shared" si="11"/>
        <v>Dining Area (Family and Leisure),Food Service - Cafeteria/fast-food dining</v>
      </c>
      <c r="R110" s="45" t="e">
        <f>INDEX(#REF!,MATCH($A110,#REF!,0))</f>
        <v>#REF!</v>
      </c>
      <c r="S110" s="45">
        <f>INDEX('For CSV - 2019 VentSpcFuncData'!$L$6:$L$101,MATCH($B110,'For CSV - 2019 VentSpcFuncData'!$B$6:$B$101,0))</f>
        <v>43</v>
      </c>
      <c r="T110" s="45" t="e">
        <f>MATCH($A110,#REF!,0)</f>
        <v>#REF!</v>
      </c>
      <c r="V110" t="str">
        <f t="shared" si="8"/>
        <v>2,              43,     "Food Service - Cafeteria/fast-food dining"</v>
      </c>
    </row>
    <row r="111" spans="1:22" x14ac:dyDescent="0.25">
      <c r="A111" s="45" t="s">
        <v>546</v>
      </c>
      <c r="B111" s="56" t="s">
        <v>752</v>
      </c>
      <c r="C111" s="57">
        <f>VLOOKUP($B111,'2019 Ventilation List SORT'!$A$6:$I$102,2)</f>
        <v>0.5</v>
      </c>
      <c r="D111" s="57">
        <f>VLOOKUP($B111,'2019 Ventilation List SORT'!$A$6:$I$102,3)</f>
        <v>0.15</v>
      </c>
      <c r="E111" s="60">
        <f>VLOOKUP($B111,'2019 Ventilation List SORT'!$A$6:$I$102,4)</f>
        <v>0</v>
      </c>
      <c r="F111" s="60">
        <f>VLOOKUP($B111,'2019 Ventilation List SORT'!$A$6:$I$102,5)</f>
        <v>0</v>
      </c>
      <c r="G111" s="57">
        <f>VLOOKUP($B111,'2019 Ventilation List SORT'!$A$6:$I$102,6)</f>
        <v>0</v>
      </c>
      <c r="H111" s="60">
        <f>VLOOKUP($B111,'2019 Ventilation List SORT'!$A$6:$I$102,7)</f>
        <v>2</v>
      </c>
      <c r="I111" s="57" t="str">
        <f>VLOOKUP($B111,'2019 Ventilation List SORT'!$A$6:$I$102,8)</f>
        <v/>
      </c>
      <c r="J111" s="96" t="str">
        <f>VLOOKUP($B111,'2019 Ventilation List SORT'!$A$6:$I$102,9)</f>
        <v>No</v>
      </c>
      <c r="K111" s="148" t="e">
        <f>INDEX(#REF!,MATCH($A111,#REF!,0))*0.5</f>
        <v>#REF!</v>
      </c>
      <c r="L111" s="148">
        <f>INDEX('For CSV - 2019 VentSpcFuncData'!$K$6:$K$101,MATCH($B111,'For CSV - 2019 VentSpcFuncData'!$B$6:$B$101,0))</f>
        <v>33.333333333333336</v>
      </c>
      <c r="M111" s="148">
        <f t="shared" si="9"/>
        <v>33.333333333333336</v>
      </c>
      <c r="N111" s="148">
        <f>INDEX('For CSV - 2019 VentSpcFuncData'!$J$6:$J$101,MATCH($B111,'For CSV - 2019 VentSpcFuncData'!$B$6:$B$101,0))</f>
        <v>15</v>
      </c>
      <c r="O111" s="148" t="e">
        <f t="shared" si="10"/>
        <v>#REF!</v>
      </c>
      <c r="P111" s="150" t="e">
        <f t="shared" si="6"/>
        <v>#REF!</v>
      </c>
      <c r="Q111" s="45" t="str">
        <f t="shared" si="11"/>
        <v>Dining Area (Family and Leisure),Food Service - Restaurant dining rooms</v>
      </c>
      <c r="R111" s="45" t="e">
        <f>INDEX(#REF!,MATCH($A111,#REF!,0))</f>
        <v>#REF!</v>
      </c>
      <c r="S111" s="45">
        <f>INDEX('For CSV - 2019 VentSpcFuncData'!$L$6:$L$101,MATCH($B111,'For CSV - 2019 VentSpcFuncData'!$B$6:$B$101,0))</f>
        <v>45</v>
      </c>
      <c r="T111" s="45" t="e">
        <f>MATCH($A111,#REF!,0)</f>
        <v>#REF!</v>
      </c>
      <c r="V111" t="str">
        <f t="shared" si="8"/>
        <v>2,              45,     "Food Service - Restaurant dining rooms"</v>
      </c>
    </row>
    <row r="112" spans="1:22" x14ac:dyDescent="0.25">
      <c r="A112" s="58" t="s">
        <v>34</v>
      </c>
      <c r="B112" s="119" t="s">
        <v>778</v>
      </c>
      <c r="C112" s="57">
        <f>VLOOKUP($B112,'2019 Ventilation List SORT'!$A$6:$I$102,2)</f>
        <v>0.15</v>
      </c>
      <c r="D112" s="57">
        <f>VLOOKUP($B112,'2019 Ventilation List SORT'!$A$6:$I$102,3)</f>
        <v>0.15</v>
      </c>
      <c r="E112" s="60">
        <f>VLOOKUP($B112,'2019 Ventilation List SORT'!$A$6:$I$102,4)</f>
        <v>0</v>
      </c>
      <c r="F112" s="60">
        <f>VLOOKUP($B112,'2019 Ventilation List SORT'!$A$6:$I$102,5)</f>
        <v>0</v>
      </c>
      <c r="G112" s="57">
        <f>VLOOKUP($B112,'2019 Ventilation List SORT'!$A$6:$I$102,6)</f>
        <v>0</v>
      </c>
      <c r="H112" s="60">
        <f>VLOOKUP($B112,'2019 Ventilation List SORT'!$A$6:$I$102,7)</f>
        <v>1</v>
      </c>
      <c r="I112" s="57" t="str">
        <f>VLOOKUP($B112,'2019 Ventilation List SORT'!$A$6:$I$102,8)</f>
        <v/>
      </c>
      <c r="J112" s="96" t="str">
        <f>VLOOKUP($B112,'2019 Ventilation List SORT'!$A$6:$I$102,9)</f>
        <v>No</v>
      </c>
      <c r="K112" s="148" t="e">
        <f>INDEX(#REF!,MATCH($A112,#REF!,0))*0.5</f>
        <v>#REF!</v>
      </c>
      <c r="L112" s="148">
        <f>INDEX('For CSV - 2019 VentSpcFuncData'!$K$6:$K$101,MATCH($B112,'For CSV - 2019 VentSpcFuncData'!$B$6:$B$101,0))</f>
        <v>0</v>
      </c>
      <c r="M112" s="148" t="e">
        <f t="shared" si="9"/>
        <v>#REF!</v>
      </c>
      <c r="N112" s="148">
        <f>INDEX('For CSV - 2019 VentSpcFuncData'!$J$6:$J$101,MATCH($B112,'For CSV - 2019 VentSpcFuncData'!$B$6:$B$101,0))</f>
        <v>15</v>
      </c>
      <c r="O112" s="148" t="e">
        <f t="shared" si="10"/>
        <v>#REF!</v>
      </c>
      <c r="P112" s="150" t="e">
        <f t="shared" si="6"/>
        <v>#REF!</v>
      </c>
      <c r="Q112" s="45" t="str">
        <f t="shared" si="11"/>
        <v>Electrical, Mechanical, Telephone Rooms,Misc - Telephone closets</v>
      </c>
      <c r="R112" s="45" t="e">
        <f>INDEX(#REF!,MATCH($A112,#REF!,0))</f>
        <v>#REF!</v>
      </c>
      <c r="S112" s="45">
        <f>INDEX('For CSV - 2019 VentSpcFuncData'!$L$6:$L$101,MATCH($B112,'For CSV - 2019 VentSpcFuncData'!$B$6:$B$101,0))</f>
        <v>68</v>
      </c>
      <c r="T112" s="45" t="e">
        <f>MATCH($A112,#REF!,0)</f>
        <v>#REF!</v>
      </c>
      <c r="V112" t="e">
        <f t="shared" si="8"/>
        <v>#REF!</v>
      </c>
    </row>
    <row r="113" spans="1:22" x14ac:dyDescent="0.25">
      <c r="A113" s="58" t="s">
        <v>34</v>
      </c>
      <c r="B113" s="56" t="s">
        <v>800</v>
      </c>
      <c r="C113" s="57">
        <f>VLOOKUP($B113,'2019 Ventilation List SORT'!$A$6:$I$102,2)</f>
        <v>0</v>
      </c>
      <c r="D113" s="57">
        <f>VLOOKUP($B113,'2019 Ventilation List SORT'!$A$6:$I$102,3)</f>
        <v>0</v>
      </c>
      <c r="E113" s="60">
        <f>VLOOKUP($B113,'2019 Ventilation List SORT'!$A$6:$I$102,4)</f>
        <v>0</v>
      </c>
      <c r="F113" s="60">
        <f>VLOOKUP($B113,'2019 Ventilation List SORT'!$A$6:$I$102,5)</f>
        <v>0</v>
      </c>
      <c r="G113" s="57">
        <f>VLOOKUP($B113,'2019 Ventilation List SORT'!$A$6:$I$102,6)</f>
        <v>0</v>
      </c>
      <c r="H113" s="60">
        <f>VLOOKUP($B113,'2019 Ventilation List SORT'!$A$6:$I$102,7)</f>
        <v>3</v>
      </c>
      <c r="I113" s="57" t="str">
        <f>VLOOKUP($B113,'2019 Ventilation List SORT'!$A$6:$I$102,8)</f>
        <v>Exh. Note F</v>
      </c>
      <c r="J113" s="96" t="str">
        <f>VLOOKUP($B113,'2019 Ventilation List SORT'!$A$6:$I$102,9)</f>
        <v>Yes</v>
      </c>
      <c r="K113" s="148" t="e">
        <f>INDEX(#REF!,MATCH($A113,#REF!,0))*0.5</f>
        <v>#REF!</v>
      </c>
      <c r="L113" s="148">
        <f>INDEX('For CSV - 2019 VentSpcFuncData'!$K$6:$K$101,MATCH($B113,'For CSV - 2019 VentSpcFuncData'!$B$6:$B$101,0))</f>
        <v>0</v>
      </c>
      <c r="M113" s="148" t="e">
        <f t="shared" si="9"/>
        <v>#REF!</v>
      </c>
      <c r="N113" s="148">
        <f>INDEX('For CSV - 2019 VentSpcFuncData'!$J$6:$J$101,MATCH($B113,'For CSV - 2019 VentSpcFuncData'!$B$6:$B$101,0))</f>
        <v>0</v>
      </c>
      <c r="O113" s="148" t="e">
        <f t="shared" si="10"/>
        <v>#REF!</v>
      </c>
      <c r="P113" s="150" t="e">
        <f t="shared" si="6"/>
        <v>#REF!</v>
      </c>
      <c r="Q113" s="45" t="str">
        <f t="shared" si="11"/>
        <v>Electrical, Mechanical, Telephone Rooms,Exhaust - Refrigerating machinery rooms</v>
      </c>
      <c r="R113" s="45" t="e">
        <f>INDEX(#REF!,MATCH($A113,#REF!,0))</f>
        <v>#REF!</v>
      </c>
      <c r="S113" s="45">
        <f>INDEX('For CSV - 2019 VentSpcFuncData'!$L$6:$L$101,MATCH($B113,'For CSV - 2019 VentSpcFuncData'!$B$6:$B$101,0))</f>
        <v>35</v>
      </c>
      <c r="T113" s="45" t="e">
        <f>MATCH($A113,#REF!,0)</f>
        <v>#REF!</v>
      </c>
      <c r="V113" t="str">
        <f t="shared" si="8"/>
        <v>2,              35,     "Exhaust - Refrigerating machinery rooms"</v>
      </c>
    </row>
    <row r="114" spans="1:22" x14ac:dyDescent="0.25">
      <c r="A114" s="58" t="s">
        <v>34</v>
      </c>
      <c r="B114" s="56" t="s">
        <v>873</v>
      </c>
      <c r="C114" s="57">
        <f>VLOOKUP($B114,'2019 Ventilation List SORT'!$A$6:$I$102,2)</f>
        <v>0</v>
      </c>
      <c r="D114" s="57">
        <f>VLOOKUP($B114,'2019 Ventilation List SORT'!$A$6:$I$102,3)</f>
        <v>0</v>
      </c>
      <c r="E114" s="60">
        <f>VLOOKUP($B114,'2019 Ventilation List SORT'!$A$6:$I$102,4)</f>
        <v>0</v>
      </c>
      <c r="F114" s="60">
        <f>VLOOKUP($B114,'2019 Ventilation List SORT'!$A$6:$I$102,5)</f>
        <v>0</v>
      </c>
      <c r="G114" s="57">
        <f>VLOOKUP($B114,'2019 Ventilation List SORT'!$A$6:$I$102,6)</f>
        <v>0</v>
      </c>
      <c r="H114" s="60">
        <f>VLOOKUP($B114,'2019 Ventilation List SORT'!$A$6:$I$102,7)</f>
        <v>1</v>
      </c>
      <c r="I114" s="57" t="str">
        <f>VLOOKUP($B114,'2019 Ventilation List SORT'!$A$6:$I$102,8)</f>
        <v/>
      </c>
      <c r="J114" s="96" t="str">
        <f>VLOOKUP($B114,'2019 Ventilation List SORT'!$A$6:$I$102,9)</f>
        <v>No</v>
      </c>
      <c r="K114" s="148" t="e">
        <f>INDEX(#REF!,MATCH($A114,#REF!,0))*0.5</f>
        <v>#REF!</v>
      </c>
      <c r="L114" s="148">
        <f>INDEX('For CSV - 2019 VentSpcFuncData'!$K$6:$K$101,MATCH($B114,'For CSV - 2019 VentSpcFuncData'!$B$6:$B$101,0))</f>
        <v>0</v>
      </c>
      <c r="M114" s="148" t="e">
        <f t="shared" si="9"/>
        <v>#REF!</v>
      </c>
      <c r="N114" s="148">
        <f>INDEX('For CSV - 2019 VentSpcFuncData'!$J$6:$J$101,MATCH($B114,'For CSV - 2019 VentSpcFuncData'!$B$6:$B$101,0))</f>
        <v>0</v>
      </c>
      <c r="O114" s="148" t="e">
        <f t="shared" si="10"/>
        <v>#REF!</v>
      </c>
      <c r="P114" s="150" t="e">
        <f t="shared" si="6"/>
        <v>#REF!</v>
      </c>
      <c r="Q114" s="45" t="str">
        <f t="shared" si="11"/>
        <v>Electrical, Mechanical, Telephone Rooms,General - Unoccupied</v>
      </c>
      <c r="R114" s="45" t="e">
        <f>INDEX(#REF!,MATCH($A114,#REF!,0))</f>
        <v>#REF!</v>
      </c>
      <c r="S114" s="45">
        <f>INDEX('For CSV - 2019 VentSpcFuncData'!$L$6:$L$101,MATCH($B114,'For CSV - 2019 VentSpcFuncData'!$B$6:$B$101,0))</f>
        <v>51</v>
      </c>
      <c r="T114" s="45" t="e">
        <f>MATCH($A114,#REF!,0)</f>
        <v>#REF!</v>
      </c>
      <c r="V114" t="str">
        <f t="shared" si="8"/>
        <v>2,              51,     "General - Unoccupied"</v>
      </c>
    </row>
    <row r="115" spans="1:22" x14ac:dyDescent="0.25">
      <c r="A115" s="58" t="s">
        <v>34</v>
      </c>
      <c r="B115" s="56" t="s">
        <v>781</v>
      </c>
      <c r="C115" s="57">
        <f>VLOOKUP($B115,'2019 Ventilation List SORT'!$A$6:$I$102,2)</f>
        <v>0.15</v>
      </c>
      <c r="D115" s="57">
        <f>VLOOKUP($B115,'2019 Ventilation List SORT'!$A$6:$I$102,3)</f>
        <v>0.15</v>
      </c>
      <c r="E115" s="60">
        <f>VLOOKUP($B115,'2019 Ventilation List SORT'!$A$6:$I$102,4)</f>
        <v>0</v>
      </c>
      <c r="F115" s="60">
        <f>VLOOKUP($B115,'2019 Ventilation List SORT'!$A$6:$I$102,5)</f>
        <v>0</v>
      </c>
      <c r="G115" s="57">
        <f>VLOOKUP($B115,'2019 Ventilation List SORT'!$A$6:$I$102,6)</f>
        <v>0</v>
      </c>
      <c r="H115" s="60">
        <f>VLOOKUP($B115,'2019 Ventilation List SORT'!$A$6:$I$102,7)</f>
        <v>2</v>
      </c>
      <c r="I115" s="57" t="str">
        <f>VLOOKUP($B115,'2019 Ventilation List SORT'!$A$6:$I$102,8)</f>
        <v/>
      </c>
      <c r="J115" s="96" t="str">
        <f>VLOOKUP($B115,'2019 Ventilation List SORT'!$A$6:$I$102,9)</f>
        <v>No</v>
      </c>
      <c r="K115" s="148" t="e">
        <f>INDEX(#REF!,MATCH($A115,#REF!,0))*0.5</f>
        <v>#REF!</v>
      </c>
      <c r="L115" s="148">
        <f>INDEX('For CSV - 2019 VentSpcFuncData'!$K$6:$K$101,MATCH($B115,'For CSV - 2019 VentSpcFuncData'!$B$6:$B$101,0))</f>
        <v>0</v>
      </c>
      <c r="M115" s="148" t="e">
        <f t="shared" si="9"/>
        <v>#REF!</v>
      </c>
      <c r="N115" s="148">
        <f>INDEX('For CSV - 2019 VentSpcFuncData'!$J$6:$J$101,MATCH($B115,'For CSV - 2019 VentSpcFuncData'!$B$6:$B$101,0))</f>
        <v>15</v>
      </c>
      <c r="O115" s="148" t="e">
        <f t="shared" si="10"/>
        <v>#REF!</v>
      </c>
      <c r="P115" s="150" t="e">
        <f t="shared" si="6"/>
        <v>#REF!</v>
      </c>
      <c r="Q115" s="45" t="str">
        <f t="shared" si="11"/>
        <v>Electrical, Mechanical, Telephone Rooms,Misc - All others</v>
      </c>
      <c r="R115" s="45" t="e">
        <f>INDEX(#REF!,MATCH($A115,#REF!,0))</f>
        <v>#REF!</v>
      </c>
      <c r="S115" s="45">
        <f>INDEX('For CSV - 2019 VentSpcFuncData'!$L$6:$L$101,MATCH($B115,'For CSV - 2019 VentSpcFuncData'!$B$6:$B$101,0))</f>
        <v>58</v>
      </c>
      <c r="T115" s="45" t="e">
        <f>MATCH($A115,#REF!,0)</f>
        <v>#REF!</v>
      </c>
      <c r="V115" t="str">
        <f t="shared" si="8"/>
        <v>2,              58,     "Misc - All others"</v>
      </c>
    </row>
    <row r="116" spans="1:22" x14ac:dyDescent="0.25">
      <c r="A116" s="58" t="s">
        <v>34</v>
      </c>
      <c r="B116" s="56" t="s">
        <v>778</v>
      </c>
      <c r="C116" s="57">
        <f>VLOOKUP($B116,'2019 Ventilation List SORT'!$A$6:$I$102,2)</f>
        <v>0.15</v>
      </c>
      <c r="D116" s="57">
        <f>VLOOKUP($B116,'2019 Ventilation List SORT'!$A$6:$I$102,3)</f>
        <v>0.15</v>
      </c>
      <c r="E116" s="60">
        <f>VLOOKUP($B116,'2019 Ventilation List SORT'!$A$6:$I$102,4)</f>
        <v>0</v>
      </c>
      <c r="F116" s="60">
        <f>VLOOKUP($B116,'2019 Ventilation List SORT'!$A$6:$I$102,5)</f>
        <v>0</v>
      </c>
      <c r="G116" s="57">
        <f>VLOOKUP($B116,'2019 Ventilation List SORT'!$A$6:$I$102,6)</f>
        <v>0</v>
      </c>
      <c r="H116" s="60">
        <f>VLOOKUP($B116,'2019 Ventilation List SORT'!$A$6:$I$102,7)</f>
        <v>1</v>
      </c>
      <c r="I116" s="57" t="str">
        <f>VLOOKUP($B116,'2019 Ventilation List SORT'!$A$6:$I$102,8)</f>
        <v/>
      </c>
      <c r="J116" s="96" t="str">
        <f>VLOOKUP($B116,'2019 Ventilation List SORT'!$A$6:$I$102,9)</f>
        <v>No</v>
      </c>
      <c r="K116" s="148" t="e">
        <f>INDEX(#REF!,MATCH($A116,#REF!,0))*0.5</f>
        <v>#REF!</v>
      </c>
      <c r="L116" s="148">
        <f>INDEX('For CSV - 2019 VentSpcFuncData'!$K$6:$K$101,MATCH($B116,'For CSV - 2019 VentSpcFuncData'!$B$6:$B$101,0))</f>
        <v>0</v>
      </c>
      <c r="M116" s="148" t="e">
        <f t="shared" si="9"/>
        <v>#REF!</v>
      </c>
      <c r="N116" s="148">
        <f>INDEX('For CSV - 2019 VentSpcFuncData'!$J$6:$J$101,MATCH($B116,'For CSV - 2019 VentSpcFuncData'!$B$6:$B$101,0))</f>
        <v>15</v>
      </c>
      <c r="O116" s="148" t="e">
        <f t="shared" si="10"/>
        <v>#REF!</v>
      </c>
      <c r="P116" s="150" t="e">
        <f t="shared" si="6"/>
        <v>#REF!</v>
      </c>
      <c r="Q116" s="45" t="str">
        <f t="shared" si="11"/>
        <v>Electrical, Mechanical, Telephone Rooms,Misc - Telephone closets</v>
      </c>
      <c r="R116" s="45" t="e">
        <f>INDEX(#REF!,MATCH($A116,#REF!,0))</f>
        <v>#REF!</v>
      </c>
      <c r="S116" s="45">
        <f>INDEX('For CSV - 2019 VentSpcFuncData'!$L$6:$L$101,MATCH($B116,'For CSV - 2019 VentSpcFuncData'!$B$6:$B$101,0))</f>
        <v>68</v>
      </c>
      <c r="T116" s="45" t="e">
        <f>MATCH($A116,#REF!,0)</f>
        <v>#REF!</v>
      </c>
      <c r="V116" t="str">
        <f t="shared" si="8"/>
        <v>2,              68,     "Misc - Telephone closets"</v>
      </c>
    </row>
    <row r="117" spans="1:22" x14ac:dyDescent="0.25">
      <c r="A117" s="45" t="s">
        <v>547</v>
      </c>
      <c r="B117" s="119" t="s">
        <v>836</v>
      </c>
      <c r="C117" s="57">
        <f>VLOOKUP($B117,'2019 Ventilation List SORT'!$A$6:$I$102,2)</f>
        <v>0.5</v>
      </c>
      <c r="D117" s="57">
        <f>VLOOKUP($B117,'2019 Ventilation List SORT'!$A$6:$I$102,3)</f>
        <v>0.15</v>
      </c>
      <c r="E117" s="60">
        <f>VLOOKUP($B117,'2019 Ventilation List SORT'!$A$6:$I$102,4)</f>
        <v>0</v>
      </c>
      <c r="F117" s="60">
        <f>VLOOKUP($B117,'2019 Ventilation List SORT'!$A$6:$I$102,5)</f>
        <v>0</v>
      </c>
      <c r="G117" s="57">
        <f>VLOOKUP($B117,'2019 Ventilation List SORT'!$A$6:$I$102,6)</f>
        <v>0</v>
      </c>
      <c r="H117" s="60">
        <f>VLOOKUP($B117,'2019 Ventilation List SORT'!$A$6:$I$102,7)</f>
        <v>2</v>
      </c>
      <c r="I117" s="57" t="str">
        <f>VLOOKUP($B117,'2019 Ventilation List SORT'!$A$6:$I$102,8)</f>
        <v>E</v>
      </c>
      <c r="J117" s="96" t="str">
        <f>VLOOKUP($B117,'2019 Ventilation List SORT'!$A$6:$I$102,9)</f>
        <v>No</v>
      </c>
      <c r="K117" s="148" t="e">
        <f>INDEX(#REF!,MATCH($A117,#REF!,0))*0.5</f>
        <v>#REF!</v>
      </c>
      <c r="L117" s="148">
        <f>INDEX('For CSV - 2019 VentSpcFuncData'!$K$6:$K$101,MATCH($B117,'For CSV - 2019 VentSpcFuncData'!$B$6:$B$101,0))</f>
        <v>33.333333333333336</v>
      </c>
      <c r="M117" s="148">
        <f t="shared" si="9"/>
        <v>33.333333333333336</v>
      </c>
      <c r="N117" s="148">
        <f>INDEX('For CSV - 2019 VentSpcFuncData'!$J$6:$J$101,MATCH($B117,'For CSV - 2019 VentSpcFuncData'!$B$6:$B$101,0))</f>
        <v>15</v>
      </c>
      <c r="O117" s="148" t="e">
        <f t="shared" si="10"/>
        <v>#REF!</v>
      </c>
      <c r="P117" s="150" t="e">
        <f t="shared" si="6"/>
        <v>#REF!</v>
      </c>
      <c r="Q117" s="45" t="str">
        <f t="shared" si="11"/>
        <v>Exercise/Fitness Center and Gymnasium Areas,Sports/Entertainment - Gym, sports arena (play area)</v>
      </c>
      <c r="R117" s="45" t="e">
        <f>INDEX(#REF!,MATCH($A117,#REF!,0))</f>
        <v>#REF!</v>
      </c>
      <c r="S117" s="45">
        <f>INDEX('For CSV - 2019 VentSpcFuncData'!$L$6:$L$101,MATCH($B117,'For CSV - 2019 VentSpcFuncData'!$B$6:$B$101,0))</f>
        <v>89</v>
      </c>
      <c r="T117" s="45" t="e">
        <f>MATCH($A117,#REF!,0)</f>
        <v>#REF!</v>
      </c>
      <c r="V117" t="e">
        <f t="shared" si="8"/>
        <v>#REF!</v>
      </c>
    </row>
    <row r="118" spans="1:22" x14ac:dyDescent="0.25">
      <c r="A118" s="45" t="s">
        <v>547</v>
      </c>
      <c r="B118" s="56" t="s">
        <v>927</v>
      </c>
      <c r="C118" s="57">
        <f>VLOOKUP($B118,'2019 Ventilation List SORT'!$A$6:$I$102,2)</f>
        <v>0.5</v>
      </c>
      <c r="D118" s="57">
        <f>VLOOKUP($B118,'2019 Ventilation List SORT'!$A$6:$I$102,3)</f>
        <v>0.15</v>
      </c>
      <c r="E118" s="60">
        <f>VLOOKUP($B118,'2019 Ventilation List SORT'!$A$6:$I$102,4)</f>
        <v>0</v>
      </c>
      <c r="F118" s="60">
        <f>VLOOKUP($B118,'2019 Ventilation List SORT'!$A$6:$I$102,5)</f>
        <v>0</v>
      </c>
      <c r="G118" s="57">
        <f>VLOOKUP($B118,'2019 Ventilation List SORT'!$A$6:$I$102,6)</f>
        <v>0</v>
      </c>
      <c r="H118" s="60">
        <f>VLOOKUP($B118,'2019 Ventilation List SORT'!$A$6:$I$102,7)</f>
        <v>1</v>
      </c>
      <c r="I118" s="57" t="str">
        <f>VLOOKUP($B118,'2019 Ventilation List SORT'!$A$6:$I$102,8)</f>
        <v>F</v>
      </c>
      <c r="J118" s="96" t="str">
        <f>VLOOKUP($B118,'2019 Ventilation List SORT'!$A$6:$I$102,9)</f>
        <v>No</v>
      </c>
      <c r="K118" s="148" t="e">
        <f>INDEX(#REF!,MATCH($A118,#REF!,0))*0.5</f>
        <v>#REF!</v>
      </c>
      <c r="L118" s="148">
        <f>INDEX('For CSV - 2019 VentSpcFuncData'!$K$6:$K$101,MATCH($B118,'For CSV - 2019 VentSpcFuncData'!$B$6:$B$101,0))</f>
        <v>33.333333333333336</v>
      </c>
      <c r="M118" s="148">
        <f t="shared" si="9"/>
        <v>33.333333333333336</v>
      </c>
      <c r="N118" s="148">
        <f>INDEX('For CSV - 2019 VentSpcFuncData'!$J$6:$J$101,MATCH($B118,'For CSV - 2019 VentSpcFuncData'!$B$6:$B$101,0))</f>
        <v>15</v>
      </c>
      <c r="O118" s="148" t="e">
        <f t="shared" si="10"/>
        <v>#REF!</v>
      </c>
      <c r="P118" s="150" t="e">
        <f t="shared" si="6"/>
        <v>#REF!</v>
      </c>
      <c r="Q118" s="45" t="str">
        <f t="shared" si="11"/>
        <v>Exercise/Fitness Center and Gymnasium Areas,Education - Multiuse assembly</v>
      </c>
      <c r="R118" s="45" t="e">
        <f>INDEX(#REF!,MATCH($A118,#REF!,0))</f>
        <v>#REF!</v>
      </c>
      <c r="S118" s="45">
        <f>INDEX('For CSV - 2019 VentSpcFuncData'!$L$6:$L$101,MATCH($B118,'For CSV - 2019 VentSpcFuncData'!$B$6:$B$101,0))</f>
        <v>19</v>
      </c>
      <c r="T118" s="45" t="e">
        <f>MATCH($A118,#REF!,0)</f>
        <v>#REF!</v>
      </c>
      <c r="V118" t="str">
        <f t="shared" si="8"/>
        <v>2,              19,     "Education - Multiuse assembly"</v>
      </c>
    </row>
    <row r="119" spans="1:22" x14ac:dyDescent="0.25">
      <c r="A119" s="45" t="s">
        <v>547</v>
      </c>
      <c r="B119" s="56" t="s">
        <v>824</v>
      </c>
      <c r="C119" s="57">
        <f>VLOOKUP($B119,'2019 Ventilation List SORT'!$A$6:$I$102,2)</f>
        <v>1.07</v>
      </c>
      <c r="D119" s="57">
        <f>VLOOKUP($B119,'2019 Ventilation List SORT'!$A$6:$I$102,3)</f>
        <v>0.15</v>
      </c>
      <c r="E119" s="60">
        <f>VLOOKUP($B119,'2019 Ventilation List SORT'!$A$6:$I$102,4)</f>
        <v>0</v>
      </c>
      <c r="F119" s="60">
        <f>VLOOKUP($B119,'2019 Ventilation List SORT'!$A$6:$I$102,5)</f>
        <v>0</v>
      </c>
      <c r="G119" s="57">
        <f>VLOOKUP($B119,'2019 Ventilation List SORT'!$A$6:$I$102,6)</f>
        <v>0</v>
      </c>
      <c r="H119" s="60">
        <f>VLOOKUP($B119,'2019 Ventilation List SORT'!$A$6:$I$102,7)</f>
        <v>1</v>
      </c>
      <c r="I119" s="57" t="str">
        <f>VLOOKUP($B119,'2019 Ventilation List SORT'!$A$6:$I$102,8)</f>
        <v>F</v>
      </c>
      <c r="J119" s="96" t="str">
        <f>VLOOKUP($B119,'2019 Ventilation List SORT'!$A$6:$I$102,9)</f>
        <v>No</v>
      </c>
      <c r="K119" s="148" t="e">
        <f>INDEX(#REF!,MATCH($A119,#REF!,0))*0.5</f>
        <v>#REF!</v>
      </c>
      <c r="L119" s="148" t="e">
        <f>INDEX('For CSV - 2019 VentSpcFuncData'!$K$6:$K$101,MATCH($B119,'For CSV - 2019 VentSpcFuncData'!$B$6:$B$101,0))</f>
        <v>#N/A</v>
      </c>
      <c r="M119" s="148" t="e">
        <f t="shared" si="9"/>
        <v>#N/A</v>
      </c>
      <c r="N119" s="148" t="e">
        <f>INDEX('For CSV - 2019 VentSpcFuncData'!$J$6:$J$101,MATCH($B119,'For CSV - 2019 VentSpcFuncData'!$B$6:$B$101,0))</f>
        <v>#N/A</v>
      </c>
      <c r="O119" s="148" t="e">
        <f t="shared" si="10"/>
        <v>#REF!</v>
      </c>
      <c r="P119" s="150" t="e">
        <f t="shared" si="6"/>
        <v>#REF!</v>
      </c>
      <c r="Q119" s="45" t="str">
        <f t="shared" si="11"/>
        <v>Exercise/Fitness Center and Gymnasium Areas,Education - Music/theater/dance </v>
      </c>
      <c r="R119" s="45" t="e">
        <f>INDEX(#REF!,MATCH($A119,#REF!,0))</f>
        <v>#REF!</v>
      </c>
      <c r="S119" s="45" t="e">
        <f>INDEX('For CSV - 2019 VentSpcFuncData'!$L$6:$L$101,MATCH($B119,'For CSV - 2019 VentSpcFuncData'!$B$6:$B$101,0))</f>
        <v>#N/A</v>
      </c>
      <c r="T119" s="45" t="e">
        <f>MATCH($A119,#REF!,0)</f>
        <v>#REF!</v>
      </c>
      <c r="V119" t="e">
        <f t="shared" si="8"/>
        <v>#N/A</v>
      </c>
    </row>
    <row r="120" spans="1:22" x14ac:dyDescent="0.25">
      <c r="A120" s="45" t="s">
        <v>547</v>
      </c>
      <c r="B120" s="56" t="s">
        <v>833</v>
      </c>
      <c r="C120" s="57">
        <f>VLOOKUP($B120,'2019 Ventilation List SORT'!$A$6:$I$102,2)</f>
        <v>1.5</v>
      </c>
      <c r="D120" s="57">
        <f>VLOOKUP($B120,'2019 Ventilation List SORT'!$A$6:$I$102,3)</f>
        <v>0.15</v>
      </c>
      <c r="E120" s="60">
        <f>VLOOKUP($B120,'2019 Ventilation List SORT'!$A$6:$I$102,4)</f>
        <v>0</v>
      </c>
      <c r="F120" s="60">
        <f>VLOOKUP($B120,'2019 Ventilation List SORT'!$A$6:$I$102,5)</f>
        <v>0</v>
      </c>
      <c r="G120" s="57">
        <f>VLOOKUP($B120,'2019 Ventilation List SORT'!$A$6:$I$102,6)</f>
        <v>0</v>
      </c>
      <c r="H120" s="60">
        <f>VLOOKUP($B120,'2019 Ventilation List SORT'!$A$6:$I$102,7)</f>
        <v>2</v>
      </c>
      <c r="I120" s="57" t="str">
        <f>VLOOKUP($B120,'2019 Ventilation List SORT'!$A$6:$I$102,8)</f>
        <v>F</v>
      </c>
      <c r="J120" s="96" t="str">
        <f>VLOOKUP($B120,'2019 Ventilation List SORT'!$A$6:$I$102,9)</f>
        <v>No</v>
      </c>
      <c r="K120" s="148" t="e">
        <f>INDEX(#REF!,MATCH($A120,#REF!,0))*0.5</f>
        <v>#REF!</v>
      </c>
      <c r="L120" s="148">
        <f>INDEX('For CSV - 2019 VentSpcFuncData'!$K$6:$K$101,MATCH($B120,'For CSV - 2019 VentSpcFuncData'!$B$6:$B$101,0))</f>
        <v>100</v>
      </c>
      <c r="M120" s="148">
        <f t="shared" si="9"/>
        <v>100</v>
      </c>
      <c r="N120" s="148">
        <f>INDEX('For CSV - 2019 VentSpcFuncData'!$J$6:$J$101,MATCH($B120,'For CSV - 2019 VentSpcFuncData'!$B$6:$B$101,0))</f>
        <v>15</v>
      </c>
      <c r="O120" s="148" t="e">
        <f t="shared" si="10"/>
        <v>#REF!</v>
      </c>
      <c r="P120" s="150" t="e">
        <f t="shared" si="6"/>
        <v>#REF!</v>
      </c>
      <c r="Q120" s="45" t="str">
        <f t="shared" si="11"/>
        <v>Exercise/Fitness Center and Gymnasium Areas,Sports/Entertainment - Disco/dance floors</v>
      </c>
      <c r="R120" s="45" t="e">
        <f>INDEX(#REF!,MATCH($A120,#REF!,0))</f>
        <v>#REF!</v>
      </c>
      <c r="S120" s="45">
        <f>INDEX('For CSV - 2019 VentSpcFuncData'!$L$6:$L$101,MATCH($B120,'For CSV - 2019 VentSpcFuncData'!$B$6:$B$101,0))</f>
        <v>86</v>
      </c>
      <c r="T120" s="45" t="e">
        <f>MATCH($A120,#REF!,0)</f>
        <v>#REF!</v>
      </c>
      <c r="V120" t="str">
        <f t="shared" si="8"/>
        <v>2,              86,     "Sports/Entertainment - Disco/dance floors"</v>
      </c>
    </row>
    <row r="121" spans="1:22" x14ac:dyDescent="0.25">
      <c r="A121" s="45" t="s">
        <v>547</v>
      </c>
      <c r="B121" s="56" t="s">
        <v>836</v>
      </c>
      <c r="C121" s="57">
        <f>VLOOKUP($B121,'2019 Ventilation List SORT'!$A$6:$I$102,2)</f>
        <v>0.5</v>
      </c>
      <c r="D121" s="57">
        <f>VLOOKUP($B121,'2019 Ventilation List SORT'!$A$6:$I$102,3)</f>
        <v>0.15</v>
      </c>
      <c r="E121" s="60">
        <f>VLOOKUP($B121,'2019 Ventilation List SORT'!$A$6:$I$102,4)</f>
        <v>0</v>
      </c>
      <c r="F121" s="60">
        <f>VLOOKUP($B121,'2019 Ventilation List SORT'!$A$6:$I$102,5)</f>
        <v>0</v>
      </c>
      <c r="G121" s="57">
        <f>VLOOKUP($B121,'2019 Ventilation List SORT'!$A$6:$I$102,6)</f>
        <v>0</v>
      </c>
      <c r="H121" s="60">
        <f>VLOOKUP($B121,'2019 Ventilation List SORT'!$A$6:$I$102,7)</f>
        <v>2</v>
      </c>
      <c r="I121" s="57" t="str">
        <f>VLOOKUP($B121,'2019 Ventilation List SORT'!$A$6:$I$102,8)</f>
        <v>E</v>
      </c>
      <c r="J121" s="96" t="str">
        <f>VLOOKUP($B121,'2019 Ventilation List SORT'!$A$6:$I$102,9)</f>
        <v>No</v>
      </c>
      <c r="K121" s="148" t="e">
        <f>INDEX(#REF!,MATCH($A121,#REF!,0))*0.5</f>
        <v>#REF!</v>
      </c>
      <c r="L121" s="148">
        <f>INDEX('For CSV - 2019 VentSpcFuncData'!$K$6:$K$101,MATCH($B121,'For CSV - 2019 VentSpcFuncData'!$B$6:$B$101,0))</f>
        <v>33.333333333333336</v>
      </c>
      <c r="M121" s="148">
        <f t="shared" si="9"/>
        <v>33.333333333333336</v>
      </c>
      <c r="N121" s="148">
        <f>INDEX('For CSV - 2019 VentSpcFuncData'!$J$6:$J$101,MATCH($B121,'For CSV - 2019 VentSpcFuncData'!$B$6:$B$101,0))</f>
        <v>15</v>
      </c>
      <c r="O121" s="148" t="e">
        <f t="shared" si="10"/>
        <v>#REF!</v>
      </c>
      <c r="P121" s="150" t="e">
        <f t="shared" si="6"/>
        <v>#REF!</v>
      </c>
      <c r="Q121" s="45" t="str">
        <f t="shared" si="11"/>
        <v>Exercise/Fitness Center and Gymnasium Areas,Sports/Entertainment - Gym, sports arena (play area)</v>
      </c>
      <c r="R121" s="45" t="e">
        <f>INDEX(#REF!,MATCH($A121,#REF!,0))</f>
        <v>#REF!</v>
      </c>
      <c r="S121" s="45">
        <f>INDEX('For CSV - 2019 VentSpcFuncData'!$L$6:$L$101,MATCH($B121,'For CSV - 2019 VentSpcFuncData'!$B$6:$B$101,0))</f>
        <v>89</v>
      </c>
      <c r="T121" s="45" t="e">
        <f>MATCH($A121,#REF!,0)</f>
        <v>#REF!</v>
      </c>
      <c r="V121" t="str">
        <f t="shared" si="8"/>
        <v>2,              89,     "Sports/Entertainment - Gym, sports arena (play area)"</v>
      </c>
    </row>
    <row r="122" spans="1:22" x14ac:dyDescent="0.25">
      <c r="A122" s="45" t="s">
        <v>547</v>
      </c>
      <c r="B122" s="56" t="s">
        <v>837</v>
      </c>
      <c r="C122" s="57">
        <f>VLOOKUP($B122,'2019 Ventilation List SORT'!$A$6:$I$102,2)</f>
        <v>0.15</v>
      </c>
      <c r="D122" s="57">
        <f>VLOOKUP($B122,'2019 Ventilation List SORT'!$A$6:$I$102,3)</f>
        <v>0.15</v>
      </c>
      <c r="E122" s="60">
        <f>VLOOKUP($B122,'2019 Ventilation List SORT'!$A$6:$I$102,4)</f>
        <v>0</v>
      </c>
      <c r="F122" s="60">
        <f>VLOOKUP($B122,'2019 Ventilation List SORT'!$A$6:$I$102,5)</f>
        <v>0</v>
      </c>
      <c r="G122" s="57">
        <f>VLOOKUP($B122,'2019 Ventilation List SORT'!$A$6:$I$102,6)</f>
        <v>0</v>
      </c>
      <c r="H122" s="60">
        <f>VLOOKUP($B122,'2019 Ventilation List SORT'!$A$6:$I$102,7)</f>
        <v>2</v>
      </c>
      <c r="I122" s="57" t="str">
        <f>VLOOKUP($B122,'2019 Ventilation List SORT'!$A$6:$I$102,8)</f>
        <v/>
      </c>
      <c r="J122" s="96" t="str">
        <f>VLOOKUP($B122,'2019 Ventilation List SORT'!$A$6:$I$102,9)</f>
        <v>No</v>
      </c>
      <c r="K122" s="148" t="e">
        <f>INDEX(#REF!,MATCH($A122,#REF!,0))*0.5</f>
        <v>#REF!</v>
      </c>
      <c r="L122" s="148">
        <f>INDEX('For CSV - 2019 VentSpcFuncData'!$K$6:$K$101,MATCH($B122,'For CSV - 2019 VentSpcFuncData'!$B$6:$B$101,0))</f>
        <v>0</v>
      </c>
      <c r="M122" s="148" t="e">
        <f t="shared" si="9"/>
        <v>#REF!</v>
      </c>
      <c r="N122" s="148">
        <f>INDEX('For CSV - 2019 VentSpcFuncData'!$J$6:$J$101,MATCH($B122,'For CSV - 2019 VentSpcFuncData'!$B$6:$B$101,0))</f>
        <v>15</v>
      </c>
      <c r="O122" s="148" t="e">
        <f t="shared" si="10"/>
        <v>#REF!</v>
      </c>
      <c r="P122" s="150" t="e">
        <f t="shared" si="6"/>
        <v>#REF!</v>
      </c>
      <c r="Q122" s="45" t="str">
        <f t="shared" si="11"/>
        <v>Exercise/Fitness Center and Gymnasium Areas,Sports/Entertainment - Health club/aerobics room</v>
      </c>
      <c r="R122" s="45" t="e">
        <f>INDEX(#REF!,MATCH($A122,#REF!,0))</f>
        <v>#REF!</v>
      </c>
      <c r="S122" s="45">
        <f>INDEX('For CSV - 2019 VentSpcFuncData'!$L$6:$L$101,MATCH($B122,'For CSV - 2019 VentSpcFuncData'!$B$6:$B$101,0))</f>
        <v>90</v>
      </c>
      <c r="T122" s="45" t="e">
        <f>MATCH($A122,#REF!,0)</f>
        <v>#REF!</v>
      </c>
      <c r="V122" t="str">
        <f t="shared" si="8"/>
        <v>2,              90,     "Sports/Entertainment - Health club/aerobics room"</v>
      </c>
    </row>
    <row r="123" spans="1:22" x14ac:dyDescent="0.25">
      <c r="A123" s="45" t="s">
        <v>547</v>
      </c>
      <c r="B123" s="56" t="s">
        <v>838</v>
      </c>
      <c r="C123" s="57">
        <f>VLOOKUP($B123,'2019 Ventilation List SORT'!$A$6:$I$102,2)</f>
        <v>0.15</v>
      </c>
      <c r="D123" s="57">
        <f>VLOOKUP($B123,'2019 Ventilation List SORT'!$A$6:$I$102,3)</f>
        <v>0.15</v>
      </c>
      <c r="E123" s="60">
        <f>VLOOKUP($B123,'2019 Ventilation List SORT'!$A$6:$I$102,4)</f>
        <v>0</v>
      </c>
      <c r="F123" s="60">
        <f>VLOOKUP($B123,'2019 Ventilation List SORT'!$A$6:$I$102,5)</f>
        <v>0</v>
      </c>
      <c r="G123" s="57">
        <f>VLOOKUP($B123,'2019 Ventilation List SORT'!$A$6:$I$102,6)</f>
        <v>0</v>
      </c>
      <c r="H123" s="60">
        <f>VLOOKUP($B123,'2019 Ventilation List SORT'!$A$6:$I$102,7)</f>
        <v>2</v>
      </c>
      <c r="I123" s="57" t="str">
        <f>VLOOKUP($B123,'2019 Ventilation List SORT'!$A$6:$I$102,8)</f>
        <v/>
      </c>
      <c r="J123" s="96" t="str">
        <f>VLOOKUP($B123,'2019 Ventilation List SORT'!$A$6:$I$102,9)</f>
        <v>No</v>
      </c>
      <c r="K123" s="148" t="e">
        <f>INDEX(#REF!,MATCH($A123,#REF!,0))*0.5</f>
        <v>#REF!</v>
      </c>
      <c r="L123" s="148">
        <f>INDEX('For CSV - 2019 VentSpcFuncData'!$K$6:$K$101,MATCH($B123,'For CSV - 2019 VentSpcFuncData'!$B$6:$B$101,0))</f>
        <v>0</v>
      </c>
      <c r="M123" s="148" t="e">
        <f t="shared" si="9"/>
        <v>#REF!</v>
      </c>
      <c r="N123" s="148">
        <f>INDEX('For CSV - 2019 VentSpcFuncData'!$J$6:$J$101,MATCH($B123,'For CSV - 2019 VentSpcFuncData'!$B$6:$B$101,0))</f>
        <v>15</v>
      </c>
      <c r="O123" s="148" t="e">
        <f t="shared" si="10"/>
        <v>#REF!</v>
      </c>
      <c r="P123" s="150" t="e">
        <f t="shared" si="6"/>
        <v>#REF!</v>
      </c>
      <c r="Q123" s="45" t="str">
        <f t="shared" si="11"/>
        <v>Exercise/Fitness Center and Gymnasium Areas,Sports/Entertainment - Health club/weight rooms</v>
      </c>
      <c r="R123" s="45" t="e">
        <f>INDEX(#REF!,MATCH($A123,#REF!,0))</f>
        <v>#REF!</v>
      </c>
      <c r="S123" s="45">
        <f>INDEX('For CSV - 2019 VentSpcFuncData'!$L$6:$L$101,MATCH($B123,'For CSV - 2019 VentSpcFuncData'!$B$6:$B$101,0))</f>
        <v>91</v>
      </c>
      <c r="T123" s="45" t="e">
        <f>MATCH($A123,#REF!,0)</f>
        <v>#REF!</v>
      </c>
      <c r="V123" t="str">
        <f t="shared" si="8"/>
        <v>2,              91,     "Sports/Entertainment - Health club/weight rooms"</v>
      </c>
    </row>
    <row r="124" spans="1:22" x14ac:dyDescent="0.25">
      <c r="A124" s="45" t="s">
        <v>547</v>
      </c>
      <c r="B124" s="56" t="s">
        <v>841</v>
      </c>
      <c r="C124" s="57">
        <f>VLOOKUP($B124,'2019 Ventilation List SORT'!$A$6:$I$102,2)</f>
        <v>0.5</v>
      </c>
      <c r="D124" s="57">
        <f>VLOOKUP($B124,'2019 Ventilation List SORT'!$A$6:$I$102,3)</f>
        <v>0.15</v>
      </c>
      <c r="E124" s="60">
        <f>VLOOKUP($B124,'2019 Ventilation List SORT'!$A$6:$I$102,4)</f>
        <v>0</v>
      </c>
      <c r="F124" s="60">
        <f>VLOOKUP($B124,'2019 Ventilation List SORT'!$A$6:$I$102,5)</f>
        <v>0</v>
      </c>
      <c r="G124" s="57">
        <f>VLOOKUP($B124,'2019 Ventilation List SORT'!$A$6:$I$102,6)</f>
        <v>0</v>
      </c>
      <c r="H124" s="60">
        <f>VLOOKUP($B124,'2019 Ventilation List SORT'!$A$6:$I$102,7)</f>
        <v>2</v>
      </c>
      <c r="I124" s="57" t="str">
        <f>VLOOKUP($B124,'2019 Ventilation List SORT'!$A$6:$I$102,8)</f>
        <v>C</v>
      </c>
      <c r="J124" s="96" t="str">
        <f>VLOOKUP($B124,'2019 Ventilation List SORT'!$A$6:$I$102,9)</f>
        <v>No</v>
      </c>
      <c r="K124" s="148" t="e">
        <f>INDEX(#REF!,MATCH($A124,#REF!,0))*0.5</f>
        <v>#REF!</v>
      </c>
      <c r="L124" s="148">
        <f>INDEX('For CSV - 2019 VentSpcFuncData'!$K$6:$K$101,MATCH($B124,'For CSV - 2019 VentSpcFuncData'!$B$6:$B$101,0))</f>
        <v>33.333333333333336</v>
      </c>
      <c r="M124" s="148">
        <f t="shared" si="9"/>
        <v>33.333333333333336</v>
      </c>
      <c r="N124" s="148">
        <f>INDEX('For CSV - 2019 VentSpcFuncData'!$J$6:$J$101,MATCH($B124,'For CSV - 2019 VentSpcFuncData'!$B$6:$B$101,0))</f>
        <v>15</v>
      </c>
      <c r="O124" s="148" t="e">
        <f t="shared" si="10"/>
        <v>#REF!</v>
      </c>
      <c r="P124" s="150" t="e">
        <f t="shared" si="6"/>
        <v>#REF!</v>
      </c>
      <c r="Q124" s="45" t="str">
        <f t="shared" si="11"/>
        <v>Exercise/Fitness Center and Gymnasium Areas,Sports/Entertainment - Swimming (deck)</v>
      </c>
      <c r="R124" s="45" t="e">
        <f>INDEX(#REF!,MATCH($A124,#REF!,0))</f>
        <v>#REF!</v>
      </c>
      <c r="S124" s="45">
        <f>INDEX('For CSV - 2019 VentSpcFuncData'!$L$6:$L$101,MATCH($B124,'For CSV - 2019 VentSpcFuncData'!$B$6:$B$101,0))</f>
        <v>94</v>
      </c>
      <c r="T124" s="45" t="e">
        <f>MATCH($A124,#REF!,0)</f>
        <v>#REF!</v>
      </c>
      <c r="V124" t="str">
        <f t="shared" si="8"/>
        <v>2,              94,     "Sports/Entertainment - Swimming (deck)"</v>
      </c>
    </row>
    <row r="125" spans="1:22" x14ac:dyDescent="0.25">
      <c r="A125" s="45" t="s">
        <v>547</v>
      </c>
      <c r="B125" s="56" t="s">
        <v>842</v>
      </c>
      <c r="C125" s="57">
        <f>VLOOKUP($B125,'2019 Ventilation List SORT'!$A$6:$I$102,2)</f>
        <v>0</v>
      </c>
      <c r="D125" s="57">
        <f>VLOOKUP($B125,'2019 Ventilation List SORT'!$A$6:$I$102,3)</f>
        <v>0</v>
      </c>
      <c r="E125" s="60">
        <f>VLOOKUP($B125,'2019 Ventilation List SORT'!$A$6:$I$102,4)</f>
        <v>0</v>
      </c>
      <c r="F125" s="60">
        <f>VLOOKUP($B125,'2019 Ventilation List SORT'!$A$6:$I$102,5)</f>
        <v>0</v>
      </c>
      <c r="G125" s="57">
        <f>VLOOKUP($B125,'2019 Ventilation List SORT'!$A$6:$I$102,6)</f>
        <v>0</v>
      </c>
      <c r="H125" s="60">
        <f>VLOOKUP($B125,'2019 Ventilation List SORT'!$A$6:$I$102,7)</f>
        <v>0</v>
      </c>
      <c r="I125" s="57">
        <f>VLOOKUP($B125,'2019 Ventilation List SORT'!$A$6:$I$102,8)</f>
        <v>0</v>
      </c>
      <c r="J125" s="96" t="str">
        <f>VLOOKUP($B125,'2019 Ventilation List SORT'!$A$6:$I$102,9)</f>
        <v>No</v>
      </c>
      <c r="K125" s="148" t="e">
        <f>INDEX(#REF!,MATCH($A125,#REF!,0))*0.5</f>
        <v>#REF!</v>
      </c>
      <c r="L125" s="148">
        <f>INDEX('For CSV - 2019 VentSpcFuncData'!$K$6:$K$101,MATCH($B125,'For CSV - 2019 VentSpcFuncData'!$B$6:$B$101,0))</f>
        <v>0</v>
      </c>
      <c r="M125" s="148" t="e">
        <f t="shared" si="9"/>
        <v>#REF!</v>
      </c>
      <c r="N125" s="148">
        <f>INDEX('For CSV - 2019 VentSpcFuncData'!$J$6:$J$101,MATCH($B125,'For CSV - 2019 VentSpcFuncData'!$B$6:$B$101,0))</f>
        <v>15</v>
      </c>
      <c r="O125" s="148" t="e">
        <f t="shared" si="10"/>
        <v>#REF!</v>
      </c>
      <c r="P125" s="150" t="e">
        <f t="shared" si="6"/>
        <v>#REF!</v>
      </c>
      <c r="Q125" s="45" t="str">
        <f t="shared" si="11"/>
        <v>Exercise/Fitness Center and Gymnasium Areas,Sports/Entertainment - Swimming (pool)</v>
      </c>
      <c r="R125" s="45" t="e">
        <f>INDEX(#REF!,MATCH($A125,#REF!,0))</f>
        <v>#REF!</v>
      </c>
      <c r="S125" s="45">
        <f>INDEX('For CSV - 2019 VentSpcFuncData'!$L$6:$L$101,MATCH($B125,'For CSV - 2019 VentSpcFuncData'!$B$6:$B$101,0))</f>
        <v>95</v>
      </c>
      <c r="T125" s="45" t="e">
        <f>MATCH($A125,#REF!,0)</f>
        <v>#REF!</v>
      </c>
      <c r="V125" t="str">
        <f t="shared" si="8"/>
        <v>2,              95,     "Sports/Entertainment - Swimming (pool)"</v>
      </c>
    </row>
    <row r="126" spans="1:22" x14ac:dyDescent="0.25">
      <c r="A126" s="49" t="s">
        <v>45</v>
      </c>
      <c r="B126" s="119" t="s">
        <v>773</v>
      </c>
      <c r="C126" s="57">
        <f>VLOOKUP($B126,'2019 Ventilation List SORT'!$A$6:$I$102,2)</f>
        <v>0.15</v>
      </c>
      <c r="D126" s="57">
        <f>VLOOKUP($B126,'2019 Ventilation List SORT'!$A$6:$I$102,3)</f>
        <v>0.15</v>
      </c>
      <c r="E126" s="60">
        <f>VLOOKUP($B126,'2019 Ventilation List SORT'!$A$6:$I$102,4)</f>
        <v>0</v>
      </c>
      <c r="F126" s="60">
        <f>VLOOKUP($B126,'2019 Ventilation List SORT'!$A$6:$I$102,5)</f>
        <v>0</v>
      </c>
      <c r="G126" s="57">
        <f>VLOOKUP($B126,'2019 Ventilation List SORT'!$A$6:$I$102,6)</f>
        <v>0</v>
      </c>
      <c r="H126" s="60">
        <f>VLOOKUP($B126,'2019 Ventilation List SORT'!$A$6:$I$102,7)</f>
        <v>1</v>
      </c>
      <c r="I126" s="57" t="str">
        <f>VLOOKUP($B126,'2019 Ventilation List SORT'!$A$6:$I$102,8)</f>
        <v>F</v>
      </c>
      <c r="J126" s="96" t="str">
        <f>VLOOKUP($B126,'2019 Ventilation List SORT'!$A$6:$I$102,9)</f>
        <v>No</v>
      </c>
      <c r="K126" s="148" t="e">
        <f>INDEX(#REF!,MATCH($A126,#REF!,0))*0.5</f>
        <v>#REF!</v>
      </c>
      <c r="L126" s="148">
        <f>INDEX('For CSV - 2019 VentSpcFuncData'!$K$6:$K$101,MATCH($B126,'For CSV - 2019 VentSpcFuncData'!$B$6:$B$101,0))</f>
        <v>0</v>
      </c>
      <c r="M126" s="148" t="e">
        <f t="shared" si="9"/>
        <v>#REF!</v>
      </c>
      <c r="N126" s="148">
        <f>INDEX('For CSV - 2019 VentSpcFuncData'!$J$6:$J$101,MATCH($B126,'For CSV - 2019 VentSpcFuncData'!$B$6:$B$101,0))</f>
        <v>15</v>
      </c>
      <c r="O126" s="148" t="e">
        <f t="shared" si="10"/>
        <v>#REF!</v>
      </c>
      <c r="P126" s="150" t="e">
        <f t="shared" si="6"/>
        <v>#REF!</v>
      </c>
      <c r="Q126" s="45" t="str">
        <f t="shared" si="11"/>
        <v>Financial Transaction Area,Misc - Banks or bank lobbies</v>
      </c>
      <c r="R126" s="45" t="e">
        <f>INDEX(#REF!,MATCH($A126,#REF!,0))</f>
        <v>#REF!</v>
      </c>
      <c r="S126" s="45">
        <f>INDEX('For CSV - 2019 VentSpcFuncData'!$L$6:$L$101,MATCH($B126,'For CSV - 2019 VentSpcFuncData'!$B$6:$B$101,0))</f>
        <v>60</v>
      </c>
      <c r="T126" s="45" t="e">
        <f>MATCH($A126,#REF!,0)</f>
        <v>#REF!</v>
      </c>
      <c r="V126" t="e">
        <f t="shared" si="8"/>
        <v>#REF!</v>
      </c>
    </row>
    <row r="127" spans="1:22" x14ac:dyDescent="0.25">
      <c r="A127" s="49" t="s">
        <v>45</v>
      </c>
      <c r="B127" s="56" t="s">
        <v>772</v>
      </c>
      <c r="C127" s="57">
        <f>VLOOKUP($B127,'2019 Ventilation List SORT'!$A$6:$I$102,2)</f>
        <v>0.15</v>
      </c>
      <c r="D127" s="57">
        <f>VLOOKUP($B127,'2019 Ventilation List SORT'!$A$6:$I$102,3)</f>
        <v>0.15</v>
      </c>
      <c r="E127" s="60">
        <f>VLOOKUP($B127,'2019 Ventilation List SORT'!$A$6:$I$102,4)</f>
        <v>0</v>
      </c>
      <c r="F127" s="60">
        <f>VLOOKUP($B127,'2019 Ventilation List SORT'!$A$6:$I$102,5)</f>
        <v>0</v>
      </c>
      <c r="G127" s="57">
        <f>VLOOKUP($B127,'2019 Ventilation List SORT'!$A$6:$I$102,6)</f>
        <v>0</v>
      </c>
      <c r="H127" s="60">
        <f>VLOOKUP($B127,'2019 Ventilation List SORT'!$A$6:$I$102,7)</f>
        <v>2</v>
      </c>
      <c r="I127" s="57" t="str">
        <f>VLOOKUP($B127,'2019 Ventilation List SORT'!$A$6:$I$102,8)</f>
        <v>F</v>
      </c>
      <c r="J127" s="96" t="str">
        <f>VLOOKUP($B127,'2019 Ventilation List SORT'!$A$6:$I$102,9)</f>
        <v>No</v>
      </c>
      <c r="K127" s="148" t="e">
        <f>INDEX(#REF!,MATCH($A127,#REF!,0))*0.5</f>
        <v>#REF!</v>
      </c>
      <c r="L127" s="148">
        <f>INDEX('For CSV - 2019 VentSpcFuncData'!$K$6:$K$101,MATCH($B127,'For CSV - 2019 VentSpcFuncData'!$B$6:$B$101,0))</f>
        <v>0</v>
      </c>
      <c r="M127" s="148" t="e">
        <f t="shared" si="9"/>
        <v>#REF!</v>
      </c>
      <c r="N127" s="148">
        <f>INDEX('For CSV - 2019 VentSpcFuncData'!$J$6:$J$101,MATCH($B127,'For CSV - 2019 VentSpcFuncData'!$B$6:$B$101,0))</f>
        <v>15</v>
      </c>
      <c r="O127" s="148" t="e">
        <f t="shared" si="10"/>
        <v>#REF!</v>
      </c>
      <c r="P127" s="150" t="e">
        <f t="shared" si="6"/>
        <v>#REF!</v>
      </c>
      <c r="Q127" s="45" t="str">
        <f t="shared" si="11"/>
        <v>Financial Transaction Area,Misc - Bank vaults/safe deposit</v>
      </c>
      <c r="R127" s="45" t="e">
        <f>INDEX(#REF!,MATCH($A127,#REF!,0))</f>
        <v>#REF!</v>
      </c>
      <c r="S127" s="45">
        <f>INDEX('For CSV - 2019 VentSpcFuncData'!$L$6:$L$101,MATCH($B127,'For CSV - 2019 VentSpcFuncData'!$B$6:$B$101,0))</f>
        <v>59</v>
      </c>
      <c r="T127" s="45" t="e">
        <f>MATCH($A127,#REF!,0)</f>
        <v>#REF!</v>
      </c>
      <c r="V127" t="str">
        <f t="shared" si="8"/>
        <v>2,              59,     "Misc - Bank vaults/safe deposit"</v>
      </c>
    </row>
    <row r="128" spans="1:22" x14ac:dyDescent="0.25">
      <c r="A128" s="49" t="s">
        <v>45</v>
      </c>
      <c r="B128" s="56" t="s">
        <v>773</v>
      </c>
      <c r="C128" s="57">
        <f>VLOOKUP($B128,'2019 Ventilation List SORT'!$A$6:$I$102,2)</f>
        <v>0.15</v>
      </c>
      <c r="D128" s="57">
        <f>VLOOKUP($B128,'2019 Ventilation List SORT'!$A$6:$I$102,3)</f>
        <v>0.15</v>
      </c>
      <c r="E128" s="60">
        <f>VLOOKUP($B128,'2019 Ventilation List SORT'!$A$6:$I$102,4)</f>
        <v>0</v>
      </c>
      <c r="F128" s="60">
        <f>VLOOKUP($B128,'2019 Ventilation List SORT'!$A$6:$I$102,5)</f>
        <v>0</v>
      </c>
      <c r="G128" s="57">
        <f>VLOOKUP($B128,'2019 Ventilation List SORT'!$A$6:$I$102,6)</f>
        <v>0</v>
      </c>
      <c r="H128" s="60">
        <f>VLOOKUP($B128,'2019 Ventilation List SORT'!$A$6:$I$102,7)</f>
        <v>1</v>
      </c>
      <c r="I128" s="57" t="str">
        <f>VLOOKUP($B128,'2019 Ventilation List SORT'!$A$6:$I$102,8)</f>
        <v>F</v>
      </c>
      <c r="J128" s="96" t="str">
        <f>VLOOKUP($B128,'2019 Ventilation List SORT'!$A$6:$I$102,9)</f>
        <v>No</v>
      </c>
      <c r="K128" s="148" t="e">
        <f>INDEX(#REF!,MATCH($A128,#REF!,0))*0.5</f>
        <v>#REF!</v>
      </c>
      <c r="L128" s="148">
        <f>INDEX('For CSV - 2019 VentSpcFuncData'!$K$6:$K$101,MATCH($B128,'For CSV - 2019 VentSpcFuncData'!$B$6:$B$101,0))</f>
        <v>0</v>
      </c>
      <c r="M128" s="148" t="e">
        <f t="shared" si="9"/>
        <v>#REF!</v>
      </c>
      <c r="N128" s="148">
        <f>INDEX('For CSV - 2019 VentSpcFuncData'!$J$6:$J$101,MATCH($B128,'For CSV - 2019 VentSpcFuncData'!$B$6:$B$101,0))</f>
        <v>15</v>
      </c>
      <c r="O128" s="148" t="e">
        <f t="shared" si="10"/>
        <v>#REF!</v>
      </c>
      <c r="P128" s="150" t="e">
        <f t="shared" si="6"/>
        <v>#REF!</v>
      </c>
      <c r="Q128" s="45" t="str">
        <f t="shared" si="11"/>
        <v>Financial Transaction Area,Misc - Banks or bank lobbies</v>
      </c>
      <c r="R128" s="45" t="e">
        <f>INDEX(#REF!,MATCH($A128,#REF!,0))</f>
        <v>#REF!</v>
      </c>
      <c r="S128" s="45">
        <f>INDEX('For CSV - 2019 VentSpcFuncData'!$L$6:$L$101,MATCH($B128,'For CSV - 2019 VentSpcFuncData'!$B$6:$B$101,0))</f>
        <v>60</v>
      </c>
      <c r="T128" s="45" t="e">
        <f>MATCH($A128,#REF!,0)</f>
        <v>#REF!</v>
      </c>
      <c r="V128" t="str">
        <f t="shared" si="8"/>
        <v>2,              60,     "Misc - Banks or bank lobbies"</v>
      </c>
    </row>
    <row r="129" spans="1:22" x14ac:dyDescent="0.25">
      <c r="A129" s="49" t="s">
        <v>45</v>
      </c>
      <c r="B129" s="56" t="s">
        <v>769</v>
      </c>
      <c r="C129" s="57">
        <f>VLOOKUP($B129,'2019 Ventilation List SORT'!$A$6:$I$102,2)</f>
        <v>0.15</v>
      </c>
      <c r="D129" s="57">
        <f>VLOOKUP($B129,'2019 Ventilation List SORT'!$A$6:$I$102,3)</f>
        <v>0.15</v>
      </c>
      <c r="E129" s="60">
        <f>VLOOKUP($B129,'2019 Ventilation List SORT'!$A$6:$I$102,4)</f>
        <v>0</v>
      </c>
      <c r="F129" s="60">
        <f>VLOOKUP($B129,'2019 Ventilation List SORT'!$A$6:$I$102,5)</f>
        <v>0</v>
      </c>
      <c r="G129" s="57">
        <f>VLOOKUP($B129,'2019 Ventilation List SORT'!$A$6:$I$102,6)</f>
        <v>0</v>
      </c>
      <c r="H129" s="60">
        <f>VLOOKUP($B129,'2019 Ventilation List SORT'!$A$6:$I$102,7)</f>
        <v>1</v>
      </c>
      <c r="I129" s="57" t="str">
        <f>VLOOKUP($B129,'2019 Ventilation List SORT'!$A$6:$I$102,8)</f>
        <v>F</v>
      </c>
      <c r="J129" s="96" t="str">
        <f>VLOOKUP($B129,'2019 Ventilation List SORT'!$A$6:$I$102,9)</f>
        <v>No</v>
      </c>
      <c r="K129" s="148" t="e">
        <f>INDEX(#REF!,MATCH($A129,#REF!,0))*0.5</f>
        <v>#REF!</v>
      </c>
      <c r="L129" s="148">
        <f>INDEX('For CSV - 2019 VentSpcFuncData'!$K$6:$K$101,MATCH($B129,'For CSV - 2019 VentSpcFuncData'!$B$6:$B$101,0))</f>
        <v>0</v>
      </c>
      <c r="M129" s="148" t="e">
        <f t="shared" si="9"/>
        <v>#REF!</v>
      </c>
      <c r="N129" s="148">
        <f>INDEX('For CSV - 2019 VentSpcFuncData'!$J$6:$J$101,MATCH($B129,'For CSV - 2019 VentSpcFuncData'!$B$6:$B$101,0))</f>
        <v>15</v>
      </c>
      <c r="O129" s="148" t="e">
        <f t="shared" si="10"/>
        <v>#REF!</v>
      </c>
      <c r="P129" s="150" t="e">
        <f t="shared" si="6"/>
        <v>#REF!</v>
      </c>
      <c r="Q129" s="45" t="str">
        <f t="shared" si="11"/>
        <v>Financial Transaction Area,Office - Office space</v>
      </c>
      <c r="R129" s="45" t="e">
        <f>INDEX(#REF!,MATCH($A129,#REF!,0))</f>
        <v>#REF!</v>
      </c>
      <c r="S129" s="45">
        <f>INDEX('For CSV - 2019 VentSpcFuncData'!$L$6:$L$101,MATCH($B129,'For CSV - 2019 VentSpcFuncData'!$B$6:$B$101,0))</f>
        <v>74</v>
      </c>
      <c r="T129" s="45" t="e">
        <f>MATCH($A129,#REF!,0)</f>
        <v>#REF!</v>
      </c>
      <c r="V129" t="str">
        <f t="shared" si="8"/>
        <v>2,              74,     "Office - Office space"</v>
      </c>
    </row>
    <row r="130" spans="1:22" x14ac:dyDescent="0.25">
      <c r="A130" s="49" t="s">
        <v>551</v>
      </c>
      <c r="B130" s="119" t="s">
        <v>775</v>
      </c>
      <c r="C130" s="57">
        <f>VLOOKUP($B130,'2019 Ventilation List SORT'!$A$6:$I$102,2)</f>
        <v>0.15</v>
      </c>
      <c r="D130" s="57">
        <f>VLOOKUP($B130,'2019 Ventilation List SORT'!$A$6:$I$102,3)</f>
        <v>0.15</v>
      </c>
      <c r="E130" s="60">
        <f>VLOOKUP($B130,'2019 Ventilation List SORT'!$A$6:$I$102,4)</f>
        <v>0</v>
      </c>
      <c r="F130" s="60">
        <f>VLOOKUP($B130,'2019 Ventilation List SORT'!$A$6:$I$102,5)</f>
        <v>0</v>
      </c>
      <c r="G130" s="57">
        <f>VLOOKUP($B130,'2019 Ventilation List SORT'!$A$6:$I$102,6)</f>
        <v>0</v>
      </c>
      <c r="H130" s="60">
        <f>VLOOKUP($B130,'2019 Ventilation List SORT'!$A$6:$I$102,7)</f>
        <v>3</v>
      </c>
      <c r="I130" s="57" t="str">
        <f>VLOOKUP($B130,'2019 Ventilation List SORT'!$A$6:$I$102,8)</f>
        <v/>
      </c>
      <c r="J130" s="96" t="str">
        <f>VLOOKUP($B130,'2019 Ventilation List SORT'!$A$6:$I$102,9)</f>
        <v>Yes</v>
      </c>
      <c r="K130" s="148" t="e">
        <f>INDEX(#REF!,MATCH($A130,#REF!,0))*0.5</f>
        <v>#REF!</v>
      </c>
      <c r="L130" s="148">
        <f>INDEX('For CSV - 2019 VentSpcFuncData'!$K$6:$K$101,MATCH($B130,'For CSV - 2019 VentSpcFuncData'!$B$6:$B$101,0))</f>
        <v>0</v>
      </c>
      <c r="M130" s="148" t="e">
        <f t="shared" si="9"/>
        <v>#REF!</v>
      </c>
      <c r="N130" s="148">
        <f>INDEX('For CSV - 2019 VentSpcFuncData'!$J$6:$J$101,MATCH($B130,'For CSV - 2019 VentSpcFuncData'!$B$6:$B$101,0))</f>
        <v>15</v>
      </c>
      <c r="O130" s="148" t="e">
        <f t="shared" si="10"/>
        <v>#REF!</v>
      </c>
      <c r="P130" s="150" t="e">
        <f t="shared" si="6"/>
        <v>#REF!</v>
      </c>
      <c r="Q130" s="45" t="str">
        <f t="shared" si="11"/>
        <v>General/Commercial &amp; Industrial Work Area (High Bay),Misc - General manufacturing (excludes heavy industrial and process using chemicals)</v>
      </c>
      <c r="R130" s="45" t="e">
        <f>INDEX(#REF!,MATCH($A130,#REF!,0))</f>
        <v>#REF!</v>
      </c>
      <c r="S130" s="45">
        <f>INDEX('For CSV - 2019 VentSpcFuncData'!$L$6:$L$101,MATCH($B130,'For CSV - 2019 VentSpcFuncData'!$B$6:$B$101,0))</f>
        <v>63</v>
      </c>
      <c r="T130" s="45" t="e">
        <f>MATCH($A130,#REF!,0)</f>
        <v>#REF!</v>
      </c>
      <c r="V130" t="e">
        <f t="shared" si="8"/>
        <v>#REF!</v>
      </c>
    </row>
    <row r="131" spans="1:22" x14ac:dyDescent="0.25">
      <c r="A131" s="49" t="s">
        <v>551</v>
      </c>
      <c r="B131" s="56" t="s">
        <v>791</v>
      </c>
      <c r="C131" s="57">
        <f>VLOOKUP($B131,'2019 Ventilation List SORT'!$A$6:$I$102,2)</f>
        <v>0</v>
      </c>
      <c r="D131" s="57">
        <f>VLOOKUP($B131,'2019 Ventilation List SORT'!$A$6:$I$102,3)</f>
        <v>0</v>
      </c>
      <c r="E131" s="60">
        <f>VLOOKUP($B131,'2019 Ventilation List SORT'!$A$6:$I$102,4)</f>
        <v>0</v>
      </c>
      <c r="F131" s="60">
        <f>VLOOKUP($B131,'2019 Ventilation List SORT'!$A$6:$I$102,5)</f>
        <v>0</v>
      </c>
      <c r="G131" s="57">
        <f>VLOOKUP($B131,'2019 Ventilation List SORT'!$A$6:$I$102,6)</f>
        <v>0.5</v>
      </c>
      <c r="H131" s="60">
        <f>VLOOKUP($B131,'2019 Ventilation List SORT'!$A$6:$I$102,7)</f>
        <v>2</v>
      </c>
      <c r="I131" s="57" t="str">
        <f>VLOOKUP($B131,'2019 Ventilation List SORT'!$A$6:$I$102,8)</f>
        <v/>
      </c>
      <c r="J131" s="96" t="str">
        <f>VLOOKUP($B131,'2019 Ventilation List SORT'!$A$6:$I$102,9)</f>
        <v>No</v>
      </c>
      <c r="K131" s="148" t="e">
        <f>INDEX(#REF!,MATCH($A131,#REF!,0))*0.5</f>
        <v>#REF!</v>
      </c>
      <c r="L131" s="148">
        <f>INDEX('For CSV - 2019 VentSpcFuncData'!$K$6:$K$101,MATCH($B131,'For CSV - 2019 VentSpcFuncData'!$B$6:$B$101,0))</f>
        <v>0</v>
      </c>
      <c r="M131" s="148" t="e">
        <f t="shared" si="9"/>
        <v>#REF!</v>
      </c>
      <c r="N131" s="148">
        <f>INDEX('For CSV - 2019 VentSpcFuncData'!$J$6:$J$101,MATCH($B131,'For CSV - 2019 VentSpcFuncData'!$B$6:$B$101,0))</f>
        <v>0</v>
      </c>
      <c r="O131" s="148" t="e">
        <f t="shared" si="10"/>
        <v>#REF!</v>
      </c>
      <c r="P131" s="150" t="e">
        <f t="shared" si="6"/>
        <v>#REF!</v>
      </c>
      <c r="Q131" s="45" t="str">
        <f t="shared" si="11"/>
        <v>General/Commercial &amp; Industrial Work Area (High Bay),Exhaust - Copy, printing rooms</v>
      </c>
      <c r="R131" s="45" t="e">
        <f>INDEX(#REF!,MATCH($A131,#REF!,0))</f>
        <v>#REF!</v>
      </c>
      <c r="S131" s="45">
        <f>INDEX('For CSV - 2019 VentSpcFuncData'!$L$6:$L$101,MATCH($B131,'For CSV - 2019 VentSpcFuncData'!$B$6:$B$101,0))</f>
        <v>28</v>
      </c>
      <c r="T131" s="45" t="e">
        <f>MATCH($A131,#REF!,0)</f>
        <v>#REF!</v>
      </c>
      <c r="V131" t="str">
        <f t="shared" si="8"/>
        <v>2,              28,     "Exhaust - Copy, printing rooms"</v>
      </c>
    </row>
    <row r="132" spans="1:22" x14ac:dyDescent="0.25">
      <c r="A132" s="49" t="s">
        <v>551</v>
      </c>
      <c r="B132" s="56" t="s">
        <v>792</v>
      </c>
      <c r="C132" s="57">
        <f>VLOOKUP($B132,'2019 Ventilation List SORT'!$A$6:$I$102,2)</f>
        <v>0</v>
      </c>
      <c r="D132" s="57">
        <f>VLOOKUP($B132,'2019 Ventilation List SORT'!$A$6:$I$102,3)</f>
        <v>0</v>
      </c>
      <c r="E132" s="60">
        <f>VLOOKUP($B132,'2019 Ventilation List SORT'!$A$6:$I$102,4)</f>
        <v>0</v>
      </c>
      <c r="F132" s="60">
        <f>VLOOKUP($B132,'2019 Ventilation List SORT'!$A$6:$I$102,5)</f>
        <v>0</v>
      </c>
      <c r="G132" s="57">
        <f>VLOOKUP($B132,'2019 Ventilation List SORT'!$A$6:$I$102,6)</f>
        <v>1</v>
      </c>
      <c r="H132" s="60">
        <f>VLOOKUP($B132,'2019 Ventilation List SORT'!$A$6:$I$102,7)</f>
        <v>2</v>
      </c>
      <c r="I132" s="57" t="str">
        <f>VLOOKUP($B132,'2019 Ventilation List SORT'!$A$6:$I$102,8)</f>
        <v/>
      </c>
      <c r="J132" s="96" t="str">
        <f>VLOOKUP($B132,'2019 Ventilation List SORT'!$A$6:$I$102,9)</f>
        <v>No</v>
      </c>
      <c r="K132" s="148" t="e">
        <f>INDEX(#REF!,MATCH($A132,#REF!,0))*0.5</f>
        <v>#REF!</v>
      </c>
      <c r="L132" s="148">
        <f>INDEX('For CSV - 2019 VentSpcFuncData'!$K$6:$K$101,MATCH($B132,'For CSV - 2019 VentSpcFuncData'!$B$6:$B$101,0))</f>
        <v>0</v>
      </c>
      <c r="M132" s="148" t="e">
        <f t="shared" si="9"/>
        <v>#REF!</v>
      </c>
      <c r="N132" s="148">
        <f>INDEX('For CSV - 2019 VentSpcFuncData'!$J$6:$J$101,MATCH($B132,'For CSV - 2019 VentSpcFuncData'!$B$6:$B$101,0))</f>
        <v>0</v>
      </c>
      <c r="O132" s="148" t="e">
        <f t="shared" si="10"/>
        <v>#REF!</v>
      </c>
      <c r="P132" s="150" t="e">
        <f t="shared" si="6"/>
        <v>#REF!</v>
      </c>
      <c r="Q132" s="45" t="str">
        <f t="shared" si="11"/>
        <v>General/Commercial &amp; Industrial Work Area (High Bay),Exhaust - Darkrooms</v>
      </c>
      <c r="R132" s="45" t="e">
        <f>INDEX(#REF!,MATCH($A132,#REF!,0))</f>
        <v>#REF!</v>
      </c>
      <c r="S132" s="45">
        <f>INDEX('For CSV - 2019 VentSpcFuncData'!$L$6:$L$101,MATCH($B132,'For CSV - 2019 VentSpcFuncData'!$B$6:$B$101,0))</f>
        <v>29</v>
      </c>
      <c r="T132" s="45" t="e">
        <f>MATCH($A132,#REF!,0)</f>
        <v>#REF!</v>
      </c>
      <c r="V132" t="str">
        <f t="shared" si="8"/>
        <v>2,              29,     "Exhaust - Darkrooms"</v>
      </c>
    </row>
    <row r="133" spans="1:22" x14ac:dyDescent="0.25">
      <c r="A133" s="49" t="s">
        <v>551</v>
      </c>
      <c r="B133" s="56" t="s">
        <v>798</v>
      </c>
      <c r="C133" s="57">
        <f>VLOOKUP($B133,'2019 Ventilation List SORT'!$A$6:$I$102,2)</f>
        <v>0</v>
      </c>
      <c r="D133" s="57">
        <f>VLOOKUP($B133,'2019 Ventilation List SORT'!$A$6:$I$102,3)</f>
        <v>0</v>
      </c>
      <c r="E133" s="60">
        <f>VLOOKUP($B133,'2019 Ventilation List SORT'!$A$6:$I$102,4)</f>
        <v>0</v>
      </c>
      <c r="F133" s="60">
        <f>VLOOKUP($B133,'2019 Ventilation List SORT'!$A$6:$I$102,5)</f>
        <v>0</v>
      </c>
      <c r="G133" s="57">
        <f>VLOOKUP($B133,'2019 Ventilation List SORT'!$A$6:$I$102,6)</f>
        <v>0</v>
      </c>
      <c r="H133" s="60">
        <f>VLOOKUP($B133,'2019 Ventilation List SORT'!$A$6:$I$102,7)</f>
        <v>4</v>
      </c>
      <c r="I133" s="57" t="str">
        <f>VLOOKUP($B133,'2019 Ventilation List SORT'!$A$6:$I$102,8)</f>
        <v>Exh. Note F</v>
      </c>
      <c r="J133" s="96" t="str">
        <f>VLOOKUP($B133,'2019 Ventilation List SORT'!$A$6:$I$102,9)</f>
        <v>No</v>
      </c>
      <c r="K133" s="148" t="e">
        <f>INDEX(#REF!,MATCH($A133,#REF!,0))*0.5</f>
        <v>#REF!</v>
      </c>
      <c r="L133" s="148">
        <f>INDEX('For CSV - 2019 VentSpcFuncData'!$K$6:$K$101,MATCH($B133,'For CSV - 2019 VentSpcFuncData'!$B$6:$B$101,0))</f>
        <v>0</v>
      </c>
      <c r="M133" s="148" t="e">
        <f t="shared" si="9"/>
        <v>#REF!</v>
      </c>
      <c r="N133" s="148">
        <f>INDEX('For CSV - 2019 VentSpcFuncData'!$J$6:$J$101,MATCH($B133,'For CSV - 2019 VentSpcFuncData'!$B$6:$B$101,0))</f>
        <v>0</v>
      </c>
      <c r="O133" s="148" t="e">
        <f t="shared" si="10"/>
        <v>#REF!</v>
      </c>
      <c r="P133" s="150" t="e">
        <f t="shared" si="6"/>
        <v>#REF!</v>
      </c>
      <c r="Q133" s="45" t="str">
        <f t="shared" si="11"/>
        <v>General/Commercial &amp; Industrial Work Area (High Bay),Exhaust - Paint spray booths</v>
      </c>
      <c r="R133" s="45" t="e">
        <f>INDEX(#REF!,MATCH($A133,#REF!,0))</f>
        <v>#REF!</v>
      </c>
      <c r="S133" s="45">
        <f>INDEX('For CSV - 2019 VentSpcFuncData'!$L$6:$L$101,MATCH($B133,'For CSV - 2019 VentSpcFuncData'!$B$6:$B$101,0))</f>
        <v>33</v>
      </c>
      <c r="T133" s="45" t="e">
        <f>MATCH($A133,#REF!,0)</f>
        <v>#REF!</v>
      </c>
      <c r="V133" t="str">
        <f t="shared" si="8"/>
        <v>2,              33,     "Exhaust - Paint spray booths"</v>
      </c>
    </row>
    <row r="134" spans="1:22" x14ac:dyDescent="0.25">
      <c r="A134" s="49" t="s">
        <v>551</v>
      </c>
      <c r="B134" s="56" t="s">
        <v>803</v>
      </c>
      <c r="C134" s="57">
        <f>VLOOKUP($B134,'2019 Ventilation List SORT'!$A$6:$I$102,2)</f>
        <v>0</v>
      </c>
      <c r="D134" s="57">
        <f>VLOOKUP($B134,'2019 Ventilation List SORT'!$A$6:$I$102,3)</f>
        <v>0</v>
      </c>
      <c r="E134" s="60">
        <f>VLOOKUP($B134,'2019 Ventilation List SORT'!$A$6:$I$102,4)</f>
        <v>0</v>
      </c>
      <c r="F134" s="60">
        <f>VLOOKUP($B134,'2019 Ventilation List SORT'!$A$6:$I$102,5)</f>
        <v>0</v>
      </c>
      <c r="G134" s="57">
        <f>VLOOKUP($B134,'2019 Ventilation List SORT'!$A$6:$I$102,6)</f>
        <v>0.5</v>
      </c>
      <c r="H134" s="60">
        <f>VLOOKUP($B134,'2019 Ventilation List SORT'!$A$6:$I$102,7)</f>
        <v>2</v>
      </c>
      <c r="I134" s="57">
        <f>VLOOKUP($B134,'2019 Ventilation List SORT'!$A$6:$I$102,8)</f>
        <v>0</v>
      </c>
      <c r="J134" s="96" t="str">
        <f>VLOOKUP($B134,'2019 Ventilation List SORT'!$A$6:$I$102,9)</f>
        <v>No</v>
      </c>
      <c r="K134" s="148" t="e">
        <f>INDEX(#REF!,MATCH($A134,#REF!,0))*0.5</f>
        <v>#REF!</v>
      </c>
      <c r="L134" s="148">
        <f>INDEX('For CSV - 2019 VentSpcFuncData'!$K$6:$K$101,MATCH($B134,'For CSV - 2019 VentSpcFuncData'!$B$6:$B$101,0))</f>
        <v>0</v>
      </c>
      <c r="M134" s="148" t="e">
        <f t="shared" si="9"/>
        <v>#REF!</v>
      </c>
      <c r="N134" s="148">
        <f>INDEX('For CSV - 2019 VentSpcFuncData'!$J$6:$J$101,MATCH($B134,'For CSV - 2019 VentSpcFuncData'!$B$6:$B$101,0))</f>
        <v>0</v>
      </c>
      <c r="O134" s="148" t="e">
        <f t="shared" si="10"/>
        <v>#REF!</v>
      </c>
      <c r="P134" s="150" t="e">
        <f t="shared" si="6"/>
        <v>#REF!</v>
      </c>
      <c r="Q134" s="45" t="str">
        <f t="shared" si="11"/>
        <v>General/Commercial &amp; Industrial Work Area (High Bay),Exhaust - Woodwork shop/classrooms</v>
      </c>
      <c r="R134" s="45" t="e">
        <f>INDEX(#REF!,MATCH($A134,#REF!,0))</f>
        <v>#REF!</v>
      </c>
      <c r="S134" s="45">
        <f>INDEX('For CSV - 2019 VentSpcFuncData'!$L$6:$L$101,MATCH($B134,'For CSV - 2019 VentSpcFuncData'!$B$6:$B$101,0))</f>
        <v>41</v>
      </c>
      <c r="T134" s="45" t="e">
        <f>MATCH($A134,#REF!,0)</f>
        <v>#REF!</v>
      </c>
      <c r="V134" t="str">
        <f t="shared" si="8"/>
        <v>2,              41,     "Exhaust - Woodwork shop/classrooms"</v>
      </c>
    </row>
    <row r="135" spans="1:22" x14ac:dyDescent="0.25">
      <c r="A135" s="49" t="s">
        <v>551</v>
      </c>
      <c r="B135" s="56" t="s">
        <v>781</v>
      </c>
      <c r="C135" s="57">
        <f>VLOOKUP($B135,'2019 Ventilation List SORT'!$A$6:$I$102,2)</f>
        <v>0.15</v>
      </c>
      <c r="D135" s="57">
        <f>VLOOKUP($B135,'2019 Ventilation List SORT'!$A$6:$I$102,3)</f>
        <v>0.15</v>
      </c>
      <c r="E135" s="60">
        <f>VLOOKUP($B135,'2019 Ventilation List SORT'!$A$6:$I$102,4)</f>
        <v>0</v>
      </c>
      <c r="F135" s="60">
        <f>VLOOKUP($B135,'2019 Ventilation List SORT'!$A$6:$I$102,5)</f>
        <v>0</v>
      </c>
      <c r="G135" s="57">
        <f>VLOOKUP($B135,'2019 Ventilation List SORT'!$A$6:$I$102,6)</f>
        <v>0</v>
      </c>
      <c r="H135" s="60">
        <f>VLOOKUP($B135,'2019 Ventilation List SORT'!$A$6:$I$102,7)</f>
        <v>2</v>
      </c>
      <c r="I135" s="57" t="str">
        <f>VLOOKUP($B135,'2019 Ventilation List SORT'!$A$6:$I$102,8)</f>
        <v/>
      </c>
      <c r="J135" s="96" t="str">
        <f>VLOOKUP($B135,'2019 Ventilation List SORT'!$A$6:$I$102,9)</f>
        <v>No</v>
      </c>
      <c r="K135" s="148" t="e">
        <f>INDEX(#REF!,MATCH($A135,#REF!,0))*0.5</f>
        <v>#REF!</v>
      </c>
      <c r="L135" s="148">
        <f>INDEX('For CSV - 2019 VentSpcFuncData'!$K$6:$K$101,MATCH($B135,'For CSV - 2019 VentSpcFuncData'!$B$6:$B$101,0))</f>
        <v>0</v>
      </c>
      <c r="M135" s="148" t="e">
        <f t="shared" si="9"/>
        <v>#REF!</v>
      </c>
      <c r="N135" s="148">
        <f>INDEX('For CSV - 2019 VentSpcFuncData'!$J$6:$J$101,MATCH($B135,'For CSV - 2019 VentSpcFuncData'!$B$6:$B$101,0))</f>
        <v>15</v>
      </c>
      <c r="O135" s="148" t="e">
        <f t="shared" si="10"/>
        <v>#REF!</v>
      </c>
      <c r="P135" s="150" t="e">
        <f t="shared" si="6"/>
        <v>#REF!</v>
      </c>
      <c r="Q135" s="45" t="str">
        <f t="shared" si="11"/>
        <v>General/Commercial &amp; Industrial Work Area (High Bay),Misc - All others</v>
      </c>
      <c r="R135" s="45" t="e">
        <f>INDEX(#REF!,MATCH($A135,#REF!,0))</f>
        <v>#REF!</v>
      </c>
      <c r="S135" s="45">
        <f>INDEX('For CSV - 2019 VentSpcFuncData'!$L$6:$L$101,MATCH($B135,'For CSV - 2019 VentSpcFuncData'!$B$6:$B$101,0))</f>
        <v>58</v>
      </c>
      <c r="T135" s="45" t="e">
        <f>MATCH($A135,#REF!,0)</f>
        <v>#REF!</v>
      </c>
      <c r="V135" t="str">
        <f t="shared" si="8"/>
        <v>2,              58,     "Misc - All others"</v>
      </c>
    </row>
    <row r="136" spans="1:22" x14ac:dyDescent="0.25">
      <c r="A136" s="49" t="s">
        <v>551</v>
      </c>
      <c r="B136" s="56" t="s">
        <v>775</v>
      </c>
      <c r="C136" s="57">
        <f>VLOOKUP($B136,'2019 Ventilation List SORT'!$A$6:$I$102,2)</f>
        <v>0.15</v>
      </c>
      <c r="D136" s="57">
        <f>VLOOKUP($B136,'2019 Ventilation List SORT'!$A$6:$I$102,3)</f>
        <v>0.15</v>
      </c>
      <c r="E136" s="60">
        <f>VLOOKUP($B136,'2019 Ventilation List SORT'!$A$6:$I$102,4)</f>
        <v>0</v>
      </c>
      <c r="F136" s="60">
        <f>VLOOKUP($B136,'2019 Ventilation List SORT'!$A$6:$I$102,5)</f>
        <v>0</v>
      </c>
      <c r="G136" s="57">
        <f>VLOOKUP($B136,'2019 Ventilation List SORT'!$A$6:$I$102,6)</f>
        <v>0</v>
      </c>
      <c r="H136" s="60">
        <f>VLOOKUP($B136,'2019 Ventilation List SORT'!$A$6:$I$102,7)</f>
        <v>3</v>
      </c>
      <c r="I136" s="57" t="str">
        <f>VLOOKUP($B136,'2019 Ventilation List SORT'!$A$6:$I$102,8)</f>
        <v/>
      </c>
      <c r="J136" s="96" t="str">
        <f>VLOOKUP($B136,'2019 Ventilation List SORT'!$A$6:$I$102,9)</f>
        <v>Yes</v>
      </c>
      <c r="K136" s="148" t="e">
        <f>INDEX(#REF!,MATCH($A136,#REF!,0))*0.5</f>
        <v>#REF!</v>
      </c>
      <c r="L136" s="148">
        <f>INDEX('For CSV - 2019 VentSpcFuncData'!$K$6:$K$101,MATCH($B136,'For CSV - 2019 VentSpcFuncData'!$B$6:$B$101,0))</f>
        <v>0</v>
      </c>
      <c r="M136" s="148" t="e">
        <f t="shared" si="9"/>
        <v>#REF!</v>
      </c>
      <c r="N136" s="148">
        <f>INDEX('For CSV - 2019 VentSpcFuncData'!$J$6:$J$101,MATCH($B136,'For CSV - 2019 VentSpcFuncData'!$B$6:$B$101,0))</f>
        <v>15</v>
      </c>
      <c r="O136" s="148" t="e">
        <f t="shared" si="10"/>
        <v>#REF!</v>
      </c>
      <c r="P136" s="150" t="e">
        <f t="shared" ref="P136:P199" si="12">K136*O136/1000</f>
        <v>#REF!</v>
      </c>
      <c r="Q136" s="45" t="str">
        <f t="shared" ref="Q136:Q167" si="13">_xlfn.CONCAT(A136,",",B136)</f>
        <v>General/Commercial &amp; Industrial Work Area (High Bay),Misc - General manufacturing (excludes heavy industrial and process using chemicals)</v>
      </c>
      <c r="R136" s="45" t="e">
        <f>INDEX(#REF!,MATCH($A136,#REF!,0))</f>
        <v>#REF!</v>
      </c>
      <c r="S136" s="45">
        <f>INDEX('For CSV - 2019 VentSpcFuncData'!$L$6:$L$101,MATCH($B136,'For CSV - 2019 VentSpcFuncData'!$B$6:$B$101,0))</f>
        <v>63</v>
      </c>
      <c r="T136" s="45" t="e">
        <f>MATCH($A136,#REF!,0)</f>
        <v>#REF!</v>
      </c>
      <c r="V136" t="str">
        <f t="shared" ref="V136:V199" si="14">IF($A135&lt;&gt;$A136,$V$3&amp;$R136&amp;$W$3&amp;$S136&amp;$X$3&amp;TEXT($A136,0),IF($A136=$A135,$V$4&amp;$S136&amp;$W$4&amp;$X$4&amp;$B136&amp;""""))</f>
        <v>2,              63,     "Misc - General manufacturing (excludes heavy industrial and process using chemicals)"</v>
      </c>
    </row>
    <row r="137" spans="1:22" x14ac:dyDescent="0.25">
      <c r="A137" s="49" t="s">
        <v>551</v>
      </c>
      <c r="B137" s="56" t="s">
        <v>929</v>
      </c>
      <c r="C137" s="57">
        <f>VLOOKUP($B137,'2019 Ventilation List SORT'!$A$6:$I$102,2)</f>
        <v>0.15</v>
      </c>
      <c r="D137" s="57">
        <f>VLOOKUP($B137,'2019 Ventilation List SORT'!$A$6:$I$102,3)</f>
        <v>0.15</v>
      </c>
      <c r="E137" s="60">
        <f>VLOOKUP($B137,'2019 Ventilation List SORT'!$A$6:$I$102,4)</f>
        <v>0</v>
      </c>
      <c r="F137" s="60">
        <f>VLOOKUP($B137,'2019 Ventilation List SORT'!$A$6:$I$102,5)</f>
        <v>0</v>
      </c>
      <c r="G137" s="57">
        <f>VLOOKUP($B137,'2019 Ventilation List SORT'!$A$6:$I$102,6)</f>
        <v>0</v>
      </c>
      <c r="H137" s="60">
        <f>VLOOKUP($B137,'2019 Ventilation List SORT'!$A$6:$I$102,7)</f>
        <v>2</v>
      </c>
      <c r="I137" s="57" t="str">
        <f>VLOOKUP($B137,'2019 Ventilation List SORT'!$A$6:$I$102,8)</f>
        <v/>
      </c>
      <c r="J137" s="96" t="str">
        <f>VLOOKUP($B137,'2019 Ventilation List SORT'!$A$6:$I$102,9)</f>
        <v>No</v>
      </c>
      <c r="K137" s="148" t="e">
        <f>INDEX(#REF!,MATCH($A137,#REF!,0))*0.5</f>
        <v>#REF!</v>
      </c>
      <c r="L137" s="148">
        <f>INDEX('For CSV - 2019 VentSpcFuncData'!$K$6:$K$101,MATCH($B137,'For CSV - 2019 VentSpcFuncData'!$B$6:$B$101,0))</f>
        <v>0</v>
      </c>
      <c r="M137" s="148" t="e">
        <f t="shared" ref="M137:M200" si="15">IF(L137=0,K137,L137)</f>
        <v>#REF!</v>
      </c>
      <c r="N137" s="148">
        <f>INDEX('For CSV - 2019 VentSpcFuncData'!$J$6:$J$101,MATCH($B137,'For CSV - 2019 VentSpcFuncData'!$B$6:$B$101,0))</f>
        <v>15</v>
      </c>
      <c r="O137" s="148" t="e">
        <f t="shared" ref="O137:O200" si="16">MIN(IF(SUM(K137,M137)=0,0,M137/K137*N137),15)</f>
        <v>#REF!</v>
      </c>
      <c r="P137" s="150" t="e">
        <f t="shared" si="12"/>
        <v>#REF!</v>
      </c>
      <c r="Q137" s="45" t="str">
        <f t="shared" si="13"/>
        <v>General/Commercial &amp; Industrial Work Area (High Bay),Misc - Sorting, packing, light assembly</v>
      </c>
      <c r="R137" s="45" t="e">
        <f>INDEX(#REF!,MATCH($A137,#REF!,0))</f>
        <v>#REF!</v>
      </c>
      <c r="S137" s="45">
        <f>INDEX('For CSV - 2019 VentSpcFuncData'!$L$6:$L$101,MATCH($B137,'For CSV - 2019 VentSpcFuncData'!$B$6:$B$101,0))</f>
        <v>67</v>
      </c>
      <c r="T137" s="45" t="e">
        <f>MATCH($A137,#REF!,0)</f>
        <v>#REF!</v>
      </c>
      <c r="V137" t="str">
        <f t="shared" si="14"/>
        <v>2,              67,     "Misc - Sorting, packing, light assembly"</v>
      </c>
    </row>
    <row r="138" spans="1:22" x14ac:dyDescent="0.25">
      <c r="A138" s="49" t="s">
        <v>550</v>
      </c>
      <c r="B138" s="119" t="s">
        <v>775</v>
      </c>
      <c r="C138" s="57">
        <f>VLOOKUP($B138,'2019 Ventilation List SORT'!$A$6:$I$102,2)</f>
        <v>0.15</v>
      </c>
      <c r="D138" s="57">
        <f>VLOOKUP($B138,'2019 Ventilation List SORT'!$A$6:$I$102,3)</f>
        <v>0.15</v>
      </c>
      <c r="E138" s="60">
        <f>VLOOKUP($B138,'2019 Ventilation List SORT'!$A$6:$I$102,4)</f>
        <v>0</v>
      </c>
      <c r="F138" s="60">
        <f>VLOOKUP($B138,'2019 Ventilation List SORT'!$A$6:$I$102,5)</f>
        <v>0</v>
      </c>
      <c r="G138" s="57">
        <f>VLOOKUP($B138,'2019 Ventilation List SORT'!$A$6:$I$102,6)</f>
        <v>0</v>
      </c>
      <c r="H138" s="60">
        <f>VLOOKUP($B138,'2019 Ventilation List SORT'!$A$6:$I$102,7)</f>
        <v>3</v>
      </c>
      <c r="I138" s="57" t="str">
        <f>VLOOKUP($B138,'2019 Ventilation List SORT'!$A$6:$I$102,8)</f>
        <v/>
      </c>
      <c r="J138" s="96" t="str">
        <f>VLOOKUP($B138,'2019 Ventilation List SORT'!$A$6:$I$102,9)</f>
        <v>Yes</v>
      </c>
      <c r="K138" s="148" t="e">
        <f>INDEX(#REF!,MATCH($A138,#REF!,0))*0.5</f>
        <v>#REF!</v>
      </c>
      <c r="L138" s="148">
        <f>INDEX('For CSV - 2019 VentSpcFuncData'!$K$6:$K$101,MATCH($B138,'For CSV - 2019 VentSpcFuncData'!$B$6:$B$101,0))</f>
        <v>0</v>
      </c>
      <c r="M138" s="148" t="e">
        <f t="shared" si="15"/>
        <v>#REF!</v>
      </c>
      <c r="N138" s="148">
        <f>INDEX('For CSV - 2019 VentSpcFuncData'!$J$6:$J$101,MATCH($B138,'For CSV - 2019 VentSpcFuncData'!$B$6:$B$101,0))</f>
        <v>15</v>
      </c>
      <c r="O138" s="148" t="e">
        <f t="shared" si="16"/>
        <v>#REF!</v>
      </c>
      <c r="P138" s="150" t="e">
        <f t="shared" si="12"/>
        <v>#REF!</v>
      </c>
      <c r="Q138" s="45" t="str">
        <f t="shared" si="13"/>
        <v>General/Commercial &amp; Industrial Work Area (Low Bay),Misc - General manufacturing (excludes heavy industrial and process using chemicals)</v>
      </c>
      <c r="R138" s="45" t="e">
        <f>INDEX(#REF!,MATCH($A138,#REF!,0))</f>
        <v>#REF!</v>
      </c>
      <c r="S138" s="45">
        <f>INDEX('For CSV - 2019 VentSpcFuncData'!$L$6:$L$101,MATCH($B138,'For CSV - 2019 VentSpcFuncData'!$B$6:$B$101,0))</f>
        <v>63</v>
      </c>
      <c r="T138" s="45" t="e">
        <f>MATCH($A138,#REF!,0)</f>
        <v>#REF!</v>
      </c>
      <c r="V138" t="e">
        <f t="shared" si="14"/>
        <v>#REF!</v>
      </c>
    </row>
    <row r="139" spans="1:22" x14ac:dyDescent="0.25">
      <c r="A139" s="49" t="s">
        <v>550</v>
      </c>
      <c r="B139" s="56" t="s">
        <v>791</v>
      </c>
      <c r="C139" s="57">
        <f>VLOOKUP($B139,'2019 Ventilation List SORT'!$A$6:$I$102,2)</f>
        <v>0</v>
      </c>
      <c r="D139" s="57">
        <f>VLOOKUP($B139,'2019 Ventilation List SORT'!$A$6:$I$102,3)</f>
        <v>0</v>
      </c>
      <c r="E139" s="60">
        <f>VLOOKUP($B139,'2019 Ventilation List SORT'!$A$6:$I$102,4)</f>
        <v>0</v>
      </c>
      <c r="F139" s="60">
        <f>VLOOKUP($B139,'2019 Ventilation List SORT'!$A$6:$I$102,5)</f>
        <v>0</v>
      </c>
      <c r="G139" s="57">
        <f>VLOOKUP($B139,'2019 Ventilation List SORT'!$A$6:$I$102,6)</f>
        <v>0.5</v>
      </c>
      <c r="H139" s="60">
        <f>VLOOKUP($B139,'2019 Ventilation List SORT'!$A$6:$I$102,7)</f>
        <v>2</v>
      </c>
      <c r="I139" s="57" t="str">
        <f>VLOOKUP($B139,'2019 Ventilation List SORT'!$A$6:$I$102,8)</f>
        <v/>
      </c>
      <c r="J139" s="96" t="str">
        <f>VLOOKUP($B139,'2019 Ventilation List SORT'!$A$6:$I$102,9)</f>
        <v>No</v>
      </c>
      <c r="K139" s="148" t="e">
        <f>INDEX(#REF!,MATCH($A139,#REF!,0))*0.5</f>
        <v>#REF!</v>
      </c>
      <c r="L139" s="148">
        <f>INDEX('For CSV - 2019 VentSpcFuncData'!$K$6:$K$101,MATCH($B139,'For CSV - 2019 VentSpcFuncData'!$B$6:$B$101,0))</f>
        <v>0</v>
      </c>
      <c r="M139" s="148" t="e">
        <f t="shared" si="15"/>
        <v>#REF!</v>
      </c>
      <c r="N139" s="148">
        <f>INDEX('For CSV - 2019 VentSpcFuncData'!$J$6:$J$101,MATCH($B139,'For CSV - 2019 VentSpcFuncData'!$B$6:$B$101,0))</f>
        <v>0</v>
      </c>
      <c r="O139" s="148" t="e">
        <f t="shared" si="16"/>
        <v>#REF!</v>
      </c>
      <c r="P139" s="150" t="e">
        <f t="shared" si="12"/>
        <v>#REF!</v>
      </c>
      <c r="Q139" s="45" t="str">
        <f t="shared" si="13"/>
        <v>General/Commercial &amp; Industrial Work Area (Low Bay),Exhaust - Copy, printing rooms</v>
      </c>
      <c r="R139" s="45" t="e">
        <f>INDEX(#REF!,MATCH($A139,#REF!,0))</f>
        <v>#REF!</v>
      </c>
      <c r="S139" s="45">
        <f>INDEX('For CSV - 2019 VentSpcFuncData'!$L$6:$L$101,MATCH($B139,'For CSV - 2019 VentSpcFuncData'!$B$6:$B$101,0))</f>
        <v>28</v>
      </c>
      <c r="T139" s="45" t="e">
        <f>MATCH($A139,#REF!,0)</f>
        <v>#REF!</v>
      </c>
      <c r="V139" t="str">
        <f t="shared" si="14"/>
        <v>2,              28,     "Exhaust - Copy, printing rooms"</v>
      </c>
    </row>
    <row r="140" spans="1:22" x14ac:dyDescent="0.25">
      <c r="A140" s="49" t="s">
        <v>550</v>
      </c>
      <c r="B140" s="56" t="s">
        <v>792</v>
      </c>
      <c r="C140" s="57">
        <f>VLOOKUP($B140,'2019 Ventilation List SORT'!$A$6:$I$102,2)</f>
        <v>0</v>
      </c>
      <c r="D140" s="57">
        <f>VLOOKUP($B140,'2019 Ventilation List SORT'!$A$6:$I$102,3)</f>
        <v>0</v>
      </c>
      <c r="E140" s="60">
        <f>VLOOKUP($B140,'2019 Ventilation List SORT'!$A$6:$I$102,4)</f>
        <v>0</v>
      </c>
      <c r="F140" s="60">
        <f>VLOOKUP($B140,'2019 Ventilation List SORT'!$A$6:$I$102,5)</f>
        <v>0</v>
      </c>
      <c r="G140" s="57">
        <f>VLOOKUP($B140,'2019 Ventilation List SORT'!$A$6:$I$102,6)</f>
        <v>1</v>
      </c>
      <c r="H140" s="60">
        <f>VLOOKUP($B140,'2019 Ventilation List SORT'!$A$6:$I$102,7)</f>
        <v>2</v>
      </c>
      <c r="I140" s="57" t="str">
        <f>VLOOKUP($B140,'2019 Ventilation List SORT'!$A$6:$I$102,8)</f>
        <v/>
      </c>
      <c r="J140" s="96" t="str">
        <f>VLOOKUP($B140,'2019 Ventilation List SORT'!$A$6:$I$102,9)</f>
        <v>No</v>
      </c>
      <c r="K140" s="148" t="e">
        <f>INDEX(#REF!,MATCH($A140,#REF!,0))*0.5</f>
        <v>#REF!</v>
      </c>
      <c r="L140" s="148">
        <f>INDEX('For CSV - 2019 VentSpcFuncData'!$K$6:$K$101,MATCH($B140,'For CSV - 2019 VentSpcFuncData'!$B$6:$B$101,0))</f>
        <v>0</v>
      </c>
      <c r="M140" s="148" t="e">
        <f t="shared" si="15"/>
        <v>#REF!</v>
      </c>
      <c r="N140" s="148">
        <f>INDEX('For CSV - 2019 VentSpcFuncData'!$J$6:$J$101,MATCH($B140,'For CSV - 2019 VentSpcFuncData'!$B$6:$B$101,0))</f>
        <v>0</v>
      </c>
      <c r="O140" s="148" t="e">
        <f t="shared" si="16"/>
        <v>#REF!</v>
      </c>
      <c r="P140" s="150" t="e">
        <f t="shared" si="12"/>
        <v>#REF!</v>
      </c>
      <c r="Q140" s="45" t="str">
        <f t="shared" si="13"/>
        <v>General/Commercial &amp; Industrial Work Area (Low Bay),Exhaust - Darkrooms</v>
      </c>
      <c r="R140" s="45" t="e">
        <f>INDEX(#REF!,MATCH($A140,#REF!,0))</f>
        <v>#REF!</v>
      </c>
      <c r="S140" s="45">
        <f>INDEX('For CSV - 2019 VentSpcFuncData'!$L$6:$L$101,MATCH($B140,'For CSV - 2019 VentSpcFuncData'!$B$6:$B$101,0))</f>
        <v>29</v>
      </c>
      <c r="T140" s="45" t="e">
        <f>MATCH($A140,#REF!,0)</f>
        <v>#REF!</v>
      </c>
      <c r="V140" t="str">
        <f t="shared" si="14"/>
        <v>2,              29,     "Exhaust - Darkrooms"</v>
      </c>
    </row>
    <row r="141" spans="1:22" x14ac:dyDescent="0.25">
      <c r="A141" s="49" t="s">
        <v>550</v>
      </c>
      <c r="B141" s="56" t="s">
        <v>793</v>
      </c>
      <c r="C141" s="57">
        <f>VLOOKUP($B141,'2019 Ventilation List SORT'!$A$6:$I$102,2)</f>
        <v>0</v>
      </c>
      <c r="D141" s="57">
        <f>VLOOKUP($B141,'2019 Ventilation List SORT'!$A$6:$I$102,3)</f>
        <v>0</v>
      </c>
      <c r="E141" s="60">
        <f>VLOOKUP($B141,'2019 Ventilation List SORT'!$A$6:$I$102,4)</f>
        <v>0</v>
      </c>
      <c r="F141" s="60">
        <f>VLOOKUP($B141,'2019 Ventilation List SORT'!$A$6:$I$102,5)</f>
        <v>0</v>
      </c>
      <c r="G141" s="57">
        <f>VLOOKUP($B141,'2019 Ventilation List SORT'!$A$6:$I$102,6)</f>
        <v>1</v>
      </c>
      <c r="H141" s="60">
        <f>VLOOKUP($B141,'2019 Ventilation List SORT'!$A$6:$I$102,7)</f>
        <v>3</v>
      </c>
      <c r="I141" s="57" t="str">
        <f>VLOOKUP($B141,'2019 Ventilation List SORT'!$A$6:$I$102,8)</f>
        <v/>
      </c>
      <c r="J141" s="96" t="str">
        <f>VLOOKUP($B141,'2019 Ventilation List SORT'!$A$6:$I$102,9)</f>
        <v>No</v>
      </c>
      <c r="K141" s="148" t="e">
        <f>INDEX(#REF!,MATCH($A141,#REF!,0))*0.5</f>
        <v>#REF!</v>
      </c>
      <c r="L141" s="148">
        <f>INDEX('For CSV - 2019 VentSpcFuncData'!$K$6:$K$101,MATCH($B141,'For CSV - 2019 VentSpcFuncData'!$B$6:$B$101,0))</f>
        <v>0</v>
      </c>
      <c r="M141" s="148" t="e">
        <f t="shared" si="15"/>
        <v>#REF!</v>
      </c>
      <c r="N141" s="148">
        <f>INDEX('For CSV - 2019 VentSpcFuncData'!$J$6:$J$101,MATCH($B141,'For CSV - 2019 VentSpcFuncData'!$B$6:$B$101,0))</f>
        <v>0</v>
      </c>
      <c r="O141" s="148" t="e">
        <f t="shared" si="16"/>
        <v>#REF!</v>
      </c>
      <c r="P141" s="150" t="e">
        <f t="shared" si="12"/>
        <v>#REF!</v>
      </c>
      <c r="Q141" s="45" t="str">
        <f t="shared" si="13"/>
        <v>General/Commercial &amp; Industrial Work Area (Low Bay),Exhaust - Janitor closets, trash rooms, recycling</v>
      </c>
      <c r="R141" s="45" t="e">
        <f>INDEX(#REF!,MATCH($A141,#REF!,0))</f>
        <v>#REF!</v>
      </c>
      <c r="S141" s="45">
        <f>INDEX('For CSV - 2019 VentSpcFuncData'!$L$6:$L$101,MATCH($B141,'For CSV - 2019 VentSpcFuncData'!$B$6:$B$101,0))</f>
        <v>30</v>
      </c>
      <c r="T141" s="45" t="e">
        <f>MATCH($A141,#REF!,0)</f>
        <v>#REF!</v>
      </c>
      <c r="V141" t="str">
        <f t="shared" si="14"/>
        <v>2,              30,     "Exhaust - Janitor closets, trash rooms, recycling"</v>
      </c>
    </row>
    <row r="142" spans="1:22" x14ac:dyDescent="0.25">
      <c r="A142" s="49" t="s">
        <v>550</v>
      </c>
      <c r="B142" s="56" t="s">
        <v>798</v>
      </c>
      <c r="C142" s="57">
        <f>VLOOKUP($B142,'2019 Ventilation List SORT'!$A$6:$I$102,2)</f>
        <v>0</v>
      </c>
      <c r="D142" s="57">
        <f>VLOOKUP($B142,'2019 Ventilation List SORT'!$A$6:$I$102,3)</f>
        <v>0</v>
      </c>
      <c r="E142" s="60">
        <f>VLOOKUP($B142,'2019 Ventilation List SORT'!$A$6:$I$102,4)</f>
        <v>0</v>
      </c>
      <c r="F142" s="60">
        <f>VLOOKUP($B142,'2019 Ventilation List SORT'!$A$6:$I$102,5)</f>
        <v>0</v>
      </c>
      <c r="G142" s="57">
        <f>VLOOKUP($B142,'2019 Ventilation List SORT'!$A$6:$I$102,6)</f>
        <v>0</v>
      </c>
      <c r="H142" s="60">
        <f>VLOOKUP($B142,'2019 Ventilation List SORT'!$A$6:$I$102,7)</f>
        <v>4</v>
      </c>
      <c r="I142" s="57" t="str">
        <f>VLOOKUP($B142,'2019 Ventilation List SORT'!$A$6:$I$102,8)</f>
        <v>Exh. Note F</v>
      </c>
      <c r="J142" s="96" t="str">
        <f>VLOOKUP($B142,'2019 Ventilation List SORT'!$A$6:$I$102,9)</f>
        <v>No</v>
      </c>
      <c r="K142" s="148" t="e">
        <f>INDEX(#REF!,MATCH($A142,#REF!,0))*0.5</f>
        <v>#REF!</v>
      </c>
      <c r="L142" s="148">
        <f>INDEX('For CSV - 2019 VentSpcFuncData'!$K$6:$K$101,MATCH($B142,'For CSV - 2019 VentSpcFuncData'!$B$6:$B$101,0))</f>
        <v>0</v>
      </c>
      <c r="M142" s="148" t="e">
        <f t="shared" si="15"/>
        <v>#REF!</v>
      </c>
      <c r="N142" s="148">
        <f>INDEX('For CSV - 2019 VentSpcFuncData'!$J$6:$J$101,MATCH($B142,'For CSV - 2019 VentSpcFuncData'!$B$6:$B$101,0))</f>
        <v>0</v>
      </c>
      <c r="O142" s="148" t="e">
        <f t="shared" si="16"/>
        <v>#REF!</v>
      </c>
      <c r="P142" s="150" t="e">
        <f t="shared" si="12"/>
        <v>#REF!</v>
      </c>
      <c r="Q142" s="45" t="str">
        <f t="shared" si="13"/>
        <v>General/Commercial &amp; Industrial Work Area (Low Bay),Exhaust - Paint spray booths</v>
      </c>
      <c r="R142" s="45" t="e">
        <f>INDEX(#REF!,MATCH($A142,#REF!,0))</f>
        <v>#REF!</v>
      </c>
      <c r="S142" s="45">
        <f>INDEX('For CSV - 2019 VentSpcFuncData'!$L$6:$L$101,MATCH($B142,'For CSV - 2019 VentSpcFuncData'!$B$6:$B$101,0))</f>
        <v>33</v>
      </c>
      <c r="T142" s="45" t="e">
        <f>MATCH($A142,#REF!,0)</f>
        <v>#REF!</v>
      </c>
      <c r="V142" t="str">
        <f t="shared" si="14"/>
        <v>2,              33,     "Exhaust - Paint spray booths"</v>
      </c>
    </row>
    <row r="143" spans="1:22" x14ac:dyDescent="0.25">
      <c r="A143" s="49" t="s">
        <v>550</v>
      </c>
      <c r="B143" s="56" t="s">
        <v>803</v>
      </c>
      <c r="C143" s="57">
        <f>VLOOKUP($B143,'2019 Ventilation List SORT'!$A$6:$I$102,2)</f>
        <v>0</v>
      </c>
      <c r="D143" s="57">
        <f>VLOOKUP($B143,'2019 Ventilation List SORT'!$A$6:$I$102,3)</f>
        <v>0</v>
      </c>
      <c r="E143" s="60">
        <f>VLOOKUP($B143,'2019 Ventilation List SORT'!$A$6:$I$102,4)</f>
        <v>0</v>
      </c>
      <c r="F143" s="60">
        <f>VLOOKUP($B143,'2019 Ventilation List SORT'!$A$6:$I$102,5)</f>
        <v>0</v>
      </c>
      <c r="G143" s="57">
        <f>VLOOKUP($B143,'2019 Ventilation List SORT'!$A$6:$I$102,6)</f>
        <v>0.5</v>
      </c>
      <c r="H143" s="60">
        <f>VLOOKUP($B143,'2019 Ventilation List SORT'!$A$6:$I$102,7)</f>
        <v>2</v>
      </c>
      <c r="I143" s="57">
        <f>VLOOKUP($B143,'2019 Ventilation List SORT'!$A$6:$I$102,8)</f>
        <v>0</v>
      </c>
      <c r="J143" s="96" t="str">
        <f>VLOOKUP($B143,'2019 Ventilation List SORT'!$A$6:$I$102,9)</f>
        <v>No</v>
      </c>
      <c r="K143" s="148" t="e">
        <f>INDEX(#REF!,MATCH($A143,#REF!,0))*0.5</f>
        <v>#REF!</v>
      </c>
      <c r="L143" s="148">
        <f>INDEX('For CSV - 2019 VentSpcFuncData'!$K$6:$K$101,MATCH($B143,'For CSV - 2019 VentSpcFuncData'!$B$6:$B$101,0))</f>
        <v>0</v>
      </c>
      <c r="M143" s="148" t="e">
        <f t="shared" si="15"/>
        <v>#REF!</v>
      </c>
      <c r="N143" s="148">
        <f>INDEX('For CSV - 2019 VentSpcFuncData'!$J$6:$J$101,MATCH($B143,'For CSV - 2019 VentSpcFuncData'!$B$6:$B$101,0))</f>
        <v>0</v>
      </c>
      <c r="O143" s="148" t="e">
        <f t="shared" si="16"/>
        <v>#REF!</v>
      </c>
      <c r="P143" s="150" t="e">
        <f t="shared" si="12"/>
        <v>#REF!</v>
      </c>
      <c r="Q143" s="45" t="str">
        <f t="shared" si="13"/>
        <v>General/Commercial &amp; Industrial Work Area (Low Bay),Exhaust - Woodwork shop/classrooms</v>
      </c>
      <c r="R143" s="45" t="e">
        <f>INDEX(#REF!,MATCH($A143,#REF!,0))</f>
        <v>#REF!</v>
      </c>
      <c r="S143" s="45">
        <f>INDEX('For CSV - 2019 VentSpcFuncData'!$L$6:$L$101,MATCH($B143,'For CSV - 2019 VentSpcFuncData'!$B$6:$B$101,0))</f>
        <v>41</v>
      </c>
      <c r="T143" s="45" t="e">
        <f>MATCH($A143,#REF!,0)</f>
        <v>#REF!</v>
      </c>
      <c r="V143" t="str">
        <f t="shared" si="14"/>
        <v>2,              41,     "Exhaust - Woodwork shop/classrooms"</v>
      </c>
    </row>
    <row r="144" spans="1:22" x14ac:dyDescent="0.25">
      <c r="A144" s="49" t="s">
        <v>550</v>
      </c>
      <c r="B144" s="56" t="s">
        <v>763</v>
      </c>
      <c r="C144" s="57">
        <f>VLOOKUP($B144,'2019 Ventilation List SORT'!$A$6:$I$102,2)</f>
        <v>0.15</v>
      </c>
      <c r="D144" s="57">
        <f>VLOOKUP($B144,'2019 Ventilation List SORT'!$A$6:$I$102,3)</f>
        <v>0.15</v>
      </c>
      <c r="E144" s="60">
        <f>VLOOKUP($B144,'2019 Ventilation List SORT'!$A$6:$I$102,4)</f>
        <v>0</v>
      </c>
      <c r="F144" s="60">
        <f>VLOOKUP($B144,'2019 Ventilation List SORT'!$A$6:$I$102,5)</f>
        <v>0</v>
      </c>
      <c r="G144" s="57">
        <f>VLOOKUP($B144,'2019 Ventilation List SORT'!$A$6:$I$102,6)</f>
        <v>0</v>
      </c>
      <c r="H144" s="60">
        <f>VLOOKUP($B144,'2019 Ventilation List SORT'!$A$6:$I$102,7)</f>
        <v>2</v>
      </c>
      <c r="I144" s="57" t="str">
        <f>VLOOKUP($B144,'2019 Ventilation List SORT'!$A$6:$I$102,8)</f>
        <v/>
      </c>
      <c r="J144" s="96" t="str">
        <f>VLOOKUP($B144,'2019 Ventilation List SORT'!$A$6:$I$102,9)</f>
        <v>No</v>
      </c>
      <c r="K144" s="148" t="e">
        <f>INDEX(#REF!,MATCH($A144,#REF!,0))*0.5</f>
        <v>#REF!</v>
      </c>
      <c r="L144" s="148">
        <f>INDEX('For CSV - 2019 VentSpcFuncData'!$K$6:$K$101,MATCH($B144,'For CSV - 2019 VentSpcFuncData'!$B$6:$B$101,0))</f>
        <v>0</v>
      </c>
      <c r="M144" s="148" t="e">
        <f t="shared" si="15"/>
        <v>#REF!</v>
      </c>
      <c r="N144" s="148">
        <f>INDEX('For CSV - 2019 VentSpcFuncData'!$J$6:$J$101,MATCH($B144,'For CSV - 2019 VentSpcFuncData'!$B$6:$B$101,0))</f>
        <v>15</v>
      </c>
      <c r="O144" s="148" t="e">
        <f t="shared" si="16"/>
        <v>#REF!</v>
      </c>
      <c r="P144" s="150" t="e">
        <f t="shared" si="12"/>
        <v>#REF!</v>
      </c>
      <c r="Q144" s="45" t="str">
        <f t="shared" si="13"/>
        <v>General/Commercial &amp; Industrial Work Area (Low Bay),Lodging - Laundry rooms, central</v>
      </c>
      <c r="R144" s="45" t="e">
        <f>INDEX(#REF!,MATCH($A144,#REF!,0))</f>
        <v>#REF!</v>
      </c>
      <c r="S144" s="45">
        <f>INDEX('For CSV - 2019 VentSpcFuncData'!$L$6:$L$101,MATCH($B144,'For CSV - 2019 VentSpcFuncData'!$B$6:$B$101,0))</f>
        <v>55</v>
      </c>
      <c r="T144" s="45" t="e">
        <f>MATCH($A144,#REF!,0)</f>
        <v>#REF!</v>
      </c>
      <c r="V144" t="str">
        <f t="shared" si="14"/>
        <v>2,              55,     "Lodging - Laundry rooms, central"</v>
      </c>
    </row>
    <row r="145" spans="1:22" x14ac:dyDescent="0.25">
      <c r="A145" s="49" t="s">
        <v>550</v>
      </c>
      <c r="B145" s="56" t="s">
        <v>781</v>
      </c>
      <c r="C145" s="57">
        <f>VLOOKUP($B145,'2019 Ventilation List SORT'!$A$6:$I$102,2)</f>
        <v>0.15</v>
      </c>
      <c r="D145" s="57">
        <f>VLOOKUP($B145,'2019 Ventilation List SORT'!$A$6:$I$102,3)</f>
        <v>0.15</v>
      </c>
      <c r="E145" s="60">
        <f>VLOOKUP($B145,'2019 Ventilation List SORT'!$A$6:$I$102,4)</f>
        <v>0</v>
      </c>
      <c r="F145" s="60">
        <f>VLOOKUP($B145,'2019 Ventilation List SORT'!$A$6:$I$102,5)</f>
        <v>0</v>
      </c>
      <c r="G145" s="57">
        <f>VLOOKUP($B145,'2019 Ventilation List SORT'!$A$6:$I$102,6)</f>
        <v>0</v>
      </c>
      <c r="H145" s="60">
        <f>VLOOKUP($B145,'2019 Ventilation List SORT'!$A$6:$I$102,7)</f>
        <v>2</v>
      </c>
      <c r="I145" s="57" t="str">
        <f>VLOOKUP($B145,'2019 Ventilation List SORT'!$A$6:$I$102,8)</f>
        <v/>
      </c>
      <c r="J145" s="96" t="str">
        <f>VLOOKUP($B145,'2019 Ventilation List SORT'!$A$6:$I$102,9)</f>
        <v>No</v>
      </c>
      <c r="K145" s="148" t="e">
        <f>INDEX(#REF!,MATCH($A145,#REF!,0))*0.5</f>
        <v>#REF!</v>
      </c>
      <c r="L145" s="148">
        <f>INDEX('For CSV - 2019 VentSpcFuncData'!$K$6:$K$101,MATCH($B145,'For CSV - 2019 VentSpcFuncData'!$B$6:$B$101,0))</f>
        <v>0</v>
      </c>
      <c r="M145" s="148" t="e">
        <f t="shared" si="15"/>
        <v>#REF!</v>
      </c>
      <c r="N145" s="148">
        <f>INDEX('For CSV - 2019 VentSpcFuncData'!$J$6:$J$101,MATCH($B145,'For CSV - 2019 VentSpcFuncData'!$B$6:$B$101,0))</f>
        <v>15</v>
      </c>
      <c r="O145" s="148" t="e">
        <f t="shared" si="16"/>
        <v>#REF!</v>
      </c>
      <c r="P145" s="150" t="e">
        <f t="shared" si="12"/>
        <v>#REF!</v>
      </c>
      <c r="Q145" s="45" t="str">
        <f t="shared" si="13"/>
        <v>General/Commercial &amp; Industrial Work Area (Low Bay),Misc - All others</v>
      </c>
      <c r="R145" s="45" t="e">
        <f>INDEX(#REF!,MATCH($A145,#REF!,0))</f>
        <v>#REF!</v>
      </c>
      <c r="S145" s="45">
        <f>INDEX('For CSV - 2019 VentSpcFuncData'!$L$6:$L$101,MATCH($B145,'For CSV - 2019 VentSpcFuncData'!$B$6:$B$101,0))</f>
        <v>58</v>
      </c>
      <c r="T145" s="45" t="e">
        <f>MATCH($A145,#REF!,0)</f>
        <v>#REF!</v>
      </c>
      <c r="V145" t="str">
        <f t="shared" si="14"/>
        <v>2,              58,     "Misc - All others"</v>
      </c>
    </row>
    <row r="146" spans="1:22" x14ac:dyDescent="0.25">
      <c r="A146" s="49" t="s">
        <v>550</v>
      </c>
      <c r="B146" s="56" t="s">
        <v>775</v>
      </c>
      <c r="C146" s="57">
        <f>VLOOKUP($B146,'2019 Ventilation List SORT'!$A$6:$I$102,2)</f>
        <v>0.15</v>
      </c>
      <c r="D146" s="57">
        <f>VLOOKUP($B146,'2019 Ventilation List SORT'!$A$6:$I$102,3)</f>
        <v>0.15</v>
      </c>
      <c r="E146" s="60">
        <f>VLOOKUP($B146,'2019 Ventilation List SORT'!$A$6:$I$102,4)</f>
        <v>0</v>
      </c>
      <c r="F146" s="60">
        <f>VLOOKUP($B146,'2019 Ventilation List SORT'!$A$6:$I$102,5)</f>
        <v>0</v>
      </c>
      <c r="G146" s="57">
        <f>VLOOKUP($B146,'2019 Ventilation List SORT'!$A$6:$I$102,6)</f>
        <v>0</v>
      </c>
      <c r="H146" s="60">
        <f>VLOOKUP($B146,'2019 Ventilation List SORT'!$A$6:$I$102,7)</f>
        <v>3</v>
      </c>
      <c r="I146" s="57" t="str">
        <f>VLOOKUP($B146,'2019 Ventilation List SORT'!$A$6:$I$102,8)</f>
        <v/>
      </c>
      <c r="J146" s="96" t="str">
        <f>VLOOKUP($B146,'2019 Ventilation List SORT'!$A$6:$I$102,9)</f>
        <v>Yes</v>
      </c>
      <c r="K146" s="148" t="e">
        <f>INDEX(#REF!,MATCH($A146,#REF!,0))*0.5</f>
        <v>#REF!</v>
      </c>
      <c r="L146" s="148">
        <f>INDEX('For CSV - 2019 VentSpcFuncData'!$K$6:$K$101,MATCH($B146,'For CSV - 2019 VentSpcFuncData'!$B$6:$B$101,0))</f>
        <v>0</v>
      </c>
      <c r="M146" s="148" t="e">
        <f t="shared" si="15"/>
        <v>#REF!</v>
      </c>
      <c r="N146" s="148">
        <f>INDEX('For CSV - 2019 VentSpcFuncData'!$J$6:$J$101,MATCH($B146,'For CSV - 2019 VentSpcFuncData'!$B$6:$B$101,0))</f>
        <v>15</v>
      </c>
      <c r="O146" s="148" t="e">
        <f t="shared" si="16"/>
        <v>#REF!</v>
      </c>
      <c r="P146" s="150" t="e">
        <f t="shared" si="12"/>
        <v>#REF!</v>
      </c>
      <c r="Q146" s="45" t="str">
        <f t="shared" si="13"/>
        <v>General/Commercial &amp; Industrial Work Area (Low Bay),Misc - General manufacturing (excludes heavy industrial and process using chemicals)</v>
      </c>
      <c r="R146" s="45" t="e">
        <f>INDEX(#REF!,MATCH($A146,#REF!,0))</f>
        <v>#REF!</v>
      </c>
      <c r="S146" s="45">
        <f>INDEX('For CSV - 2019 VentSpcFuncData'!$L$6:$L$101,MATCH($B146,'For CSV - 2019 VentSpcFuncData'!$B$6:$B$101,0))</f>
        <v>63</v>
      </c>
      <c r="T146" s="45" t="e">
        <f>MATCH($A146,#REF!,0)</f>
        <v>#REF!</v>
      </c>
      <c r="V146" t="str">
        <f t="shared" si="14"/>
        <v>2,              63,     "Misc - General manufacturing (excludes heavy industrial and process using chemicals)"</v>
      </c>
    </row>
    <row r="147" spans="1:22" x14ac:dyDescent="0.25">
      <c r="A147" s="49" t="s">
        <v>550</v>
      </c>
      <c r="B147" s="56" t="s">
        <v>929</v>
      </c>
      <c r="C147" s="57">
        <f>VLOOKUP($B147,'2019 Ventilation List SORT'!$A$6:$I$102,2)</f>
        <v>0.15</v>
      </c>
      <c r="D147" s="57">
        <f>VLOOKUP($B147,'2019 Ventilation List SORT'!$A$6:$I$102,3)</f>
        <v>0.15</v>
      </c>
      <c r="E147" s="60">
        <f>VLOOKUP($B147,'2019 Ventilation List SORT'!$A$6:$I$102,4)</f>
        <v>0</v>
      </c>
      <c r="F147" s="60">
        <f>VLOOKUP($B147,'2019 Ventilation List SORT'!$A$6:$I$102,5)</f>
        <v>0</v>
      </c>
      <c r="G147" s="57">
        <f>VLOOKUP($B147,'2019 Ventilation List SORT'!$A$6:$I$102,6)</f>
        <v>0</v>
      </c>
      <c r="H147" s="60">
        <f>VLOOKUP($B147,'2019 Ventilation List SORT'!$A$6:$I$102,7)</f>
        <v>2</v>
      </c>
      <c r="I147" s="57" t="str">
        <f>VLOOKUP($B147,'2019 Ventilation List SORT'!$A$6:$I$102,8)</f>
        <v/>
      </c>
      <c r="J147" s="96" t="str">
        <f>VLOOKUP($B147,'2019 Ventilation List SORT'!$A$6:$I$102,9)</f>
        <v>No</v>
      </c>
      <c r="K147" s="148" t="e">
        <f>INDEX(#REF!,MATCH($A147,#REF!,0))*0.5</f>
        <v>#REF!</v>
      </c>
      <c r="L147" s="148">
        <f>INDEX('For CSV - 2019 VentSpcFuncData'!$K$6:$K$101,MATCH($B147,'For CSV - 2019 VentSpcFuncData'!$B$6:$B$101,0))</f>
        <v>0</v>
      </c>
      <c r="M147" s="148" t="e">
        <f t="shared" si="15"/>
        <v>#REF!</v>
      </c>
      <c r="N147" s="148">
        <f>INDEX('For CSV - 2019 VentSpcFuncData'!$J$6:$J$101,MATCH($B147,'For CSV - 2019 VentSpcFuncData'!$B$6:$B$101,0))</f>
        <v>15</v>
      </c>
      <c r="O147" s="148" t="e">
        <f t="shared" si="16"/>
        <v>#REF!</v>
      </c>
      <c r="P147" s="150" t="e">
        <f t="shared" si="12"/>
        <v>#REF!</v>
      </c>
      <c r="Q147" s="45" t="str">
        <f t="shared" si="13"/>
        <v>General/Commercial &amp; Industrial Work Area (Low Bay),Misc - Sorting, packing, light assembly</v>
      </c>
      <c r="R147" s="45" t="e">
        <f>INDEX(#REF!,MATCH($A147,#REF!,0))</f>
        <v>#REF!</v>
      </c>
      <c r="S147" s="45">
        <f>INDEX('For CSV - 2019 VentSpcFuncData'!$L$6:$L$101,MATCH($B147,'For CSV - 2019 VentSpcFuncData'!$B$6:$B$101,0))</f>
        <v>67</v>
      </c>
      <c r="T147" s="45" t="e">
        <f>MATCH($A147,#REF!,0)</f>
        <v>#REF!</v>
      </c>
      <c r="V147" t="str">
        <f t="shared" si="14"/>
        <v>2,              67,     "Misc - Sorting, packing, light assembly"</v>
      </c>
    </row>
    <row r="148" spans="1:22" x14ac:dyDescent="0.25">
      <c r="A148" s="49" t="s">
        <v>552</v>
      </c>
      <c r="B148" s="119" t="s">
        <v>775</v>
      </c>
      <c r="C148" s="57">
        <f>VLOOKUP($B148,'2019 Ventilation List SORT'!$A$6:$I$102,2)</f>
        <v>0.15</v>
      </c>
      <c r="D148" s="57">
        <f>VLOOKUP($B148,'2019 Ventilation List SORT'!$A$6:$I$102,3)</f>
        <v>0.15</v>
      </c>
      <c r="E148" s="60">
        <f>VLOOKUP($B148,'2019 Ventilation List SORT'!$A$6:$I$102,4)</f>
        <v>0</v>
      </c>
      <c r="F148" s="60">
        <f>VLOOKUP($B148,'2019 Ventilation List SORT'!$A$6:$I$102,5)</f>
        <v>0</v>
      </c>
      <c r="G148" s="57">
        <f>VLOOKUP($B148,'2019 Ventilation List SORT'!$A$6:$I$102,6)</f>
        <v>0</v>
      </c>
      <c r="H148" s="60">
        <f>VLOOKUP($B148,'2019 Ventilation List SORT'!$A$6:$I$102,7)</f>
        <v>3</v>
      </c>
      <c r="I148" s="57" t="str">
        <f>VLOOKUP($B148,'2019 Ventilation List SORT'!$A$6:$I$102,8)</f>
        <v/>
      </c>
      <c r="J148" s="96" t="str">
        <f>VLOOKUP($B148,'2019 Ventilation List SORT'!$A$6:$I$102,9)</f>
        <v>Yes</v>
      </c>
      <c r="K148" s="148" t="e">
        <f>INDEX(#REF!,MATCH($A148,#REF!,0))*0.5</f>
        <v>#REF!</v>
      </c>
      <c r="L148" s="148">
        <f>INDEX('For CSV - 2019 VentSpcFuncData'!$K$6:$K$101,MATCH($B148,'For CSV - 2019 VentSpcFuncData'!$B$6:$B$101,0))</f>
        <v>0</v>
      </c>
      <c r="M148" s="148" t="e">
        <f t="shared" si="15"/>
        <v>#REF!</v>
      </c>
      <c r="N148" s="148">
        <f>INDEX('For CSV - 2019 VentSpcFuncData'!$J$6:$J$101,MATCH($B148,'For CSV - 2019 VentSpcFuncData'!$B$6:$B$101,0))</f>
        <v>15</v>
      </c>
      <c r="O148" s="148" t="e">
        <f t="shared" si="16"/>
        <v>#REF!</v>
      </c>
      <c r="P148" s="150" t="e">
        <f t="shared" si="12"/>
        <v>#REF!</v>
      </c>
      <c r="Q148" s="45" t="str">
        <f t="shared" si="13"/>
        <v>General/Commercial &amp; Industrial Work Area (Precision),Misc - General manufacturing (excludes heavy industrial and process using chemicals)</v>
      </c>
      <c r="R148" s="45" t="e">
        <f>INDEX(#REF!,MATCH($A148,#REF!,0))</f>
        <v>#REF!</v>
      </c>
      <c r="S148" s="45">
        <f>INDEX('For CSV - 2019 VentSpcFuncData'!$L$6:$L$101,MATCH($B148,'For CSV - 2019 VentSpcFuncData'!$B$6:$B$101,0))</f>
        <v>63</v>
      </c>
      <c r="T148" s="45" t="e">
        <f>MATCH($A148,#REF!,0)</f>
        <v>#REF!</v>
      </c>
      <c r="V148" t="e">
        <f t="shared" si="14"/>
        <v>#REF!</v>
      </c>
    </row>
    <row r="149" spans="1:22" x14ac:dyDescent="0.25">
      <c r="A149" s="49" t="s">
        <v>552</v>
      </c>
      <c r="B149" s="56" t="s">
        <v>791</v>
      </c>
      <c r="C149" s="57">
        <f>VLOOKUP($B149,'2019 Ventilation List SORT'!$A$6:$I$102,2)</f>
        <v>0</v>
      </c>
      <c r="D149" s="57">
        <f>VLOOKUP($B149,'2019 Ventilation List SORT'!$A$6:$I$102,3)</f>
        <v>0</v>
      </c>
      <c r="E149" s="60">
        <f>VLOOKUP($B149,'2019 Ventilation List SORT'!$A$6:$I$102,4)</f>
        <v>0</v>
      </c>
      <c r="F149" s="60">
        <f>VLOOKUP($B149,'2019 Ventilation List SORT'!$A$6:$I$102,5)</f>
        <v>0</v>
      </c>
      <c r="G149" s="57">
        <f>VLOOKUP($B149,'2019 Ventilation List SORT'!$A$6:$I$102,6)</f>
        <v>0.5</v>
      </c>
      <c r="H149" s="60">
        <f>VLOOKUP($B149,'2019 Ventilation List SORT'!$A$6:$I$102,7)</f>
        <v>2</v>
      </c>
      <c r="I149" s="57" t="str">
        <f>VLOOKUP($B149,'2019 Ventilation List SORT'!$A$6:$I$102,8)</f>
        <v/>
      </c>
      <c r="J149" s="96" t="str">
        <f>VLOOKUP($B149,'2019 Ventilation List SORT'!$A$6:$I$102,9)</f>
        <v>No</v>
      </c>
      <c r="K149" s="148" t="e">
        <f>INDEX(#REF!,MATCH($A149,#REF!,0))*0.5</f>
        <v>#REF!</v>
      </c>
      <c r="L149" s="148">
        <f>INDEX('For CSV - 2019 VentSpcFuncData'!$K$6:$K$101,MATCH($B149,'For CSV - 2019 VentSpcFuncData'!$B$6:$B$101,0))</f>
        <v>0</v>
      </c>
      <c r="M149" s="148" t="e">
        <f t="shared" si="15"/>
        <v>#REF!</v>
      </c>
      <c r="N149" s="148">
        <f>INDEX('For CSV - 2019 VentSpcFuncData'!$J$6:$J$101,MATCH($B149,'For CSV - 2019 VentSpcFuncData'!$B$6:$B$101,0))</f>
        <v>0</v>
      </c>
      <c r="O149" s="148" t="e">
        <f t="shared" si="16"/>
        <v>#REF!</v>
      </c>
      <c r="P149" s="150" t="e">
        <f t="shared" si="12"/>
        <v>#REF!</v>
      </c>
      <c r="Q149" s="45" t="str">
        <f t="shared" si="13"/>
        <v>General/Commercial &amp; Industrial Work Area (Precision),Exhaust - Copy, printing rooms</v>
      </c>
      <c r="R149" s="45" t="e">
        <f>INDEX(#REF!,MATCH($A149,#REF!,0))</f>
        <v>#REF!</v>
      </c>
      <c r="S149" s="45">
        <f>INDEX('For CSV - 2019 VentSpcFuncData'!$L$6:$L$101,MATCH($B149,'For CSV - 2019 VentSpcFuncData'!$B$6:$B$101,0))</f>
        <v>28</v>
      </c>
      <c r="T149" s="45" t="e">
        <f>MATCH($A149,#REF!,0)</f>
        <v>#REF!</v>
      </c>
      <c r="V149" t="str">
        <f t="shared" si="14"/>
        <v>2,              28,     "Exhaust - Copy, printing rooms"</v>
      </c>
    </row>
    <row r="150" spans="1:22" x14ac:dyDescent="0.25">
      <c r="A150" s="49" t="s">
        <v>552</v>
      </c>
      <c r="B150" s="56" t="s">
        <v>792</v>
      </c>
      <c r="C150" s="57">
        <f>VLOOKUP($B150,'2019 Ventilation List SORT'!$A$6:$I$102,2)</f>
        <v>0</v>
      </c>
      <c r="D150" s="57">
        <f>VLOOKUP($B150,'2019 Ventilation List SORT'!$A$6:$I$102,3)</f>
        <v>0</v>
      </c>
      <c r="E150" s="60">
        <f>VLOOKUP($B150,'2019 Ventilation List SORT'!$A$6:$I$102,4)</f>
        <v>0</v>
      </c>
      <c r="F150" s="60">
        <f>VLOOKUP($B150,'2019 Ventilation List SORT'!$A$6:$I$102,5)</f>
        <v>0</v>
      </c>
      <c r="G150" s="57">
        <f>VLOOKUP($B150,'2019 Ventilation List SORT'!$A$6:$I$102,6)</f>
        <v>1</v>
      </c>
      <c r="H150" s="60">
        <f>VLOOKUP($B150,'2019 Ventilation List SORT'!$A$6:$I$102,7)</f>
        <v>2</v>
      </c>
      <c r="I150" s="57" t="str">
        <f>VLOOKUP($B150,'2019 Ventilation List SORT'!$A$6:$I$102,8)</f>
        <v/>
      </c>
      <c r="J150" s="96" t="str">
        <f>VLOOKUP($B150,'2019 Ventilation List SORT'!$A$6:$I$102,9)</f>
        <v>No</v>
      </c>
      <c r="K150" s="148" t="e">
        <f>INDEX(#REF!,MATCH($A150,#REF!,0))*0.5</f>
        <v>#REF!</v>
      </c>
      <c r="L150" s="148">
        <f>INDEX('For CSV - 2019 VentSpcFuncData'!$K$6:$K$101,MATCH($B150,'For CSV - 2019 VentSpcFuncData'!$B$6:$B$101,0))</f>
        <v>0</v>
      </c>
      <c r="M150" s="148" t="e">
        <f t="shared" si="15"/>
        <v>#REF!</v>
      </c>
      <c r="N150" s="148">
        <f>INDEX('For CSV - 2019 VentSpcFuncData'!$J$6:$J$101,MATCH($B150,'For CSV - 2019 VentSpcFuncData'!$B$6:$B$101,0))</f>
        <v>0</v>
      </c>
      <c r="O150" s="148" t="e">
        <f t="shared" si="16"/>
        <v>#REF!</v>
      </c>
      <c r="P150" s="150" t="e">
        <f t="shared" si="12"/>
        <v>#REF!</v>
      </c>
      <c r="Q150" s="45" t="str">
        <f t="shared" si="13"/>
        <v>General/Commercial &amp; Industrial Work Area (Precision),Exhaust - Darkrooms</v>
      </c>
      <c r="R150" s="45" t="e">
        <f>INDEX(#REF!,MATCH($A150,#REF!,0))</f>
        <v>#REF!</v>
      </c>
      <c r="S150" s="45">
        <f>INDEX('For CSV - 2019 VentSpcFuncData'!$L$6:$L$101,MATCH($B150,'For CSV - 2019 VentSpcFuncData'!$B$6:$B$101,0))</f>
        <v>29</v>
      </c>
      <c r="T150" s="45" t="e">
        <f>MATCH($A150,#REF!,0)</f>
        <v>#REF!</v>
      </c>
      <c r="V150" t="str">
        <f t="shared" si="14"/>
        <v>2,              29,     "Exhaust - Darkrooms"</v>
      </c>
    </row>
    <row r="151" spans="1:22" x14ac:dyDescent="0.25">
      <c r="A151" s="49" t="s">
        <v>552</v>
      </c>
      <c r="B151" s="56" t="s">
        <v>798</v>
      </c>
      <c r="C151" s="57">
        <f>VLOOKUP($B151,'2019 Ventilation List SORT'!$A$6:$I$102,2)</f>
        <v>0</v>
      </c>
      <c r="D151" s="57">
        <f>VLOOKUP($B151,'2019 Ventilation List SORT'!$A$6:$I$102,3)</f>
        <v>0</v>
      </c>
      <c r="E151" s="60">
        <f>VLOOKUP($B151,'2019 Ventilation List SORT'!$A$6:$I$102,4)</f>
        <v>0</v>
      </c>
      <c r="F151" s="60">
        <f>VLOOKUP($B151,'2019 Ventilation List SORT'!$A$6:$I$102,5)</f>
        <v>0</v>
      </c>
      <c r="G151" s="57">
        <f>VLOOKUP($B151,'2019 Ventilation List SORT'!$A$6:$I$102,6)</f>
        <v>0</v>
      </c>
      <c r="H151" s="60">
        <f>VLOOKUP($B151,'2019 Ventilation List SORT'!$A$6:$I$102,7)</f>
        <v>4</v>
      </c>
      <c r="I151" s="57" t="str">
        <f>VLOOKUP($B151,'2019 Ventilation List SORT'!$A$6:$I$102,8)</f>
        <v>Exh. Note F</v>
      </c>
      <c r="J151" s="96" t="str">
        <f>VLOOKUP($B151,'2019 Ventilation List SORT'!$A$6:$I$102,9)</f>
        <v>No</v>
      </c>
      <c r="K151" s="148" t="e">
        <f>INDEX(#REF!,MATCH($A151,#REF!,0))*0.5</f>
        <v>#REF!</v>
      </c>
      <c r="L151" s="148">
        <f>INDEX('For CSV - 2019 VentSpcFuncData'!$K$6:$K$101,MATCH($B151,'For CSV - 2019 VentSpcFuncData'!$B$6:$B$101,0))</f>
        <v>0</v>
      </c>
      <c r="M151" s="148" t="e">
        <f t="shared" si="15"/>
        <v>#REF!</v>
      </c>
      <c r="N151" s="148">
        <f>INDEX('For CSV - 2019 VentSpcFuncData'!$J$6:$J$101,MATCH($B151,'For CSV - 2019 VentSpcFuncData'!$B$6:$B$101,0))</f>
        <v>0</v>
      </c>
      <c r="O151" s="148" t="e">
        <f t="shared" si="16"/>
        <v>#REF!</v>
      </c>
      <c r="P151" s="150" t="e">
        <f t="shared" si="12"/>
        <v>#REF!</v>
      </c>
      <c r="Q151" s="45" t="str">
        <f t="shared" si="13"/>
        <v>General/Commercial &amp; Industrial Work Area (Precision),Exhaust - Paint spray booths</v>
      </c>
      <c r="R151" s="45" t="e">
        <f>INDEX(#REF!,MATCH($A151,#REF!,0))</f>
        <v>#REF!</v>
      </c>
      <c r="S151" s="45">
        <f>INDEX('For CSV - 2019 VentSpcFuncData'!$L$6:$L$101,MATCH($B151,'For CSV - 2019 VentSpcFuncData'!$B$6:$B$101,0))</f>
        <v>33</v>
      </c>
      <c r="T151" s="45" t="e">
        <f>MATCH($A151,#REF!,0)</f>
        <v>#REF!</v>
      </c>
      <c r="V151" t="str">
        <f t="shared" si="14"/>
        <v>2,              33,     "Exhaust - Paint spray booths"</v>
      </c>
    </row>
    <row r="152" spans="1:22" x14ac:dyDescent="0.25">
      <c r="A152" s="49" t="s">
        <v>552</v>
      </c>
      <c r="B152" s="56" t="s">
        <v>803</v>
      </c>
      <c r="C152" s="57">
        <f>VLOOKUP($B152,'2019 Ventilation List SORT'!$A$6:$I$102,2)</f>
        <v>0</v>
      </c>
      <c r="D152" s="57">
        <f>VLOOKUP($B152,'2019 Ventilation List SORT'!$A$6:$I$102,3)</f>
        <v>0</v>
      </c>
      <c r="E152" s="60">
        <f>VLOOKUP($B152,'2019 Ventilation List SORT'!$A$6:$I$102,4)</f>
        <v>0</v>
      </c>
      <c r="F152" s="60">
        <f>VLOOKUP($B152,'2019 Ventilation List SORT'!$A$6:$I$102,5)</f>
        <v>0</v>
      </c>
      <c r="G152" s="57">
        <f>VLOOKUP($B152,'2019 Ventilation List SORT'!$A$6:$I$102,6)</f>
        <v>0.5</v>
      </c>
      <c r="H152" s="60">
        <f>VLOOKUP($B152,'2019 Ventilation List SORT'!$A$6:$I$102,7)</f>
        <v>2</v>
      </c>
      <c r="I152" s="57">
        <f>VLOOKUP($B152,'2019 Ventilation List SORT'!$A$6:$I$102,8)</f>
        <v>0</v>
      </c>
      <c r="J152" s="96" t="str">
        <f>VLOOKUP($B152,'2019 Ventilation List SORT'!$A$6:$I$102,9)</f>
        <v>No</v>
      </c>
      <c r="K152" s="148" t="e">
        <f>INDEX(#REF!,MATCH($A152,#REF!,0))*0.5</f>
        <v>#REF!</v>
      </c>
      <c r="L152" s="148">
        <f>INDEX('For CSV - 2019 VentSpcFuncData'!$K$6:$K$101,MATCH($B152,'For CSV - 2019 VentSpcFuncData'!$B$6:$B$101,0))</f>
        <v>0</v>
      </c>
      <c r="M152" s="148" t="e">
        <f t="shared" si="15"/>
        <v>#REF!</v>
      </c>
      <c r="N152" s="148">
        <f>INDEX('For CSV - 2019 VentSpcFuncData'!$J$6:$J$101,MATCH($B152,'For CSV - 2019 VentSpcFuncData'!$B$6:$B$101,0))</f>
        <v>0</v>
      </c>
      <c r="O152" s="148" t="e">
        <f t="shared" si="16"/>
        <v>#REF!</v>
      </c>
      <c r="P152" s="150" t="e">
        <f t="shared" si="12"/>
        <v>#REF!</v>
      </c>
      <c r="Q152" s="45" t="str">
        <f t="shared" si="13"/>
        <v>General/Commercial &amp; Industrial Work Area (Precision),Exhaust - Woodwork shop/classrooms</v>
      </c>
      <c r="R152" s="45" t="e">
        <f>INDEX(#REF!,MATCH($A152,#REF!,0))</f>
        <v>#REF!</v>
      </c>
      <c r="S152" s="45">
        <f>INDEX('For CSV - 2019 VentSpcFuncData'!$L$6:$L$101,MATCH($B152,'For CSV - 2019 VentSpcFuncData'!$B$6:$B$101,0))</f>
        <v>41</v>
      </c>
      <c r="T152" s="45" t="e">
        <f>MATCH($A152,#REF!,0)</f>
        <v>#REF!</v>
      </c>
      <c r="V152" t="str">
        <f t="shared" si="14"/>
        <v>2,              41,     "Exhaust - Woodwork shop/classrooms"</v>
      </c>
    </row>
    <row r="153" spans="1:22" x14ac:dyDescent="0.25">
      <c r="A153" s="49" t="s">
        <v>552</v>
      </c>
      <c r="B153" s="56" t="s">
        <v>781</v>
      </c>
      <c r="C153" s="57">
        <f>VLOOKUP($B153,'2019 Ventilation List SORT'!$A$6:$I$102,2)</f>
        <v>0.15</v>
      </c>
      <c r="D153" s="57">
        <f>VLOOKUP($B153,'2019 Ventilation List SORT'!$A$6:$I$102,3)</f>
        <v>0.15</v>
      </c>
      <c r="E153" s="60">
        <f>VLOOKUP($B153,'2019 Ventilation List SORT'!$A$6:$I$102,4)</f>
        <v>0</v>
      </c>
      <c r="F153" s="60">
        <f>VLOOKUP($B153,'2019 Ventilation List SORT'!$A$6:$I$102,5)</f>
        <v>0</v>
      </c>
      <c r="G153" s="57">
        <f>VLOOKUP($B153,'2019 Ventilation List SORT'!$A$6:$I$102,6)</f>
        <v>0</v>
      </c>
      <c r="H153" s="60">
        <f>VLOOKUP($B153,'2019 Ventilation List SORT'!$A$6:$I$102,7)</f>
        <v>2</v>
      </c>
      <c r="I153" s="57" t="str">
        <f>VLOOKUP($B153,'2019 Ventilation List SORT'!$A$6:$I$102,8)</f>
        <v/>
      </c>
      <c r="J153" s="96" t="str">
        <f>VLOOKUP($B153,'2019 Ventilation List SORT'!$A$6:$I$102,9)</f>
        <v>No</v>
      </c>
      <c r="K153" s="148" t="e">
        <f>INDEX(#REF!,MATCH($A153,#REF!,0))*0.5</f>
        <v>#REF!</v>
      </c>
      <c r="L153" s="148">
        <f>INDEX('For CSV - 2019 VentSpcFuncData'!$K$6:$K$101,MATCH($B153,'For CSV - 2019 VentSpcFuncData'!$B$6:$B$101,0))</f>
        <v>0</v>
      </c>
      <c r="M153" s="148" t="e">
        <f t="shared" si="15"/>
        <v>#REF!</v>
      </c>
      <c r="N153" s="148">
        <f>INDEX('For CSV - 2019 VentSpcFuncData'!$J$6:$J$101,MATCH($B153,'For CSV - 2019 VentSpcFuncData'!$B$6:$B$101,0))</f>
        <v>15</v>
      </c>
      <c r="O153" s="148" t="e">
        <f t="shared" si="16"/>
        <v>#REF!</v>
      </c>
      <c r="P153" s="150" t="e">
        <f t="shared" si="12"/>
        <v>#REF!</v>
      </c>
      <c r="Q153" s="45" t="str">
        <f t="shared" si="13"/>
        <v>General/Commercial &amp; Industrial Work Area (Precision),Misc - All others</v>
      </c>
      <c r="R153" s="45" t="e">
        <f>INDEX(#REF!,MATCH($A153,#REF!,0))</f>
        <v>#REF!</v>
      </c>
      <c r="S153" s="45">
        <f>INDEX('For CSV - 2019 VentSpcFuncData'!$L$6:$L$101,MATCH($B153,'For CSV - 2019 VentSpcFuncData'!$B$6:$B$101,0))</f>
        <v>58</v>
      </c>
      <c r="T153" s="45" t="e">
        <f>MATCH($A153,#REF!,0)</f>
        <v>#REF!</v>
      </c>
      <c r="V153" t="str">
        <f t="shared" si="14"/>
        <v>2,              58,     "Misc - All others"</v>
      </c>
    </row>
    <row r="154" spans="1:22" x14ac:dyDescent="0.25">
      <c r="A154" s="49" t="s">
        <v>552</v>
      </c>
      <c r="B154" s="56" t="s">
        <v>775</v>
      </c>
      <c r="C154" s="57">
        <f>VLOOKUP($B154,'2019 Ventilation List SORT'!$A$6:$I$102,2)</f>
        <v>0.15</v>
      </c>
      <c r="D154" s="57">
        <f>VLOOKUP($B154,'2019 Ventilation List SORT'!$A$6:$I$102,3)</f>
        <v>0.15</v>
      </c>
      <c r="E154" s="60">
        <f>VLOOKUP($B154,'2019 Ventilation List SORT'!$A$6:$I$102,4)</f>
        <v>0</v>
      </c>
      <c r="F154" s="60">
        <f>VLOOKUP($B154,'2019 Ventilation List SORT'!$A$6:$I$102,5)</f>
        <v>0</v>
      </c>
      <c r="G154" s="57">
        <f>VLOOKUP($B154,'2019 Ventilation List SORT'!$A$6:$I$102,6)</f>
        <v>0</v>
      </c>
      <c r="H154" s="60">
        <f>VLOOKUP($B154,'2019 Ventilation List SORT'!$A$6:$I$102,7)</f>
        <v>3</v>
      </c>
      <c r="I154" s="57" t="str">
        <f>VLOOKUP($B154,'2019 Ventilation List SORT'!$A$6:$I$102,8)</f>
        <v/>
      </c>
      <c r="J154" s="96" t="str">
        <f>VLOOKUP($B154,'2019 Ventilation List SORT'!$A$6:$I$102,9)</f>
        <v>Yes</v>
      </c>
      <c r="K154" s="148" t="e">
        <f>INDEX(#REF!,MATCH($A154,#REF!,0))*0.5</f>
        <v>#REF!</v>
      </c>
      <c r="L154" s="148">
        <f>INDEX('For CSV - 2019 VentSpcFuncData'!$K$6:$K$101,MATCH($B154,'For CSV - 2019 VentSpcFuncData'!$B$6:$B$101,0))</f>
        <v>0</v>
      </c>
      <c r="M154" s="148" t="e">
        <f t="shared" si="15"/>
        <v>#REF!</v>
      </c>
      <c r="N154" s="148">
        <f>INDEX('For CSV - 2019 VentSpcFuncData'!$J$6:$J$101,MATCH($B154,'For CSV - 2019 VentSpcFuncData'!$B$6:$B$101,0))</f>
        <v>15</v>
      </c>
      <c r="O154" s="148" t="e">
        <f t="shared" si="16"/>
        <v>#REF!</v>
      </c>
      <c r="P154" s="150" t="e">
        <f t="shared" si="12"/>
        <v>#REF!</v>
      </c>
      <c r="Q154" s="45" t="str">
        <f t="shared" si="13"/>
        <v>General/Commercial &amp; Industrial Work Area (Precision),Misc - General manufacturing (excludes heavy industrial and process using chemicals)</v>
      </c>
      <c r="R154" s="45" t="e">
        <f>INDEX(#REF!,MATCH($A154,#REF!,0))</f>
        <v>#REF!</v>
      </c>
      <c r="S154" s="45">
        <f>INDEX('For CSV - 2019 VentSpcFuncData'!$L$6:$L$101,MATCH($B154,'For CSV - 2019 VentSpcFuncData'!$B$6:$B$101,0))</f>
        <v>63</v>
      </c>
      <c r="T154" s="45" t="e">
        <f>MATCH($A154,#REF!,0)</f>
        <v>#REF!</v>
      </c>
      <c r="V154" t="str">
        <f t="shared" si="14"/>
        <v>2,              63,     "Misc - General manufacturing (excludes heavy industrial and process using chemicals)"</v>
      </c>
    </row>
    <row r="155" spans="1:22" x14ac:dyDescent="0.25">
      <c r="A155" s="49" t="s">
        <v>552</v>
      </c>
      <c r="B155" s="56" t="s">
        <v>929</v>
      </c>
      <c r="C155" s="57">
        <f>VLOOKUP($B155,'2019 Ventilation List SORT'!$A$6:$I$102,2)</f>
        <v>0.15</v>
      </c>
      <c r="D155" s="57">
        <f>VLOOKUP($B155,'2019 Ventilation List SORT'!$A$6:$I$102,3)</f>
        <v>0.15</v>
      </c>
      <c r="E155" s="60">
        <f>VLOOKUP($B155,'2019 Ventilation List SORT'!$A$6:$I$102,4)</f>
        <v>0</v>
      </c>
      <c r="F155" s="60">
        <f>VLOOKUP($B155,'2019 Ventilation List SORT'!$A$6:$I$102,5)</f>
        <v>0</v>
      </c>
      <c r="G155" s="57">
        <f>VLOOKUP($B155,'2019 Ventilation List SORT'!$A$6:$I$102,6)</f>
        <v>0</v>
      </c>
      <c r="H155" s="60">
        <f>VLOOKUP($B155,'2019 Ventilation List SORT'!$A$6:$I$102,7)</f>
        <v>2</v>
      </c>
      <c r="I155" s="57" t="str">
        <f>VLOOKUP($B155,'2019 Ventilation List SORT'!$A$6:$I$102,8)</f>
        <v/>
      </c>
      <c r="J155" s="96" t="str">
        <f>VLOOKUP($B155,'2019 Ventilation List SORT'!$A$6:$I$102,9)</f>
        <v>No</v>
      </c>
      <c r="K155" s="148" t="e">
        <f>INDEX(#REF!,MATCH($A155,#REF!,0))*0.5</f>
        <v>#REF!</v>
      </c>
      <c r="L155" s="148">
        <f>INDEX('For CSV - 2019 VentSpcFuncData'!$K$6:$K$101,MATCH($B155,'For CSV - 2019 VentSpcFuncData'!$B$6:$B$101,0))</f>
        <v>0</v>
      </c>
      <c r="M155" s="148" t="e">
        <f t="shared" si="15"/>
        <v>#REF!</v>
      </c>
      <c r="N155" s="148">
        <f>INDEX('For CSV - 2019 VentSpcFuncData'!$J$6:$J$101,MATCH($B155,'For CSV - 2019 VentSpcFuncData'!$B$6:$B$101,0))</f>
        <v>15</v>
      </c>
      <c r="O155" s="148" t="e">
        <f t="shared" si="16"/>
        <v>#REF!</v>
      </c>
      <c r="P155" s="150" t="e">
        <f t="shared" si="12"/>
        <v>#REF!</v>
      </c>
      <c r="Q155" s="45" t="str">
        <f t="shared" si="13"/>
        <v>General/Commercial &amp; Industrial Work Area (Precision),Misc - Sorting, packing, light assembly</v>
      </c>
      <c r="R155" s="45" t="e">
        <f>INDEX(#REF!,MATCH($A155,#REF!,0))</f>
        <v>#REF!</v>
      </c>
      <c r="S155" s="45">
        <f>INDEX('For CSV - 2019 VentSpcFuncData'!$L$6:$L$101,MATCH($B155,'For CSV - 2019 VentSpcFuncData'!$B$6:$B$101,0))</f>
        <v>67</v>
      </c>
      <c r="T155" s="45" t="e">
        <f>MATCH($A155,#REF!,0)</f>
        <v>#REF!</v>
      </c>
      <c r="V155" t="str">
        <f t="shared" si="14"/>
        <v>2,              67,     "Misc - Sorting, packing, light assembly"</v>
      </c>
    </row>
    <row r="156" spans="1:22" x14ac:dyDescent="0.25">
      <c r="A156" s="49" t="s">
        <v>579</v>
      </c>
      <c r="B156" s="103" t="s">
        <v>781</v>
      </c>
      <c r="C156" s="57">
        <f>VLOOKUP($B156,'2019 Ventilation List SORT'!$A$6:$I$102,2)</f>
        <v>0.15</v>
      </c>
      <c r="D156" s="57">
        <f>VLOOKUP($B156,'2019 Ventilation List SORT'!$A$6:$I$102,3)</f>
        <v>0.15</v>
      </c>
      <c r="E156" s="60">
        <f>VLOOKUP($B156,'2019 Ventilation List SORT'!$A$6:$I$102,4)</f>
        <v>0</v>
      </c>
      <c r="F156" s="60">
        <f>VLOOKUP($B156,'2019 Ventilation List SORT'!$A$6:$I$102,5)</f>
        <v>0</v>
      </c>
      <c r="G156" s="57">
        <f>VLOOKUP($B156,'2019 Ventilation List SORT'!$A$6:$I$102,6)</f>
        <v>0</v>
      </c>
      <c r="H156" s="60">
        <f>VLOOKUP($B156,'2019 Ventilation List SORT'!$A$6:$I$102,7)</f>
        <v>2</v>
      </c>
      <c r="I156" s="57" t="str">
        <f>VLOOKUP($B156,'2019 Ventilation List SORT'!$A$6:$I$102,8)</f>
        <v/>
      </c>
      <c r="J156" s="96" t="str">
        <f>VLOOKUP($B156,'2019 Ventilation List SORT'!$A$6:$I$102,9)</f>
        <v>No</v>
      </c>
      <c r="K156" s="148" t="e">
        <f>INDEX(#REF!,MATCH($A156,#REF!,0))*0.5</f>
        <v>#REF!</v>
      </c>
      <c r="L156" s="148">
        <f>INDEX('For CSV - 2019 VentSpcFuncData'!$K$6:$K$101,MATCH($B156,'For CSV - 2019 VentSpcFuncData'!$B$6:$B$101,0))</f>
        <v>0</v>
      </c>
      <c r="M156" s="148" t="e">
        <f t="shared" si="15"/>
        <v>#REF!</v>
      </c>
      <c r="N156" s="148">
        <f>INDEX('For CSV - 2019 VentSpcFuncData'!$J$6:$J$101,MATCH($B156,'For CSV - 2019 VentSpcFuncData'!$B$6:$B$101,0))</f>
        <v>15</v>
      </c>
      <c r="O156" s="148" t="e">
        <f t="shared" si="16"/>
        <v>#REF!</v>
      </c>
      <c r="P156" s="150" t="e">
        <f t="shared" si="12"/>
        <v>#REF!</v>
      </c>
      <c r="Q156" s="45" t="str">
        <f t="shared" si="13"/>
        <v>Healthcare Facility and Hospitals (Exam/Treatment Room),Misc - All others</v>
      </c>
      <c r="R156" s="45" t="e">
        <f>INDEX(#REF!,MATCH($A156,#REF!,0))</f>
        <v>#REF!</v>
      </c>
      <c r="S156" s="45">
        <f>INDEX('For CSV - 2019 VentSpcFuncData'!$L$6:$L$101,MATCH($B156,'For CSV - 2019 VentSpcFuncData'!$B$6:$B$101,0))</f>
        <v>58</v>
      </c>
      <c r="T156" s="45" t="e">
        <f>MATCH($A156,#REF!,0)</f>
        <v>#REF!</v>
      </c>
      <c r="V156" t="e">
        <f t="shared" si="14"/>
        <v>#REF!</v>
      </c>
    </row>
    <row r="157" spans="1:22" x14ac:dyDescent="0.25">
      <c r="A157" s="49" t="s">
        <v>579</v>
      </c>
      <c r="B157" s="56" t="s">
        <v>781</v>
      </c>
      <c r="C157" s="57">
        <f>VLOOKUP($B157,'2019 Ventilation List SORT'!$A$6:$I$102,2)</f>
        <v>0.15</v>
      </c>
      <c r="D157" s="57">
        <f>VLOOKUP($B157,'2019 Ventilation List SORT'!$A$6:$I$102,3)</f>
        <v>0.15</v>
      </c>
      <c r="E157" s="60">
        <f>VLOOKUP($B157,'2019 Ventilation List SORT'!$A$6:$I$102,4)</f>
        <v>0</v>
      </c>
      <c r="F157" s="60">
        <f>VLOOKUP($B157,'2019 Ventilation List SORT'!$A$6:$I$102,5)</f>
        <v>0</v>
      </c>
      <c r="G157" s="57">
        <f>VLOOKUP($B157,'2019 Ventilation List SORT'!$A$6:$I$102,6)</f>
        <v>0</v>
      </c>
      <c r="H157" s="60">
        <f>VLOOKUP($B157,'2019 Ventilation List SORT'!$A$6:$I$102,7)</f>
        <v>2</v>
      </c>
      <c r="I157" s="57" t="str">
        <f>VLOOKUP($B157,'2019 Ventilation List SORT'!$A$6:$I$102,8)</f>
        <v/>
      </c>
      <c r="J157" s="96" t="str">
        <f>VLOOKUP($B157,'2019 Ventilation List SORT'!$A$6:$I$102,9)</f>
        <v>No</v>
      </c>
      <c r="K157" s="148" t="e">
        <f>INDEX(#REF!,MATCH($A157,#REF!,0))*0.5</f>
        <v>#REF!</v>
      </c>
      <c r="L157" s="148">
        <f>INDEX('For CSV - 2019 VentSpcFuncData'!$K$6:$K$101,MATCH($B157,'For CSV - 2019 VentSpcFuncData'!$B$6:$B$101,0))</f>
        <v>0</v>
      </c>
      <c r="M157" s="148" t="e">
        <f t="shared" si="15"/>
        <v>#REF!</v>
      </c>
      <c r="N157" s="148">
        <f>INDEX('For CSV - 2019 VentSpcFuncData'!$J$6:$J$101,MATCH($B157,'For CSV - 2019 VentSpcFuncData'!$B$6:$B$101,0))</f>
        <v>15</v>
      </c>
      <c r="O157" s="148" t="e">
        <f t="shared" si="16"/>
        <v>#REF!</v>
      </c>
      <c r="P157" s="150" t="e">
        <f t="shared" si="12"/>
        <v>#REF!</v>
      </c>
      <c r="Q157" s="45" t="str">
        <f t="shared" si="13"/>
        <v>Healthcare Facility and Hospitals (Exam/Treatment Room),Misc - All others</v>
      </c>
      <c r="R157" s="45" t="e">
        <f>INDEX(#REF!,MATCH($A157,#REF!,0))</f>
        <v>#REF!</v>
      </c>
      <c r="S157" s="45">
        <f>INDEX('For CSV - 2019 VentSpcFuncData'!$L$6:$L$101,MATCH($B157,'For CSV - 2019 VentSpcFuncData'!$B$6:$B$101,0))</f>
        <v>58</v>
      </c>
      <c r="T157" s="45" t="e">
        <f>MATCH($A157,#REF!,0)</f>
        <v>#REF!</v>
      </c>
      <c r="V157" t="str">
        <f t="shared" si="14"/>
        <v>2,              58,     "Misc - All others"</v>
      </c>
    </row>
    <row r="158" spans="1:22" x14ac:dyDescent="0.25">
      <c r="A158" s="49" t="s">
        <v>580</v>
      </c>
      <c r="B158" s="103" t="s">
        <v>781</v>
      </c>
      <c r="C158" s="57">
        <f>VLOOKUP($B158,'2019 Ventilation List SORT'!$A$6:$I$102,2)</f>
        <v>0.15</v>
      </c>
      <c r="D158" s="57">
        <f>VLOOKUP($B158,'2019 Ventilation List SORT'!$A$6:$I$102,3)</f>
        <v>0.15</v>
      </c>
      <c r="E158" s="60">
        <f>VLOOKUP($B158,'2019 Ventilation List SORT'!$A$6:$I$102,4)</f>
        <v>0</v>
      </c>
      <c r="F158" s="60">
        <f>VLOOKUP($B158,'2019 Ventilation List SORT'!$A$6:$I$102,5)</f>
        <v>0</v>
      </c>
      <c r="G158" s="57">
        <f>VLOOKUP($B158,'2019 Ventilation List SORT'!$A$6:$I$102,6)</f>
        <v>0</v>
      </c>
      <c r="H158" s="60">
        <f>VLOOKUP($B158,'2019 Ventilation List SORT'!$A$6:$I$102,7)</f>
        <v>2</v>
      </c>
      <c r="I158" s="57" t="str">
        <f>VLOOKUP($B158,'2019 Ventilation List SORT'!$A$6:$I$102,8)</f>
        <v/>
      </c>
      <c r="J158" s="96" t="str">
        <f>VLOOKUP($B158,'2019 Ventilation List SORT'!$A$6:$I$102,9)</f>
        <v>No</v>
      </c>
      <c r="K158" s="148" t="e">
        <f>INDEX(#REF!,MATCH($A158,#REF!,0))*0.5</f>
        <v>#REF!</v>
      </c>
      <c r="L158" s="148">
        <f>INDEX('For CSV - 2019 VentSpcFuncData'!$K$6:$K$101,MATCH($B158,'For CSV - 2019 VentSpcFuncData'!$B$6:$B$101,0))</f>
        <v>0</v>
      </c>
      <c r="M158" s="148" t="e">
        <f t="shared" si="15"/>
        <v>#REF!</v>
      </c>
      <c r="N158" s="148">
        <f>INDEX('For CSV - 2019 VentSpcFuncData'!$J$6:$J$101,MATCH($B158,'For CSV - 2019 VentSpcFuncData'!$B$6:$B$101,0))</f>
        <v>15</v>
      </c>
      <c r="O158" s="148" t="e">
        <f t="shared" si="16"/>
        <v>#REF!</v>
      </c>
      <c r="P158" s="150" t="e">
        <f t="shared" si="12"/>
        <v>#REF!</v>
      </c>
      <c r="Q158" s="45" t="str">
        <f t="shared" si="13"/>
        <v>Healthcare Facility and Hospitals (Imaging Room),Misc - All others</v>
      </c>
      <c r="R158" s="45" t="e">
        <f>INDEX(#REF!,MATCH($A158,#REF!,0))</f>
        <v>#REF!</v>
      </c>
      <c r="S158" s="45">
        <f>INDEX('For CSV - 2019 VentSpcFuncData'!$L$6:$L$101,MATCH($B158,'For CSV - 2019 VentSpcFuncData'!$B$6:$B$101,0))</f>
        <v>58</v>
      </c>
      <c r="T158" s="45" t="e">
        <f>MATCH($A158,#REF!,0)</f>
        <v>#REF!</v>
      </c>
      <c r="V158" t="e">
        <f t="shared" si="14"/>
        <v>#REF!</v>
      </c>
    </row>
    <row r="159" spans="1:22" x14ac:dyDescent="0.25">
      <c r="A159" s="49" t="s">
        <v>580</v>
      </c>
      <c r="B159" s="56" t="s">
        <v>781</v>
      </c>
      <c r="C159" s="57">
        <f>VLOOKUP($B159,'2019 Ventilation List SORT'!$A$6:$I$102,2)</f>
        <v>0.15</v>
      </c>
      <c r="D159" s="57">
        <f>VLOOKUP($B159,'2019 Ventilation List SORT'!$A$6:$I$102,3)</f>
        <v>0.15</v>
      </c>
      <c r="E159" s="60">
        <f>VLOOKUP($B159,'2019 Ventilation List SORT'!$A$6:$I$102,4)</f>
        <v>0</v>
      </c>
      <c r="F159" s="60">
        <f>VLOOKUP($B159,'2019 Ventilation List SORT'!$A$6:$I$102,5)</f>
        <v>0</v>
      </c>
      <c r="G159" s="57">
        <f>VLOOKUP($B159,'2019 Ventilation List SORT'!$A$6:$I$102,6)</f>
        <v>0</v>
      </c>
      <c r="H159" s="60">
        <f>VLOOKUP($B159,'2019 Ventilation List SORT'!$A$6:$I$102,7)</f>
        <v>2</v>
      </c>
      <c r="I159" s="57" t="str">
        <f>VLOOKUP($B159,'2019 Ventilation List SORT'!$A$6:$I$102,8)</f>
        <v/>
      </c>
      <c r="J159" s="96" t="str">
        <f>VLOOKUP($B159,'2019 Ventilation List SORT'!$A$6:$I$102,9)</f>
        <v>No</v>
      </c>
      <c r="K159" s="148" t="e">
        <f>INDEX(#REF!,MATCH($A159,#REF!,0))*0.5</f>
        <v>#REF!</v>
      </c>
      <c r="L159" s="148">
        <f>INDEX('For CSV - 2019 VentSpcFuncData'!$K$6:$K$101,MATCH($B159,'For CSV - 2019 VentSpcFuncData'!$B$6:$B$101,0))</f>
        <v>0</v>
      </c>
      <c r="M159" s="148" t="e">
        <f t="shared" si="15"/>
        <v>#REF!</v>
      </c>
      <c r="N159" s="148">
        <f>INDEX('For CSV - 2019 VentSpcFuncData'!$J$6:$J$101,MATCH($B159,'For CSV - 2019 VentSpcFuncData'!$B$6:$B$101,0))</f>
        <v>15</v>
      </c>
      <c r="O159" s="148" t="e">
        <f t="shared" si="16"/>
        <v>#REF!</v>
      </c>
      <c r="P159" s="150" t="e">
        <f t="shared" si="12"/>
        <v>#REF!</v>
      </c>
      <c r="Q159" s="45" t="str">
        <f t="shared" si="13"/>
        <v>Healthcare Facility and Hospitals (Imaging Room),Misc - All others</v>
      </c>
      <c r="R159" s="45" t="e">
        <f>INDEX(#REF!,MATCH($A159,#REF!,0))</f>
        <v>#REF!</v>
      </c>
      <c r="S159" s="45">
        <f>INDEX('For CSV - 2019 VentSpcFuncData'!$L$6:$L$101,MATCH($B159,'For CSV - 2019 VentSpcFuncData'!$B$6:$B$101,0))</f>
        <v>58</v>
      </c>
      <c r="T159" s="45" t="e">
        <f>MATCH($A159,#REF!,0)</f>
        <v>#REF!</v>
      </c>
      <c r="V159" t="str">
        <f t="shared" si="14"/>
        <v>2,              58,     "Misc - All others"</v>
      </c>
    </row>
    <row r="160" spans="1:22" x14ac:dyDescent="0.25">
      <c r="A160" s="49" t="s">
        <v>581</v>
      </c>
      <c r="B160" s="103" t="s">
        <v>781</v>
      </c>
      <c r="C160" s="57">
        <f>VLOOKUP($B160,'2019 Ventilation List SORT'!$A$6:$I$102,2)</f>
        <v>0.15</v>
      </c>
      <c r="D160" s="57">
        <f>VLOOKUP($B160,'2019 Ventilation List SORT'!$A$6:$I$102,3)</f>
        <v>0.15</v>
      </c>
      <c r="E160" s="60">
        <f>VLOOKUP($B160,'2019 Ventilation List SORT'!$A$6:$I$102,4)</f>
        <v>0</v>
      </c>
      <c r="F160" s="60">
        <f>VLOOKUP($B160,'2019 Ventilation List SORT'!$A$6:$I$102,5)</f>
        <v>0</v>
      </c>
      <c r="G160" s="57">
        <f>VLOOKUP($B160,'2019 Ventilation List SORT'!$A$6:$I$102,6)</f>
        <v>0</v>
      </c>
      <c r="H160" s="60">
        <f>VLOOKUP($B160,'2019 Ventilation List SORT'!$A$6:$I$102,7)</f>
        <v>2</v>
      </c>
      <c r="I160" s="57" t="str">
        <f>VLOOKUP($B160,'2019 Ventilation List SORT'!$A$6:$I$102,8)</f>
        <v/>
      </c>
      <c r="J160" s="96" t="str">
        <f>VLOOKUP($B160,'2019 Ventilation List SORT'!$A$6:$I$102,9)</f>
        <v>No</v>
      </c>
      <c r="K160" s="148" t="e">
        <f>INDEX(#REF!,MATCH($A160,#REF!,0))*0.5</f>
        <v>#REF!</v>
      </c>
      <c r="L160" s="148">
        <f>INDEX('For CSV - 2019 VentSpcFuncData'!$K$6:$K$101,MATCH($B160,'For CSV - 2019 VentSpcFuncData'!$B$6:$B$101,0))</f>
        <v>0</v>
      </c>
      <c r="M160" s="148" t="e">
        <f t="shared" si="15"/>
        <v>#REF!</v>
      </c>
      <c r="N160" s="148">
        <f>INDEX('For CSV - 2019 VentSpcFuncData'!$J$6:$J$101,MATCH($B160,'For CSV - 2019 VentSpcFuncData'!$B$6:$B$101,0))</f>
        <v>15</v>
      </c>
      <c r="O160" s="148" t="e">
        <f t="shared" si="16"/>
        <v>#REF!</v>
      </c>
      <c r="P160" s="150" t="e">
        <f t="shared" si="12"/>
        <v>#REF!</v>
      </c>
      <c r="Q160" s="45" t="str">
        <f t="shared" si="13"/>
        <v>Healthcare Facility and Hospitals (Medical Supply Room),Misc - All others</v>
      </c>
      <c r="R160" s="45" t="e">
        <f>INDEX(#REF!,MATCH($A160,#REF!,0))</f>
        <v>#REF!</v>
      </c>
      <c r="S160" s="45">
        <f>INDEX('For CSV - 2019 VentSpcFuncData'!$L$6:$L$101,MATCH($B160,'For CSV - 2019 VentSpcFuncData'!$B$6:$B$101,0))</f>
        <v>58</v>
      </c>
      <c r="T160" s="45" t="e">
        <f>MATCH($A160,#REF!,0)</f>
        <v>#REF!</v>
      </c>
      <c r="V160" t="e">
        <f t="shared" si="14"/>
        <v>#REF!</v>
      </c>
    </row>
    <row r="161" spans="1:22" x14ac:dyDescent="0.25">
      <c r="A161" s="49" t="s">
        <v>581</v>
      </c>
      <c r="B161" s="56" t="s">
        <v>781</v>
      </c>
      <c r="C161" s="57">
        <f>VLOOKUP($B161,'2019 Ventilation List SORT'!$A$6:$I$102,2)</f>
        <v>0.15</v>
      </c>
      <c r="D161" s="57">
        <f>VLOOKUP($B161,'2019 Ventilation List SORT'!$A$6:$I$102,3)</f>
        <v>0.15</v>
      </c>
      <c r="E161" s="60">
        <f>VLOOKUP($B161,'2019 Ventilation List SORT'!$A$6:$I$102,4)</f>
        <v>0</v>
      </c>
      <c r="F161" s="60">
        <f>VLOOKUP($B161,'2019 Ventilation List SORT'!$A$6:$I$102,5)</f>
        <v>0</v>
      </c>
      <c r="G161" s="57">
        <f>VLOOKUP($B161,'2019 Ventilation List SORT'!$A$6:$I$102,6)</f>
        <v>0</v>
      </c>
      <c r="H161" s="60">
        <f>VLOOKUP($B161,'2019 Ventilation List SORT'!$A$6:$I$102,7)</f>
        <v>2</v>
      </c>
      <c r="I161" s="57" t="str">
        <f>VLOOKUP($B161,'2019 Ventilation List SORT'!$A$6:$I$102,8)</f>
        <v/>
      </c>
      <c r="J161" s="96" t="str">
        <f>VLOOKUP($B161,'2019 Ventilation List SORT'!$A$6:$I$102,9)</f>
        <v>No</v>
      </c>
      <c r="K161" s="148" t="e">
        <f>INDEX(#REF!,MATCH($A161,#REF!,0))*0.5</f>
        <v>#REF!</v>
      </c>
      <c r="L161" s="148">
        <f>INDEX('For CSV - 2019 VentSpcFuncData'!$K$6:$K$101,MATCH($B161,'For CSV - 2019 VentSpcFuncData'!$B$6:$B$101,0))</f>
        <v>0</v>
      </c>
      <c r="M161" s="148" t="e">
        <f t="shared" si="15"/>
        <v>#REF!</v>
      </c>
      <c r="N161" s="148">
        <f>INDEX('For CSV - 2019 VentSpcFuncData'!$J$6:$J$101,MATCH($B161,'For CSV - 2019 VentSpcFuncData'!$B$6:$B$101,0))</f>
        <v>15</v>
      </c>
      <c r="O161" s="148" t="e">
        <f t="shared" si="16"/>
        <v>#REF!</v>
      </c>
      <c r="P161" s="150" t="e">
        <f t="shared" si="12"/>
        <v>#REF!</v>
      </c>
      <c r="Q161" s="45" t="str">
        <f t="shared" si="13"/>
        <v>Healthcare Facility and Hospitals (Medical Supply Room),Misc - All others</v>
      </c>
      <c r="R161" s="45" t="e">
        <f>INDEX(#REF!,MATCH($A161,#REF!,0))</f>
        <v>#REF!</v>
      </c>
      <c r="S161" s="45">
        <f>INDEX('For CSV - 2019 VentSpcFuncData'!$L$6:$L$101,MATCH($B161,'For CSV - 2019 VentSpcFuncData'!$B$6:$B$101,0))</f>
        <v>58</v>
      </c>
      <c r="T161" s="45" t="e">
        <f>MATCH($A161,#REF!,0)</f>
        <v>#REF!</v>
      </c>
      <c r="V161" t="str">
        <f t="shared" si="14"/>
        <v>2,              58,     "Misc - All others"</v>
      </c>
    </row>
    <row r="162" spans="1:22" x14ac:dyDescent="0.25">
      <c r="A162" s="49" t="s">
        <v>582</v>
      </c>
      <c r="B162" s="103" t="s">
        <v>781</v>
      </c>
      <c r="C162" s="57">
        <f>VLOOKUP($B162,'2019 Ventilation List SORT'!$A$6:$I$102,2)</f>
        <v>0.15</v>
      </c>
      <c r="D162" s="57">
        <f>VLOOKUP($B162,'2019 Ventilation List SORT'!$A$6:$I$102,3)</f>
        <v>0.15</v>
      </c>
      <c r="E162" s="60">
        <f>VLOOKUP($B162,'2019 Ventilation List SORT'!$A$6:$I$102,4)</f>
        <v>0</v>
      </c>
      <c r="F162" s="60">
        <f>VLOOKUP($B162,'2019 Ventilation List SORT'!$A$6:$I$102,5)</f>
        <v>0</v>
      </c>
      <c r="G162" s="57">
        <f>VLOOKUP($B162,'2019 Ventilation List SORT'!$A$6:$I$102,6)</f>
        <v>0</v>
      </c>
      <c r="H162" s="60">
        <f>VLOOKUP($B162,'2019 Ventilation List SORT'!$A$6:$I$102,7)</f>
        <v>2</v>
      </c>
      <c r="I162" s="57" t="str">
        <f>VLOOKUP($B162,'2019 Ventilation List SORT'!$A$6:$I$102,8)</f>
        <v/>
      </c>
      <c r="J162" s="96" t="str">
        <f>VLOOKUP($B162,'2019 Ventilation List SORT'!$A$6:$I$102,9)</f>
        <v>No</v>
      </c>
      <c r="K162" s="148" t="e">
        <f>INDEX(#REF!,MATCH($A162,#REF!,0))*0.5</f>
        <v>#REF!</v>
      </c>
      <c r="L162" s="148">
        <f>INDEX('For CSV - 2019 VentSpcFuncData'!$K$6:$K$101,MATCH($B162,'For CSV - 2019 VentSpcFuncData'!$B$6:$B$101,0))</f>
        <v>0</v>
      </c>
      <c r="M162" s="148" t="e">
        <f t="shared" si="15"/>
        <v>#REF!</v>
      </c>
      <c r="N162" s="148">
        <f>INDEX('For CSV - 2019 VentSpcFuncData'!$J$6:$J$101,MATCH($B162,'For CSV - 2019 VentSpcFuncData'!$B$6:$B$101,0))</f>
        <v>15</v>
      </c>
      <c r="O162" s="148" t="e">
        <f t="shared" si="16"/>
        <v>#REF!</v>
      </c>
      <c r="P162" s="150" t="e">
        <f t="shared" si="12"/>
        <v>#REF!</v>
      </c>
      <c r="Q162" s="45" t="str">
        <f t="shared" si="13"/>
        <v>Healthcare Facility and Hospitals (Nursery),Misc - All others</v>
      </c>
      <c r="R162" s="45" t="e">
        <f>INDEX(#REF!,MATCH($A162,#REF!,0))</f>
        <v>#REF!</v>
      </c>
      <c r="S162" s="45">
        <f>INDEX('For CSV - 2019 VentSpcFuncData'!$L$6:$L$101,MATCH($B162,'For CSV - 2019 VentSpcFuncData'!$B$6:$B$101,0))</f>
        <v>58</v>
      </c>
      <c r="T162" s="45" t="e">
        <f>MATCH($A162,#REF!,0)</f>
        <v>#REF!</v>
      </c>
      <c r="V162" t="e">
        <f t="shared" si="14"/>
        <v>#REF!</v>
      </c>
    </row>
    <row r="163" spans="1:22" x14ac:dyDescent="0.25">
      <c r="A163" s="49" t="s">
        <v>582</v>
      </c>
      <c r="B163" s="56" t="s">
        <v>781</v>
      </c>
      <c r="C163" s="57">
        <f>VLOOKUP($B163,'2019 Ventilation List SORT'!$A$6:$I$102,2)</f>
        <v>0.15</v>
      </c>
      <c r="D163" s="57">
        <f>VLOOKUP($B163,'2019 Ventilation List SORT'!$A$6:$I$102,3)</f>
        <v>0.15</v>
      </c>
      <c r="E163" s="60">
        <f>VLOOKUP($B163,'2019 Ventilation List SORT'!$A$6:$I$102,4)</f>
        <v>0</v>
      </c>
      <c r="F163" s="60">
        <f>VLOOKUP($B163,'2019 Ventilation List SORT'!$A$6:$I$102,5)</f>
        <v>0</v>
      </c>
      <c r="G163" s="57">
        <f>VLOOKUP($B163,'2019 Ventilation List SORT'!$A$6:$I$102,6)</f>
        <v>0</v>
      </c>
      <c r="H163" s="60">
        <f>VLOOKUP($B163,'2019 Ventilation List SORT'!$A$6:$I$102,7)</f>
        <v>2</v>
      </c>
      <c r="I163" s="57" t="str">
        <f>VLOOKUP($B163,'2019 Ventilation List SORT'!$A$6:$I$102,8)</f>
        <v/>
      </c>
      <c r="J163" s="96" t="str">
        <f>VLOOKUP($B163,'2019 Ventilation List SORT'!$A$6:$I$102,9)</f>
        <v>No</v>
      </c>
      <c r="K163" s="148" t="e">
        <f>INDEX(#REF!,MATCH($A163,#REF!,0))*0.5</f>
        <v>#REF!</v>
      </c>
      <c r="L163" s="148">
        <f>INDEX('For CSV - 2019 VentSpcFuncData'!$K$6:$K$101,MATCH($B163,'For CSV - 2019 VentSpcFuncData'!$B$6:$B$101,0))</f>
        <v>0</v>
      </c>
      <c r="M163" s="148" t="e">
        <f t="shared" si="15"/>
        <v>#REF!</v>
      </c>
      <c r="N163" s="148">
        <f>INDEX('For CSV - 2019 VentSpcFuncData'!$J$6:$J$101,MATCH($B163,'For CSV - 2019 VentSpcFuncData'!$B$6:$B$101,0))</f>
        <v>15</v>
      </c>
      <c r="O163" s="148" t="e">
        <f t="shared" si="16"/>
        <v>#REF!</v>
      </c>
      <c r="P163" s="150" t="e">
        <f t="shared" si="12"/>
        <v>#REF!</v>
      </c>
      <c r="Q163" s="45" t="str">
        <f t="shared" si="13"/>
        <v>Healthcare Facility and Hospitals (Nursery),Misc - All others</v>
      </c>
      <c r="R163" s="45" t="e">
        <f>INDEX(#REF!,MATCH($A163,#REF!,0))</f>
        <v>#REF!</v>
      </c>
      <c r="S163" s="45">
        <f>INDEX('For CSV - 2019 VentSpcFuncData'!$L$6:$L$101,MATCH($B163,'For CSV - 2019 VentSpcFuncData'!$B$6:$B$101,0))</f>
        <v>58</v>
      </c>
      <c r="T163" s="45" t="e">
        <f>MATCH($A163,#REF!,0)</f>
        <v>#REF!</v>
      </c>
      <c r="V163" t="str">
        <f t="shared" si="14"/>
        <v>2,              58,     "Misc - All others"</v>
      </c>
    </row>
    <row r="164" spans="1:22" x14ac:dyDescent="0.25">
      <c r="A164" s="49" t="s">
        <v>584</v>
      </c>
      <c r="B164" s="103" t="s">
        <v>781</v>
      </c>
      <c r="C164" s="57">
        <f>VLOOKUP($B164,'2019 Ventilation List SORT'!$A$6:$I$102,2)</f>
        <v>0.15</v>
      </c>
      <c r="D164" s="57">
        <f>VLOOKUP($B164,'2019 Ventilation List SORT'!$A$6:$I$102,3)</f>
        <v>0.15</v>
      </c>
      <c r="E164" s="60">
        <f>VLOOKUP($B164,'2019 Ventilation List SORT'!$A$6:$I$102,4)</f>
        <v>0</v>
      </c>
      <c r="F164" s="60">
        <f>VLOOKUP($B164,'2019 Ventilation List SORT'!$A$6:$I$102,5)</f>
        <v>0</v>
      </c>
      <c r="G164" s="57">
        <f>VLOOKUP($B164,'2019 Ventilation List SORT'!$A$6:$I$102,6)</f>
        <v>0</v>
      </c>
      <c r="H164" s="60">
        <f>VLOOKUP($B164,'2019 Ventilation List SORT'!$A$6:$I$102,7)</f>
        <v>2</v>
      </c>
      <c r="I164" s="57" t="str">
        <f>VLOOKUP($B164,'2019 Ventilation List SORT'!$A$6:$I$102,8)</f>
        <v/>
      </c>
      <c r="J164" s="96" t="str">
        <f>VLOOKUP($B164,'2019 Ventilation List SORT'!$A$6:$I$102,9)</f>
        <v>No</v>
      </c>
      <c r="K164" s="148" t="e">
        <f>INDEX(#REF!,MATCH($A164,#REF!,0))*0.5</f>
        <v>#REF!</v>
      </c>
      <c r="L164" s="148">
        <f>INDEX('For CSV - 2019 VentSpcFuncData'!$K$6:$K$101,MATCH($B164,'For CSV - 2019 VentSpcFuncData'!$B$6:$B$101,0))</f>
        <v>0</v>
      </c>
      <c r="M164" s="148" t="e">
        <f t="shared" si="15"/>
        <v>#REF!</v>
      </c>
      <c r="N164" s="148">
        <f>INDEX('For CSV - 2019 VentSpcFuncData'!$J$6:$J$101,MATCH($B164,'For CSV - 2019 VentSpcFuncData'!$B$6:$B$101,0))</f>
        <v>15</v>
      </c>
      <c r="O164" s="148" t="e">
        <f t="shared" si="16"/>
        <v>#REF!</v>
      </c>
      <c r="P164" s="150" t="e">
        <f t="shared" si="12"/>
        <v>#REF!</v>
      </c>
      <c r="Q164" s="45" t="str">
        <f t="shared" si="13"/>
        <v>Healthcare Facility and Hospitals (Nurse's Station),Misc - All others</v>
      </c>
      <c r="R164" s="45" t="e">
        <f>INDEX(#REF!,MATCH($A164,#REF!,0))</f>
        <v>#REF!</v>
      </c>
      <c r="S164" s="45">
        <f>INDEX('For CSV - 2019 VentSpcFuncData'!$L$6:$L$101,MATCH($B164,'For CSV - 2019 VentSpcFuncData'!$B$6:$B$101,0))</f>
        <v>58</v>
      </c>
      <c r="T164" s="45" t="e">
        <f>MATCH($A164,#REF!,0)</f>
        <v>#REF!</v>
      </c>
      <c r="V164" t="e">
        <f t="shared" si="14"/>
        <v>#REF!</v>
      </c>
    </row>
    <row r="165" spans="1:22" x14ac:dyDescent="0.25">
      <c r="A165" s="49" t="s">
        <v>584</v>
      </c>
      <c r="B165" s="56" t="s">
        <v>781</v>
      </c>
      <c r="C165" s="57">
        <f>VLOOKUP($B165,'2019 Ventilation List SORT'!$A$6:$I$102,2)</f>
        <v>0.15</v>
      </c>
      <c r="D165" s="57">
        <f>VLOOKUP($B165,'2019 Ventilation List SORT'!$A$6:$I$102,3)</f>
        <v>0.15</v>
      </c>
      <c r="E165" s="60">
        <f>VLOOKUP($B165,'2019 Ventilation List SORT'!$A$6:$I$102,4)</f>
        <v>0</v>
      </c>
      <c r="F165" s="60">
        <f>VLOOKUP($B165,'2019 Ventilation List SORT'!$A$6:$I$102,5)</f>
        <v>0</v>
      </c>
      <c r="G165" s="57">
        <f>VLOOKUP($B165,'2019 Ventilation List SORT'!$A$6:$I$102,6)</f>
        <v>0</v>
      </c>
      <c r="H165" s="60">
        <f>VLOOKUP($B165,'2019 Ventilation List SORT'!$A$6:$I$102,7)</f>
        <v>2</v>
      </c>
      <c r="I165" s="57" t="str">
        <f>VLOOKUP($B165,'2019 Ventilation List SORT'!$A$6:$I$102,8)</f>
        <v/>
      </c>
      <c r="J165" s="96" t="str">
        <f>VLOOKUP($B165,'2019 Ventilation List SORT'!$A$6:$I$102,9)</f>
        <v>No</v>
      </c>
      <c r="K165" s="148" t="e">
        <f>INDEX(#REF!,MATCH($A165,#REF!,0))*0.5</f>
        <v>#REF!</v>
      </c>
      <c r="L165" s="148">
        <f>INDEX('For CSV - 2019 VentSpcFuncData'!$K$6:$K$101,MATCH($B165,'For CSV - 2019 VentSpcFuncData'!$B$6:$B$101,0))</f>
        <v>0</v>
      </c>
      <c r="M165" s="148" t="e">
        <f t="shared" si="15"/>
        <v>#REF!</v>
      </c>
      <c r="N165" s="148">
        <f>INDEX('For CSV - 2019 VentSpcFuncData'!$J$6:$J$101,MATCH($B165,'For CSV - 2019 VentSpcFuncData'!$B$6:$B$101,0))</f>
        <v>15</v>
      </c>
      <c r="O165" s="148" t="e">
        <f t="shared" si="16"/>
        <v>#REF!</v>
      </c>
      <c r="P165" s="150" t="e">
        <f t="shared" si="12"/>
        <v>#REF!</v>
      </c>
      <c r="Q165" s="45" t="str">
        <f t="shared" si="13"/>
        <v>Healthcare Facility and Hospitals (Nurse's Station),Misc - All others</v>
      </c>
      <c r="R165" s="45" t="e">
        <f>INDEX(#REF!,MATCH($A165,#REF!,0))</f>
        <v>#REF!</v>
      </c>
      <c r="S165" s="45">
        <f>INDEX('For CSV - 2019 VentSpcFuncData'!$L$6:$L$101,MATCH($B165,'For CSV - 2019 VentSpcFuncData'!$B$6:$B$101,0))</f>
        <v>58</v>
      </c>
      <c r="T165" s="45" t="e">
        <f>MATCH($A165,#REF!,0)</f>
        <v>#REF!</v>
      </c>
      <c r="V165" t="str">
        <f t="shared" si="14"/>
        <v>2,              58,     "Misc - All others"</v>
      </c>
    </row>
    <row r="166" spans="1:22" x14ac:dyDescent="0.25">
      <c r="A166" s="49" t="s">
        <v>580</v>
      </c>
      <c r="B166" s="103" t="s">
        <v>781</v>
      </c>
      <c r="C166" s="57">
        <f>VLOOKUP($B166,'2019 Ventilation List SORT'!$A$6:$I$102,2)</f>
        <v>0.15</v>
      </c>
      <c r="D166" s="57">
        <f>VLOOKUP($B166,'2019 Ventilation List SORT'!$A$6:$I$102,3)</f>
        <v>0.15</v>
      </c>
      <c r="E166" s="60">
        <f>VLOOKUP($B166,'2019 Ventilation List SORT'!$A$6:$I$102,4)</f>
        <v>0</v>
      </c>
      <c r="F166" s="60">
        <f>VLOOKUP($B166,'2019 Ventilation List SORT'!$A$6:$I$102,5)</f>
        <v>0</v>
      </c>
      <c r="G166" s="57">
        <f>VLOOKUP($B166,'2019 Ventilation List SORT'!$A$6:$I$102,6)</f>
        <v>0</v>
      </c>
      <c r="H166" s="60">
        <f>VLOOKUP($B166,'2019 Ventilation List SORT'!$A$6:$I$102,7)</f>
        <v>2</v>
      </c>
      <c r="I166" s="57" t="str">
        <f>VLOOKUP($B166,'2019 Ventilation List SORT'!$A$6:$I$102,8)</f>
        <v/>
      </c>
      <c r="J166" s="96" t="str">
        <f>VLOOKUP($B166,'2019 Ventilation List SORT'!$A$6:$I$102,9)</f>
        <v>No</v>
      </c>
      <c r="K166" s="148" t="e">
        <f>INDEX(#REF!,MATCH($A166,#REF!,0))*0.5</f>
        <v>#REF!</v>
      </c>
      <c r="L166" s="148">
        <f>INDEX('For CSV - 2019 VentSpcFuncData'!$K$6:$K$101,MATCH($B166,'For CSV - 2019 VentSpcFuncData'!$B$6:$B$101,0))</f>
        <v>0</v>
      </c>
      <c r="M166" s="148" t="e">
        <f t="shared" si="15"/>
        <v>#REF!</v>
      </c>
      <c r="N166" s="148">
        <f>INDEX('For CSV - 2019 VentSpcFuncData'!$J$6:$J$101,MATCH($B166,'For CSV - 2019 VentSpcFuncData'!$B$6:$B$101,0))</f>
        <v>15</v>
      </c>
      <c r="O166" s="148" t="e">
        <f t="shared" si="16"/>
        <v>#REF!</v>
      </c>
      <c r="P166" s="150" t="e">
        <f t="shared" si="12"/>
        <v>#REF!</v>
      </c>
      <c r="Q166" s="45" t="str">
        <f t="shared" si="13"/>
        <v>Healthcare Facility and Hospitals (Imaging Room),Misc - All others</v>
      </c>
      <c r="R166" s="45" t="e">
        <f>INDEX(#REF!,MATCH($A166,#REF!,0))</f>
        <v>#REF!</v>
      </c>
      <c r="S166" s="45">
        <f>INDEX('For CSV - 2019 VentSpcFuncData'!$L$6:$L$101,MATCH($B166,'For CSV - 2019 VentSpcFuncData'!$B$6:$B$101,0))</f>
        <v>58</v>
      </c>
      <c r="T166" s="45" t="e">
        <f>MATCH($A166,#REF!,0)</f>
        <v>#REF!</v>
      </c>
      <c r="V166" t="e">
        <f t="shared" si="14"/>
        <v>#REF!</v>
      </c>
    </row>
    <row r="167" spans="1:22" x14ac:dyDescent="0.25">
      <c r="A167" s="49" t="s">
        <v>580</v>
      </c>
      <c r="B167" s="56" t="s">
        <v>781</v>
      </c>
      <c r="C167" s="57">
        <f>VLOOKUP($B167,'2019 Ventilation List SORT'!$A$6:$I$102,2)</f>
        <v>0.15</v>
      </c>
      <c r="D167" s="57">
        <f>VLOOKUP($B167,'2019 Ventilation List SORT'!$A$6:$I$102,3)</f>
        <v>0.15</v>
      </c>
      <c r="E167" s="60">
        <f>VLOOKUP($B167,'2019 Ventilation List SORT'!$A$6:$I$102,4)</f>
        <v>0</v>
      </c>
      <c r="F167" s="60">
        <f>VLOOKUP($B167,'2019 Ventilation List SORT'!$A$6:$I$102,5)</f>
        <v>0</v>
      </c>
      <c r="G167" s="57">
        <f>VLOOKUP($B167,'2019 Ventilation List SORT'!$A$6:$I$102,6)</f>
        <v>0</v>
      </c>
      <c r="H167" s="60">
        <f>VLOOKUP($B167,'2019 Ventilation List SORT'!$A$6:$I$102,7)</f>
        <v>2</v>
      </c>
      <c r="I167" s="57" t="str">
        <f>VLOOKUP($B167,'2019 Ventilation List SORT'!$A$6:$I$102,8)</f>
        <v/>
      </c>
      <c r="J167" s="96" t="str">
        <f>VLOOKUP($B167,'2019 Ventilation List SORT'!$A$6:$I$102,9)</f>
        <v>No</v>
      </c>
      <c r="K167" s="148" t="e">
        <f>INDEX(#REF!,MATCH($A167,#REF!,0))*0.5</f>
        <v>#REF!</v>
      </c>
      <c r="L167" s="148">
        <f>INDEX('For CSV - 2019 VentSpcFuncData'!$K$6:$K$101,MATCH($B167,'For CSV - 2019 VentSpcFuncData'!$B$6:$B$101,0))</f>
        <v>0</v>
      </c>
      <c r="M167" s="148" t="e">
        <f t="shared" si="15"/>
        <v>#REF!</v>
      </c>
      <c r="N167" s="148">
        <f>INDEX('For CSV - 2019 VentSpcFuncData'!$J$6:$J$101,MATCH($B167,'For CSV - 2019 VentSpcFuncData'!$B$6:$B$101,0))</f>
        <v>15</v>
      </c>
      <c r="O167" s="148" t="e">
        <f t="shared" si="16"/>
        <v>#REF!</v>
      </c>
      <c r="P167" s="150" t="e">
        <f t="shared" si="12"/>
        <v>#REF!</v>
      </c>
      <c r="Q167" s="45" t="str">
        <f t="shared" si="13"/>
        <v>Healthcare Facility and Hospitals (Imaging Room),Misc - All others</v>
      </c>
      <c r="R167" s="45" t="e">
        <f>INDEX(#REF!,MATCH($A167,#REF!,0))</f>
        <v>#REF!</v>
      </c>
      <c r="S167" s="45">
        <f>INDEX('For CSV - 2019 VentSpcFuncData'!$L$6:$L$101,MATCH($B167,'For CSV - 2019 VentSpcFuncData'!$B$6:$B$101,0))</f>
        <v>58</v>
      </c>
      <c r="T167" s="45" t="e">
        <f>MATCH($A167,#REF!,0)</f>
        <v>#REF!</v>
      </c>
      <c r="V167" t="str">
        <f t="shared" si="14"/>
        <v>2,              58,     "Misc - All others"</v>
      </c>
    </row>
    <row r="168" spans="1:22" x14ac:dyDescent="0.25">
      <c r="A168" s="49" t="s">
        <v>585</v>
      </c>
      <c r="B168" s="103" t="s">
        <v>781</v>
      </c>
      <c r="C168" s="57">
        <f>VLOOKUP($B168,'2019 Ventilation List SORT'!$A$6:$I$102,2)</f>
        <v>0.15</v>
      </c>
      <c r="D168" s="57">
        <f>VLOOKUP($B168,'2019 Ventilation List SORT'!$A$6:$I$102,3)</f>
        <v>0.15</v>
      </c>
      <c r="E168" s="60">
        <f>VLOOKUP($B168,'2019 Ventilation List SORT'!$A$6:$I$102,4)</f>
        <v>0</v>
      </c>
      <c r="F168" s="60">
        <f>VLOOKUP($B168,'2019 Ventilation List SORT'!$A$6:$I$102,5)</f>
        <v>0</v>
      </c>
      <c r="G168" s="57">
        <f>VLOOKUP($B168,'2019 Ventilation List SORT'!$A$6:$I$102,6)</f>
        <v>0</v>
      </c>
      <c r="H168" s="60">
        <f>VLOOKUP($B168,'2019 Ventilation List SORT'!$A$6:$I$102,7)</f>
        <v>2</v>
      </c>
      <c r="I168" s="57" t="str">
        <f>VLOOKUP($B168,'2019 Ventilation List SORT'!$A$6:$I$102,8)</f>
        <v/>
      </c>
      <c r="J168" s="96" t="str">
        <f>VLOOKUP($B168,'2019 Ventilation List SORT'!$A$6:$I$102,9)</f>
        <v>No</v>
      </c>
      <c r="K168" s="148" t="e">
        <f>INDEX(#REF!,MATCH($A168,#REF!,0))*0.5</f>
        <v>#REF!</v>
      </c>
      <c r="L168" s="148">
        <f>INDEX('For CSV - 2019 VentSpcFuncData'!$K$6:$K$101,MATCH($B168,'For CSV - 2019 VentSpcFuncData'!$B$6:$B$101,0))</f>
        <v>0</v>
      </c>
      <c r="M168" s="148" t="e">
        <f t="shared" si="15"/>
        <v>#REF!</v>
      </c>
      <c r="N168" s="148">
        <f>INDEX('For CSV - 2019 VentSpcFuncData'!$J$6:$J$101,MATCH($B168,'For CSV - 2019 VentSpcFuncData'!$B$6:$B$101,0))</f>
        <v>15</v>
      </c>
      <c r="O168" s="148" t="e">
        <f t="shared" si="16"/>
        <v>#REF!</v>
      </c>
      <c r="P168" s="150" t="e">
        <f t="shared" si="12"/>
        <v>#REF!</v>
      </c>
      <c r="Q168" s="45" t="str">
        <f t="shared" ref="Q168:Q176" si="17">_xlfn.CONCAT(A168,",",B168)</f>
        <v>Healthcare Facility and Hospitals (Operating Room),Misc - All others</v>
      </c>
      <c r="R168" s="45" t="e">
        <f>INDEX(#REF!,MATCH($A168,#REF!,0))</f>
        <v>#REF!</v>
      </c>
      <c r="S168" s="45">
        <f>INDEX('For CSV - 2019 VentSpcFuncData'!$L$6:$L$101,MATCH($B168,'For CSV - 2019 VentSpcFuncData'!$B$6:$B$101,0))</f>
        <v>58</v>
      </c>
      <c r="T168" s="45" t="e">
        <f>MATCH($A168,#REF!,0)</f>
        <v>#REF!</v>
      </c>
      <c r="V168" t="e">
        <f t="shared" si="14"/>
        <v>#REF!</v>
      </c>
    </row>
    <row r="169" spans="1:22" x14ac:dyDescent="0.25">
      <c r="A169" s="49" t="s">
        <v>585</v>
      </c>
      <c r="B169" s="56" t="s">
        <v>781</v>
      </c>
      <c r="C169" s="57">
        <f>VLOOKUP($B169,'2019 Ventilation List SORT'!$A$6:$I$102,2)</f>
        <v>0.15</v>
      </c>
      <c r="D169" s="57">
        <f>VLOOKUP($B169,'2019 Ventilation List SORT'!$A$6:$I$102,3)</f>
        <v>0.15</v>
      </c>
      <c r="E169" s="60">
        <f>VLOOKUP($B169,'2019 Ventilation List SORT'!$A$6:$I$102,4)</f>
        <v>0</v>
      </c>
      <c r="F169" s="60">
        <f>VLOOKUP($B169,'2019 Ventilation List SORT'!$A$6:$I$102,5)</f>
        <v>0</v>
      </c>
      <c r="G169" s="57">
        <f>VLOOKUP($B169,'2019 Ventilation List SORT'!$A$6:$I$102,6)</f>
        <v>0</v>
      </c>
      <c r="H169" s="60">
        <f>VLOOKUP($B169,'2019 Ventilation List SORT'!$A$6:$I$102,7)</f>
        <v>2</v>
      </c>
      <c r="I169" s="57" t="str">
        <f>VLOOKUP($B169,'2019 Ventilation List SORT'!$A$6:$I$102,8)</f>
        <v/>
      </c>
      <c r="J169" s="96" t="str">
        <f>VLOOKUP($B169,'2019 Ventilation List SORT'!$A$6:$I$102,9)</f>
        <v>No</v>
      </c>
      <c r="K169" s="148" t="e">
        <f>INDEX(#REF!,MATCH($A169,#REF!,0))*0.5</f>
        <v>#REF!</v>
      </c>
      <c r="L169" s="148">
        <f>INDEX('For CSV - 2019 VentSpcFuncData'!$K$6:$K$101,MATCH($B169,'For CSV - 2019 VentSpcFuncData'!$B$6:$B$101,0))</f>
        <v>0</v>
      </c>
      <c r="M169" s="148" t="e">
        <f t="shared" si="15"/>
        <v>#REF!</v>
      </c>
      <c r="N169" s="148">
        <f>INDEX('For CSV - 2019 VentSpcFuncData'!$J$6:$J$101,MATCH($B169,'For CSV - 2019 VentSpcFuncData'!$B$6:$B$101,0))</f>
        <v>15</v>
      </c>
      <c r="O169" s="148" t="e">
        <f t="shared" si="16"/>
        <v>#REF!</v>
      </c>
      <c r="P169" s="150" t="e">
        <f t="shared" si="12"/>
        <v>#REF!</v>
      </c>
      <c r="Q169" s="45" t="str">
        <f t="shared" si="17"/>
        <v>Healthcare Facility and Hospitals (Operating Room),Misc - All others</v>
      </c>
      <c r="R169" s="45" t="e">
        <f>INDEX(#REF!,MATCH($A169,#REF!,0))</f>
        <v>#REF!</v>
      </c>
      <c r="S169" s="45">
        <f>INDEX('For CSV - 2019 VentSpcFuncData'!$L$6:$L$101,MATCH($B169,'For CSV - 2019 VentSpcFuncData'!$B$6:$B$101,0))</f>
        <v>58</v>
      </c>
      <c r="T169" s="45" t="e">
        <f>MATCH($A169,#REF!,0)</f>
        <v>#REF!</v>
      </c>
      <c r="V169" t="str">
        <f t="shared" si="14"/>
        <v>2,              58,     "Misc - All others"</v>
      </c>
    </row>
    <row r="170" spans="1:22" x14ac:dyDescent="0.25">
      <c r="A170" s="49" t="s">
        <v>586</v>
      </c>
      <c r="B170" s="103" t="s">
        <v>781</v>
      </c>
      <c r="C170" s="57">
        <f>VLOOKUP($B170,'2019 Ventilation List SORT'!$A$6:$I$102,2)</f>
        <v>0.15</v>
      </c>
      <c r="D170" s="57">
        <f>VLOOKUP($B170,'2019 Ventilation List SORT'!$A$6:$I$102,3)</f>
        <v>0.15</v>
      </c>
      <c r="E170" s="60">
        <f>VLOOKUP($B170,'2019 Ventilation List SORT'!$A$6:$I$102,4)</f>
        <v>0</v>
      </c>
      <c r="F170" s="60">
        <f>VLOOKUP($B170,'2019 Ventilation List SORT'!$A$6:$I$102,5)</f>
        <v>0</v>
      </c>
      <c r="G170" s="57">
        <f>VLOOKUP($B170,'2019 Ventilation List SORT'!$A$6:$I$102,6)</f>
        <v>0</v>
      </c>
      <c r="H170" s="60">
        <f>VLOOKUP($B170,'2019 Ventilation List SORT'!$A$6:$I$102,7)</f>
        <v>2</v>
      </c>
      <c r="I170" s="57" t="str">
        <f>VLOOKUP($B170,'2019 Ventilation List SORT'!$A$6:$I$102,8)</f>
        <v/>
      </c>
      <c r="J170" s="96" t="str">
        <f>VLOOKUP($B170,'2019 Ventilation List SORT'!$A$6:$I$102,9)</f>
        <v>No</v>
      </c>
      <c r="K170" s="148" t="e">
        <f>INDEX(#REF!,MATCH($A170,#REF!,0))*0.5</f>
        <v>#REF!</v>
      </c>
      <c r="L170" s="148">
        <f>INDEX('For CSV - 2019 VentSpcFuncData'!$K$6:$K$101,MATCH($B170,'For CSV - 2019 VentSpcFuncData'!$B$6:$B$101,0))</f>
        <v>0</v>
      </c>
      <c r="M170" s="148" t="e">
        <f t="shared" si="15"/>
        <v>#REF!</v>
      </c>
      <c r="N170" s="148">
        <f>INDEX('For CSV - 2019 VentSpcFuncData'!$J$6:$J$101,MATCH($B170,'For CSV - 2019 VentSpcFuncData'!$B$6:$B$101,0))</f>
        <v>15</v>
      </c>
      <c r="O170" s="148" t="e">
        <f t="shared" si="16"/>
        <v>#REF!</v>
      </c>
      <c r="P170" s="150" t="e">
        <f t="shared" si="12"/>
        <v>#REF!</v>
      </c>
      <c r="Q170" s="45" t="str">
        <f t="shared" si="17"/>
        <v>Healthcare Facility and Hospitals (Patient Room),Misc - All others</v>
      </c>
      <c r="R170" s="45" t="e">
        <f>INDEX(#REF!,MATCH($A170,#REF!,0))</f>
        <v>#REF!</v>
      </c>
      <c r="S170" s="45">
        <f>INDEX('For CSV - 2019 VentSpcFuncData'!$L$6:$L$101,MATCH($B170,'For CSV - 2019 VentSpcFuncData'!$B$6:$B$101,0))</f>
        <v>58</v>
      </c>
      <c r="T170" s="45" t="e">
        <f>MATCH($A170,#REF!,0)</f>
        <v>#REF!</v>
      </c>
      <c r="V170" t="e">
        <f t="shared" si="14"/>
        <v>#REF!</v>
      </c>
    </row>
    <row r="171" spans="1:22" x14ac:dyDescent="0.25">
      <c r="A171" s="49" t="s">
        <v>586</v>
      </c>
      <c r="B171" s="56" t="s">
        <v>781</v>
      </c>
      <c r="C171" s="57">
        <f>VLOOKUP($B171,'2019 Ventilation List SORT'!$A$6:$I$102,2)</f>
        <v>0.15</v>
      </c>
      <c r="D171" s="57">
        <f>VLOOKUP($B171,'2019 Ventilation List SORT'!$A$6:$I$102,3)</f>
        <v>0.15</v>
      </c>
      <c r="E171" s="60">
        <f>VLOOKUP($B171,'2019 Ventilation List SORT'!$A$6:$I$102,4)</f>
        <v>0</v>
      </c>
      <c r="F171" s="60">
        <f>VLOOKUP($B171,'2019 Ventilation List SORT'!$A$6:$I$102,5)</f>
        <v>0</v>
      </c>
      <c r="G171" s="57">
        <f>VLOOKUP($B171,'2019 Ventilation List SORT'!$A$6:$I$102,6)</f>
        <v>0</v>
      </c>
      <c r="H171" s="60">
        <f>VLOOKUP($B171,'2019 Ventilation List SORT'!$A$6:$I$102,7)</f>
        <v>2</v>
      </c>
      <c r="I171" s="57" t="str">
        <f>VLOOKUP($B171,'2019 Ventilation List SORT'!$A$6:$I$102,8)</f>
        <v/>
      </c>
      <c r="J171" s="96" t="str">
        <f>VLOOKUP($B171,'2019 Ventilation List SORT'!$A$6:$I$102,9)</f>
        <v>No</v>
      </c>
      <c r="K171" s="148" t="e">
        <f>INDEX(#REF!,MATCH($A171,#REF!,0))*0.5</f>
        <v>#REF!</v>
      </c>
      <c r="L171" s="148">
        <f>INDEX('For CSV - 2019 VentSpcFuncData'!$K$6:$K$101,MATCH($B171,'For CSV - 2019 VentSpcFuncData'!$B$6:$B$101,0))</f>
        <v>0</v>
      </c>
      <c r="M171" s="148" t="e">
        <f t="shared" si="15"/>
        <v>#REF!</v>
      </c>
      <c r="N171" s="148">
        <f>INDEX('For CSV - 2019 VentSpcFuncData'!$J$6:$J$101,MATCH($B171,'For CSV - 2019 VentSpcFuncData'!$B$6:$B$101,0))</f>
        <v>15</v>
      </c>
      <c r="O171" s="148" t="e">
        <f t="shared" si="16"/>
        <v>#REF!</v>
      </c>
      <c r="P171" s="150" t="e">
        <f t="shared" si="12"/>
        <v>#REF!</v>
      </c>
      <c r="Q171" s="45" t="str">
        <f t="shared" si="17"/>
        <v>Healthcare Facility and Hospitals (Patient Room),Misc - All others</v>
      </c>
      <c r="R171" s="45" t="e">
        <f>INDEX(#REF!,MATCH($A171,#REF!,0))</f>
        <v>#REF!</v>
      </c>
      <c r="S171" s="45">
        <f>INDEX('For CSV - 2019 VentSpcFuncData'!$L$6:$L$101,MATCH($B171,'For CSV - 2019 VentSpcFuncData'!$B$6:$B$101,0))</f>
        <v>58</v>
      </c>
      <c r="T171" s="45" t="e">
        <f>MATCH($A171,#REF!,0)</f>
        <v>#REF!</v>
      </c>
      <c r="V171" t="str">
        <f t="shared" si="14"/>
        <v>2,              58,     "Misc - All others"</v>
      </c>
    </row>
    <row r="172" spans="1:22" x14ac:dyDescent="0.25">
      <c r="A172" s="49" t="s">
        <v>587</v>
      </c>
      <c r="B172" s="103" t="s">
        <v>781</v>
      </c>
      <c r="C172" s="57">
        <f>VLOOKUP($B172,'2019 Ventilation List SORT'!$A$6:$I$102,2)</f>
        <v>0.15</v>
      </c>
      <c r="D172" s="57">
        <f>VLOOKUP($B172,'2019 Ventilation List SORT'!$A$6:$I$102,3)</f>
        <v>0.15</v>
      </c>
      <c r="E172" s="60">
        <f>VLOOKUP($B172,'2019 Ventilation List SORT'!$A$6:$I$102,4)</f>
        <v>0</v>
      </c>
      <c r="F172" s="60">
        <f>VLOOKUP($B172,'2019 Ventilation List SORT'!$A$6:$I$102,5)</f>
        <v>0</v>
      </c>
      <c r="G172" s="57">
        <f>VLOOKUP($B172,'2019 Ventilation List SORT'!$A$6:$I$102,6)</f>
        <v>0</v>
      </c>
      <c r="H172" s="60">
        <f>VLOOKUP($B172,'2019 Ventilation List SORT'!$A$6:$I$102,7)</f>
        <v>2</v>
      </c>
      <c r="I172" s="57" t="str">
        <f>VLOOKUP($B172,'2019 Ventilation List SORT'!$A$6:$I$102,8)</f>
        <v/>
      </c>
      <c r="J172" s="96" t="str">
        <f>VLOOKUP($B172,'2019 Ventilation List SORT'!$A$6:$I$102,9)</f>
        <v>No</v>
      </c>
      <c r="K172" s="148" t="e">
        <f>INDEX(#REF!,MATCH($A172,#REF!,0))*0.5</f>
        <v>#REF!</v>
      </c>
      <c r="L172" s="148">
        <f>INDEX('For CSV - 2019 VentSpcFuncData'!$K$6:$K$101,MATCH($B172,'For CSV - 2019 VentSpcFuncData'!$B$6:$B$101,0))</f>
        <v>0</v>
      </c>
      <c r="M172" s="148" t="e">
        <f t="shared" si="15"/>
        <v>#REF!</v>
      </c>
      <c r="N172" s="148">
        <f>INDEX('For CSV - 2019 VentSpcFuncData'!$J$6:$J$101,MATCH($B172,'For CSV - 2019 VentSpcFuncData'!$B$6:$B$101,0))</f>
        <v>15</v>
      </c>
      <c r="O172" s="148" t="e">
        <f t="shared" si="16"/>
        <v>#REF!</v>
      </c>
      <c r="P172" s="150" t="e">
        <f t="shared" si="12"/>
        <v>#REF!</v>
      </c>
      <c r="Q172" s="45" t="str">
        <f t="shared" si="17"/>
        <v>Healthcare Facility and Hospitals (Physical Therapy Room),Misc - All others</v>
      </c>
      <c r="R172" s="45" t="e">
        <f>INDEX(#REF!,MATCH($A172,#REF!,0))</f>
        <v>#REF!</v>
      </c>
      <c r="S172" s="45">
        <f>INDEX('For CSV - 2019 VentSpcFuncData'!$L$6:$L$101,MATCH($B172,'For CSV - 2019 VentSpcFuncData'!$B$6:$B$101,0))</f>
        <v>58</v>
      </c>
      <c r="T172" s="45" t="e">
        <f>MATCH($A172,#REF!,0)</f>
        <v>#REF!</v>
      </c>
      <c r="V172" t="e">
        <f t="shared" si="14"/>
        <v>#REF!</v>
      </c>
    </row>
    <row r="173" spans="1:22" x14ac:dyDescent="0.25">
      <c r="A173" s="49" t="s">
        <v>587</v>
      </c>
      <c r="B173" s="56" t="s">
        <v>781</v>
      </c>
      <c r="C173" s="57">
        <f>VLOOKUP($B173,'2019 Ventilation List SORT'!$A$6:$I$102,2)</f>
        <v>0.15</v>
      </c>
      <c r="D173" s="57">
        <f>VLOOKUP($B173,'2019 Ventilation List SORT'!$A$6:$I$102,3)</f>
        <v>0.15</v>
      </c>
      <c r="E173" s="60">
        <f>VLOOKUP($B173,'2019 Ventilation List SORT'!$A$6:$I$102,4)</f>
        <v>0</v>
      </c>
      <c r="F173" s="60">
        <f>VLOOKUP($B173,'2019 Ventilation List SORT'!$A$6:$I$102,5)</f>
        <v>0</v>
      </c>
      <c r="G173" s="57">
        <f>VLOOKUP($B173,'2019 Ventilation List SORT'!$A$6:$I$102,6)</f>
        <v>0</v>
      </c>
      <c r="H173" s="60">
        <f>VLOOKUP($B173,'2019 Ventilation List SORT'!$A$6:$I$102,7)</f>
        <v>2</v>
      </c>
      <c r="I173" s="57" t="str">
        <f>VLOOKUP($B173,'2019 Ventilation List SORT'!$A$6:$I$102,8)</f>
        <v/>
      </c>
      <c r="J173" s="96" t="str">
        <f>VLOOKUP($B173,'2019 Ventilation List SORT'!$A$6:$I$102,9)</f>
        <v>No</v>
      </c>
      <c r="K173" s="148" t="e">
        <f>INDEX(#REF!,MATCH($A173,#REF!,0))*0.5</f>
        <v>#REF!</v>
      </c>
      <c r="L173" s="148">
        <f>INDEX('For CSV - 2019 VentSpcFuncData'!$K$6:$K$101,MATCH($B173,'For CSV - 2019 VentSpcFuncData'!$B$6:$B$101,0))</f>
        <v>0</v>
      </c>
      <c r="M173" s="148" t="e">
        <f t="shared" si="15"/>
        <v>#REF!</v>
      </c>
      <c r="N173" s="148">
        <f>INDEX('For CSV - 2019 VentSpcFuncData'!$J$6:$J$101,MATCH($B173,'For CSV - 2019 VentSpcFuncData'!$B$6:$B$101,0))</f>
        <v>15</v>
      </c>
      <c r="O173" s="148" t="e">
        <f t="shared" si="16"/>
        <v>#REF!</v>
      </c>
      <c r="P173" s="150" t="e">
        <f t="shared" si="12"/>
        <v>#REF!</v>
      </c>
      <c r="Q173" s="45" t="str">
        <f t="shared" si="17"/>
        <v>Healthcare Facility and Hospitals (Physical Therapy Room),Misc - All others</v>
      </c>
      <c r="R173" s="45" t="e">
        <f>INDEX(#REF!,MATCH($A173,#REF!,0))</f>
        <v>#REF!</v>
      </c>
      <c r="S173" s="45">
        <f>INDEX('For CSV - 2019 VentSpcFuncData'!$L$6:$L$101,MATCH($B173,'For CSV - 2019 VentSpcFuncData'!$B$6:$B$101,0))</f>
        <v>58</v>
      </c>
      <c r="T173" s="45" t="e">
        <f>MATCH($A173,#REF!,0)</f>
        <v>#REF!</v>
      </c>
      <c r="V173" t="str">
        <f t="shared" si="14"/>
        <v>2,              58,     "Misc - All others"</v>
      </c>
    </row>
    <row r="174" spans="1:22" x14ac:dyDescent="0.25">
      <c r="A174" s="49" t="s">
        <v>588</v>
      </c>
      <c r="B174" s="103" t="s">
        <v>781</v>
      </c>
      <c r="C174" s="57">
        <f>VLOOKUP($B174,'2019 Ventilation List SORT'!$A$6:$I$102,2)</f>
        <v>0.15</v>
      </c>
      <c r="D174" s="57">
        <f>VLOOKUP($B174,'2019 Ventilation List SORT'!$A$6:$I$102,3)</f>
        <v>0.15</v>
      </c>
      <c r="E174" s="60">
        <f>VLOOKUP($B174,'2019 Ventilation List SORT'!$A$6:$I$102,4)</f>
        <v>0</v>
      </c>
      <c r="F174" s="60">
        <f>VLOOKUP($B174,'2019 Ventilation List SORT'!$A$6:$I$102,5)</f>
        <v>0</v>
      </c>
      <c r="G174" s="57">
        <f>VLOOKUP($B174,'2019 Ventilation List SORT'!$A$6:$I$102,6)</f>
        <v>0</v>
      </c>
      <c r="H174" s="60">
        <f>VLOOKUP($B174,'2019 Ventilation List SORT'!$A$6:$I$102,7)</f>
        <v>2</v>
      </c>
      <c r="I174" s="57" t="str">
        <f>VLOOKUP($B174,'2019 Ventilation List SORT'!$A$6:$I$102,8)</f>
        <v/>
      </c>
      <c r="J174" s="96" t="str">
        <f>VLOOKUP($B174,'2019 Ventilation List SORT'!$A$6:$I$102,9)</f>
        <v>No</v>
      </c>
      <c r="K174" s="148" t="e">
        <f>INDEX(#REF!,MATCH($A174,#REF!,0))*0.5</f>
        <v>#REF!</v>
      </c>
      <c r="L174" s="148">
        <f>INDEX('For CSV - 2019 VentSpcFuncData'!$K$6:$K$101,MATCH($B174,'For CSV - 2019 VentSpcFuncData'!$B$6:$B$101,0))</f>
        <v>0</v>
      </c>
      <c r="M174" s="148" t="e">
        <f t="shared" si="15"/>
        <v>#REF!</v>
      </c>
      <c r="N174" s="148">
        <f>INDEX('For CSV - 2019 VentSpcFuncData'!$J$6:$J$101,MATCH($B174,'For CSV - 2019 VentSpcFuncData'!$B$6:$B$101,0))</f>
        <v>15</v>
      </c>
      <c r="O174" s="148" t="e">
        <f t="shared" si="16"/>
        <v>#REF!</v>
      </c>
      <c r="P174" s="150" t="e">
        <f t="shared" si="12"/>
        <v>#REF!</v>
      </c>
      <c r="Q174" s="45" t="str">
        <f t="shared" si="17"/>
        <v>Healthcare Facility and Hospitals (Recovery Room),Misc - All others</v>
      </c>
      <c r="R174" s="45" t="e">
        <f>INDEX(#REF!,MATCH($A174,#REF!,0))</f>
        <v>#REF!</v>
      </c>
      <c r="S174" s="45">
        <f>INDEX('For CSV - 2019 VentSpcFuncData'!$L$6:$L$101,MATCH($B174,'For CSV - 2019 VentSpcFuncData'!$B$6:$B$101,0))</f>
        <v>58</v>
      </c>
      <c r="T174" s="45" t="e">
        <f>MATCH($A174,#REF!,0)</f>
        <v>#REF!</v>
      </c>
      <c r="V174" t="e">
        <f t="shared" si="14"/>
        <v>#REF!</v>
      </c>
    </row>
    <row r="175" spans="1:22" x14ac:dyDescent="0.25">
      <c r="A175" s="49" t="s">
        <v>588</v>
      </c>
      <c r="B175" s="56" t="s">
        <v>781</v>
      </c>
      <c r="C175" s="57">
        <f>VLOOKUP($B175,'2019 Ventilation List SORT'!$A$6:$I$102,2)</f>
        <v>0.15</v>
      </c>
      <c r="D175" s="57">
        <f>VLOOKUP($B175,'2019 Ventilation List SORT'!$A$6:$I$102,3)</f>
        <v>0.15</v>
      </c>
      <c r="E175" s="60">
        <f>VLOOKUP($B175,'2019 Ventilation List SORT'!$A$6:$I$102,4)</f>
        <v>0</v>
      </c>
      <c r="F175" s="60">
        <f>VLOOKUP($B175,'2019 Ventilation List SORT'!$A$6:$I$102,5)</f>
        <v>0</v>
      </c>
      <c r="G175" s="57">
        <f>VLOOKUP($B175,'2019 Ventilation List SORT'!$A$6:$I$102,6)</f>
        <v>0</v>
      </c>
      <c r="H175" s="60">
        <f>VLOOKUP($B175,'2019 Ventilation List SORT'!$A$6:$I$102,7)</f>
        <v>2</v>
      </c>
      <c r="I175" s="57" t="str">
        <f>VLOOKUP($B175,'2019 Ventilation List SORT'!$A$6:$I$102,8)</f>
        <v/>
      </c>
      <c r="J175" s="96" t="str">
        <f>VLOOKUP($B175,'2019 Ventilation List SORT'!$A$6:$I$102,9)</f>
        <v>No</v>
      </c>
      <c r="K175" s="148" t="e">
        <f>INDEX(#REF!,MATCH($A175,#REF!,0))*0.5</f>
        <v>#REF!</v>
      </c>
      <c r="L175" s="148">
        <f>INDEX('For CSV - 2019 VentSpcFuncData'!$K$6:$K$101,MATCH($B175,'For CSV - 2019 VentSpcFuncData'!$B$6:$B$101,0))</f>
        <v>0</v>
      </c>
      <c r="M175" s="148" t="e">
        <f t="shared" si="15"/>
        <v>#REF!</v>
      </c>
      <c r="N175" s="148">
        <f>INDEX('For CSV - 2019 VentSpcFuncData'!$J$6:$J$101,MATCH($B175,'For CSV - 2019 VentSpcFuncData'!$B$6:$B$101,0))</f>
        <v>15</v>
      </c>
      <c r="O175" s="148" t="e">
        <f t="shared" si="16"/>
        <v>#REF!</v>
      </c>
      <c r="P175" s="150" t="e">
        <f t="shared" si="12"/>
        <v>#REF!</v>
      </c>
      <c r="Q175" s="45" t="str">
        <f t="shared" si="17"/>
        <v>Healthcare Facility and Hospitals (Recovery Room),Misc - All others</v>
      </c>
      <c r="R175" s="45" t="e">
        <f>INDEX(#REF!,MATCH($A175,#REF!,0))</f>
        <v>#REF!</v>
      </c>
      <c r="S175" s="45">
        <f>INDEX('For CSV - 2019 VentSpcFuncData'!$L$6:$L$101,MATCH($B175,'For CSV - 2019 VentSpcFuncData'!$B$6:$B$101,0))</f>
        <v>58</v>
      </c>
      <c r="T175" s="45" t="e">
        <f>MATCH($A175,#REF!,0)</f>
        <v>#REF!</v>
      </c>
      <c r="V175" t="str">
        <f t="shared" si="14"/>
        <v>2,              58,     "Misc - All others"</v>
      </c>
    </row>
    <row r="176" spans="1:22" x14ac:dyDescent="0.25">
      <c r="A176" s="45" t="s">
        <v>622</v>
      </c>
      <c r="B176" s="119" t="s">
        <v>131</v>
      </c>
      <c r="C176" s="57">
        <f>VLOOKUP($B176,'2019 Ventilation List SORT'!$A$6:$I$102,2)</f>
        <v>0.15</v>
      </c>
      <c r="D176" s="57">
        <f>VLOOKUP($B176,'2019 Ventilation List SORT'!$A$6:$I$102,3)</f>
        <v>0.15</v>
      </c>
      <c r="E176" s="60">
        <f>VLOOKUP($B176,'2019 Ventilation List SORT'!$A$6:$I$102,4)</f>
        <v>0</v>
      </c>
      <c r="F176" s="60">
        <f>VLOOKUP($B176,'2019 Ventilation List SORT'!$A$6:$I$102,5)</f>
        <v>0</v>
      </c>
      <c r="G176" s="57">
        <f>VLOOKUP($B176,'2019 Ventilation List SORT'!$A$6:$I$102,6)</f>
        <v>0</v>
      </c>
      <c r="H176" s="60">
        <f>VLOOKUP($B176,'2019 Ventilation List SORT'!$A$6:$I$102,7)</f>
        <v>2</v>
      </c>
      <c r="I176" s="57" t="str">
        <f>VLOOKUP($B176,'2019 Ventilation List SORT'!$A$6:$I$102,8)</f>
        <v>B</v>
      </c>
      <c r="J176" s="96" t="str">
        <f>VLOOKUP($B176,'2019 Ventilation List SORT'!$A$6:$I$102,9)</f>
        <v>No</v>
      </c>
      <c r="K176" s="148" t="e">
        <f>INDEX(#REF!,MATCH($A176,#REF!,0))*0.5</f>
        <v>#REF!</v>
      </c>
      <c r="L176" s="148">
        <f>INDEX('For CSV - 2019 VentSpcFuncData'!$K$6:$K$101,MATCH($B176,'For CSV - 2019 VentSpcFuncData'!$B$6:$B$101,0))</f>
        <v>0</v>
      </c>
      <c r="M176" s="148" t="e">
        <f t="shared" si="15"/>
        <v>#REF!</v>
      </c>
      <c r="N176" s="148">
        <f>INDEX('For CSV - 2019 VentSpcFuncData'!$J$6:$J$101,MATCH($B176,'For CSV - 2019 VentSpcFuncData'!$B$6:$B$101,0))</f>
        <v>0</v>
      </c>
      <c r="O176" s="148" t="e">
        <f t="shared" si="16"/>
        <v>#REF!</v>
      </c>
      <c r="P176" s="150" t="e">
        <f t="shared" si="12"/>
        <v>#REF!</v>
      </c>
      <c r="Q176" s="45" t="str">
        <f t="shared" si="17"/>
        <v>High-Rise Residential Living Spaces,NA</v>
      </c>
      <c r="R176" s="45" t="e">
        <f>INDEX(#REF!,MATCH($A176,#REF!,0))</f>
        <v>#REF!</v>
      </c>
      <c r="S176" s="45">
        <f>INDEX('For CSV - 2019 VentSpcFuncData'!$L$6:$L$101,MATCH($B176,'For CSV - 2019 VentSpcFuncData'!$B$6:$B$101,0))</f>
        <v>96</v>
      </c>
      <c r="T176" s="45" t="e">
        <f>MATCH($A176,#REF!,0)</f>
        <v>#REF!</v>
      </c>
      <c r="V176" t="e">
        <f t="shared" si="14"/>
        <v>#REF!</v>
      </c>
    </row>
    <row r="177" spans="1:22" x14ac:dyDescent="0.25">
      <c r="A177" s="45" t="s">
        <v>622</v>
      </c>
      <c r="B177" s="119" t="s">
        <v>131</v>
      </c>
      <c r="C177" s="57">
        <f>VLOOKUP($B177,'2019 Ventilation List SORT'!$A$6:$I$102,2)</f>
        <v>0.15</v>
      </c>
      <c r="D177" s="57">
        <f>VLOOKUP($B177,'2019 Ventilation List SORT'!$A$6:$I$102,3)</f>
        <v>0.15</v>
      </c>
      <c r="E177" s="60">
        <f>VLOOKUP($B177,'2019 Ventilation List SORT'!$A$6:$I$102,4)</f>
        <v>0</v>
      </c>
      <c r="F177" s="60">
        <f>VLOOKUP($B177,'2019 Ventilation List SORT'!$A$6:$I$102,5)</f>
        <v>0</v>
      </c>
      <c r="G177" s="57">
        <f>VLOOKUP($B177,'2019 Ventilation List SORT'!$A$6:$I$102,6)</f>
        <v>0</v>
      </c>
      <c r="H177" s="60">
        <f>VLOOKUP($B177,'2019 Ventilation List SORT'!$A$6:$I$102,7)</f>
        <v>2</v>
      </c>
      <c r="I177" s="57" t="str">
        <f>VLOOKUP($B177,'2019 Ventilation List SORT'!$A$6:$I$102,8)</f>
        <v>B</v>
      </c>
      <c r="J177" s="96" t="str">
        <f>VLOOKUP($B177,'2019 Ventilation List SORT'!$A$6:$I$102,9)</f>
        <v>No</v>
      </c>
      <c r="K177" s="148" t="e">
        <f>INDEX(#REF!,MATCH($A177,#REF!,0))*0.5</f>
        <v>#REF!</v>
      </c>
      <c r="L177" s="148">
        <f>INDEX('For CSV - 2019 VentSpcFuncData'!$K$6:$K$101,MATCH($B177,'For CSV - 2019 VentSpcFuncData'!$B$6:$B$101,0))</f>
        <v>0</v>
      </c>
      <c r="M177" s="148" t="e">
        <f t="shared" si="15"/>
        <v>#REF!</v>
      </c>
      <c r="N177" s="148">
        <f>INDEX('For CSV - 2019 VentSpcFuncData'!$J$6:$J$101,MATCH($B177,'For CSV - 2019 VentSpcFuncData'!$B$6:$B$101,0))</f>
        <v>0</v>
      </c>
      <c r="O177" s="148" t="e">
        <f t="shared" si="16"/>
        <v>#REF!</v>
      </c>
      <c r="P177" s="150" t="e">
        <f t="shared" si="12"/>
        <v>#REF!</v>
      </c>
      <c r="Q177" s="45" t="s">
        <v>970</v>
      </c>
      <c r="R177" s="45">
        <v>226</v>
      </c>
      <c r="S177" s="45">
        <f>INDEX('For CSV - 2019 VentSpcFuncData'!$L$6:$L$101,MATCH($B177,'For CSV - 2019 VentSpcFuncData'!$B$6:$B$101,0))</f>
        <v>96</v>
      </c>
      <c r="T177" s="45" t="e">
        <f>MATCH($A177,#REF!,0)</f>
        <v>#REF!</v>
      </c>
      <c r="V177" t="str">
        <f t="shared" si="14"/>
        <v>2,              96,     "NA"</v>
      </c>
    </row>
    <row r="178" spans="1:22" x14ac:dyDescent="0.25">
      <c r="A178" s="45" t="s">
        <v>469</v>
      </c>
      <c r="B178" s="119" t="s">
        <v>928</v>
      </c>
      <c r="C178" s="57">
        <f>VLOOKUP($B178,'2019 Ventilation List SORT'!$A$6:$I$102,2)</f>
        <v>0.5</v>
      </c>
      <c r="D178" s="57">
        <f>VLOOKUP($B178,'2019 Ventilation List SORT'!$A$6:$I$102,3)</f>
        <v>0.5</v>
      </c>
      <c r="E178" s="60">
        <f>VLOOKUP($B178,'2019 Ventilation List SORT'!$A$6:$I$102,4)</f>
        <v>0</v>
      </c>
      <c r="F178" s="60">
        <f>VLOOKUP($B178,'2019 Ventilation List SORT'!$A$6:$I$102,5)</f>
        <v>0</v>
      </c>
      <c r="G178" s="57">
        <f>VLOOKUP($B178,'2019 Ventilation List SORT'!$A$6:$I$102,6)</f>
        <v>0</v>
      </c>
      <c r="H178" s="60">
        <f>VLOOKUP($B178,'2019 Ventilation List SORT'!$A$6:$I$102,7)</f>
        <v>1</v>
      </c>
      <c r="I178" s="57" t="str">
        <f>VLOOKUP($B178,'2019 Ventilation List SORT'!$A$6:$I$102,8)</f>
        <v>F</v>
      </c>
      <c r="J178" s="96" t="str">
        <f>VLOOKUP($B178,'2019 Ventilation List SORT'!$A$6:$I$102,9)</f>
        <v>No</v>
      </c>
      <c r="K178" s="148" t="e">
        <f>INDEX(#REF!,MATCH($A178,#REF!,0))*0.5</f>
        <v>#REF!</v>
      </c>
      <c r="L178" s="148">
        <f>INDEX('For CSV - 2019 VentSpcFuncData'!$K$6:$K$101,MATCH($B178,'For CSV - 2019 VentSpcFuncData'!$B$6:$B$101,0))</f>
        <v>33.333333333333336</v>
      </c>
      <c r="M178" s="148">
        <f t="shared" si="15"/>
        <v>33.333333333333336</v>
      </c>
      <c r="N178" s="148">
        <f>INDEX('For CSV - 2019 VentSpcFuncData'!$J$6:$J$101,MATCH($B178,'For CSV - 2019 VentSpcFuncData'!$B$6:$B$101,0))</f>
        <v>15</v>
      </c>
      <c r="O178" s="148" t="e">
        <f t="shared" si="16"/>
        <v>#REF!</v>
      </c>
      <c r="P178" s="150" t="e">
        <f t="shared" si="12"/>
        <v>#REF!</v>
      </c>
      <c r="Q178" s="45" t="str">
        <f t="shared" ref="Q178:Q209" si="18">_xlfn.CONCAT(A178,",",B178)</f>
        <v>Hotel Function Area,Lodging - Multipurpose assembly</v>
      </c>
      <c r="R178" s="45" t="e">
        <f>INDEX(#REF!,MATCH($A178,#REF!,0))</f>
        <v>#REF!</v>
      </c>
      <c r="S178" s="45">
        <f>INDEX('For CSV - 2019 VentSpcFuncData'!$L$6:$L$101,MATCH($B178,'For CSV - 2019 VentSpcFuncData'!$B$6:$B$101,0))</f>
        <v>57</v>
      </c>
      <c r="T178" s="45" t="e">
        <f>MATCH($A178,#REF!,0)</f>
        <v>#REF!</v>
      </c>
      <c r="V178" t="e">
        <f t="shared" si="14"/>
        <v>#REF!</v>
      </c>
    </row>
    <row r="179" spans="1:22" x14ac:dyDescent="0.25">
      <c r="A179" s="45" t="s">
        <v>469</v>
      </c>
      <c r="B179" s="56" t="s">
        <v>758</v>
      </c>
      <c r="C179" s="57">
        <f>VLOOKUP($B179,'2019 Ventilation List SORT'!$A$6:$I$102,2)</f>
        <v>0.5</v>
      </c>
      <c r="D179" s="57">
        <f>VLOOKUP($B179,'2019 Ventilation List SORT'!$A$6:$I$102,3)</f>
        <v>0.15</v>
      </c>
      <c r="E179" s="60">
        <f>VLOOKUP($B179,'2019 Ventilation List SORT'!$A$6:$I$102,4)</f>
        <v>0</v>
      </c>
      <c r="F179" s="60">
        <f>VLOOKUP($B179,'2019 Ventilation List SORT'!$A$6:$I$102,5)</f>
        <v>0</v>
      </c>
      <c r="G179" s="57">
        <f>VLOOKUP($B179,'2019 Ventilation List SORT'!$A$6:$I$102,6)</f>
        <v>0</v>
      </c>
      <c r="H179" s="60">
        <f>VLOOKUP($B179,'2019 Ventilation List SORT'!$A$6:$I$102,7)</f>
        <v>1</v>
      </c>
      <c r="I179" s="57" t="str">
        <f>VLOOKUP($B179,'2019 Ventilation List SORT'!$A$6:$I$102,8)</f>
        <v>F</v>
      </c>
      <c r="J179" s="96" t="str">
        <f>VLOOKUP($B179,'2019 Ventilation List SORT'!$A$6:$I$102,9)</f>
        <v>No</v>
      </c>
      <c r="K179" s="148" t="e">
        <f>INDEX(#REF!,MATCH($A179,#REF!,0))*0.5</f>
        <v>#REF!</v>
      </c>
      <c r="L179" s="148">
        <f>INDEX('For CSV - 2019 VentSpcFuncData'!$K$6:$K$101,MATCH($B179,'For CSV - 2019 VentSpcFuncData'!$B$6:$B$101,0))</f>
        <v>33.333333333333336</v>
      </c>
      <c r="M179" s="148">
        <f t="shared" si="15"/>
        <v>33.333333333333336</v>
      </c>
      <c r="N179" s="148">
        <f>INDEX('For CSV - 2019 VentSpcFuncData'!$J$6:$J$101,MATCH($B179,'For CSV - 2019 VentSpcFuncData'!$B$6:$B$101,0))</f>
        <v>15</v>
      </c>
      <c r="O179" s="148" t="e">
        <f t="shared" si="16"/>
        <v>#REF!</v>
      </c>
      <c r="P179" s="150" t="e">
        <f t="shared" si="12"/>
        <v>#REF!</v>
      </c>
      <c r="Q179" s="45" t="str">
        <f t="shared" si="18"/>
        <v>Hotel Function Area,General - Conference/meeting</v>
      </c>
      <c r="R179" s="45" t="e">
        <f>INDEX(#REF!,MATCH($A179,#REF!,0))</f>
        <v>#REF!</v>
      </c>
      <c r="S179" s="45">
        <f>INDEX('For CSV - 2019 VentSpcFuncData'!$L$6:$L$101,MATCH($B179,'For CSV - 2019 VentSpcFuncData'!$B$6:$B$101,0))</f>
        <v>48</v>
      </c>
      <c r="T179" s="45" t="e">
        <f>MATCH($A179,#REF!,0)</f>
        <v>#REF!</v>
      </c>
      <c r="V179" t="str">
        <f t="shared" si="14"/>
        <v>2,              48,     "General - Conference/meeting"</v>
      </c>
    </row>
    <row r="180" spans="1:22" x14ac:dyDescent="0.25">
      <c r="A180" s="45" t="s">
        <v>469</v>
      </c>
      <c r="B180" s="56" t="s">
        <v>765</v>
      </c>
      <c r="C180" s="57">
        <f>VLOOKUP($B180,'2019 Ventilation List SORT'!$A$6:$I$102,2)</f>
        <v>0.5</v>
      </c>
      <c r="D180" s="57">
        <f>VLOOKUP($B180,'2019 Ventilation List SORT'!$A$6:$I$102,3)</f>
        <v>0.15</v>
      </c>
      <c r="E180" s="60">
        <f>VLOOKUP($B180,'2019 Ventilation List SORT'!$A$6:$I$102,4)</f>
        <v>0</v>
      </c>
      <c r="F180" s="60">
        <f>VLOOKUP($B180,'2019 Ventilation List SORT'!$A$6:$I$102,5)</f>
        <v>0</v>
      </c>
      <c r="G180" s="57">
        <f>VLOOKUP($B180,'2019 Ventilation List SORT'!$A$6:$I$102,6)</f>
        <v>0</v>
      </c>
      <c r="H180" s="60">
        <f>VLOOKUP($B180,'2019 Ventilation List SORT'!$A$6:$I$102,7)</f>
        <v>1</v>
      </c>
      <c r="I180" s="57" t="str">
        <f>VLOOKUP($B180,'2019 Ventilation List SORT'!$A$6:$I$102,8)</f>
        <v>F</v>
      </c>
      <c r="J180" s="96" t="str">
        <f>VLOOKUP($B180,'2019 Ventilation List SORT'!$A$6:$I$102,9)</f>
        <v>No</v>
      </c>
      <c r="K180" s="148" t="e">
        <f>INDEX(#REF!,MATCH($A180,#REF!,0))*0.5</f>
        <v>#REF!</v>
      </c>
      <c r="L180" s="148">
        <f>INDEX('For CSV - 2019 VentSpcFuncData'!$K$6:$K$101,MATCH($B180,'For CSV - 2019 VentSpcFuncData'!$B$6:$B$101,0))</f>
        <v>33.333333333333336</v>
      </c>
      <c r="M180" s="148">
        <f t="shared" si="15"/>
        <v>33.333333333333336</v>
      </c>
      <c r="N180" s="148">
        <f>INDEX('For CSV - 2019 VentSpcFuncData'!$J$6:$J$101,MATCH($B180,'For CSV - 2019 VentSpcFuncData'!$B$6:$B$101,0))</f>
        <v>15</v>
      </c>
      <c r="O180" s="148" t="e">
        <f t="shared" si="16"/>
        <v>#REF!</v>
      </c>
      <c r="P180" s="150" t="e">
        <f t="shared" si="12"/>
        <v>#REF!</v>
      </c>
      <c r="Q180" s="45" t="str">
        <f t="shared" si="18"/>
        <v>Hotel Function Area,Lodging - Lobbies/pre-function</v>
      </c>
      <c r="R180" s="45" t="e">
        <f>INDEX(#REF!,MATCH($A180,#REF!,0))</f>
        <v>#REF!</v>
      </c>
      <c r="S180" s="45">
        <f>INDEX('For CSV - 2019 VentSpcFuncData'!$L$6:$L$101,MATCH($B180,'For CSV - 2019 VentSpcFuncData'!$B$6:$B$101,0))</f>
        <v>56</v>
      </c>
      <c r="T180" s="45" t="e">
        <f>MATCH($A180,#REF!,0)</f>
        <v>#REF!</v>
      </c>
      <c r="V180" t="str">
        <f t="shared" si="14"/>
        <v>2,              56,     "Lodging - Lobbies/pre-function"</v>
      </c>
    </row>
    <row r="181" spans="1:22" x14ac:dyDescent="0.25">
      <c r="A181" s="45" t="s">
        <v>469</v>
      </c>
      <c r="B181" s="56" t="s">
        <v>928</v>
      </c>
      <c r="C181" s="57">
        <f>VLOOKUP($B181,'2019 Ventilation List SORT'!$A$6:$I$102,2)</f>
        <v>0.5</v>
      </c>
      <c r="D181" s="57">
        <f>VLOOKUP($B181,'2019 Ventilation List SORT'!$A$6:$I$102,3)</f>
        <v>0.5</v>
      </c>
      <c r="E181" s="60">
        <f>VLOOKUP($B181,'2019 Ventilation List SORT'!$A$6:$I$102,4)</f>
        <v>0</v>
      </c>
      <c r="F181" s="60">
        <f>VLOOKUP($B181,'2019 Ventilation List SORT'!$A$6:$I$102,5)</f>
        <v>0</v>
      </c>
      <c r="G181" s="57">
        <f>VLOOKUP($B181,'2019 Ventilation List SORT'!$A$6:$I$102,6)</f>
        <v>0</v>
      </c>
      <c r="H181" s="60">
        <f>VLOOKUP($B181,'2019 Ventilation List SORT'!$A$6:$I$102,7)</f>
        <v>1</v>
      </c>
      <c r="I181" s="57" t="str">
        <f>VLOOKUP($B181,'2019 Ventilation List SORT'!$A$6:$I$102,8)</f>
        <v>F</v>
      </c>
      <c r="J181" s="96" t="str">
        <f>VLOOKUP($B181,'2019 Ventilation List SORT'!$A$6:$I$102,9)</f>
        <v>No</v>
      </c>
      <c r="K181" s="148" t="e">
        <f>INDEX(#REF!,MATCH($A181,#REF!,0))*0.5</f>
        <v>#REF!</v>
      </c>
      <c r="L181" s="148">
        <f>INDEX('For CSV - 2019 VentSpcFuncData'!$K$6:$K$101,MATCH($B181,'For CSV - 2019 VentSpcFuncData'!$B$6:$B$101,0))</f>
        <v>33.333333333333336</v>
      </c>
      <c r="M181" s="148">
        <f t="shared" si="15"/>
        <v>33.333333333333336</v>
      </c>
      <c r="N181" s="148">
        <f>INDEX('For CSV - 2019 VentSpcFuncData'!$J$6:$J$101,MATCH($B181,'For CSV - 2019 VentSpcFuncData'!$B$6:$B$101,0))</f>
        <v>15</v>
      </c>
      <c r="O181" s="148" t="e">
        <f t="shared" si="16"/>
        <v>#REF!</v>
      </c>
      <c r="P181" s="150" t="e">
        <f t="shared" si="12"/>
        <v>#REF!</v>
      </c>
      <c r="Q181" s="45" t="str">
        <f t="shared" si="18"/>
        <v>Hotel Function Area,Lodging - Multipurpose assembly</v>
      </c>
      <c r="R181" s="45" t="e">
        <f>INDEX(#REF!,MATCH($A181,#REF!,0))</f>
        <v>#REF!</v>
      </c>
      <c r="S181" s="45">
        <f>INDEX('For CSV - 2019 VentSpcFuncData'!$L$6:$L$101,MATCH($B181,'For CSV - 2019 VentSpcFuncData'!$B$6:$B$101,0))</f>
        <v>57</v>
      </c>
      <c r="T181" s="45" t="e">
        <f>MATCH($A181,#REF!,0)</f>
        <v>#REF!</v>
      </c>
      <c r="V181" t="str">
        <f t="shared" si="14"/>
        <v>2,              57,     "Lodging - Multipurpose assembly"</v>
      </c>
    </row>
    <row r="182" spans="1:22" x14ac:dyDescent="0.25">
      <c r="A182" s="45" t="s">
        <v>469</v>
      </c>
      <c r="B182" s="56" t="s">
        <v>834</v>
      </c>
      <c r="C182" s="57">
        <f>VLOOKUP($B182,'2019 Ventilation List SORT'!$A$6:$I$102,2)</f>
        <v>0.68</v>
      </c>
      <c r="D182" s="57">
        <f>VLOOKUP($B182,'2019 Ventilation List SORT'!$A$6:$I$102,3)</f>
        <v>0.15</v>
      </c>
      <c r="E182" s="60">
        <f>VLOOKUP($B182,'2019 Ventilation List SORT'!$A$6:$I$102,4)</f>
        <v>0</v>
      </c>
      <c r="F182" s="60">
        <f>VLOOKUP($B182,'2019 Ventilation List SORT'!$A$6:$I$102,5)</f>
        <v>0</v>
      </c>
      <c r="G182" s="57">
        <f>VLOOKUP($B182,'2019 Ventilation List SORT'!$A$6:$I$102,6)</f>
        <v>0</v>
      </c>
      <c r="H182" s="60">
        <f>VLOOKUP($B182,'2019 Ventilation List SORT'!$A$6:$I$102,7)</f>
        <v>1</v>
      </c>
      <c r="I182" s="57" t="str">
        <f>VLOOKUP($B182,'2019 Ventilation List SORT'!$A$6:$I$102,8)</f>
        <v/>
      </c>
      <c r="J182" s="96" t="str">
        <f>VLOOKUP($B182,'2019 Ventilation List SORT'!$A$6:$I$102,9)</f>
        <v>No</v>
      </c>
      <c r="K182" s="148" t="e">
        <f>INDEX(#REF!,MATCH($A182,#REF!,0))*0.5</f>
        <v>#REF!</v>
      </c>
      <c r="L182" s="148">
        <f>INDEX('For CSV - 2019 VentSpcFuncData'!$K$6:$K$101,MATCH($B182,'For CSV - 2019 VentSpcFuncData'!$B$6:$B$101,0))</f>
        <v>45.333333333333336</v>
      </c>
      <c r="M182" s="148">
        <f t="shared" si="15"/>
        <v>45.333333333333336</v>
      </c>
      <c r="N182" s="148">
        <f>INDEX('For CSV - 2019 VentSpcFuncData'!$J$6:$J$101,MATCH($B182,'For CSV - 2019 VentSpcFuncData'!$B$6:$B$101,0))</f>
        <v>15</v>
      </c>
      <c r="O182" s="148" t="e">
        <f t="shared" si="16"/>
        <v>#REF!</v>
      </c>
      <c r="P182" s="150" t="e">
        <f t="shared" si="12"/>
        <v>#REF!</v>
      </c>
      <c r="Q182" s="45" t="str">
        <f t="shared" si="18"/>
        <v>Hotel Function Area,Sports/Entertainment - Gambling casinos</v>
      </c>
      <c r="R182" s="45" t="e">
        <f>INDEX(#REF!,MATCH($A182,#REF!,0))</f>
        <v>#REF!</v>
      </c>
      <c r="S182" s="45">
        <f>INDEX('For CSV - 2019 VentSpcFuncData'!$L$6:$L$101,MATCH($B182,'For CSV - 2019 VentSpcFuncData'!$B$6:$B$101,0))</f>
        <v>87</v>
      </c>
      <c r="T182" s="45" t="e">
        <f>MATCH($A182,#REF!,0)</f>
        <v>#REF!</v>
      </c>
      <c r="V182" t="str">
        <f t="shared" si="14"/>
        <v>2,              87,     "Sports/Entertainment - Gambling casinos"</v>
      </c>
    </row>
    <row r="183" spans="1:22" x14ac:dyDescent="0.25">
      <c r="A183" s="45" t="s">
        <v>623</v>
      </c>
      <c r="B183" s="119" t="s">
        <v>761</v>
      </c>
      <c r="C183" s="57">
        <f>VLOOKUP($B183,'2019 Ventilation List SORT'!$A$6:$I$102,2)</f>
        <v>0.15</v>
      </c>
      <c r="D183" s="57">
        <f>VLOOKUP($B183,'2019 Ventilation List SORT'!$A$6:$I$102,3)</f>
        <v>0.15</v>
      </c>
      <c r="E183" s="60">
        <f>VLOOKUP($B183,'2019 Ventilation List SORT'!$A$6:$I$102,4)</f>
        <v>0</v>
      </c>
      <c r="F183" s="60">
        <f>VLOOKUP($B183,'2019 Ventilation List SORT'!$A$6:$I$102,5)</f>
        <v>0</v>
      </c>
      <c r="G183" s="57">
        <f>VLOOKUP($B183,'2019 Ventilation List SORT'!$A$6:$I$102,6)</f>
        <v>0</v>
      </c>
      <c r="H183" s="60">
        <f>VLOOKUP($B183,'2019 Ventilation List SORT'!$A$6:$I$102,7)</f>
        <v>1</v>
      </c>
      <c r="I183" s="57" t="str">
        <f>VLOOKUP($B183,'2019 Ventilation List SORT'!$A$6:$I$102,8)</f>
        <v>F</v>
      </c>
      <c r="J183" s="96" t="str">
        <f>VLOOKUP($B183,'2019 Ventilation List SORT'!$A$6:$I$102,9)</f>
        <v>No</v>
      </c>
      <c r="K183" s="148" t="e">
        <f>INDEX(#REF!,MATCH($A183,#REF!,0))*0.5</f>
        <v>#REF!</v>
      </c>
      <c r="L183" s="148">
        <f>INDEX('For CSV - 2019 VentSpcFuncData'!$K$6:$K$101,MATCH($B183,'For CSV - 2019 VentSpcFuncData'!$B$6:$B$101,0))</f>
        <v>0</v>
      </c>
      <c r="M183" s="148" t="e">
        <f t="shared" si="15"/>
        <v>#REF!</v>
      </c>
      <c r="N183" s="148">
        <f>INDEX('For CSV - 2019 VentSpcFuncData'!$J$6:$J$101,MATCH($B183,'For CSV - 2019 VentSpcFuncData'!$B$6:$B$101,0))</f>
        <v>15</v>
      </c>
      <c r="O183" s="148" t="e">
        <f t="shared" si="16"/>
        <v>#REF!</v>
      </c>
      <c r="P183" s="150" t="e">
        <f t="shared" si="12"/>
        <v>#REF!</v>
      </c>
      <c r="Q183" s="45" t="str">
        <f t="shared" si="18"/>
        <v>Hotel/Motel Guest Room,Lodging - Bedroom/living room</v>
      </c>
      <c r="R183" s="45" t="e">
        <f>INDEX(#REF!,MATCH($A183,#REF!,0))</f>
        <v>#REF!</v>
      </c>
      <c r="S183" s="45">
        <f>INDEX('For CSV - 2019 VentSpcFuncData'!$L$6:$L$101,MATCH($B183,'For CSV - 2019 VentSpcFuncData'!$B$6:$B$101,0))</f>
        <v>53</v>
      </c>
      <c r="T183" s="45" t="e">
        <f>MATCH($A183,#REF!,0)</f>
        <v>#REF!</v>
      </c>
      <c r="V183" t="e">
        <f t="shared" si="14"/>
        <v>#REF!</v>
      </c>
    </row>
    <row r="184" spans="1:22" x14ac:dyDescent="0.25">
      <c r="A184" s="45" t="s">
        <v>623</v>
      </c>
      <c r="B184" s="56" t="s">
        <v>762</v>
      </c>
      <c r="C184" s="57">
        <f>VLOOKUP($B184,'2019 Ventilation List SORT'!$A$6:$I$102,2)</f>
        <v>0.15</v>
      </c>
      <c r="D184" s="57">
        <f>VLOOKUP($B184,'2019 Ventilation List SORT'!$A$6:$I$102,3)</f>
        <v>0.15</v>
      </c>
      <c r="E184" s="60">
        <f>VLOOKUP($B184,'2019 Ventilation List SORT'!$A$6:$I$102,4)</f>
        <v>0</v>
      </c>
      <c r="F184" s="60">
        <f>VLOOKUP($B184,'2019 Ventilation List SORT'!$A$6:$I$102,5)</f>
        <v>0</v>
      </c>
      <c r="G184" s="57">
        <f>VLOOKUP($B184,'2019 Ventilation List SORT'!$A$6:$I$102,6)</f>
        <v>0</v>
      </c>
      <c r="H184" s="60">
        <f>VLOOKUP($B184,'2019 Ventilation List SORT'!$A$6:$I$102,7)</f>
        <v>1</v>
      </c>
      <c r="I184" s="57" t="str">
        <f>VLOOKUP($B184,'2019 Ventilation List SORT'!$A$6:$I$102,8)</f>
        <v>F</v>
      </c>
      <c r="J184" s="96" t="str">
        <f>VLOOKUP($B184,'2019 Ventilation List SORT'!$A$6:$I$102,9)</f>
        <v>No</v>
      </c>
      <c r="K184" s="148" t="e">
        <f>INDEX(#REF!,MATCH($A184,#REF!,0))*0.5</f>
        <v>#REF!</v>
      </c>
      <c r="L184" s="148">
        <f>INDEX('For CSV - 2019 VentSpcFuncData'!$K$6:$K$101,MATCH($B184,'For CSV - 2019 VentSpcFuncData'!$B$6:$B$101,0))</f>
        <v>0</v>
      </c>
      <c r="M184" s="148" t="e">
        <f t="shared" si="15"/>
        <v>#REF!</v>
      </c>
      <c r="N184" s="148">
        <f>INDEX('For CSV - 2019 VentSpcFuncData'!$J$6:$J$101,MATCH($B184,'For CSV - 2019 VentSpcFuncData'!$B$6:$B$101,0))</f>
        <v>15</v>
      </c>
      <c r="O184" s="148" t="e">
        <f t="shared" si="16"/>
        <v>#REF!</v>
      </c>
      <c r="P184" s="150" t="e">
        <f t="shared" si="12"/>
        <v>#REF!</v>
      </c>
      <c r="Q184" s="45" t="str">
        <f t="shared" si="18"/>
        <v>Hotel/Motel Guest Room,Lodging - Barracks sleeping areas</v>
      </c>
      <c r="R184" s="45" t="e">
        <f>INDEX(#REF!,MATCH($A184,#REF!,0))</f>
        <v>#REF!</v>
      </c>
      <c r="S184" s="45">
        <f>INDEX('For CSV - 2019 VentSpcFuncData'!$L$6:$L$101,MATCH($B184,'For CSV - 2019 VentSpcFuncData'!$B$6:$B$101,0))</f>
        <v>52</v>
      </c>
      <c r="T184" s="45" t="e">
        <f>MATCH($A184,#REF!,0)</f>
        <v>#REF!</v>
      </c>
      <c r="V184" t="str">
        <f t="shared" si="14"/>
        <v>2,              52,     "Lodging - Barracks sleeping areas"</v>
      </c>
    </row>
    <row r="185" spans="1:22" x14ac:dyDescent="0.25">
      <c r="A185" s="45" t="s">
        <v>623</v>
      </c>
      <c r="B185" s="56" t="s">
        <v>761</v>
      </c>
      <c r="C185" s="57">
        <f>VLOOKUP($B185,'2019 Ventilation List SORT'!$A$6:$I$102,2)</f>
        <v>0.15</v>
      </c>
      <c r="D185" s="57">
        <f>VLOOKUP($B185,'2019 Ventilation List SORT'!$A$6:$I$102,3)</f>
        <v>0.15</v>
      </c>
      <c r="E185" s="60">
        <f>VLOOKUP($B185,'2019 Ventilation List SORT'!$A$6:$I$102,4)</f>
        <v>0</v>
      </c>
      <c r="F185" s="60">
        <f>VLOOKUP($B185,'2019 Ventilation List SORT'!$A$6:$I$102,5)</f>
        <v>0</v>
      </c>
      <c r="G185" s="57">
        <f>VLOOKUP($B185,'2019 Ventilation List SORT'!$A$6:$I$102,6)</f>
        <v>0</v>
      </c>
      <c r="H185" s="60">
        <f>VLOOKUP($B185,'2019 Ventilation List SORT'!$A$6:$I$102,7)</f>
        <v>1</v>
      </c>
      <c r="I185" s="57" t="str">
        <f>VLOOKUP($B185,'2019 Ventilation List SORT'!$A$6:$I$102,8)</f>
        <v>F</v>
      </c>
      <c r="J185" s="96" t="str">
        <f>VLOOKUP($B185,'2019 Ventilation List SORT'!$A$6:$I$102,9)</f>
        <v>No</v>
      </c>
      <c r="K185" s="148" t="e">
        <f>INDEX(#REF!,MATCH($A185,#REF!,0))*0.5</f>
        <v>#REF!</v>
      </c>
      <c r="L185" s="148">
        <f>INDEX('For CSV - 2019 VentSpcFuncData'!$K$6:$K$101,MATCH($B185,'For CSV - 2019 VentSpcFuncData'!$B$6:$B$101,0))</f>
        <v>0</v>
      </c>
      <c r="M185" s="148" t="e">
        <f t="shared" si="15"/>
        <v>#REF!</v>
      </c>
      <c r="N185" s="148">
        <f>INDEX('For CSV - 2019 VentSpcFuncData'!$J$6:$J$101,MATCH($B185,'For CSV - 2019 VentSpcFuncData'!$B$6:$B$101,0))</f>
        <v>15</v>
      </c>
      <c r="O185" s="148" t="e">
        <f t="shared" si="16"/>
        <v>#REF!</v>
      </c>
      <c r="P185" s="150" t="e">
        <f t="shared" si="12"/>
        <v>#REF!</v>
      </c>
      <c r="Q185" s="45" t="str">
        <f t="shared" si="18"/>
        <v>Hotel/Motel Guest Room,Lodging - Bedroom/living room</v>
      </c>
      <c r="R185" s="45" t="e">
        <f>INDEX(#REF!,MATCH($A185,#REF!,0))</f>
        <v>#REF!</v>
      </c>
      <c r="S185" s="45">
        <f>INDEX('For CSV - 2019 VentSpcFuncData'!$L$6:$L$101,MATCH($B185,'For CSV - 2019 VentSpcFuncData'!$B$6:$B$101,0))</f>
        <v>53</v>
      </c>
      <c r="T185" s="45" t="e">
        <f>MATCH($A185,#REF!,0)</f>
        <v>#REF!</v>
      </c>
      <c r="V185" t="str">
        <f t="shared" si="14"/>
        <v>2,              53,     "Lodging - Bedroom/living room"</v>
      </c>
    </row>
    <row r="186" spans="1:22" x14ac:dyDescent="0.25">
      <c r="A186" s="45" t="s">
        <v>577</v>
      </c>
      <c r="B186" s="119" t="s">
        <v>755</v>
      </c>
      <c r="C186" s="57">
        <f>VLOOKUP($B186,'2019 Ventilation List SORT'!$A$6:$I$102,2)</f>
        <v>0.15</v>
      </c>
      <c r="D186" s="57">
        <f>VLOOKUP($B186,'2019 Ventilation List SORT'!$A$6:$I$102,3)</f>
        <v>0.15</v>
      </c>
      <c r="E186" s="60">
        <f>VLOOKUP($B186,'2019 Ventilation List SORT'!$A$6:$I$102,4)</f>
        <v>0</v>
      </c>
      <c r="F186" s="60">
        <f>VLOOKUP($B186,'2019 Ventilation List SORT'!$A$6:$I$102,5)</f>
        <v>0</v>
      </c>
      <c r="G186" s="57">
        <f>VLOOKUP($B186,'2019 Ventilation List SORT'!$A$6:$I$102,6)</f>
        <v>0.7</v>
      </c>
      <c r="H186" s="60">
        <f>VLOOKUP($B186,'2019 Ventilation List SORT'!$A$6:$I$102,7)</f>
        <v>2</v>
      </c>
      <c r="I186" s="57" t="str">
        <f>VLOOKUP($B186,'2019 Ventilation List SORT'!$A$6:$I$102,8)</f>
        <v/>
      </c>
      <c r="J186" s="96" t="str">
        <f>VLOOKUP($B186,'2019 Ventilation List SORT'!$A$6:$I$102,9)</f>
        <v>Yes</v>
      </c>
      <c r="K186" s="148" t="e">
        <f>INDEX(#REF!,MATCH($A186,#REF!,0))*0.5</f>
        <v>#REF!</v>
      </c>
      <c r="L186" s="148">
        <f>INDEX('For CSV - 2019 VentSpcFuncData'!$K$6:$K$101,MATCH($B186,'For CSV - 2019 VentSpcFuncData'!$B$6:$B$101,0))</f>
        <v>0</v>
      </c>
      <c r="M186" s="148" t="e">
        <f t="shared" si="15"/>
        <v>#REF!</v>
      </c>
      <c r="N186" s="148">
        <f>INDEX('For CSV - 2019 VentSpcFuncData'!$J$6:$J$101,MATCH($B186,'For CSV - 2019 VentSpcFuncData'!$B$6:$B$101,0))</f>
        <v>15</v>
      </c>
      <c r="O186" s="148" t="e">
        <f t="shared" si="16"/>
        <v>#REF!</v>
      </c>
      <c r="P186" s="150" t="e">
        <f t="shared" si="12"/>
        <v>#REF!</v>
      </c>
      <c r="Q186" s="45" t="str">
        <f t="shared" si="18"/>
        <v>Kitchen/Food Preparation Area,Food Service - Kitchen (cooking)</v>
      </c>
      <c r="R186" s="45" t="e">
        <f>INDEX(#REF!,MATCH($A186,#REF!,0))</f>
        <v>#REF!</v>
      </c>
      <c r="S186" s="45">
        <f>INDEX('For CSV - 2019 VentSpcFuncData'!$L$6:$L$101,MATCH($B186,'For CSV - 2019 VentSpcFuncData'!$B$6:$B$101,0))</f>
        <v>44</v>
      </c>
      <c r="T186" s="45" t="e">
        <f>MATCH($A186,#REF!,0)</f>
        <v>#REF!</v>
      </c>
      <c r="V186" t="e">
        <f t="shared" si="14"/>
        <v>#REF!</v>
      </c>
    </row>
    <row r="187" spans="1:22" x14ac:dyDescent="0.25">
      <c r="A187" s="45" t="s">
        <v>577</v>
      </c>
      <c r="B187" s="56" t="s">
        <v>755</v>
      </c>
      <c r="C187" s="57">
        <f>VLOOKUP($B187,'2019 Ventilation List SORT'!$A$6:$I$102,2)</f>
        <v>0.15</v>
      </c>
      <c r="D187" s="57">
        <f>VLOOKUP($B187,'2019 Ventilation List SORT'!$A$6:$I$102,3)</f>
        <v>0.15</v>
      </c>
      <c r="E187" s="60">
        <f>VLOOKUP($B187,'2019 Ventilation List SORT'!$A$6:$I$102,4)</f>
        <v>0</v>
      </c>
      <c r="F187" s="60">
        <f>VLOOKUP($B187,'2019 Ventilation List SORT'!$A$6:$I$102,5)</f>
        <v>0</v>
      </c>
      <c r="G187" s="57">
        <f>VLOOKUP($B187,'2019 Ventilation List SORT'!$A$6:$I$102,6)</f>
        <v>0.7</v>
      </c>
      <c r="H187" s="60">
        <f>VLOOKUP($B187,'2019 Ventilation List SORT'!$A$6:$I$102,7)</f>
        <v>2</v>
      </c>
      <c r="I187" s="57" t="str">
        <f>VLOOKUP($B187,'2019 Ventilation List SORT'!$A$6:$I$102,8)</f>
        <v/>
      </c>
      <c r="J187" s="96" t="str">
        <f>VLOOKUP($B187,'2019 Ventilation List SORT'!$A$6:$I$102,9)</f>
        <v>Yes</v>
      </c>
      <c r="K187" s="148" t="e">
        <f>INDEX(#REF!,MATCH($A187,#REF!,0))*0.5</f>
        <v>#REF!</v>
      </c>
      <c r="L187" s="148">
        <f>INDEX('For CSV - 2019 VentSpcFuncData'!$K$6:$K$101,MATCH($B187,'For CSV - 2019 VentSpcFuncData'!$B$6:$B$101,0))</f>
        <v>0</v>
      </c>
      <c r="M187" s="148" t="e">
        <f t="shared" si="15"/>
        <v>#REF!</v>
      </c>
      <c r="N187" s="148">
        <f>INDEX('For CSV - 2019 VentSpcFuncData'!$J$6:$J$101,MATCH($B187,'For CSV - 2019 VentSpcFuncData'!$B$6:$B$101,0))</f>
        <v>15</v>
      </c>
      <c r="O187" s="148" t="e">
        <f t="shared" si="16"/>
        <v>#REF!</v>
      </c>
      <c r="P187" s="150" t="e">
        <f t="shared" si="12"/>
        <v>#REF!</v>
      </c>
      <c r="Q187" s="45" t="str">
        <f t="shared" si="18"/>
        <v>Kitchen/Food Preparation Area,Food Service - Kitchen (cooking)</v>
      </c>
      <c r="R187" s="45" t="e">
        <f>INDEX(#REF!,MATCH($A187,#REF!,0))</f>
        <v>#REF!</v>
      </c>
      <c r="S187" s="45">
        <f>INDEX('For CSV - 2019 VentSpcFuncData'!$L$6:$L$101,MATCH($B187,'For CSV - 2019 VentSpcFuncData'!$B$6:$B$101,0))</f>
        <v>44</v>
      </c>
      <c r="T187" s="45" t="e">
        <f>MATCH($A187,#REF!,0)</f>
        <v>#REF!</v>
      </c>
      <c r="V187" t="str">
        <f t="shared" si="14"/>
        <v>2,              44,     "Food Service - Kitchen (cooking)"</v>
      </c>
    </row>
    <row r="188" spans="1:22" x14ac:dyDescent="0.25">
      <c r="A188" s="58" t="s">
        <v>273</v>
      </c>
      <c r="B188" s="119" t="s">
        <v>794</v>
      </c>
      <c r="C188" s="57">
        <f>VLOOKUP($B188,'2019 Ventilation List SORT'!$A$6:$I$102,2)</f>
        <v>0</v>
      </c>
      <c r="D188" s="57">
        <f>VLOOKUP($B188,'2019 Ventilation List SORT'!$A$6:$I$102,3)</f>
        <v>0</v>
      </c>
      <c r="E188" s="60">
        <f>VLOOKUP($B188,'2019 Ventilation List SORT'!$A$6:$I$102,4)</f>
        <v>0</v>
      </c>
      <c r="F188" s="60">
        <f>VLOOKUP($B188,'2019 Ventilation List SORT'!$A$6:$I$102,5)</f>
        <v>0</v>
      </c>
      <c r="G188" s="57">
        <f>VLOOKUP($B188,'2019 Ventilation List SORT'!$A$6:$I$102,6)</f>
        <v>0.3</v>
      </c>
      <c r="H188" s="60">
        <f>VLOOKUP($B188,'2019 Ventilation List SORT'!$A$6:$I$102,7)</f>
        <v>2</v>
      </c>
      <c r="I188" s="57" t="str">
        <f>VLOOKUP($B188,'2019 Ventilation List SORT'!$A$6:$I$102,8)</f>
        <v/>
      </c>
      <c r="J188" s="96" t="str">
        <f>VLOOKUP($B188,'2019 Ventilation List SORT'!$A$6:$I$102,9)</f>
        <v>No</v>
      </c>
      <c r="K188" s="148" t="e">
        <f>INDEX(#REF!,MATCH($A188,#REF!,0))*0.5</f>
        <v>#REF!</v>
      </c>
      <c r="L188" s="148">
        <f>INDEX('For CSV - 2019 VentSpcFuncData'!$K$6:$K$101,MATCH($B188,'For CSV - 2019 VentSpcFuncData'!$B$6:$B$101,0))</f>
        <v>0</v>
      </c>
      <c r="M188" s="148" t="e">
        <f t="shared" si="15"/>
        <v>#REF!</v>
      </c>
      <c r="N188" s="148">
        <f>INDEX('For CSV - 2019 VentSpcFuncData'!$J$6:$J$101,MATCH($B188,'For CSV - 2019 VentSpcFuncData'!$B$6:$B$101,0))</f>
        <v>0</v>
      </c>
      <c r="O188" s="148" t="e">
        <f t="shared" si="16"/>
        <v>#REF!</v>
      </c>
      <c r="P188" s="150" t="e">
        <f t="shared" si="12"/>
        <v>#REF!</v>
      </c>
      <c r="Q188" s="45" t="str">
        <f t="shared" si="18"/>
        <v>Kitchenette or Residential Kitchen,Exhaust - Kitchenettes</v>
      </c>
      <c r="R188" s="45" t="e">
        <f>INDEX(#REF!,MATCH($A188,#REF!,0))</f>
        <v>#REF!</v>
      </c>
      <c r="S188" s="45">
        <f>INDEX('For CSV - 2019 VentSpcFuncData'!$L$6:$L$101,MATCH($B188,'For CSV - 2019 VentSpcFuncData'!$B$6:$B$101,0))</f>
        <v>31</v>
      </c>
      <c r="T188" s="45" t="e">
        <f>MATCH($A188,#REF!,0)</f>
        <v>#REF!</v>
      </c>
      <c r="V188" t="e">
        <f t="shared" si="14"/>
        <v>#REF!</v>
      </c>
    </row>
    <row r="189" spans="1:22" x14ac:dyDescent="0.25">
      <c r="A189" s="58" t="s">
        <v>273</v>
      </c>
      <c r="B189" s="56" t="s">
        <v>794</v>
      </c>
      <c r="C189" s="57">
        <f>VLOOKUP($B189,'2019 Ventilation List SORT'!$A$6:$I$102,2)</f>
        <v>0</v>
      </c>
      <c r="D189" s="57">
        <f>VLOOKUP($B189,'2019 Ventilation List SORT'!$A$6:$I$102,3)</f>
        <v>0</v>
      </c>
      <c r="E189" s="60">
        <f>VLOOKUP($B189,'2019 Ventilation List SORT'!$A$6:$I$102,4)</f>
        <v>0</v>
      </c>
      <c r="F189" s="60">
        <f>VLOOKUP($B189,'2019 Ventilation List SORT'!$A$6:$I$102,5)</f>
        <v>0</v>
      </c>
      <c r="G189" s="57">
        <f>VLOOKUP($B189,'2019 Ventilation List SORT'!$A$6:$I$102,6)</f>
        <v>0.3</v>
      </c>
      <c r="H189" s="60">
        <f>VLOOKUP($B189,'2019 Ventilation List SORT'!$A$6:$I$102,7)</f>
        <v>2</v>
      </c>
      <c r="I189" s="57" t="str">
        <f>VLOOKUP($B189,'2019 Ventilation List SORT'!$A$6:$I$102,8)</f>
        <v/>
      </c>
      <c r="J189" s="96" t="str">
        <f>VLOOKUP($B189,'2019 Ventilation List SORT'!$A$6:$I$102,9)</f>
        <v>No</v>
      </c>
      <c r="K189" s="148" t="e">
        <f>INDEX(#REF!,MATCH($A189,#REF!,0))*0.5</f>
        <v>#REF!</v>
      </c>
      <c r="L189" s="148">
        <f>INDEX('For CSV - 2019 VentSpcFuncData'!$K$6:$K$101,MATCH($B189,'For CSV - 2019 VentSpcFuncData'!$B$6:$B$101,0))</f>
        <v>0</v>
      </c>
      <c r="M189" s="148" t="e">
        <f t="shared" si="15"/>
        <v>#REF!</v>
      </c>
      <c r="N189" s="148">
        <f>INDEX('For CSV - 2019 VentSpcFuncData'!$J$6:$J$101,MATCH($B189,'For CSV - 2019 VentSpcFuncData'!$B$6:$B$101,0))</f>
        <v>0</v>
      </c>
      <c r="O189" s="148" t="e">
        <f t="shared" si="16"/>
        <v>#REF!</v>
      </c>
      <c r="P189" s="150" t="e">
        <f t="shared" si="12"/>
        <v>#REF!</v>
      </c>
      <c r="Q189" s="45" t="str">
        <f t="shared" si="18"/>
        <v>Kitchenette or Residential Kitchen,Exhaust - Kitchenettes</v>
      </c>
      <c r="R189" s="45" t="e">
        <f>INDEX(#REF!,MATCH($A189,#REF!,0))</f>
        <v>#REF!</v>
      </c>
      <c r="S189" s="45">
        <f>INDEX('For CSV - 2019 VentSpcFuncData'!$L$6:$L$101,MATCH($B189,'For CSV - 2019 VentSpcFuncData'!$B$6:$B$101,0))</f>
        <v>31</v>
      </c>
      <c r="T189" s="45" t="e">
        <f>MATCH($A189,#REF!,0)</f>
        <v>#REF!</v>
      </c>
      <c r="V189" t="str">
        <f t="shared" si="14"/>
        <v>2,              31,     "Exhaust - Kitchenettes"</v>
      </c>
    </row>
    <row r="190" spans="1:22" x14ac:dyDescent="0.25">
      <c r="A190" s="45" t="s">
        <v>960</v>
      </c>
      <c r="B190" s="119" t="s">
        <v>763</v>
      </c>
      <c r="C190" s="57">
        <f>VLOOKUP($B190,'2019 Ventilation List SORT'!$A$6:$I$102,2)</f>
        <v>0.15</v>
      </c>
      <c r="D190" s="57">
        <f>VLOOKUP($B190,'2019 Ventilation List SORT'!$A$6:$I$102,3)</f>
        <v>0.15</v>
      </c>
      <c r="E190" s="60">
        <f>VLOOKUP($B190,'2019 Ventilation List SORT'!$A$6:$I$102,4)</f>
        <v>0</v>
      </c>
      <c r="F190" s="60">
        <f>VLOOKUP($B190,'2019 Ventilation List SORT'!$A$6:$I$102,5)</f>
        <v>0</v>
      </c>
      <c r="G190" s="57">
        <f>VLOOKUP($B190,'2019 Ventilation List SORT'!$A$6:$I$102,6)</f>
        <v>0</v>
      </c>
      <c r="H190" s="60">
        <f>VLOOKUP($B190,'2019 Ventilation List SORT'!$A$6:$I$102,7)</f>
        <v>2</v>
      </c>
      <c r="I190" s="57" t="str">
        <f>VLOOKUP($B190,'2019 Ventilation List SORT'!$A$6:$I$102,8)</f>
        <v/>
      </c>
      <c r="J190" s="96" t="str">
        <f>VLOOKUP($B190,'2019 Ventilation List SORT'!$A$6:$I$102,9)</f>
        <v>No</v>
      </c>
      <c r="K190" s="148" t="e">
        <f>INDEX(#REF!,MATCH($A190,#REF!,0))*0.5</f>
        <v>#REF!</v>
      </c>
      <c r="L190" s="148">
        <f>INDEX('For CSV - 2019 VentSpcFuncData'!$K$6:$K$101,MATCH($B190,'For CSV - 2019 VentSpcFuncData'!$B$6:$B$101,0))</f>
        <v>0</v>
      </c>
      <c r="M190" s="148" t="e">
        <f t="shared" si="15"/>
        <v>#REF!</v>
      </c>
      <c r="N190" s="148">
        <f>INDEX('For CSV - 2019 VentSpcFuncData'!$J$6:$J$101,MATCH($B190,'For CSV - 2019 VentSpcFuncData'!$B$6:$B$101,0))</f>
        <v>15</v>
      </c>
      <c r="O190" s="148" t="e">
        <f t="shared" si="16"/>
        <v>#REF!</v>
      </c>
      <c r="P190" s="150" t="e">
        <f t="shared" si="12"/>
        <v>#REF!</v>
      </c>
      <c r="Q190" s="45" t="str">
        <f t="shared" si="18"/>
        <v>Laundry Area,Lodging - Laundry rooms, central</v>
      </c>
      <c r="R190" s="45" t="e">
        <f>INDEX(#REF!,MATCH($A190,#REF!,0))</f>
        <v>#REF!</v>
      </c>
      <c r="S190" s="45">
        <f>INDEX('For CSV - 2019 VentSpcFuncData'!$L$6:$L$101,MATCH($B190,'For CSV - 2019 VentSpcFuncData'!$B$6:$B$101,0))</f>
        <v>55</v>
      </c>
      <c r="T190" s="45" t="e">
        <f>MATCH($A190,#REF!,0)</f>
        <v>#REF!</v>
      </c>
      <c r="V190" t="e">
        <f t="shared" si="14"/>
        <v>#REF!</v>
      </c>
    </row>
    <row r="191" spans="1:22" x14ac:dyDescent="0.25">
      <c r="A191" s="45" t="s">
        <v>960</v>
      </c>
      <c r="B191" s="56" t="s">
        <v>801</v>
      </c>
      <c r="C191" s="57">
        <f>VLOOKUP($B191,'2019 Ventilation List SORT'!$A$6:$I$102,2)</f>
        <v>0</v>
      </c>
      <c r="D191" s="57">
        <f>VLOOKUP($B191,'2019 Ventilation List SORT'!$A$6:$I$102,3)</f>
        <v>0</v>
      </c>
      <c r="E191" s="60">
        <f>VLOOKUP($B191,'2019 Ventilation List SORT'!$A$6:$I$102,4)</f>
        <v>0</v>
      </c>
      <c r="F191" s="60">
        <f>VLOOKUP($B191,'2019 Ventilation List SORT'!$A$6:$I$102,5)</f>
        <v>0</v>
      </c>
      <c r="G191" s="57">
        <f>VLOOKUP($B191,'2019 Ventilation List SORT'!$A$6:$I$102,6)</f>
        <v>1</v>
      </c>
      <c r="H191" s="60">
        <f>VLOOKUP($B191,'2019 Ventilation List SORT'!$A$6:$I$102,7)</f>
        <v>3</v>
      </c>
      <c r="I191" s="57" t="str">
        <f>VLOOKUP($B191,'2019 Ventilation List SORT'!$A$6:$I$102,8)</f>
        <v>Exh. Note F</v>
      </c>
      <c r="J191" s="96" t="str">
        <f>VLOOKUP($B191,'2019 Ventilation List SORT'!$A$6:$I$102,9)</f>
        <v>No</v>
      </c>
      <c r="K191" s="148" t="e">
        <f>INDEX(#REF!,MATCH($A191,#REF!,0))*0.5</f>
        <v>#REF!</v>
      </c>
      <c r="L191" s="148">
        <f>INDEX('For CSV - 2019 VentSpcFuncData'!$K$6:$K$101,MATCH($B191,'For CSV - 2019 VentSpcFuncData'!$B$6:$B$101,0))</f>
        <v>0</v>
      </c>
      <c r="M191" s="148" t="e">
        <f t="shared" si="15"/>
        <v>#REF!</v>
      </c>
      <c r="N191" s="148">
        <f>INDEX('For CSV - 2019 VentSpcFuncData'!$J$6:$J$101,MATCH($B191,'For CSV - 2019 VentSpcFuncData'!$B$6:$B$101,0))</f>
        <v>0</v>
      </c>
      <c r="O191" s="148" t="e">
        <f t="shared" si="16"/>
        <v>#REF!</v>
      </c>
      <c r="P191" s="150" t="e">
        <f t="shared" si="12"/>
        <v>#REF!</v>
      </c>
      <c r="Q191" s="45" t="str">
        <f t="shared" si="18"/>
        <v>Laundry Area,Exhaust - Soiled laundry storage rooms</v>
      </c>
      <c r="R191" s="45" t="e">
        <f>INDEX(#REF!,MATCH($A191,#REF!,0))</f>
        <v>#REF!</v>
      </c>
      <c r="S191" s="45">
        <f>INDEX('For CSV - 2019 VentSpcFuncData'!$L$6:$L$101,MATCH($B191,'For CSV - 2019 VentSpcFuncData'!$B$6:$B$101,0))</f>
        <v>37</v>
      </c>
      <c r="T191" s="45" t="e">
        <f>MATCH($A191,#REF!,0)</f>
        <v>#REF!</v>
      </c>
      <c r="V191" t="str">
        <f t="shared" si="14"/>
        <v>2,              37,     "Exhaust - Soiled laundry storage rooms"</v>
      </c>
    </row>
    <row r="192" spans="1:22" x14ac:dyDescent="0.25">
      <c r="A192" s="45" t="s">
        <v>960</v>
      </c>
      <c r="B192" s="56" t="s">
        <v>764</v>
      </c>
      <c r="C192" s="57">
        <f>VLOOKUP($B192,'2019 Ventilation List SORT'!$A$6:$I$102,2)</f>
        <v>0.15</v>
      </c>
      <c r="D192" s="57">
        <f>VLOOKUP($B192,'2019 Ventilation List SORT'!$A$6:$I$102,3)</f>
        <v>0.15</v>
      </c>
      <c r="E192" s="60">
        <f>VLOOKUP($B192,'2019 Ventilation List SORT'!$A$6:$I$102,4)</f>
        <v>0</v>
      </c>
      <c r="F192" s="60">
        <f>VLOOKUP($B192,'2019 Ventilation List SORT'!$A$6:$I$102,5)</f>
        <v>0</v>
      </c>
      <c r="G192" s="57">
        <f>VLOOKUP($B192,'2019 Ventilation List SORT'!$A$6:$I$102,6)</f>
        <v>0</v>
      </c>
      <c r="H192" s="60">
        <f>VLOOKUP($B192,'2019 Ventilation List SORT'!$A$6:$I$102,7)</f>
        <v>1</v>
      </c>
      <c r="I192" s="57" t="str">
        <f>VLOOKUP($B192,'2019 Ventilation List SORT'!$A$6:$I$102,8)</f>
        <v/>
      </c>
      <c r="J192" s="96" t="str">
        <f>VLOOKUP($B192,'2019 Ventilation List SORT'!$A$6:$I$102,9)</f>
        <v>No</v>
      </c>
      <c r="K192" s="148" t="e">
        <f>INDEX(#REF!,MATCH($A192,#REF!,0))*0.5</f>
        <v>#REF!</v>
      </c>
      <c r="L192" s="148">
        <f>INDEX('For CSV - 2019 VentSpcFuncData'!$K$6:$K$101,MATCH($B192,'For CSV - 2019 VentSpcFuncData'!$B$6:$B$101,0))</f>
        <v>0</v>
      </c>
      <c r="M192" s="148" t="e">
        <f t="shared" si="15"/>
        <v>#REF!</v>
      </c>
      <c r="N192" s="148">
        <f>INDEX('For CSV - 2019 VentSpcFuncData'!$J$6:$J$101,MATCH($B192,'For CSV - 2019 VentSpcFuncData'!$B$6:$B$101,0))</f>
        <v>15</v>
      </c>
      <c r="O192" s="148" t="e">
        <f t="shared" si="16"/>
        <v>#REF!</v>
      </c>
      <c r="P192" s="150" t="e">
        <f t="shared" si="12"/>
        <v>#REF!</v>
      </c>
      <c r="Q192" s="45" t="str">
        <f t="shared" si="18"/>
        <v>Laundry Area,Lodging - Laundry rooms within dwelling units</v>
      </c>
      <c r="R192" s="45" t="e">
        <f>INDEX(#REF!,MATCH($A192,#REF!,0))</f>
        <v>#REF!</v>
      </c>
      <c r="S192" s="45">
        <f>INDEX('For CSV - 2019 VentSpcFuncData'!$L$6:$L$101,MATCH($B192,'For CSV - 2019 VentSpcFuncData'!$B$6:$B$101,0))</f>
        <v>54</v>
      </c>
      <c r="T192" s="45" t="e">
        <f>MATCH($A192,#REF!,0)</f>
        <v>#REF!</v>
      </c>
      <c r="V192" t="str">
        <f t="shared" si="14"/>
        <v>2,              54,     "Lodging - Laundry rooms within dwelling units"</v>
      </c>
    </row>
    <row r="193" spans="1:22" x14ac:dyDescent="0.25">
      <c r="A193" s="45" t="s">
        <v>960</v>
      </c>
      <c r="B193" s="56" t="s">
        <v>763</v>
      </c>
      <c r="C193" s="57">
        <f>VLOOKUP($B193,'2019 Ventilation List SORT'!$A$6:$I$102,2)</f>
        <v>0.15</v>
      </c>
      <c r="D193" s="57">
        <f>VLOOKUP($B193,'2019 Ventilation List SORT'!$A$6:$I$102,3)</f>
        <v>0.15</v>
      </c>
      <c r="E193" s="60">
        <f>VLOOKUP($B193,'2019 Ventilation List SORT'!$A$6:$I$102,4)</f>
        <v>0</v>
      </c>
      <c r="F193" s="60">
        <f>VLOOKUP($B193,'2019 Ventilation List SORT'!$A$6:$I$102,5)</f>
        <v>0</v>
      </c>
      <c r="G193" s="57">
        <f>VLOOKUP($B193,'2019 Ventilation List SORT'!$A$6:$I$102,6)</f>
        <v>0</v>
      </c>
      <c r="H193" s="60">
        <f>VLOOKUP($B193,'2019 Ventilation List SORT'!$A$6:$I$102,7)</f>
        <v>2</v>
      </c>
      <c r="I193" s="57" t="str">
        <f>VLOOKUP($B193,'2019 Ventilation List SORT'!$A$6:$I$102,8)</f>
        <v/>
      </c>
      <c r="J193" s="96" t="str">
        <f>VLOOKUP($B193,'2019 Ventilation List SORT'!$A$6:$I$102,9)</f>
        <v>No</v>
      </c>
      <c r="K193" s="148" t="e">
        <f>INDEX(#REF!,MATCH($A193,#REF!,0))*0.5</f>
        <v>#REF!</v>
      </c>
      <c r="L193" s="148">
        <f>INDEX('For CSV - 2019 VentSpcFuncData'!$K$6:$K$101,MATCH($B193,'For CSV - 2019 VentSpcFuncData'!$B$6:$B$101,0))</f>
        <v>0</v>
      </c>
      <c r="M193" s="148" t="e">
        <f t="shared" si="15"/>
        <v>#REF!</v>
      </c>
      <c r="N193" s="148">
        <f>INDEX('For CSV - 2019 VentSpcFuncData'!$J$6:$J$101,MATCH($B193,'For CSV - 2019 VentSpcFuncData'!$B$6:$B$101,0))</f>
        <v>15</v>
      </c>
      <c r="O193" s="148" t="e">
        <f t="shared" si="16"/>
        <v>#REF!</v>
      </c>
      <c r="P193" s="150" t="e">
        <f t="shared" si="12"/>
        <v>#REF!</v>
      </c>
      <c r="Q193" s="45" t="str">
        <f t="shared" si="18"/>
        <v>Laundry Area,Lodging - Laundry rooms, central</v>
      </c>
      <c r="R193" s="45" t="e">
        <f>INDEX(#REF!,MATCH($A193,#REF!,0))</f>
        <v>#REF!</v>
      </c>
      <c r="S193" s="45">
        <f>INDEX('For CSV - 2019 VentSpcFuncData'!$L$6:$L$101,MATCH($B193,'For CSV - 2019 VentSpcFuncData'!$B$6:$B$101,0))</f>
        <v>55</v>
      </c>
      <c r="T193" s="45" t="e">
        <f>MATCH($A193,#REF!,0)</f>
        <v>#REF!</v>
      </c>
      <c r="V193" t="str">
        <f t="shared" si="14"/>
        <v>2,              55,     "Lodging - Laundry rooms, central"</v>
      </c>
    </row>
    <row r="194" spans="1:22" x14ac:dyDescent="0.25">
      <c r="A194" s="45" t="s">
        <v>960</v>
      </c>
      <c r="B194" s="56" t="s">
        <v>787</v>
      </c>
      <c r="C194" s="57">
        <f>VLOOKUP($B194,'2019 Ventilation List SORT'!$A$6:$I$102,2)</f>
        <v>0.3</v>
      </c>
      <c r="D194" s="57">
        <f>VLOOKUP($B194,'2019 Ventilation List SORT'!$A$6:$I$102,3)</f>
        <v>0.3</v>
      </c>
      <c r="E194" s="60">
        <f>VLOOKUP($B194,'2019 Ventilation List SORT'!$A$6:$I$102,4)</f>
        <v>0</v>
      </c>
      <c r="F194" s="60">
        <f>VLOOKUP($B194,'2019 Ventilation List SORT'!$A$6:$I$102,5)</f>
        <v>0</v>
      </c>
      <c r="G194" s="57">
        <f>VLOOKUP($B194,'2019 Ventilation List SORT'!$A$6:$I$102,6)</f>
        <v>0</v>
      </c>
      <c r="H194" s="60">
        <f>VLOOKUP($B194,'2019 Ventilation List SORT'!$A$6:$I$102,7)</f>
        <v>2</v>
      </c>
      <c r="I194" s="57" t="str">
        <f>VLOOKUP($B194,'2019 Ventilation List SORT'!$A$6:$I$102,8)</f>
        <v/>
      </c>
      <c r="J194" s="96" t="str">
        <f>VLOOKUP($B194,'2019 Ventilation List SORT'!$A$6:$I$102,9)</f>
        <v>No</v>
      </c>
      <c r="K194" s="148" t="e">
        <f>INDEX(#REF!,MATCH($A194,#REF!,0))*0.5</f>
        <v>#REF!</v>
      </c>
      <c r="L194" s="148">
        <f>INDEX('For CSV - 2019 VentSpcFuncData'!$K$6:$K$101,MATCH($B194,'For CSV - 2019 VentSpcFuncData'!$B$6:$B$101,0))</f>
        <v>0</v>
      </c>
      <c r="M194" s="148" t="e">
        <f t="shared" si="15"/>
        <v>#REF!</v>
      </c>
      <c r="N194" s="148">
        <f>INDEX('For CSV - 2019 VentSpcFuncData'!$J$6:$J$101,MATCH($B194,'For CSV - 2019 VentSpcFuncData'!$B$6:$B$101,0))</f>
        <v>15</v>
      </c>
      <c r="O194" s="148" t="e">
        <f t="shared" si="16"/>
        <v>#REF!</v>
      </c>
      <c r="P194" s="150" t="e">
        <f t="shared" si="12"/>
        <v>#REF!</v>
      </c>
      <c r="Q194" s="45" t="str">
        <f t="shared" si="18"/>
        <v>Laundry Area,Retail - Coin-operated laundries</v>
      </c>
      <c r="R194" s="45" t="e">
        <f>INDEX(#REF!,MATCH($A194,#REF!,0))</f>
        <v>#REF!</v>
      </c>
      <c r="S194" s="45">
        <f>INDEX('For CSV - 2019 VentSpcFuncData'!$L$6:$L$101,MATCH($B194,'For CSV - 2019 VentSpcFuncData'!$B$6:$B$101,0))</f>
        <v>80</v>
      </c>
      <c r="T194" s="45" t="e">
        <f>MATCH($A194,#REF!,0)</f>
        <v>#REF!</v>
      </c>
      <c r="V194" t="str">
        <f t="shared" si="14"/>
        <v>2,              80,     "Retail - Coin-operated laundries"</v>
      </c>
    </row>
    <row r="195" spans="1:22" x14ac:dyDescent="0.25">
      <c r="A195" s="45" t="s">
        <v>554</v>
      </c>
      <c r="B195" s="119" t="s">
        <v>829</v>
      </c>
      <c r="C195" s="57">
        <f>VLOOKUP($B195,'2019 Ventilation List SORT'!$A$6:$I$102,2)</f>
        <v>0.15</v>
      </c>
      <c r="D195" s="57">
        <f>VLOOKUP($B195,'2019 Ventilation List SORT'!$A$6:$I$102,3)</f>
        <v>0.15</v>
      </c>
      <c r="E195" s="60">
        <f>VLOOKUP($B195,'2019 Ventilation List SORT'!$A$6:$I$102,4)</f>
        <v>0</v>
      </c>
      <c r="F195" s="60">
        <f>VLOOKUP($B195,'2019 Ventilation List SORT'!$A$6:$I$102,5)</f>
        <v>0</v>
      </c>
      <c r="G195" s="57">
        <f>VLOOKUP($B195,'2019 Ventilation List SORT'!$A$6:$I$102,6)</f>
        <v>0</v>
      </c>
      <c r="H195" s="60">
        <f>VLOOKUP($B195,'2019 Ventilation List SORT'!$A$6:$I$102,7)</f>
        <v>1</v>
      </c>
      <c r="I195" s="57" t="str">
        <f>VLOOKUP($B195,'2019 Ventilation List SORT'!$A$6:$I$102,8)</f>
        <v/>
      </c>
      <c r="J195" s="96" t="str">
        <f>VLOOKUP($B195,'2019 Ventilation List SORT'!$A$6:$I$102,9)</f>
        <v>No</v>
      </c>
      <c r="K195" s="148" t="e">
        <f>INDEX(#REF!,MATCH($A195,#REF!,0))*0.5</f>
        <v>#REF!</v>
      </c>
      <c r="L195" s="148">
        <f>INDEX('For CSV - 2019 VentSpcFuncData'!$K$6:$K$101,MATCH($B195,'For CSV - 2019 VentSpcFuncData'!$B$6:$B$101,0))</f>
        <v>0</v>
      </c>
      <c r="M195" s="148" t="e">
        <f t="shared" si="15"/>
        <v>#REF!</v>
      </c>
      <c r="N195" s="148">
        <f>INDEX('For CSV - 2019 VentSpcFuncData'!$J$6:$J$101,MATCH($B195,'For CSV - 2019 VentSpcFuncData'!$B$6:$B$101,0))</f>
        <v>15</v>
      </c>
      <c r="O195" s="148" t="e">
        <f t="shared" si="16"/>
        <v>#REF!</v>
      </c>
      <c r="P195" s="150" t="e">
        <f t="shared" si="12"/>
        <v>#REF!</v>
      </c>
      <c r="Q195" s="45" t="str">
        <f t="shared" si="18"/>
        <v>Library (Reading Area),Assembly - Libraries (reading rooms and stack areas)</v>
      </c>
      <c r="R195" s="45" t="e">
        <f>INDEX(#REF!,MATCH($A195,#REF!,0))</f>
        <v>#REF!</v>
      </c>
      <c r="S195" s="45">
        <f>INDEX('For CSV - 2019 VentSpcFuncData'!$L$6:$L$101,MATCH($B195,'For CSV - 2019 VentSpcFuncData'!$B$6:$B$101,0))</f>
        <v>4</v>
      </c>
      <c r="T195" s="45" t="e">
        <f>MATCH($A195,#REF!,0)</f>
        <v>#REF!</v>
      </c>
      <c r="V195" t="e">
        <f t="shared" si="14"/>
        <v>#REF!</v>
      </c>
    </row>
    <row r="196" spans="1:22" x14ac:dyDescent="0.25">
      <c r="A196" s="45" t="s">
        <v>554</v>
      </c>
      <c r="B196" s="56" t="s">
        <v>829</v>
      </c>
      <c r="C196" s="57">
        <f>VLOOKUP($B196,'2019 Ventilation List SORT'!$A$6:$I$102,2)</f>
        <v>0.15</v>
      </c>
      <c r="D196" s="57">
        <f>VLOOKUP($B196,'2019 Ventilation List SORT'!$A$6:$I$102,3)</f>
        <v>0.15</v>
      </c>
      <c r="E196" s="60">
        <f>VLOOKUP($B196,'2019 Ventilation List SORT'!$A$6:$I$102,4)</f>
        <v>0</v>
      </c>
      <c r="F196" s="60">
        <f>VLOOKUP($B196,'2019 Ventilation List SORT'!$A$6:$I$102,5)</f>
        <v>0</v>
      </c>
      <c r="G196" s="57">
        <f>VLOOKUP($B196,'2019 Ventilation List SORT'!$A$6:$I$102,6)</f>
        <v>0</v>
      </c>
      <c r="H196" s="60">
        <f>VLOOKUP($B196,'2019 Ventilation List SORT'!$A$6:$I$102,7)</f>
        <v>1</v>
      </c>
      <c r="I196" s="57" t="str">
        <f>VLOOKUP($B196,'2019 Ventilation List SORT'!$A$6:$I$102,8)</f>
        <v/>
      </c>
      <c r="J196" s="96" t="str">
        <f>VLOOKUP($B196,'2019 Ventilation List SORT'!$A$6:$I$102,9)</f>
        <v>No</v>
      </c>
      <c r="K196" s="148" t="e">
        <f>INDEX(#REF!,MATCH($A196,#REF!,0))*0.5</f>
        <v>#REF!</v>
      </c>
      <c r="L196" s="148">
        <f>INDEX('For CSV - 2019 VentSpcFuncData'!$K$6:$K$101,MATCH($B196,'For CSV - 2019 VentSpcFuncData'!$B$6:$B$101,0))</f>
        <v>0</v>
      </c>
      <c r="M196" s="148" t="e">
        <f t="shared" si="15"/>
        <v>#REF!</v>
      </c>
      <c r="N196" s="148">
        <f>INDEX('For CSV - 2019 VentSpcFuncData'!$J$6:$J$101,MATCH($B196,'For CSV - 2019 VentSpcFuncData'!$B$6:$B$101,0))</f>
        <v>15</v>
      </c>
      <c r="O196" s="148" t="e">
        <f t="shared" si="16"/>
        <v>#REF!</v>
      </c>
      <c r="P196" s="150" t="e">
        <f t="shared" si="12"/>
        <v>#REF!</v>
      </c>
      <c r="Q196" s="45" t="str">
        <f t="shared" si="18"/>
        <v>Library (Reading Area),Assembly - Libraries (reading rooms and stack areas)</v>
      </c>
      <c r="R196" s="45" t="e">
        <f>INDEX(#REF!,MATCH($A196,#REF!,0))</f>
        <v>#REF!</v>
      </c>
      <c r="S196" s="45">
        <f>INDEX('For CSV - 2019 VentSpcFuncData'!$L$6:$L$101,MATCH($B196,'For CSV - 2019 VentSpcFuncData'!$B$6:$B$101,0))</f>
        <v>4</v>
      </c>
      <c r="T196" s="45" t="e">
        <f>MATCH($A196,#REF!,0)</f>
        <v>#REF!</v>
      </c>
      <c r="V196" t="str">
        <f t="shared" si="14"/>
        <v>2,              4,     "Assembly - Libraries (reading rooms and stack areas)"</v>
      </c>
    </row>
    <row r="197" spans="1:22" x14ac:dyDescent="0.25">
      <c r="A197" s="58" t="s">
        <v>555</v>
      </c>
      <c r="B197" s="119" t="s">
        <v>829</v>
      </c>
      <c r="C197" s="57">
        <f>VLOOKUP($B197,'2019 Ventilation List SORT'!$A$6:$I$102,2)</f>
        <v>0.15</v>
      </c>
      <c r="D197" s="57">
        <f>VLOOKUP($B197,'2019 Ventilation List SORT'!$A$6:$I$102,3)</f>
        <v>0.15</v>
      </c>
      <c r="E197" s="60">
        <f>VLOOKUP($B197,'2019 Ventilation List SORT'!$A$6:$I$102,4)</f>
        <v>0</v>
      </c>
      <c r="F197" s="60">
        <f>VLOOKUP($B197,'2019 Ventilation List SORT'!$A$6:$I$102,5)</f>
        <v>0</v>
      </c>
      <c r="G197" s="57">
        <f>VLOOKUP($B197,'2019 Ventilation List SORT'!$A$6:$I$102,6)</f>
        <v>0</v>
      </c>
      <c r="H197" s="60">
        <f>VLOOKUP($B197,'2019 Ventilation List SORT'!$A$6:$I$102,7)</f>
        <v>1</v>
      </c>
      <c r="I197" s="57" t="str">
        <f>VLOOKUP($B197,'2019 Ventilation List SORT'!$A$6:$I$102,8)</f>
        <v/>
      </c>
      <c r="J197" s="96" t="str">
        <f>VLOOKUP($B197,'2019 Ventilation List SORT'!$A$6:$I$102,9)</f>
        <v>No</v>
      </c>
      <c r="K197" s="148" t="e">
        <f>INDEX(#REF!,MATCH($A197,#REF!,0))*0.5</f>
        <v>#REF!</v>
      </c>
      <c r="L197" s="148">
        <f>INDEX('For CSV - 2019 VentSpcFuncData'!$K$6:$K$101,MATCH($B197,'For CSV - 2019 VentSpcFuncData'!$B$6:$B$101,0))</f>
        <v>0</v>
      </c>
      <c r="M197" s="148" t="e">
        <f t="shared" si="15"/>
        <v>#REF!</v>
      </c>
      <c r="N197" s="148">
        <f>INDEX('For CSV - 2019 VentSpcFuncData'!$J$6:$J$101,MATCH($B197,'For CSV - 2019 VentSpcFuncData'!$B$6:$B$101,0))</f>
        <v>15</v>
      </c>
      <c r="O197" s="148" t="e">
        <f t="shared" si="16"/>
        <v>#REF!</v>
      </c>
      <c r="P197" s="150" t="e">
        <f t="shared" si="12"/>
        <v>#REF!</v>
      </c>
      <c r="Q197" s="45" t="str">
        <f t="shared" si="18"/>
        <v>Library (Stacks Area),Assembly - Libraries (reading rooms and stack areas)</v>
      </c>
      <c r="R197" s="45" t="e">
        <f>INDEX(#REF!,MATCH($A197,#REF!,0))</f>
        <v>#REF!</v>
      </c>
      <c r="S197" s="45">
        <f>INDEX('For CSV - 2019 VentSpcFuncData'!$L$6:$L$101,MATCH($B197,'For CSV - 2019 VentSpcFuncData'!$B$6:$B$101,0))</f>
        <v>4</v>
      </c>
      <c r="T197" s="45" t="e">
        <f>MATCH($A197,#REF!,0)</f>
        <v>#REF!</v>
      </c>
      <c r="V197" t="e">
        <f t="shared" si="14"/>
        <v>#REF!</v>
      </c>
    </row>
    <row r="198" spans="1:22" x14ac:dyDescent="0.25">
      <c r="A198" s="58" t="s">
        <v>555</v>
      </c>
      <c r="B198" s="56" t="s">
        <v>829</v>
      </c>
      <c r="C198" s="57">
        <f>VLOOKUP($B198,'2019 Ventilation List SORT'!$A$6:$I$102,2)</f>
        <v>0.15</v>
      </c>
      <c r="D198" s="57">
        <f>VLOOKUP($B198,'2019 Ventilation List SORT'!$A$6:$I$102,3)</f>
        <v>0.15</v>
      </c>
      <c r="E198" s="60">
        <f>VLOOKUP($B198,'2019 Ventilation List SORT'!$A$6:$I$102,4)</f>
        <v>0</v>
      </c>
      <c r="F198" s="60">
        <f>VLOOKUP($B198,'2019 Ventilation List SORT'!$A$6:$I$102,5)</f>
        <v>0</v>
      </c>
      <c r="G198" s="57">
        <f>VLOOKUP($B198,'2019 Ventilation List SORT'!$A$6:$I$102,6)</f>
        <v>0</v>
      </c>
      <c r="H198" s="60">
        <f>VLOOKUP($B198,'2019 Ventilation List SORT'!$A$6:$I$102,7)</f>
        <v>1</v>
      </c>
      <c r="I198" s="57" t="str">
        <f>VLOOKUP($B198,'2019 Ventilation List SORT'!$A$6:$I$102,8)</f>
        <v/>
      </c>
      <c r="J198" s="96" t="str">
        <f>VLOOKUP($B198,'2019 Ventilation List SORT'!$A$6:$I$102,9)</f>
        <v>No</v>
      </c>
      <c r="K198" s="148" t="e">
        <f>INDEX(#REF!,MATCH($A198,#REF!,0))*0.5</f>
        <v>#REF!</v>
      </c>
      <c r="L198" s="148">
        <f>INDEX('For CSV - 2019 VentSpcFuncData'!$K$6:$K$101,MATCH($B198,'For CSV - 2019 VentSpcFuncData'!$B$6:$B$101,0))</f>
        <v>0</v>
      </c>
      <c r="M198" s="148" t="e">
        <f t="shared" si="15"/>
        <v>#REF!</v>
      </c>
      <c r="N198" s="148">
        <f>INDEX('For CSV - 2019 VentSpcFuncData'!$J$6:$J$101,MATCH($B198,'For CSV - 2019 VentSpcFuncData'!$B$6:$B$101,0))</f>
        <v>15</v>
      </c>
      <c r="O198" s="148" t="e">
        <f t="shared" si="16"/>
        <v>#REF!</v>
      </c>
      <c r="P198" s="150" t="e">
        <f t="shared" si="12"/>
        <v>#REF!</v>
      </c>
      <c r="Q198" s="45" t="str">
        <f t="shared" si="18"/>
        <v>Library (Stacks Area),Assembly - Libraries (reading rooms and stack areas)</v>
      </c>
      <c r="R198" s="45" t="e">
        <f>INDEX(#REF!,MATCH($A198,#REF!,0))</f>
        <v>#REF!</v>
      </c>
      <c r="S198" s="45">
        <f>INDEX('For CSV - 2019 VentSpcFuncData'!$L$6:$L$101,MATCH($B198,'For CSV - 2019 VentSpcFuncData'!$B$6:$B$101,0))</f>
        <v>4</v>
      </c>
      <c r="T198" s="45" t="e">
        <f>MATCH($A198,#REF!,0)</f>
        <v>#REF!</v>
      </c>
      <c r="V198" t="str">
        <f t="shared" si="14"/>
        <v>2,              4,     "Assembly - Libraries (reading rooms and stack areas)"</v>
      </c>
    </row>
    <row r="199" spans="1:22" x14ac:dyDescent="0.25">
      <c r="A199" s="58" t="s">
        <v>557</v>
      </c>
      <c r="B199" s="119" t="s">
        <v>795</v>
      </c>
      <c r="C199" s="57">
        <f>VLOOKUP($B199,'2019 Ventilation List SORT'!$A$6:$I$102,2)</f>
        <v>0</v>
      </c>
      <c r="D199" s="57">
        <f>VLOOKUP($B199,'2019 Ventilation List SORT'!$A$6:$I$102,3)</f>
        <v>0</v>
      </c>
      <c r="E199" s="60">
        <f>VLOOKUP($B199,'2019 Ventilation List SORT'!$A$6:$I$102,4)</f>
        <v>0</v>
      </c>
      <c r="F199" s="60">
        <f>VLOOKUP($B199,'2019 Ventilation List SORT'!$A$6:$I$102,5)</f>
        <v>0</v>
      </c>
      <c r="G199" s="57">
        <f>VLOOKUP($B199,'2019 Ventilation List SORT'!$A$6:$I$102,6)</f>
        <v>0.5</v>
      </c>
      <c r="H199" s="60">
        <f>VLOOKUP($B199,'2019 Ventilation List SORT'!$A$6:$I$102,7)</f>
        <v>2</v>
      </c>
      <c r="I199" s="57" t="str">
        <f>VLOOKUP($B199,'2019 Ventilation List SORT'!$A$6:$I$102,8)</f>
        <v/>
      </c>
      <c r="J199" s="96" t="str">
        <f>VLOOKUP($B199,'2019 Ventilation List SORT'!$A$6:$I$102,9)</f>
        <v>No</v>
      </c>
      <c r="K199" s="148" t="e">
        <f>INDEX(#REF!,MATCH($A199,#REF!,0))*0.5</f>
        <v>#REF!</v>
      </c>
      <c r="L199" s="148">
        <f>INDEX('For CSV - 2019 VentSpcFuncData'!$K$6:$K$101,MATCH($B199,'For CSV - 2019 VentSpcFuncData'!$B$6:$B$101,0))</f>
        <v>0</v>
      </c>
      <c r="M199" s="148" t="e">
        <f t="shared" si="15"/>
        <v>#REF!</v>
      </c>
      <c r="N199" s="148">
        <f>INDEX('For CSV - 2019 VentSpcFuncData'!$J$6:$J$101,MATCH($B199,'For CSV - 2019 VentSpcFuncData'!$B$6:$B$101,0))</f>
        <v>0</v>
      </c>
      <c r="O199" s="148" t="e">
        <f t="shared" si="16"/>
        <v>#REF!</v>
      </c>
      <c r="P199" s="150" t="e">
        <f t="shared" si="12"/>
        <v>#REF!</v>
      </c>
      <c r="Q199" s="45" t="str">
        <f t="shared" si="18"/>
        <v>Locker Room,Exhaust - Locker rooms for athletic or industrial facilities</v>
      </c>
      <c r="R199" s="45" t="e">
        <f>INDEX(#REF!,MATCH($A199,#REF!,0))</f>
        <v>#REF!</v>
      </c>
      <c r="S199" s="45">
        <f>INDEX('For CSV - 2019 VentSpcFuncData'!$L$6:$L$101,MATCH($B199,'For CSV - 2019 VentSpcFuncData'!$B$6:$B$101,0))</f>
        <v>32</v>
      </c>
      <c r="T199" s="45" t="e">
        <f>MATCH($A199,#REF!,0)</f>
        <v>#REF!</v>
      </c>
      <c r="V199" t="e">
        <f t="shared" si="14"/>
        <v>#REF!</v>
      </c>
    </row>
    <row r="200" spans="1:22" x14ac:dyDescent="0.25">
      <c r="A200" s="58" t="s">
        <v>557</v>
      </c>
      <c r="B200" s="56" t="s">
        <v>796</v>
      </c>
      <c r="C200" s="57">
        <f>VLOOKUP($B200,'2019 Ventilation List SORT'!$A$6:$I$102,2)</f>
        <v>0</v>
      </c>
      <c r="D200" s="57">
        <f>VLOOKUP($B200,'2019 Ventilation List SORT'!$A$6:$I$102,3)</f>
        <v>0</v>
      </c>
      <c r="E200" s="60">
        <f>VLOOKUP($B200,'2019 Ventilation List SORT'!$A$6:$I$102,4)</f>
        <v>0</v>
      </c>
      <c r="F200" s="60">
        <f>VLOOKUP($B200,'2019 Ventilation List SORT'!$A$6:$I$102,5)</f>
        <v>0</v>
      </c>
      <c r="G200" s="57">
        <f>VLOOKUP($B200,'2019 Ventilation List SORT'!$A$6:$I$102,6)</f>
        <v>0.25</v>
      </c>
      <c r="H200" s="60">
        <f>VLOOKUP($B200,'2019 Ventilation List SORT'!$A$6:$I$102,7)</f>
        <v>2</v>
      </c>
      <c r="I200" s="57" t="str">
        <f>VLOOKUP($B200,'2019 Ventilation List SORT'!$A$6:$I$102,8)</f>
        <v/>
      </c>
      <c r="J200" s="96" t="str">
        <f>VLOOKUP($B200,'2019 Ventilation List SORT'!$A$6:$I$102,9)</f>
        <v>No</v>
      </c>
      <c r="K200" s="148" t="e">
        <f>INDEX(#REF!,MATCH($A200,#REF!,0))*0.5</f>
        <v>#REF!</v>
      </c>
      <c r="L200" s="148">
        <f>INDEX('For CSV - 2019 VentSpcFuncData'!$K$6:$K$101,MATCH($B200,'For CSV - 2019 VentSpcFuncData'!$B$6:$B$101,0))</f>
        <v>0</v>
      </c>
      <c r="M200" s="148" t="e">
        <f t="shared" si="15"/>
        <v>#REF!</v>
      </c>
      <c r="N200" s="148">
        <f>INDEX('For CSV - 2019 VentSpcFuncData'!$J$6:$J$101,MATCH($B200,'For CSV - 2019 VentSpcFuncData'!$B$6:$B$101,0))</f>
        <v>0</v>
      </c>
      <c r="O200" s="148" t="e">
        <f t="shared" si="16"/>
        <v>#REF!</v>
      </c>
      <c r="P200" s="150" t="e">
        <f t="shared" ref="P200:P263" si="19">K200*O200/1000</f>
        <v>#REF!</v>
      </c>
      <c r="Q200" s="45" t="str">
        <f t="shared" si="18"/>
        <v>Locker Room,Exhaust - All other locker rooms</v>
      </c>
      <c r="R200" s="45" t="e">
        <f>INDEX(#REF!,MATCH($A200,#REF!,0))</f>
        <v>#REF!</v>
      </c>
      <c r="S200" s="45">
        <f>INDEX('For CSV - 2019 VentSpcFuncData'!$L$6:$L$101,MATCH($B200,'For CSV - 2019 VentSpcFuncData'!$B$6:$B$101,0))</f>
        <v>24</v>
      </c>
      <c r="T200" s="45" t="e">
        <f>MATCH($A200,#REF!,0)</f>
        <v>#REF!</v>
      </c>
      <c r="V200" t="str">
        <f t="shared" ref="V200:V264" si="20">IF($A199&lt;&gt;$A200,$V$3&amp;$R200&amp;$W$3&amp;$S200&amp;$X$3&amp;TEXT($A200,0),IF($A200=$A199,$V$4&amp;$S200&amp;$W$4&amp;$X$4&amp;$B200&amp;""""))</f>
        <v>2,              24,     "Exhaust - All other locker rooms"</v>
      </c>
    </row>
    <row r="201" spans="1:22" x14ac:dyDescent="0.25">
      <c r="A201" s="58" t="s">
        <v>557</v>
      </c>
      <c r="B201" s="56" t="s">
        <v>795</v>
      </c>
      <c r="C201" s="57">
        <f>VLOOKUP($B201,'2019 Ventilation List SORT'!$A$6:$I$102,2)</f>
        <v>0</v>
      </c>
      <c r="D201" s="57">
        <f>VLOOKUP($B201,'2019 Ventilation List SORT'!$A$6:$I$102,3)</f>
        <v>0</v>
      </c>
      <c r="E201" s="60">
        <f>VLOOKUP($B201,'2019 Ventilation List SORT'!$A$6:$I$102,4)</f>
        <v>0</v>
      </c>
      <c r="F201" s="60">
        <f>VLOOKUP($B201,'2019 Ventilation List SORT'!$A$6:$I$102,5)</f>
        <v>0</v>
      </c>
      <c r="G201" s="57">
        <f>VLOOKUP($B201,'2019 Ventilation List SORT'!$A$6:$I$102,6)</f>
        <v>0.5</v>
      </c>
      <c r="H201" s="60">
        <f>VLOOKUP($B201,'2019 Ventilation List SORT'!$A$6:$I$102,7)</f>
        <v>2</v>
      </c>
      <c r="I201" s="57" t="str">
        <f>VLOOKUP($B201,'2019 Ventilation List SORT'!$A$6:$I$102,8)</f>
        <v/>
      </c>
      <c r="J201" s="96" t="str">
        <f>VLOOKUP($B201,'2019 Ventilation List SORT'!$A$6:$I$102,9)</f>
        <v>No</v>
      </c>
      <c r="K201" s="148" t="e">
        <f>INDEX(#REF!,MATCH($A201,#REF!,0))*0.5</f>
        <v>#REF!</v>
      </c>
      <c r="L201" s="148">
        <f>INDEX('For CSV - 2019 VentSpcFuncData'!$K$6:$K$101,MATCH($B201,'For CSV - 2019 VentSpcFuncData'!$B$6:$B$101,0))</f>
        <v>0</v>
      </c>
      <c r="M201" s="148" t="e">
        <f t="shared" ref="M201:M265" si="21">IF(L201=0,K201,L201)</f>
        <v>#REF!</v>
      </c>
      <c r="N201" s="148">
        <f>INDEX('For CSV - 2019 VentSpcFuncData'!$J$6:$J$101,MATCH($B201,'For CSV - 2019 VentSpcFuncData'!$B$6:$B$101,0))</f>
        <v>0</v>
      </c>
      <c r="O201" s="148" t="e">
        <f t="shared" ref="O201:O265" si="22">MIN(IF(SUM(K201,M201)=0,0,M201/K201*N201),15)</f>
        <v>#REF!</v>
      </c>
      <c r="P201" s="150" t="e">
        <f t="shared" si="19"/>
        <v>#REF!</v>
      </c>
      <c r="Q201" s="45" t="str">
        <f t="shared" si="18"/>
        <v>Locker Room,Exhaust - Locker rooms for athletic or industrial facilities</v>
      </c>
      <c r="R201" s="45" t="e">
        <f>INDEX(#REF!,MATCH($A201,#REF!,0))</f>
        <v>#REF!</v>
      </c>
      <c r="S201" s="45">
        <f>INDEX('For CSV - 2019 VentSpcFuncData'!$L$6:$L$101,MATCH($B201,'For CSV - 2019 VentSpcFuncData'!$B$6:$B$101,0))</f>
        <v>32</v>
      </c>
      <c r="T201" s="45" t="e">
        <f>MATCH($A201,#REF!,0)</f>
        <v>#REF!</v>
      </c>
      <c r="V201" t="str">
        <f t="shared" si="20"/>
        <v>2,              32,     "Exhaust - Locker rooms for athletic or industrial facilities"</v>
      </c>
    </row>
    <row r="202" spans="1:22" x14ac:dyDescent="0.25">
      <c r="A202" s="58" t="s">
        <v>557</v>
      </c>
      <c r="B202" s="56" t="s">
        <v>797</v>
      </c>
      <c r="C202" s="57">
        <f>VLOOKUP($B202,'2019 Ventilation List SORT'!$A$6:$I$102,2)</f>
        <v>0</v>
      </c>
      <c r="D202" s="57">
        <f>VLOOKUP($B202,'2019 Ventilation List SORT'!$A$6:$I$102,3)</f>
        <v>0</v>
      </c>
      <c r="E202" s="60">
        <f>VLOOKUP($B202,'2019 Ventilation List SORT'!$A$6:$I$102,4)</f>
        <v>20</v>
      </c>
      <c r="F202" s="60">
        <f>VLOOKUP($B202,'2019 Ventilation List SORT'!$A$6:$I$102,5)</f>
        <v>50</v>
      </c>
      <c r="G202" s="57">
        <f>VLOOKUP($B202,'2019 Ventilation List SORT'!$A$6:$I$102,6)</f>
        <v>0</v>
      </c>
      <c r="H202" s="60">
        <f>VLOOKUP($B202,'2019 Ventilation List SORT'!$A$6:$I$102,7)</f>
        <v>2</v>
      </c>
      <c r="I202" s="57" t="str">
        <f>VLOOKUP($B202,'2019 Ventilation List SORT'!$A$6:$I$102,8)</f>
        <v>Exh. Note G,H</v>
      </c>
      <c r="J202" s="96" t="str">
        <f>VLOOKUP($B202,'2019 Ventilation List SORT'!$A$6:$I$102,9)</f>
        <v>No</v>
      </c>
      <c r="K202" s="148" t="e">
        <f>INDEX(#REF!,MATCH($A202,#REF!,0))*0.5</f>
        <v>#REF!</v>
      </c>
      <c r="L202" s="148">
        <f>INDEX('For CSV - 2019 VentSpcFuncData'!$K$6:$K$101,MATCH($B202,'For CSV - 2019 VentSpcFuncData'!$B$6:$B$101,0))</f>
        <v>0</v>
      </c>
      <c r="M202" s="148" t="e">
        <f t="shared" si="21"/>
        <v>#REF!</v>
      </c>
      <c r="N202" s="148">
        <f>INDEX('For CSV - 2019 VentSpcFuncData'!$J$6:$J$101,MATCH($B202,'For CSV - 2019 VentSpcFuncData'!$B$6:$B$101,0))</f>
        <v>0</v>
      </c>
      <c r="O202" s="148" t="e">
        <f t="shared" si="22"/>
        <v>#REF!</v>
      </c>
      <c r="P202" s="150" t="e">
        <f t="shared" si="19"/>
        <v>#REF!</v>
      </c>
      <c r="Q202" s="45" t="str">
        <f t="shared" si="18"/>
        <v>Locker Room,Exhaust - Shower rooms</v>
      </c>
      <c r="R202" s="45" t="e">
        <f>INDEX(#REF!,MATCH($A202,#REF!,0))</f>
        <v>#REF!</v>
      </c>
      <c r="S202" s="45">
        <f>INDEX('For CSV - 2019 VentSpcFuncData'!$L$6:$L$101,MATCH($B202,'For CSV - 2019 VentSpcFuncData'!$B$6:$B$101,0))</f>
        <v>36</v>
      </c>
      <c r="T202" s="45" t="e">
        <f>MATCH($A202,#REF!,0)</f>
        <v>#REF!</v>
      </c>
      <c r="V202" t="str">
        <f t="shared" si="20"/>
        <v>2,              36,     "Exhaust - Shower rooms"</v>
      </c>
    </row>
    <row r="203" spans="1:22" x14ac:dyDescent="0.25">
      <c r="A203" s="45" t="s">
        <v>558</v>
      </c>
      <c r="B203" s="119" t="s">
        <v>756</v>
      </c>
      <c r="C203" s="57">
        <f>VLOOKUP($B203,'2019 Ventilation List SORT'!$A$6:$I$102,2)</f>
        <v>0.5</v>
      </c>
      <c r="D203" s="57">
        <f>VLOOKUP($B203,'2019 Ventilation List SORT'!$A$6:$I$102,3)</f>
        <v>0.15</v>
      </c>
      <c r="E203" s="60">
        <f>VLOOKUP($B203,'2019 Ventilation List SORT'!$A$6:$I$102,4)</f>
        <v>0</v>
      </c>
      <c r="F203" s="60">
        <f>VLOOKUP($B203,'2019 Ventilation List SORT'!$A$6:$I$102,5)</f>
        <v>0</v>
      </c>
      <c r="G203" s="57">
        <f>VLOOKUP($B203,'2019 Ventilation List SORT'!$A$6:$I$102,6)</f>
        <v>0</v>
      </c>
      <c r="H203" s="60">
        <f>VLOOKUP($B203,'2019 Ventilation List SORT'!$A$6:$I$102,7)</f>
        <v>1</v>
      </c>
      <c r="I203" s="57" t="str">
        <f>VLOOKUP($B203,'2019 Ventilation List SORT'!$A$6:$I$102,8)</f>
        <v>F</v>
      </c>
      <c r="J203" s="96" t="str">
        <f>VLOOKUP($B203,'2019 Ventilation List SORT'!$A$6:$I$102,9)</f>
        <v>No</v>
      </c>
      <c r="K203" s="148" t="e">
        <f>INDEX(#REF!,MATCH($A203,#REF!,0))*0.5</f>
        <v>#REF!</v>
      </c>
      <c r="L203" s="148">
        <f>INDEX('For CSV - 2019 VentSpcFuncData'!$K$6:$K$101,MATCH($B203,'For CSV - 2019 VentSpcFuncData'!$B$6:$B$101,0))</f>
        <v>33.333333333333336</v>
      </c>
      <c r="M203" s="148">
        <f t="shared" si="21"/>
        <v>33.333333333333336</v>
      </c>
      <c r="N203" s="148">
        <f>INDEX('For CSV - 2019 VentSpcFuncData'!$J$6:$J$101,MATCH($B203,'For CSV - 2019 VentSpcFuncData'!$B$6:$B$101,0))</f>
        <v>15</v>
      </c>
      <c r="O203" s="148" t="e">
        <f t="shared" si="22"/>
        <v>#REF!</v>
      </c>
      <c r="P203" s="150" t="e">
        <f t="shared" si="19"/>
        <v>#REF!</v>
      </c>
      <c r="Q203" s="45" t="str">
        <f t="shared" si="18"/>
        <v>Lounge, Breakroom, or Waiting Area,General - Break rooms</v>
      </c>
      <c r="R203" s="45" t="e">
        <f>INDEX(#REF!,MATCH($A203,#REF!,0))</f>
        <v>#REF!</v>
      </c>
      <c r="S203" s="45">
        <f>INDEX('For CSV - 2019 VentSpcFuncData'!$L$6:$L$101,MATCH($B203,'For CSV - 2019 VentSpcFuncData'!$B$6:$B$101,0))</f>
        <v>46</v>
      </c>
      <c r="T203" s="45" t="e">
        <f>MATCH($A203,#REF!,0)</f>
        <v>#REF!</v>
      </c>
      <c r="V203" t="e">
        <f t="shared" si="20"/>
        <v>#REF!</v>
      </c>
    </row>
    <row r="204" spans="1:22" x14ac:dyDescent="0.25">
      <c r="A204" s="45" t="s">
        <v>558</v>
      </c>
      <c r="B204" s="56" t="s">
        <v>756</v>
      </c>
      <c r="C204" s="57">
        <f>VLOOKUP($B204,'2019 Ventilation List SORT'!$A$6:$I$102,2)</f>
        <v>0.5</v>
      </c>
      <c r="D204" s="57">
        <f>VLOOKUP($B204,'2019 Ventilation List SORT'!$A$6:$I$102,3)</f>
        <v>0.15</v>
      </c>
      <c r="E204" s="60">
        <f>VLOOKUP($B204,'2019 Ventilation List SORT'!$A$6:$I$102,4)</f>
        <v>0</v>
      </c>
      <c r="F204" s="60">
        <f>VLOOKUP($B204,'2019 Ventilation List SORT'!$A$6:$I$102,5)</f>
        <v>0</v>
      </c>
      <c r="G204" s="57">
        <f>VLOOKUP($B204,'2019 Ventilation List SORT'!$A$6:$I$102,6)</f>
        <v>0</v>
      </c>
      <c r="H204" s="60">
        <f>VLOOKUP($B204,'2019 Ventilation List SORT'!$A$6:$I$102,7)</f>
        <v>1</v>
      </c>
      <c r="I204" s="57" t="str">
        <f>VLOOKUP($B204,'2019 Ventilation List SORT'!$A$6:$I$102,8)</f>
        <v>F</v>
      </c>
      <c r="J204" s="96" t="str">
        <f>VLOOKUP($B204,'2019 Ventilation List SORT'!$A$6:$I$102,9)</f>
        <v>No</v>
      </c>
      <c r="K204" s="148" t="e">
        <f>INDEX(#REF!,MATCH($A204,#REF!,0))*0.5</f>
        <v>#REF!</v>
      </c>
      <c r="L204" s="148">
        <f>INDEX('For CSV - 2019 VentSpcFuncData'!$K$6:$K$101,MATCH($B204,'For CSV - 2019 VentSpcFuncData'!$B$6:$B$101,0))</f>
        <v>33.333333333333336</v>
      </c>
      <c r="M204" s="148">
        <f t="shared" si="21"/>
        <v>33.333333333333336</v>
      </c>
      <c r="N204" s="148">
        <f>INDEX('For CSV - 2019 VentSpcFuncData'!$J$6:$J$101,MATCH($B204,'For CSV - 2019 VentSpcFuncData'!$B$6:$B$101,0))</f>
        <v>15</v>
      </c>
      <c r="O204" s="148" t="e">
        <f t="shared" si="22"/>
        <v>#REF!</v>
      </c>
      <c r="P204" s="150" t="e">
        <f t="shared" si="19"/>
        <v>#REF!</v>
      </c>
      <c r="Q204" s="45" t="str">
        <f t="shared" si="18"/>
        <v>Lounge, Breakroom, or Waiting Area,General - Break rooms</v>
      </c>
      <c r="R204" s="45" t="e">
        <f>INDEX(#REF!,MATCH($A204,#REF!,0))</f>
        <v>#REF!</v>
      </c>
      <c r="S204" s="45">
        <f>INDEX('For CSV - 2019 VentSpcFuncData'!$L$6:$L$101,MATCH($B204,'For CSV - 2019 VentSpcFuncData'!$B$6:$B$101,0))</f>
        <v>46</v>
      </c>
      <c r="T204" s="45" t="e">
        <f>MATCH($A204,#REF!,0)</f>
        <v>#REF!</v>
      </c>
      <c r="V204" t="str">
        <f t="shared" si="20"/>
        <v>2,              46,     "General - Break rooms"</v>
      </c>
    </row>
    <row r="205" spans="1:22" x14ac:dyDescent="0.25">
      <c r="A205" s="45" t="s">
        <v>558</v>
      </c>
      <c r="B205" s="56" t="s">
        <v>757</v>
      </c>
      <c r="C205" s="57">
        <f>VLOOKUP($B205,'2019 Ventilation List SORT'!$A$6:$I$102,2)</f>
        <v>0.5</v>
      </c>
      <c r="D205" s="57">
        <f>VLOOKUP($B205,'2019 Ventilation List SORT'!$A$6:$I$102,3)</f>
        <v>0.15</v>
      </c>
      <c r="E205" s="60">
        <f>VLOOKUP($B205,'2019 Ventilation List SORT'!$A$6:$I$102,4)</f>
        <v>0</v>
      </c>
      <c r="F205" s="60">
        <f>VLOOKUP($B205,'2019 Ventilation List SORT'!$A$6:$I$102,5)</f>
        <v>0</v>
      </c>
      <c r="G205" s="57">
        <f>VLOOKUP($B205,'2019 Ventilation List SORT'!$A$6:$I$102,6)</f>
        <v>0</v>
      </c>
      <c r="H205" s="60">
        <f>VLOOKUP($B205,'2019 Ventilation List SORT'!$A$6:$I$102,7)</f>
        <v>1</v>
      </c>
      <c r="I205" s="57" t="str">
        <f>VLOOKUP($B205,'2019 Ventilation List SORT'!$A$6:$I$102,8)</f>
        <v>F</v>
      </c>
      <c r="J205" s="96" t="str">
        <f>VLOOKUP($B205,'2019 Ventilation List SORT'!$A$6:$I$102,9)</f>
        <v>No</v>
      </c>
      <c r="K205" s="148" t="e">
        <f>INDEX(#REF!,MATCH($A205,#REF!,0))*0.5</f>
        <v>#REF!</v>
      </c>
      <c r="L205" s="148">
        <f>INDEX('For CSV - 2019 VentSpcFuncData'!$K$6:$K$101,MATCH($B205,'For CSV - 2019 VentSpcFuncData'!$B$6:$B$101,0))</f>
        <v>33.333333333333336</v>
      </c>
      <c r="M205" s="148">
        <f t="shared" si="21"/>
        <v>33.333333333333336</v>
      </c>
      <c r="N205" s="148">
        <f>INDEX('For CSV - 2019 VentSpcFuncData'!$J$6:$J$101,MATCH($B205,'For CSV - 2019 VentSpcFuncData'!$B$6:$B$101,0))</f>
        <v>15</v>
      </c>
      <c r="O205" s="148" t="e">
        <f t="shared" si="22"/>
        <v>#REF!</v>
      </c>
      <c r="P205" s="150" t="e">
        <f t="shared" si="19"/>
        <v>#REF!</v>
      </c>
      <c r="Q205" s="45" t="str">
        <f t="shared" si="18"/>
        <v>Lounge, Breakroom, or Waiting Area,General - Coffee Stations</v>
      </c>
      <c r="R205" s="45" t="e">
        <f>INDEX(#REF!,MATCH($A205,#REF!,0))</f>
        <v>#REF!</v>
      </c>
      <c r="S205" s="45">
        <f>INDEX('For CSV - 2019 VentSpcFuncData'!$L$6:$L$101,MATCH($B205,'For CSV - 2019 VentSpcFuncData'!$B$6:$B$101,0))</f>
        <v>47</v>
      </c>
      <c r="T205" s="45" t="e">
        <f>MATCH($A205,#REF!,0)</f>
        <v>#REF!</v>
      </c>
      <c r="V205" t="str">
        <f t="shared" si="20"/>
        <v>2,              47,     "General - Coffee Stations"</v>
      </c>
    </row>
    <row r="206" spans="1:22" x14ac:dyDescent="0.25">
      <c r="A206" s="45" t="s">
        <v>558</v>
      </c>
      <c r="B206" s="56" t="s">
        <v>781</v>
      </c>
      <c r="C206" s="57">
        <f>VLOOKUP($B206,'2019 Ventilation List SORT'!$A$6:$I$102,2)</f>
        <v>0.15</v>
      </c>
      <c r="D206" s="57">
        <f>VLOOKUP($B206,'2019 Ventilation List SORT'!$A$6:$I$102,3)</f>
        <v>0.15</v>
      </c>
      <c r="E206" s="60">
        <f>VLOOKUP($B206,'2019 Ventilation List SORT'!$A$6:$I$102,4)</f>
        <v>0</v>
      </c>
      <c r="F206" s="60">
        <f>VLOOKUP($B206,'2019 Ventilation List SORT'!$A$6:$I$102,5)</f>
        <v>0</v>
      </c>
      <c r="G206" s="57">
        <f>VLOOKUP($B206,'2019 Ventilation List SORT'!$A$6:$I$102,6)</f>
        <v>0</v>
      </c>
      <c r="H206" s="60">
        <f>VLOOKUP($B206,'2019 Ventilation List SORT'!$A$6:$I$102,7)</f>
        <v>2</v>
      </c>
      <c r="I206" s="57" t="str">
        <f>VLOOKUP($B206,'2019 Ventilation List SORT'!$A$6:$I$102,8)</f>
        <v/>
      </c>
      <c r="J206" s="96" t="str">
        <f>VLOOKUP($B206,'2019 Ventilation List SORT'!$A$6:$I$102,9)</f>
        <v>No</v>
      </c>
      <c r="K206" s="148" t="e">
        <f>INDEX(#REF!,MATCH($A206,#REF!,0))*0.5</f>
        <v>#REF!</v>
      </c>
      <c r="L206" s="148">
        <f>INDEX('For CSV - 2019 VentSpcFuncData'!$K$6:$K$101,MATCH($B206,'For CSV - 2019 VentSpcFuncData'!$B$6:$B$101,0))</f>
        <v>0</v>
      </c>
      <c r="M206" s="148" t="e">
        <f t="shared" si="21"/>
        <v>#REF!</v>
      </c>
      <c r="N206" s="148">
        <f>INDEX('For CSV - 2019 VentSpcFuncData'!$J$6:$J$101,MATCH($B206,'For CSV - 2019 VentSpcFuncData'!$B$6:$B$101,0))</f>
        <v>15</v>
      </c>
      <c r="O206" s="148" t="e">
        <f t="shared" si="22"/>
        <v>#REF!</v>
      </c>
      <c r="P206" s="150" t="e">
        <f t="shared" si="19"/>
        <v>#REF!</v>
      </c>
      <c r="Q206" s="45" t="str">
        <f t="shared" si="18"/>
        <v>Lounge, Breakroom, or Waiting Area,Misc - All others</v>
      </c>
      <c r="R206" s="45" t="e">
        <f>INDEX(#REF!,MATCH($A206,#REF!,0))</f>
        <v>#REF!</v>
      </c>
      <c r="S206" s="45">
        <f>INDEX('For CSV - 2019 VentSpcFuncData'!$L$6:$L$101,MATCH($B206,'For CSV - 2019 VentSpcFuncData'!$B$6:$B$101,0))</f>
        <v>58</v>
      </c>
      <c r="T206" s="45" t="e">
        <f>MATCH($A206,#REF!,0)</f>
        <v>#REF!</v>
      </c>
      <c r="V206" t="str">
        <f t="shared" si="20"/>
        <v>2,              58,     "Misc - All others"</v>
      </c>
    </row>
    <row r="207" spans="1:22" x14ac:dyDescent="0.25">
      <c r="A207" s="45" t="s">
        <v>558</v>
      </c>
      <c r="B207" s="56" t="s">
        <v>779</v>
      </c>
      <c r="C207" s="57">
        <f>VLOOKUP($B207,'2019 Ventilation List SORT'!$A$6:$I$102,2)</f>
        <v>0.5</v>
      </c>
      <c r="D207" s="57">
        <f>VLOOKUP($B207,'2019 Ventilation List SORT'!$A$6:$I$102,3)</f>
        <v>0.15</v>
      </c>
      <c r="E207" s="60">
        <f>VLOOKUP($B207,'2019 Ventilation List SORT'!$A$6:$I$102,4)</f>
        <v>0</v>
      </c>
      <c r="F207" s="60">
        <f>VLOOKUP($B207,'2019 Ventilation List SORT'!$A$6:$I$102,5)</f>
        <v>0</v>
      </c>
      <c r="G207" s="57">
        <f>VLOOKUP($B207,'2019 Ventilation List SORT'!$A$6:$I$102,6)</f>
        <v>0</v>
      </c>
      <c r="H207" s="60">
        <f>VLOOKUP($B207,'2019 Ventilation List SORT'!$A$6:$I$102,7)</f>
        <v>1</v>
      </c>
      <c r="I207" s="57" t="str">
        <f>VLOOKUP($B207,'2019 Ventilation List SORT'!$A$6:$I$102,8)</f>
        <v>F</v>
      </c>
      <c r="J207" s="96" t="str">
        <f>VLOOKUP($B207,'2019 Ventilation List SORT'!$A$6:$I$102,9)</f>
        <v>No</v>
      </c>
      <c r="K207" s="148" t="e">
        <f>INDEX(#REF!,MATCH($A207,#REF!,0))*0.5</f>
        <v>#REF!</v>
      </c>
      <c r="L207" s="148">
        <f>INDEX('For CSV - 2019 VentSpcFuncData'!$K$6:$K$101,MATCH($B207,'For CSV - 2019 VentSpcFuncData'!$B$6:$B$101,0))</f>
        <v>33.333333333333336</v>
      </c>
      <c r="M207" s="148">
        <f t="shared" si="21"/>
        <v>33.333333333333336</v>
      </c>
      <c r="N207" s="148">
        <f>INDEX('For CSV - 2019 VentSpcFuncData'!$J$6:$J$101,MATCH($B207,'For CSV - 2019 VentSpcFuncData'!$B$6:$B$101,0))</f>
        <v>15</v>
      </c>
      <c r="O207" s="148" t="e">
        <f t="shared" si="22"/>
        <v>#REF!</v>
      </c>
      <c r="P207" s="150" t="e">
        <f t="shared" si="19"/>
        <v>#REF!</v>
      </c>
      <c r="Q207" s="45" t="str">
        <f t="shared" si="18"/>
        <v>Lounge, Breakroom, or Waiting Area,Misc - Transportation waiting</v>
      </c>
      <c r="R207" s="45" t="e">
        <f>INDEX(#REF!,MATCH($A207,#REF!,0))</f>
        <v>#REF!</v>
      </c>
      <c r="S207" s="45">
        <f>INDEX('For CSV - 2019 VentSpcFuncData'!$L$6:$L$101,MATCH($B207,'For CSV - 2019 VentSpcFuncData'!$B$6:$B$101,0))</f>
        <v>69</v>
      </c>
      <c r="T207" s="45" t="e">
        <f>MATCH($A207,#REF!,0)</f>
        <v>#REF!</v>
      </c>
      <c r="V207" t="str">
        <f t="shared" si="20"/>
        <v>2,              69,     "Misc - Transportation waiting"</v>
      </c>
    </row>
    <row r="208" spans="1:22" x14ac:dyDescent="0.25">
      <c r="A208" s="45" t="s">
        <v>558</v>
      </c>
      <c r="B208" s="56" t="s">
        <v>766</v>
      </c>
      <c r="C208" s="57">
        <f>VLOOKUP($B208,'2019 Ventilation List SORT'!$A$6:$I$102,2)</f>
        <v>0.5</v>
      </c>
      <c r="D208" s="57">
        <f>VLOOKUP($B208,'2019 Ventilation List SORT'!$A$6:$I$102,3)</f>
        <v>0.15</v>
      </c>
      <c r="E208" s="60">
        <f>VLOOKUP($B208,'2019 Ventilation List SORT'!$A$6:$I$102,4)</f>
        <v>0</v>
      </c>
      <c r="F208" s="60">
        <f>VLOOKUP($B208,'2019 Ventilation List SORT'!$A$6:$I$102,5)</f>
        <v>0</v>
      </c>
      <c r="G208" s="57">
        <f>VLOOKUP($B208,'2019 Ventilation List SORT'!$A$6:$I$102,6)</f>
        <v>0</v>
      </c>
      <c r="H208" s="60">
        <f>VLOOKUP($B208,'2019 Ventilation List SORT'!$A$6:$I$102,7)</f>
        <v>1</v>
      </c>
      <c r="I208" s="57" t="str">
        <f>VLOOKUP($B208,'2019 Ventilation List SORT'!$A$6:$I$102,8)</f>
        <v/>
      </c>
      <c r="J208" s="96" t="str">
        <f>VLOOKUP($B208,'2019 Ventilation List SORT'!$A$6:$I$102,9)</f>
        <v>No</v>
      </c>
      <c r="K208" s="148" t="e">
        <f>INDEX(#REF!,MATCH($A208,#REF!,0))*0.5</f>
        <v>#REF!</v>
      </c>
      <c r="L208" s="148">
        <f>INDEX('For CSV - 2019 VentSpcFuncData'!$K$6:$K$101,MATCH($B208,'For CSV - 2019 VentSpcFuncData'!$B$6:$B$101,0))</f>
        <v>33.333333333333336</v>
      </c>
      <c r="M208" s="148">
        <f t="shared" si="21"/>
        <v>33.333333333333336</v>
      </c>
      <c r="N208" s="148">
        <f>INDEX('For CSV - 2019 VentSpcFuncData'!$J$6:$J$101,MATCH($B208,'For CSV - 2019 VentSpcFuncData'!$B$6:$B$101,0))</f>
        <v>15</v>
      </c>
      <c r="O208" s="148" t="e">
        <f t="shared" si="22"/>
        <v>#REF!</v>
      </c>
      <c r="P208" s="150" t="e">
        <f t="shared" si="19"/>
        <v>#REF!</v>
      </c>
      <c r="Q208" s="45" t="str">
        <f t="shared" si="18"/>
        <v>Lounge, Breakroom, or Waiting Area,Office - Breakrooms</v>
      </c>
      <c r="R208" s="45" t="e">
        <f>INDEX(#REF!,MATCH($A208,#REF!,0))</f>
        <v>#REF!</v>
      </c>
      <c r="S208" s="45">
        <f>INDEX('For CSV - 2019 VentSpcFuncData'!$L$6:$L$101,MATCH($B208,'For CSV - 2019 VentSpcFuncData'!$B$6:$B$101,0))</f>
        <v>71</v>
      </c>
      <c r="T208" s="45" t="e">
        <f>MATCH($A208,#REF!,0)</f>
        <v>#REF!</v>
      </c>
      <c r="V208" t="str">
        <f t="shared" si="20"/>
        <v>2,              71,     "Office - Breakrooms"</v>
      </c>
    </row>
    <row r="209" spans="1:22" x14ac:dyDescent="0.25">
      <c r="A209" s="45" t="s">
        <v>558</v>
      </c>
      <c r="B209" s="56" t="s">
        <v>770</v>
      </c>
      <c r="C209" s="57">
        <f>VLOOKUP($B209,'2019 Ventilation List SORT'!$A$6:$I$102,2)</f>
        <v>0.15</v>
      </c>
      <c r="D209" s="57">
        <f>VLOOKUP($B209,'2019 Ventilation List SORT'!$A$6:$I$102,3)</f>
        <v>0.15</v>
      </c>
      <c r="E209" s="60">
        <f>VLOOKUP($B209,'2019 Ventilation List SORT'!$A$6:$I$102,4)</f>
        <v>0</v>
      </c>
      <c r="F209" s="60">
        <f>VLOOKUP($B209,'2019 Ventilation List SORT'!$A$6:$I$102,5)</f>
        <v>0</v>
      </c>
      <c r="G209" s="57">
        <f>VLOOKUP($B209,'2019 Ventilation List SORT'!$A$6:$I$102,6)</f>
        <v>0</v>
      </c>
      <c r="H209" s="60">
        <f>VLOOKUP($B209,'2019 Ventilation List SORT'!$A$6:$I$102,7)</f>
        <v>1</v>
      </c>
      <c r="I209" s="57" t="str">
        <f>VLOOKUP($B209,'2019 Ventilation List SORT'!$A$6:$I$102,8)</f>
        <v>F</v>
      </c>
      <c r="J209" s="96" t="str">
        <f>VLOOKUP($B209,'2019 Ventilation List SORT'!$A$6:$I$102,9)</f>
        <v>No</v>
      </c>
      <c r="K209" s="148" t="e">
        <f>INDEX(#REF!,MATCH($A209,#REF!,0))*0.5</f>
        <v>#REF!</v>
      </c>
      <c r="L209" s="148">
        <f>INDEX('For CSV - 2019 VentSpcFuncData'!$K$6:$K$101,MATCH($B209,'For CSV - 2019 VentSpcFuncData'!$B$6:$B$101,0))</f>
        <v>0</v>
      </c>
      <c r="M209" s="148" t="e">
        <f t="shared" si="21"/>
        <v>#REF!</v>
      </c>
      <c r="N209" s="148">
        <f>INDEX('For CSV - 2019 VentSpcFuncData'!$J$6:$J$101,MATCH($B209,'For CSV - 2019 VentSpcFuncData'!$B$6:$B$101,0))</f>
        <v>15</v>
      </c>
      <c r="O209" s="148" t="e">
        <f t="shared" si="22"/>
        <v>#REF!</v>
      </c>
      <c r="P209" s="150" t="e">
        <f t="shared" si="19"/>
        <v>#REF!</v>
      </c>
      <c r="Q209" s="45" t="str">
        <f t="shared" si="18"/>
        <v>Lounge, Breakroom, or Waiting Area,Office - Reception areas</v>
      </c>
      <c r="R209" s="45" t="e">
        <f>INDEX(#REF!,MATCH($A209,#REF!,0))</f>
        <v>#REF!</v>
      </c>
      <c r="S209" s="45">
        <f>INDEX('For CSV - 2019 VentSpcFuncData'!$L$6:$L$101,MATCH($B209,'For CSV - 2019 VentSpcFuncData'!$B$6:$B$101,0))</f>
        <v>75</v>
      </c>
      <c r="T209" s="45" t="e">
        <f>MATCH($A209,#REF!,0)</f>
        <v>#REF!</v>
      </c>
      <c r="V209" t="str">
        <f t="shared" si="20"/>
        <v>2,              75,     "Office - Reception areas"</v>
      </c>
    </row>
    <row r="210" spans="1:22" x14ac:dyDescent="0.25">
      <c r="A210" s="45" t="s">
        <v>556</v>
      </c>
      <c r="B210" s="119" t="s">
        <v>767</v>
      </c>
      <c r="C210" s="57">
        <f>VLOOKUP($B210,'2019 Ventilation List SORT'!$A$6:$I$102,2)</f>
        <v>0.5</v>
      </c>
      <c r="D210" s="57">
        <f>VLOOKUP($B210,'2019 Ventilation List SORT'!$A$6:$I$102,3)</f>
        <v>0.15</v>
      </c>
      <c r="E210" s="60">
        <f>VLOOKUP($B210,'2019 Ventilation List SORT'!$A$6:$I$102,4)</f>
        <v>0</v>
      </c>
      <c r="F210" s="60">
        <f>VLOOKUP($B210,'2019 Ventilation List SORT'!$A$6:$I$102,5)</f>
        <v>0</v>
      </c>
      <c r="G210" s="57">
        <f>VLOOKUP($B210,'2019 Ventilation List SORT'!$A$6:$I$102,6)</f>
        <v>0</v>
      </c>
      <c r="H210" s="60">
        <f>VLOOKUP($B210,'2019 Ventilation List SORT'!$A$6:$I$102,7)</f>
        <v>1</v>
      </c>
      <c r="I210" s="57" t="str">
        <f>VLOOKUP($B210,'2019 Ventilation List SORT'!$A$6:$I$102,8)</f>
        <v>F</v>
      </c>
      <c r="J210" s="96" t="str">
        <f>VLOOKUP($B210,'2019 Ventilation List SORT'!$A$6:$I$102,9)</f>
        <v>No</v>
      </c>
      <c r="K210" s="148" t="e">
        <f>INDEX(#REF!,MATCH($A210,#REF!,0))*0.5</f>
        <v>#REF!</v>
      </c>
      <c r="L210" s="148">
        <f>INDEX('For CSV - 2019 VentSpcFuncData'!$K$6:$K$101,MATCH($B210,'For CSV - 2019 VentSpcFuncData'!$B$6:$B$101,0))</f>
        <v>33.333333333333336</v>
      </c>
      <c r="M210" s="148">
        <f t="shared" si="21"/>
        <v>33.333333333333336</v>
      </c>
      <c r="N210" s="148">
        <f>INDEX('For CSV - 2019 VentSpcFuncData'!$J$6:$J$101,MATCH($B210,'For CSV - 2019 VentSpcFuncData'!$B$6:$B$101,0))</f>
        <v>15</v>
      </c>
      <c r="O210" s="148" t="e">
        <f t="shared" si="22"/>
        <v>#REF!</v>
      </c>
      <c r="P210" s="150" t="e">
        <f t="shared" si="19"/>
        <v>#REF!</v>
      </c>
      <c r="Q210" s="45" t="str">
        <f t="shared" ref="Q210:Q241" si="23">_xlfn.CONCAT(A210,",",B210)</f>
        <v>Main Entry Lobby,Office - Main entry lobbies</v>
      </c>
      <c r="R210" s="45" t="e">
        <f>INDEX(#REF!,MATCH($A210,#REF!,0))</f>
        <v>#REF!</v>
      </c>
      <c r="S210" s="45">
        <f>INDEX('For CSV - 2019 VentSpcFuncData'!$L$6:$L$101,MATCH($B210,'For CSV - 2019 VentSpcFuncData'!$B$6:$B$101,0))</f>
        <v>72</v>
      </c>
      <c r="T210" s="45" t="e">
        <f>MATCH($A210,#REF!,0)</f>
        <v>#REF!</v>
      </c>
      <c r="V210" t="e">
        <f t="shared" si="20"/>
        <v>#REF!</v>
      </c>
    </row>
    <row r="211" spans="1:22" x14ac:dyDescent="0.25">
      <c r="A211" s="45" t="s">
        <v>556</v>
      </c>
      <c r="B211" s="56" t="s">
        <v>830</v>
      </c>
      <c r="C211" s="57">
        <f>VLOOKUP($B211,'2019 Ventilation List SORT'!$A$6:$I$102,2)</f>
        <v>0.5</v>
      </c>
      <c r="D211" s="57">
        <f>VLOOKUP($B211,'2019 Ventilation List SORT'!$A$6:$I$102,3)</f>
        <v>0.15</v>
      </c>
      <c r="E211" s="60">
        <f>VLOOKUP($B211,'2019 Ventilation List SORT'!$A$6:$I$102,4)</f>
        <v>0</v>
      </c>
      <c r="F211" s="60">
        <f>VLOOKUP($B211,'2019 Ventilation List SORT'!$A$6:$I$102,5)</f>
        <v>0</v>
      </c>
      <c r="G211" s="57">
        <f>VLOOKUP($B211,'2019 Ventilation List SORT'!$A$6:$I$102,6)</f>
        <v>0</v>
      </c>
      <c r="H211" s="60">
        <f>VLOOKUP($B211,'2019 Ventilation List SORT'!$A$6:$I$102,7)</f>
        <v>1</v>
      </c>
      <c r="I211" s="57" t="str">
        <f>VLOOKUP($B211,'2019 Ventilation List SORT'!$A$6:$I$102,8)</f>
        <v>F</v>
      </c>
      <c r="J211" s="96" t="str">
        <f>VLOOKUP($B211,'2019 Ventilation List SORT'!$A$6:$I$102,9)</f>
        <v>No</v>
      </c>
      <c r="K211" s="148" t="e">
        <f>INDEX(#REF!,MATCH($A211,#REF!,0))*0.5</f>
        <v>#REF!</v>
      </c>
      <c r="L211" s="148">
        <f>INDEX('For CSV - 2019 VentSpcFuncData'!$K$6:$K$101,MATCH($B211,'For CSV - 2019 VentSpcFuncData'!$B$6:$B$101,0))</f>
        <v>33.333333333333336</v>
      </c>
      <c r="M211" s="148">
        <f t="shared" si="21"/>
        <v>33.333333333333336</v>
      </c>
      <c r="N211" s="148">
        <f>INDEX('For CSV - 2019 VentSpcFuncData'!$J$6:$J$101,MATCH($B211,'For CSV - 2019 VentSpcFuncData'!$B$6:$B$101,0))</f>
        <v>15</v>
      </c>
      <c r="O211" s="148" t="e">
        <f t="shared" si="22"/>
        <v>#REF!</v>
      </c>
      <c r="P211" s="150" t="e">
        <f t="shared" si="19"/>
        <v>#REF!</v>
      </c>
      <c r="Q211" s="45" t="str">
        <f t="shared" si="23"/>
        <v>Main Entry Lobby,Assembly - Lobbies</v>
      </c>
      <c r="R211" s="45" t="e">
        <f>INDEX(#REF!,MATCH($A211,#REF!,0))</f>
        <v>#REF!</v>
      </c>
      <c r="S211" s="45">
        <f>INDEX('For CSV - 2019 VentSpcFuncData'!$L$6:$L$101,MATCH($B211,'For CSV - 2019 VentSpcFuncData'!$B$6:$B$101,0))</f>
        <v>5</v>
      </c>
      <c r="T211" s="45" t="e">
        <f>MATCH($A211,#REF!,0)</f>
        <v>#REF!</v>
      </c>
      <c r="V211" t="str">
        <f t="shared" si="20"/>
        <v>2,              5,     "Assembly - Lobbies"</v>
      </c>
    </row>
    <row r="212" spans="1:22" x14ac:dyDescent="0.25">
      <c r="A212" s="45" t="s">
        <v>556</v>
      </c>
      <c r="B212" s="56" t="s">
        <v>765</v>
      </c>
      <c r="C212" s="57">
        <f>VLOOKUP($B212,'2019 Ventilation List SORT'!$A$6:$I$102,2)</f>
        <v>0.5</v>
      </c>
      <c r="D212" s="57">
        <f>VLOOKUP($B212,'2019 Ventilation List SORT'!$A$6:$I$102,3)</f>
        <v>0.15</v>
      </c>
      <c r="E212" s="60">
        <f>VLOOKUP($B212,'2019 Ventilation List SORT'!$A$6:$I$102,4)</f>
        <v>0</v>
      </c>
      <c r="F212" s="60">
        <f>VLOOKUP($B212,'2019 Ventilation List SORT'!$A$6:$I$102,5)</f>
        <v>0</v>
      </c>
      <c r="G212" s="57">
        <f>VLOOKUP($B212,'2019 Ventilation List SORT'!$A$6:$I$102,6)</f>
        <v>0</v>
      </c>
      <c r="H212" s="60">
        <f>VLOOKUP($B212,'2019 Ventilation List SORT'!$A$6:$I$102,7)</f>
        <v>1</v>
      </c>
      <c r="I212" s="57" t="str">
        <f>VLOOKUP($B212,'2019 Ventilation List SORT'!$A$6:$I$102,8)</f>
        <v>F</v>
      </c>
      <c r="J212" s="96" t="str">
        <f>VLOOKUP($B212,'2019 Ventilation List SORT'!$A$6:$I$102,9)</f>
        <v>No</v>
      </c>
      <c r="K212" s="148" t="e">
        <f>INDEX(#REF!,MATCH($A212,#REF!,0))*0.5</f>
        <v>#REF!</v>
      </c>
      <c r="L212" s="148">
        <f>INDEX('For CSV - 2019 VentSpcFuncData'!$K$6:$K$101,MATCH($B212,'For CSV - 2019 VentSpcFuncData'!$B$6:$B$101,0))</f>
        <v>33.333333333333336</v>
      </c>
      <c r="M212" s="148">
        <f t="shared" si="21"/>
        <v>33.333333333333336</v>
      </c>
      <c r="N212" s="148">
        <f>INDEX('For CSV - 2019 VentSpcFuncData'!$J$6:$J$101,MATCH($B212,'For CSV - 2019 VentSpcFuncData'!$B$6:$B$101,0))</f>
        <v>15</v>
      </c>
      <c r="O212" s="148" t="e">
        <f t="shared" si="22"/>
        <v>#REF!</v>
      </c>
      <c r="P212" s="150" t="e">
        <f t="shared" si="19"/>
        <v>#REF!</v>
      </c>
      <c r="Q212" s="45" t="str">
        <f t="shared" si="23"/>
        <v>Main Entry Lobby,Lodging - Lobbies/pre-function</v>
      </c>
      <c r="R212" s="45" t="e">
        <f>INDEX(#REF!,MATCH($A212,#REF!,0))</f>
        <v>#REF!</v>
      </c>
      <c r="S212" s="45">
        <f>INDEX('For CSV - 2019 VentSpcFuncData'!$L$6:$L$101,MATCH($B212,'For CSV - 2019 VentSpcFuncData'!$B$6:$B$101,0))</f>
        <v>56</v>
      </c>
      <c r="T212" s="45" t="e">
        <f>MATCH($A212,#REF!,0)</f>
        <v>#REF!</v>
      </c>
      <c r="V212" t="str">
        <f t="shared" si="20"/>
        <v>2,              56,     "Lodging - Lobbies/pre-function"</v>
      </c>
    </row>
    <row r="213" spans="1:22" x14ac:dyDescent="0.25">
      <c r="A213" s="45" t="s">
        <v>556</v>
      </c>
      <c r="B213" s="56" t="s">
        <v>773</v>
      </c>
      <c r="C213" s="57">
        <f>VLOOKUP($B213,'2019 Ventilation List SORT'!$A$6:$I$102,2)</f>
        <v>0.15</v>
      </c>
      <c r="D213" s="57">
        <f>VLOOKUP($B213,'2019 Ventilation List SORT'!$A$6:$I$102,3)</f>
        <v>0.15</v>
      </c>
      <c r="E213" s="60">
        <f>VLOOKUP($B213,'2019 Ventilation List SORT'!$A$6:$I$102,4)</f>
        <v>0</v>
      </c>
      <c r="F213" s="60">
        <f>VLOOKUP($B213,'2019 Ventilation List SORT'!$A$6:$I$102,5)</f>
        <v>0</v>
      </c>
      <c r="G213" s="57">
        <f>VLOOKUP($B213,'2019 Ventilation List SORT'!$A$6:$I$102,6)</f>
        <v>0</v>
      </c>
      <c r="H213" s="60">
        <f>VLOOKUP($B213,'2019 Ventilation List SORT'!$A$6:$I$102,7)</f>
        <v>1</v>
      </c>
      <c r="I213" s="57" t="str">
        <f>VLOOKUP($B213,'2019 Ventilation List SORT'!$A$6:$I$102,8)</f>
        <v>F</v>
      </c>
      <c r="J213" s="96" t="str">
        <f>VLOOKUP($B213,'2019 Ventilation List SORT'!$A$6:$I$102,9)</f>
        <v>No</v>
      </c>
      <c r="K213" s="148" t="e">
        <f>INDEX(#REF!,MATCH($A213,#REF!,0))*0.5</f>
        <v>#REF!</v>
      </c>
      <c r="L213" s="148">
        <f>INDEX('For CSV - 2019 VentSpcFuncData'!$K$6:$K$101,MATCH($B213,'For CSV - 2019 VentSpcFuncData'!$B$6:$B$101,0))</f>
        <v>0</v>
      </c>
      <c r="M213" s="148" t="e">
        <f t="shared" si="21"/>
        <v>#REF!</v>
      </c>
      <c r="N213" s="148">
        <f>INDEX('For CSV - 2019 VentSpcFuncData'!$J$6:$J$101,MATCH($B213,'For CSV - 2019 VentSpcFuncData'!$B$6:$B$101,0))</f>
        <v>15</v>
      </c>
      <c r="O213" s="148" t="e">
        <f t="shared" si="22"/>
        <v>#REF!</v>
      </c>
      <c r="P213" s="150" t="e">
        <f t="shared" si="19"/>
        <v>#REF!</v>
      </c>
      <c r="Q213" s="45" t="str">
        <f t="shared" si="23"/>
        <v>Main Entry Lobby,Misc - Banks or bank lobbies</v>
      </c>
      <c r="R213" s="45" t="e">
        <f>INDEX(#REF!,MATCH($A213,#REF!,0))</f>
        <v>#REF!</v>
      </c>
      <c r="S213" s="45">
        <f>INDEX('For CSV - 2019 VentSpcFuncData'!$L$6:$L$101,MATCH($B213,'For CSV - 2019 VentSpcFuncData'!$B$6:$B$101,0))</f>
        <v>60</v>
      </c>
      <c r="T213" s="45" t="e">
        <f>MATCH($A213,#REF!,0)</f>
        <v>#REF!</v>
      </c>
      <c r="V213" t="str">
        <f t="shared" si="20"/>
        <v>2,              60,     "Misc - Banks or bank lobbies"</v>
      </c>
    </row>
    <row r="214" spans="1:22" x14ac:dyDescent="0.25">
      <c r="A214" s="45" t="s">
        <v>556</v>
      </c>
      <c r="B214" s="56" t="s">
        <v>767</v>
      </c>
      <c r="C214" s="57">
        <f>VLOOKUP($B214,'2019 Ventilation List SORT'!$A$6:$I$102,2)</f>
        <v>0.5</v>
      </c>
      <c r="D214" s="57">
        <f>VLOOKUP($B214,'2019 Ventilation List SORT'!$A$6:$I$102,3)</f>
        <v>0.15</v>
      </c>
      <c r="E214" s="60">
        <f>VLOOKUP($B214,'2019 Ventilation List SORT'!$A$6:$I$102,4)</f>
        <v>0</v>
      </c>
      <c r="F214" s="60">
        <f>VLOOKUP($B214,'2019 Ventilation List SORT'!$A$6:$I$102,5)</f>
        <v>0</v>
      </c>
      <c r="G214" s="57">
        <f>VLOOKUP($B214,'2019 Ventilation List SORT'!$A$6:$I$102,6)</f>
        <v>0</v>
      </c>
      <c r="H214" s="60">
        <f>VLOOKUP($B214,'2019 Ventilation List SORT'!$A$6:$I$102,7)</f>
        <v>1</v>
      </c>
      <c r="I214" s="57" t="str">
        <f>VLOOKUP($B214,'2019 Ventilation List SORT'!$A$6:$I$102,8)</f>
        <v>F</v>
      </c>
      <c r="J214" s="96" t="str">
        <f>VLOOKUP($B214,'2019 Ventilation List SORT'!$A$6:$I$102,9)</f>
        <v>No</v>
      </c>
      <c r="K214" s="148" t="e">
        <f>INDEX(#REF!,MATCH($A214,#REF!,0))*0.5</f>
        <v>#REF!</v>
      </c>
      <c r="L214" s="148">
        <f>INDEX('For CSV - 2019 VentSpcFuncData'!$K$6:$K$101,MATCH($B214,'For CSV - 2019 VentSpcFuncData'!$B$6:$B$101,0))</f>
        <v>33.333333333333336</v>
      </c>
      <c r="M214" s="148">
        <f t="shared" si="21"/>
        <v>33.333333333333336</v>
      </c>
      <c r="N214" s="148">
        <f>INDEX('For CSV - 2019 VentSpcFuncData'!$J$6:$J$101,MATCH($B214,'For CSV - 2019 VentSpcFuncData'!$B$6:$B$101,0))</f>
        <v>15</v>
      </c>
      <c r="O214" s="148" t="e">
        <f t="shared" si="22"/>
        <v>#REF!</v>
      </c>
      <c r="P214" s="150" t="e">
        <f t="shared" si="19"/>
        <v>#REF!</v>
      </c>
      <c r="Q214" s="45" t="str">
        <f t="shared" si="23"/>
        <v>Main Entry Lobby,Office - Main entry lobbies</v>
      </c>
      <c r="R214" s="45" t="e">
        <f>INDEX(#REF!,MATCH($A214,#REF!,0))</f>
        <v>#REF!</v>
      </c>
      <c r="S214" s="45">
        <f>INDEX('For CSV - 2019 VentSpcFuncData'!$L$6:$L$101,MATCH($B214,'For CSV - 2019 VentSpcFuncData'!$B$6:$B$101,0))</f>
        <v>72</v>
      </c>
      <c r="T214" s="45" t="e">
        <f>MATCH($A214,#REF!,0)</f>
        <v>#REF!</v>
      </c>
      <c r="V214" t="str">
        <f t="shared" si="20"/>
        <v>2,              72,     "Office - Main entry lobbies"</v>
      </c>
    </row>
    <row r="215" spans="1:22" x14ac:dyDescent="0.25">
      <c r="A215" s="45" t="s">
        <v>548</v>
      </c>
      <c r="B215" s="119" t="s">
        <v>831</v>
      </c>
      <c r="C215" s="57">
        <f>VLOOKUP($B215,'2019 Ventilation List SORT'!$A$6:$I$102,2)</f>
        <v>0.25</v>
      </c>
      <c r="D215" s="57">
        <f>VLOOKUP($B215,'2019 Ventilation List SORT'!$A$6:$I$102,3)</f>
        <v>0.15</v>
      </c>
      <c r="E215" s="60">
        <f>VLOOKUP($B215,'2019 Ventilation List SORT'!$A$6:$I$102,4)</f>
        <v>0</v>
      </c>
      <c r="F215" s="60">
        <f>VLOOKUP($B215,'2019 Ventilation List SORT'!$A$6:$I$102,5)</f>
        <v>0</v>
      </c>
      <c r="G215" s="57">
        <f>VLOOKUP($B215,'2019 Ventilation List SORT'!$A$6:$I$102,6)</f>
        <v>0</v>
      </c>
      <c r="H215" s="60">
        <f>VLOOKUP($B215,'2019 Ventilation List SORT'!$A$6:$I$102,7)</f>
        <v>1</v>
      </c>
      <c r="I215" s="57" t="str">
        <f>VLOOKUP($B215,'2019 Ventilation List SORT'!$A$6:$I$102,8)</f>
        <v>F</v>
      </c>
      <c r="J215" s="96" t="str">
        <f>VLOOKUP($B215,'2019 Ventilation List SORT'!$A$6:$I$102,9)</f>
        <v>No</v>
      </c>
      <c r="K215" s="148" t="e">
        <f>INDEX(#REF!,MATCH($A215,#REF!,0))*0.5</f>
        <v>#REF!</v>
      </c>
      <c r="L215" s="148">
        <f>INDEX('For CSV - 2019 VentSpcFuncData'!$K$6:$K$101,MATCH($B215,'For CSV - 2019 VentSpcFuncData'!$B$6:$B$101,0))</f>
        <v>16.666666666666668</v>
      </c>
      <c r="M215" s="148">
        <f t="shared" si="21"/>
        <v>16.666666666666668</v>
      </c>
      <c r="N215" s="148">
        <f>INDEX('For CSV - 2019 VentSpcFuncData'!$J$6:$J$101,MATCH($B215,'For CSV - 2019 VentSpcFuncData'!$B$6:$B$101,0))</f>
        <v>15</v>
      </c>
      <c r="O215" s="148" t="e">
        <f t="shared" si="22"/>
        <v>#REF!</v>
      </c>
      <c r="P215" s="150" t="e">
        <f t="shared" si="19"/>
        <v>#REF!</v>
      </c>
      <c r="Q215" s="45" t="str">
        <f t="shared" si="23"/>
        <v>Museum Area (Exhibition/Display),Assembly - Museums/galleries</v>
      </c>
      <c r="R215" s="45" t="e">
        <f>INDEX(#REF!,MATCH($A215,#REF!,0))</f>
        <v>#REF!</v>
      </c>
      <c r="S215" s="45">
        <f>INDEX('For CSV - 2019 VentSpcFuncData'!$L$6:$L$101,MATCH($B215,'For CSV - 2019 VentSpcFuncData'!$B$6:$B$101,0))</f>
        <v>7</v>
      </c>
      <c r="T215" s="45" t="e">
        <f>MATCH($A215,#REF!,0)</f>
        <v>#REF!</v>
      </c>
      <c r="V215" t="e">
        <f t="shared" si="20"/>
        <v>#REF!</v>
      </c>
    </row>
    <row r="216" spans="1:22" x14ac:dyDescent="0.25">
      <c r="A216" s="45" t="s">
        <v>548</v>
      </c>
      <c r="B216" s="56" t="s">
        <v>925</v>
      </c>
      <c r="C216" s="57">
        <f>VLOOKUP($B216,'2019 Ventilation List SORT'!$A$6:$I$102,2)</f>
        <v>0.25</v>
      </c>
      <c r="D216" s="57">
        <f>VLOOKUP($B216,'2019 Ventilation List SORT'!$A$6:$I$102,3)</f>
        <v>0.15</v>
      </c>
      <c r="E216" s="60">
        <f>VLOOKUP($B216,'2019 Ventilation List SORT'!$A$6:$I$102,4)</f>
        <v>0</v>
      </c>
      <c r="F216" s="60">
        <f>VLOOKUP($B216,'2019 Ventilation List SORT'!$A$6:$I$102,5)</f>
        <v>0</v>
      </c>
      <c r="G216" s="57">
        <f>VLOOKUP($B216,'2019 Ventilation List SORT'!$A$6:$I$102,6)</f>
        <v>0</v>
      </c>
      <c r="H216" s="60">
        <f>VLOOKUP($B216,'2019 Ventilation List SORT'!$A$6:$I$102,7)</f>
        <v>1</v>
      </c>
      <c r="I216" s="57" t="str">
        <f>VLOOKUP($B216,'2019 Ventilation List SORT'!$A$6:$I$102,8)</f>
        <v/>
      </c>
      <c r="J216" s="96" t="str">
        <f>VLOOKUP($B216,'2019 Ventilation List SORT'!$A$6:$I$102,9)</f>
        <v>No</v>
      </c>
      <c r="K216" s="148" t="e">
        <f>INDEX(#REF!,MATCH($A216,#REF!,0))*0.5</f>
        <v>#REF!</v>
      </c>
      <c r="L216" s="148">
        <f>INDEX('For CSV - 2019 VentSpcFuncData'!$K$6:$K$101,MATCH($B216,'For CSV - 2019 VentSpcFuncData'!$B$6:$B$101,0))</f>
        <v>16.666666666666668</v>
      </c>
      <c r="M216" s="148">
        <f t="shared" si="21"/>
        <v>16.666666666666668</v>
      </c>
      <c r="N216" s="148">
        <f>INDEX('For CSV - 2019 VentSpcFuncData'!$J$6:$J$101,MATCH($B216,'For CSV - 2019 VentSpcFuncData'!$B$6:$B$101,0))</f>
        <v>15</v>
      </c>
      <c r="O216" s="148" t="e">
        <f t="shared" si="22"/>
        <v>#REF!</v>
      </c>
      <c r="P216" s="150" t="e">
        <f t="shared" si="19"/>
        <v>#REF!</v>
      </c>
      <c r="Q216" s="45" t="str">
        <f t="shared" si="23"/>
        <v>Museum Area (Exhibition/Display),Assembly - Museums (childrens)</v>
      </c>
      <c r="R216" s="45" t="e">
        <f>INDEX(#REF!,MATCH($A216,#REF!,0))</f>
        <v>#REF!</v>
      </c>
      <c r="S216" s="45">
        <f>INDEX('For CSV - 2019 VentSpcFuncData'!$L$6:$L$101,MATCH($B216,'For CSV - 2019 VentSpcFuncData'!$B$6:$B$101,0))</f>
        <v>6</v>
      </c>
      <c r="T216" s="45" t="e">
        <f>MATCH($A216,#REF!,0)</f>
        <v>#REF!</v>
      </c>
      <c r="V216" t="str">
        <f t="shared" si="20"/>
        <v>2,              6,     "Assembly - Museums (childrens)"</v>
      </c>
    </row>
    <row r="217" spans="1:22" x14ac:dyDescent="0.25">
      <c r="A217" s="45" t="s">
        <v>548</v>
      </c>
      <c r="B217" s="56" t="s">
        <v>831</v>
      </c>
      <c r="C217" s="57">
        <f>VLOOKUP($B217,'2019 Ventilation List SORT'!$A$6:$I$102,2)</f>
        <v>0.25</v>
      </c>
      <c r="D217" s="57">
        <f>VLOOKUP($B217,'2019 Ventilation List SORT'!$A$6:$I$102,3)</f>
        <v>0.15</v>
      </c>
      <c r="E217" s="60">
        <f>VLOOKUP($B217,'2019 Ventilation List SORT'!$A$6:$I$102,4)</f>
        <v>0</v>
      </c>
      <c r="F217" s="60">
        <f>VLOOKUP($B217,'2019 Ventilation List SORT'!$A$6:$I$102,5)</f>
        <v>0</v>
      </c>
      <c r="G217" s="57">
        <f>VLOOKUP($B217,'2019 Ventilation List SORT'!$A$6:$I$102,6)</f>
        <v>0</v>
      </c>
      <c r="H217" s="60">
        <f>VLOOKUP($B217,'2019 Ventilation List SORT'!$A$6:$I$102,7)</f>
        <v>1</v>
      </c>
      <c r="I217" s="57" t="str">
        <f>VLOOKUP($B217,'2019 Ventilation List SORT'!$A$6:$I$102,8)</f>
        <v>F</v>
      </c>
      <c r="J217" s="96" t="str">
        <f>VLOOKUP($B217,'2019 Ventilation List SORT'!$A$6:$I$102,9)</f>
        <v>No</v>
      </c>
      <c r="K217" s="148" t="e">
        <f>INDEX(#REF!,MATCH($A217,#REF!,0))*0.5</f>
        <v>#REF!</v>
      </c>
      <c r="L217" s="148">
        <f>INDEX('For CSV - 2019 VentSpcFuncData'!$K$6:$K$101,MATCH($B217,'For CSV - 2019 VentSpcFuncData'!$B$6:$B$101,0))</f>
        <v>16.666666666666668</v>
      </c>
      <c r="M217" s="148">
        <f t="shared" si="21"/>
        <v>16.666666666666668</v>
      </c>
      <c r="N217" s="148">
        <f>INDEX('For CSV - 2019 VentSpcFuncData'!$J$6:$J$101,MATCH($B217,'For CSV - 2019 VentSpcFuncData'!$B$6:$B$101,0))</f>
        <v>15</v>
      </c>
      <c r="O217" s="148" t="e">
        <f t="shared" si="22"/>
        <v>#REF!</v>
      </c>
      <c r="P217" s="150" t="e">
        <f t="shared" si="19"/>
        <v>#REF!</v>
      </c>
      <c r="Q217" s="45" t="str">
        <f t="shared" si="23"/>
        <v>Museum Area (Exhibition/Display),Assembly - Museums/galleries</v>
      </c>
      <c r="R217" s="45" t="e">
        <f>INDEX(#REF!,MATCH($A217,#REF!,0))</f>
        <v>#REF!</v>
      </c>
      <c r="S217" s="45">
        <f>INDEX('For CSV - 2019 VentSpcFuncData'!$L$6:$L$101,MATCH($B217,'For CSV - 2019 VentSpcFuncData'!$B$6:$B$101,0))</f>
        <v>7</v>
      </c>
      <c r="T217" s="45" t="e">
        <f>MATCH($A217,#REF!,0)</f>
        <v>#REF!</v>
      </c>
      <c r="V217" t="str">
        <f t="shared" si="20"/>
        <v>2,              7,     "Assembly - Museums/galleries"</v>
      </c>
    </row>
    <row r="218" spans="1:22" x14ac:dyDescent="0.25">
      <c r="A218" s="45" t="s">
        <v>549</v>
      </c>
      <c r="B218" s="119" t="s">
        <v>775</v>
      </c>
      <c r="C218" s="57">
        <f>VLOOKUP($B218,'2019 Ventilation List SORT'!$A$6:$I$102,2)</f>
        <v>0.15</v>
      </c>
      <c r="D218" s="57">
        <f>VLOOKUP($B218,'2019 Ventilation List SORT'!$A$6:$I$102,3)</f>
        <v>0.15</v>
      </c>
      <c r="E218" s="60">
        <f>VLOOKUP($B218,'2019 Ventilation List SORT'!$A$6:$I$102,4)</f>
        <v>0</v>
      </c>
      <c r="F218" s="60">
        <f>VLOOKUP($B218,'2019 Ventilation List SORT'!$A$6:$I$102,5)</f>
        <v>0</v>
      </c>
      <c r="G218" s="57">
        <f>VLOOKUP($B218,'2019 Ventilation List SORT'!$A$6:$I$102,6)</f>
        <v>0</v>
      </c>
      <c r="H218" s="60">
        <f>VLOOKUP($B218,'2019 Ventilation List SORT'!$A$6:$I$102,7)</f>
        <v>3</v>
      </c>
      <c r="I218" s="57" t="str">
        <f>VLOOKUP($B218,'2019 Ventilation List SORT'!$A$6:$I$102,8)</f>
        <v/>
      </c>
      <c r="J218" s="96" t="str">
        <f>VLOOKUP($B218,'2019 Ventilation List SORT'!$A$6:$I$102,9)</f>
        <v>Yes</v>
      </c>
      <c r="K218" s="148" t="e">
        <f>INDEX(#REF!,MATCH($A218,#REF!,0))*0.5</f>
        <v>#REF!</v>
      </c>
      <c r="L218" s="148">
        <f>INDEX('For CSV - 2019 VentSpcFuncData'!$K$6:$K$101,MATCH($B218,'For CSV - 2019 VentSpcFuncData'!$B$6:$B$101,0))</f>
        <v>0</v>
      </c>
      <c r="M218" s="148" t="e">
        <f t="shared" si="21"/>
        <v>#REF!</v>
      </c>
      <c r="N218" s="148">
        <f>INDEX('For CSV - 2019 VentSpcFuncData'!$J$6:$J$101,MATCH($B218,'For CSV - 2019 VentSpcFuncData'!$B$6:$B$101,0))</f>
        <v>15</v>
      </c>
      <c r="O218" s="148" t="e">
        <f t="shared" si="22"/>
        <v>#REF!</v>
      </c>
      <c r="P218" s="150" t="e">
        <f t="shared" si="19"/>
        <v>#REF!</v>
      </c>
      <c r="Q218" s="45" t="str">
        <f t="shared" si="23"/>
        <v>Museum Area (Restoration Room),Misc - General manufacturing (excludes heavy industrial and process using chemicals)</v>
      </c>
      <c r="R218" s="45" t="e">
        <f>INDEX(#REF!,MATCH($A218,#REF!,0))</f>
        <v>#REF!</v>
      </c>
      <c r="S218" s="45">
        <f>INDEX('For CSV - 2019 VentSpcFuncData'!$L$6:$L$101,MATCH($B218,'For CSV - 2019 VentSpcFuncData'!$B$6:$B$101,0))</f>
        <v>63</v>
      </c>
      <c r="T218" s="45" t="e">
        <f>MATCH($A218,#REF!,0)</f>
        <v>#REF!</v>
      </c>
      <c r="V218" t="e">
        <f t="shared" si="20"/>
        <v>#REF!</v>
      </c>
    </row>
    <row r="219" spans="1:22" x14ac:dyDescent="0.25">
      <c r="A219" s="45" t="s">
        <v>549</v>
      </c>
      <c r="B219" s="56" t="s">
        <v>816</v>
      </c>
      <c r="C219" s="57">
        <f>VLOOKUP($B219,'2019 Ventilation List SORT'!$A$6:$I$102,2)</f>
        <v>0.15</v>
      </c>
      <c r="D219" s="57">
        <f>VLOOKUP($B219,'2019 Ventilation List SORT'!$A$6:$I$102,3)</f>
        <v>0.15</v>
      </c>
      <c r="E219" s="60">
        <f>VLOOKUP($B219,'2019 Ventilation List SORT'!$A$6:$I$102,4)</f>
        <v>0</v>
      </c>
      <c r="F219" s="60">
        <f>VLOOKUP($B219,'2019 Ventilation List SORT'!$A$6:$I$102,5)</f>
        <v>0</v>
      </c>
      <c r="G219" s="57">
        <f>VLOOKUP($B219,'2019 Ventilation List SORT'!$A$6:$I$102,6)</f>
        <v>0.7</v>
      </c>
      <c r="H219" s="60">
        <f>VLOOKUP($B219,'2019 Ventilation List SORT'!$A$6:$I$102,7)</f>
        <v>2</v>
      </c>
      <c r="I219" s="57" t="str">
        <f>VLOOKUP($B219,'2019 Ventilation List SORT'!$A$6:$I$102,8)</f>
        <v/>
      </c>
      <c r="J219" s="96" t="str">
        <f>VLOOKUP($B219,'2019 Ventilation List SORT'!$A$6:$I$102,9)</f>
        <v>No</v>
      </c>
      <c r="K219" s="148" t="e">
        <f>INDEX(#REF!,MATCH($A219,#REF!,0))*0.5</f>
        <v>#REF!</v>
      </c>
      <c r="L219" s="148">
        <f>INDEX('For CSV - 2019 VentSpcFuncData'!$K$6:$K$101,MATCH($B219,'For CSV - 2019 VentSpcFuncData'!$B$6:$B$101,0))</f>
        <v>0</v>
      </c>
      <c r="M219" s="148" t="e">
        <f t="shared" si="21"/>
        <v>#REF!</v>
      </c>
      <c r="N219" s="148">
        <f>INDEX('For CSV - 2019 VentSpcFuncData'!$J$6:$J$101,MATCH($B219,'For CSV - 2019 VentSpcFuncData'!$B$6:$B$101,0))</f>
        <v>15</v>
      </c>
      <c r="O219" s="148" t="e">
        <f t="shared" si="22"/>
        <v>#REF!</v>
      </c>
      <c r="P219" s="150" t="e">
        <f t="shared" si="19"/>
        <v>#REF!</v>
      </c>
      <c r="Q219" s="45" t="str">
        <f t="shared" si="23"/>
        <v>Museum Area (Restoration Room),Education - Art classroom</v>
      </c>
      <c r="R219" s="45" t="e">
        <f>INDEX(#REF!,MATCH($A219,#REF!,0))</f>
        <v>#REF!</v>
      </c>
      <c r="S219" s="45">
        <f>INDEX('For CSV - 2019 VentSpcFuncData'!$L$6:$L$101,MATCH($B219,'For CSV - 2019 VentSpcFuncData'!$B$6:$B$101,0))</f>
        <v>9</v>
      </c>
      <c r="T219" s="45" t="e">
        <f>MATCH($A219,#REF!,0)</f>
        <v>#REF!</v>
      </c>
      <c r="V219" t="str">
        <f t="shared" si="20"/>
        <v>2,              9,     "Education - Art classroom"</v>
      </c>
    </row>
    <row r="220" spans="1:22" x14ac:dyDescent="0.25">
      <c r="A220" s="45" t="s">
        <v>549</v>
      </c>
      <c r="B220" s="56" t="s">
        <v>825</v>
      </c>
      <c r="C220" s="57">
        <f>VLOOKUP($B220,'2019 Ventilation List SORT'!$A$6:$I$102,2)</f>
        <v>0.15</v>
      </c>
      <c r="D220" s="57">
        <f>VLOOKUP($B220,'2019 Ventilation List SORT'!$A$6:$I$102,3)</f>
        <v>0.15</v>
      </c>
      <c r="E220" s="60">
        <f>VLOOKUP($B220,'2019 Ventilation List SORT'!$A$6:$I$102,4)</f>
        <v>0</v>
      </c>
      <c r="F220" s="60">
        <f>VLOOKUP($B220,'2019 Ventilation List SORT'!$A$6:$I$102,5)</f>
        <v>0</v>
      </c>
      <c r="G220" s="57">
        <f>VLOOKUP($B220,'2019 Ventilation List SORT'!$A$6:$I$102,6)</f>
        <v>1</v>
      </c>
      <c r="H220" s="60">
        <f>VLOOKUP($B220,'2019 Ventilation List SORT'!$A$6:$I$102,7)</f>
        <v>2</v>
      </c>
      <c r="I220" s="57" t="str">
        <f>VLOOKUP($B220,'2019 Ventilation List SORT'!$A$6:$I$102,8)</f>
        <v/>
      </c>
      <c r="J220" s="96" t="str">
        <f>VLOOKUP($B220,'2019 Ventilation List SORT'!$A$6:$I$102,9)</f>
        <v>Yes</v>
      </c>
      <c r="K220" s="148" t="e">
        <f>INDEX(#REF!,MATCH($A220,#REF!,0))*0.5</f>
        <v>#REF!</v>
      </c>
      <c r="L220" s="148">
        <f>INDEX('For CSV - 2019 VentSpcFuncData'!$K$6:$K$101,MATCH($B220,'For CSV - 2019 VentSpcFuncData'!$B$6:$B$101,0))</f>
        <v>0</v>
      </c>
      <c r="M220" s="148" t="e">
        <f t="shared" si="21"/>
        <v>#REF!</v>
      </c>
      <c r="N220" s="148">
        <f>INDEX('For CSV - 2019 VentSpcFuncData'!$J$6:$J$101,MATCH($B220,'For CSV - 2019 VentSpcFuncData'!$B$6:$B$101,0))</f>
        <v>15</v>
      </c>
      <c r="O220" s="148" t="e">
        <f t="shared" si="22"/>
        <v>#REF!</v>
      </c>
      <c r="P220" s="150" t="e">
        <f t="shared" si="19"/>
        <v>#REF!</v>
      </c>
      <c r="Q220" s="45" t="str">
        <f t="shared" si="23"/>
        <v>Museum Area (Restoration Room),Education - Science laboratories</v>
      </c>
      <c r="R220" s="45" t="e">
        <f>INDEX(#REF!,MATCH($A220,#REF!,0))</f>
        <v>#REF!</v>
      </c>
      <c r="S220" s="45">
        <f>INDEX('For CSV - 2019 VentSpcFuncData'!$L$6:$L$101,MATCH($B220,'For CSV - 2019 VentSpcFuncData'!$B$6:$B$101,0))</f>
        <v>21</v>
      </c>
      <c r="T220" s="45" t="e">
        <f>MATCH($A220,#REF!,0)</f>
        <v>#REF!</v>
      </c>
      <c r="V220" t="str">
        <f t="shared" si="20"/>
        <v>2,              21,     "Education - Science laboratories"</v>
      </c>
    </row>
    <row r="221" spans="1:22" x14ac:dyDescent="0.25">
      <c r="A221" s="45" t="s">
        <v>549</v>
      </c>
      <c r="B221" s="56" t="s">
        <v>826</v>
      </c>
      <c r="C221" s="57">
        <f>VLOOKUP($B221,'2019 Ventilation List SORT'!$A$6:$I$102,2)</f>
        <v>0.15</v>
      </c>
      <c r="D221" s="57">
        <f>VLOOKUP($B221,'2019 Ventilation List SORT'!$A$6:$I$102,3)</f>
        <v>0.15</v>
      </c>
      <c r="E221" s="60">
        <f>VLOOKUP($B221,'2019 Ventilation List SORT'!$A$6:$I$102,4)</f>
        <v>0</v>
      </c>
      <c r="F221" s="60">
        <f>VLOOKUP($B221,'2019 Ventilation List SORT'!$A$6:$I$102,5)</f>
        <v>0</v>
      </c>
      <c r="G221" s="57">
        <f>VLOOKUP($B221,'2019 Ventilation List SORT'!$A$6:$I$102,6)</f>
        <v>1</v>
      </c>
      <c r="H221" s="60">
        <f>VLOOKUP($B221,'2019 Ventilation List SORT'!$A$6:$I$102,7)</f>
        <v>2</v>
      </c>
      <c r="I221" s="57" t="str">
        <f>VLOOKUP($B221,'2019 Ventilation List SORT'!$A$6:$I$102,8)</f>
        <v/>
      </c>
      <c r="J221" s="96" t="str">
        <f>VLOOKUP($B221,'2019 Ventilation List SORT'!$A$6:$I$102,9)</f>
        <v>Yes</v>
      </c>
      <c r="K221" s="148" t="e">
        <f>INDEX(#REF!,MATCH($A221,#REF!,0))*0.5</f>
        <v>#REF!</v>
      </c>
      <c r="L221" s="148">
        <f>INDEX('For CSV - 2019 VentSpcFuncData'!$K$6:$K$101,MATCH($B221,'For CSV - 2019 VentSpcFuncData'!$B$6:$B$101,0))</f>
        <v>0</v>
      </c>
      <c r="M221" s="148" t="e">
        <f t="shared" si="21"/>
        <v>#REF!</v>
      </c>
      <c r="N221" s="148">
        <f>INDEX('For CSV - 2019 VentSpcFuncData'!$J$6:$J$101,MATCH($B221,'For CSV - 2019 VentSpcFuncData'!$B$6:$B$101,0))</f>
        <v>15</v>
      </c>
      <c r="O221" s="148" t="e">
        <f t="shared" si="22"/>
        <v>#REF!</v>
      </c>
      <c r="P221" s="150" t="e">
        <f t="shared" si="19"/>
        <v>#REF!</v>
      </c>
      <c r="Q221" s="45" t="str">
        <f t="shared" si="23"/>
        <v>Museum Area (Restoration Room),Education - University/college laboratories</v>
      </c>
      <c r="R221" s="45" t="e">
        <f>INDEX(#REF!,MATCH($A221,#REF!,0))</f>
        <v>#REF!</v>
      </c>
      <c r="S221" s="45">
        <f>INDEX('For CSV - 2019 VentSpcFuncData'!$L$6:$L$101,MATCH($B221,'For CSV - 2019 VentSpcFuncData'!$B$6:$B$101,0))</f>
        <v>22</v>
      </c>
      <c r="T221" s="45" t="e">
        <f>MATCH($A221,#REF!,0)</f>
        <v>#REF!</v>
      </c>
      <c r="V221" t="str">
        <f t="shared" si="20"/>
        <v>2,              22,     "Education - University/college laboratories"</v>
      </c>
    </row>
    <row r="222" spans="1:22" x14ac:dyDescent="0.25">
      <c r="A222" s="45" t="s">
        <v>549</v>
      </c>
      <c r="B222" s="56" t="s">
        <v>828</v>
      </c>
      <c r="C222" s="57">
        <f>VLOOKUP($B222,'2019 Ventilation List SORT'!$A$6:$I$102,2)</f>
        <v>0.15</v>
      </c>
      <c r="D222" s="57">
        <f>VLOOKUP($B222,'2019 Ventilation List SORT'!$A$6:$I$102,3)</f>
        <v>0.15</v>
      </c>
      <c r="E222" s="60">
        <f>VLOOKUP($B222,'2019 Ventilation List SORT'!$A$6:$I$102,4)</f>
        <v>0</v>
      </c>
      <c r="F222" s="60">
        <f>VLOOKUP($B222,'2019 Ventilation List SORT'!$A$6:$I$102,5)</f>
        <v>0</v>
      </c>
      <c r="G222" s="57">
        <f>VLOOKUP($B222,'2019 Ventilation List SORT'!$A$6:$I$102,6)</f>
        <v>0.5</v>
      </c>
      <c r="H222" s="60">
        <f>VLOOKUP($B222,'2019 Ventilation List SORT'!$A$6:$I$102,7)</f>
        <v>2</v>
      </c>
      <c r="I222" s="57" t="str">
        <f>VLOOKUP($B222,'2019 Ventilation List SORT'!$A$6:$I$102,8)</f>
        <v/>
      </c>
      <c r="J222" s="96" t="str">
        <f>VLOOKUP($B222,'2019 Ventilation List SORT'!$A$6:$I$102,9)</f>
        <v>No</v>
      </c>
      <c r="K222" s="148" t="e">
        <f>INDEX(#REF!,MATCH($A222,#REF!,0))*0.5</f>
        <v>#REF!</v>
      </c>
      <c r="L222" s="148">
        <f>INDEX('For CSV - 2019 VentSpcFuncData'!$K$6:$K$101,MATCH($B222,'For CSV - 2019 VentSpcFuncData'!$B$6:$B$101,0))</f>
        <v>0</v>
      </c>
      <c r="M222" s="148" t="e">
        <f t="shared" si="21"/>
        <v>#REF!</v>
      </c>
      <c r="N222" s="148">
        <f>INDEX('For CSV - 2019 VentSpcFuncData'!$J$6:$J$101,MATCH($B222,'For CSV - 2019 VentSpcFuncData'!$B$6:$B$101,0))</f>
        <v>15</v>
      </c>
      <c r="O222" s="148" t="e">
        <f t="shared" si="22"/>
        <v>#REF!</v>
      </c>
      <c r="P222" s="150" t="e">
        <f t="shared" si="19"/>
        <v>#REF!</v>
      </c>
      <c r="Q222" s="45" t="str">
        <f t="shared" si="23"/>
        <v>Museum Area (Restoration Room),Education - Wood shop</v>
      </c>
      <c r="R222" s="45" t="e">
        <f>INDEX(#REF!,MATCH($A222,#REF!,0))</f>
        <v>#REF!</v>
      </c>
      <c r="S222" s="45">
        <f>INDEX('For CSV - 2019 VentSpcFuncData'!$L$6:$L$101,MATCH($B222,'For CSV - 2019 VentSpcFuncData'!$B$6:$B$101,0))</f>
        <v>23</v>
      </c>
      <c r="T222" s="45" t="e">
        <f>MATCH($A222,#REF!,0)</f>
        <v>#REF!</v>
      </c>
      <c r="V222" t="str">
        <f t="shared" si="20"/>
        <v>2,              23,     "Education - Wood shop"</v>
      </c>
    </row>
    <row r="223" spans="1:22" x14ac:dyDescent="0.25">
      <c r="A223" s="45" t="s">
        <v>549</v>
      </c>
      <c r="B223" s="56" t="s">
        <v>791</v>
      </c>
      <c r="C223" s="57">
        <f>VLOOKUP($B223,'2019 Ventilation List SORT'!$A$6:$I$102,2)</f>
        <v>0</v>
      </c>
      <c r="D223" s="57">
        <f>VLOOKUP($B223,'2019 Ventilation List SORT'!$A$6:$I$102,3)</f>
        <v>0</v>
      </c>
      <c r="E223" s="60">
        <f>VLOOKUP($B223,'2019 Ventilation List SORT'!$A$6:$I$102,4)</f>
        <v>0</v>
      </c>
      <c r="F223" s="60">
        <f>VLOOKUP($B223,'2019 Ventilation List SORT'!$A$6:$I$102,5)</f>
        <v>0</v>
      </c>
      <c r="G223" s="57">
        <f>VLOOKUP($B223,'2019 Ventilation List SORT'!$A$6:$I$102,6)</f>
        <v>0.5</v>
      </c>
      <c r="H223" s="60">
        <f>VLOOKUP($B223,'2019 Ventilation List SORT'!$A$6:$I$102,7)</f>
        <v>2</v>
      </c>
      <c r="I223" s="57" t="str">
        <f>VLOOKUP($B223,'2019 Ventilation List SORT'!$A$6:$I$102,8)</f>
        <v/>
      </c>
      <c r="J223" s="96" t="str">
        <f>VLOOKUP($B223,'2019 Ventilation List SORT'!$A$6:$I$102,9)</f>
        <v>No</v>
      </c>
      <c r="K223" s="148" t="e">
        <f>INDEX(#REF!,MATCH($A223,#REF!,0))*0.5</f>
        <v>#REF!</v>
      </c>
      <c r="L223" s="148">
        <f>INDEX('For CSV - 2019 VentSpcFuncData'!$K$6:$K$101,MATCH($B223,'For CSV - 2019 VentSpcFuncData'!$B$6:$B$101,0))</f>
        <v>0</v>
      </c>
      <c r="M223" s="148" t="e">
        <f t="shared" si="21"/>
        <v>#REF!</v>
      </c>
      <c r="N223" s="148">
        <f>INDEX('For CSV - 2019 VentSpcFuncData'!$J$6:$J$101,MATCH($B223,'For CSV - 2019 VentSpcFuncData'!$B$6:$B$101,0))</f>
        <v>0</v>
      </c>
      <c r="O223" s="148" t="e">
        <f t="shared" si="22"/>
        <v>#REF!</v>
      </c>
      <c r="P223" s="150" t="e">
        <f t="shared" si="19"/>
        <v>#REF!</v>
      </c>
      <c r="Q223" s="45" t="str">
        <f t="shared" si="23"/>
        <v>Museum Area (Restoration Room),Exhaust - Copy, printing rooms</v>
      </c>
      <c r="R223" s="45" t="e">
        <f>INDEX(#REF!,MATCH($A223,#REF!,0))</f>
        <v>#REF!</v>
      </c>
      <c r="S223" s="45">
        <f>INDEX('For CSV - 2019 VentSpcFuncData'!$L$6:$L$101,MATCH($B223,'For CSV - 2019 VentSpcFuncData'!$B$6:$B$101,0))</f>
        <v>28</v>
      </c>
      <c r="T223" s="45" t="e">
        <f>MATCH($A223,#REF!,0)</f>
        <v>#REF!</v>
      </c>
      <c r="V223" t="str">
        <f t="shared" si="20"/>
        <v>2,              28,     "Exhaust - Copy, printing rooms"</v>
      </c>
    </row>
    <row r="224" spans="1:22" x14ac:dyDescent="0.25">
      <c r="A224" s="45" t="s">
        <v>549</v>
      </c>
      <c r="B224" s="56" t="s">
        <v>792</v>
      </c>
      <c r="C224" s="57">
        <f>VLOOKUP($B224,'2019 Ventilation List SORT'!$A$6:$I$102,2)</f>
        <v>0</v>
      </c>
      <c r="D224" s="57">
        <f>VLOOKUP($B224,'2019 Ventilation List SORT'!$A$6:$I$102,3)</f>
        <v>0</v>
      </c>
      <c r="E224" s="60">
        <f>VLOOKUP($B224,'2019 Ventilation List SORT'!$A$6:$I$102,4)</f>
        <v>0</v>
      </c>
      <c r="F224" s="60">
        <f>VLOOKUP($B224,'2019 Ventilation List SORT'!$A$6:$I$102,5)</f>
        <v>0</v>
      </c>
      <c r="G224" s="57">
        <f>VLOOKUP($B224,'2019 Ventilation List SORT'!$A$6:$I$102,6)</f>
        <v>1</v>
      </c>
      <c r="H224" s="60">
        <f>VLOOKUP($B224,'2019 Ventilation List SORT'!$A$6:$I$102,7)</f>
        <v>2</v>
      </c>
      <c r="I224" s="57" t="str">
        <f>VLOOKUP($B224,'2019 Ventilation List SORT'!$A$6:$I$102,8)</f>
        <v/>
      </c>
      <c r="J224" s="96" t="str">
        <f>VLOOKUP($B224,'2019 Ventilation List SORT'!$A$6:$I$102,9)</f>
        <v>No</v>
      </c>
      <c r="K224" s="148" t="e">
        <f>INDEX(#REF!,MATCH($A224,#REF!,0))*0.5</f>
        <v>#REF!</v>
      </c>
      <c r="L224" s="148">
        <f>INDEX('For CSV - 2019 VentSpcFuncData'!$K$6:$K$101,MATCH($B224,'For CSV - 2019 VentSpcFuncData'!$B$6:$B$101,0))</f>
        <v>0</v>
      </c>
      <c r="M224" s="148" t="e">
        <f t="shared" si="21"/>
        <v>#REF!</v>
      </c>
      <c r="N224" s="148">
        <f>INDEX('For CSV - 2019 VentSpcFuncData'!$J$6:$J$101,MATCH($B224,'For CSV - 2019 VentSpcFuncData'!$B$6:$B$101,0))</f>
        <v>0</v>
      </c>
      <c r="O224" s="148" t="e">
        <f t="shared" si="22"/>
        <v>#REF!</v>
      </c>
      <c r="P224" s="150" t="e">
        <f t="shared" si="19"/>
        <v>#REF!</v>
      </c>
      <c r="Q224" s="45" t="str">
        <f t="shared" si="23"/>
        <v>Museum Area (Restoration Room),Exhaust - Darkrooms</v>
      </c>
      <c r="R224" s="45" t="e">
        <f>INDEX(#REF!,MATCH($A224,#REF!,0))</f>
        <v>#REF!</v>
      </c>
      <c r="S224" s="45">
        <f>INDEX('For CSV - 2019 VentSpcFuncData'!$L$6:$L$101,MATCH($B224,'For CSV - 2019 VentSpcFuncData'!$B$6:$B$101,0))</f>
        <v>29</v>
      </c>
      <c r="T224" s="45" t="e">
        <f>MATCH($A224,#REF!,0)</f>
        <v>#REF!</v>
      </c>
      <c r="V224" t="str">
        <f t="shared" si="20"/>
        <v>2,              29,     "Exhaust - Darkrooms"</v>
      </c>
    </row>
    <row r="225" spans="1:22" x14ac:dyDescent="0.25">
      <c r="A225" s="45" t="s">
        <v>549</v>
      </c>
      <c r="B225" s="56" t="s">
        <v>803</v>
      </c>
      <c r="C225" s="57">
        <f>VLOOKUP($B225,'2019 Ventilation List SORT'!$A$6:$I$102,2)</f>
        <v>0</v>
      </c>
      <c r="D225" s="57">
        <f>VLOOKUP($B225,'2019 Ventilation List SORT'!$A$6:$I$102,3)</f>
        <v>0</v>
      </c>
      <c r="E225" s="60">
        <f>VLOOKUP($B225,'2019 Ventilation List SORT'!$A$6:$I$102,4)</f>
        <v>0</v>
      </c>
      <c r="F225" s="60">
        <f>VLOOKUP($B225,'2019 Ventilation List SORT'!$A$6:$I$102,5)</f>
        <v>0</v>
      </c>
      <c r="G225" s="57">
        <f>VLOOKUP($B225,'2019 Ventilation List SORT'!$A$6:$I$102,6)</f>
        <v>0.5</v>
      </c>
      <c r="H225" s="60">
        <f>VLOOKUP($B225,'2019 Ventilation List SORT'!$A$6:$I$102,7)</f>
        <v>2</v>
      </c>
      <c r="I225" s="57">
        <f>VLOOKUP($B225,'2019 Ventilation List SORT'!$A$6:$I$102,8)</f>
        <v>0</v>
      </c>
      <c r="J225" s="96" t="str">
        <f>VLOOKUP($B225,'2019 Ventilation List SORT'!$A$6:$I$102,9)</f>
        <v>No</v>
      </c>
      <c r="K225" s="148" t="e">
        <f>INDEX(#REF!,MATCH($A225,#REF!,0))*0.5</f>
        <v>#REF!</v>
      </c>
      <c r="L225" s="148">
        <f>INDEX('For CSV - 2019 VentSpcFuncData'!$K$6:$K$101,MATCH($B225,'For CSV - 2019 VentSpcFuncData'!$B$6:$B$101,0))</f>
        <v>0</v>
      </c>
      <c r="M225" s="148" t="e">
        <f t="shared" si="21"/>
        <v>#REF!</v>
      </c>
      <c r="N225" s="148">
        <f>INDEX('For CSV - 2019 VentSpcFuncData'!$J$6:$J$101,MATCH($B225,'For CSV - 2019 VentSpcFuncData'!$B$6:$B$101,0))</f>
        <v>0</v>
      </c>
      <c r="O225" s="148" t="e">
        <f t="shared" si="22"/>
        <v>#REF!</v>
      </c>
      <c r="P225" s="150" t="e">
        <f t="shared" si="19"/>
        <v>#REF!</v>
      </c>
      <c r="Q225" s="45" t="str">
        <f t="shared" si="23"/>
        <v>Museum Area (Restoration Room),Exhaust - Woodwork shop/classrooms</v>
      </c>
      <c r="R225" s="45" t="e">
        <f>INDEX(#REF!,MATCH($A225,#REF!,0))</f>
        <v>#REF!</v>
      </c>
      <c r="S225" s="45">
        <f>INDEX('For CSV - 2019 VentSpcFuncData'!$L$6:$L$101,MATCH($B225,'For CSV - 2019 VentSpcFuncData'!$B$6:$B$101,0))</f>
        <v>41</v>
      </c>
      <c r="T225" s="45" t="e">
        <f>MATCH($A225,#REF!,0)</f>
        <v>#REF!</v>
      </c>
      <c r="V225" t="str">
        <f t="shared" si="20"/>
        <v>2,              41,     "Exhaust - Woodwork shop/classrooms"</v>
      </c>
    </row>
    <row r="226" spans="1:22" x14ac:dyDescent="0.25">
      <c r="A226" s="45" t="s">
        <v>549</v>
      </c>
      <c r="B226" s="56" t="s">
        <v>760</v>
      </c>
      <c r="C226" s="57">
        <f>VLOOKUP($B226,'2019 Ventilation List SORT'!$A$6:$I$102,2)</f>
        <v>0.15</v>
      </c>
      <c r="D226" s="57">
        <f>VLOOKUP($B226,'2019 Ventilation List SORT'!$A$6:$I$102,3)</f>
        <v>0.15</v>
      </c>
      <c r="E226" s="60">
        <f>VLOOKUP($B226,'2019 Ventilation List SORT'!$A$6:$I$102,4)</f>
        <v>0</v>
      </c>
      <c r="F226" s="60">
        <f>VLOOKUP($B226,'2019 Ventilation List SORT'!$A$6:$I$102,5)</f>
        <v>0</v>
      </c>
      <c r="G226" s="57">
        <f>VLOOKUP($B226,'2019 Ventilation List SORT'!$A$6:$I$102,6)</f>
        <v>0</v>
      </c>
      <c r="H226" s="60">
        <f>VLOOKUP($B226,'2019 Ventilation List SORT'!$A$6:$I$102,7)</f>
        <v>2</v>
      </c>
      <c r="I226" s="57" t="str">
        <f>VLOOKUP($B226,'2019 Ventilation List SORT'!$A$6:$I$102,8)</f>
        <v>B</v>
      </c>
      <c r="J226" s="96" t="str">
        <f>VLOOKUP($B226,'2019 Ventilation List SORT'!$A$6:$I$102,9)</f>
        <v>Yes</v>
      </c>
      <c r="K226" s="148" t="e">
        <f>INDEX(#REF!,MATCH($A226,#REF!,0))*0.5</f>
        <v>#REF!</v>
      </c>
      <c r="L226" s="148">
        <f>INDEX('For CSV - 2019 VentSpcFuncData'!$K$6:$K$101,MATCH($B226,'For CSV - 2019 VentSpcFuncData'!$B$6:$B$101,0))</f>
        <v>0</v>
      </c>
      <c r="M226" s="148" t="e">
        <f t="shared" si="21"/>
        <v>#REF!</v>
      </c>
      <c r="N226" s="148">
        <f>INDEX('For CSV - 2019 VentSpcFuncData'!$J$6:$J$101,MATCH($B226,'For CSV - 2019 VentSpcFuncData'!$B$6:$B$101,0))</f>
        <v>15</v>
      </c>
      <c r="O226" s="148" t="e">
        <f t="shared" si="22"/>
        <v>#REF!</v>
      </c>
      <c r="P226" s="150" t="e">
        <f t="shared" si="19"/>
        <v>#REF!</v>
      </c>
      <c r="Q226" s="45" t="str">
        <f t="shared" si="23"/>
        <v>Museum Area (Restoration Room),General - Occupiable storage rooms for liquids or gels</v>
      </c>
      <c r="R226" s="45" t="e">
        <f>INDEX(#REF!,MATCH($A226,#REF!,0))</f>
        <v>#REF!</v>
      </c>
      <c r="S226" s="45">
        <f>INDEX('For CSV - 2019 VentSpcFuncData'!$L$6:$L$101,MATCH($B226,'For CSV - 2019 VentSpcFuncData'!$B$6:$B$101,0))</f>
        <v>50</v>
      </c>
      <c r="T226" s="45" t="e">
        <f>MATCH($A226,#REF!,0)</f>
        <v>#REF!</v>
      </c>
      <c r="V226" t="str">
        <f t="shared" si="20"/>
        <v>2,              50,     "General - Occupiable storage rooms for liquids or gels"</v>
      </c>
    </row>
    <row r="227" spans="1:22" x14ac:dyDescent="0.25">
      <c r="A227" s="45" t="s">
        <v>549</v>
      </c>
      <c r="B227" s="56" t="s">
        <v>781</v>
      </c>
      <c r="C227" s="57">
        <f>VLOOKUP($B227,'2019 Ventilation List SORT'!$A$6:$I$102,2)</f>
        <v>0.15</v>
      </c>
      <c r="D227" s="57">
        <f>VLOOKUP($B227,'2019 Ventilation List SORT'!$A$6:$I$102,3)</f>
        <v>0.15</v>
      </c>
      <c r="E227" s="60">
        <f>VLOOKUP($B227,'2019 Ventilation List SORT'!$A$6:$I$102,4)</f>
        <v>0</v>
      </c>
      <c r="F227" s="60">
        <f>VLOOKUP($B227,'2019 Ventilation List SORT'!$A$6:$I$102,5)</f>
        <v>0</v>
      </c>
      <c r="G227" s="57">
        <f>VLOOKUP($B227,'2019 Ventilation List SORT'!$A$6:$I$102,6)</f>
        <v>0</v>
      </c>
      <c r="H227" s="60">
        <f>VLOOKUP($B227,'2019 Ventilation List SORT'!$A$6:$I$102,7)</f>
        <v>2</v>
      </c>
      <c r="I227" s="57" t="str">
        <f>VLOOKUP($B227,'2019 Ventilation List SORT'!$A$6:$I$102,8)</f>
        <v/>
      </c>
      <c r="J227" s="96" t="str">
        <f>VLOOKUP($B227,'2019 Ventilation List SORT'!$A$6:$I$102,9)</f>
        <v>No</v>
      </c>
      <c r="K227" s="148" t="e">
        <f>INDEX(#REF!,MATCH($A227,#REF!,0))*0.5</f>
        <v>#REF!</v>
      </c>
      <c r="L227" s="148">
        <f>INDEX('For CSV - 2019 VentSpcFuncData'!$K$6:$K$101,MATCH($B227,'For CSV - 2019 VentSpcFuncData'!$B$6:$B$101,0))</f>
        <v>0</v>
      </c>
      <c r="M227" s="148" t="e">
        <f t="shared" si="21"/>
        <v>#REF!</v>
      </c>
      <c r="N227" s="148">
        <f>INDEX('For CSV - 2019 VentSpcFuncData'!$J$6:$J$101,MATCH($B227,'For CSV - 2019 VentSpcFuncData'!$B$6:$B$101,0))</f>
        <v>15</v>
      </c>
      <c r="O227" s="148" t="e">
        <f t="shared" si="22"/>
        <v>#REF!</v>
      </c>
      <c r="P227" s="150" t="e">
        <f t="shared" si="19"/>
        <v>#REF!</v>
      </c>
      <c r="Q227" s="45" t="str">
        <f t="shared" si="23"/>
        <v>Museum Area (Restoration Room),Misc - All others</v>
      </c>
      <c r="R227" s="45" t="e">
        <f>INDEX(#REF!,MATCH($A227,#REF!,0))</f>
        <v>#REF!</v>
      </c>
      <c r="S227" s="45">
        <f>INDEX('For CSV - 2019 VentSpcFuncData'!$L$6:$L$101,MATCH($B227,'For CSV - 2019 VentSpcFuncData'!$B$6:$B$101,0))</f>
        <v>58</v>
      </c>
      <c r="T227" s="45" t="e">
        <f>MATCH($A227,#REF!,0)</f>
        <v>#REF!</v>
      </c>
      <c r="V227" t="str">
        <f t="shared" si="20"/>
        <v>2,              58,     "Misc - All others"</v>
      </c>
    </row>
    <row r="228" spans="1:22" x14ac:dyDescent="0.25">
      <c r="A228" s="45" t="s">
        <v>549</v>
      </c>
      <c r="B228" s="56" t="s">
        <v>775</v>
      </c>
      <c r="C228" s="57">
        <f>VLOOKUP($B228,'2019 Ventilation List SORT'!$A$6:$I$102,2)</f>
        <v>0.15</v>
      </c>
      <c r="D228" s="57">
        <f>VLOOKUP($B228,'2019 Ventilation List SORT'!$A$6:$I$102,3)</f>
        <v>0.15</v>
      </c>
      <c r="E228" s="60">
        <f>VLOOKUP($B228,'2019 Ventilation List SORT'!$A$6:$I$102,4)</f>
        <v>0</v>
      </c>
      <c r="F228" s="60">
        <f>VLOOKUP($B228,'2019 Ventilation List SORT'!$A$6:$I$102,5)</f>
        <v>0</v>
      </c>
      <c r="G228" s="57">
        <f>VLOOKUP($B228,'2019 Ventilation List SORT'!$A$6:$I$102,6)</f>
        <v>0</v>
      </c>
      <c r="H228" s="60">
        <f>VLOOKUP($B228,'2019 Ventilation List SORT'!$A$6:$I$102,7)</f>
        <v>3</v>
      </c>
      <c r="I228" s="57" t="str">
        <f>VLOOKUP($B228,'2019 Ventilation List SORT'!$A$6:$I$102,8)</f>
        <v/>
      </c>
      <c r="J228" s="96" t="str">
        <f>VLOOKUP($B228,'2019 Ventilation List SORT'!$A$6:$I$102,9)</f>
        <v>Yes</v>
      </c>
      <c r="K228" s="148" t="e">
        <f>INDEX(#REF!,MATCH($A228,#REF!,0))*0.5</f>
        <v>#REF!</v>
      </c>
      <c r="L228" s="148">
        <f>INDEX('For CSV - 2019 VentSpcFuncData'!$K$6:$K$101,MATCH($B228,'For CSV - 2019 VentSpcFuncData'!$B$6:$B$101,0))</f>
        <v>0</v>
      </c>
      <c r="M228" s="148" t="e">
        <f t="shared" si="21"/>
        <v>#REF!</v>
      </c>
      <c r="N228" s="148">
        <f>INDEX('For CSV - 2019 VentSpcFuncData'!$J$6:$J$101,MATCH($B228,'For CSV - 2019 VentSpcFuncData'!$B$6:$B$101,0))</f>
        <v>15</v>
      </c>
      <c r="O228" s="148" t="e">
        <f t="shared" si="22"/>
        <v>#REF!</v>
      </c>
      <c r="P228" s="150" t="e">
        <f t="shared" si="19"/>
        <v>#REF!</v>
      </c>
      <c r="Q228" s="45" t="str">
        <f t="shared" si="23"/>
        <v>Museum Area (Restoration Room),Misc - General manufacturing (excludes heavy industrial and process using chemicals)</v>
      </c>
      <c r="R228" s="45" t="e">
        <f>INDEX(#REF!,MATCH($A228,#REF!,0))</f>
        <v>#REF!</v>
      </c>
      <c r="S228" s="45">
        <f>INDEX('For CSV - 2019 VentSpcFuncData'!$L$6:$L$101,MATCH($B228,'For CSV - 2019 VentSpcFuncData'!$B$6:$B$101,0))</f>
        <v>63</v>
      </c>
      <c r="T228" s="45" t="e">
        <f>MATCH($A228,#REF!,0)</f>
        <v>#REF!</v>
      </c>
      <c r="V228" t="str">
        <f t="shared" si="20"/>
        <v>2,              63,     "Misc - General manufacturing (excludes heavy industrial and process using chemicals)"</v>
      </c>
    </row>
    <row r="229" spans="1:22" x14ac:dyDescent="0.25">
      <c r="A229" s="45" t="s">
        <v>549</v>
      </c>
      <c r="B229" s="56" t="s">
        <v>776</v>
      </c>
      <c r="C229" s="57">
        <f>VLOOKUP($B229,'2019 Ventilation List SORT'!$A$6:$I$102,2)</f>
        <v>0.15</v>
      </c>
      <c r="D229" s="57">
        <f>VLOOKUP($B229,'2019 Ventilation List SORT'!$A$6:$I$102,3)</f>
        <v>0.15</v>
      </c>
      <c r="E229" s="60">
        <f>VLOOKUP($B229,'2019 Ventilation List SORT'!$A$6:$I$102,4)</f>
        <v>0</v>
      </c>
      <c r="F229" s="60">
        <f>VLOOKUP($B229,'2019 Ventilation List SORT'!$A$6:$I$102,5)</f>
        <v>0</v>
      </c>
      <c r="G229" s="57">
        <f>VLOOKUP($B229,'2019 Ventilation List SORT'!$A$6:$I$102,6)</f>
        <v>0</v>
      </c>
      <c r="H229" s="60">
        <f>VLOOKUP($B229,'2019 Ventilation List SORT'!$A$6:$I$102,7)</f>
        <v>1</v>
      </c>
      <c r="I229" s="57" t="str">
        <f>VLOOKUP($B229,'2019 Ventilation List SORT'!$A$6:$I$102,8)</f>
        <v/>
      </c>
      <c r="J229" s="96" t="str">
        <f>VLOOKUP($B229,'2019 Ventilation List SORT'!$A$6:$I$102,9)</f>
        <v>No</v>
      </c>
      <c r="K229" s="148" t="e">
        <f>INDEX(#REF!,MATCH($A229,#REF!,0))*0.5</f>
        <v>#REF!</v>
      </c>
      <c r="L229" s="148">
        <f>INDEX('For CSV - 2019 VentSpcFuncData'!$K$6:$K$101,MATCH($B229,'For CSV - 2019 VentSpcFuncData'!$B$6:$B$101,0))</f>
        <v>0</v>
      </c>
      <c r="M229" s="148" t="e">
        <f t="shared" si="21"/>
        <v>#REF!</v>
      </c>
      <c r="N229" s="148">
        <f>INDEX('For CSV - 2019 VentSpcFuncData'!$J$6:$J$101,MATCH($B229,'For CSV - 2019 VentSpcFuncData'!$B$6:$B$101,0))</f>
        <v>15</v>
      </c>
      <c r="O229" s="148" t="e">
        <f t="shared" si="22"/>
        <v>#REF!</v>
      </c>
      <c r="P229" s="150" t="e">
        <f t="shared" si="19"/>
        <v>#REF!</v>
      </c>
      <c r="Q229" s="45" t="str">
        <f t="shared" si="23"/>
        <v>Museum Area (Restoration Room),Misc - Photo studios</v>
      </c>
      <c r="R229" s="45" t="e">
        <f>INDEX(#REF!,MATCH($A229,#REF!,0))</f>
        <v>#REF!</v>
      </c>
      <c r="S229" s="45">
        <f>INDEX('For CSV - 2019 VentSpcFuncData'!$L$6:$L$101,MATCH($B229,'For CSV - 2019 VentSpcFuncData'!$B$6:$B$101,0))</f>
        <v>65</v>
      </c>
      <c r="T229" s="45" t="e">
        <f>MATCH($A229,#REF!,0)</f>
        <v>#REF!</v>
      </c>
      <c r="V229" t="str">
        <f t="shared" si="20"/>
        <v>2,              65,     "Misc - Photo studios"</v>
      </c>
    </row>
    <row r="230" spans="1:22" x14ac:dyDescent="0.25">
      <c r="A230" s="45" t="s">
        <v>549</v>
      </c>
      <c r="B230" s="56" t="s">
        <v>929</v>
      </c>
      <c r="C230" s="57">
        <f>VLOOKUP($B230,'2019 Ventilation List SORT'!$A$6:$I$102,2)</f>
        <v>0.15</v>
      </c>
      <c r="D230" s="57">
        <f>VLOOKUP($B230,'2019 Ventilation List SORT'!$A$6:$I$102,3)</f>
        <v>0.15</v>
      </c>
      <c r="E230" s="60">
        <f>VLOOKUP($B230,'2019 Ventilation List SORT'!$A$6:$I$102,4)</f>
        <v>0</v>
      </c>
      <c r="F230" s="60">
        <f>VLOOKUP($B230,'2019 Ventilation List SORT'!$A$6:$I$102,5)</f>
        <v>0</v>
      </c>
      <c r="G230" s="57">
        <f>VLOOKUP($B230,'2019 Ventilation List SORT'!$A$6:$I$102,6)</f>
        <v>0</v>
      </c>
      <c r="H230" s="60">
        <f>VLOOKUP($B230,'2019 Ventilation List SORT'!$A$6:$I$102,7)</f>
        <v>2</v>
      </c>
      <c r="I230" s="57" t="str">
        <f>VLOOKUP($B230,'2019 Ventilation List SORT'!$A$6:$I$102,8)</f>
        <v/>
      </c>
      <c r="J230" s="96" t="str">
        <f>VLOOKUP($B230,'2019 Ventilation List SORT'!$A$6:$I$102,9)</f>
        <v>No</v>
      </c>
      <c r="K230" s="148" t="e">
        <f>INDEX(#REF!,MATCH($A230,#REF!,0))*0.5</f>
        <v>#REF!</v>
      </c>
      <c r="L230" s="148">
        <f>INDEX('For CSV - 2019 VentSpcFuncData'!$K$6:$K$101,MATCH($B230,'For CSV - 2019 VentSpcFuncData'!$B$6:$B$101,0))</f>
        <v>0</v>
      </c>
      <c r="M230" s="148" t="e">
        <f t="shared" si="21"/>
        <v>#REF!</v>
      </c>
      <c r="N230" s="148">
        <f>INDEX('For CSV - 2019 VentSpcFuncData'!$J$6:$J$101,MATCH($B230,'For CSV - 2019 VentSpcFuncData'!$B$6:$B$101,0))</f>
        <v>15</v>
      </c>
      <c r="O230" s="148" t="e">
        <f t="shared" si="22"/>
        <v>#REF!</v>
      </c>
      <c r="P230" s="150" t="e">
        <f t="shared" si="19"/>
        <v>#REF!</v>
      </c>
      <c r="Q230" s="45" t="str">
        <f t="shared" si="23"/>
        <v>Museum Area (Restoration Room),Misc - Sorting, packing, light assembly</v>
      </c>
      <c r="R230" s="45" t="e">
        <f>INDEX(#REF!,MATCH($A230,#REF!,0))</f>
        <v>#REF!</v>
      </c>
      <c r="S230" s="45">
        <f>INDEX('For CSV - 2019 VentSpcFuncData'!$L$6:$L$101,MATCH($B230,'For CSV - 2019 VentSpcFuncData'!$B$6:$B$101,0))</f>
        <v>67</v>
      </c>
      <c r="T230" s="45" t="e">
        <f>MATCH($A230,#REF!,0)</f>
        <v>#REF!</v>
      </c>
      <c r="V230" t="str">
        <f t="shared" si="20"/>
        <v>2,              67,     "Misc - Sorting, packing, light assembly"</v>
      </c>
    </row>
    <row r="231" spans="1:22" x14ac:dyDescent="0.25">
      <c r="A231" s="58" t="s">
        <v>562</v>
      </c>
      <c r="B231" s="119" t="s">
        <v>769</v>
      </c>
      <c r="C231" s="57">
        <f>VLOOKUP($B231,'2019 Ventilation List SORT'!$A$6:$I$102,2)</f>
        <v>0.15</v>
      </c>
      <c r="D231" s="57">
        <f>VLOOKUP($B231,'2019 Ventilation List SORT'!$A$6:$I$102,3)</f>
        <v>0.15</v>
      </c>
      <c r="E231" s="60">
        <f>VLOOKUP($B231,'2019 Ventilation List SORT'!$A$6:$I$102,4)</f>
        <v>0</v>
      </c>
      <c r="F231" s="60">
        <f>VLOOKUP($B231,'2019 Ventilation List SORT'!$A$6:$I$102,5)</f>
        <v>0</v>
      </c>
      <c r="G231" s="57">
        <f>VLOOKUP($B231,'2019 Ventilation List SORT'!$A$6:$I$102,6)</f>
        <v>0</v>
      </c>
      <c r="H231" s="60">
        <f>VLOOKUP($B231,'2019 Ventilation List SORT'!$A$6:$I$102,7)</f>
        <v>1</v>
      </c>
      <c r="I231" s="57" t="str">
        <f>VLOOKUP($B231,'2019 Ventilation List SORT'!$A$6:$I$102,8)</f>
        <v>F</v>
      </c>
      <c r="J231" s="96" t="str">
        <f>VLOOKUP($B231,'2019 Ventilation List SORT'!$A$6:$I$102,9)</f>
        <v>No</v>
      </c>
      <c r="K231" s="148" t="e">
        <f>INDEX(#REF!,MATCH($A231,#REF!,0))*0.5</f>
        <v>#REF!</v>
      </c>
      <c r="L231" s="148">
        <f>INDEX('For CSV - 2019 VentSpcFuncData'!$K$6:$K$101,MATCH($B231,'For CSV - 2019 VentSpcFuncData'!$B$6:$B$101,0))</f>
        <v>0</v>
      </c>
      <c r="M231" s="148" t="e">
        <f t="shared" si="21"/>
        <v>#REF!</v>
      </c>
      <c r="N231" s="148">
        <f>INDEX('For CSV - 2019 VentSpcFuncData'!$J$6:$J$101,MATCH($B231,'For CSV - 2019 VentSpcFuncData'!$B$6:$B$101,0))</f>
        <v>15</v>
      </c>
      <c r="O231" s="148" t="e">
        <f t="shared" si="22"/>
        <v>#REF!</v>
      </c>
      <c r="P231" s="150" t="e">
        <f t="shared" si="19"/>
        <v>#REF!</v>
      </c>
      <c r="Q231" s="45" t="str">
        <f t="shared" si="23"/>
        <v>Office Area (&lt;250 square feet),Office - Office space</v>
      </c>
      <c r="R231" s="45" t="e">
        <f>INDEX(#REF!,MATCH($A231,#REF!,0))</f>
        <v>#REF!</v>
      </c>
      <c r="S231" s="45">
        <f>INDEX('For CSV - 2019 VentSpcFuncData'!$L$6:$L$101,MATCH($B231,'For CSV - 2019 VentSpcFuncData'!$B$6:$B$101,0))</f>
        <v>74</v>
      </c>
      <c r="T231" s="45" t="e">
        <f>MATCH($A231,#REF!,0)</f>
        <v>#REF!</v>
      </c>
      <c r="V231" t="e">
        <f t="shared" si="20"/>
        <v>#REF!</v>
      </c>
    </row>
    <row r="232" spans="1:22" x14ac:dyDescent="0.25">
      <c r="A232" s="58" t="s">
        <v>562</v>
      </c>
      <c r="B232" s="56" t="s">
        <v>769</v>
      </c>
      <c r="C232" s="57">
        <f>VLOOKUP($B232,'2019 Ventilation List SORT'!$A$6:$I$102,2)</f>
        <v>0.15</v>
      </c>
      <c r="D232" s="57">
        <f>VLOOKUP($B232,'2019 Ventilation List SORT'!$A$6:$I$102,3)</f>
        <v>0.15</v>
      </c>
      <c r="E232" s="60">
        <f>VLOOKUP($B232,'2019 Ventilation List SORT'!$A$6:$I$102,4)</f>
        <v>0</v>
      </c>
      <c r="F232" s="60">
        <f>VLOOKUP($B232,'2019 Ventilation List SORT'!$A$6:$I$102,5)</f>
        <v>0</v>
      </c>
      <c r="G232" s="57">
        <f>VLOOKUP($B232,'2019 Ventilation List SORT'!$A$6:$I$102,6)</f>
        <v>0</v>
      </c>
      <c r="H232" s="60">
        <f>VLOOKUP($B232,'2019 Ventilation List SORT'!$A$6:$I$102,7)</f>
        <v>1</v>
      </c>
      <c r="I232" s="57" t="str">
        <f>VLOOKUP($B232,'2019 Ventilation List SORT'!$A$6:$I$102,8)</f>
        <v>F</v>
      </c>
      <c r="J232" s="96" t="str">
        <f>VLOOKUP($B232,'2019 Ventilation List SORT'!$A$6:$I$102,9)</f>
        <v>No</v>
      </c>
      <c r="K232" s="148" t="e">
        <f>INDEX(#REF!,MATCH($A232,#REF!,0))*0.5</f>
        <v>#REF!</v>
      </c>
      <c r="L232" s="148">
        <f>INDEX('For CSV - 2019 VentSpcFuncData'!$K$6:$K$101,MATCH($B232,'For CSV - 2019 VentSpcFuncData'!$B$6:$B$101,0))</f>
        <v>0</v>
      </c>
      <c r="M232" s="148" t="e">
        <f t="shared" si="21"/>
        <v>#REF!</v>
      </c>
      <c r="N232" s="148">
        <f>INDEX('For CSV - 2019 VentSpcFuncData'!$J$6:$J$101,MATCH($B232,'For CSV - 2019 VentSpcFuncData'!$B$6:$B$101,0))</f>
        <v>15</v>
      </c>
      <c r="O232" s="148" t="e">
        <f t="shared" si="22"/>
        <v>#REF!</v>
      </c>
      <c r="P232" s="150" t="e">
        <f t="shared" si="19"/>
        <v>#REF!</v>
      </c>
      <c r="Q232" s="45" t="str">
        <f t="shared" si="23"/>
        <v>Office Area (&lt;250 square feet),Office - Office space</v>
      </c>
      <c r="R232" s="45" t="e">
        <f>INDEX(#REF!,MATCH($A232,#REF!,0))</f>
        <v>#REF!</v>
      </c>
      <c r="S232" s="45">
        <f>INDEX('For CSV - 2019 VentSpcFuncData'!$L$6:$L$101,MATCH($B232,'For CSV - 2019 VentSpcFuncData'!$B$6:$B$101,0))</f>
        <v>74</v>
      </c>
      <c r="T232" s="45" t="e">
        <f>MATCH($A232,#REF!,0)</f>
        <v>#REF!</v>
      </c>
      <c r="V232" t="str">
        <f t="shared" si="20"/>
        <v>2,              74,     "Office - Office space"</v>
      </c>
    </row>
    <row r="233" spans="1:22" x14ac:dyDescent="0.25">
      <c r="A233" s="58" t="s">
        <v>560</v>
      </c>
      <c r="B233" s="119" t="s">
        <v>769</v>
      </c>
      <c r="C233" s="57">
        <f>VLOOKUP($B233,'2019 Ventilation List SORT'!$A$6:$I$102,2)</f>
        <v>0.15</v>
      </c>
      <c r="D233" s="57">
        <f>VLOOKUP($B233,'2019 Ventilation List SORT'!$A$6:$I$102,3)</f>
        <v>0.15</v>
      </c>
      <c r="E233" s="60">
        <f>VLOOKUP($B233,'2019 Ventilation List SORT'!$A$6:$I$102,4)</f>
        <v>0</v>
      </c>
      <c r="F233" s="60">
        <f>VLOOKUP($B233,'2019 Ventilation List SORT'!$A$6:$I$102,5)</f>
        <v>0</v>
      </c>
      <c r="G233" s="57">
        <f>VLOOKUP($B233,'2019 Ventilation List SORT'!$A$6:$I$102,6)</f>
        <v>0</v>
      </c>
      <c r="H233" s="60">
        <f>VLOOKUP($B233,'2019 Ventilation List SORT'!$A$6:$I$102,7)</f>
        <v>1</v>
      </c>
      <c r="I233" s="57" t="str">
        <f>VLOOKUP($B233,'2019 Ventilation List SORT'!$A$6:$I$102,8)</f>
        <v>F</v>
      </c>
      <c r="J233" s="96" t="str">
        <f>VLOOKUP($B233,'2019 Ventilation List SORT'!$A$6:$I$102,9)</f>
        <v>No</v>
      </c>
      <c r="K233" s="148" t="e">
        <f>INDEX(#REF!,MATCH($A233,#REF!,0))*0.5</f>
        <v>#REF!</v>
      </c>
      <c r="L233" s="148">
        <f>INDEX('For CSV - 2019 VentSpcFuncData'!$K$6:$K$101,MATCH($B233,'For CSV - 2019 VentSpcFuncData'!$B$6:$B$101,0))</f>
        <v>0</v>
      </c>
      <c r="M233" s="148" t="e">
        <f t="shared" si="21"/>
        <v>#REF!</v>
      </c>
      <c r="N233" s="148">
        <f>INDEX('For CSV - 2019 VentSpcFuncData'!$J$6:$J$101,MATCH($B233,'For CSV - 2019 VentSpcFuncData'!$B$6:$B$101,0))</f>
        <v>15</v>
      </c>
      <c r="O233" s="148" t="e">
        <f t="shared" si="22"/>
        <v>#REF!</v>
      </c>
      <c r="P233" s="150" t="e">
        <f t="shared" si="19"/>
        <v>#REF!</v>
      </c>
      <c r="Q233" s="45" t="str">
        <f t="shared" si="23"/>
        <v>Office Area (&gt;250 square feet),Office - Office space</v>
      </c>
      <c r="R233" s="45" t="e">
        <f>INDEX(#REF!,MATCH($A233,#REF!,0))</f>
        <v>#REF!</v>
      </c>
      <c r="S233" s="45">
        <f>INDEX('For CSV - 2019 VentSpcFuncData'!$L$6:$L$101,MATCH($B233,'For CSV - 2019 VentSpcFuncData'!$B$6:$B$101,0))</f>
        <v>74</v>
      </c>
      <c r="T233" s="45" t="e">
        <f>MATCH($A233,#REF!,0)</f>
        <v>#REF!</v>
      </c>
      <c r="V233" t="e">
        <f t="shared" si="20"/>
        <v>#REF!</v>
      </c>
    </row>
    <row r="234" spans="1:22" x14ac:dyDescent="0.25">
      <c r="A234" s="58" t="s">
        <v>560</v>
      </c>
      <c r="B234" s="56" t="s">
        <v>769</v>
      </c>
      <c r="C234" s="57">
        <f>VLOOKUP($B234,'2019 Ventilation List SORT'!$A$6:$I$102,2)</f>
        <v>0.15</v>
      </c>
      <c r="D234" s="57">
        <f>VLOOKUP($B234,'2019 Ventilation List SORT'!$A$6:$I$102,3)</f>
        <v>0.15</v>
      </c>
      <c r="E234" s="60">
        <f>VLOOKUP($B234,'2019 Ventilation List SORT'!$A$6:$I$102,4)</f>
        <v>0</v>
      </c>
      <c r="F234" s="60">
        <f>VLOOKUP($B234,'2019 Ventilation List SORT'!$A$6:$I$102,5)</f>
        <v>0</v>
      </c>
      <c r="G234" s="57">
        <f>VLOOKUP($B234,'2019 Ventilation List SORT'!$A$6:$I$102,6)</f>
        <v>0</v>
      </c>
      <c r="H234" s="60">
        <f>VLOOKUP($B234,'2019 Ventilation List SORT'!$A$6:$I$102,7)</f>
        <v>1</v>
      </c>
      <c r="I234" s="57" t="str">
        <f>VLOOKUP($B234,'2019 Ventilation List SORT'!$A$6:$I$102,8)</f>
        <v>F</v>
      </c>
      <c r="J234" s="96" t="str">
        <f>VLOOKUP($B234,'2019 Ventilation List SORT'!$A$6:$I$102,9)</f>
        <v>No</v>
      </c>
      <c r="K234" s="148" t="e">
        <f>INDEX(#REF!,MATCH($A234,#REF!,0))*0.5</f>
        <v>#REF!</v>
      </c>
      <c r="L234" s="148">
        <f>INDEX('For CSV - 2019 VentSpcFuncData'!$K$6:$K$101,MATCH($B234,'For CSV - 2019 VentSpcFuncData'!$B$6:$B$101,0))</f>
        <v>0</v>
      </c>
      <c r="M234" s="148" t="e">
        <f t="shared" si="21"/>
        <v>#REF!</v>
      </c>
      <c r="N234" s="148">
        <f>INDEX('For CSV - 2019 VentSpcFuncData'!$J$6:$J$101,MATCH($B234,'For CSV - 2019 VentSpcFuncData'!$B$6:$B$101,0))</f>
        <v>15</v>
      </c>
      <c r="O234" s="148" t="e">
        <f t="shared" si="22"/>
        <v>#REF!</v>
      </c>
      <c r="P234" s="150" t="e">
        <f t="shared" si="19"/>
        <v>#REF!</v>
      </c>
      <c r="Q234" s="45" t="str">
        <f t="shared" si="23"/>
        <v>Office Area (&gt;250 square feet),Office - Office space</v>
      </c>
      <c r="R234" s="45" t="e">
        <f>INDEX(#REF!,MATCH($A234,#REF!,0))</f>
        <v>#REF!</v>
      </c>
      <c r="S234" s="45">
        <f>INDEX('For CSV - 2019 VentSpcFuncData'!$L$6:$L$101,MATCH($B234,'For CSV - 2019 VentSpcFuncData'!$B$6:$B$101,0))</f>
        <v>74</v>
      </c>
      <c r="T234" s="45" t="e">
        <f>MATCH($A234,#REF!,0)</f>
        <v>#REF!</v>
      </c>
      <c r="V234" t="str">
        <f t="shared" si="20"/>
        <v>2,              74,     "Office - Office space"</v>
      </c>
    </row>
    <row r="235" spans="1:22" x14ac:dyDescent="0.25">
      <c r="A235" s="58" t="s">
        <v>563</v>
      </c>
      <c r="B235" s="119" t="s">
        <v>769</v>
      </c>
      <c r="C235" s="57">
        <f>VLOOKUP($B235,'2019 Ventilation List SORT'!$A$6:$I$102,2)</f>
        <v>0.15</v>
      </c>
      <c r="D235" s="57">
        <f>VLOOKUP($B235,'2019 Ventilation List SORT'!$A$6:$I$102,3)</f>
        <v>0.15</v>
      </c>
      <c r="E235" s="60">
        <f>VLOOKUP($B235,'2019 Ventilation List SORT'!$A$6:$I$102,4)</f>
        <v>0</v>
      </c>
      <c r="F235" s="60">
        <f>VLOOKUP($B235,'2019 Ventilation List SORT'!$A$6:$I$102,5)</f>
        <v>0</v>
      </c>
      <c r="G235" s="57">
        <f>VLOOKUP($B235,'2019 Ventilation List SORT'!$A$6:$I$102,6)</f>
        <v>0</v>
      </c>
      <c r="H235" s="60">
        <f>VLOOKUP($B235,'2019 Ventilation List SORT'!$A$6:$I$102,7)</f>
        <v>1</v>
      </c>
      <c r="I235" s="57" t="str">
        <f>VLOOKUP($B235,'2019 Ventilation List SORT'!$A$6:$I$102,8)</f>
        <v>F</v>
      </c>
      <c r="J235" s="96" t="str">
        <f>VLOOKUP($B235,'2019 Ventilation List SORT'!$A$6:$I$102,9)</f>
        <v>No</v>
      </c>
      <c r="K235" s="148" t="e">
        <f>INDEX(#REF!,MATCH($A235,#REF!,0))*0.5</f>
        <v>#REF!</v>
      </c>
      <c r="L235" s="148">
        <f>INDEX('For CSV - 2019 VentSpcFuncData'!$K$6:$K$101,MATCH($B235,'For CSV - 2019 VentSpcFuncData'!$B$6:$B$101,0))</f>
        <v>0</v>
      </c>
      <c r="M235" s="148" t="e">
        <f t="shared" si="21"/>
        <v>#REF!</v>
      </c>
      <c r="N235" s="148">
        <f>INDEX('For CSV - 2019 VentSpcFuncData'!$J$6:$J$101,MATCH($B235,'For CSV - 2019 VentSpcFuncData'!$B$6:$B$101,0))</f>
        <v>15</v>
      </c>
      <c r="O235" s="148" t="e">
        <f t="shared" si="22"/>
        <v>#REF!</v>
      </c>
      <c r="P235" s="150" t="e">
        <f t="shared" si="19"/>
        <v>#REF!</v>
      </c>
      <c r="Q235" s="45" t="str">
        <f t="shared" si="23"/>
        <v>Office Area (Open plan office),Office - Office space</v>
      </c>
      <c r="R235" s="45" t="e">
        <f>INDEX(#REF!,MATCH($A235,#REF!,0))</f>
        <v>#REF!</v>
      </c>
      <c r="S235" s="45">
        <f>INDEX('For CSV - 2019 VentSpcFuncData'!$L$6:$L$101,MATCH($B235,'For CSV - 2019 VentSpcFuncData'!$B$6:$B$101,0))</f>
        <v>74</v>
      </c>
      <c r="T235" s="45" t="e">
        <f>MATCH($A235,#REF!,0)</f>
        <v>#REF!</v>
      </c>
      <c r="V235" t="e">
        <f t="shared" si="20"/>
        <v>#REF!</v>
      </c>
    </row>
    <row r="236" spans="1:22" x14ac:dyDescent="0.25">
      <c r="A236" s="58" t="s">
        <v>563</v>
      </c>
      <c r="B236" s="56" t="s">
        <v>769</v>
      </c>
      <c r="C236" s="57">
        <f>VLOOKUP($B236,'2019 Ventilation List SORT'!$A$6:$I$102,2)</f>
        <v>0.15</v>
      </c>
      <c r="D236" s="57">
        <f>VLOOKUP($B236,'2019 Ventilation List SORT'!$A$6:$I$102,3)</f>
        <v>0.15</v>
      </c>
      <c r="E236" s="60">
        <f>VLOOKUP($B236,'2019 Ventilation List SORT'!$A$6:$I$102,4)</f>
        <v>0</v>
      </c>
      <c r="F236" s="60">
        <f>VLOOKUP($B236,'2019 Ventilation List SORT'!$A$6:$I$102,5)</f>
        <v>0</v>
      </c>
      <c r="G236" s="57">
        <f>VLOOKUP($B236,'2019 Ventilation List SORT'!$A$6:$I$102,6)</f>
        <v>0</v>
      </c>
      <c r="H236" s="60">
        <f>VLOOKUP($B236,'2019 Ventilation List SORT'!$A$6:$I$102,7)</f>
        <v>1</v>
      </c>
      <c r="I236" s="57" t="str">
        <f>VLOOKUP($B236,'2019 Ventilation List SORT'!$A$6:$I$102,8)</f>
        <v>F</v>
      </c>
      <c r="J236" s="96" t="str">
        <f>VLOOKUP($B236,'2019 Ventilation List SORT'!$A$6:$I$102,9)</f>
        <v>No</v>
      </c>
      <c r="K236" s="148" t="e">
        <f>INDEX(#REF!,MATCH($A236,#REF!,0))*0.5</f>
        <v>#REF!</v>
      </c>
      <c r="L236" s="148">
        <f>INDEX('For CSV - 2019 VentSpcFuncData'!$K$6:$K$101,MATCH($B236,'For CSV - 2019 VentSpcFuncData'!$B$6:$B$101,0))</f>
        <v>0</v>
      </c>
      <c r="M236" s="148" t="e">
        <f t="shared" si="21"/>
        <v>#REF!</v>
      </c>
      <c r="N236" s="148">
        <f>INDEX('For CSV - 2019 VentSpcFuncData'!$J$6:$J$101,MATCH($B236,'For CSV - 2019 VentSpcFuncData'!$B$6:$B$101,0))</f>
        <v>15</v>
      </c>
      <c r="O236" s="148" t="e">
        <f t="shared" si="22"/>
        <v>#REF!</v>
      </c>
      <c r="P236" s="150" t="e">
        <f t="shared" si="19"/>
        <v>#REF!</v>
      </c>
      <c r="Q236" s="45" t="str">
        <f t="shared" si="23"/>
        <v>Office Area (Open plan office),Office - Office space</v>
      </c>
      <c r="R236" s="45" t="e">
        <f>INDEX(#REF!,MATCH($A236,#REF!,0))</f>
        <v>#REF!</v>
      </c>
      <c r="S236" s="45">
        <f>INDEX('For CSV - 2019 VentSpcFuncData'!$L$6:$L$101,MATCH($B236,'For CSV - 2019 VentSpcFuncData'!$B$6:$B$101,0))</f>
        <v>74</v>
      </c>
      <c r="T236" s="45" t="e">
        <f>MATCH($A236,#REF!,0)</f>
        <v>#REF!</v>
      </c>
      <c r="V236" t="str">
        <f t="shared" si="20"/>
        <v>2,              74,     "Office - Office space"</v>
      </c>
    </row>
    <row r="237" spans="1:22" x14ac:dyDescent="0.25">
      <c r="A237" s="58" t="s">
        <v>874</v>
      </c>
      <c r="B237" s="119" t="s">
        <v>799</v>
      </c>
      <c r="C237" s="57">
        <f>VLOOKUP($B237,'2019 Ventilation List SORT'!$A$6:$I$102,2)</f>
        <v>0</v>
      </c>
      <c r="D237" s="57">
        <f>VLOOKUP($B237,'2019 Ventilation List SORT'!$A$6:$I$102,3)</f>
        <v>0</v>
      </c>
      <c r="E237" s="60">
        <f>VLOOKUP($B237,'2019 Ventilation List SORT'!$A$6:$I$102,4)</f>
        <v>0</v>
      </c>
      <c r="F237" s="60">
        <f>VLOOKUP($B237,'2019 Ventilation List SORT'!$A$6:$I$102,5)</f>
        <v>0</v>
      </c>
      <c r="G237" s="57">
        <f>VLOOKUP($B237,'2019 Ventilation List SORT'!$A$6:$I$102,6)</f>
        <v>0.75</v>
      </c>
      <c r="H237" s="60">
        <f>VLOOKUP($B237,'2019 Ventilation List SORT'!$A$6:$I$102,7)</f>
        <v>2</v>
      </c>
      <c r="I237" s="57" t="str">
        <f>VLOOKUP($B237,'2019 Ventilation List SORT'!$A$6:$I$102,8)</f>
        <v>Exh. Note C</v>
      </c>
      <c r="J237" s="96" t="str">
        <f>VLOOKUP($B237,'2019 Ventilation List SORT'!$A$6:$I$102,9)</f>
        <v>Yes</v>
      </c>
      <c r="K237" s="148" t="e">
        <f>INDEX(#REF!,MATCH($A237,#REF!,0))*0.5</f>
        <v>#REF!</v>
      </c>
      <c r="L237" s="148">
        <f>INDEX('For CSV - 2019 VentSpcFuncData'!$K$6:$K$101,MATCH($B237,'For CSV - 2019 VentSpcFuncData'!$B$6:$B$101,0))</f>
        <v>0</v>
      </c>
      <c r="M237" s="148" t="e">
        <f t="shared" si="21"/>
        <v>#REF!</v>
      </c>
      <c r="N237" s="148">
        <f>INDEX('For CSV - 2019 VentSpcFuncData'!$J$6:$J$101,MATCH($B237,'For CSV - 2019 VentSpcFuncData'!$B$6:$B$101,0))</f>
        <v>0</v>
      </c>
      <c r="O237" s="148" t="e">
        <f t="shared" si="22"/>
        <v>#REF!</v>
      </c>
      <c r="P237" s="150" t="e">
        <f t="shared" si="19"/>
        <v>#REF!</v>
      </c>
      <c r="Q237" s="45" t="str">
        <f t="shared" si="23"/>
        <v>Parking Garage Area (Daylight Adaptation Zones),Exhaust - Parking garages</v>
      </c>
      <c r="R237" s="45" t="e">
        <f>INDEX(#REF!,MATCH($A237,#REF!,0))</f>
        <v>#REF!</v>
      </c>
      <c r="S237" s="45">
        <f>INDEX('For CSV - 2019 VentSpcFuncData'!$L$6:$L$101,MATCH($B237,'For CSV - 2019 VentSpcFuncData'!$B$6:$B$101,0))</f>
        <v>34</v>
      </c>
      <c r="T237" s="45" t="e">
        <f>MATCH($A237,#REF!,0)</f>
        <v>#REF!</v>
      </c>
      <c r="V237" t="e">
        <f t="shared" si="20"/>
        <v>#REF!</v>
      </c>
    </row>
    <row r="238" spans="1:22" x14ac:dyDescent="0.25">
      <c r="A238" s="58" t="s">
        <v>874</v>
      </c>
      <c r="B238" s="56" t="s">
        <v>799</v>
      </c>
      <c r="C238" s="57">
        <f>VLOOKUP($B238,'2019 Ventilation List SORT'!$A$6:$I$102,2)</f>
        <v>0</v>
      </c>
      <c r="D238" s="57">
        <f>VLOOKUP($B238,'2019 Ventilation List SORT'!$A$6:$I$102,3)</f>
        <v>0</v>
      </c>
      <c r="E238" s="60">
        <f>VLOOKUP($B238,'2019 Ventilation List SORT'!$A$6:$I$102,4)</f>
        <v>0</v>
      </c>
      <c r="F238" s="60">
        <f>VLOOKUP($B238,'2019 Ventilation List SORT'!$A$6:$I$102,5)</f>
        <v>0</v>
      </c>
      <c r="G238" s="57">
        <f>VLOOKUP($B238,'2019 Ventilation List SORT'!$A$6:$I$102,6)</f>
        <v>0.75</v>
      </c>
      <c r="H238" s="60">
        <f>VLOOKUP($B238,'2019 Ventilation List SORT'!$A$6:$I$102,7)</f>
        <v>2</v>
      </c>
      <c r="I238" s="57" t="str">
        <f>VLOOKUP($B238,'2019 Ventilation List SORT'!$A$6:$I$102,8)</f>
        <v>Exh. Note C</v>
      </c>
      <c r="J238" s="96" t="str">
        <f>VLOOKUP($B238,'2019 Ventilation List SORT'!$A$6:$I$102,9)</f>
        <v>Yes</v>
      </c>
      <c r="K238" s="148" t="e">
        <f>INDEX(#REF!,MATCH($A238,#REF!,0))*0.5</f>
        <v>#REF!</v>
      </c>
      <c r="L238" s="148">
        <f>INDEX('For CSV - 2019 VentSpcFuncData'!$K$6:$K$101,MATCH($B238,'For CSV - 2019 VentSpcFuncData'!$B$6:$B$101,0))</f>
        <v>0</v>
      </c>
      <c r="M238" s="148" t="e">
        <f t="shared" si="21"/>
        <v>#REF!</v>
      </c>
      <c r="N238" s="148">
        <f>INDEX('For CSV - 2019 VentSpcFuncData'!$J$6:$J$101,MATCH($B238,'For CSV - 2019 VentSpcFuncData'!$B$6:$B$101,0))</f>
        <v>0</v>
      </c>
      <c r="O238" s="148" t="e">
        <f t="shared" si="22"/>
        <v>#REF!</v>
      </c>
      <c r="P238" s="150" t="e">
        <f t="shared" si="19"/>
        <v>#REF!</v>
      </c>
      <c r="Q238" s="45" t="str">
        <f t="shared" si="23"/>
        <v>Parking Garage Area (Daylight Adaptation Zones),Exhaust - Parking garages</v>
      </c>
      <c r="R238" s="45" t="e">
        <f>INDEX(#REF!,MATCH($A238,#REF!,0))</f>
        <v>#REF!</v>
      </c>
      <c r="S238" s="45">
        <f>INDEX('For CSV - 2019 VentSpcFuncData'!$L$6:$L$101,MATCH($B238,'For CSV - 2019 VentSpcFuncData'!$B$6:$B$101,0))</f>
        <v>34</v>
      </c>
      <c r="T238" s="45" t="e">
        <f>MATCH($A238,#REF!,0)</f>
        <v>#REF!</v>
      </c>
      <c r="V238" t="str">
        <f t="shared" si="20"/>
        <v>2,              34,     "Exhaust - Parking garages"</v>
      </c>
    </row>
    <row r="239" spans="1:22" x14ac:dyDescent="0.25">
      <c r="A239" s="58" t="s">
        <v>566</v>
      </c>
      <c r="B239" s="119" t="s">
        <v>799</v>
      </c>
      <c r="C239" s="57">
        <f>VLOOKUP($B239,'2019 Ventilation List SORT'!$A$6:$I$102,2)</f>
        <v>0</v>
      </c>
      <c r="D239" s="57">
        <f>VLOOKUP($B239,'2019 Ventilation List SORT'!$A$6:$I$102,3)</f>
        <v>0</v>
      </c>
      <c r="E239" s="60">
        <f>VLOOKUP($B239,'2019 Ventilation List SORT'!$A$6:$I$102,4)</f>
        <v>0</v>
      </c>
      <c r="F239" s="60">
        <f>VLOOKUP($B239,'2019 Ventilation List SORT'!$A$6:$I$102,5)</f>
        <v>0</v>
      </c>
      <c r="G239" s="57">
        <f>VLOOKUP($B239,'2019 Ventilation List SORT'!$A$6:$I$102,6)</f>
        <v>0.75</v>
      </c>
      <c r="H239" s="60">
        <f>VLOOKUP($B239,'2019 Ventilation List SORT'!$A$6:$I$102,7)</f>
        <v>2</v>
      </c>
      <c r="I239" s="57" t="str">
        <f>VLOOKUP($B239,'2019 Ventilation List SORT'!$A$6:$I$102,8)</f>
        <v>Exh. Note C</v>
      </c>
      <c r="J239" s="96" t="str">
        <f>VLOOKUP($B239,'2019 Ventilation List SORT'!$A$6:$I$102,9)</f>
        <v>Yes</v>
      </c>
      <c r="K239" s="148" t="e">
        <f>INDEX(#REF!,MATCH($A239,#REF!,0))*0.5</f>
        <v>#REF!</v>
      </c>
      <c r="L239" s="148">
        <f>INDEX('For CSV - 2019 VentSpcFuncData'!$K$6:$K$101,MATCH($B239,'For CSV - 2019 VentSpcFuncData'!$B$6:$B$101,0))</f>
        <v>0</v>
      </c>
      <c r="M239" s="148" t="e">
        <f t="shared" si="21"/>
        <v>#REF!</v>
      </c>
      <c r="N239" s="148">
        <f>INDEX('For CSV - 2019 VentSpcFuncData'!$J$6:$J$101,MATCH($B239,'For CSV - 2019 VentSpcFuncData'!$B$6:$B$101,0))</f>
        <v>0</v>
      </c>
      <c r="O239" s="148" t="e">
        <f t="shared" si="22"/>
        <v>#REF!</v>
      </c>
      <c r="P239" s="150" t="e">
        <f t="shared" si="19"/>
        <v>#REF!</v>
      </c>
      <c r="Q239" s="45" t="str">
        <f t="shared" si="23"/>
        <v>Parking Garage Area (Dedicated Ramps),Exhaust - Parking garages</v>
      </c>
      <c r="R239" s="45" t="e">
        <f>INDEX(#REF!,MATCH($A239,#REF!,0))</f>
        <v>#REF!</v>
      </c>
      <c r="S239" s="45">
        <f>INDEX('For CSV - 2019 VentSpcFuncData'!$L$6:$L$101,MATCH($B239,'For CSV - 2019 VentSpcFuncData'!$B$6:$B$101,0))</f>
        <v>34</v>
      </c>
      <c r="T239" s="45" t="e">
        <f>MATCH($A239,#REF!,0)</f>
        <v>#REF!</v>
      </c>
      <c r="V239" t="e">
        <f t="shared" si="20"/>
        <v>#REF!</v>
      </c>
    </row>
    <row r="240" spans="1:22" x14ac:dyDescent="0.25">
      <c r="A240" s="58" t="s">
        <v>566</v>
      </c>
      <c r="B240" s="56" t="s">
        <v>799</v>
      </c>
      <c r="C240" s="57">
        <f>VLOOKUP($B240,'2019 Ventilation List SORT'!$A$6:$I$102,2)</f>
        <v>0</v>
      </c>
      <c r="D240" s="57">
        <f>VLOOKUP($B240,'2019 Ventilation List SORT'!$A$6:$I$102,3)</f>
        <v>0</v>
      </c>
      <c r="E240" s="60">
        <f>VLOOKUP($B240,'2019 Ventilation List SORT'!$A$6:$I$102,4)</f>
        <v>0</v>
      </c>
      <c r="F240" s="60">
        <f>VLOOKUP($B240,'2019 Ventilation List SORT'!$A$6:$I$102,5)</f>
        <v>0</v>
      </c>
      <c r="G240" s="57">
        <f>VLOOKUP($B240,'2019 Ventilation List SORT'!$A$6:$I$102,6)</f>
        <v>0.75</v>
      </c>
      <c r="H240" s="60">
        <f>VLOOKUP($B240,'2019 Ventilation List SORT'!$A$6:$I$102,7)</f>
        <v>2</v>
      </c>
      <c r="I240" s="57" t="str">
        <f>VLOOKUP($B240,'2019 Ventilation List SORT'!$A$6:$I$102,8)</f>
        <v>Exh. Note C</v>
      </c>
      <c r="J240" s="96" t="str">
        <f>VLOOKUP($B240,'2019 Ventilation List SORT'!$A$6:$I$102,9)</f>
        <v>Yes</v>
      </c>
      <c r="K240" s="148" t="e">
        <f>INDEX(#REF!,MATCH($A240,#REF!,0))*0.5</f>
        <v>#REF!</v>
      </c>
      <c r="L240" s="148">
        <f>INDEX('For CSV - 2019 VentSpcFuncData'!$K$6:$K$101,MATCH($B240,'For CSV - 2019 VentSpcFuncData'!$B$6:$B$101,0))</f>
        <v>0</v>
      </c>
      <c r="M240" s="148" t="e">
        <f t="shared" si="21"/>
        <v>#REF!</v>
      </c>
      <c r="N240" s="148">
        <f>INDEX('For CSV - 2019 VentSpcFuncData'!$J$6:$J$101,MATCH($B240,'For CSV - 2019 VentSpcFuncData'!$B$6:$B$101,0))</f>
        <v>0</v>
      </c>
      <c r="O240" s="148" t="e">
        <f t="shared" si="22"/>
        <v>#REF!</v>
      </c>
      <c r="P240" s="150" t="e">
        <f t="shared" si="19"/>
        <v>#REF!</v>
      </c>
      <c r="Q240" s="45" t="str">
        <f t="shared" si="23"/>
        <v>Parking Garage Area (Dedicated Ramps),Exhaust - Parking garages</v>
      </c>
      <c r="R240" s="45" t="e">
        <f>INDEX(#REF!,MATCH($A240,#REF!,0))</f>
        <v>#REF!</v>
      </c>
      <c r="S240" s="45">
        <f>INDEX('For CSV - 2019 VentSpcFuncData'!$L$6:$L$101,MATCH($B240,'For CSV - 2019 VentSpcFuncData'!$B$6:$B$101,0))</f>
        <v>34</v>
      </c>
      <c r="T240" s="45" t="e">
        <f>MATCH($A240,#REF!,0)</f>
        <v>#REF!</v>
      </c>
      <c r="V240" t="str">
        <f t="shared" si="20"/>
        <v>2,              34,     "Exhaust - Parking garages"</v>
      </c>
    </row>
    <row r="241" spans="1:22" x14ac:dyDescent="0.25">
      <c r="A241" s="58" t="s">
        <v>564</v>
      </c>
      <c r="B241" s="119" t="s">
        <v>799</v>
      </c>
      <c r="C241" s="57">
        <f>VLOOKUP($B241,'2019 Ventilation List SORT'!$A$6:$I$102,2)</f>
        <v>0</v>
      </c>
      <c r="D241" s="57">
        <f>VLOOKUP($B241,'2019 Ventilation List SORT'!$A$6:$I$102,3)</f>
        <v>0</v>
      </c>
      <c r="E241" s="60">
        <f>VLOOKUP($B241,'2019 Ventilation List SORT'!$A$6:$I$102,4)</f>
        <v>0</v>
      </c>
      <c r="F241" s="60">
        <f>VLOOKUP($B241,'2019 Ventilation List SORT'!$A$6:$I$102,5)</f>
        <v>0</v>
      </c>
      <c r="G241" s="57">
        <f>VLOOKUP($B241,'2019 Ventilation List SORT'!$A$6:$I$102,6)</f>
        <v>0.75</v>
      </c>
      <c r="H241" s="60">
        <f>VLOOKUP($B241,'2019 Ventilation List SORT'!$A$6:$I$102,7)</f>
        <v>2</v>
      </c>
      <c r="I241" s="57" t="str">
        <f>VLOOKUP($B241,'2019 Ventilation List SORT'!$A$6:$I$102,8)</f>
        <v>Exh. Note C</v>
      </c>
      <c r="J241" s="96" t="str">
        <f>VLOOKUP($B241,'2019 Ventilation List SORT'!$A$6:$I$102,9)</f>
        <v>Yes</v>
      </c>
      <c r="K241" s="148" t="e">
        <f>INDEX(#REF!,MATCH($A241,#REF!,0))*0.5</f>
        <v>#REF!</v>
      </c>
      <c r="L241" s="148">
        <f>INDEX('For CSV - 2019 VentSpcFuncData'!$K$6:$K$101,MATCH($B241,'For CSV - 2019 VentSpcFuncData'!$B$6:$B$101,0))</f>
        <v>0</v>
      </c>
      <c r="M241" s="148" t="e">
        <f t="shared" si="21"/>
        <v>#REF!</v>
      </c>
      <c r="N241" s="148">
        <f>INDEX('For CSV - 2019 VentSpcFuncData'!$J$6:$J$101,MATCH($B241,'For CSV - 2019 VentSpcFuncData'!$B$6:$B$101,0))</f>
        <v>0</v>
      </c>
      <c r="O241" s="148" t="e">
        <f t="shared" si="22"/>
        <v>#REF!</v>
      </c>
      <c r="P241" s="150" t="e">
        <f t="shared" si="19"/>
        <v>#REF!</v>
      </c>
      <c r="Q241" s="45" t="str">
        <f t="shared" si="23"/>
        <v>Parking Garage Area (Parking Zone),Exhaust - Parking garages</v>
      </c>
      <c r="R241" s="45" t="e">
        <f>INDEX(#REF!,MATCH($A241,#REF!,0))</f>
        <v>#REF!</v>
      </c>
      <c r="S241" s="45">
        <f>INDEX('For CSV - 2019 VentSpcFuncData'!$L$6:$L$101,MATCH($B241,'For CSV - 2019 VentSpcFuncData'!$B$6:$B$101,0))</f>
        <v>34</v>
      </c>
      <c r="T241" s="45" t="e">
        <f>MATCH($A241,#REF!,0)</f>
        <v>#REF!</v>
      </c>
      <c r="V241" t="e">
        <f t="shared" si="20"/>
        <v>#REF!</v>
      </c>
    </row>
    <row r="242" spans="1:22" x14ac:dyDescent="0.25">
      <c r="A242" s="58" t="s">
        <v>564</v>
      </c>
      <c r="B242" s="56" t="s">
        <v>799</v>
      </c>
      <c r="C242" s="57">
        <f>VLOOKUP($B242,'2019 Ventilation List SORT'!$A$6:$I$102,2)</f>
        <v>0</v>
      </c>
      <c r="D242" s="57">
        <f>VLOOKUP($B242,'2019 Ventilation List SORT'!$A$6:$I$102,3)</f>
        <v>0</v>
      </c>
      <c r="E242" s="60">
        <f>VLOOKUP($B242,'2019 Ventilation List SORT'!$A$6:$I$102,4)</f>
        <v>0</v>
      </c>
      <c r="F242" s="60">
        <f>VLOOKUP($B242,'2019 Ventilation List SORT'!$A$6:$I$102,5)</f>
        <v>0</v>
      </c>
      <c r="G242" s="57">
        <f>VLOOKUP($B242,'2019 Ventilation List SORT'!$A$6:$I$102,6)</f>
        <v>0.75</v>
      </c>
      <c r="H242" s="60">
        <f>VLOOKUP($B242,'2019 Ventilation List SORT'!$A$6:$I$102,7)</f>
        <v>2</v>
      </c>
      <c r="I242" s="57" t="str">
        <f>VLOOKUP($B242,'2019 Ventilation List SORT'!$A$6:$I$102,8)</f>
        <v>Exh. Note C</v>
      </c>
      <c r="J242" s="96" t="str">
        <f>VLOOKUP($B242,'2019 Ventilation List SORT'!$A$6:$I$102,9)</f>
        <v>Yes</v>
      </c>
      <c r="K242" s="148" t="e">
        <f>INDEX(#REF!,MATCH($A242,#REF!,0))*0.5</f>
        <v>#REF!</v>
      </c>
      <c r="L242" s="148">
        <f>INDEX('For CSV - 2019 VentSpcFuncData'!$K$6:$K$101,MATCH($B242,'For CSV - 2019 VentSpcFuncData'!$B$6:$B$101,0))</f>
        <v>0</v>
      </c>
      <c r="M242" s="148" t="e">
        <f t="shared" si="21"/>
        <v>#REF!</v>
      </c>
      <c r="N242" s="148">
        <f>INDEX('For CSV - 2019 VentSpcFuncData'!$J$6:$J$101,MATCH($B242,'For CSV - 2019 VentSpcFuncData'!$B$6:$B$101,0))</f>
        <v>0</v>
      </c>
      <c r="O242" s="148" t="e">
        <f t="shared" si="22"/>
        <v>#REF!</v>
      </c>
      <c r="P242" s="150" t="e">
        <f t="shared" si="19"/>
        <v>#REF!</v>
      </c>
      <c r="Q242" s="45" t="str">
        <f t="shared" ref="Q242:Q274" si="24">_xlfn.CONCAT(A242,",",B242)</f>
        <v>Parking Garage Area (Parking Zone),Exhaust - Parking garages</v>
      </c>
      <c r="R242" s="45" t="e">
        <f>INDEX(#REF!,MATCH($A242,#REF!,0))</f>
        <v>#REF!</v>
      </c>
      <c r="S242" s="45">
        <f>INDEX('For CSV - 2019 VentSpcFuncData'!$L$6:$L$101,MATCH($B242,'For CSV - 2019 VentSpcFuncData'!$B$6:$B$101,0))</f>
        <v>34</v>
      </c>
      <c r="T242" s="45" t="e">
        <f>MATCH($A242,#REF!,0)</f>
        <v>#REF!</v>
      </c>
      <c r="V242" t="str">
        <f t="shared" si="20"/>
        <v>2,              34,     "Exhaust - Parking garages"</v>
      </c>
    </row>
    <row r="243" spans="1:22" x14ac:dyDescent="0.25">
      <c r="A243" s="45" t="s">
        <v>569</v>
      </c>
      <c r="B243" s="119" t="s">
        <v>887</v>
      </c>
      <c r="C243" s="57">
        <f>VLOOKUP($B243,'2019 Ventilation List SORT'!$A$6:$I$102,2)</f>
        <v>0.15</v>
      </c>
      <c r="D243" s="57">
        <f>VLOOKUP($B243,'2019 Ventilation List SORT'!$A$6:$I$102,3)</f>
        <v>0.15</v>
      </c>
      <c r="E243" s="60">
        <f>VLOOKUP($B243,'2019 Ventilation List SORT'!$A$6:$I$102,4)</f>
        <v>0</v>
      </c>
      <c r="F243" s="60">
        <f>VLOOKUP($B243,'2019 Ventilation List SORT'!$A$6:$I$102,5)</f>
        <v>0</v>
      </c>
      <c r="G243" s="57">
        <f>VLOOKUP($B243,'2019 Ventilation List SORT'!$A$6:$I$102,6)</f>
        <v>0</v>
      </c>
      <c r="H243" s="60">
        <f>VLOOKUP($B243,'2019 Ventilation List SORT'!$A$6:$I$102,7)</f>
        <v>2</v>
      </c>
      <c r="I243" s="57" t="str">
        <f>VLOOKUP($B243,'2019 Ventilation List SORT'!$A$6:$I$102,8)</f>
        <v/>
      </c>
      <c r="J243" s="96" t="str">
        <f>VLOOKUP($B243,'2019 Ventilation List SORT'!$A$6:$I$102,9)</f>
        <v>No</v>
      </c>
      <c r="K243" s="148" t="e">
        <f>INDEX(#REF!,MATCH($A243,#REF!,0))*0.5</f>
        <v>#REF!</v>
      </c>
      <c r="L243" s="148">
        <f>INDEX('For CSV - 2019 VentSpcFuncData'!$K$6:$K$101,MATCH($B243,'For CSV - 2019 VentSpcFuncData'!$B$6:$B$101,0))</f>
        <v>0</v>
      </c>
      <c r="M243" s="148" t="e">
        <f t="shared" si="21"/>
        <v>#REF!</v>
      </c>
      <c r="N243" s="148">
        <f>INDEX('For CSV - 2019 VentSpcFuncData'!$J$6:$J$101,MATCH($B243,'For CSV - 2019 VentSpcFuncData'!$B$6:$B$101,0))</f>
        <v>15</v>
      </c>
      <c r="O243" s="148" t="e">
        <f t="shared" si="22"/>
        <v>#REF!</v>
      </c>
      <c r="P243" s="150" t="e">
        <f t="shared" si="19"/>
        <v>#REF!</v>
      </c>
      <c r="Q243" s="45" t="str">
        <f t="shared" si="24"/>
        <v>Pharmacy Area,Misc - Pharmacy (preparation area)</v>
      </c>
      <c r="R243" s="45" t="e">
        <f>INDEX(#REF!,MATCH($A243,#REF!,0))</f>
        <v>#REF!</v>
      </c>
      <c r="S243" s="45">
        <f>INDEX('For CSV - 2019 VentSpcFuncData'!$L$6:$L$101,MATCH($B243,'For CSV - 2019 VentSpcFuncData'!$B$6:$B$101,0))</f>
        <v>64</v>
      </c>
      <c r="T243" s="45" t="e">
        <f>MATCH($A243,#REF!,0)</f>
        <v>#REF!</v>
      </c>
      <c r="V243" t="e">
        <f t="shared" si="20"/>
        <v>#REF!</v>
      </c>
    </row>
    <row r="244" spans="1:22" x14ac:dyDescent="0.25">
      <c r="A244" s="45" t="s">
        <v>569</v>
      </c>
      <c r="B244" s="56" t="s">
        <v>887</v>
      </c>
      <c r="C244" s="57">
        <f>VLOOKUP($B244,'2019 Ventilation List SORT'!$A$6:$I$102,2)</f>
        <v>0.15</v>
      </c>
      <c r="D244" s="57">
        <f>VLOOKUP($B244,'2019 Ventilation List SORT'!$A$6:$I$102,3)</f>
        <v>0.15</v>
      </c>
      <c r="E244" s="60">
        <f>VLOOKUP($B244,'2019 Ventilation List SORT'!$A$6:$I$102,4)</f>
        <v>0</v>
      </c>
      <c r="F244" s="60">
        <f>VLOOKUP($B244,'2019 Ventilation List SORT'!$A$6:$I$102,5)</f>
        <v>0</v>
      </c>
      <c r="G244" s="57">
        <f>VLOOKUP($B244,'2019 Ventilation List SORT'!$A$6:$I$102,6)</f>
        <v>0</v>
      </c>
      <c r="H244" s="60">
        <f>VLOOKUP($B244,'2019 Ventilation List SORT'!$A$6:$I$102,7)</f>
        <v>2</v>
      </c>
      <c r="I244" s="57" t="str">
        <f>VLOOKUP($B244,'2019 Ventilation List SORT'!$A$6:$I$102,8)</f>
        <v/>
      </c>
      <c r="J244" s="96" t="str">
        <f>VLOOKUP($B244,'2019 Ventilation List SORT'!$A$6:$I$102,9)</f>
        <v>No</v>
      </c>
      <c r="K244" s="148" t="e">
        <f>INDEX(#REF!,MATCH($A244,#REF!,0))*0.5</f>
        <v>#REF!</v>
      </c>
      <c r="L244" s="148">
        <f>INDEX('For CSV - 2019 VentSpcFuncData'!$K$6:$K$101,MATCH($B244,'For CSV - 2019 VentSpcFuncData'!$B$6:$B$101,0))</f>
        <v>0</v>
      </c>
      <c r="M244" s="148" t="e">
        <f t="shared" si="21"/>
        <v>#REF!</v>
      </c>
      <c r="N244" s="148">
        <f>INDEX('For CSV - 2019 VentSpcFuncData'!$J$6:$J$101,MATCH($B244,'For CSV - 2019 VentSpcFuncData'!$B$6:$B$101,0))</f>
        <v>15</v>
      </c>
      <c r="O244" s="148" t="e">
        <f t="shared" si="22"/>
        <v>#REF!</v>
      </c>
      <c r="P244" s="150" t="e">
        <f t="shared" si="19"/>
        <v>#REF!</v>
      </c>
      <c r="Q244" s="45" t="str">
        <f t="shared" si="24"/>
        <v>Pharmacy Area,Misc - Pharmacy (preparation area)</v>
      </c>
      <c r="R244" s="45" t="e">
        <f>INDEX(#REF!,MATCH($A244,#REF!,0))</f>
        <v>#REF!</v>
      </c>
      <c r="S244" s="45">
        <f>INDEX('For CSV - 2019 VentSpcFuncData'!$L$6:$L$101,MATCH($B244,'For CSV - 2019 VentSpcFuncData'!$B$6:$B$101,0))</f>
        <v>64</v>
      </c>
      <c r="T244" s="45" t="e">
        <f>MATCH($A244,#REF!,0)</f>
        <v>#REF!</v>
      </c>
      <c r="V244" t="str">
        <f t="shared" si="20"/>
        <v>2,              64,     "Misc - Pharmacy (preparation area)"</v>
      </c>
    </row>
    <row r="245" spans="1:22" x14ac:dyDescent="0.25">
      <c r="A245" s="45" t="s">
        <v>509</v>
      </c>
      <c r="B245" s="119" t="s">
        <v>923</v>
      </c>
      <c r="C245" s="57">
        <f>VLOOKUP($B245,'2019 Ventilation List SORT'!$A$6:$I$102,2)</f>
        <v>1.07</v>
      </c>
      <c r="D245" s="57">
        <f>VLOOKUP($B245,'2019 Ventilation List SORT'!$A$6:$I$102,3)</f>
        <v>0.15</v>
      </c>
      <c r="E245" s="60">
        <f>VLOOKUP($B245,'2019 Ventilation List SORT'!$A$6:$I$102,4)</f>
        <v>0</v>
      </c>
      <c r="F245" s="60">
        <f>VLOOKUP($B245,'2019 Ventilation List SORT'!$A$6:$I$102,5)</f>
        <v>0</v>
      </c>
      <c r="G245" s="57">
        <f>VLOOKUP($B245,'2019 Ventilation List SORT'!$A$6:$I$102,6)</f>
        <v>0</v>
      </c>
      <c r="H245" s="60">
        <f>VLOOKUP($B245,'2019 Ventilation List SORT'!$A$6:$I$102,7)</f>
        <v>1</v>
      </c>
      <c r="I245" s="57" t="str">
        <f>VLOOKUP($B245,'2019 Ventilation List SORT'!$A$6:$I$102,8)</f>
        <v>F</v>
      </c>
      <c r="J245" s="96" t="str">
        <f>VLOOKUP($B245,'2019 Ventilation List SORT'!$A$6:$I$102,9)</f>
        <v>No</v>
      </c>
      <c r="K245" s="148" t="e">
        <f>INDEX(#REF!,MATCH($A245,#REF!,0))*0.5</f>
        <v>#REF!</v>
      </c>
      <c r="L245" s="148">
        <f>INDEX('For CSV - 2019 VentSpcFuncData'!$K$6:$K$101,MATCH($B245,'For CSV - 2019 VentSpcFuncData'!$B$6:$B$101,0))</f>
        <v>71.333333333333329</v>
      </c>
      <c r="M245" s="148">
        <f t="shared" si="21"/>
        <v>71.333333333333329</v>
      </c>
      <c r="N245" s="148">
        <f>INDEX('For CSV - 2019 VentSpcFuncData'!$J$6:$J$101,MATCH($B245,'For CSV - 2019 VentSpcFuncData'!$B$6:$B$101,0))</f>
        <v>15</v>
      </c>
      <c r="O245" s="148" t="e">
        <f t="shared" si="22"/>
        <v>#REF!</v>
      </c>
      <c r="P245" s="150" t="e">
        <f t="shared" si="19"/>
        <v>#REF!</v>
      </c>
      <c r="Q245" s="45" t="str">
        <f t="shared" si="24"/>
        <v>Religious Worship Area,Assembly - Places of religious worship</v>
      </c>
      <c r="R245" s="45" t="e">
        <f>INDEX(#REF!,MATCH($A245,#REF!,0))</f>
        <v>#REF!</v>
      </c>
      <c r="S245" s="45">
        <f>INDEX('For CSV - 2019 VentSpcFuncData'!$L$6:$L$101,MATCH($B245,'For CSV - 2019 VentSpcFuncData'!$B$6:$B$101,0))</f>
        <v>8</v>
      </c>
      <c r="T245" s="45" t="e">
        <f>MATCH($A245,#REF!,0)</f>
        <v>#REF!</v>
      </c>
      <c r="V245" t="e">
        <f t="shared" si="20"/>
        <v>#REF!</v>
      </c>
    </row>
    <row r="246" spans="1:22" x14ac:dyDescent="0.25">
      <c r="A246" s="45" t="s">
        <v>509</v>
      </c>
      <c r="B246" s="56" t="s">
        <v>923</v>
      </c>
      <c r="C246" s="57">
        <f>VLOOKUP($B246,'2019 Ventilation List SORT'!$A$6:$I$102,2)</f>
        <v>1.07</v>
      </c>
      <c r="D246" s="57">
        <f>VLOOKUP($B246,'2019 Ventilation List SORT'!$A$6:$I$102,3)</f>
        <v>0.15</v>
      </c>
      <c r="E246" s="60">
        <f>VLOOKUP($B246,'2019 Ventilation List SORT'!$A$6:$I$102,4)</f>
        <v>0</v>
      </c>
      <c r="F246" s="60">
        <f>VLOOKUP($B246,'2019 Ventilation List SORT'!$A$6:$I$102,5)</f>
        <v>0</v>
      </c>
      <c r="G246" s="57">
        <f>VLOOKUP($B246,'2019 Ventilation List SORT'!$A$6:$I$102,6)</f>
        <v>0</v>
      </c>
      <c r="H246" s="60">
        <f>VLOOKUP($B246,'2019 Ventilation List SORT'!$A$6:$I$102,7)</f>
        <v>1</v>
      </c>
      <c r="I246" s="57" t="str">
        <f>VLOOKUP($B246,'2019 Ventilation List SORT'!$A$6:$I$102,8)</f>
        <v>F</v>
      </c>
      <c r="J246" s="96" t="str">
        <f>VLOOKUP($B246,'2019 Ventilation List SORT'!$A$6:$I$102,9)</f>
        <v>No</v>
      </c>
      <c r="K246" s="148" t="e">
        <f>INDEX(#REF!,MATCH($A246,#REF!,0))*0.5</f>
        <v>#REF!</v>
      </c>
      <c r="L246" s="148">
        <f>INDEX('For CSV - 2019 VentSpcFuncData'!$K$6:$K$101,MATCH($B246,'For CSV - 2019 VentSpcFuncData'!$B$6:$B$101,0))</f>
        <v>71.333333333333329</v>
      </c>
      <c r="M246" s="148">
        <f t="shared" si="21"/>
        <v>71.333333333333329</v>
      </c>
      <c r="N246" s="148">
        <f>INDEX('For CSV - 2019 VentSpcFuncData'!$J$6:$J$101,MATCH($B246,'For CSV - 2019 VentSpcFuncData'!$B$6:$B$101,0))</f>
        <v>15</v>
      </c>
      <c r="O246" s="148" t="e">
        <f t="shared" si="22"/>
        <v>#REF!</v>
      </c>
      <c r="P246" s="150" t="e">
        <f t="shared" si="19"/>
        <v>#REF!</v>
      </c>
      <c r="Q246" s="45" t="str">
        <f t="shared" si="24"/>
        <v>Religious Worship Area,Assembly - Places of religious worship</v>
      </c>
      <c r="R246" s="45" t="e">
        <f>INDEX(#REF!,MATCH($A246,#REF!,0))</f>
        <v>#REF!</v>
      </c>
      <c r="S246" s="45">
        <f>INDEX('For CSV - 2019 VentSpcFuncData'!$L$6:$L$101,MATCH($B246,'For CSV - 2019 VentSpcFuncData'!$B$6:$B$101,0))</f>
        <v>8</v>
      </c>
      <c r="T246" s="45" t="e">
        <f>MATCH($A246,#REF!,0)</f>
        <v>#REF!</v>
      </c>
      <c r="V246" t="str">
        <f t="shared" si="20"/>
        <v>2,              8,     "Assembly - Places of religious worship"</v>
      </c>
    </row>
    <row r="247" spans="1:22" x14ac:dyDescent="0.25">
      <c r="A247" s="45" t="s">
        <v>590</v>
      </c>
      <c r="B247" s="119" t="s">
        <v>884</v>
      </c>
      <c r="C247" s="57">
        <f>VLOOKUP($B247,'2019 Ventilation List SORT'!$A$6:$I$102,2)</f>
        <v>0</v>
      </c>
      <c r="D247" s="57">
        <f>VLOOKUP($B247,'2019 Ventilation List SORT'!$A$6:$I$102,3)</f>
        <v>0</v>
      </c>
      <c r="E247" s="60">
        <f>VLOOKUP($B247,'2019 Ventilation List SORT'!$A$6:$I$102,4)</f>
        <v>50</v>
      </c>
      <c r="F247" s="60">
        <f>VLOOKUP($B247,'2019 Ventilation List SORT'!$A$6:$I$102,5)</f>
        <v>0</v>
      </c>
      <c r="G247" s="57">
        <f>VLOOKUP($B247,'2019 Ventilation List SORT'!$A$6:$I$102,6)</f>
        <v>0</v>
      </c>
      <c r="H247" s="60">
        <f>VLOOKUP($B247,'2019 Ventilation List SORT'!$A$6:$I$102,7)</f>
        <v>2</v>
      </c>
      <c r="I247" s="57" t="str">
        <f>VLOOKUP($B247,'2019 Ventilation List SORT'!$A$6:$I$102,8)</f>
        <v>Exh. Note D</v>
      </c>
      <c r="J247" s="96" t="str">
        <f>VLOOKUP($B247,'2019 Ventilation List SORT'!$A$6:$I$102,9)</f>
        <v>No</v>
      </c>
      <c r="K247" s="148" t="e">
        <f>INDEX(#REF!,MATCH($A247,#REF!,0))*0.5</f>
        <v>#REF!</v>
      </c>
      <c r="L247" s="148">
        <f>INDEX('For CSV - 2019 VentSpcFuncData'!$K$6:$K$101,MATCH($B247,'For CSV - 2019 VentSpcFuncData'!$B$6:$B$101,0))</f>
        <v>0</v>
      </c>
      <c r="M247" s="148" t="e">
        <f t="shared" si="21"/>
        <v>#REF!</v>
      </c>
      <c r="N247" s="148">
        <f>INDEX('For CSV - 2019 VentSpcFuncData'!$J$6:$J$101,MATCH($B247,'For CSV - 2019 VentSpcFuncData'!$B$6:$B$101,0))</f>
        <v>0</v>
      </c>
      <c r="O247" s="148" t="e">
        <f t="shared" si="22"/>
        <v>#REF!</v>
      </c>
      <c r="P247" s="150" t="e">
        <f t="shared" si="19"/>
        <v>#REF!</v>
      </c>
      <c r="Q247" s="45" t="str">
        <f t="shared" si="24"/>
        <v>Restrooms,Exhaust - Toilets, public</v>
      </c>
      <c r="R247" s="45" t="e">
        <f>INDEX(#REF!,MATCH($A247,#REF!,0))</f>
        <v>#REF!</v>
      </c>
      <c r="S247" s="45">
        <f>INDEX('For CSV - 2019 VentSpcFuncData'!$L$6:$L$101,MATCH($B247,'For CSV - 2019 VentSpcFuncData'!$B$6:$B$101,0))</f>
        <v>40</v>
      </c>
      <c r="T247" s="45" t="e">
        <f>MATCH($A247,#REF!,0)</f>
        <v>#REF!</v>
      </c>
      <c r="V247" t="e">
        <f t="shared" si="20"/>
        <v>#REF!</v>
      </c>
    </row>
    <row r="248" spans="1:22" x14ac:dyDescent="0.25">
      <c r="A248" s="45" t="s">
        <v>590</v>
      </c>
      <c r="B248" s="56" t="s">
        <v>797</v>
      </c>
      <c r="C248" s="57">
        <f>VLOOKUP($B248,'2019 Ventilation List SORT'!$A$6:$I$102,2)</f>
        <v>0</v>
      </c>
      <c r="D248" s="57">
        <f>VLOOKUP($B248,'2019 Ventilation List SORT'!$A$6:$I$102,3)</f>
        <v>0</v>
      </c>
      <c r="E248" s="60">
        <f>VLOOKUP($B248,'2019 Ventilation List SORT'!$A$6:$I$102,4)</f>
        <v>20</v>
      </c>
      <c r="F248" s="60">
        <f>VLOOKUP($B248,'2019 Ventilation List SORT'!$A$6:$I$102,5)</f>
        <v>50</v>
      </c>
      <c r="G248" s="57">
        <f>VLOOKUP($B248,'2019 Ventilation List SORT'!$A$6:$I$102,6)</f>
        <v>0</v>
      </c>
      <c r="H248" s="60">
        <f>VLOOKUP($B248,'2019 Ventilation List SORT'!$A$6:$I$102,7)</f>
        <v>2</v>
      </c>
      <c r="I248" s="57" t="str">
        <f>VLOOKUP($B248,'2019 Ventilation List SORT'!$A$6:$I$102,8)</f>
        <v>Exh. Note G,H</v>
      </c>
      <c r="J248" s="96" t="str">
        <f>VLOOKUP($B248,'2019 Ventilation List SORT'!$A$6:$I$102,9)</f>
        <v>No</v>
      </c>
      <c r="K248" s="148" t="e">
        <f>INDEX(#REF!,MATCH($A248,#REF!,0))*0.5</f>
        <v>#REF!</v>
      </c>
      <c r="L248" s="148">
        <f>INDEX('For CSV - 2019 VentSpcFuncData'!$K$6:$K$101,MATCH($B248,'For CSV - 2019 VentSpcFuncData'!$B$6:$B$101,0))</f>
        <v>0</v>
      </c>
      <c r="M248" s="148" t="e">
        <f t="shared" si="21"/>
        <v>#REF!</v>
      </c>
      <c r="N248" s="148">
        <f>INDEX('For CSV - 2019 VentSpcFuncData'!$J$6:$J$101,MATCH($B248,'For CSV - 2019 VentSpcFuncData'!$B$6:$B$101,0))</f>
        <v>0</v>
      </c>
      <c r="O248" s="148" t="e">
        <f t="shared" si="22"/>
        <v>#REF!</v>
      </c>
      <c r="P248" s="150" t="e">
        <f t="shared" si="19"/>
        <v>#REF!</v>
      </c>
      <c r="Q248" s="45" t="str">
        <f t="shared" si="24"/>
        <v>Restrooms,Exhaust - Shower rooms</v>
      </c>
      <c r="R248" s="45" t="e">
        <f>INDEX(#REF!,MATCH($A248,#REF!,0))</f>
        <v>#REF!</v>
      </c>
      <c r="S248" s="45">
        <f>INDEX('For CSV - 2019 VentSpcFuncData'!$L$6:$L$101,MATCH($B248,'For CSV - 2019 VentSpcFuncData'!$B$6:$B$101,0))</f>
        <v>36</v>
      </c>
      <c r="T248" s="45" t="e">
        <f>MATCH($A248,#REF!,0)</f>
        <v>#REF!</v>
      </c>
      <c r="V248" t="str">
        <f t="shared" si="20"/>
        <v>2,              36,     "Exhaust - Shower rooms"</v>
      </c>
    </row>
    <row r="249" spans="1:22" x14ac:dyDescent="0.25">
      <c r="A249" s="45" t="s">
        <v>590</v>
      </c>
      <c r="B249" s="56" t="s">
        <v>885</v>
      </c>
      <c r="C249" s="57">
        <f>VLOOKUP($B249,'2019 Ventilation List SORT'!$A$6:$I$102,2)</f>
        <v>0</v>
      </c>
      <c r="D249" s="57">
        <f>VLOOKUP($B249,'2019 Ventilation List SORT'!$A$6:$I$102,3)</f>
        <v>0</v>
      </c>
      <c r="E249" s="60">
        <f>VLOOKUP($B249,'2019 Ventilation List SORT'!$A$6:$I$102,4)</f>
        <v>25</v>
      </c>
      <c r="F249" s="60">
        <f>VLOOKUP($B249,'2019 Ventilation List SORT'!$A$6:$I$102,5)</f>
        <v>50</v>
      </c>
      <c r="G249" s="57">
        <f>VLOOKUP($B249,'2019 Ventilation List SORT'!$A$6:$I$102,6)</f>
        <v>0</v>
      </c>
      <c r="H249" s="60">
        <f>VLOOKUP($B249,'2019 Ventilation List SORT'!$A$6:$I$102,7)</f>
        <v>2</v>
      </c>
      <c r="I249" s="57" t="str">
        <f>VLOOKUP($B249,'2019 Ventilation List SORT'!$A$6:$I$102,8)</f>
        <v>Exh. Note E</v>
      </c>
      <c r="J249" s="96" t="str">
        <f>VLOOKUP($B249,'2019 Ventilation List SORT'!$A$6:$I$102,9)</f>
        <v>No</v>
      </c>
      <c r="K249" s="148" t="e">
        <f>INDEX(#REF!,MATCH($A249,#REF!,0))*0.5</f>
        <v>#REF!</v>
      </c>
      <c r="L249" s="148">
        <f>INDEX('For CSV - 2019 VentSpcFuncData'!$K$6:$K$101,MATCH($B249,'For CSV - 2019 VentSpcFuncData'!$B$6:$B$101,0))</f>
        <v>0</v>
      </c>
      <c r="M249" s="148" t="e">
        <f t="shared" si="21"/>
        <v>#REF!</v>
      </c>
      <c r="N249" s="148">
        <f>INDEX('For CSV - 2019 VentSpcFuncData'!$J$6:$J$101,MATCH($B249,'For CSV - 2019 VentSpcFuncData'!$B$6:$B$101,0))</f>
        <v>0</v>
      </c>
      <c r="O249" s="148" t="e">
        <f t="shared" si="22"/>
        <v>#REF!</v>
      </c>
      <c r="P249" s="150" t="e">
        <f t="shared" si="19"/>
        <v>#REF!</v>
      </c>
      <c r="Q249" s="45" t="str">
        <f t="shared" si="24"/>
        <v>Restrooms,Exhaust - Toilets, private</v>
      </c>
      <c r="R249" s="45" t="e">
        <f>INDEX(#REF!,MATCH($A249,#REF!,0))</f>
        <v>#REF!</v>
      </c>
      <c r="S249" s="45">
        <f>INDEX('For CSV - 2019 VentSpcFuncData'!$L$6:$L$101,MATCH($B249,'For CSV - 2019 VentSpcFuncData'!$B$6:$B$101,0))</f>
        <v>39</v>
      </c>
      <c r="T249" s="45" t="e">
        <f>MATCH($A249,#REF!,0)</f>
        <v>#REF!</v>
      </c>
      <c r="V249" t="str">
        <f t="shared" si="20"/>
        <v>2,              39,     "Exhaust - Toilets, private"</v>
      </c>
    </row>
    <row r="250" spans="1:22" x14ac:dyDescent="0.25">
      <c r="A250" s="45" t="s">
        <v>590</v>
      </c>
      <c r="B250" s="56" t="s">
        <v>884</v>
      </c>
      <c r="C250" s="57">
        <f>VLOOKUP($B250,'2019 Ventilation List SORT'!$A$6:$I$102,2)</f>
        <v>0</v>
      </c>
      <c r="D250" s="57">
        <f>VLOOKUP($B250,'2019 Ventilation List SORT'!$A$6:$I$102,3)</f>
        <v>0</v>
      </c>
      <c r="E250" s="60">
        <f>VLOOKUP($B250,'2019 Ventilation List SORT'!$A$6:$I$102,4)</f>
        <v>50</v>
      </c>
      <c r="F250" s="60">
        <f>VLOOKUP($B250,'2019 Ventilation List SORT'!$A$6:$I$102,5)</f>
        <v>0</v>
      </c>
      <c r="G250" s="57">
        <f>VLOOKUP($B250,'2019 Ventilation List SORT'!$A$6:$I$102,6)</f>
        <v>0</v>
      </c>
      <c r="H250" s="60">
        <f>VLOOKUP($B250,'2019 Ventilation List SORT'!$A$6:$I$102,7)</f>
        <v>2</v>
      </c>
      <c r="I250" s="57" t="str">
        <f>VLOOKUP($B250,'2019 Ventilation List SORT'!$A$6:$I$102,8)</f>
        <v>Exh. Note D</v>
      </c>
      <c r="J250" s="96" t="str">
        <f>VLOOKUP($B250,'2019 Ventilation List SORT'!$A$6:$I$102,9)</f>
        <v>No</v>
      </c>
      <c r="K250" s="148" t="e">
        <f>INDEX(#REF!,MATCH($A250,#REF!,0))*0.5</f>
        <v>#REF!</v>
      </c>
      <c r="L250" s="148">
        <f>INDEX('For CSV - 2019 VentSpcFuncData'!$K$6:$K$101,MATCH($B250,'For CSV - 2019 VentSpcFuncData'!$B$6:$B$101,0))</f>
        <v>0</v>
      </c>
      <c r="M250" s="148" t="e">
        <f t="shared" si="21"/>
        <v>#REF!</v>
      </c>
      <c r="N250" s="148">
        <f>INDEX('For CSV - 2019 VentSpcFuncData'!$J$6:$J$101,MATCH($B250,'For CSV - 2019 VentSpcFuncData'!$B$6:$B$101,0))</f>
        <v>0</v>
      </c>
      <c r="O250" s="148" t="e">
        <f t="shared" si="22"/>
        <v>#REF!</v>
      </c>
      <c r="P250" s="150" t="e">
        <f t="shared" si="19"/>
        <v>#REF!</v>
      </c>
      <c r="Q250" s="45" t="str">
        <f t="shared" si="24"/>
        <v>Restrooms,Exhaust - Toilets, public</v>
      </c>
      <c r="R250" s="45" t="e">
        <f>INDEX(#REF!,MATCH($A250,#REF!,0))</f>
        <v>#REF!</v>
      </c>
      <c r="S250" s="45">
        <f>INDEX('For CSV - 2019 VentSpcFuncData'!$L$6:$L$101,MATCH($B250,'For CSV - 2019 VentSpcFuncData'!$B$6:$B$101,0))</f>
        <v>40</v>
      </c>
      <c r="T250" s="45" t="e">
        <f>MATCH($A250,#REF!,0)</f>
        <v>#REF!</v>
      </c>
      <c r="V250" t="str">
        <f t="shared" si="20"/>
        <v>2,              40,     "Exhaust - Toilets, public"</v>
      </c>
    </row>
    <row r="251" spans="1:22" x14ac:dyDescent="0.25">
      <c r="A251" s="45" t="s">
        <v>574</v>
      </c>
      <c r="B251" s="119" t="s">
        <v>1016</v>
      </c>
      <c r="C251" s="57">
        <f>VLOOKUP($B251,'2019 Ventilation List SORT'!$A$6:$I$102,2)</f>
        <v>0.25</v>
      </c>
      <c r="D251" s="57">
        <f>VLOOKUP($B251,'2019 Ventilation List SORT'!$A$6:$I$102,3)</f>
        <v>0.2</v>
      </c>
      <c r="E251" s="60">
        <f>VLOOKUP($B251,'2019 Ventilation List SORT'!$A$6:$I$102,4)</f>
        <v>0</v>
      </c>
      <c r="F251" s="60">
        <f>VLOOKUP($B251,'2019 Ventilation List SORT'!$A$6:$I$102,5)</f>
        <v>0</v>
      </c>
      <c r="G251" s="57">
        <f>VLOOKUP($B251,'2019 Ventilation List SORT'!$A$6:$I$102,6)</f>
        <v>0</v>
      </c>
      <c r="H251" s="60">
        <f>VLOOKUP($B251,'2019 Ventilation List SORT'!$A$6:$I$102,7)</f>
        <v>2</v>
      </c>
      <c r="I251" s="57" t="str">
        <f>VLOOKUP($B251,'2019 Ventilation List SORT'!$A$6:$I$102,8)</f>
        <v/>
      </c>
      <c r="J251" s="96" t="str">
        <f>VLOOKUP($B251,'2019 Ventilation List SORT'!$A$6:$I$102,9)</f>
        <v>No</v>
      </c>
      <c r="K251" s="148" t="e">
        <f>INDEX(#REF!,MATCH($A251,#REF!,0))*0.5</f>
        <v>#REF!</v>
      </c>
      <c r="L251" s="148">
        <f>INDEX('For CSV - 2019 VentSpcFuncData'!$K$6:$K$101,MATCH($B251,'For CSV - 2019 VentSpcFuncData'!$B$6:$B$101,0))</f>
        <v>16.666666666666668</v>
      </c>
      <c r="M251" s="148">
        <f t="shared" si="21"/>
        <v>16.666666666666668</v>
      </c>
      <c r="N251" s="148">
        <f>INDEX('For CSV - 2019 VentSpcFuncData'!$J$6:$J$101,MATCH($B251,'For CSV - 2019 VentSpcFuncData'!$B$6:$B$101,0))</f>
        <v>15</v>
      </c>
      <c r="O251" s="148" t="e">
        <f t="shared" si="22"/>
        <v>#REF!</v>
      </c>
      <c r="P251" s="150" t="e">
        <f t="shared" si="19"/>
        <v>#REF!</v>
      </c>
      <c r="Q251" s="45" t="str">
        <f t="shared" si="24"/>
        <v>Retail Sales Area (Fitting Room),Retail - Sales</v>
      </c>
      <c r="R251" s="45" t="e">
        <f>INDEX(#REF!,MATCH($A251,#REF!,0))</f>
        <v>#REF!</v>
      </c>
      <c r="S251" s="45">
        <f>INDEX('For CSV - 2019 VentSpcFuncData'!$L$6:$L$101,MATCH($B251,'For CSV - 2019 VentSpcFuncData'!$B$6:$B$101,0))</f>
        <v>83</v>
      </c>
      <c r="T251" s="45" t="e">
        <f>MATCH($A251,#REF!,0)</f>
        <v>#REF!</v>
      </c>
      <c r="V251" t="e">
        <f t="shared" si="20"/>
        <v>#REF!</v>
      </c>
    </row>
    <row r="252" spans="1:22" x14ac:dyDescent="0.25">
      <c r="A252" s="45" t="s">
        <v>574</v>
      </c>
      <c r="B252" s="56" t="s">
        <v>1016</v>
      </c>
      <c r="C252" s="57">
        <f>VLOOKUP($B252,'2019 Ventilation List SORT'!$A$6:$I$102,2)</f>
        <v>0.25</v>
      </c>
      <c r="D252" s="57">
        <f>VLOOKUP($B252,'2019 Ventilation List SORT'!$A$6:$I$102,3)</f>
        <v>0.2</v>
      </c>
      <c r="E252" s="60">
        <f>VLOOKUP($B252,'2019 Ventilation List SORT'!$A$6:$I$102,4)</f>
        <v>0</v>
      </c>
      <c r="F252" s="60">
        <f>VLOOKUP($B252,'2019 Ventilation List SORT'!$A$6:$I$102,5)</f>
        <v>0</v>
      </c>
      <c r="G252" s="57">
        <f>VLOOKUP($B252,'2019 Ventilation List SORT'!$A$6:$I$102,6)</f>
        <v>0</v>
      </c>
      <c r="H252" s="60">
        <f>VLOOKUP($B252,'2019 Ventilation List SORT'!$A$6:$I$102,7)</f>
        <v>2</v>
      </c>
      <c r="I252" s="57" t="str">
        <f>VLOOKUP($B252,'2019 Ventilation List SORT'!$A$6:$I$102,8)</f>
        <v/>
      </c>
      <c r="J252" s="96" t="str">
        <f>VLOOKUP($B252,'2019 Ventilation List SORT'!$A$6:$I$102,9)</f>
        <v>No</v>
      </c>
      <c r="K252" s="148" t="e">
        <f>INDEX(#REF!,MATCH($A252,#REF!,0))*0.5</f>
        <v>#REF!</v>
      </c>
      <c r="L252" s="148">
        <f>INDEX('For CSV - 2019 VentSpcFuncData'!$K$6:$K$101,MATCH($B252,'For CSV - 2019 VentSpcFuncData'!$B$6:$B$101,0))</f>
        <v>16.666666666666668</v>
      </c>
      <c r="M252" s="148">
        <f t="shared" si="21"/>
        <v>16.666666666666668</v>
      </c>
      <c r="N252" s="148">
        <f>INDEX('For CSV - 2019 VentSpcFuncData'!$J$6:$J$101,MATCH($B252,'For CSV - 2019 VentSpcFuncData'!$B$6:$B$101,0))</f>
        <v>15</v>
      </c>
      <c r="O252" s="148" t="e">
        <f t="shared" si="22"/>
        <v>#REF!</v>
      </c>
      <c r="P252" s="150" t="e">
        <f t="shared" si="19"/>
        <v>#REF!</v>
      </c>
      <c r="Q252" s="45" t="str">
        <f t="shared" si="24"/>
        <v>Retail Sales Area (Fitting Room),Retail - Sales</v>
      </c>
      <c r="R252" s="45" t="e">
        <f>INDEX(#REF!,MATCH($A252,#REF!,0))</f>
        <v>#REF!</v>
      </c>
      <c r="S252" s="45">
        <f>INDEX('For CSV - 2019 VentSpcFuncData'!$L$6:$L$101,MATCH($B252,'For CSV - 2019 VentSpcFuncData'!$B$6:$B$101,0))</f>
        <v>83</v>
      </c>
      <c r="T252" s="45" t="e">
        <f>MATCH($A252,#REF!,0)</f>
        <v>#REF!</v>
      </c>
      <c r="V252" t="str">
        <f t="shared" si="20"/>
        <v>2,              83,     "Retail - Sales"</v>
      </c>
    </row>
    <row r="253" spans="1:22" x14ac:dyDescent="0.25">
      <c r="A253" s="45" t="s">
        <v>574</v>
      </c>
      <c r="B253" s="56" t="s">
        <v>781</v>
      </c>
      <c r="C253" s="57">
        <f>VLOOKUP($B253,'2019 Ventilation List SORT'!$A$6:$I$102,2)</f>
        <v>0.15</v>
      </c>
      <c r="D253" s="57">
        <f>VLOOKUP($B253,'2019 Ventilation List SORT'!$A$6:$I$102,3)</f>
        <v>0.15</v>
      </c>
      <c r="E253" s="60">
        <f>VLOOKUP($B253,'2019 Ventilation List SORT'!$A$6:$I$102,4)</f>
        <v>0</v>
      </c>
      <c r="F253" s="60">
        <f>VLOOKUP($B253,'2019 Ventilation List SORT'!$A$6:$I$102,5)</f>
        <v>0</v>
      </c>
      <c r="G253" s="57">
        <f>VLOOKUP($B253,'2019 Ventilation List SORT'!$A$6:$I$102,6)</f>
        <v>0</v>
      </c>
      <c r="H253" s="60">
        <f>VLOOKUP($B253,'2019 Ventilation List SORT'!$A$6:$I$102,7)</f>
        <v>2</v>
      </c>
      <c r="I253" s="57" t="str">
        <f>VLOOKUP($B253,'2019 Ventilation List SORT'!$A$6:$I$102,8)</f>
        <v/>
      </c>
      <c r="J253" s="96" t="str">
        <f>VLOOKUP($B253,'2019 Ventilation List SORT'!$A$6:$I$102,9)</f>
        <v>No</v>
      </c>
      <c r="K253" s="148" t="e">
        <f>INDEX(#REF!,MATCH($A253,#REF!,0))*0.5</f>
        <v>#REF!</v>
      </c>
      <c r="L253" s="148">
        <f>INDEX('For CSV - 2019 VentSpcFuncData'!$K$6:$K$101,MATCH($B253,'For CSV - 2019 VentSpcFuncData'!$B$6:$B$101,0))</f>
        <v>0</v>
      </c>
      <c r="M253" s="148" t="e">
        <f t="shared" si="21"/>
        <v>#REF!</v>
      </c>
      <c r="N253" s="148">
        <f>INDEX('For CSV - 2019 VentSpcFuncData'!$J$6:$J$101,MATCH($B253,'For CSV - 2019 VentSpcFuncData'!$B$6:$B$101,0))</f>
        <v>15</v>
      </c>
      <c r="O253" s="148" t="e">
        <f t="shared" si="22"/>
        <v>#REF!</v>
      </c>
      <c r="P253" s="150" t="e">
        <f t="shared" si="19"/>
        <v>#REF!</v>
      </c>
      <c r="Q253" s="45" t="str">
        <f t="shared" si="24"/>
        <v>Retail Sales Area (Fitting Room),Misc - All others</v>
      </c>
      <c r="R253" s="45" t="e">
        <f>INDEX(#REF!,MATCH($A253,#REF!,0))</f>
        <v>#REF!</v>
      </c>
      <c r="S253" s="45">
        <f>INDEX('For CSV - 2019 VentSpcFuncData'!$L$6:$L$101,MATCH($B253,'For CSV - 2019 VentSpcFuncData'!$B$6:$B$101,0))</f>
        <v>58</v>
      </c>
      <c r="T253" s="45" t="e">
        <f>MATCH($A253,#REF!,0)</f>
        <v>#REF!</v>
      </c>
      <c r="V253" t="str">
        <f t="shared" si="20"/>
        <v>2,              58,     "Misc - All others"</v>
      </c>
    </row>
    <row r="254" spans="1:22" x14ac:dyDescent="0.25">
      <c r="A254" s="45" t="s">
        <v>571</v>
      </c>
      <c r="B254" s="119" t="s">
        <v>786</v>
      </c>
      <c r="C254" s="57">
        <f>VLOOKUP($B254,'2019 Ventilation List SORT'!$A$6:$I$102,2)</f>
        <v>0.25</v>
      </c>
      <c r="D254" s="57">
        <f>VLOOKUP($B254,'2019 Ventilation List SORT'!$A$6:$I$102,3)</f>
        <v>0.2</v>
      </c>
      <c r="E254" s="60">
        <f>VLOOKUP($B254,'2019 Ventilation List SORT'!$A$6:$I$102,4)</f>
        <v>0</v>
      </c>
      <c r="F254" s="60">
        <f>VLOOKUP($B254,'2019 Ventilation List SORT'!$A$6:$I$102,5)</f>
        <v>0</v>
      </c>
      <c r="G254" s="57">
        <f>VLOOKUP($B254,'2019 Ventilation List SORT'!$A$6:$I$102,6)</f>
        <v>0</v>
      </c>
      <c r="H254" s="60">
        <f>VLOOKUP($B254,'2019 Ventilation List SORT'!$A$6:$I$102,7)</f>
        <v>1</v>
      </c>
      <c r="I254" s="57" t="str">
        <f>VLOOKUP($B254,'2019 Ventilation List SORT'!$A$6:$I$102,8)</f>
        <v>F</v>
      </c>
      <c r="J254" s="96" t="str">
        <f>VLOOKUP($B254,'2019 Ventilation List SORT'!$A$6:$I$102,9)</f>
        <v>No</v>
      </c>
      <c r="K254" s="148" t="e">
        <f>INDEX(#REF!,MATCH($A254,#REF!,0))*0.5</f>
        <v>#REF!</v>
      </c>
      <c r="L254" s="148">
        <f>INDEX('For CSV - 2019 VentSpcFuncData'!$K$6:$K$101,MATCH($B254,'For CSV - 2019 VentSpcFuncData'!$B$6:$B$101,0))</f>
        <v>16.666666666666668</v>
      </c>
      <c r="M254" s="148">
        <f t="shared" si="21"/>
        <v>16.666666666666668</v>
      </c>
      <c r="N254" s="148">
        <f>INDEX('For CSV - 2019 VentSpcFuncData'!$J$6:$J$101,MATCH($B254,'For CSV - 2019 VentSpcFuncData'!$B$6:$B$101,0))</f>
        <v>15</v>
      </c>
      <c r="O254" s="148" t="e">
        <f t="shared" si="22"/>
        <v>#REF!</v>
      </c>
      <c r="P254" s="150" t="e">
        <f t="shared" si="19"/>
        <v>#REF!</v>
      </c>
      <c r="Q254" s="45" t="str">
        <f t="shared" si="24"/>
        <v>Retail Sales Area (Grocery Sales),Retail - Supermarket</v>
      </c>
      <c r="R254" s="45" t="e">
        <f>INDEX(#REF!,MATCH($A254,#REF!,0))</f>
        <v>#REF!</v>
      </c>
      <c r="S254" s="45">
        <f>INDEX('For CSV - 2019 VentSpcFuncData'!$L$6:$L$101,MATCH($B254,'For CSV - 2019 VentSpcFuncData'!$B$6:$B$101,0))</f>
        <v>84</v>
      </c>
      <c r="T254" s="45" t="e">
        <f>MATCH($A254,#REF!,0)</f>
        <v>#REF!</v>
      </c>
      <c r="V254" t="e">
        <f t="shared" si="20"/>
        <v>#REF!</v>
      </c>
    </row>
    <row r="255" spans="1:22" x14ac:dyDescent="0.25">
      <c r="A255" s="45" t="s">
        <v>571</v>
      </c>
      <c r="B255" s="56" t="s">
        <v>786</v>
      </c>
      <c r="C255" s="57">
        <f>VLOOKUP($B255,'2019 Ventilation List SORT'!$A$6:$I$102,2)</f>
        <v>0.25</v>
      </c>
      <c r="D255" s="57">
        <f>VLOOKUP($B255,'2019 Ventilation List SORT'!$A$6:$I$102,3)</f>
        <v>0.2</v>
      </c>
      <c r="E255" s="60">
        <f>VLOOKUP($B255,'2019 Ventilation List SORT'!$A$6:$I$102,4)</f>
        <v>0</v>
      </c>
      <c r="F255" s="60">
        <f>VLOOKUP($B255,'2019 Ventilation List SORT'!$A$6:$I$102,5)</f>
        <v>0</v>
      </c>
      <c r="G255" s="57">
        <f>VLOOKUP($B255,'2019 Ventilation List SORT'!$A$6:$I$102,6)</f>
        <v>0</v>
      </c>
      <c r="H255" s="60">
        <f>VLOOKUP($B255,'2019 Ventilation List SORT'!$A$6:$I$102,7)</f>
        <v>1</v>
      </c>
      <c r="I255" s="57" t="str">
        <f>VLOOKUP($B255,'2019 Ventilation List SORT'!$A$6:$I$102,8)</f>
        <v>F</v>
      </c>
      <c r="J255" s="96" t="str">
        <f>VLOOKUP($B255,'2019 Ventilation List SORT'!$A$6:$I$102,9)</f>
        <v>No</v>
      </c>
      <c r="K255" s="148" t="e">
        <f>INDEX(#REF!,MATCH($A255,#REF!,0))*0.5</f>
        <v>#REF!</v>
      </c>
      <c r="L255" s="148">
        <f>INDEX('For CSV - 2019 VentSpcFuncData'!$K$6:$K$101,MATCH($B255,'For CSV - 2019 VentSpcFuncData'!$B$6:$B$101,0))</f>
        <v>16.666666666666668</v>
      </c>
      <c r="M255" s="148">
        <f t="shared" si="21"/>
        <v>16.666666666666668</v>
      </c>
      <c r="N255" s="148">
        <f>INDEX('For CSV - 2019 VentSpcFuncData'!$J$6:$J$101,MATCH($B255,'For CSV - 2019 VentSpcFuncData'!$B$6:$B$101,0))</f>
        <v>15</v>
      </c>
      <c r="O255" s="148" t="e">
        <f t="shared" si="22"/>
        <v>#REF!</v>
      </c>
      <c r="P255" s="150" t="e">
        <f t="shared" si="19"/>
        <v>#REF!</v>
      </c>
      <c r="Q255" s="45" t="str">
        <f t="shared" si="24"/>
        <v>Retail Sales Area (Grocery Sales),Retail - Supermarket</v>
      </c>
      <c r="R255" s="45" t="e">
        <f>INDEX(#REF!,MATCH($A255,#REF!,0))</f>
        <v>#REF!</v>
      </c>
      <c r="S255" s="45">
        <f>INDEX('For CSV - 2019 VentSpcFuncData'!$L$6:$L$101,MATCH($B255,'For CSV - 2019 VentSpcFuncData'!$B$6:$B$101,0))</f>
        <v>84</v>
      </c>
      <c r="T255" s="45" t="e">
        <f>MATCH($A255,#REF!,0)</f>
        <v>#REF!</v>
      </c>
      <c r="V255" t="str">
        <f t="shared" si="20"/>
        <v>2,              84,     "Retail - Supermarket"</v>
      </c>
    </row>
    <row r="256" spans="1:22" x14ac:dyDescent="0.25">
      <c r="A256" s="45" t="s">
        <v>573</v>
      </c>
      <c r="B256" s="119" t="s">
        <v>1016</v>
      </c>
      <c r="C256" s="57">
        <f>VLOOKUP($B256,'2019 Ventilation List SORT'!$A$6:$I$102,2)</f>
        <v>0.25</v>
      </c>
      <c r="D256" s="57">
        <f>VLOOKUP($B256,'2019 Ventilation List SORT'!$A$6:$I$102,3)</f>
        <v>0.2</v>
      </c>
      <c r="E256" s="60">
        <f>VLOOKUP($B256,'2019 Ventilation List SORT'!$A$6:$I$102,4)</f>
        <v>0</v>
      </c>
      <c r="F256" s="60">
        <f>VLOOKUP($B256,'2019 Ventilation List SORT'!$A$6:$I$102,5)</f>
        <v>0</v>
      </c>
      <c r="G256" s="57">
        <f>VLOOKUP($B256,'2019 Ventilation List SORT'!$A$6:$I$102,6)</f>
        <v>0</v>
      </c>
      <c r="H256" s="60">
        <f>VLOOKUP($B256,'2019 Ventilation List SORT'!$A$6:$I$102,7)</f>
        <v>2</v>
      </c>
      <c r="I256" s="57" t="str">
        <f>VLOOKUP($B256,'2019 Ventilation List SORT'!$A$6:$I$102,8)</f>
        <v/>
      </c>
      <c r="J256" s="96" t="str">
        <f>VLOOKUP($B256,'2019 Ventilation List SORT'!$A$6:$I$102,9)</f>
        <v>No</v>
      </c>
      <c r="K256" s="148" t="e">
        <f>INDEX(#REF!,MATCH($A256,#REF!,0))*0.5</f>
        <v>#REF!</v>
      </c>
      <c r="L256" s="148">
        <f>INDEX('For CSV - 2019 VentSpcFuncData'!$K$6:$K$101,MATCH($B256,'For CSV - 2019 VentSpcFuncData'!$B$6:$B$101,0))</f>
        <v>16.666666666666668</v>
      </c>
      <c r="M256" s="148">
        <f t="shared" si="21"/>
        <v>16.666666666666668</v>
      </c>
      <c r="N256" s="148">
        <f>INDEX('For CSV - 2019 VentSpcFuncData'!$J$6:$J$101,MATCH($B256,'For CSV - 2019 VentSpcFuncData'!$B$6:$B$101,0))</f>
        <v>15</v>
      </c>
      <c r="O256" s="148" t="e">
        <f t="shared" si="22"/>
        <v>#REF!</v>
      </c>
      <c r="P256" s="150" t="e">
        <f t="shared" si="19"/>
        <v>#REF!</v>
      </c>
      <c r="Q256" s="45" t="str">
        <f t="shared" si="24"/>
        <v>Retail Sales Area (Retail Merchandise Sales),Retail - Sales</v>
      </c>
      <c r="R256" s="45" t="e">
        <f>INDEX(#REF!,MATCH($A256,#REF!,0))</f>
        <v>#REF!</v>
      </c>
      <c r="S256" s="45">
        <f>INDEX('For CSV - 2019 VentSpcFuncData'!$L$6:$L$101,MATCH($B256,'For CSV - 2019 VentSpcFuncData'!$B$6:$B$101,0))</f>
        <v>83</v>
      </c>
      <c r="T256" s="45" t="e">
        <f>MATCH($A256,#REF!,0)</f>
        <v>#REF!</v>
      </c>
      <c r="V256" t="e">
        <f t="shared" si="20"/>
        <v>#REF!</v>
      </c>
    </row>
    <row r="257" spans="1:22" x14ac:dyDescent="0.25">
      <c r="A257" s="45" t="s">
        <v>573</v>
      </c>
      <c r="B257" s="56" t="s">
        <v>1016</v>
      </c>
      <c r="C257" s="57">
        <f>VLOOKUP($B257,'2019 Ventilation List SORT'!$A$6:$I$102,2)</f>
        <v>0.25</v>
      </c>
      <c r="D257" s="57">
        <f>VLOOKUP($B257,'2019 Ventilation List SORT'!$A$6:$I$102,3)</f>
        <v>0.2</v>
      </c>
      <c r="E257" s="60">
        <f>VLOOKUP($B257,'2019 Ventilation List SORT'!$A$6:$I$102,4)</f>
        <v>0</v>
      </c>
      <c r="F257" s="60">
        <f>VLOOKUP($B257,'2019 Ventilation List SORT'!$A$6:$I$102,5)</f>
        <v>0</v>
      </c>
      <c r="G257" s="57">
        <f>VLOOKUP($B257,'2019 Ventilation List SORT'!$A$6:$I$102,6)</f>
        <v>0</v>
      </c>
      <c r="H257" s="60">
        <f>VLOOKUP($B257,'2019 Ventilation List SORT'!$A$6:$I$102,7)</f>
        <v>2</v>
      </c>
      <c r="I257" s="57" t="str">
        <f>VLOOKUP($B257,'2019 Ventilation List SORT'!$A$6:$I$102,8)</f>
        <v/>
      </c>
      <c r="J257" s="96" t="str">
        <f>VLOOKUP($B257,'2019 Ventilation List SORT'!$A$6:$I$102,9)</f>
        <v>No</v>
      </c>
      <c r="K257" s="148" t="e">
        <f>INDEX(#REF!,MATCH($A257,#REF!,0))*0.5</f>
        <v>#REF!</v>
      </c>
      <c r="L257" s="148">
        <f>INDEX('For CSV - 2019 VentSpcFuncData'!$K$6:$K$101,MATCH($B257,'For CSV - 2019 VentSpcFuncData'!$B$6:$B$101,0))</f>
        <v>16.666666666666668</v>
      </c>
      <c r="M257" s="148">
        <f t="shared" si="21"/>
        <v>16.666666666666668</v>
      </c>
      <c r="N257" s="148">
        <f>INDEX('For CSV - 2019 VentSpcFuncData'!$J$6:$J$101,MATCH($B257,'For CSV - 2019 VentSpcFuncData'!$B$6:$B$101,0))</f>
        <v>15</v>
      </c>
      <c r="O257" s="148" t="e">
        <f t="shared" si="22"/>
        <v>#REF!</v>
      </c>
      <c r="P257" s="150" t="e">
        <f t="shared" si="19"/>
        <v>#REF!</v>
      </c>
      <c r="Q257" s="45" t="str">
        <f t="shared" si="24"/>
        <v>Retail Sales Area (Retail Merchandise Sales),Retail - Sales</v>
      </c>
      <c r="R257" s="45" t="e">
        <f>INDEX(#REF!,MATCH($A257,#REF!,0))</f>
        <v>#REF!</v>
      </c>
      <c r="S257" s="45">
        <f>INDEX('For CSV - 2019 VentSpcFuncData'!$L$6:$L$101,MATCH($B257,'For CSV - 2019 VentSpcFuncData'!$B$6:$B$101,0))</f>
        <v>83</v>
      </c>
      <c r="T257" s="45" t="e">
        <f>MATCH($A257,#REF!,0)</f>
        <v>#REF!</v>
      </c>
      <c r="V257" t="str">
        <f t="shared" si="20"/>
        <v>2,              83,     "Retail - Sales"</v>
      </c>
    </row>
    <row r="258" spans="1:22" x14ac:dyDescent="0.25">
      <c r="A258" s="58" t="s">
        <v>573</v>
      </c>
      <c r="B258" s="56" t="s">
        <v>785</v>
      </c>
      <c r="C258" s="57">
        <f>VLOOKUP($B258,'2019 Ventilation List SORT'!$A$6:$I$102,2)</f>
        <v>0.25</v>
      </c>
      <c r="D258" s="57">
        <f>VLOOKUP($B258,'2019 Ventilation List SORT'!$A$6:$I$102,3)</f>
        <v>0.15</v>
      </c>
      <c r="E258" s="60">
        <f>VLOOKUP($B258,'2019 Ventilation List SORT'!$A$6:$I$102,4)</f>
        <v>0</v>
      </c>
      <c r="F258" s="60">
        <f>VLOOKUP($B258,'2019 Ventilation List SORT'!$A$6:$I$102,5)</f>
        <v>0</v>
      </c>
      <c r="G258" s="57">
        <f>VLOOKUP($B258,'2019 Ventilation List SORT'!$A$6:$I$102,6)</f>
        <v>0.9</v>
      </c>
      <c r="H258" s="60">
        <f>VLOOKUP($B258,'2019 Ventilation List SORT'!$A$6:$I$102,7)</f>
        <v>2</v>
      </c>
      <c r="I258" s="57" t="str">
        <f>VLOOKUP($B258,'2019 Ventilation List SORT'!$A$6:$I$102,8)</f>
        <v/>
      </c>
      <c r="J258" s="96" t="str">
        <f>VLOOKUP($B258,'2019 Ventilation List SORT'!$A$6:$I$102,9)</f>
        <v>No</v>
      </c>
      <c r="K258" s="148" t="e">
        <f>INDEX(#REF!,MATCH($A258,#REF!,0))*0.5</f>
        <v>#REF!</v>
      </c>
      <c r="L258" s="148">
        <f>INDEX('For CSV - 2019 VentSpcFuncData'!$K$6:$K$101,MATCH($B258,'For CSV - 2019 VentSpcFuncData'!$B$6:$B$101,0))</f>
        <v>16.666666666666668</v>
      </c>
      <c r="M258" s="148">
        <f t="shared" si="21"/>
        <v>16.666666666666668</v>
      </c>
      <c r="N258" s="148">
        <f>INDEX('For CSV - 2019 VentSpcFuncData'!$J$6:$J$101,MATCH($B258,'For CSV - 2019 VentSpcFuncData'!$B$6:$B$101,0))</f>
        <v>15</v>
      </c>
      <c r="O258" s="148" t="e">
        <f t="shared" si="22"/>
        <v>#REF!</v>
      </c>
      <c r="P258" s="150" t="e">
        <f t="shared" si="19"/>
        <v>#REF!</v>
      </c>
      <c r="Q258" s="45" t="str">
        <f t="shared" si="24"/>
        <v>Retail Sales Area (Retail Merchandise Sales),Retail - Pet shops (animal areas)</v>
      </c>
      <c r="R258" s="45" t="e">
        <f>INDEX(#REF!,MATCH($A258,#REF!,0))</f>
        <v>#REF!</v>
      </c>
      <c r="S258" s="45">
        <f>INDEX('For CSV - 2019 VentSpcFuncData'!$L$6:$L$101,MATCH($B258,'For CSV - 2019 VentSpcFuncData'!$B$6:$B$101,0))</f>
        <v>82</v>
      </c>
      <c r="T258" s="45" t="e">
        <f>MATCH($A258,#REF!,0)</f>
        <v>#REF!</v>
      </c>
      <c r="V258" t="str">
        <f t="shared" si="20"/>
        <v>2,              82,     "Retail - Pet shops (animal areas)"</v>
      </c>
    </row>
    <row r="259" spans="1:22" x14ac:dyDescent="0.25">
      <c r="A259" s="45" t="s">
        <v>578</v>
      </c>
      <c r="B259" s="119" t="s">
        <v>826</v>
      </c>
      <c r="C259" s="57">
        <f>VLOOKUP($B259,'2019 Ventilation List SORT'!$A$6:$I$102,2)</f>
        <v>0.15</v>
      </c>
      <c r="D259" s="57">
        <f>VLOOKUP($B259,'2019 Ventilation List SORT'!$A$6:$I$102,3)</f>
        <v>0.15</v>
      </c>
      <c r="E259" s="60">
        <f>VLOOKUP($B259,'2019 Ventilation List SORT'!$A$6:$I$102,4)</f>
        <v>0</v>
      </c>
      <c r="F259" s="60">
        <f>VLOOKUP($B259,'2019 Ventilation List SORT'!$A$6:$I$102,5)</f>
        <v>0</v>
      </c>
      <c r="G259" s="57">
        <f>VLOOKUP($B259,'2019 Ventilation List SORT'!$A$6:$I$102,6)</f>
        <v>1</v>
      </c>
      <c r="H259" s="60">
        <f>VLOOKUP($B259,'2019 Ventilation List SORT'!$A$6:$I$102,7)</f>
        <v>2</v>
      </c>
      <c r="I259" s="57" t="str">
        <f>VLOOKUP($B259,'2019 Ventilation List SORT'!$A$6:$I$102,8)</f>
        <v/>
      </c>
      <c r="J259" s="96" t="str">
        <f>VLOOKUP($B259,'2019 Ventilation List SORT'!$A$6:$I$102,9)</f>
        <v>Yes</v>
      </c>
      <c r="K259" s="148" t="e">
        <f>INDEX(#REF!,MATCH($A259,#REF!,0))*0.5</f>
        <v>#REF!</v>
      </c>
      <c r="L259" s="148">
        <f>INDEX('For CSV - 2019 VentSpcFuncData'!$K$6:$K$101,MATCH($B259,'For CSV - 2019 VentSpcFuncData'!$B$6:$B$101,0))</f>
        <v>0</v>
      </c>
      <c r="M259" s="148" t="e">
        <f t="shared" si="21"/>
        <v>#REF!</v>
      </c>
      <c r="N259" s="148">
        <f>INDEX('For CSV - 2019 VentSpcFuncData'!$J$6:$J$101,MATCH($B259,'For CSV - 2019 VentSpcFuncData'!$B$6:$B$101,0))</f>
        <v>15</v>
      </c>
      <c r="O259" s="148" t="e">
        <f t="shared" si="22"/>
        <v>#REF!</v>
      </c>
      <c r="P259" s="150" t="e">
        <f t="shared" si="19"/>
        <v>#REF!</v>
      </c>
      <c r="Q259" s="45" t="str">
        <f t="shared" si="24"/>
        <v>Scientific Laboratory Area,Education - University/college laboratories</v>
      </c>
      <c r="R259" s="45" t="e">
        <f>INDEX(#REF!,MATCH($A259,#REF!,0))</f>
        <v>#REF!</v>
      </c>
      <c r="S259" s="45">
        <f>INDEX('For CSV - 2019 VentSpcFuncData'!$L$6:$L$101,MATCH($B259,'For CSV - 2019 VentSpcFuncData'!$B$6:$B$101,0))</f>
        <v>22</v>
      </c>
      <c r="T259" s="45" t="e">
        <f>MATCH($A259,#REF!,0)</f>
        <v>#REF!</v>
      </c>
      <c r="V259" t="e">
        <f t="shared" si="20"/>
        <v>#REF!</v>
      </c>
    </row>
    <row r="260" spans="1:22" x14ac:dyDescent="0.25">
      <c r="A260" s="45" t="s">
        <v>578</v>
      </c>
      <c r="B260" s="56" t="s">
        <v>825</v>
      </c>
      <c r="C260" s="57">
        <f>VLOOKUP($B260,'2019 Ventilation List SORT'!$A$6:$I$102,2)</f>
        <v>0.15</v>
      </c>
      <c r="D260" s="57">
        <f>VLOOKUP($B260,'2019 Ventilation List SORT'!$A$6:$I$102,3)</f>
        <v>0.15</v>
      </c>
      <c r="E260" s="60">
        <f>VLOOKUP($B260,'2019 Ventilation List SORT'!$A$6:$I$102,4)</f>
        <v>0</v>
      </c>
      <c r="F260" s="60">
        <f>VLOOKUP($B260,'2019 Ventilation List SORT'!$A$6:$I$102,5)</f>
        <v>0</v>
      </c>
      <c r="G260" s="57">
        <f>VLOOKUP($B260,'2019 Ventilation List SORT'!$A$6:$I$102,6)</f>
        <v>1</v>
      </c>
      <c r="H260" s="60">
        <f>VLOOKUP($B260,'2019 Ventilation List SORT'!$A$6:$I$102,7)</f>
        <v>2</v>
      </c>
      <c r="I260" s="57" t="str">
        <f>VLOOKUP($B260,'2019 Ventilation List SORT'!$A$6:$I$102,8)</f>
        <v/>
      </c>
      <c r="J260" s="96" t="str">
        <f>VLOOKUP($B260,'2019 Ventilation List SORT'!$A$6:$I$102,9)</f>
        <v>Yes</v>
      </c>
      <c r="K260" s="148" t="e">
        <f>INDEX(#REF!,MATCH($A260,#REF!,0))*0.5</f>
        <v>#REF!</v>
      </c>
      <c r="L260" s="148">
        <f>INDEX('For CSV - 2019 VentSpcFuncData'!$K$6:$K$101,MATCH($B260,'For CSV - 2019 VentSpcFuncData'!$B$6:$B$101,0))</f>
        <v>0</v>
      </c>
      <c r="M260" s="148" t="e">
        <f t="shared" si="21"/>
        <v>#REF!</v>
      </c>
      <c r="N260" s="148">
        <f>INDEX('For CSV - 2019 VentSpcFuncData'!$J$6:$J$101,MATCH($B260,'For CSV - 2019 VentSpcFuncData'!$B$6:$B$101,0))</f>
        <v>15</v>
      </c>
      <c r="O260" s="148" t="e">
        <f t="shared" si="22"/>
        <v>#REF!</v>
      </c>
      <c r="P260" s="150" t="e">
        <f t="shared" si="19"/>
        <v>#REF!</v>
      </c>
      <c r="Q260" s="45" t="str">
        <f t="shared" si="24"/>
        <v>Scientific Laboratory Area,Education - Science laboratories</v>
      </c>
      <c r="R260" s="45" t="e">
        <f>INDEX(#REF!,MATCH($A260,#REF!,0))</f>
        <v>#REF!</v>
      </c>
      <c r="S260" s="45">
        <f>INDEX('For CSV - 2019 VentSpcFuncData'!$L$6:$L$101,MATCH($B260,'For CSV - 2019 VentSpcFuncData'!$B$6:$B$101,0))</f>
        <v>21</v>
      </c>
      <c r="T260" s="45" t="e">
        <f>MATCH($A260,#REF!,0)</f>
        <v>#REF!</v>
      </c>
      <c r="V260" t="str">
        <f t="shared" si="20"/>
        <v>2,              21,     "Education - Science laboratories"</v>
      </c>
    </row>
    <row r="261" spans="1:22" x14ac:dyDescent="0.25">
      <c r="A261" s="45" t="s">
        <v>578</v>
      </c>
      <c r="B261" s="56" t="s">
        <v>826</v>
      </c>
      <c r="C261" s="57">
        <f>VLOOKUP($B261,'2019 Ventilation List SORT'!$A$6:$I$102,2)</f>
        <v>0.15</v>
      </c>
      <c r="D261" s="57">
        <f>VLOOKUP($B261,'2019 Ventilation List SORT'!$A$6:$I$102,3)</f>
        <v>0.15</v>
      </c>
      <c r="E261" s="60">
        <f>VLOOKUP($B261,'2019 Ventilation List SORT'!$A$6:$I$102,4)</f>
        <v>0</v>
      </c>
      <c r="F261" s="60">
        <f>VLOOKUP($B261,'2019 Ventilation List SORT'!$A$6:$I$102,5)</f>
        <v>0</v>
      </c>
      <c r="G261" s="57">
        <f>VLOOKUP($B261,'2019 Ventilation List SORT'!$A$6:$I$102,6)</f>
        <v>1</v>
      </c>
      <c r="H261" s="60">
        <f>VLOOKUP($B261,'2019 Ventilation List SORT'!$A$6:$I$102,7)</f>
        <v>2</v>
      </c>
      <c r="I261" s="57" t="str">
        <f>VLOOKUP($B261,'2019 Ventilation List SORT'!$A$6:$I$102,8)</f>
        <v/>
      </c>
      <c r="J261" s="96" t="str">
        <f>VLOOKUP($B261,'2019 Ventilation List SORT'!$A$6:$I$102,9)</f>
        <v>Yes</v>
      </c>
      <c r="K261" s="148" t="e">
        <f>INDEX(#REF!,MATCH($A261,#REF!,0))*0.5</f>
        <v>#REF!</v>
      </c>
      <c r="L261" s="148">
        <f>INDEX('For CSV - 2019 VentSpcFuncData'!$K$6:$K$101,MATCH($B261,'For CSV - 2019 VentSpcFuncData'!$B$6:$B$101,0))</f>
        <v>0</v>
      </c>
      <c r="M261" s="148" t="e">
        <f t="shared" si="21"/>
        <v>#REF!</v>
      </c>
      <c r="N261" s="148">
        <f>INDEX('For CSV - 2019 VentSpcFuncData'!$J$6:$J$101,MATCH($B261,'For CSV - 2019 VentSpcFuncData'!$B$6:$B$101,0))</f>
        <v>15</v>
      </c>
      <c r="O261" s="148" t="e">
        <f t="shared" si="22"/>
        <v>#REF!</v>
      </c>
      <c r="P261" s="150" t="e">
        <f t="shared" si="19"/>
        <v>#REF!</v>
      </c>
      <c r="Q261" s="45" t="str">
        <f t="shared" si="24"/>
        <v>Scientific Laboratory Area,Education - University/college laboratories</v>
      </c>
      <c r="R261" s="45" t="e">
        <f>INDEX(#REF!,MATCH($A261,#REF!,0))</f>
        <v>#REF!</v>
      </c>
      <c r="S261" s="45">
        <f>INDEX('For CSV - 2019 VentSpcFuncData'!$L$6:$L$101,MATCH($B261,'For CSV - 2019 VentSpcFuncData'!$B$6:$B$101,0))</f>
        <v>22</v>
      </c>
      <c r="T261" s="45" t="e">
        <f>MATCH($A261,#REF!,0)</f>
        <v>#REF!</v>
      </c>
      <c r="V261" t="str">
        <f t="shared" si="20"/>
        <v>2,              22,     "Education - University/college laboratories"</v>
      </c>
    </row>
    <row r="262" spans="1:22" x14ac:dyDescent="0.25">
      <c r="A262" s="45" t="s">
        <v>578</v>
      </c>
      <c r="B262" s="56" t="s">
        <v>775</v>
      </c>
      <c r="C262" s="57">
        <f>VLOOKUP($B262,'2019 Ventilation List SORT'!$A$6:$I$102,2)</f>
        <v>0.15</v>
      </c>
      <c r="D262" s="57">
        <f>VLOOKUP($B262,'2019 Ventilation List SORT'!$A$6:$I$102,3)</f>
        <v>0.15</v>
      </c>
      <c r="E262" s="60">
        <f>VLOOKUP($B262,'2019 Ventilation List SORT'!$A$6:$I$102,4)</f>
        <v>0</v>
      </c>
      <c r="F262" s="60">
        <f>VLOOKUP($B262,'2019 Ventilation List SORT'!$A$6:$I$102,5)</f>
        <v>0</v>
      </c>
      <c r="G262" s="57">
        <f>VLOOKUP($B262,'2019 Ventilation List SORT'!$A$6:$I$102,6)</f>
        <v>0</v>
      </c>
      <c r="H262" s="60">
        <f>VLOOKUP($B262,'2019 Ventilation List SORT'!$A$6:$I$102,7)</f>
        <v>3</v>
      </c>
      <c r="I262" s="57" t="str">
        <f>VLOOKUP($B262,'2019 Ventilation List SORT'!$A$6:$I$102,8)</f>
        <v/>
      </c>
      <c r="J262" s="96" t="str">
        <f>VLOOKUP($B262,'2019 Ventilation List SORT'!$A$6:$I$102,9)</f>
        <v>Yes</v>
      </c>
      <c r="K262" s="148" t="e">
        <f>INDEX(#REF!,MATCH($A262,#REF!,0))*0.5</f>
        <v>#REF!</v>
      </c>
      <c r="L262" s="148">
        <f>INDEX('For CSV - 2019 VentSpcFuncData'!$K$6:$K$101,MATCH($B262,'For CSV - 2019 VentSpcFuncData'!$B$6:$B$101,0))</f>
        <v>0</v>
      </c>
      <c r="M262" s="148" t="e">
        <f t="shared" si="21"/>
        <v>#REF!</v>
      </c>
      <c r="N262" s="148">
        <f>INDEX('For CSV - 2019 VentSpcFuncData'!$J$6:$J$101,MATCH($B262,'For CSV - 2019 VentSpcFuncData'!$B$6:$B$101,0))</f>
        <v>15</v>
      </c>
      <c r="O262" s="148" t="e">
        <f t="shared" si="22"/>
        <v>#REF!</v>
      </c>
      <c r="P262" s="150" t="e">
        <f t="shared" si="19"/>
        <v>#REF!</v>
      </c>
      <c r="Q262" s="45" t="str">
        <f t="shared" si="24"/>
        <v>Scientific Laboratory Area,Misc - General manufacturing (excludes heavy industrial and process using chemicals)</v>
      </c>
      <c r="R262" s="45" t="e">
        <f>INDEX(#REF!,MATCH($A262,#REF!,0))</f>
        <v>#REF!</v>
      </c>
      <c r="S262" s="45">
        <f>INDEX('For CSV - 2019 VentSpcFuncData'!$L$6:$L$101,MATCH($B262,'For CSV - 2019 VentSpcFuncData'!$B$6:$B$101,0))</f>
        <v>63</v>
      </c>
      <c r="T262" s="45" t="e">
        <f>MATCH($A262,#REF!,0)</f>
        <v>#REF!</v>
      </c>
      <c r="V262" t="str">
        <f t="shared" si="20"/>
        <v>2,              63,     "Misc - General manufacturing (excludes heavy industrial and process using chemicals)"</v>
      </c>
    </row>
    <row r="263" spans="1:22" x14ac:dyDescent="0.25">
      <c r="A263" s="45" t="s">
        <v>578</v>
      </c>
      <c r="B263" s="56" t="s">
        <v>887</v>
      </c>
      <c r="C263" s="57">
        <f>VLOOKUP($B263,'2019 Ventilation List SORT'!$A$6:$I$102,2)</f>
        <v>0.15</v>
      </c>
      <c r="D263" s="57">
        <f>VLOOKUP($B263,'2019 Ventilation List SORT'!$A$6:$I$102,3)</f>
        <v>0.15</v>
      </c>
      <c r="E263" s="60">
        <f>VLOOKUP($B263,'2019 Ventilation List SORT'!$A$6:$I$102,4)</f>
        <v>0</v>
      </c>
      <c r="F263" s="60">
        <f>VLOOKUP($B263,'2019 Ventilation List SORT'!$A$6:$I$102,5)</f>
        <v>0</v>
      </c>
      <c r="G263" s="57">
        <f>VLOOKUP($B263,'2019 Ventilation List SORT'!$A$6:$I$102,6)</f>
        <v>0</v>
      </c>
      <c r="H263" s="60">
        <f>VLOOKUP($B263,'2019 Ventilation List SORT'!$A$6:$I$102,7)</f>
        <v>2</v>
      </c>
      <c r="I263" s="57" t="str">
        <f>VLOOKUP($B263,'2019 Ventilation List SORT'!$A$6:$I$102,8)</f>
        <v/>
      </c>
      <c r="J263" s="96" t="str">
        <f>VLOOKUP($B263,'2019 Ventilation List SORT'!$A$6:$I$102,9)</f>
        <v>No</v>
      </c>
      <c r="K263" s="148" t="e">
        <f>INDEX(#REF!,MATCH($A263,#REF!,0))*0.5</f>
        <v>#REF!</v>
      </c>
      <c r="L263" s="148">
        <f>INDEX('For CSV - 2019 VentSpcFuncData'!$K$6:$K$101,MATCH($B263,'For CSV - 2019 VentSpcFuncData'!$B$6:$B$101,0))</f>
        <v>0</v>
      </c>
      <c r="M263" s="148" t="e">
        <f t="shared" si="21"/>
        <v>#REF!</v>
      </c>
      <c r="N263" s="148">
        <f>INDEX('For CSV - 2019 VentSpcFuncData'!$J$6:$J$101,MATCH($B263,'For CSV - 2019 VentSpcFuncData'!$B$6:$B$101,0))</f>
        <v>15</v>
      </c>
      <c r="O263" s="148" t="e">
        <f t="shared" si="22"/>
        <v>#REF!</v>
      </c>
      <c r="P263" s="150" t="e">
        <f t="shared" si="19"/>
        <v>#REF!</v>
      </c>
      <c r="Q263" s="45" t="str">
        <f t="shared" si="24"/>
        <v>Scientific Laboratory Area,Misc - Pharmacy (preparation area)</v>
      </c>
      <c r="R263" s="45" t="e">
        <f>INDEX(#REF!,MATCH($A263,#REF!,0))</f>
        <v>#REF!</v>
      </c>
      <c r="S263" s="45">
        <f>INDEX('For CSV - 2019 VentSpcFuncData'!$L$6:$L$101,MATCH($B263,'For CSV - 2019 VentSpcFuncData'!$B$6:$B$101,0))</f>
        <v>64</v>
      </c>
      <c r="T263" s="45" t="e">
        <f>MATCH($A263,#REF!,0)</f>
        <v>#REF!</v>
      </c>
      <c r="V263" t="str">
        <f t="shared" si="20"/>
        <v>2,              64,     "Misc - Pharmacy (preparation area)"</v>
      </c>
    </row>
    <row r="264" spans="1:22" x14ac:dyDescent="0.25">
      <c r="A264" s="45" t="s">
        <v>578</v>
      </c>
      <c r="B264" s="56" t="s">
        <v>781</v>
      </c>
      <c r="C264" s="57">
        <f>VLOOKUP($B264,'2019 Ventilation List SORT'!$A$6:$I$102,2)</f>
        <v>0.15</v>
      </c>
      <c r="D264" s="57">
        <f>VLOOKUP($B264,'2019 Ventilation List SORT'!$A$6:$I$102,3)</f>
        <v>0.15</v>
      </c>
      <c r="E264" s="60">
        <f>VLOOKUP($B264,'2019 Ventilation List SORT'!$A$6:$I$102,4)</f>
        <v>0</v>
      </c>
      <c r="F264" s="60">
        <f>VLOOKUP($B264,'2019 Ventilation List SORT'!$A$6:$I$102,5)</f>
        <v>0</v>
      </c>
      <c r="G264" s="57">
        <f>VLOOKUP($B264,'2019 Ventilation List SORT'!$A$6:$I$102,6)</f>
        <v>0</v>
      </c>
      <c r="H264" s="60">
        <f>VLOOKUP($B264,'2019 Ventilation List SORT'!$A$6:$I$102,7)</f>
        <v>2</v>
      </c>
      <c r="I264" s="57" t="str">
        <f>VLOOKUP($B264,'2019 Ventilation List SORT'!$A$6:$I$102,8)</f>
        <v/>
      </c>
      <c r="J264" s="96" t="str">
        <f>VLOOKUP($B264,'2019 Ventilation List SORT'!$A$6:$I$102,9)</f>
        <v>No</v>
      </c>
      <c r="K264" s="148" t="e">
        <f>INDEX(#REF!,MATCH($A264,#REF!,0))*0.5</f>
        <v>#REF!</v>
      </c>
      <c r="L264" s="148">
        <f>INDEX('For CSV - 2019 VentSpcFuncData'!$K$6:$K$101,MATCH($B264,'For CSV - 2019 VentSpcFuncData'!$B$6:$B$101,0))</f>
        <v>0</v>
      </c>
      <c r="M264" s="148" t="e">
        <f t="shared" ref="M264" si="25">IF(L264=0,K264,L264)</f>
        <v>#REF!</v>
      </c>
      <c r="N264" s="148">
        <f>INDEX('For CSV - 2019 VentSpcFuncData'!$J$6:$J$101,MATCH($B264,'For CSV - 2019 VentSpcFuncData'!$B$6:$B$101,0))</f>
        <v>15</v>
      </c>
      <c r="O264" s="148" t="e">
        <f t="shared" ref="O264" si="26">MIN(IF(SUM(K264,M264)=0,0,M264/K264*N264),15)</f>
        <v>#REF!</v>
      </c>
      <c r="P264" s="150" t="e">
        <f t="shared" ref="P264" si="27">K264*O264/1000</f>
        <v>#REF!</v>
      </c>
      <c r="Q264" s="45" t="str">
        <f t="shared" ref="Q264" si="28">_xlfn.CONCAT(A264,",",B264)</f>
        <v>Scientific Laboratory Area,Misc - All others</v>
      </c>
      <c r="R264" s="45" t="e">
        <f>INDEX(#REF!,MATCH($A264,#REF!,0))</f>
        <v>#REF!</v>
      </c>
      <c r="S264" s="45">
        <f>INDEX('For CSV - 2019 VentSpcFuncData'!$L$6:$L$101,MATCH($B264,'For CSV - 2019 VentSpcFuncData'!$B$6:$B$101,0))</f>
        <v>58</v>
      </c>
      <c r="T264" s="45" t="e">
        <f>MATCH($A264,#REF!,0)</f>
        <v>#REF!</v>
      </c>
      <c r="V264" t="str">
        <f t="shared" si="20"/>
        <v>2,              58,     "Misc - All others"</v>
      </c>
    </row>
    <row r="265" spans="1:22" x14ac:dyDescent="0.25">
      <c r="A265" s="58" t="s">
        <v>889</v>
      </c>
      <c r="B265" s="119" t="s">
        <v>836</v>
      </c>
      <c r="C265" s="57">
        <f>VLOOKUP($B265,'2019 Ventilation List SORT'!$A$6:$I$102,2)</f>
        <v>0.5</v>
      </c>
      <c r="D265" s="57">
        <f>VLOOKUP($B265,'2019 Ventilation List SORT'!$A$6:$I$102,3)</f>
        <v>0.15</v>
      </c>
      <c r="E265" s="60">
        <f>VLOOKUP($B265,'2019 Ventilation List SORT'!$A$6:$I$102,4)</f>
        <v>0</v>
      </c>
      <c r="F265" s="60">
        <f>VLOOKUP($B265,'2019 Ventilation List SORT'!$A$6:$I$102,5)</f>
        <v>0</v>
      </c>
      <c r="G265" s="57">
        <f>VLOOKUP($B265,'2019 Ventilation List SORT'!$A$6:$I$102,6)</f>
        <v>0</v>
      </c>
      <c r="H265" s="60">
        <f>VLOOKUP($B265,'2019 Ventilation List SORT'!$A$6:$I$102,7)</f>
        <v>2</v>
      </c>
      <c r="I265" s="57" t="str">
        <f>VLOOKUP($B265,'2019 Ventilation List SORT'!$A$6:$I$102,8)</f>
        <v>E</v>
      </c>
      <c r="J265" s="96" t="str">
        <f>VLOOKUP($B265,'2019 Ventilation List SORT'!$A$6:$I$102,9)</f>
        <v>No</v>
      </c>
      <c r="K265" s="148" t="e">
        <f>INDEX(#REF!,MATCH($A265,#REF!,0))*0.5</f>
        <v>#REF!</v>
      </c>
      <c r="L265" s="148">
        <f>INDEX('For CSV - 2019 VentSpcFuncData'!$K$6:$K$101,MATCH($B265,'For CSV - 2019 VentSpcFuncData'!$B$6:$B$101,0))</f>
        <v>33.333333333333336</v>
      </c>
      <c r="M265" s="148">
        <f t="shared" si="21"/>
        <v>33.333333333333336</v>
      </c>
      <c r="N265" s="148">
        <f>INDEX('For CSV - 2019 VentSpcFuncData'!$J$6:$J$101,MATCH($B265,'For CSV - 2019 VentSpcFuncData'!$B$6:$B$101,0))</f>
        <v>15</v>
      </c>
      <c r="O265" s="148" t="e">
        <f t="shared" si="22"/>
        <v>#REF!</v>
      </c>
      <c r="P265" s="150" t="e">
        <f t="shared" ref="P265:P328" si="29">K265*O265/1000</f>
        <v>#REF!</v>
      </c>
      <c r="Q265" s="45" t="str">
        <f t="shared" si="24"/>
        <v>Sports Arena - Playing Area (&gt; 5,000 Spectators),Sports/Entertainment - Gym, sports arena (play area)</v>
      </c>
      <c r="R265" s="45" t="e">
        <f>INDEX(#REF!,MATCH($A265,#REF!,0))</f>
        <v>#REF!</v>
      </c>
      <c r="S265" s="45">
        <f>INDEX('For CSV - 2019 VentSpcFuncData'!$L$6:$L$101,MATCH($B265,'For CSV - 2019 VentSpcFuncData'!$B$6:$B$101,0))</f>
        <v>89</v>
      </c>
      <c r="T265" s="45" t="e">
        <f>MATCH($A265,#REF!,0)</f>
        <v>#REF!</v>
      </c>
      <c r="V265" t="e">
        <f>IF($A263&lt;&gt;$A265,$V$3&amp;$R265&amp;$W$3&amp;$S265&amp;$X$3&amp;TEXT($A265,0),IF($A265=$A263,$V$4&amp;$S265&amp;$W$4&amp;$X$4&amp;$B265&amp;""""))</f>
        <v>#REF!</v>
      </c>
    </row>
    <row r="266" spans="1:22" x14ac:dyDescent="0.25">
      <c r="A266" s="58" t="s">
        <v>889</v>
      </c>
      <c r="B266" s="56" t="s">
        <v>788</v>
      </c>
      <c r="C266" s="57">
        <f>VLOOKUP($B266,'2019 Ventilation List SORT'!$A$6:$I$102,2)</f>
        <v>0</v>
      </c>
      <c r="D266" s="57">
        <f>VLOOKUP($B266,'2019 Ventilation List SORT'!$A$6:$I$102,3)</f>
        <v>0</v>
      </c>
      <c r="E266" s="60">
        <f>VLOOKUP($B266,'2019 Ventilation List SORT'!$A$6:$I$102,4)</f>
        <v>0</v>
      </c>
      <c r="F266" s="60">
        <f>VLOOKUP($B266,'2019 Ventilation List SORT'!$A$6:$I$102,5)</f>
        <v>0</v>
      </c>
      <c r="G266" s="57">
        <f>VLOOKUP($B266,'2019 Ventilation List SORT'!$A$6:$I$102,6)</f>
        <v>0.5</v>
      </c>
      <c r="H266" s="60">
        <f>VLOOKUP($B266,'2019 Ventilation List SORT'!$A$6:$I$102,7)</f>
        <v>1</v>
      </c>
      <c r="I266" s="57" t="str">
        <f>VLOOKUP($B266,'2019 Ventilation List SORT'!$A$6:$I$102,8)</f>
        <v>Exh. Note B</v>
      </c>
      <c r="J266" s="96" t="str">
        <f>VLOOKUP($B266,'2019 Ventilation List SORT'!$A$6:$I$102,9)</f>
        <v>No</v>
      </c>
      <c r="K266" s="148" t="e">
        <f>INDEX(#REF!,MATCH($A266,#REF!,0))*0.5</f>
        <v>#REF!</v>
      </c>
      <c r="L266" s="148">
        <f>INDEX('For CSV - 2019 VentSpcFuncData'!$K$6:$K$101,MATCH($B266,'For CSV - 2019 VentSpcFuncData'!$B$6:$B$101,0))</f>
        <v>0</v>
      </c>
      <c r="M266" s="148" t="e">
        <f t="shared" ref="M266:M329" si="30">IF(L266=0,K266,L266)</f>
        <v>#REF!</v>
      </c>
      <c r="N266" s="148">
        <f>INDEX('For CSV - 2019 VentSpcFuncData'!$J$6:$J$101,MATCH($B266,'For CSV - 2019 VentSpcFuncData'!$B$6:$B$101,0))</f>
        <v>0</v>
      </c>
      <c r="O266" s="148" t="e">
        <f t="shared" ref="O266:O329" si="31">MIN(IF(SUM(K266,M266)=0,0,M266/K266*N266),15)</f>
        <v>#REF!</v>
      </c>
      <c r="P266" s="150" t="e">
        <f t="shared" si="29"/>
        <v>#REF!</v>
      </c>
      <c r="Q266" s="45" t="str">
        <f t="shared" si="24"/>
        <v>Sports Arena - Playing Area (&gt; 5,000 Spectators),Exhaust - Arenas</v>
      </c>
      <c r="R266" s="45" t="e">
        <f>INDEX(#REF!,MATCH($A266,#REF!,0))</f>
        <v>#REF!</v>
      </c>
      <c r="S266" s="45">
        <f>INDEX('For CSV - 2019 VentSpcFuncData'!$L$6:$L$101,MATCH($B266,'For CSV - 2019 VentSpcFuncData'!$B$6:$B$101,0))</f>
        <v>25</v>
      </c>
      <c r="T266" s="45" t="e">
        <f>MATCH($A266,#REF!,0)</f>
        <v>#REF!</v>
      </c>
      <c r="V266" t="str">
        <f t="shared" ref="V266:V330" si="32">IF($A265&lt;&gt;$A266,$V$3&amp;$R266&amp;$W$3&amp;$S266&amp;$X$3&amp;TEXT($A266,0),IF($A266=$A265,$V$4&amp;$S266&amp;$W$4&amp;$X$4&amp;$B266&amp;""""))</f>
        <v>2,              25,     "Exhaust - Arenas"</v>
      </c>
    </row>
    <row r="267" spans="1:22" x14ac:dyDescent="0.25">
      <c r="A267" s="58" t="s">
        <v>889</v>
      </c>
      <c r="B267" s="56" t="s">
        <v>836</v>
      </c>
      <c r="C267" s="57">
        <f>VLOOKUP($B267,'2019 Ventilation List SORT'!$A$6:$I$102,2)</f>
        <v>0.5</v>
      </c>
      <c r="D267" s="57">
        <f>VLOOKUP($B267,'2019 Ventilation List SORT'!$A$6:$I$102,3)</f>
        <v>0.15</v>
      </c>
      <c r="E267" s="60">
        <f>VLOOKUP($B267,'2019 Ventilation List SORT'!$A$6:$I$102,4)</f>
        <v>0</v>
      </c>
      <c r="F267" s="60">
        <f>VLOOKUP($B267,'2019 Ventilation List SORT'!$A$6:$I$102,5)</f>
        <v>0</v>
      </c>
      <c r="G267" s="57">
        <f>VLOOKUP($B267,'2019 Ventilation List SORT'!$A$6:$I$102,6)</f>
        <v>0</v>
      </c>
      <c r="H267" s="60">
        <f>VLOOKUP($B267,'2019 Ventilation List SORT'!$A$6:$I$102,7)</f>
        <v>2</v>
      </c>
      <c r="I267" s="57" t="str">
        <f>VLOOKUP($B267,'2019 Ventilation List SORT'!$A$6:$I$102,8)</f>
        <v>E</v>
      </c>
      <c r="J267" s="96" t="str">
        <f>VLOOKUP($B267,'2019 Ventilation List SORT'!$A$6:$I$102,9)</f>
        <v>No</v>
      </c>
      <c r="K267" s="148" t="e">
        <f>INDEX(#REF!,MATCH($A267,#REF!,0))*0.5</f>
        <v>#REF!</v>
      </c>
      <c r="L267" s="148">
        <f>INDEX('For CSV - 2019 VentSpcFuncData'!$K$6:$K$101,MATCH($B267,'For CSV - 2019 VentSpcFuncData'!$B$6:$B$101,0))</f>
        <v>33.333333333333336</v>
      </c>
      <c r="M267" s="148">
        <f t="shared" si="30"/>
        <v>33.333333333333336</v>
      </c>
      <c r="N267" s="148">
        <f>INDEX('For CSV - 2019 VentSpcFuncData'!$J$6:$J$101,MATCH($B267,'For CSV - 2019 VentSpcFuncData'!$B$6:$B$101,0))</f>
        <v>15</v>
      </c>
      <c r="O267" s="148" t="e">
        <f t="shared" si="31"/>
        <v>#REF!</v>
      </c>
      <c r="P267" s="150" t="e">
        <f t="shared" si="29"/>
        <v>#REF!</v>
      </c>
      <c r="Q267" s="45" t="str">
        <f t="shared" si="24"/>
        <v>Sports Arena - Playing Area (&gt; 5,000 Spectators),Sports/Entertainment - Gym, sports arena (play area)</v>
      </c>
      <c r="R267" s="45" t="e">
        <f>INDEX(#REF!,MATCH($A267,#REF!,0))</f>
        <v>#REF!</v>
      </c>
      <c r="S267" s="45">
        <f>INDEX('For CSV - 2019 VentSpcFuncData'!$L$6:$L$101,MATCH($B267,'For CSV - 2019 VentSpcFuncData'!$B$6:$B$101,0))</f>
        <v>89</v>
      </c>
      <c r="T267" s="45" t="e">
        <f>MATCH($A267,#REF!,0)</f>
        <v>#REF!</v>
      </c>
      <c r="V267" t="str">
        <f t="shared" si="32"/>
        <v>2,              89,     "Sports/Entertainment - Gym, sports arena (play area)"</v>
      </c>
    </row>
    <row r="268" spans="1:22" x14ac:dyDescent="0.25">
      <c r="A268" s="58" t="s">
        <v>889</v>
      </c>
      <c r="B268" s="56" t="s">
        <v>841</v>
      </c>
      <c r="C268" s="57">
        <f>VLOOKUP($B268,'2019 Ventilation List SORT'!$A$6:$I$102,2)</f>
        <v>0.5</v>
      </c>
      <c r="D268" s="57">
        <f>VLOOKUP($B268,'2019 Ventilation List SORT'!$A$6:$I$102,3)</f>
        <v>0.15</v>
      </c>
      <c r="E268" s="60">
        <f>VLOOKUP($B268,'2019 Ventilation List SORT'!$A$6:$I$102,4)</f>
        <v>0</v>
      </c>
      <c r="F268" s="60">
        <f>VLOOKUP($B268,'2019 Ventilation List SORT'!$A$6:$I$102,5)</f>
        <v>0</v>
      </c>
      <c r="G268" s="57">
        <f>VLOOKUP($B268,'2019 Ventilation List SORT'!$A$6:$I$102,6)</f>
        <v>0</v>
      </c>
      <c r="H268" s="60">
        <f>VLOOKUP($B268,'2019 Ventilation List SORT'!$A$6:$I$102,7)</f>
        <v>2</v>
      </c>
      <c r="I268" s="57" t="str">
        <f>VLOOKUP($B268,'2019 Ventilation List SORT'!$A$6:$I$102,8)</f>
        <v>C</v>
      </c>
      <c r="J268" s="96" t="str">
        <f>VLOOKUP($B268,'2019 Ventilation List SORT'!$A$6:$I$102,9)</f>
        <v>No</v>
      </c>
      <c r="K268" s="148" t="e">
        <f>INDEX(#REF!,MATCH($A268,#REF!,0))*0.5</f>
        <v>#REF!</v>
      </c>
      <c r="L268" s="148">
        <f>INDEX('For CSV - 2019 VentSpcFuncData'!$K$6:$K$101,MATCH($B268,'For CSV - 2019 VentSpcFuncData'!$B$6:$B$101,0))</f>
        <v>33.333333333333336</v>
      </c>
      <c r="M268" s="148">
        <f t="shared" si="30"/>
        <v>33.333333333333336</v>
      </c>
      <c r="N268" s="148">
        <f>INDEX('For CSV - 2019 VentSpcFuncData'!$J$6:$J$101,MATCH($B268,'For CSV - 2019 VentSpcFuncData'!$B$6:$B$101,0))</f>
        <v>15</v>
      </c>
      <c r="O268" s="148" t="e">
        <f t="shared" si="31"/>
        <v>#REF!</v>
      </c>
      <c r="P268" s="150" t="e">
        <f t="shared" si="29"/>
        <v>#REF!</v>
      </c>
      <c r="Q268" s="45" t="str">
        <f t="shared" si="24"/>
        <v>Sports Arena - Playing Area (&gt; 5,000 Spectators),Sports/Entertainment - Swimming (deck)</v>
      </c>
      <c r="R268" s="45" t="e">
        <f>INDEX(#REF!,MATCH($A268,#REF!,0))</f>
        <v>#REF!</v>
      </c>
      <c r="S268" s="45">
        <f>INDEX('For CSV - 2019 VentSpcFuncData'!$L$6:$L$101,MATCH($B268,'For CSV - 2019 VentSpcFuncData'!$B$6:$B$101,0))</f>
        <v>94</v>
      </c>
      <c r="T268" s="45" t="e">
        <f>MATCH($A268,#REF!,0)</f>
        <v>#REF!</v>
      </c>
      <c r="V268" t="str">
        <f t="shared" si="32"/>
        <v>2,              94,     "Sports/Entertainment - Swimming (deck)"</v>
      </c>
    </row>
    <row r="269" spans="1:22" x14ac:dyDescent="0.25">
      <c r="A269" s="58" t="s">
        <v>889</v>
      </c>
      <c r="B269" s="56" t="s">
        <v>842</v>
      </c>
      <c r="C269" s="57">
        <f>VLOOKUP($B269,'2019 Ventilation List SORT'!$A$6:$I$102,2)</f>
        <v>0</v>
      </c>
      <c r="D269" s="57">
        <f>VLOOKUP($B269,'2019 Ventilation List SORT'!$A$6:$I$102,3)</f>
        <v>0</v>
      </c>
      <c r="E269" s="60">
        <f>VLOOKUP($B269,'2019 Ventilation List SORT'!$A$6:$I$102,4)</f>
        <v>0</v>
      </c>
      <c r="F269" s="60">
        <f>VLOOKUP($B269,'2019 Ventilation List SORT'!$A$6:$I$102,5)</f>
        <v>0</v>
      </c>
      <c r="G269" s="57">
        <f>VLOOKUP($B269,'2019 Ventilation List SORT'!$A$6:$I$102,6)</f>
        <v>0</v>
      </c>
      <c r="H269" s="60">
        <f>VLOOKUP($B269,'2019 Ventilation List SORT'!$A$6:$I$102,7)</f>
        <v>0</v>
      </c>
      <c r="I269" s="57">
        <f>VLOOKUP($B269,'2019 Ventilation List SORT'!$A$6:$I$102,8)</f>
        <v>0</v>
      </c>
      <c r="J269" s="96" t="str">
        <f>VLOOKUP($B269,'2019 Ventilation List SORT'!$A$6:$I$102,9)</f>
        <v>No</v>
      </c>
      <c r="K269" s="148" t="e">
        <f>INDEX(#REF!,MATCH($A269,#REF!,0))*0.5</f>
        <v>#REF!</v>
      </c>
      <c r="L269" s="148">
        <f>INDEX('For CSV - 2019 VentSpcFuncData'!$K$6:$K$101,MATCH($B269,'For CSV - 2019 VentSpcFuncData'!$B$6:$B$101,0))</f>
        <v>0</v>
      </c>
      <c r="M269" s="148" t="e">
        <f t="shared" si="30"/>
        <v>#REF!</v>
      </c>
      <c r="N269" s="148">
        <f>INDEX('For CSV - 2019 VentSpcFuncData'!$J$6:$J$101,MATCH($B269,'For CSV - 2019 VentSpcFuncData'!$B$6:$B$101,0))</f>
        <v>15</v>
      </c>
      <c r="O269" s="148" t="e">
        <f t="shared" si="31"/>
        <v>#REF!</v>
      </c>
      <c r="P269" s="150" t="e">
        <f t="shared" si="29"/>
        <v>#REF!</v>
      </c>
      <c r="Q269" s="45" t="str">
        <f t="shared" si="24"/>
        <v>Sports Arena - Playing Area (&gt; 5,000 Spectators),Sports/Entertainment - Swimming (pool)</v>
      </c>
      <c r="R269" s="45" t="e">
        <f>INDEX(#REF!,MATCH($A269,#REF!,0))</f>
        <v>#REF!</v>
      </c>
      <c r="S269" s="45">
        <f>INDEX('For CSV - 2019 VentSpcFuncData'!$L$6:$L$101,MATCH($B269,'For CSV - 2019 VentSpcFuncData'!$B$6:$B$101,0))</f>
        <v>95</v>
      </c>
      <c r="T269" s="45" t="e">
        <f>MATCH($A269,#REF!,0)</f>
        <v>#REF!</v>
      </c>
      <c r="V269" t="str">
        <f t="shared" si="32"/>
        <v>2,              95,     "Sports/Entertainment - Swimming (pool)"</v>
      </c>
    </row>
    <row r="270" spans="1:22" x14ac:dyDescent="0.25">
      <c r="A270" s="58" t="s">
        <v>890</v>
      </c>
      <c r="B270" s="119" t="s">
        <v>836</v>
      </c>
      <c r="C270" s="57">
        <f>VLOOKUP($B270,'2019 Ventilation List SORT'!$A$6:$I$102,2)</f>
        <v>0.5</v>
      </c>
      <c r="D270" s="57">
        <f>VLOOKUP($B270,'2019 Ventilation List SORT'!$A$6:$I$102,3)</f>
        <v>0.15</v>
      </c>
      <c r="E270" s="60">
        <f>VLOOKUP($B270,'2019 Ventilation List SORT'!$A$6:$I$102,4)</f>
        <v>0</v>
      </c>
      <c r="F270" s="60">
        <f>VLOOKUP($B270,'2019 Ventilation List SORT'!$A$6:$I$102,5)</f>
        <v>0</v>
      </c>
      <c r="G270" s="57">
        <f>VLOOKUP($B270,'2019 Ventilation List SORT'!$A$6:$I$102,6)</f>
        <v>0</v>
      </c>
      <c r="H270" s="60">
        <f>VLOOKUP($B270,'2019 Ventilation List SORT'!$A$6:$I$102,7)</f>
        <v>2</v>
      </c>
      <c r="I270" s="57" t="str">
        <f>VLOOKUP($B270,'2019 Ventilation List SORT'!$A$6:$I$102,8)</f>
        <v>E</v>
      </c>
      <c r="J270" s="96" t="str">
        <f>VLOOKUP($B270,'2019 Ventilation List SORT'!$A$6:$I$102,9)</f>
        <v>No</v>
      </c>
      <c r="K270" s="148" t="e">
        <f>INDEX(#REF!,MATCH($A270,#REF!,0))*0.5</f>
        <v>#REF!</v>
      </c>
      <c r="L270" s="148">
        <f>INDEX('For CSV - 2019 VentSpcFuncData'!$K$6:$K$101,MATCH($B270,'For CSV - 2019 VentSpcFuncData'!$B$6:$B$101,0))</f>
        <v>33.333333333333336</v>
      </c>
      <c r="M270" s="148">
        <f t="shared" si="30"/>
        <v>33.333333333333336</v>
      </c>
      <c r="N270" s="148">
        <f>INDEX('For CSV - 2019 VentSpcFuncData'!$J$6:$J$101,MATCH($B270,'For CSV - 2019 VentSpcFuncData'!$B$6:$B$101,0))</f>
        <v>15</v>
      </c>
      <c r="O270" s="148" t="e">
        <f t="shared" si="31"/>
        <v>#REF!</v>
      </c>
      <c r="P270" s="150" t="e">
        <f t="shared" si="29"/>
        <v>#REF!</v>
      </c>
      <c r="Q270" s="45" t="str">
        <f t="shared" si="24"/>
        <v>Sports Arena - Playing Area (2,000 - 5,000 Spectators),Sports/Entertainment - Gym, sports arena (play area)</v>
      </c>
      <c r="R270" s="45" t="e">
        <f>INDEX(#REF!,MATCH($A270,#REF!,0))</f>
        <v>#REF!</v>
      </c>
      <c r="S270" s="45">
        <f>INDEX('For CSV - 2019 VentSpcFuncData'!$L$6:$L$101,MATCH($B270,'For CSV - 2019 VentSpcFuncData'!$B$6:$B$101,0))</f>
        <v>89</v>
      </c>
      <c r="T270" s="45" t="e">
        <f>MATCH($A270,#REF!,0)</f>
        <v>#REF!</v>
      </c>
      <c r="V270" t="e">
        <f t="shared" si="32"/>
        <v>#REF!</v>
      </c>
    </row>
    <row r="271" spans="1:22" x14ac:dyDescent="0.25">
      <c r="A271" s="58" t="s">
        <v>890</v>
      </c>
      <c r="B271" s="56" t="s">
        <v>788</v>
      </c>
      <c r="C271" s="57">
        <f>VLOOKUP($B271,'2019 Ventilation List SORT'!$A$6:$I$102,2)</f>
        <v>0</v>
      </c>
      <c r="D271" s="57">
        <f>VLOOKUP($B271,'2019 Ventilation List SORT'!$A$6:$I$102,3)</f>
        <v>0</v>
      </c>
      <c r="E271" s="60">
        <f>VLOOKUP($B271,'2019 Ventilation List SORT'!$A$6:$I$102,4)</f>
        <v>0</v>
      </c>
      <c r="F271" s="60">
        <f>VLOOKUP($B271,'2019 Ventilation List SORT'!$A$6:$I$102,5)</f>
        <v>0</v>
      </c>
      <c r="G271" s="57">
        <f>VLOOKUP($B271,'2019 Ventilation List SORT'!$A$6:$I$102,6)</f>
        <v>0.5</v>
      </c>
      <c r="H271" s="60">
        <f>VLOOKUP($B271,'2019 Ventilation List SORT'!$A$6:$I$102,7)</f>
        <v>1</v>
      </c>
      <c r="I271" s="57" t="str">
        <f>VLOOKUP($B271,'2019 Ventilation List SORT'!$A$6:$I$102,8)</f>
        <v>Exh. Note B</v>
      </c>
      <c r="J271" s="96" t="str">
        <f>VLOOKUP($B271,'2019 Ventilation List SORT'!$A$6:$I$102,9)</f>
        <v>No</v>
      </c>
      <c r="K271" s="148" t="e">
        <f>INDEX(#REF!,MATCH($A271,#REF!,0))*0.5</f>
        <v>#REF!</v>
      </c>
      <c r="L271" s="148">
        <f>INDEX('For CSV - 2019 VentSpcFuncData'!$K$6:$K$101,MATCH($B271,'For CSV - 2019 VentSpcFuncData'!$B$6:$B$101,0))</f>
        <v>0</v>
      </c>
      <c r="M271" s="148" t="e">
        <f t="shared" si="30"/>
        <v>#REF!</v>
      </c>
      <c r="N271" s="148">
        <f>INDEX('For CSV - 2019 VentSpcFuncData'!$J$6:$J$101,MATCH($B271,'For CSV - 2019 VentSpcFuncData'!$B$6:$B$101,0))</f>
        <v>0</v>
      </c>
      <c r="O271" s="148" t="e">
        <f t="shared" si="31"/>
        <v>#REF!</v>
      </c>
      <c r="P271" s="150" t="e">
        <f t="shared" si="29"/>
        <v>#REF!</v>
      </c>
      <c r="Q271" s="45" t="str">
        <f t="shared" si="24"/>
        <v>Sports Arena - Playing Area (2,000 - 5,000 Spectators),Exhaust - Arenas</v>
      </c>
      <c r="R271" s="45" t="e">
        <f>INDEX(#REF!,MATCH($A271,#REF!,0))</f>
        <v>#REF!</v>
      </c>
      <c r="S271" s="45">
        <f>INDEX('For CSV - 2019 VentSpcFuncData'!$L$6:$L$101,MATCH($B271,'For CSV - 2019 VentSpcFuncData'!$B$6:$B$101,0))</f>
        <v>25</v>
      </c>
      <c r="T271" s="45" t="e">
        <f>MATCH($A271,#REF!,0)</f>
        <v>#REF!</v>
      </c>
      <c r="V271" t="str">
        <f t="shared" si="32"/>
        <v>2,              25,     "Exhaust - Arenas"</v>
      </c>
    </row>
    <row r="272" spans="1:22" x14ac:dyDescent="0.25">
      <c r="A272" s="58" t="s">
        <v>890</v>
      </c>
      <c r="B272" s="56" t="s">
        <v>836</v>
      </c>
      <c r="C272" s="57">
        <f>VLOOKUP($B272,'2019 Ventilation List SORT'!$A$6:$I$102,2)</f>
        <v>0.5</v>
      </c>
      <c r="D272" s="57">
        <f>VLOOKUP($B272,'2019 Ventilation List SORT'!$A$6:$I$102,3)</f>
        <v>0.15</v>
      </c>
      <c r="E272" s="60">
        <f>VLOOKUP($B272,'2019 Ventilation List SORT'!$A$6:$I$102,4)</f>
        <v>0</v>
      </c>
      <c r="F272" s="60">
        <f>VLOOKUP($B272,'2019 Ventilation List SORT'!$A$6:$I$102,5)</f>
        <v>0</v>
      </c>
      <c r="G272" s="57">
        <f>VLOOKUP($B272,'2019 Ventilation List SORT'!$A$6:$I$102,6)</f>
        <v>0</v>
      </c>
      <c r="H272" s="60">
        <f>VLOOKUP($B272,'2019 Ventilation List SORT'!$A$6:$I$102,7)</f>
        <v>2</v>
      </c>
      <c r="I272" s="57" t="str">
        <f>VLOOKUP($B272,'2019 Ventilation List SORT'!$A$6:$I$102,8)</f>
        <v>E</v>
      </c>
      <c r="J272" s="96" t="str">
        <f>VLOOKUP($B272,'2019 Ventilation List SORT'!$A$6:$I$102,9)</f>
        <v>No</v>
      </c>
      <c r="K272" s="148" t="e">
        <f>INDEX(#REF!,MATCH($A272,#REF!,0))*0.5</f>
        <v>#REF!</v>
      </c>
      <c r="L272" s="148">
        <f>INDEX('For CSV - 2019 VentSpcFuncData'!$K$6:$K$101,MATCH($B272,'For CSV - 2019 VentSpcFuncData'!$B$6:$B$101,0))</f>
        <v>33.333333333333336</v>
      </c>
      <c r="M272" s="148">
        <f t="shared" si="30"/>
        <v>33.333333333333336</v>
      </c>
      <c r="N272" s="148">
        <f>INDEX('For CSV - 2019 VentSpcFuncData'!$J$6:$J$101,MATCH($B272,'For CSV - 2019 VentSpcFuncData'!$B$6:$B$101,0))</f>
        <v>15</v>
      </c>
      <c r="O272" s="148" t="e">
        <f t="shared" si="31"/>
        <v>#REF!</v>
      </c>
      <c r="P272" s="150" t="e">
        <f t="shared" si="29"/>
        <v>#REF!</v>
      </c>
      <c r="Q272" s="45" t="str">
        <f t="shared" si="24"/>
        <v>Sports Arena - Playing Area (2,000 - 5,000 Spectators),Sports/Entertainment - Gym, sports arena (play area)</v>
      </c>
      <c r="R272" s="45" t="e">
        <f>INDEX(#REF!,MATCH($A272,#REF!,0))</f>
        <v>#REF!</v>
      </c>
      <c r="S272" s="45">
        <f>INDEX('For CSV - 2019 VentSpcFuncData'!$L$6:$L$101,MATCH($B272,'For CSV - 2019 VentSpcFuncData'!$B$6:$B$101,0))</f>
        <v>89</v>
      </c>
      <c r="T272" s="45" t="e">
        <f>MATCH($A272,#REF!,0)</f>
        <v>#REF!</v>
      </c>
      <c r="V272" t="str">
        <f t="shared" si="32"/>
        <v>2,              89,     "Sports/Entertainment - Gym, sports arena (play area)"</v>
      </c>
    </row>
    <row r="273" spans="1:22" x14ac:dyDescent="0.25">
      <c r="A273" s="58" t="s">
        <v>890</v>
      </c>
      <c r="B273" s="56" t="s">
        <v>841</v>
      </c>
      <c r="C273" s="57">
        <f>VLOOKUP($B273,'2019 Ventilation List SORT'!$A$6:$I$102,2)</f>
        <v>0.5</v>
      </c>
      <c r="D273" s="57">
        <f>VLOOKUP($B273,'2019 Ventilation List SORT'!$A$6:$I$102,3)</f>
        <v>0.15</v>
      </c>
      <c r="E273" s="60">
        <f>VLOOKUP($B273,'2019 Ventilation List SORT'!$A$6:$I$102,4)</f>
        <v>0</v>
      </c>
      <c r="F273" s="60">
        <f>VLOOKUP($B273,'2019 Ventilation List SORT'!$A$6:$I$102,5)</f>
        <v>0</v>
      </c>
      <c r="G273" s="57">
        <f>VLOOKUP($B273,'2019 Ventilation List SORT'!$A$6:$I$102,6)</f>
        <v>0</v>
      </c>
      <c r="H273" s="60">
        <f>VLOOKUP($B273,'2019 Ventilation List SORT'!$A$6:$I$102,7)</f>
        <v>2</v>
      </c>
      <c r="I273" s="57" t="str">
        <f>VLOOKUP($B273,'2019 Ventilation List SORT'!$A$6:$I$102,8)</f>
        <v>C</v>
      </c>
      <c r="J273" s="96" t="str">
        <f>VLOOKUP($B273,'2019 Ventilation List SORT'!$A$6:$I$102,9)</f>
        <v>No</v>
      </c>
      <c r="K273" s="148" t="e">
        <f>INDEX(#REF!,MATCH($A273,#REF!,0))*0.5</f>
        <v>#REF!</v>
      </c>
      <c r="L273" s="148">
        <f>INDEX('For CSV - 2019 VentSpcFuncData'!$K$6:$K$101,MATCH($B273,'For CSV - 2019 VentSpcFuncData'!$B$6:$B$101,0))</f>
        <v>33.333333333333336</v>
      </c>
      <c r="M273" s="148">
        <f t="shared" si="30"/>
        <v>33.333333333333336</v>
      </c>
      <c r="N273" s="148">
        <f>INDEX('For CSV - 2019 VentSpcFuncData'!$J$6:$J$101,MATCH($B273,'For CSV - 2019 VentSpcFuncData'!$B$6:$B$101,0))</f>
        <v>15</v>
      </c>
      <c r="O273" s="148" t="e">
        <f t="shared" si="31"/>
        <v>#REF!</v>
      </c>
      <c r="P273" s="150" t="e">
        <f t="shared" si="29"/>
        <v>#REF!</v>
      </c>
      <c r="Q273" s="45" t="str">
        <f t="shared" si="24"/>
        <v>Sports Arena - Playing Area (2,000 - 5,000 Spectators),Sports/Entertainment - Swimming (deck)</v>
      </c>
      <c r="R273" s="45" t="e">
        <f>INDEX(#REF!,MATCH($A273,#REF!,0))</f>
        <v>#REF!</v>
      </c>
      <c r="S273" s="45">
        <f>INDEX('For CSV - 2019 VentSpcFuncData'!$L$6:$L$101,MATCH($B273,'For CSV - 2019 VentSpcFuncData'!$B$6:$B$101,0))</f>
        <v>94</v>
      </c>
      <c r="T273" s="45" t="e">
        <f>MATCH($A273,#REF!,0)</f>
        <v>#REF!</v>
      </c>
      <c r="V273" t="str">
        <f t="shared" si="32"/>
        <v>2,              94,     "Sports/Entertainment - Swimming (deck)"</v>
      </c>
    </row>
    <row r="274" spans="1:22" x14ac:dyDescent="0.25">
      <c r="A274" s="58" t="s">
        <v>890</v>
      </c>
      <c r="B274" s="56" t="s">
        <v>842</v>
      </c>
      <c r="C274" s="57">
        <f>VLOOKUP($B274,'2019 Ventilation List SORT'!$A$6:$I$102,2)</f>
        <v>0</v>
      </c>
      <c r="D274" s="57">
        <f>VLOOKUP($B274,'2019 Ventilation List SORT'!$A$6:$I$102,3)</f>
        <v>0</v>
      </c>
      <c r="E274" s="60">
        <f>VLOOKUP($B274,'2019 Ventilation List SORT'!$A$6:$I$102,4)</f>
        <v>0</v>
      </c>
      <c r="F274" s="60">
        <f>VLOOKUP($B274,'2019 Ventilation List SORT'!$A$6:$I$102,5)</f>
        <v>0</v>
      </c>
      <c r="G274" s="57">
        <f>VLOOKUP($B274,'2019 Ventilation List SORT'!$A$6:$I$102,6)</f>
        <v>0</v>
      </c>
      <c r="H274" s="60">
        <f>VLOOKUP($B274,'2019 Ventilation List SORT'!$A$6:$I$102,7)</f>
        <v>0</v>
      </c>
      <c r="I274" s="57">
        <f>VLOOKUP($B274,'2019 Ventilation List SORT'!$A$6:$I$102,8)</f>
        <v>0</v>
      </c>
      <c r="J274" s="96" t="str">
        <f>VLOOKUP($B274,'2019 Ventilation List SORT'!$A$6:$I$102,9)</f>
        <v>No</v>
      </c>
      <c r="K274" s="148" t="e">
        <f>INDEX(#REF!,MATCH($A274,#REF!,0))*0.5</f>
        <v>#REF!</v>
      </c>
      <c r="L274" s="148">
        <f>INDEX('For CSV - 2019 VentSpcFuncData'!$K$6:$K$101,MATCH($B274,'For CSV - 2019 VentSpcFuncData'!$B$6:$B$101,0))</f>
        <v>0</v>
      </c>
      <c r="M274" s="148" t="e">
        <f t="shared" si="30"/>
        <v>#REF!</v>
      </c>
      <c r="N274" s="148">
        <f>INDEX('For CSV - 2019 VentSpcFuncData'!$J$6:$J$101,MATCH($B274,'For CSV - 2019 VentSpcFuncData'!$B$6:$B$101,0))</f>
        <v>15</v>
      </c>
      <c r="O274" s="148" t="e">
        <f t="shared" si="31"/>
        <v>#REF!</v>
      </c>
      <c r="P274" s="150" t="e">
        <f t="shared" si="29"/>
        <v>#REF!</v>
      </c>
      <c r="Q274" s="45" t="str">
        <f t="shared" si="24"/>
        <v>Sports Arena - Playing Area (2,000 - 5,000 Spectators),Sports/Entertainment - Swimming (pool)</v>
      </c>
      <c r="R274" s="45" t="e">
        <f>INDEX(#REF!,MATCH($A274,#REF!,0))</f>
        <v>#REF!</v>
      </c>
      <c r="S274" s="45">
        <f>INDEX('For CSV - 2019 VentSpcFuncData'!$L$6:$L$101,MATCH($B274,'For CSV - 2019 VentSpcFuncData'!$B$6:$B$101,0))</f>
        <v>95</v>
      </c>
      <c r="T274" s="45" t="e">
        <f>MATCH($A274,#REF!,0)</f>
        <v>#REF!</v>
      </c>
      <c r="V274" t="str">
        <f t="shared" si="32"/>
        <v>2,              95,     "Sports/Entertainment - Swimming (pool)"</v>
      </c>
    </row>
    <row r="275" spans="1:22" x14ac:dyDescent="0.25">
      <c r="A275" s="58" t="s">
        <v>891</v>
      </c>
      <c r="B275" s="119" t="s">
        <v>836</v>
      </c>
      <c r="C275" s="57">
        <f>VLOOKUP($B275,'2019 Ventilation List SORT'!$A$6:$I$102,2)</f>
        <v>0.5</v>
      </c>
      <c r="D275" s="57">
        <f>VLOOKUP($B275,'2019 Ventilation List SORT'!$A$6:$I$102,3)</f>
        <v>0.15</v>
      </c>
      <c r="E275" s="60">
        <f>VLOOKUP($B275,'2019 Ventilation List SORT'!$A$6:$I$102,4)</f>
        <v>0</v>
      </c>
      <c r="F275" s="60">
        <f>VLOOKUP($B275,'2019 Ventilation List SORT'!$A$6:$I$102,5)</f>
        <v>0</v>
      </c>
      <c r="G275" s="57">
        <f>VLOOKUP($B275,'2019 Ventilation List SORT'!$A$6:$I$102,6)</f>
        <v>0</v>
      </c>
      <c r="H275" s="60">
        <f>VLOOKUP($B275,'2019 Ventilation List SORT'!$A$6:$I$102,7)</f>
        <v>2</v>
      </c>
      <c r="I275" s="57" t="str">
        <f>VLOOKUP($B275,'2019 Ventilation List SORT'!$A$6:$I$102,8)</f>
        <v>E</v>
      </c>
      <c r="J275" s="96" t="str">
        <f>VLOOKUP($B275,'2019 Ventilation List SORT'!$A$6:$I$102,9)</f>
        <v>No</v>
      </c>
      <c r="K275" s="148" t="e">
        <f>INDEX(#REF!,MATCH($A275,#REF!,0))*0.5</f>
        <v>#REF!</v>
      </c>
      <c r="L275" s="148">
        <f>INDEX('For CSV - 2019 VentSpcFuncData'!$K$6:$K$101,MATCH($B275,'For CSV - 2019 VentSpcFuncData'!$B$6:$B$101,0))</f>
        <v>33.333333333333336</v>
      </c>
      <c r="M275" s="148">
        <f t="shared" si="30"/>
        <v>33.333333333333336</v>
      </c>
      <c r="N275" s="148">
        <f>INDEX('For CSV - 2019 VentSpcFuncData'!$J$6:$J$101,MATCH($B275,'For CSV - 2019 VentSpcFuncData'!$B$6:$B$101,0))</f>
        <v>15</v>
      </c>
      <c r="O275" s="148" t="e">
        <f t="shared" si="31"/>
        <v>#REF!</v>
      </c>
      <c r="P275" s="150" t="e">
        <f t="shared" si="29"/>
        <v>#REF!</v>
      </c>
      <c r="Q275" s="45" t="str">
        <f t="shared" ref="Q275:Q306" si="33">_xlfn.CONCAT(A275,",",B275)</f>
        <v>Sports Arena - Playing Area (&lt; 2,000 Spectators),Sports/Entertainment - Gym, sports arena (play area)</v>
      </c>
      <c r="R275" s="45" t="e">
        <f>INDEX(#REF!,MATCH($A275,#REF!,0))</f>
        <v>#REF!</v>
      </c>
      <c r="S275" s="45">
        <f>INDEX('For CSV - 2019 VentSpcFuncData'!$L$6:$L$101,MATCH($B275,'For CSV - 2019 VentSpcFuncData'!$B$6:$B$101,0))</f>
        <v>89</v>
      </c>
      <c r="T275" s="45" t="e">
        <f>MATCH($A275,#REF!,0)</f>
        <v>#REF!</v>
      </c>
      <c r="V275" t="e">
        <f t="shared" si="32"/>
        <v>#REF!</v>
      </c>
    </row>
    <row r="276" spans="1:22" x14ac:dyDescent="0.25">
      <c r="A276" s="58" t="s">
        <v>891</v>
      </c>
      <c r="B276" s="56" t="s">
        <v>788</v>
      </c>
      <c r="C276" s="57">
        <f>VLOOKUP($B276,'2019 Ventilation List SORT'!$A$6:$I$102,2)</f>
        <v>0</v>
      </c>
      <c r="D276" s="57">
        <f>VLOOKUP($B276,'2019 Ventilation List SORT'!$A$6:$I$102,3)</f>
        <v>0</v>
      </c>
      <c r="E276" s="60">
        <f>VLOOKUP($B276,'2019 Ventilation List SORT'!$A$6:$I$102,4)</f>
        <v>0</v>
      </c>
      <c r="F276" s="60">
        <f>VLOOKUP($B276,'2019 Ventilation List SORT'!$A$6:$I$102,5)</f>
        <v>0</v>
      </c>
      <c r="G276" s="57">
        <f>VLOOKUP($B276,'2019 Ventilation List SORT'!$A$6:$I$102,6)</f>
        <v>0.5</v>
      </c>
      <c r="H276" s="60">
        <f>VLOOKUP($B276,'2019 Ventilation List SORT'!$A$6:$I$102,7)</f>
        <v>1</v>
      </c>
      <c r="I276" s="57" t="str">
        <f>VLOOKUP($B276,'2019 Ventilation List SORT'!$A$6:$I$102,8)</f>
        <v>Exh. Note B</v>
      </c>
      <c r="J276" s="96" t="str">
        <f>VLOOKUP($B276,'2019 Ventilation List SORT'!$A$6:$I$102,9)</f>
        <v>No</v>
      </c>
      <c r="K276" s="148" t="e">
        <f>INDEX(#REF!,MATCH($A276,#REF!,0))*0.5</f>
        <v>#REF!</v>
      </c>
      <c r="L276" s="148">
        <f>INDEX('For CSV - 2019 VentSpcFuncData'!$K$6:$K$101,MATCH($B276,'For CSV - 2019 VentSpcFuncData'!$B$6:$B$101,0))</f>
        <v>0</v>
      </c>
      <c r="M276" s="148" t="e">
        <f t="shared" si="30"/>
        <v>#REF!</v>
      </c>
      <c r="N276" s="148">
        <f>INDEX('For CSV - 2019 VentSpcFuncData'!$J$6:$J$101,MATCH($B276,'For CSV - 2019 VentSpcFuncData'!$B$6:$B$101,0))</f>
        <v>0</v>
      </c>
      <c r="O276" s="148" t="e">
        <f t="shared" si="31"/>
        <v>#REF!</v>
      </c>
      <c r="P276" s="150" t="e">
        <f t="shared" si="29"/>
        <v>#REF!</v>
      </c>
      <c r="Q276" s="45" t="str">
        <f t="shared" si="33"/>
        <v>Sports Arena - Playing Area (&lt; 2,000 Spectators),Exhaust - Arenas</v>
      </c>
      <c r="R276" s="45" t="e">
        <f>INDEX(#REF!,MATCH($A276,#REF!,0))</f>
        <v>#REF!</v>
      </c>
      <c r="S276" s="45">
        <f>INDEX('For CSV - 2019 VentSpcFuncData'!$L$6:$L$101,MATCH($B276,'For CSV - 2019 VentSpcFuncData'!$B$6:$B$101,0))</f>
        <v>25</v>
      </c>
      <c r="T276" s="45" t="e">
        <f>MATCH($A276,#REF!,0)</f>
        <v>#REF!</v>
      </c>
      <c r="V276" t="str">
        <f t="shared" si="32"/>
        <v>2,              25,     "Exhaust - Arenas"</v>
      </c>
    </row>
    <row r="277" spans="1:22" x14ac:dyDescent="0.25">
      <c r="A277" s="58" t="s">
        <v>891</v>
      </c>
      <c r="B277" s="56" t="s">
        <v>836</v>
      </c>
      <c r="C277" s="57">
        <f>VLOOKUP($B277,'2019 Ventilation List SORT'!$A$6:$I$102,2)</f>
        <v>0.5</v>
      </c>
      <c r="D277" s="57">
        <f>VLOOKUP($B277,'2019 Ventilation List SORT'!$A$6:$I$102,3)</f>
        <v>0.15</v>
      </c>
      <c r="E277" s="60">
        <f>VLOOKUP($B277,'2019 Ventilation List SORT'!$A$6:$I$102,4)</f>
        <v>0</v>
      </c>
      <c r="F277" s="60">
        <f>VLOOKUP($B277,'2019 Ventilation List SORT'!$A$6:$I$102,5)</f>
        <v>0</v>
      </c>
      <c r="G277" s="57">
        <f>VLOOKUP($B277,'2019 Ventilation List SORT'!$A$6:$I$102,6)</f>
        <v>0</v>
      </c>
      <c r="H277" s="60">
        <f>VLOOKUP($B277,'2019 Ventilation List SORT'!$A$6:$I$102,7)</f>
        <v>2</v>
      </c>
      <c r="I277" s="57" t="str">
        <f>VLOOKUP($B277,'2019 Ventilation List SORT'!$A$6:$I$102,8)</f>
        <v>E</v>
      </c>
      <c r="J277" s="96" t="str">
        <f>VLOOKUP($B277,'2019 Ventilation List SORT'!$A$6:$I$102,9)</f>
        <v>No</v>
      </c>
      <c r="K277" s="148" t="e">
        <f>INDEX(#REF!,MATCH($A277,#REF!,0))*0.5</f>
        <v>#REF!</v>
      </c>
      <c r="L277" s="148">
        <f>INDEX('For CSV - 2019 VentSpcFuncData'!$K$6:$K$101,MATCH($B277,'For CSV - 2019 VentSpcFuncData'!$B$6:$B$101,0))</f>
        <v>33.333333333333336</v>
      </c>
      <c r="M277" s="148">
        <f t="shared" si="30"/>
        <v>33.333333333333336</v>
      </c>
      <c r="N277" s="148">
        <f>INDEX('For CSV - 2019 VentSpcFuncData'!$J$6:$J$101,MATCH($B277,'For CSV - 2019 VentSpcFuncData'!$B$6:$B$101,0))</f>
        <v>15</v>
      </c>
      <c r="O277" s="148" t="e">
        <f t="shared" si="31"/>
        <v>#REF!</v>
      </c>
      <c r="P277" s="150" t="e">
        <f t="shared" si="29"/>
        <v>#REF!</v>
      </c>
      <c r="Q277" s="45" t="str">
        <f t="shared" si="33"/>
        <v>Sports Arena - Playing Area (&lt; 2,000 Spectators),Sports/Entertainment - Gym, sports arena (play area)</v>
      </c>
      <c r="R277" s="45" t="e">
        <f>INDEX(#REF!,MATCH($A277,#REF!,0))</f>
        <v>#REF!</v>
      </c>
      <c r="S277" s="45">
        <f>INDEX('For CSV - 2019 VentSpcFuncData'!$L$6:$L$101,MATCH($B277,'For CSV - 2019 VentSpcFuncData'!$B$6:$B$101,0))</f>
        <v>89</v>
      </c>
      <c r="T277" s="45" t="e">
        <f>MATCH($A277,#REF!,0)</f>
        <v>#REF!</v>
      </c>
      <c r="V277" t="str">
        <f t="shared" si="32"/>
        <v>2,              89,     "Sports/Entertainment - Gym, sports arena (play area)"</v>
      </c>
    </row>
    <row r="278" spans="1:22" x14ac:dyDescent="0.25">
      <c r="A278" s="58" t="s">
        <v>891</v>
      </c>
      <c r="B278" s="56" t="s">
        <v>841</v>
      </c>
      <c r="C278" s="57">
        <f>VLOOKUP($B278,'2019 Ventilation List SORT'!$A$6:$I$102,2)</f>
        <v>0.5</v>
      </c>
      <c r="D278" s="57">
        <f>VLOOKUP($B278,'2019 Ventilation List SORT'!$A$6:$I$102,3)</f>
        <v>0.15</v>
      </c>
      <c r="E278" s="60">
        <f>VLOOKUP($B278,'2019 Ventilation List SORT'!$A$6:$I$102,4)</f>
        <v>0</v>
      </c>
      <c r="F278" s="60">
        <f>VLOOKUP($B278,'2019 Ventilation List SORT'!$A$6:$I$102,5)</f>
        <v>0</v>
      </c>
      <c r="G278" s="57">
        <f>VLOOKUP($B278,'2019 Ventilation List SORT'!$A$6:$I$102,6)</f>
        <v>0</v>
      </c>
      <c r="H278" s="60">
        <f>VLOOKUP($B278,'2019 Ventilation List SORT'!$A$6:$I$102,7)</f>
        <v>2</v>
      </c>
      <c r="I278" s="57" t="str">
        <f>VLOOKUP($B278,'2019 Ventilation List SORT'!$A$6:$I$102,8)</f>
        <v>C</v>
      </c>
      <c r="J278" s="96" t="str">
        <f>VLOOKUP($B278,'2019 Ventilation List SORT'!$A$6:$I$102,9)</f>
        <v>No</v>
      </c>
      <c r="K278" s="148" t="e">
        <f>INDEX(#REF!,MATCH($A278,#REF!,0))*0.5</f>
        <v>#REF!</v>
      </c>
      <c r="L278" s="148">
        <f>INDEX('For CSV - 2019 VentSpcFuncData'!$K$6:$K$101,MATCH($B278,'For CSV - 2019 VentSpcFuncData'!$B$6:$B$101,0))</f>
        <v>33.333333333333336</v>
      </c>
      <c r="M278" s="148">
        <f t="shared" si="30"/>
        <v>33.333333333333336</v>
      </c>
      <c r="N278" s="148">
        <f>INDEX('For CSV - 2019 VentSpcFuncData'!$J$6:$J$101,MATCH($B278,'For CSV - 2019 VentSpcFuncData'!$B$6:$B$101,0))</f>
        <v>15</v>
      </c>
      <c r="O278" s="148" t="e">
        <f t="shared" si="31"/>
        <v>#REF!</v>
      </c>
      <c r="P278" s="150" t="e">
        <f t="shared" si="29"/>
        <v>#REF!</v>
      </c>
      <c r="Q278" s="45" t="str">
        <f t="shared" si="33"/>
        <v>Sports Arena - Playing Area (&lt; 2,000 Spectators),Sports/Entertainment - Swimming (deck)</v>
      </c>
      <c r="R278" s="45" t="e">
        <f>INDEX(#REF!,MATCH($A278,#REF!,0))</f>
        <v>#REF!</v>
      </c>
      <c r="S278" s="45">
        <f>INDEX('For CSV - 2019 VentSpcFuncData'!$L$6:$L$101,MATCH($B278,'For CSV - 2019 VentSpcFuncData'!$B$6:$B$101,0))</f>
        <v>94</v>
      </c>
      <c r="T278" s="45" t="e">
        <f>MATCH($A278,#REF!,0)</f>
        <v>#REF!</v>
      </c>
      <c r="V278" t="str">
        <f t="shared" si="32"/>
        <v>2,              94,     "Sports/Entertainment - Swimming (deck)"</v>
      </c>
    </row>
    <row r="279" spans="1:22" x14ac:dyDescent="0.25">
      <c r="A279" s="58" t="s">
        <v>891</v>
      </c>
      <c r="B279" s="56" t="s">
        <v>842</v>
      </c>
      <c r="C279" s="57">
        <f>VLOOKUP($B279,'2019 Ventilation List SORT'!$A$6:$I$102,2)</f>
        <v>0</v>
      </c>
      <c r="D279" s="57">
        <f>VLOOKUP($B279,'2019 Ventilation List SORT'!$A$6:$I$102,3)</f>
        <v>0</v>
      </c>
      <c r="E279" s="60">
        <f>VLOOKUP($B279,'2019 Ventilation List SORT'!$A$6:$I$102,4)</f>
        <v>0</v>
      </c>
      <c r="F279" s="60">
        <f>VLOOKUP($B279,'2019 Ventilation List SORT'!$A$6:$I$102,5)</f>
        <v>0</v>
      </c>
      <c r="G279" s="57">
        <f>VLOOKUP($B279,'2019 Ventilation List SORT'!$A$6:$I$102,6)</f>
        <v>0</v>
      </c>
      <c r="H279" s="60">
        <f>VLOOKUP($B279,'2019 Ventilation List SORT'!$A$6:$I$102,7)</f>
        <v>0</v>
      </c>
      <c r="I279" s="57">
        <f>VLOOKUP($B279,'2019 Ventilation List SORT'!$A$6:$I$102,8)</f>
        <v>0</v>
      </c>
      <c r="J279" s="96" t="str">
        <f>VLOOKUP($B279,'2019 Ventilation List SORT'!$A$6:$I$102,9)</f>
        <v>No</v>
      </c>
      <c r="K279" s="148" t="e">
        <f>INDEX(#REF!,MATCH($A279,#REF!,0))*0.5</f>
        <v>#REF!</v>
      </c>
      <c r="L279" s="148">
        <f>INDEX('For CSV - 2019 VentSpcFuncData'!$K$6:$K$101,MATCH($B279,'For CSV - 2019 VentSpcFuncData'!$B$6:$B$101,0))</f>
        <v>0</v>
      </c>
      <c r="M279" s="148" t="e">
        <f t="shared" si="30"/>
        <v>#REF!</v>
      </c>
      <c r="N279" s="148">
        <f>INDEX('For CSV - 2019 VentSpcFuncData'!$J$6:$J$101,MATCH($B279,'For CSV - 2019 VentSpcFuncData'!$B$6:$B$101,0))</f>
        <v>15</v>
      </c>
      <c r="O279" s="148" t="e">
        <f t="shared" si="31"/>
        <v>#REF!</v>
      </c>
      <c r="P279" s="150" t="e">
        <f t="shared" si="29"/>
        <v>#REF!</v>
      </c>
      <c r="Q279" s="45" t="str">
        <f t="shared" si="33"/>
        <v>Sports Arena - Playing Area (&lt; 2,000 Spectators),Sports/Entertainment - Swimming (pool)</v>
      </c>
      <c r="R279" s="45" t="e">
        <f>INDEX(#REF!,MATCH($A279,#REF!,0))</f>
        <v>#REF!</v>
      </c>
      <c r="S279" s="45">
        <f>INDEX('For CSV - 2019 VentSpcFuncData'!$L$6:$L$101,MATCH($B279,'For CSV - 2019 VentSpcFuncData'!$B$6:$B$101,0))</f>
        <v>95</v>
      </c>
      <c r="T279" s="45" t="e">
        <f>MATCH($A279,#REF!,0)</f>
        <v>#REF!</v>
      </c>
      <c r="V279" t="str">
        <f t="shared" si="32"/>
        <v>2,              95,     "Sports/Entertainment - Swimming (pool)"</v>
      </c>
    </row>
    <row r="280" spans="1:22" x14ac:dyDescent="0.25">
      <c r="A280" s="58" t="s">
        <v>892</v>
      </c>
      <c r="B280" s="119" t="s">
        <v>836</v>
      </c>
      <c r="C280" s="57">
        <f>VLOOKUP($B280,'2019 Ventilation List SORT'!$A$6:$I$102,2)</f>
        <v>0.5</v>
      </c>
      <c r="D280" s="57">
        <f>VLOOKUP($B280,'2019 Ventilation List SORT'!$A$6:$I$102,3)</f>
        <v>0.15</v>
      </c>
      <c r="E280" s="60">
        <f>VLOOKUP($B280,'2019 Ventilation List SORT'!$A$6:$I$102,4)</f>
        <v>0</v>
      </c>
      <c r="F280" s="60">
        <f>VLOOKUP($B280,'2019 Ventilation List SORT'!$A$6:$I$102,5)</f>
        <v>0</v>
      </c>
      <c r="G280" s="57">
        <f>VLOOKUP($B280,'2019 Ventilation List SORT'!$A$6:$I$102,6)</f>
        <v>0</v>
      </c>
      <c r="H280" s="60">
        <f>VLOOKUP($B280,'2019 Ventilation List SORT'!$A$6:$I$102,7)</f>
        <v>2</v>
      </c>
      <c r="I280" s="57" t="str">
        <f>VLOOKUP($B280,'2019 Ventilation List SORT'!$A$6:$I$102,8)</f>
        <v>E</v>
      </c>
      <c r="J280" s="96" t="str">
        <f>VLOOKUP($B280,'2019 Ventilation List SORT'!$A$6:$I$102,9)</f>
        <v>No</v>
      </c>
      <c r="K280" s="148" t="e">
        <f>INDEX(#REF!,MATCH($A280,#REF!,0))*0.5</f>
        <v>#REF!</v>
      </c>
      <c r="L280" s="148">
        <f>INDEX('For CSV - 2019 VentSpcFuncData'!$K$6:$K$101,MATCH($B280,'For CSV - 2019 VentSpcFuncData'!$B$6:$B$101,0))</f>
        <v>33.333333333333336</v>
      </c>
      <c r="M280" s="148">
        <f t="shared" si="30"/>
        <v>33.333333333333336</v>
      </c>
      <c r="N280" s="148">
        <f>INDEX('For CSV - 2019 VentSpcFuncData'!$J$6:$J$101,MATCH($B280,'For CSV - 2019 VentSpcFuncData'!$B$6:$B$101,0))</f>
        <v>15</v>
      </c>
      <c r="O280" s="148" t="e">
        <f t="shared" si="31"/>
        <v>#REF!</v>
      </c>
      <c r="P280" s="150" t="e">
        <f t="shared" si="29"/>
        <v>#REF!</v>
      </c>
      <c r="Q280" s="45" t="str">
        <f t="shared" si="33"/>
        <v>Sports Arena - Playing Area (Recreational),Sports/Entertainment - Gym, sports arena (play area)</v>
      </c>
      <c r="R280" s="45" t="e">
        <f>INDEX(#REF!,MATCH($A280,#REF!,0))</f>
        <v>#REF!</v>
      </c>
      <c r="S280" s="45">
        <f>INDEX('For CSV - 2019 VentSpcFuncData'!$L$6:$L$101,MATCH($B280,'For CSV - 2019 VentSpcFuncData'!$B$6:$B$101,0))</f>
        <v>89</v>
      </c>
      <c r="T280" s="45" t="e">
        <f>MATCH($A280,#REF!,0)</f>
        <v>#REF!</v>
      </c>
      <c r="V280" t="e">
        <f t="shared" si="32"/>
        <v>#REF!</v>
      </c>
    </row>
    <row r="281" spans="1:22" x14ac:dyDescent="0.25">
      <c r="A281" s="58" t="s">
        <v>892</v>
      </c>
      <c r="B281" s="56" t="s">
        <v>836</v>
      </c>
      <c r="C281" s="57">
        <f>VLOOKUP($B281,'2019 Ventilation List SORT'!$A$6:$I$102,2)</f>
        <v>0.5</v>
      </c>
      <c r="D281" s="57">
        <f>VLOOKUP($B281,'2019 Ventilation List SORT'!$A$6:$I$102,3)</f>
        <v>0.15</v>
      </c>
      <c r="E281" s="60">
        <f>VLOOKUP($B281,'2019 Ventilation List SORT'!$A$6:$I$102,4)</f>
        <v>0</v>
      </c>
      <c r="F281" s="60">
        <f>VLOOKUP($B281,'2019 Ventilation List SORT'!$A$6:$I$102,5)</f>
        <v>0</v>
      </c>
      <c r="G281" s="57">
        <f>VLOOKUP($B281,'2019 Ventilation List SORT'!$A$6:$I$102,6)</f>
        <v>0</v>
      </c>
      <c r="H281" s="60">
        <f>VLOOKUP($B281,'2019 Ventilation List SORT'!$A$6:$I$102,7)</f>
        <v>2</v>
      </c>
      <c r="I281" s="57" t="str">
        <f>VLOOKUP($B281,'2019 Ventilation List SORT'!$A$6:$I$102,8)</f>
        <v>E</v>
      </c>
      <c r="J281" s="96" t="str">
        <f>VLOOKUP($B281,'2019 Ventilation List SORT'!$A$6:$I$102,9)</f>
        <v>No</v>
      </c>
      <c r="K281" s="148" t="e">
        <f>INDEX(#REF!,MATCH($A281,#REF!,0))*0.5</f>
        <v>#REF!</v>
      </c>
      <c r="L281" s="148">
        <f>INDEX('For CSV - 2019 VentSpcFuncData'!$K$6:$K$101,MATCH($B281,'For CSV - 2019 VentSpcFuncData'!$B$6:$B$101,0))</f>
        <v>33.333333333333336</v>
      </c>
      <c r="M281" s="148">
        <f t="shared" si="30"/>
        <v>33.333333333333336</v>
      </c>
      <c r="N281" s="148">
        <f>INDEX('For CSV - 2019 VentSpcFuncData'!$J$6:$J$101,MATCH($B281,'For CSV - 2019 VentSpcFuncData'!$B$6:$B$101,0))</f>
        <v>15</v>
      </c>
      <c r="O281" s="148" t="e">
        <f t="shared" si="31"/>
        <v>#REF!</v>
      </c>
      <c r="P281" s="150" t="e">
        <f t="shared" si="29"/>
        <v>#REF!</v>
      </c>
      <c r="Q281" s="45" t="str">
        <f t="shared" si="33"/>
        <v>Sports Arena - Playing Area (Recreational),Sports/Entertainment - Gym, sports arena (play area)</v>
      </c>
      <c r="R281" s="45" t="e">
        <f>INDEX(#REF!,MATCH($A281,#REF!,0))</f>
        <v>#REF!</v>
      </c>
      <c r="S281" s="45">
        <f>INDEX('For CSV - 2019 VentSpcFuncData'!$L$6:$L$101,MATCH($B281,'For CSV - 2019 VentSpcFuncData'!$B$6:$B$101,0))</f>
        <v>89</v>
      </c>
      <c r="T281" s="45" t="e">
        <f>MATCH($A281,#REF!,0)</f>
        <v>#REF!</v>
      </c>
      <c r="V281" t="str">
        <f t="shared" si="32"/>
        <v>2,              89,     "Sports/Entertainment - Gym, sports arena (play area)"</v>
      </c>
    </row>
    <row r="282" spans="1:22" x14ac:dyDescent="0.25">
      <c r="A282" s="58" t="s">
        <v>892</v>
      </c>
      <c r="B282" s="56" t="s">
        <v>837</v>
      </c>
      <c r="C282" s="57">
        <f>VLOOKUP($B282,'2019 Ventilation List SORT'!$A$6:$I$102,2)</f>
        <v>0.15</v>
      </c>
      <c r="D282" s="57">
        <f>VLOOKUP($B282,'2019 Ventilation List SORT'!$A$6:$I$102,3)</f>
        <v>0.15</v>
      </c>
      <c r="E282" s="60">
        <f>VLOOKUP($B282,'2019 Ventilation List SORT'!$A$6:$I$102,4)</f>
        <v>0</v>
      </c>
      <c r="F282" s="60">
        <f>VLOOKUP($B282,'2019 Ventilation List SORT'!$A$6:$I$102,5)</f>
        <v>0</v>
      </c>
      <c r="G282" s="57">
        <f>VLOOKUP($B282,'2019 Ventilation List SORT'!$A$6:$I$102,6)</f>
        <v>0</v>
      </c>
      <c r="H282" s="60">
        <f>VLOOKUP($B282,'2019 Ventilation List SORT'!$A$6:$I$102,7)</f>
        <v>2</v>
      </c>
      <c r="I282" s="57" t="str">
        <f>VLOOKUP($B282,'2019 Ventilation List SORT'!$A$6:$I$102,8)</f>
        <v/>
      </c>
      <c r="J282" s="96" t="str">
        <f>VLOOKUP($B282,'2019 Ventilation List SORT'!$A$6:$I$102,9)</f>
        <v>No</v>
      </c>
      <c r="K282" s="148" t="e">
        <f>INDEX(#REF!,MATCH($A282,#REF!,0))*0.5</f>
        <v>#REF!</v>
      </c>
      <c r="L282" s="148">
        <f>INDEX('For CSV - 2019 VentSpcFuncData'!$K$6:$K$101,MATCH($B282,'For CSV - 2019 VentSpcFuncData'!$B$6:$B$101,0))</f>
        <v>0</v>
      </c>
      <c r="M282" s="148" t="e">
        <f t="shared" si="30"/>
        <v>#REF!</v>
      </c>
      <c r="N282" s="148">
        <f>INDEX('For CSV - 2019 VentSpcFuncData'!$J$6:$J$101,MATCH($B282,'For CSV - 2019 VentSpcFuncData'!$B$6:$B$101,0))</f>
        <v>15</v>
      </c>
      <c r="O282" s="148" t="e">
        <f t="shared" si="31"/>
        <v>#REF!</v>
      </c>
      <c r="P282" s="150" t="e">
        <f t="shared" si="29"/>
        <v>#REF!</v>
      </c>
      <c r="Q282" s="45" t="str">
        <f t="shared" si="33"/>
        <v>Sports Arena - Playing Area (Recreational),Sports/Entertainment - Health club/aerobics room</v>
      </c>
      <c r="R282" s="45" t="e">
        <f>INDEX(#REF!,MATCH($A282,#REF!,0))</f>
        <v>#REF!</v>
      </c>
      <c r="S282" s="45">
        <f>INDEX('For CSV - 2019 VentSpcFuncData'!$L$6:$L$101,MATCH($B282,'For CSV - 2019 VentSpcFuncData'!$B$6:$B$101,0))</f>
        <v>90</v>
      </c>
      <c r="T282" s="45" t="e">
        <f>MATCH($A282,#REF!,0)</f>
        <v>#REF!</v>
      </c>
      <c r="V282" t="str">
        <f t="shared" si="32"/>
        <v>2,              90,     "Sports/Entertainment - Health club/aerobics room"</v>
      </c>
    </row>
    <row r="283" spans="1:22" x14ac:dyDescent="0.25">
      <c r="A283" s="58" t="s">
        <v>892</v>
      </c>
      <c r="B283" s="56" t="s">
        <v>838</v>
      </c>
      <c r="C283" s="57">
        <f>VLOOKUP($B283,'2019 Ventilation List SORT'!$A$6:$I$102,2)</f>
        <v>0.15</v>
      </c>
      <c r="D283" s="57">
        <f>VLOOKUP($B283,'2019 Ventilation List SORT'!$A$6:$I$102,3)</f>
        <v>0.15</v>
      </c>
      <c r="E283" s="60">
        <f>VLOOKUP($B283,'2019 Ventilation List SORT'!$A$6:$I$102,4)</f>
        <v>0</v>
      </c>
      <c r="F283" s="60">
        <f>VLOOKUP($B283,'2019 Ventilation List SORT'!$A$6:$I$102,5)</f>
        <v>0</v>
      </c>
      <c r="G283" s="57">
        <f>VLOOKUP($B283,'2019 Ventilation List SORT'!$A$6:$I$102,6)</f>
        <v>0</v>
      </c>
      <c r="H283" s="60">
        <f>VLOOKUP($B283,'2019 Ventilation List SORT'!$A$6:$I$102,7)</f>
        <v>2</v>
      </c>
      <c r="I283" s="57" t="str">
        <f>VLOOKUP($B283,'2019 Ventilation List SORT'!$A$6:$I$102,8)</f>
        <v/>
      </c>
      <c r="J283" s="96" t="str">
        <f>VLOOKUP($B283,'2019 Ventilation List SORT'!$A$6:$I$102,9)</f>
        <v>No</v>
      </c>
      <c r="K283" s="148" t="e">
        <f>INDEX(#REF!,MATCH($A283,#REF!,0))*0.5</f>
        <v>#REF!</v>
      </c>
      <c r="L283" s="148">
        <f>INDEX('For CSV - 2019 VentSpcFuncData'!$K$6:$K$101,MATCH($B283,'For CSV - 2019 VentSpcFuncData'!$B$6:$B$101,0))</f>
        <v>0</v>
      </c>
      <c r="M283" s="148" t="e">
        <f t="shared" si="30"/>
        <v>#REF!</v>
      </c>
      <c r="N283" s="148">
        <f>INDEX('For CSV - 2019 VentSpcFuncData'!$J$6:$J$101,MATCH($B283,'For CSV - 2019 VentSpcFuncData'!$B$6:$B$101,0))</f>
        <v>15</v>
      </c>
      <c r="O283" s="148" t="e">
        <f t="shared" si="31"/>
        <v>#REF!</v>
      </c>
      <c r="P283" s="150" t="e">
        <f t="shared" si="29"/>
        <v>#REF!</v>
      </c>
      <c r="Q283" s="45" t="str">
        <f t="shared" si="33"/>
        <v>Sports Arena - Playing Area (Recreational),Sports/Entertainment - Health club/weight rooms</v>
      </c>
      <c r="R283" s="45" t="e">
        <f>INDEX(#REF!,MATCH($A283,#REF!,0))</f>
        <v>#REF!</v>
      </c>
      <c r="S283" s="45">
        <f>INDEX('For CSV - 2019 VentSpcFuncData'!$L$6:$L$101,MATCH($B283,'For CSV - 2019 VentSpcFuncData'!$B$6:$B$101,0))</f>
        <v>91</v>
      </c>
      <c r="T283" s="45" t="e">
        <f>MATCH($A283,#REF!,0)</f>
        <v>#REF!</v>
      </c>
      <c r="V283" t="str">
        <f t="shared" si="32"/>
        <v>2,              91,     "Sports/Entertainment - Health club/weight rooms"</v>
      </c>
    </row>
    <row r="284" spans="1:22" x14ac:dyDescent="0.25">
      <c r="A284" s="58" t="s">
        <v>892</v>
      </c>
      <c r="B284" s="56" t="s">
        <v>841</v>
      </c>
      <c r="C284" s="57">
        <f>VLOOKUP($B284,'2019 Ventilation List SORT'!$A$6:$I$102,2)</f>
        <v>0.5</v>
      </c>
      <c r="D284" s="57">
        <f>VLOOKUP($B284,'2019 Ventilation List SORT'!$A$6:$I$102,3)</f>
        <v>0.15</v>
      </c>
      <c r="E284" s="60">
        <f>VLOOKUP($B284,'2019 Ventilation List SORT'!$A$6:$I$102,4)</f>
        <v>0</v>
      </c>
      <c r="F284" s="60">
        <f>VLOOKUP($B284,'2019 Ventilation List SORT'!$A$6:$I$102,5)</f>
        <v>0</v>
      </c>
      <c r="G284" s="57">
        <f>VLOOKUP($B284,'2019 Ventilation List SORT'!$A$6:$I$102,6)</f>
        <v>0</v>
      </c>
      <c r="H284" s="60">
        <f>VLOOKUP($B284,'2019 Ventilation List SORT'!$A$6:$I$102,7)</f>
        <v>2</v>
      </c>
      <c r="I284" s="57" t="str">
        <f>VLOOKUP($B284,'2019 Ventilation List SORT'!$A$6:$I$102,8)</f>
        <v>C</v>
      </c>
      <c r="J284" s="96" t="str">
        <f>VLOOKUP($B284,'2019 Ventilation List SORT'!$A$6:$I$102,9)</f>
        <v>No</v>
      </c>
      <c r="K284" s="148" t="e">
        <f>INDEX(#REF!,MATCH($A284,#REF!,0))*0.5</f>
        <v>#REF!</v>
      </c>
      <c r="L284" s="148">
        <f>INDEX('For CSV - 2019 VentSpcFuncData'!$K$6:$K$101,MATCH($B284,'For CSV - 2019 VentSpcFuncData'!$B$6:$B$101,0))</f>
        <v>33.333333333333336</v>
      </c>
      <c r="M284" s="148">
        <f t="shared" si="30"/>
        <v>33.333333333333336</v>
      </c>
      <c r="N284" s="148">
        <f>INDEX('For CSV - 2019 VentSpcFuncData'!$J$6:$J$101,MATCH($B284,'For CSV - 2019 VentSpcFuncData'!$B$6:$B$101,0))</f>
        <v>15</v>
      </c>
      <c r="O284" s="148" t="e">
        <f t="shared" si="31"/>
        <v>#REF!</v>
      </c>
      <c r="P284" s="150" t="e">
        <f t="shared" si="29"/>
        <v>#REF!</v>
      </c>
      <c r="Q284" s="45" t="str">
        <f t="shared" si="33"/>
        <v>Sports Arena - Playing Area (Recreational),Sports/Entertainment - Swimming (deck)</v>
      </c>
      <c r="R284" s="45" t="e">
        <f>INDEX(#REF!,MATCH($A284,#REF!,0))</f>
        <v>#REF!</v>
      </c>
      <c r="S284" s="45">
        <f>INDEX('For CSV - 2019 VentSpcFuncData'!$L$6:$L$101,MATCH($B284,'For CSV - 2019 VentSpcFuncData'!$B$6:$B$101,0))</f>
        <v>94</v>
      </c>
      <c r="T284" s="45" t="e">
        <f>MATCH($A284,#REF!,0)</f>
        <v>#REF!</v>
      </c>
      <c r="V284" t="str">
        <f t="shared" si="32"/>
        <v>2,              94,     "Sports/Entertainment - Swimming (deck)"</v>
      </c>
    </row>
    <row r="285" spans="1:22" x14ac:dyDescent="0.25">
      <c r="A285" s="58" t="s">
        <v>892</v>
      </c>
      <c r="B285" s="56" t="s">
        <v>842</v>
      </c>
      <c r="C285" s="57">
        <f>VLOOKUP($B285,'2019 Ventilation List SORT'!$A$6:$I$102,2)</f>
        <v>0</v>
      </c>
      <c r="D285" s="57">
        <f>VLOOKUP($B285,'2019 Ventilation List SORT'!$A$6:$I$102,3)</f>
        <v>0</v>
      </c>
      <c r="E285" s="60">
        <f>VLOOKUP($B285,'2019 Ventilation List SORT'!$A$6:$I$102,4)</f>
        <v>0</v>
      </c>
      <c r="F285" s="60">
        <f>VLOOKUP($B285,'2019 Ventilation List SORT'!$A$6:$I$102,5)</f>
        <v>0</v>
      </c>
      <c r="G285" s="57">
        <f>VLOOKUP($B285,'2019 Ventilation List SORT'!$A$6:$I$102,6)</f>
        <v>0</v>
      </c>
      <c r="H285" s="60">
        <f>VLOOKUP($B285,'2019 Ventilation List SORT'!$A$6:$I$102,7)</f>
        <v>0</v>
      </c>
      <c r="I285" s="57">
        <f>VLOOKUP($B285,'2019 Ventilation List SORT'!$A$6:$I$102,8)</f>
        <v>0</v>
      </c>
      <c r="J285" s="96" t="str">
        <f>VLOOKUP($B285,'2019 Ventilation List SORT'!$A$6:$I$102,9)</f>
        <v>No</v>
      </c>
      <c r="K285" s="148" t="e">
        <f>INDEX(#REF!,MATCH($A285,#REF!,0))*0.5</f>
        <v>#REF!</v>
      </c>
      <c r="L285" s="148">
        <f>INDEX('For CSV - 2019 VentSpcFuncData'!$K$6:$K$101,MATCH($B285,'For CSV - 2019 VentSpcFuncData'!$B$6:$B$101,0))</f>
        <v>0</v>
      </c>
      <c r="M285" s="148" t="e">
        <f t="shared" si="30"/>
        <v>#REF!</v>
      </c>
      <c r="N285" s="148">
        <f>INDEX('For CSV - 2019 VentSpcFuncData'!$J$6:$J$101,MATCH($B285,'For CSV - 2019 VentSpcFuncData'!$B$6:$B$101,0))</f>
        <v>15</v>
      </c>
      <c r="O285" s="148" t="e">
        <f t="shared" si="31"/>
        <v>#REF!</v>
      </c>
      <c r="P285" s="150" t="e">
        <f t="shared" si="29"/>
        <v>#REF!</v>
      </c>
      <c r="Q285" s="45" t="str">
        <f t="shared" si="33"/>
        <v>Sports Arena - Playing Area (Recreational),Sports/Entertainment - Swimming (pool)</v>
      </c>
      <c r="R285" s="45" t="e">
        <f>INDEX(#REF!,MATCH($A285,#REF!,0))</f>
        <v>#REF!</v>
      </c>
      <c r="S285" s="45">
        <f>INDEX('For CSV - 2019 VentSpcFuncData'!$L$6:$L$101,MATCH($B285,'For CSV - 2019 VentSpcFuncData'!$B$6:$B$101,0))</f>
        <v>95</v>
      </c>
      <c r="T285" s="45" t="e">
        <f>MATCH($A285,#REF!,0)</f>
        <v>#REF!</v>
      </c>
      <c r="V285" t="str">
        <f t="shared" si="32"/>
        <v>2,              95,     "Sports/Entertainment - Swimming (pool)"</v>
      </c>
    </row>
    <row r="286" spans="1:22" x14ac:dyDescent="0.25">
      <c r="A286" s="45" t="s">
        <v>593</v>
      </c>
      <c r="B286" s="119" t="s">
        <v>759</v>
      </c>
      <c r="C286" s="57">
        <f>VLOOKUP($B286,'2019 Ventilation List SORT'!$A$6:$I$102,2)</f>
        <v>0.15</v>
      </c>
      <c r="D286" s="57">
        <f>VLOOKUP($B286,'2019 Ventilation List SORT'!$A$6:$I$102,3)</f>
        <v>0.15</v>
      </c>
      <c r="E286" s="60">
        <f>VLOOKUP($B286,'2019 Ventilation List SORT'!$A$6:$I$102,4)</f>
        <v>0</v>
      </c>
      <c r="F286" s="60">
        <f>VLOOKUP($B286,'2019 Ventilation List SORT'!$A$6:$I$102,5)</f>
        <v>0</v>
      </c>
      <c r="G286" s="57">
        <f>VLOOKUP($B286,'2019 Ventilation List SORT'!$A$6:$I$102,6)</f>
        <v>0</v>
      </c>
      <c r="H286" s="60">
        <f>VLOOKUP($B286,'2019 Ventilation List SORT'!$A$6:$I$102,7)</f>
        <v>1</v>
      </c>
      <c r="I286" s="57" t="str">
        <f>VLOOKUP($B286,'2019 Ventilation List SORT'!$A$6:$I$102,8)</f>
        <v>F</v>
      </c>
      <c r="J286" s="96" t="str">
        <f>VLOOKUP($B286,'2019 Ventilation List SORT'!$A$6:$I$102,9)</f>
        <v>No</v>
      </c>
      <c r="K286" s="148" t="e">
        <f>INDEX(#REF!,MATCH($A286,#REF!,0))*0.5</f>
        <v>#REF!</v>
      </c>
      <c r="L286" s="148">
        <f>INDEX('For CSV - 2019 VentSpcFuncData'!$K$6:$K$101,MATCH($B286,'For CSV - 2019 VentSpcFuncData'!$B$6:$B$101,0))</f>
        <v>0</v>
      </c>
      <c r="M286" s="148" t="e">
        <f t="shared" si="30"/>
        <v>#REF!</v>
      </c>
      <c r="N286" s="148">
        <f>INDEX('For CSV - 2019 VentSpcFuncData'!$J$6:$J$101,MATCH($B286,'For CSV - 2019 VentSpcFuncData'!$B$6:$B$101,0))</f>
        <v>15</v>
      </c>
      <c r="O286" s="148" t="e">
        <f t="shared" si="31"/>
        <v>#REF!</v>
      </c>
      <c r="P286" s="150" t="e">
        <f t="shared" si="29"/>
        <v>#REF!</v>
      </c>
      <c r="Q286" s="45" t="str">
        <f t="shared" si="33"/>
        <v>Stairwell,General - Corridors</v>
      </c>
      <c r="R286" s="45" t="e">
        <f>INDEX(#REF!,MATCH($A286,#REF!,0))</f>
        <v>#REF!</v>
      </c>
      <c r="S286" s="45">
        <f>INDEX('For CSV - 2019 VentSpcFuncData'!$L$6:$L$101,MATCH($B286,'For CSV - 2019 VentSpcFuncData'!$B$6:$B$101,0))</f>
        <v>49</v>
      </c>
      <c r="T286" s="45" t="e">
        <f>MATCH($A286,#REF!,0)</f>
        <v>#REF!</v>
      </c>
      <c r="V286" t="e">
        <f t="shared" si="32"/>
        <v>#REF!</v>
      </c>
    </row>
    <row r="287" spans="1:22" x14ac:dyDescent="0.25">
      <c r="A287" s="45" t="s">
        <v>593</v>
      </c>
      <c r="B287" s="56" t="s">
        <v>759</v>
      </c>
      <c r="C287" s="57">
        <f>VLOOKUP($B287,'2019 Ventilation List SORT'!$A$6:$I$102,2)</f>
        <v>0.15</v>
      </c>
      <c r="D287" s="57">
        <f>VLOOKUP($B287,'2019 Ventilation List SORT'!$A$6:$I$102,3)</f>
        <v>0.15</v>
      </c>
      <c r="E287" s="60">
        <f>VLOOKUP($B287,'2019 Ventilation List SORT'!$A$6:$I$102,4)</f>
        <v>0</v>
      </c>
      <c r="F287" s="60">
        <f>VLOOKUP($B287,'2019 Ventilation List SORT'!$A$6:$I$102,5)</f>
        <v>0</v>
      </c>
      <c r="G287" s="57">
        <f>VLOOKUP($B287,'2019 Ventilation List SORT'!$A$6:$I$102,6)</f>
        <v>0</v>
      </c>
      <c r="H287" s="60">
        <f>VLOOKUP($B287,'2019 Ventilation List SORT'!$A$6:$I$102,7)</f>
        <v>1</v>
      </c>
      <c r="I287" s="57" t="str">
        <f>VLOOKUP($B287,'2019 Ventilation List SORT'!$A$6:$I$102,8)</f>
        <v>F</v>
      </c>
      <c r="J287" s="96" t="str">
        <f>VLOOKUP($B287,'2019 Ventilation List SORT'!$A$6:$I$102,9)</f>
        <v>No</v>
      </c>
      <c r="K287" s="148" t="e">
        <f>INDEX(#REF!,MATCH($A287,#REF!,0))*0.5</f>
        <v>#REF!</v>
      </c>
      <c r="L287" s="148">
        <f>INDEX('For CSV - 2019 VentSpcFuncData'!$K$6:$K$101,MATCH($B287,'For CSV - 2019 VentSpcFuncData'!$B$6:$B$101,0))</f>
        <v>0</v>
      </c>
      <c r="M287" s="148" t="e">
        <f t="shared" si="30"/>
        <v>#REF!</v>
      </c>
      <c r="N287" s="148">
        <f>INDEX('For CSV - 2019 VentSpcFuncData'!$J$6:$J$101,MATCH($B287,'For CSV - 2019 VentSpcFuncData'!$B$6:$B$101,0))</f>
        <v>15</v>
      </c>
      <c r="O287" s="148" t="e">
        <f t="shared" si="31"/>
        <v>#REF!</v>
      </c>
      <c r="P287" s="150" t="e">
        <f t="shared" si="29"/>
        <v>#REF!</v>
      </c>
      <c r="Q287" s="45" t="str">
        <f t="shared" si="33"/>
        <v>Stairwell,General - Corridors</v>
      </c>
      <c r="R287" s="45" t="e">
        <f>INDEX(#REF!,MATCH($A287,#REF!,0))</f>
        <v>#REF!</v>
      </c>
      <c r="S287" s="45">
        <f>INDEX('For CSV - 2019 VentSpcFuncData'!$L$6:$L$101,MATCH($B287,'For CSV - 2019 VentSpcFuncData'!$B$6:$B$101,0))</f>
        <v>49</v>
      </c>
      <c r="T287" s="45" t="e">
        <f>MATCH($A287,#REF!,0)</f>
        <v>#REF!</v>
      </c>
      <c r="V287" t="str">
        <f t="shared" si="32"/>
        <v>2,              49,     "General - Corridors"</v>
      </c>
    </row>
    <row r="288" spans="1:22" x14ac:dyDescent="0.25">
      <c r="A288" s="45" t="s">
        <v>593</v>
      </c>
      <c r="B288" s="56" t="s">
        <v>873</v>
      </c>
      <c r="C288" s="57">
        <f>VLOOKUP($B288,'2019 Ventilation List SORT'!$A$6:$I$102,2)</f>
        <v>0</v>
      </c>
      <c r="D288" s="57">
        <f>VLOOKUP($B288,'2019 Ventilation List SORT'!$A$6:$I$102,3)</f>
        <v>0</v>
      </c>
      <c r="E288" s="60">
        <f>VLOOKUP($B288,'2019 Ventilation List SORT'!$A$6:$I$102,4)</f>
        <v>0</v>
      </c>
      <c r="F288" s="60">
        <f>VLOOKUP($B288,'2019 Ventilation List SORT'!$A$6:$I$102,5)</f>
        <v>0</v>
      </c>
      <c r="G288" s="57">
        <f>VLOOKUP($B288,'2019 Ventilation List SORT'!$A$6:$I$102,6)</f>
        <v>0</v>
      </c>
      <c r="H288" s="60">
        <f>VLOOKUP($B288,'2019 Ventilation List SORT'!$A$6:$I$102,7)</f>
        <v>1</v>
      </c>
      <c r="I288" s="57" t="str">
        <f>VLOOKUP($B288,'2019 Ventilation List SORT'!$A$6:$I$102,8)</f>
        <v/>
      </c>
      <c r="J288" s="96" t="str">
        <f>VLOOKUP($B288,'2019 Ventilation List SORT'!$A$6:$I$102,9)</f>
        <v>No</v>
      </c>
      <c r="K288" s="148" t="e">
        <f>INDEX(#REF!,MATCH($A288,#REF!,0))*0.5</f>
        <v>#REF!</v>
      </c>
      <c r="L288" s="148">
        <f>INDEX('For CSV - 2019 VentSpcFuncData'!$K$6:$K$101,MATCH($B288,'For CSV - 2019 VentSpcFuncData'!$B$6:$B$101,0))</f>
        <v>0</v>
      </c>
      <c r="M288" s="148" t="e">
        <f t="shared" si="30"/>
        <v>#REF!</v>
      </c>
      <c r="N288" s="148">
        <f>INDEX('For CSV - 2019 VentSpcFuncData'!$J$6:$J$101,MATCH($B288,'For CSV - 2019 VentSpcFuncData'!$B$6:$B$101,0))</f>
        <v>0</v>
      </c>
      <c r="O288" s="148" t="e">
        <f t="shared" si="31"/>
        <v>#REF!</v>
      </c>
      <c r="P288" s="150" t="e">
        <f t="shared" si="29"/>
        <v>#REF!</v>
      </c>
      <c r="Q288" s="45" t="str">
        <f t="shared" si="33"/>
        <v>Stairwell,General - Unoccupied</v>
      </c>
      <c r="R288" s="45" t="e">
        <f>INDEX(#REF!,MATCH($A288,#REF!,0))</f>
        <v>#REF!</v>
      </c>
      <c r="S288" s="45">
        <f>INDEX('For CSV - 2019 VentSpcFuncData'!$L$6:$L$101,MATCH($B288,'For CSV - 2019 VentSpcFuncData'!$B$6:$B$101,0))</f>
        <v>51</v>
      </c>
      <c r="T288" s="45" t="e">
        <f>MATCH($A288,#REF!,0)</f>
        <v>#REF!</v>
      </c>
      <c r="V288" t="str">
        <f t="shared" si="32"/>
        <v>2,              51,     "General - Unoccupied"</v>
      </c>
    </row>
    <row r="289" spans="1:22" x14ac:dyDescent="0.25">
      <c r="A289" s="45" t="s">
        <v>593</v>
      </c>
      <c r="B289" s="56" t="s">
        <v>843</v>
      </c>
      <c r="C289" s="57">
        <f>VLOOKUP($B289,'2019 Ventilation List SORT'!$A$6:$I$102,2)</f>
        <v>0.15</v>
      </c>
      <c r="D289" s="57">
        <f>VLOOKUP($B289,'2019 Ventilation List SORT'!$A$6:$I$102,3)</f>
        <v>0.15</v>
      </c>
      <c r="E289" s="60">
        <f>VLOOKUP($B289,'2019 Ventilation List SORT'!$A$6:$I$102,4)</f>
        <v>0</v>
      </c>
      <c r="F289" s="60">
        <f>VLOOKUP($B289,'2019 Ventilation List SORT'!$A$6:$I$102,5)</f>
        <v>0</v>
      </c>
      <c r="G289" s="57">
        <f>VLOOKUP($B289,'2019 Ventilation List SORT'!$A$6:$I$102,6)</f>
        <v>0</v>
      </c>
      <c r="H289" s="60">
        <f>VLOOKUP($B289,'2019 Ventilation List SORT'!$A$6:$I$102,7)</f>
        <v>1</v>
      </c>
      <c r="I289" s="57" t="str">
        <f>VLOOKUP($B289,'2019 Ventilation List SORT'!$A$6:$I$102,8)</f>
        <v>F</v>
      </c>
      <c r="J289" s="96" t="str">
        <f>VLOOKUP($B289,'2019 Ventilation List SORT'!$A$6:$I$102,9)</f>
        <v>No</v>
      </c>
      <c r="K289" s="148" t="e">
        <f>INDEX(#REF!,MATCH($A289,#REF!,0))*0.5</f>
        <v>#REF!</v>
      </c>
      <c r="L289" s="148">
        <f>INDEX('For CSV - 2019 VentSpcFuncData'!$K$6:$K$101,MATCH($B289,'For CSV - 2019 VentSpcFuncData'!$B$6:$B$101,0))</f>
        <v>0</v>
      </c>
      <c r="M289" s="148" t="e">
        <f t="shared" si="30"/>
        <v>#REF!</v>
      </c>
      <c r="N289" s="148">
        <f>INDEX('For CSV - 2019 VentSpcFuncData'!$J$6:$J$101,MATCH($B289,'For CSV - 2019 VentSpcFuncData'!$B$6:$B$101,0))</f>
        <v>15</v>
      </c>
      <c r="O289" s="148" t="e">
        <f t="shared" si="31"/>
        <v>#REF!</v>
      </c>
      <c r="P289" s="150" t="e">
        <f t="shared" si="29"/>
        <v>#REF!</v>
      </c>
      <c r="Q289" s="45" t="str">
        <f t="shared" si="33"/>
        <v>Stairwell,Residential - Common corridors</v>
      </c>
      <c r="R289" s="45" t="e">
        <f>INDEX(#REF!,MATCH($A289,#REF!,0))</f>
        <v>#REF!</v>
      </c>
      <c r="S289" s="45">
        <f>INDEX('For CSV - 2019 VentSpcFuncData'!$L$6:$L$101,MATCH($B289,'For CSV - 2019 VentSpcFuncData'!$B$6:$B$101,0))</f>
        <v>77</v>
      </c>
      <c r="T289" s="45" t="e">
        <f>MATCH($A289,#REF!,0)</f>
        <v>#REF!</v>
      </c>
      <c r="V289" t="str">
        <f t="shared" si="32"/>
        <v>2,              77,     "Residential - Common corridors"</v>
      </c>
    </row>
    <row r="290" spans="1:22" x14ac:dyDescent="0.25">
      <c r="A290" s="58" t="s">
        <v>575</v>
      </c>
      <c r="B290" s="119" t="s">
        <v>882</v>
      </c>
      <c r="C290" s="57">
        <f>VLOOKUP($B290,'2019 Ventilation List SORT'!$A$6:$I$102,2)</f>
        <v>1.07</v>
      </c>
      <c r="D290" s="57">
        <f>VLOOKUP($B290,'2019 Ventilation List SORT'!$A$6:$I$102,3)</f>
        <v>0.15</v>
      </c>
      <c r="E290" s="60">
        <f>VLOOKUP($B290,'2019 Ventilation List SORT'!$A$6:$I$102,4)</f>
        <v>0</v>
      </c>
      <c r="F290" s="60">
        <f>VLOOKUP($B290,'2019 Ventilation List SORT'!$A$6:$I$102,5)</f>
        <v>0</v>
      </c>
      <c r="G290" s="57">
        <f>VLOOKUP($B290,'2019 Ventilation List SORT'!$A$6:$I$102,6)</f>
        <v>0</v>
      </c>
      <c r="H290" s="60">
        <f>VLOOKUP($B290,'2019 Ventilation List SORT'!$A$6:$I$102,7)</f>
        <v>1</v>
      </c>
      <c r="I290" s="57" t="str">
        <f>VLOOKUP($B290,'2019 Ventilation List SORT'!$A$6:$I$102,8)</f>
        <v>F</v>
      </c>
      <c r="J290" s="96" t="str">
        <f>VLOOKUP($B290,'2019 Ventilation List SORT'!$A$6:$I$102,9)</f>
        <v>No</v>
      </c>
      <c r="K290" s="148" t="e">
        <f>INDEX(#REF!,MATCH($A290,#REF!,0))*0.5</f>
        <v>#REF!</v>
      </c>
      <c r="L290" s="148">
        <f>INDEX('For CSV - 2019 VentSpcFuncData'!$K$6:$K$101,MATCH($B290,'For CSV - 2019 VentSpcFuncData'!$B$6:$B$101,0))</f>
        <v>71.333333333333329</v>
      </c>
      <c r="M290" s="148">
        <f t="shared" si="30"/>
        <v>71.333333333333329</v>
      </c>
      <c r="N290" s="148">
        <f>INDEX('For CSV - 2019 VentSpcFuncData'!$J$6:$J$101,MATCH($B290,'For CSV - 2019 VentSpcFuncData'!$B$6:$B$101,0))</f>
        <v>15</v>
      </c>
      <c r="O290" s="148" t="e">
        <f t="shared" si="31"/>
        <v>#REF!</v>
      </c>
      <c r="P290" s="150" t="e">
        <f t="shared" si="29"/>
        <v>#REF!</v>
      </c>
      <c r="Q290" s="45" t="str">
        <f t="shared" si="33"/>
        <v>Theater Area (Motion Picture),Assembly - Auditorium seating area</v>
      </c>
      <c r="R290" s="45" t="e">
        <f>INDEX(#REF!,MATCH($A290,#REF!,0))</f>
        <v>#REF!</v>
      </c>
      <c r="S290" s="45">
        <f>INDEX('For CSV - 2019 VentSpcFuncData'!$L$6:$L$101,MATCH($B290,'For CSV - 2019 VentSpcFuncData'!$B$6:$B$101,0))</f>
        <v>1</v>
      </c>
      <c r="T290" s="45" t="e">
        <f>MATCH($A290,#REF!,0)</f>
        <v>#REF!</v>
      </c>
      <c r="V290" t="e">
        <f t="shared" si="32"/>
        <v>#REF!</v>
      </c>
    </row>
    <row r="291" spans="1:22" x14ac:dyDescent="0.25">
      <c r="A291" s="58" t="s">
        <v>575</v>
      </c>
      <c r="B291" s="56" t="s">
        <v>882</v>
      </c>
      <c r="C291" s="57">
        <f>VLOOKUP($B291,'2019 Ventilation List SORT'!$A$6:$I$102,2)</f>
        <v>1.07</v>
      </c>
      <c r="D291" s="57">
        <f>VLOOKUP($B291,'2019 Ventilation List SORT'!$A$6:$I$102,3)</f>
        <v>0.15</v>
      </c>
      <c r="E291" s="60">
        <f>VLOOKUP($B291,'2019 Ventilation List SORT'!$A$6:$I$102,4)</f>
        <v>0</v>
      </c>
      <c r="F291" s="60">
        <f>VLOOKUP($B291,'2019 Ventilation List SORT'!$A$6:$I$102,5)</f>
        <v>0</v>
      </c>
      <c r="G291" s="57">
        <f>VLOOKUP($B291,'2019 Ventilation List SORT'!$A$6:$I$102,6)</f>
        <v>0</v>
      </c>
      <c r="H291" s="60">
        <f>VLOOKUP($B291,'2019 Ventilation List SORT'!$A$6:$I$102,7)</f>
        <v>1</v>
      </c>
      <c r="I291" s="57" t="str">
        <f>VLOOKUP($B291,'2019 Ventilation List SORT'!$A$6:$I$102,8)</f>
        <v>F</v>
      </c>
      <c r="J291" s="96" t="str">
        <f>VLOOKUP($B291,'2019 Ventilation List SORT'!$A$6:$I$102,9)</f>
        <v>No</v>
      </c>
      <c r="K291" s="148" t="e">
        <f>INDEX(#REF!,MATCH($A291,#REF!,0))*0.5</f>
        <v>#REF!</v>
      </c>
      <c r="L291" s="148">
        <f>INDEX('For CSV - 2019 VentSpcFuncData'!$K$6:$K$101,MATCH($B291,'For CSV - 2019 VentSpcFuncData'!$B$6:$B$101,0))</f>
        <v>71.333333333333329</v>
      </c>
      <c r="M291" s="148">
        <f t="shared" si="30"/>
        <v>71.333333333333329</v>
      </c>
      <c r="N291" s="148">
        <f>INDEX('For CSV - 2019 VentSpcFuncData'!$J$6:$J$101,MATCH($B291,'For CSV - 2019 VentSpcFuncData'!$B$6:$B$101,0))</f>
        <v>15</v>
      </c>
      <c r="O291" s="148" t="e">
        <f t="shared" si="31"/>
        <v>#REF!</v>
      </c>
      <c r="P291" s="150" t="e">
        <f t="shared" si="29"/>
        <v>#REF!</v>
      </c>
      <c r="Q291" s="45" t="str">
        <f t="shared" si="33"/>
        <v>Theater Area (Motion Picture),Assembly - Auditorium seating area</v>
      </c>
      <c r="R291" s="45" t="e">
        <f>INDEX(#REF!,MATCH($A291,#REF!,0))</f>
        <v>#REF!</v>
      </c>
      <c r="S291" s="45">
        <f>INDEX('For CSV - 2019 VentSpcFuncData'!$L$6:$L$101,MATCH($B291,'For CSV - 2019 VentSpcFuncData'!$B$6:$B$101,0))</f>
        <v>1</v>
      </c>
      <c r="T291" s="45" t="e">
        <f>MATCH($A291,#REF!,0)</f>
        <v>#REF!</v>
      </c>
      <c r="V291" t="str">
        <f t="shared" si="32"/>
        <v>2,              1,     "Assembly - Auditorium seating area"</v>
      </c>
    </row>
    <row r="292" spans="1:22" x14ac:dyDescent="0.25">
      <c r="A292" s="58" t="s">
        <v>576</v>
      </c>
      <c r="B292" s="119" t="s">
        <v>840</v>
      </c>
      <c r="C292" s="57">
        <f>VLOOKUP($B292,'2019 Ventilation List SORT'!$A$6:$I$102,2)</f>
        <v>0.5</v>
      </c>
      <c r="D292" s="57">
        <f>VLOOKUP($B292,'2019 Ventilation List SORT'!$A$6:$I$102,3)</f>
        <v>0.15</v>
      </c>
      <c r="E292" s="60">
        <f>VLOOKUP($B292,'2019 Ventilation List SORT'!$A$6:$I$102,4)</f>
        <v>0</v>
      </c>
      <c r="F292" s="60">
        <f>VLOOKUP($B292,'2019 Ventilation List SORT'!$A$6:$I$102,5)</f>
        <v>0</v>
      </c>
      <c r="G292" s="57">
        <f>VLOOKUP($B292,'2019 Ventilation List SORT'!$A$6:$I$102,6)</f>
        <v>0</v>
      </c>
      <c r="H292" s="60">
        <f>VLOOKUP($B292,'2019 Ventilation List SORT'!$A$6:$I$102,7)</f>
        <v>1</v>
      </c>
      <c r="I292" s="57" t="str">
        <f>VLOOKUP($B292,'2019 Ventilation List SORT'!$A$6:$I$102,8)</f>
        <v>D, F</v>
      </c>
      <c r="J292" s="96" t="str">
        <f>VLOOKUP($B292,'2019 Ventilation List SORT'!$A$6:$I$102,9)</f>
        <v>No</v>
      </c>
      <c r="K292" s="148" t="e">
        <f>INDEX(#REF!,MATCH($A292,#REF!,0))*0.5</f>
        <v>#REF!</v>
      </c>
      <c r="L292" s="148">
        <f>INDEX('For CSV - 2019 VentSpcFuncData'!$K$6:$K$101,MATCH($B292,'For CSV - 2019 VentSpcFuncData'!$B$6:$B$101,0))</f>
        <v>33.333333333333336</v>
      </c>
      <c r="M292" s="148">
        <f t="shared" si="30"/>
        <v>33.333333333333336</v>
      </c>
      <c r="N292" s="148">
        <f>INDEX('For CSV - 2019 VentSpcFuncData'!$J$6:$J$101,MATCH($B292,'For CSV - 2019 VentSpcFuncData'!$B$6:$B$101,0))</f>
        <v>15</v>
      </c>
      <c r="O292" s="148" t="e">
        <f t="shared" si="31"/>
        <v>#REF!</v>
      </c>
      <c r="P292" s="150" t="e">
        <f t="shared" si="29"/>
        <v>#REF!</v>
      </c>
      <c r="Q292" s="45" t="str">
        <f t="shared" si="33"/>
        <v>Theater Area (Performance),Sports/Entertainment - Stages, studios</v>
      </c>
      <c r="R292" s="45" t="e">
        <f>INDEX(#REF!,MATCH($A292,#REF!,0))</f>
        <v>#REF!</v>
      </c>
      <c r="S292" s="45">
        <f>INDEX('For CSV - 2019 VentSpcFuncData'!$L$6:$L$101,MATCH($B292,'For CSV - 2019 VentSpcFuncData'!$B$6:$B$101,0))</f>
        <v>93</v>
      </c>
      <c r="T292" s="45" t="e">
        <f>MATCH($A292,#REF!,0)</f>
        <v>#REF!</v>
      </c>
      <c r="V292" t="e">
        <f t="shared" si="32"/>
        <v>#REF!</v>
      </c>
    </row>
    <row r="293" spans="1:22" x14ac:dyDescent="0.25">
      <c r="A293" s="58" t="s">
        <v>576</v>
      </c>
      <c r="B293" s="56" t="s">
        <v>824</v>
      </c>
      <c r="C293" s="57">
        <f>VLOOKUP($B293,'2019 Ventilation List SORT'!$A$6:$I$102,2)</f>
        <v>1.07</v>
      </c>
      <c r="D293" s="57">
        <f>VLOOKUP($B293,'2019 Ventilation List SORT'!$A$6:$I$102,3)</f>
        <v>0.15</v>
      </c>
      <c r="E293" s="60">
        <f>VLOOKUP($B293,'2019 Ventilation List SORT'!$A$6:$I$102,4)</f>
        <v>0</v>
      </c>
      <c r="F293" s="60">
        <f>VLOOKUP($B293,'2019 Ventilation List SORT'!$A$6:$I$102,5)</f>
        <v>0</v>
      </c>
      <c r="G293" s="57">
        <f>VLOOKUP($B293,'2019 Ventilation List SORT'!$A$6:$I$102,6)</f>
        <v>0</v>
      </c>
      <c r="H293" s="60">
        <f>VLOOKUP($B293,'2019 Ventilation List SORT'!$A$6:$I$102,7)</f>
        <v>1</v>
      </c>
      <c r="I293" s="57" t="str">
        <f>VLOOKUP($B293,'2019 Ventilation List SORT'!$A$6:$I$102,8)</f>
        <v>F</v>
      </c>
      <c r="J293" s="96" t="str">
        <f>VLOOKUP($B293,'2019 Ventilation List SORT'!$A$6:$I$102,9)</f>
        <v>No</v>
      </c>
      <c r="K293" s="148" t="e">
        <f>INDEX(#REF!,MATCH($A293,#REF!,0))*0.5</f>
        <v>#REF!</v>
      </c>
      <c r="L293" s="148" t="e">
        <f>INDEX('For CSV - 2019 VentSpcFuncData'!$K$6:$K$101,MATCH($B293,'For CSV - 2019 VentSpcFuncData'!$B$6:$B$101,0))</f>
        <v>#N/A</v>
      </c>
      <c r="M293" s="148" t="e">
        <f t="shared" si="30"/>
        <v>#N/A</v>
      </c>
      <c r="N293" s="148" t="e">
        <f>INDEX('For CSV - 2019 VentSpcFuncData'!$J$6:$J$101,MATCH($B293,'For CSV - 2019 VentSpcFuncData'!$B$6:$B$101,0))</f>
        <v>#N/A</v>
      </c>
      <c r="O293" s="148" t="e">
        <f t="shared" si="31"/>
        <v>#REF!</v>
      </c>
      <c r="P293" s="150" t="e">
        <f t="shared" si="29"/>
        <v>#REF!</v>
      </c>
      <c r="Q293" s="45" t="str">
        <f t="shared" si="33"/>
        <v>Theater Area (Performance),Education - Music/theater/dance </v>
      </c>
      <c r="R293" s="45" t="e">
        <f>INDEX(#REF!,MATCH($A293,#REF!,0))</f>
        <v>#REF!</v>
      </c>
      <c r="S293" s="45" t="e">
        <f>INDEX('For CSV - 2019 VentSpcFuncData'!$L$6:$L$101,MATCH($B293,'For CSV - 2019 VentSpcFuncData'!$B$6:$B$101,0))</f>
        <v>#N/A</v>
      </c>
      <c r="T293" s="45" t="e">
        <f>MATCH($A293,#REF!,0)</f>
        <v>#REF!</v>
      </c>
      <c r="V293" t="e">
        <f t="shared" si="32"/>
        <v>#N/A</v>
      </c>
    </row>
    <row r="294" spans="1:22" x14ac:dyDescent="0.25">
      <c r="A294" s="58" t="s">
        <v>576</v>
      </c>
      <c r="B294" s="56" t="s">
        <v>781</v>
      </c>
      <c r="C294" s="57">
        <f>VLOOKUP($B294,'2019 Ventilation List SORT'!$A$6:$I$102,2)</f>
        <v>0.15</v>
      </c>
      <c r="D294" s="57">
        <f>VLOOKUP($B294,'2019 Ventilation List SORT'!$A$6:$I$102,3)</f>
        <v>0.15</v>
      </c>
      <c r="E294" s="60">
        <f>VLOOKUP($B294,'2019 Ventilation List SORT'!$A$6:$I$102,4)</f>
        <v>0</v>
      </c>
      <c r="F294" s="60">
        <f>VLOOKUP($B294,'2019 Ventilation List SORT'!$A$6:$I$102,5)</f>
        <v>0</v>
      </c>
      <c r="G294" s="57">
        <f>VLOOKUP($B294,'2019 Ventilation List SORT'!$A$6:$I$102,6)</f>
        <v>0</v>
      </c>
      <c r="H294" s="60">
        <f>VLOOKUP($B294,'2019 Ventilation List SORT'!$A$6:$I$102,7)</f>
        <v>2</v>
      </c>
      <c r="I294" s="57" t="str">
        <f>VLOOKUP($B294,'2019 Ventilation List SORT'!$A$6:$I$102,8)</f>
        <v/>
      </c>
      <c r="J294" s="96" t="str">
        <f>VLOOKUP($B294,'2019 Ventilation List SORT'!$A$6:$I$102,9)</f>
        <v>No</v>
      </c>
      <c r="K294" s="148" t="e">
        <f>INDEX(#REF!,MATCH($A294,#REF!,0))*0.5</f>
        <v>#REF!</v>
      </c>
      <c r="L294" s="148">
        <f>INDEX('For CSV - 2019 VentSpcFuncData'!$K$6:$K$101,MATCH($B294,'For CSV - 2019 VentSpcFuncData'!$B$6:$B$101,0))</f>
        <v>0</v>
      </c>
      <c r="M294" s="148" t="e">
        <f t="shared" si="30"/>
        <v>#REF!</v>
      </c>
      <c r="N294" s="148">
        <f>INDEX('For CSV - 2019 VentSpcFuncData'!$J$6:$J$101,MATCH($B294,'For CSV - 2019 VentSpcFuncData'!$B$6:$B$101,0))</f>
        <v>15</v>
      </c>
      <c r="O294" s="148" t="e">
        <f t="shared" si="31"/>
        <v>#REF!</v>
      </c>
      <c r="P294" s="150" t="e">
        <f t="shared" si="29"/>
        <v>#REF!</v>
      </c>
      <c r="Q294" s="45" t="str">
        <f t="shared" si="33"/>
        <v>Theater Area (Performance),Misc - All others</v>
      </c>
      <c r="R294" s="45" t="e">
        <f>INDEX(#REF!,MATCH($A294,#REF!,0))</f>
        <v>#REF!</v>
      </c>
      <c r="S294" s="45">
        <f>INDEX('For CSV - 2019 VentSpcFuncData'!$L$6:$L$101,MATCH($B294,'For CSV - 2019 VentSpcFuncData'!$B$6:$B$101,0))</f>
        <v>58</v>
      </c>
      <c r="T294" s="45" t="e">
        <f>MATCH($A294,#REF!,0)</f>
        <v>#REF!</v>
      </c>
      <c r="V294" t="str">
        <f t="shared" si="32"/>
        <v>2,              58,     "Misc - All others"</v>
      </c>
    </row>
    <row r="295" spans="1:22" x14ac:dyDescent="0.25">
      <c r="A295" s="58" t="s">
        <v>576</v>
      </c>
      <c r="B295" s="56" t="s">
        <v>840</v>
      </c>
      <c r="C295" s="57">
        <f>VLOOKUP($B295,'2019 Ventilation List SORT'!$A$6:$I$102,2)</f>
        <v>0.5</v>
      </c>
      <c r="D295" s="57">
        <f>VLOOKUP($B295,'2019 Ventilation List SORT'!$A$6:$I$102,3)</f>
        <v>0.15</v>
      </c>
      <c r="E295" s="60">
        <f>VLOOKUP($B295,'2019 Ventilation List SORT'!$A$6:$I$102,4)</f>
        <v>0</v>
      </c>
      <c r="F295" s="60">
        <f>VLOOKUP($B295,'2019 Ventilation List SORT'!$A$6:$I$102,5)</f>
        <v>0</v>
      </c>
      <c r="G295" s="57">
        <f>VLOOKUP($B295,'2019 Ventilation List SORT'!$A$6:$I$102,6)</f>
        <v>0</v>
      </c>
      <c r="H295" s="60">
        <f>VLOOKUP($B295,'2019 Ventilation List SORT'!$A$6:$I$102,7)</f>
        <v>1</v>
      </c>
      <c r="I295" s="57" t="str">
        <f>VLOOKUP($B295,'2019 Ventilation List SORT'!$A$6:$I$102,8)</f>
        <v>D, F</v>
      </c>
      <c r="J295" s="96" t="str">
        <f>VLOOKUP($B295,'2019 Ventilation List SORT'!$A$6:$I$102,9)</f>
        <v>No</v>
      </c>
      <c r="K295" s="148" t="e">
        <f>INDEX(#REF!,MATCH($A295,#REF!,0))*0.5</f>
        <v>#REF!</v>
      </c>
      <c r="L295" s="148">
        <f>INDEX('For CSV - 2019 VentSpcFuncData'!$K$6:$K$101,MATCH($B295,'For CSV - 2019 VentSpcFuncData'!$B$6:$B$101,0))</f>
        <v>33.333333333333336</v>
      </c>
      <c r="M295" s="148">
        <f t="shared" si="30"/>
        <v>33.333333333333336</v>
      </c>
      <c r="N295" s="148">
        <f>INDEX('For CSV - 2019 VentSpcFuncData'!$J$6:$J$101,MATCH($B295,'For CSV - 2019 VentSpcFuncData'!$B$6:$B$101,0))</f>
        <v>15</v>
      </c>
      <c r="O295" s="148" t="e">
        <f t="shared" si="31"/>
        <v>#REF!</v>
      </c>
      <c r="P295" s="150" t="e">
        <f t="shared" si="29"/>
        <v>#REF!</v>
      </c>
      <c r="Q295" s="45" t="str">
        <f t="shared" si="33"/>
        <v>Theater Area (Performance),Sports/Entertainment - Stages, studios</v>
      </c>
      <c r="R295" s="45" t="e">
        <f>INDEX(#REF!,MATCH($A295,#REF!,0))</f>
        <v>#REF!</v>
      </c>
      <c r="S295" s="45">
        <f>INDEX('For CSV - 2019 VentSpcFuncData'!$L$6:$L$101,MATCH($B295,'For CSV - 2019 VentSpcFuncData'!$B$6:$B$101,0))</f>
        <v>93</v>
      </c>
      <c r="T295" s="45" t="e">
        <f>MATCH($A295,#REF!,0)</f>
        <v>#REF!</v>
      </c>
      <c r="V295" t="str">
        <f t="shared" si="32"/>
        <v>2,              93,     "Sports/Entertainment - Stages, studios"</v>
      </c>
    </row>
    <row r="296" spans="1:22" x14ac:dyDescent="0.25">
      <c r="A296" s="45" t="s">
        <v>591</v>
      </c>
      <c r="B296" s="119" t="s">
        <v>779</v>
      </c>
      <c r="C296" s="57">
        <f>VLOOKUP($B296,'2019 Ventilation List SORT'!$A$6:$I$102,2)</f>
        <v>0.5</v>
      </c>
      <c r="D296" s="57">
        <f>VLOOKUP($B296,'2019 Ventilation List SORT'!$A$6:$I$102,3)</f>
        <v>0.15</v>
      </c>
      <c r="E296" s="60">
        <f>VLOOKUP($B296,'2019 Ventilation List SORT'!$A$6:$I$102,4)</f>
        <v>0</v>
      </c>
      <c r="F296" s="60">
        <f>VLOOKUP($B296,'2019 Ventilation List SORT'!$A$6:$I$102,5)</f>
        <v>0</v>
      </c>
      <c r="G296" s="57">
        <f>VLOOKUP($B296,'2019 Ventilation List SORT'!$A$6:$I$102,6)</f>
        <v>0</v>
      </c>
      <c r="H296" s="60">
        <f>VLOOKUP($B296,'2019 Ventilation List SORT'!$A$6:$I$102,7)</f>
        <v>1</v>
      </c>
      <c r="I296" s="57" t="str">
        <f>VLOOKUP($B296,'2019 Ventilation List SORT'!$A$6:$I$102,8)</f>
        <v>F</v>
      </c>
      <c r="J296" s="96" t="str">
        <f>VLOOKUP($B296,'2019 Ventilation List SORT'!$A$6:$I$102,9)</f>
        <v>No</v>
      </c>
      <c r="K296" s="148" t="e">
        <f>INDEX(#REF!,MATCH($A296,#REF!,0))*0.5</f>
        <v>#REF!</v>
      </c>
      <c r="L296" s="148">
        <f>INDEX('For CSV - 2019 VentSpcFuncData'!$K$6:$K$101,MATCH($B296,'For CSV - 2019 VentSpcFuncData'!$B$6:$B$101,0))</f>
        <v>33.333333333333336</v>
      </c>
      <c r="M296" s="148">
        <f t="shared" si="30"/>
        <v>33.333333333333336</v>
      </c>
      <c r="N296" s="148">
        <f>INDEX('For CSV - 2019 VentSpcFuncData'!$J$6:$J$101,MATCH($B296,'For CSV - 2019 VentSpcFuncData'!$B$6:$B$101,0))</f>
        <v>15</v>
      </c>
      <c r="O296" s="148" t="e">
        <f t="shared" si="31"/>
        <v>#REF!</v>
      </c>
      <c r="P296" s="150" t="e">
        <f t="shared" si="29"/>
        <v>#REF!</v>
      </c>
      <c r="Q296" s="45" t="str">
        <f t="shared" si="33"/>
        <v>Transportation Function (Baggage Area),Misc - Transportation waiting</v>
      </c>
      <c r="R296" s="45" t="e">
        <f>INDEX(#REF!,MATCH($A296,#REF!,0))</f>
        <v>#REF!</v>
      </c>
      <c r="S296" s="45">
        <f>INDEX('For CSV - 2019 VentSpcFuncData'!$L$6:$L$101,MATCH($B296,'For CSV - 2019 VentSpcFuncData'!$B$6:$B$101,0))</f>
        <v>69</v>
      </c>
      <c r="T296" s="45" t="e">
        <f>MATCH($A296,#REF!,0)</f>
        <v>#REF!</v>
      </c>
      <c r="V296" t="e">
        <f t="shared" si="32"/>
        <v>#REF!</v>
      </c>
    </row>
    <row r="297" spans="1:22" x14ac:dyDescent="0.25">
      <c r="A297" s="45" t="s">
        <v>591</v>
      </c>
      <c r="B297" s="56" t="s">
        <v>929</v>
      </c>
      <c r="C297" s="57">
        <f>VLOOKUP($B297,'2019 Ventilation List SORT'!$A$6:$I$102,2)</f>
        <v>0.15</v>
      </c>
      <c r="D297" s="57">
        <f>VLOOKUP($B297,'2019 Ventilation List SORT'!$A$6:$I$102,3)</f>
        <v>0.15</v>
      </c>
      <c r="E297" s="60">
        <f>VLOOKUP($B297,'2019 Ventilation List SORT'!$A$6:$I$102,4)</f>
        <v>0</v>
      </c>
      <c r="F297" s="60">
        <f>VLOOKUP($B297,'2019 Ventilation List SORT'!$A$6:$I$102,5)</f>
        <v>0</v>
      </c>
      <c r="G297" s="57">
        <f>VLOOKUP($B297,'2019 Ventilation List SORT'!$A$6:$I$102,6)</f>
        <v>0</v>
      </c>
      <c r="H297" s="60">
        <f>VLOOKUP($B297,'2019 Ventilation List SORT'!$A$6:$I$102,7)</f>
        <v>2</v>
      </c>
      <c r="I297" s="57" t="str">
        <f>VLOOKUP($B297,'2019 Ventilation List SORT'!$A$6:$I$102,8)</f>
        <v/>
      </c>
      <c r="J297" s="96" t="str">
        <f>VLOOKUP($B297,'2019 Ventilation List SORT'!$A$6:$I$102,9)</f>
        <v>No</v>
      </c>
      <c r="K297" s="148" t="e">
        <f>INDEX(#REF!,MATCH($A297,#REF!,0))*0.5</f>
        <v>#REF!</v>
      </c>
      <c r="L297" s="148">
        <f>INDEX('For CSV - 2019 VentSpcFuncData'!$K$6:$K$101,MATCH($B297,'For CSV - 2019 VentSpcFuncData'!$B$6:$B$101,0))</f>
        <v>0</v>
      </c>
      <c r="M297" s="148" t="e">
        <f t="shared" si="30"/>
        <v>#REF!</v>
      </c>
      <c r="N297" s="148">
        <f>INDEX('For CSV - 2019 VentSpcFuncData'!$J$6:$J$101,MATCH($B297,'For CSV - 2019 VentSpcFuncData'!$B$6:$B$101,0))</f>
        <v>15</v>
      </c>
      <c r="O297" s="148" t="e">
        <f t="shared" si="31"/>
        <v>#REF!</v>
      </c>
      <c r="P297" s="150" t="e">
        <f t="shared" si="29"/>
        <v>#REF!</v>
      </c>
      <c r="Q297" s="45" t="str">
        <f t="shared" si="33"/>
        <v>Transportation Function (Baggage Area),Misc - Sorting, packing, light assembly</v>
      </c>
      <c r="R297" s="45" t="e">
        <f>INDEX(#REF!,MATCH($A297,#REF!,0))</f>
        <v>#REF!</v>
      </c>
      <c r="S297" s="45">
        <f>INDEX('For CSV - 2019 VentSpcFuncData'!$L$6:$L$101,MATCH($B297,'For CSV - 2019 VentSpcFuncData'!$B$6:$B$101,0))</f>
        <v>67</v>
      </c>
      <c r="T297" s="45" t="e">
        <f>MATCH($A297,#REF!,0)</f>
        <v>#REF!</v>
      </c>
      <c r="V297" t="str">
        <f t="shared" si="32"/>
        <v>2,              67,     "Misc - Sorting, packing, light assembly"</v>
      </c>
    </row>
    <row r="298" spans="1:22" x14ac:dyDescent="0.25">
      <c r="A298" s="45" t="s">
        <v>591</v>
      </c>
      <c r="B298" s="56" t="s">
        <v>779</v>
      </c>
      <c r="C298" s="57">
        <f>VLOOKUP($B298,'2019 Ventilation List SORT'!$A$6:$I$102,2)</f>
        <v>0.5</v>
      </c>
      <c r="D298" s="57">
        <f>VLOOKUP($B298,'2019 Ventilation List SORT'!$A$6:$I$102,3)</f>
        <v>0.15</v>
      </c>
      <c r="E298" s="60">
        <f>VLOOKUP($B298,'2019 Ventilation List SORT'!$A$6:$I$102,4)</f>
        <v>0</v>
      </c>
      <c r="F298" s="60">
        <f>VLOOKUP($B298,'2019 Ventilation List SORT'!$A$6:$I$102,5)</f>
        <v>0</v>
      </c>
      <c r="G298" s="57">
        <f>VLOOKUP($B298,'2019 Ventilation List SORT'!$A$6:$I$102,6)</f>
        <v>0</v>
      </c>
      <c r="H298" s="60">
        <f>VLOOKUP($B298,'2019 Ventilation List SORT'!$A$6:$I$102,7)</f>
        <v>1</v>
      </c>
      <c r="I298" s="57" t="str">
        <f>VLOOKUP($B298,'2019 Ventilation List SORT'!$A$6:$I$102,8)</f>
        <v>F</v>
      </c>
      <c r="J298" s="96" t="str">
        <f>VLOOKUP($B298,'2019 Ventilation List SORT'!$A$6:$I$102,9)</f>
        <v>No</v>
      </c>
      <c r="K298" s="148" t="e">
        <f>INDEX(#REF!,MATCH($A298,#REF!,0))*0.5</f>
        <v>#REF!</v>
      </c>
      <c r="L298" s="148">
        <f>INDEX('For CSV - 2019 VentSpcFuncData'!$K$6:$K$101,MATCH($B298,'For CSV - 2019 VentSpcFuncData'!$B$6:$B$101,0))</f>
        <v>33.333333333333336</v>
      </c>
      <c r="M298" s="148">
        <f t="shared" si="30"/>
        <v>33.333333333333336</v>
      </c>
      <c r="N298" s="148">
        <f>INDEX('For CSV - 2019 VentSpcFuncData'!$J$6:$J$101,MATCH($B298,'For CSV - 2019 VentSpcFuncData'!$B$6:$B$101,0))</f>
        <v>15</v>
      </c>
      <c r="O298" s="148" t="e">
        <f t="shared" si="31"/>
        <v>#REF!</v>
      </c>
      <c r="P298" s="150" t="e">
        <f t="shared" si="29"/>
        <v>#REF!</v>
      </c>
      <c r="Q298" s="45" t="str">
        <f t="shared" si="33"/>
        <v>Transportation Function (Baggage Area),Misc - Transportation waiting</v>
      </c>
      <c r="R298" s="45" t="e">
        <f>INDEX(#REF!,MATCH($A298,#REF!,0))</f>
        <v>#REF!</v>
      </c>
      <c r="S298" s="45">
        <f>INDEX('For CSV - 2019 VentSpcFuncData'!$L$6:$L$101,MATCH($B298,'For CSV - 2019 VentSpcFuncData'!$B$6:$B$101,0))</f>
        <v>69</v>
      </c>
      <c r="T298" s="45" t="e">
        <f>MATCH($A298,#REF!,0)</f>
        <v>#REF!</v>
      </c>
      <c r="V298" t="str">
        <f t="shared" si="32"/>
        <v>2,              69,     "Misc - Transportation waiting"</v>
      </c>
    </row>
    <row r="299" spans="1:22" x14ac:dyDescent="0.25">
      <c r="A299" s="45" t="s">
        <v>592</v>
      </c>
      <c r="B299" s="119" t="s">
        <v>779</v>
      </c>
      <c r="C299" s="57">
        <f>VLOOKUP($B299,'2019 Ventilation List SORT'!$A$6:$I$102,2)</f>
        <v>0.5</v>
      </c>
      <c r="D299" s="57">
        <f>VLOOKUP($B299,'2019 Ventilation List SORT'!$A$6:$I$102,3)</f>
        <v>0.15</v>
      </c>
      <c r="E299" s="60">
        <f>VLOOKUP($B299,'2019 Ventilation List SORT'!$A$6:$I$102,4)</f>
        <v>0</v>
      </c>
      <c r="F299" s="60">
        <f>VLOOKUP($B299,'2019 Ventilation List SORT'!$A$6:$I$102,5)</f>
        <v>0</v>
      </c>
      <c r="G299" s="57">
        <f>VLOOKUP($B299,'2019 Ventilation List SORT'!$A$6:$I$102,6)</f>
        <v>0</v>
      </c>
      <c r="H299" s="60">
        <f>VLOOKUP($B299,'2019 Ventilation List SORT'!$A$6:$I$102,7)</f>
        <v>1</v>
      </c>
      <c r="I299" s="57" t="str">
        <f>VLOOKUP($B299,'2019 Ventilation List SORT'!$A$6:$I$102,8)</f>
        <v>F</v>
      </c>
      <c r="J299" s="96" t="str">
        <f>VLOOKUP($B299,'2019 Ventilation List SORT'!$A$6:$I$102,9)</f>
        <v>No</v>
      </c>
      <c r="K299" s="148" t="e">
        <f>INDEX(#REF!,MATCH($A299,#REF!,0))*0.5</f>
        <v>#REF!</v>
      </c>
      <c r="L299" s="148">
        <f>INDEX('For CSV - 2019 VentSpcFuncData'!$K$6:$K$101,MATCH($B299,'For CSV - 2019 VentSpcFuncData'!$B$6:$B$101,0))</f>
        <v>33.333333333333336</v>
      </c>
      <c r="M299" s="148">
        <f t="shared" si="30"/>
        <v>33.333333333333336</v>
      </c>
      <c r="N299" s="148">
        <f>INDEX('For CSV - 2019 VentSpcFuncData'!$J$6:$J$101,MATCH($B299,'For CSV - 2019 VentSpcFuncData'!$B$6:$B$101,0))</f>
        <v>15</v>
      </c>
      <c r="O299" s="148" t="e">
        <f t="shared" si="31"/>
        <v>#REF!</v>
      </c>
      <c r="P299" s="150" t="e">
        <f t="shared" si="29"/>
        <v>#REF!</v>
      </c>
      <c r="Q299" s="45" t="str">
        <f t="shared" si="33"/>
        <v>Transportation Function (Ticketing Area),Misc - Transportation waiting</v>
      </c>
      <c r="R299" s="45" t="e">
        <f>INDEX(#REF!,MATCH($A299,#REF!,0))</f>
        <v>#REF!</v>
      </c>
      <c r="S299" s="45">
        <f>INDEX('For CSV - 2019 VentSpcFuncData'!$L$6:$L$101,MATCH($B299,'For CSV - 2019 VentSpcFuncData'!$B$6:$B$101,0))</f>
        <v>69</v>
      </c>
      <c r="T299" s="45" t="e">
        <f>MATCH($A299,#REF!,0)</f>
        <v>#REF!</v>
      </c>
      <c r="V299" t="e">
        <f t="shared" si="32"/>
        <v>#REF!</v>
      </c>
    </row>
    <row r="300" spans="1:22" x14ac:dyDescent="0.25">
      <c r="A300" s="45" t="s">
        <v>592</v>
      </c>
      <c r="B300" s="56" t="s">
        <v>830</v>
      </c>
      <c r="C300" s="57">
        <f>VLOOKUP($B300,'2019 Ventilation List SORT'!$A$6:$I$102,2)</f>
        <v>0.5</v>
      </c>
      <c r="D300" s="57">
        <f>VLOOKUP($B300,'2019 Ventilation List SORT'!$A$6:$I$102,3)</f>
        <v>0.15</v>
      </c>
      <c r="E300" s="60">
        <f>VLOOKUP($B300,'2019 Ventilation List SORT'!$A$6:$I$102,4)</f>
        <v>0</v>
      </c>
      <c r="F300" s="60">
        <f>VLOOKUP($B300,'2019 Ventilation List SORT'!$A$6:$I$102,5)</f>
        <v>0</v>
      </c>
      <c r="G300" s="57">
        <f>VLOOKUP($B300,'2019 Ventilation List SORT'!$A$6:$I$102,6)</f>
        <v>0</v>
      </c>
      <c r="H300" s="60">
        <f>VLOOKUP($B300,'2019 Ventilation List SORT'!$A$6:$I$102,7)</f>
        <v>1</v>
      </c>
      <c r="I300" s="57" t="str">
        <f>VLOOKUP($B300,'2019 Ventilation List SORT'!$A$6:$I$102,8)</f>
        <v>F</v>
      </c>
      <c r="J300" s="96" t="str">
        <f>VLOOKUP($B300,'2019 Ventilation List SORT'!$A$6:$I$102,9)</f>
        <v>No</v>
      </c>
      <c r="K300" s="148" t="e">
        <f>INDEX(#REF!,MATCH($A300,#REF!,0))*0.5</f>
        <v>#REF!</v>
      </c>
      <c r="L300" s="148">
        <f>INDEX('For CSV - 2019 VentSpcFuncData'!$K$6:$K$101,MATCH($B300,'For CSV - 2019 VentSpcFuncData'!$B$6:$B$101,0))</f>
        <v>33.333333333333336</v>
      </c>
      <c r="M300" s="148">
        <f t="shared" si="30"/>
        <v>33.333333333333336</v>
      </c>
      <c r="N300" s="148">
        <f>INDEX('For CSV - 2019 VentSpcFuncData'!$J$6:$J$101,MATCH($B300,'For CSV - 2019 VentSpcFuncData'!$B$6:$B$101,0))</f>
        <v>15</v>
      </c>
      <c r="O300" s="148" t="e">
        <f t="shared" si="31"/>
        <v>#REF!</v>
      </c>
      <c r="P300" s="150" t="e">
        <f t="shared" si="29"/>
        <v>#REF!</v>
      </c>
      <c r="Q300" s="45" t="str">
        <f t="shared" si="33"/>
        <v>Transportation Function (Ticketing Area),Assembly - Lobbies</v>
      </c>
      <c r="R300" s="45" t="e">
        <f>INDEX(#REF!,MATCH($A300,#REF!,0))</f>
        <v>#REF!</v>
      </c>
      <c r="S300" s="45">
        <f>INDEX('For CSV - 2019 VentSpcFuncData'!$L$6:$L$101,MATCH($B300,'For CSV - 2019 VentSpcFuncData'!$B$6:$B$101,0))</f>
        <v>5</v>
      </c>
      <c r="T300" s="45" t="e">
        <f>MATCH($A300,#REF!,0)</f>
        <v>#REF!</v>
      </c>
      <c r="V300" t="str">
        <f t="shared" si="32"/>
        <v>2,              5,     "Assembly - Lobbies"</v>
      </c>
    </row>
    <row r="301" spans="1:22" x14ac:dyDescent="0.25">
      <c r="A301" s="45" t="s">
        <v>592</v>
      </c>
      <c r="B301" s="56" t="s">
        <v>779</v>
      </c>
      <c r="C301" s="57">
        <f>VLOOKUP($B301,'2019 Ventilation List SORT'!$A$6:$I$102,2)</f>
        <v>0.5</v>
      </c>
      <c r="D301" s="57">
        <f>VLOOKUP($B301,'2019 Ventilation List SORT'!$A$6:$I$102,3)</f>
        <v>0.15</v>
      </c>
      <c r="E301" s="60">
        <f>VLOOKUP($B301,'2019 Ventilation List SORT'!$A$6:$I$102,4)</f>
        <v>0</v>
      </c>
      <c r="F301" s="60">
        <f>VLOOKUP($B301,'2019 Ventilation List SORT'!$A$6:$I$102,5)</f>
        <v>0</v>
      </c>
      <c r="G301" s="57">
        <f>VLOOKUP($B301,'2019 Ventilation List SORT'!$A$6:$I$102,6)</f>
        <v>0</v>
      </c>
      <c r="H301" s="60">
        <f>VLOOKUP($B301,'2019 Ventilation List SORT'!$A$6:$I$102,7)</f>
        <v>1</v>
      </c>
      <c r="I301" s="57" t="str">
        <f>VLOOKUP($B301,'2019 Ventilation List SORT'!$A$6:$I$102,8)</f>
        <v>F</v>
      </c>
      <c r="J301" s="96" t="str">
        <f>VLOOKUP($B301,'2019 Ventilation List SORT'!$A$6:$I$102,9)</f>
        <v>No</v>
      </c>
      <c r="K301" s="148" t="e">
        <f>INDEX(#REF!,MATCH($A301,#REF!,0))*0.5</f>
        <v>#REF!</v>
      </c>
      <c r="L301" s="148">
        <f>INDEX('For CSV - 2019 VentSpcFuncData'!$K$6:$K$101,MATCH($B301,'For CSV - 2019 VentSpcFuncData'!$B$6:$B$101,0))</f>
        <v>33.333333333333336</v>
      </c>
      <c r="M301" s="148">
        <f t="shared" si="30"/>
        <v>33.333333333333336</v>
      </c>
      <c r="N301" s="148">
        <f>INDEX('For CSV - 2019 VentSpcFuncData'!$J$6:$J$101,MATCH($B301,'For CSV - 2019 VentSpcFuncData'!$B$6:$B$101,0))</f>
        <v>15</v>
      </c>
      <c r="O301" s="148" t="e">
        <f t="shared" si="31"/>
        <v>#REF!</v>
      </c>
      <c r="P301" s="150" t="e">
        <f t="shared" si="29"/>
        <v>#REF!</v>
      </c>
      <c r="Q301" s="45" t="str">
        <f t="shared" si="33"/>
        <v>Transportation Function (Ticketing Area),Misc - Transportation waiting</v>
      </c>
      <c r="R301" s="45" t="e">
        <f>INDEX(#REF!,MATCH($A301,#REF!,0))</f>
        <v>#REF!</v>
      </c>
      <c r="S301" s="45">
        <f>INDEX('For CSV - 2019 VentSpcFuncData'!$L$6:$L$101,MATCH($B301,'For CSV - 2019 VentSpcFuncData'!$B$6:$B$101,0))</f>
        <v>69</v>
      </c>
      <c r="T301" s="45" t="e">
        <f>MATCH($A301,#REF!,0)</f>
        <v>#REF!</v>
      </c>
      <c r="V301" t="str">
        <f t="shared" si="32"/>
        <v>2,              69,     "Misc - Transportation waiting"</v>
      </c>
    </row>
    <row r="302" spans="1:22" x14ac:dyDescent="0.25">
      <c r="A302" s="45" t="s">
        <v>526</v>
      </c>
      <c r="B302" s="119" t="s">
        <v>769</v>
      </c>
      <c r="C302" s="57">
        <f>VLOOKUP($B302,'2019 Ventilation List SORT'!$A$6:$I$102,2)</f>
        <v>0.15</v>
      </c>
      <c r="D302" s="57">
        <f>VLOOKUP($B302,'2019 Ventilation List SORT'!$A$6:$I$102,3)</f>
        <v>0.15</v>
      </c>
      <c r="E302" s="60">
        <f>VLOOKUP($B302,'2019 Ventilation List SORT'!$A$6:$I$102,4)</f>
        <v>0</v>
      </c>
      <c r="F302" s="60">
        <f>VLOOKUP($B302,'2019 Ventilation List SORT'!$A$6:$I$102,5)</f>
        <v>0</v>
      </c>
      <c r="G302" s="57">
        <f>VLOOKUP($B302,'2019 Ventilation List SORT'!$A$6:$I$102,6)</f>
        <v>0</v>
      </c>
      <c r="H302" s="60">
        <f>VLOOKUP($B302,'2019 Ventilation List SORT'!$A$6:$I$102,7)</f>
        <v>1</v>
      </c>
      <c r="I302" s="57" t="str">
        <f>VLOOKUP($B302,'2019 Ventilation List SORT'!$A$6:$I$102,8)</f>
        <v>F</v>
      </c>
      <c r="J302" s="96" t="str">
        <f>VLOOKUP($B302,'2019 Ventilation List SORT'!$A$6:$I$102,9)</f>
        <v>No</v>
      </c>
      <c r="K302" s="148" t="e">
        <f>INDEX(#REF!,MATCH($A302,#REF!,0))*0.5</f>
        <v>#REF!</v>
      </c>
      <c r="L302" s="148">
        <f>INDEX('For CSV - 2019 VentSpcFuncData'!$K$6:$K$101,MATCH($B302,'For CSV - 2019 VentSpcFuncData'!$B$6:$B$101,0))</f>
        <v>0</v>
      </c>
      <c r="M302" s="148" t="e">
        <f t="shared" si="30"/>
        <v>#REF!</v>
      </c>
      <c r="N302" s="148">
        <f>INDEX('For CSV - 2019 VentSpcFuncData'!$J$6:$J$101,MATCH($B302,'For CSV - 2019 VentSpcFuncData'!$B$6:$B$101,0))</f>
        <v>15</v>
      </c>
      <c r="O302" s="148" t="e">
        <f t="shared" si="31"/>
        <v>#REF!</v>
      </c>
      <c r="P302" s="150" t="e">
        <f t="shared" si="29"/>
        <v>#REF!</v>
      </c>
      <c r="Q302" s="45" t="str">
        <f t="shared" si="33"/>
        <v>Unleased Tenant Area,Office - Office space</v>
      </c>
      <c r="R302" s="45" t="e">
        <f>INDEX(#REF!,MATCH($A302,#REF!,0))</f>
        <v>#REF!</v>
      </c>
      <c r="S302" s="45">
        <f>INDEX('For CSV - 2019 VentSpcFuncData'!$L$6:$L$101,MATCH($B302,'For CSV - 2019 VentSpcFuncData'!$B$6:$B$101,0))</f>
        <v>74</v>
      </c>
      <c r="T302" s="45" t="e">
        <f>MATCH($A302,#REF!,0)</f>
        <v>#REF!</v>
      </c>
      <c r="V302" t="e">
        <f t="shared" si="32"/>
        <v>#REF!</v>
      </c>
    </row>
    <row r="303" spans="1:22" x14ac:dyDescent="0.25">
      <c r="A303" s="45" t="s">
        <v>526</v>
      </c>
      <c r="B303" s="56" t="s">
        <v>1016</v>
      </c>
      <c r="C303" s="57">
        <f>VLOOKUP($B303,'2019 Ventilation List SORT'!$A$6:$I$102,2)</f>
        <v>0.25</v>
      </c>
      <c r="D303" s="57">
        <f>VLOOKUP($B303,'2019 Ventilation List SORT'!$A$6:$I$102,3)</f>
        <v>0.2</v>
      </c>
      <c r="E303" s="60">
        <f>VLOOKUP($B303,'2019 Ventilation List SORT'!$A$6:$I$102,4)</f>
        <v>0</v>
      </c>
      <c r="F303" s="60">
        <f>VLOOKUP($B303,'2019 Ventilation List SORT'!$A$6:$I$102,5)</f>
        <v>0</v>
      </c>
      <c r="G303" s="57">
        <f>VLOOKUP($B303,'2019 Ventilation List SORT'!$A$6:$I$102,6)</f>
        <v>0</v>
      </c>
      <c r="H303" s="60">
        <f>VLOOKUP($B303,'2019 Ventilation List SORT'!$A$6:$I$102,7)</f>
        <v>2</v>
      </c>
      <c r="I303" s="57" t="str">
        <f>VLOOKUP($B303,'2019 Ventilation List SORT'!$A$6:$I$102,8)</f>
        <v/>
      </c>
      <c r="J303" s="96" t="str">
        <f>VLOOKUP($B303,'2019 Ventilation List SORT'!$A$6:$I$102,9)</f>
        <v>No</v>
      </c>
      <c r="K303" s="148" t="e">
        <f>INDEX(#REF!,MATCH($A303,#REF!,0))*0.5</f>
        <v>#REF!</v>
      </c>
      <c r="L303" s="148">
        <f>INDEX('For CSV - 2019 VentSpcFuncData'!$K$6:$K$101,MATCH($B303,'For CSV - 2019 VentSpcFuncData'!$B$6:$B$101,0))</f>
        <v>16.666666666666668</v>
      </c>
      <c r="M303" s="148">
        <f t="shared" si="30"/>
        <v>16.666666666666668</v>
      </c>
      <c r="N303" s="148">
        <f>INDEX('For CSV - 2019 VentSpcFuncData'!$J$6:$J$101,MATCH($B303,'For CSV - 2019 VentSpcFuncData'!$B$6:$B$101,0))</f>
        <v>15</v>
      </c>
      <c r="O303" s="148" t="e">
        <f t="shared" si="31"/>
        <v>#REF!</v>
      </c>
      <c r="P303" s="150" t="e">
        <f t="shared" si="29"/>
        <v>#REF!</v>
      </c>
      <c r="Q303" s="45" t="str">
        <f t="shared" si="33"/>
        <v>Unleased Tenant Area,Retail - Sales</v>
      </c>
      <c r="R303" s="45" t="e">
        <f>INDEX(#REF!,MATCH($A303,#REF!,0))</f>
        <v>#REF!</v>
      </c>
      <c r="S303" s="45">
        <f>INDEX('For CSV - 2019 VentSpcFuncData'!$L$6:$L$101,MATCH($B303,'For CSV - 2019 VentSpcFuncData'!$B$6:$B$101,0))</f>
        <v>83</v>
      </c>
      <c r="T303" s="45" t="e">
        <f>MATCH($A303,#REF!,0)</f>
        <v>#REF!</v>
      </c>
      <c r="V303" t="str">
        <f t="shared" si="32"/>
        <v>2,              83,     "Retail - Sales"</v>
      </c>
    </row>
    <row r="304" spans="1:22" x14ac:dyDescent="0.25">
      <c r="A304" s="45" t="s">
        <v>526</v>
      </c>
      <c r="B304" s="56" t="s">
        <v>753</v>
      </c>
      <c r="C304" s="57">
        <f>VLOOKUP($B304,'2019 Ventilation List SORT'!$A$6:$I$102,2)</f>
        <v>0.5</v>
      </c>
      <c r="D304" s="57">
        <f>VLOOKUP($B304,'2019 Ventilation List SORT'!$A$6:$I$102,3)</f>
        <v>0.15</v>
      </c>
      <c r="E304" s="60">
        <f>VLOOKUP($B304,'2019 Ventilation List SORT'!$A$6:$I$102,4)</f>
        <v>0</v>
      </c>
      <c r="F304" s="60">
        <f>VLOOKUP($B304,'2019 Ventilation List SORT'!$A$6:$I$102,5)</f>
        <v>0</v>
      </c>
      <c r="G304" s="57">
        <f>VLOOKUP($B304,'2019 Ventilation List SORT'!$A$6:$I$102,6)</f>
        <v>0</v>
      </c>
      <c r="H304" s="60">
        <f>VLOOKUP($B304,'2019 Ventilation List SORT'!$A$6:$I$102,7)</f>
        <v>2</v>
      </c>
      <c r="I304" s="57" t="str">
        <f>VLOOKUP($B304,'2019 Ventilation List SORT'!$A$6:$I$102,8)</f>
        <v/>
      </c>
      <c r="J304" s="96" t="str">
        <f>VLOOKUP($B304,'2019 Ventilation List SORT'!$A$6:$I$102,9)</f>
        <v>No</v>
      </c>
      <c r="K304" s="148" t="e">
        <f>INDEX(#REF!,MATCH($A304,#REF!,0))*0.5</f>
        <v>#REF!</v>
      </c>
      <c r="L304" s="148">
        <f>INDEX('For CSV - 2019 VentSpcFuncData'!$K$6:$K$101,MATCH($B304,'For CSV - 2019 VentSpcFuncData'!$B$6:$B$101,0))</f>
        <v>33.333333333333336</v>
      </c>
      <c r="M304" s="148">
        <f t="shared" si="30"/>
        <v>33.333333333333336</v>
      </c>
      <c r="N304" s="148">
        <f>INDEX('For CSV - 2019 VentSpcFuncData'!$J$6:$J$101,MATCH($B304,'For CSV - 2019 VentSpcFuncData'!$B$6:$B$101,0))</f>
        <v>15</v>
      </c>
      <c r="O304" s="148" t="e">
        <f t="shared" si="31"/>
        <v>#REF!</v>
      </c>
      <c r="P304" s="150" t="e">
        <f t="shared" si="29"/>
        <v>#REF!</v>
      </c>
      <c r="Q304" s="45" t="str">
        <f t="shared" si="33"/>
        <v>Unleased Tenant Area,Food Service - Cafeteria/fast-food dining</v>
      </c>
      <c r="R304" s="45" t="e">
        <f>INDEX(#REF!,MATCH($A304,#REF!,0))</f>
        <v>#REF!</v>
      </c>
      <c r="S304" s="45">
        <f>INDEX('For CSV - 2019 VentSpcFuncData'!$L$6:$L$101,MATCH($B304,'For CSV - 2019 VentSpcFuncData'!$B$6:$B$101,0))</f>
        <v>43</v>
      </c>
      <c r="T304" s="45" t="e">
        <f>MATCH($A304,#REF!,0)</f>
        <v>#REF!</v>
      </c>
      <c r="V304" t="str">
        <f t="shared" si="32"/>
        <v>2,              43,     "Food Service - Cafeteria/fast-food dining"</v>
      </c>
    </row>
    <row r="305" spans="1:22" x14ac:dyDescent="0.25">
      <c r="A305" s="45" t="s">
        <v>526</v>
      </c>
      <c r="B305" s="56" t="s">
        <v>752</v>
      </c>
      <c r="C305" s="57">
        <f>VLOOKUP($B305,'2019 Ventilation List SORT'!$A$6:$I$102,2)</f>
        <v>0.5</v>
      </c>
      <c r="D305" s="57">
        <f>VLOOKUP($B305,'2019 Ventilation List SORT'!$A$6:$I$102,3)</f>
        <v>0.15</v>
      </c>
      <c r="E305" s="60">
        <f>VLOOKUP($B305,'2019 Ventilation List SORT'!$A$6:$I$102,4)</f>
        <v>0</v>
      </c>
      <c r="F305" s="60">
        <f>VLOOKUP($B305,'2019 Ventilation List SORT'!$A$6:$I$102,5)</f>
        <v>0</v>
      </c>
      <c r="G305" s="57">
        <f>VLOOKUP($B305,'2019 Ventilation List SORT'!$A$6:$I$102,6)</f>
        <v>0</v>
      </c>
      <c r="H305" s="60">
        <f>VLOOKUP($B305,'2019 Ventilation List SORT'!$A$6:$I$102,7)</f>
        <v>2</v>
      </c>
      <c r="I305" s="57" t="str">
        <f>VLOOKUP($B305,'2019 Ventilation List SORT'!$A$6:$I$102,8)</f>
        <v/>
      </c>
      <c r="J305" s="96" t="str">
        <f>VLOOKUP($B305,'2019 Ventilation List SORT'!$A$6:$I$102,9)</f>
        <v>No</v>
      </c>
      <c r="K305" s="148" t="e">
        <f>INDEX(#REF!,MATCH($A305,#REF!,0))*0.5</f>
        <v>#REF!</v>
      </c>
      <c r="L305" s="148">
        <f>INDEX('For CSV - 2019 VentSpcFuncData'!$K$6:$K$101,MATCH($B305,'For CSV - 2019 VentSpcFuncData'!$B$6:$B$101,0))</f>
        <v>33.333333333333336</v>
      </c>
      <c r="M305" s="148">
        <f t="shared" si="30"/>
        <v>33.333333333333336</v>
      </c>
      <c r="N305" s="148">
        <f>INDEX('For CSV - 2019 VentSpcFuncData'!$J$6:$J$101,MATCH($B305,'For CSV - 2019 VentSpcFuncData'!$B$6:$B$101,0))</f>
        <v>15</v>
      </c>
      <c r="O305" s="148" t="e">
        <f t="shared" si="31"/>
        <v>#REF!</v>
      </c>
      <c r="P305" s="150" t="e">
        <f t="shared" si="29"/>
        <v>#REF!</v>
      </c>
      <c r="Q305" s="45" t="str">
        <f t="shared" si="33"/>
        <v>Unleased Tenant Area,Food Service - Restaurant dining rooms</v>
      </c>
      <c r="R305" s="45" t="e">
        <f>INDEX(#REF!,MATCH($A305,#REF!,0))</f>
        <v>#REF!</v>
      </c>
      <c r="S305" s="45">
        <f>INDEX('For CSV - 2019 VentSpcFuncData'!$L$6:$L$101,MATCH($B305,'For CSV - 2019 VentSpcFuncData'!$B$6:$B$101,0))</f>
        <v>45</v>
      </c>
      <c r="T305" s="45" t="e">
        <f>MATCH($A305,#REF!,0)</f>
        <v>#REF!</v>
      </c>
      <c r="V305" t="str">
        <f t="shared" si="32"/>
        <v>2,              45,     "Food Service - Restaurant dining rooms"</v>
      </c>
    </row>
    <row r="306" spans="1:22" x14ac:dyDescent="0.25">
      <c r="A306" s="45" t="s">
        <v>526</v>
      </c>
      <c r="B306" s="56" t="s">
        <v>781</v>
      </c>
      <c r="C306" s="57">
        <f>VLOOKUP($B306,'2019 Ventilation List SORT'!$A$6:$I$102,2)</f>
        <v>0.15</v>
      </c>
      <c r="D306" s="57">
        <f>VLOOKUP($B306,'2019 Ventilation List SORT'!$A$6:$I$102,3)</f>
        <v>0.15</v>
      </c>
      <c r="E306" s="60">
        <f>VLOOKUP($B306,'2019 Ventilation List SORT'!$A$6:$I$102,4)</f>
        <v>0</v>
      </c>
      <c r="F306" s="60">
        <f>VLOOKUP($B306,'2019 Ventilation List SORT'!$A$6:$I$102,5)</f>
        <v>0</v>
      </c>
      <c r="G306" s="57">
        <f>VLOOKUP($B306,'2019 Ventilation List SORT'!$A$6:$I$102,6)</f>
        <v>0</v>
      </c>
      <c r="H306" s="60">
        <f>VLOOKUP($B306,'2019 Ventilation List SORT'!$A$6:$I$102,7)</f>
        <v>2</v>
      </c>
      <c r="I306" s="57" t="str">
        <f>VLOOKUP($B306,'2019 Ventilation List SORT'!$A$6:$I$102,8)</f>
        <v/>
      </c>
      <c r="J306" s="96" t="str">
        <f>VLOOKUP($B306,'2019 Ventilation List SORT'!$A$6:$I$102,9)</f>
        <v>No</v>
      </c>
      <c r="K306" s="148" t="e">
        <f>INDEX(#REF!,MATCH($A306,#REF!,0))*0.5</f>
        <v>#REF!</v>
      </c>
      <c r="L306" s="148">
        <f>INDEX('For CSV - 2019 VentSpcFuncData'!$K$6:$K$101,MATCH($B306,'For CSV - 2019 VentSpcFuncData'!$B$6:$B$101,0))</f>
        <v>0</v>
      </c>
      <c r="M306" s="148" t="e">
        <f t="shared" si="30"/>
        <v>#REF!</v>
      </c>
      <c r="N306" s="148">
        <f>INDEX('For CSV - 2019 VentSpcFuncData'!$J$6:$J$101,MATCH($B306,'For CSV - 2019 VentSpcFuncData'!$B$6:$B$101,0))</f>
        <v>15</v>
      </c>
      <c r="O306" s="148" t="e">
        <f t="shared" si="31"/>
        <v>#REF!</v>
      </c>
      <c r="P306" s="150" t="e">
        <f t="shared" si="29"/>
        <v>#REF!</v>
      </c>
      <c r="Q306" s="45" t="str">
        <f t="shared" si="33"/>
        <v>Unleased Tenant Area,Misc - All others</v>
      </c>
      <c r="R306" s="45" t="e">
        <f>INDEX(#REF!,MATCH($A306,#REF!,0))</f>
        <v>#REF!</v>
      </c>
      <c r="S306" s="45">
        <f>INDEX('For CSV - 2019 VentSpcFuncData'!$L$6:$L$101,MATCH($B306,'For CSV - 2019 VentSpcFuncData'!$B$6:$B$101,0))</f>
        <v>58</v>
      </c>
      <c r="T306" s="45" t="e">
        <f>MATCH($A306,#REF!,0)</f>
        <v>#REF!</v>
      </c>
      <c r="V306" t="str">
        <f t="shared" si="32"/>
        <v>2,              58,     "Misc - All others"</v>
      </c>
    </row>
    <row r="307" spans="1:22" x14ac:dyDescent="0.25">
      <c r="A307" s="45" t="s">
        <v>526</v>
      </c>
      <c r="B307" s="56" t="s">
        <v>780</v>
      </c>
      <c r="C307" s="57">
        <f>VLOOKUP($B307,'2019 Ventilation List SORT'!$A$6:$I$102,2)</f>
        <v>0.15</v>
      </c>
      <c r="D307" s="57">
        <f>VLOOKUP($B307,'2019 Ventilation List SORT'!$A$6:$I$102,3)</f>
        <v>0.15</v>
      </c>
      <c r="E307" s="60">
        <f>VLOOKUP($B307,'2019 Ventilation List SORT'!$A$6:$I$102,4)</f>
        <v>0</v>
      </c>
      <c r="F307" s="60">
        <f>VLOOKUP($B307,'2019 Ventilation List SORT'!$A$6:$I$102,5)</f>
        <v>0</v>
      </c>
      <c r="G307" s="57">
        <f>VLOOKUP($B307,'2019 Ventilation List SORT'!$A$6:$I$102,6)</f>
        <v>0</v>
      </c>
      <c r="H307" s="60">
        <f>VLOOKUP($B307,'2019 Ventilation List SORT'!$A$6:$I$102,7)</f>
        <v>2</v>
      </c>
      <c r="I307" s="57" t="str">
        <f>VLOOKUP($B307,'2019 Ventilation List SORT'!$A$6:$I$102,8)</f>
        <v>B</v>
      </c>
      <c r="J307" s="96" t="str">
        <f>VLOOKUP($B307,'2019 Ventilation List SORT'!$A$6:$I$102,9)</f>
        <v>No</v>
      </c>
      <c r="K307" s="148" t="e">
        <f>INDEX(#REF!,MATCH($A307,#REF!,0))*0.5</f>
        <v>#REF!</v>
      </c>
      <c r="L307" s="148">
        <f>INDEX('For CSV - 2019 VentSpcFuncData'!$K$6:$K$101,MATCH($B307,'For CSV - 2019 VentSpcFuncData'!$B$6:$B$101,0))</f>
        <v>0</v>
      </c>
      <c r="M307" s="148" t="e">
        <f t="shared" si="30"/>
        <v>#REF!</v>
      </c>
      <c r="N307" s="148">
        <f>INDEX('For CSV - 2019 VentSpcFuncData'!$J$6:$J$101,MATCH($B307,'For CSV - 2019 VentSpcFuncData'!$B$6:$B$101,0))</f>
        <v>15</v>
      </c>
      <c r="O307" s="148" t="e">
        <f t="shared" si="31"/>
        <v>#REF!</v>
      </c>
      <c r="P307" s="150" t="e">
        <f t="shared" si="29"/>
        <v>#REF!</v>
      </c>
      <c r="Q307" s="45" t="str">
        <f t="shared" ref="Q307:Q330" si="34">_xlfn.CONCAT(A307,",",B307)</f>
        <v>Unleased Tenant Area,Misc - Warehouses</v>
      </c>
      <c r="R307" s="45" t="e">
        <f>INDEX(#REF!,MATCH($A307,#REF!,0))</f>
        <v>#REF!</v>
      </c>
      <c r="S307" s="45">
        <f>INDEX('For CSV - 2019 VentSpcFuncData'!$L$6:$L$101,MATCH($B307,'For CSV - 2019 VentSpcFuncData'!$B$6:$B$101,0))</f>
        <v>70</v>
      </c>
      <c r="T307" s="45" t="e">
        <f>MATCH($A307,#REF!,0)</f>
        <v>#REF!</v>
      </c>
      <c r="V307" t="str">
        <f t="shared" si="32"/>
        <v>2,              70,     "Misc - Warehouses"</v>
      </c>
    </row>
    <row r="308" spans="1:22" x14ac:dyDescent="0.25">
      <c r="A308" s="45" t="s">
        <v>526</v>
      </c>
      <c r="B308" s="56" t="s">
        <v>769</v>
      </c>
      <c r="C308" s="57">
        <f>VLOOKUP($B308,'2019 Ventilation List SORT'!$A$6:$I$102,2)</f>
        <v>0.15</v>
      </c>
      <c r="D308" s="57">
        <f>VLOOKUP($B308,'2019 Ventilation List SORT'!$A$6:$I$102,3)</f>
        <v>0.15</v>
      </c>
      <c r="E308" s="60">
        <f>VLOOKUP($B308,'2019 Ventilation List SORT'!$A$6:$I$102,4)</f>
        <v>0</v>
      </c>
      <c r="F308" s="60">
        <f>VLOOKUP($B308,'2019 Ventilation List SORT'!$A$6:$I$102,5)</f>
        <v>0</v>
      </c>
      <c r="G308" s="57">
        <f>VLOOKUP($B308,'2019 Ventilation List SORT'!$A$6:$I$102,6)</f>
        <v>0</v>
      </c>
      <c r="H308" s="60">
        <f>VLOOKUP($B308,'2019 Ventilation List SORT'!$A$6:$I$102,7)</f>
        <v>1</v>
      </c>
      <c r="I308" s="57" t="str">
        <f>VLOOKUP($B308,'2019 Ventilation List SORT'!$A$6:$I$102,8)</f>
        <v>F</v>
      </c>
      <c r="J308" s="96" t="str">
        <f>VLOOKUP($B308,'2019 Ventilation List SORT'!$A$6:$I$102,9)</f>
        <v>No</v>
      </c>
      <c r="K308" s="148" t="e">
        <f>INDEX(#REF!,MATCH($A308,#REF!,0))*0.5</f>
        <v>#REF!</v>
      </c>
      <c r="L308" s="148">
        <f>INDEX('For CSV - 2019 VentSpcFuncData'!$K$6:$K$101,MATCH($B308,'For CSV - 2019 VentSpcFuncData'!$B$6:$B$101,0))</f>
        <v>0</v>
      </c>
      <c r="M308" s="148" t="e">
        <f t="shared" si="30"/>
        <v>#REF!</v>
      </c>
      <c r="N308" s="148">
        <f>INDEX('For CSV - 2019 VentSpcFuncData'!$J$6:$J$101,MATCH($B308,'For CSV - 2019 VentSpcFuncData'!$B$6:$B$101,0))</f>
        <v>15</v>
      </c>
      <c r="O308" s="148" t="e">
        <f t="shared" si="31"/>
        <v>#REF!</v>
      </c>
      <c r="P308" s="150" t="e">
        <f t="shared" si="29"/>
        <v>#REF!</v>
      </c>
      <c r="Q308" s="45" t="str">
        <f t="shared" si="34"/>
        <v>Unleased Tenant Area,Office - Office space</v>
      </c>
      <c r="R308" s="45" t="e">
        <f>INDEX(#REF!,MATCH($A308,#REF!,0))</f>
        <v>#REF!</v>
      </c>
      <c r="S308" s="45">
        <f>INDEX('For CSV - 2019 VentSpcFuncData'!$L$6:$L$101,MATCH($B308,'For CSV - 2019 VentSpcFuncData'!$B$6:$B$101,0))</f>
        <v>74</v>
      </c>
      <c r="T308" s="45" t="e">
        <f>MATCH($A308,#REF!,0)</f>
        <v>#REF!</v>
      </c>
      <c r="V308" t="str">
        <f t="shared" si="32"/>
        <v>2,              74,     "Office - Office space"</v>
      </c>
    </row>
    <row r="309" spans="1:22" x14ac:dyDescent="0.25">
      <c r="A309" s="45" t="s">
        <v>277</v>
      </c>
      <c r="B309" s="119" t="s">
        <v>131</v>
      </c>
      <c r="C309" s="57">
        <f>VLOOKUP($B309,'2019 Ventilation List SORT'!$A$6:$I$102,2)</f>
        <v>0.15</v>
      </c>
      <c r="D309" s="57">
        <f>VLOOKUP($B309,'2019 Ventilation List SORT'!$A$6:$I$102,3)</f>
        <v>0.15</v>
      </c>
      <c r="E309" s="60">
        <f>VLOOKUP($B309,'2019 Ventilation List SORT'!$A$6:$I$102,4)</f>
        <v>0</v>
      </c>
      <c r="F309" s="60">
        <f>VLOOKUP($B309,'2019 Ventilation List SORT'!$A$6:$I$102,5)</f>
        <v>0</v>
      </c>
      <c r="G309" s="57">
        <f>VLOOKUP($B309,'2019 Ventilation List SORT'!$A$6:$I$102,6)</f>
        <v>0</v>
      </c>
      <c r="H309" s="60">
        <f>VLOOKUP($B309,'2019 Ventilation List SORT'!$A$6:$I$102,7)</f>
        <v>2</v>
      </c>
      <c r="I309" s="57" t="str">
        <f>VLOOKUP($B309,'2019 Ventilation List SORT'!$A$6:$I$102,8)</f>
        <v>B</v>
      </c>
      <c r="J309" s="96" t="str">
        <f>VLOOKUP($B309,'2019 Ventilation List SORT'!$A$6:$I$102,9)</f>
        <v>No</v>
      </c>
      <c r="K309" s="148" t="e">
        <f>INDEX(#REF!,MATCH($A309,#REF!,0))*0.5</f>
        <v>#REF!</v>
      </c>
      <c r="L309" s="148">
        <f>INDEX('For CSV - 2019 VentSpcFuncData'!$K$6:$K$101,MATCH($B309,'For CSV - 2019 VentSpcFuncData'!$B$6:$B$101,0))</f>
        <v>0</v>
      </c>
      <c r="M309" s="148" t="e">
        <f t="shared" si="30"/>
        <v>#REF!</v>
      </c>
      <c r="N309" s="148">
        <f>INDEX('For CSV - 2019 VentSpcFuncData'!$J$6:$J$101,MATCH($B309,'For CSV - 2019 VentSpcFuncData'!$B$6:$B$101,0))</f>
        <v>0</v>
      </c>
      <c r="O309" s="148" t="e">
        <f t="shared" si="31"/>
        <v>#REF!</v>
      </c>
      <c r="P309" s="150" t="e">
        <f t="shared" si="29"/>
        <v>#REF!</v>
      </c>
      <c r="Q309" s="45" t="str">
        <f t="shared" si="34"/>
        <v>Unoccupied-Exclude from Gross Floor Area,NA</v>
      </c>
      <c r="R309" s="45" t="e">
        <f>INDEX(#REF!,MATCH($A309,#REF!,0))</f>
        <v>#REF!</v>
      </c>
      <c r="S309" s="45">
        <f>INDEX('For CSV - 2019 VentSpcFuncData'!$L$6:$L$101,MATCH($B309,'For CSV - 2019 VentSpcFuncData'!$B$6:$B$101,0))</f>
        <v>96</v>
      </c>
      <c r="T309" s="45" t="e">
        <f>MATCH($A309,#REF!,0)</f>
        <v>#REF!</v>
      </c>
      <c r="V309" t="e">
        <f t="shared" si="32"/>
        <v>#REF!</v>
      </c>
    </row>
    <row r="310" spans="1:22" x14ac:dyDescent="0.25">
      <c r="A310" s="45" t="s">
        <v>277</v>
      </c>
      <c r="B310" s="119" t="s">
        <v>131</v>
      </c>
      <c r="C310" s="57">
        <f>VLOOKUP($B310,'2019 Ventilation List SORT'!$A$6:$I$102,2)</f>
        <v>0.15</v>
      </c>
      <c r="D310" s="57">
        <f>VLOOKUP($B310,'2019 Ventilation List SORT'!$A$6:$I$102,3)</f>
        <v>0.15</v>
      </c>
      <c r="E310" s="60">
        <f>VLOOKUP($B310,'2019 Ventilation List SORT'!$A$6:$I$102,4)</f>
        <v>0</v>
      </c>
      <c r="F310" s="60">
        <f>VLOOKUP($B310,'2019 Ventilation List SORT'!$A$6:$I$102,5)</f>
        <v>0</v>
      </c>
      <c r="G310" s="57">
        <f>VLOOKUP($B310,'2019 Ventilation List SORT'!$A$6:$I$102,6)</f>
        <v>0</v>
      </c>
      <c r="H310" s="60">
        <f>VLOOKUP($B310,'2019 Ventilation List SORT'!$A$6:$I$102,7)</f>
        <v>2</v>
      </c>
      <c r="I310" s="57" t="str">
        <f>VLOOKUP($B310,'2019 Ventilation List SORT'!$A$6:$I$102,8)</f>
        <v>B</v>
      </c>
      <c r="J310" s="96" t="str">
        <f>VLOOKUP($B310,'2019 Ventilation List SORT'!$A$6:$I$102,9)</f>
        <v>No</v>
      </c>
      <c r="K310" s="148" t="e">
        <f>INDEX(#REF!,MATCH($A310,#REF!,0))*0.5</f>
        <v>#REF!</v>
      </c>
      <c r="L310" s="148">
        <f>INDEX('For CSV - 2019 VentSpcFuncData'!$K$6:$K$101,MATCH($B310,'For CSV - 2019 VentSpcFuncData'!$B$6:$B$101,0))</f>
        <v>0</v>
      </c>
      <c r="M310" s="148" t="e">
        <f t="shared" si="30"/>
        <v>#REF!</v>
      </c>
      <c r="N310" s="148">
        <f>INDEX('For CSV - 2019 VentSpcFuncData'!$J$6:$J$101,MATCH($B310,'For CSV - 2019 VentSpcFuncData'!$B$6:$B$101,0))</f>
        <v>0</v>
      </c>
      <c r="O310" s="148" t="e">
        <f t="shared" si="31"/>
        <v>#REF!</v>
      </c>
      <c r="P310" s="150" t="e">
        <f t="shared" si="29"/>
        <v>#REF!</v>
      </c>
      <c r="Q310" s="45" t="str">
        <f t="shared" si="34"/>
        <v>Unoccupied-Exclude from Gross Floor Area,NA</v>
      </c>
      <c r="R310" s="45" t="e">
        <f>INDEX(#REF!,MATCH($A310,#REF!,0))</f>
        <v>#REF!</v>
      </c>
      <c r="S310" s="45">
        <f>INDEX('For CSV - 2019 VentSpcFuncData'!$L$6:$L$101,MATCH($B310,'For CSV - 2019 VentSpcFuncData'!$B$6:$B$101,0))</f>
        <v>96</v>
      </c>
      <c r="T310" s="45" t="e">
        <f>MATCH($A310,#REF!,0)</f>
        <v>#REF!</v>
      </c>
      <c r="V310" t="str">
        <f t="shared" si="32"/>
        <v>2,              96,     "NA"</v>
      </c>
    </row>
    <row r="311" spans="1:22" x14ac:dyDescent="0.25">
      <c r="A311" s="58" t="s">
        <v>276</v>
      </c>
      <c r="B311" s="119" t="s">
        <v>131</v>
      </c>
      <c r="C311" s="57">
        <f>VLOOKUP($B311,'2019 Ventilation List SORT'!$A$6:$I$102,2)</f>
        <v>0.15</v>
      </c>
      <c r="D311" s="57">
        <f>VLOOKUP($B311,'2019 Ventilation List SORT'!$A$6:$I$102,3)</f>
        <v>0.15</v>
      </c>
      <c r="E311" s="60">
        <f>VLOOKUP($B311,'2019 Ventilation List SORT'!$A$6:$I$102,4)</f>
        <v>0</v>
      </c>
      <c r="F311" s="60">
        <f>VLOOKUP($B311,'2019 Ventilation List SORT'!$A$6:$I$102,5)</f>
        <v>0</v>
      </c>
      <c r="G311" s="57">
        <f>VLOOKUP($B311,'2019 Ventilation List SORT'!$A$6:$I$102,6)</f>
        <v>0</v>
      </c>
      <c r="H311" s="60">
        <f>VLOOKUP($B311,'2019 Ventilation List SORT'!$A$6:$I$102,7)</f>
        <v>2</v>
      </c>
      <c r="I311" s="57" t="str">
        <f>VLOOKUP($B311,'2019 Ventilation List SORT'!$A$6:$I$102,8)</f>
        <v>B</v>
      </c>
      <c r="J311" s="96" t="str">
        <f>VLOOKUP($B311,'2019 Ventilation List SORT'!$A$6:$I$102,9)</f>
        <v>No</v>
      </c>
      <c r="K311" s="148" t="e">
        <f>INDEX(#REF!,MATCH($A311,#REF!,0))*0.5</f>
        <v>#REF!</v>
      </c>
      <c r="L311" s="148">
        <f>INDEX('For CSV - 2019 VentSpcFuncData'!$K$6:$K$101,MATCH($B311,'For CSV - 2019 VentSpcFuncData'!$B$6:$B$101,0))</f>
        <v>0</v>
      </c>
      <c r="M311" s="148" t="e">
        <f t="shared" si="30"/>
        <v>#REF!</v>
      </c>
      <c r="N311" s="148">
        <f>INDEX('For CSV - 2019 VentSpcFuncData'!$J$6:$J$101,MATCH($B311,'For CSV - 2019 VentSpcFuncData'!$B$6:$B$101,0))</f>
        <v>0</v>
      </c>
      <c r="O311" s="148" t="e">
        <f t="shared" si="31"/>
        <v>#REF!</v>
      </c>
      <c r="P311" s="150" t="e">
        <f t="shared" si="29"/>
        <v>#REF!</v>
      </c>
      <c r="Q311" s="45" t="str">
        <f t="shared" si="34"/>
        <v>Unoccupied-Include in Gross Floor Area,NA</v>
      </c>
      <c r="R311" s="45" t="e">
        <f>INDEX(#REF!,MATCH($A311,#REF!,0))</f>
        <v>#REF!</v>
      </c>
      <c r="S311" s="45">
        <f>INDEX('For CSV - 2019 VentSpcFuncData'!$L$6:$L$101,MATCH($B311,'For CSV - 2019 VentSpcFuncData'!$B$6:$B$101,0))</f>
        <v>96</v>
      </c>
      <c r="T311" s="45" t="e">
        <f>MATCH($A311,#REF!,0)</f>
        <v>#REF!</v>
      </c>
      <c r="V311" t="e">
        <f t="shared" si="32"/>
        <v>#REF!</v>
      </c>
    </row>
    <row r="312" spans="1:22" x14ac:dyDescent="0.25">
      <c r="A312" s="58" t="s">
        <v>276</v>
      </c>
      <c r="B312" s="119" t="s">
        <v>131</v>
      </c>
      <c r="C312" s="57">
        <f>VLOOKUP($B312,'2019 Ventilation List SORT'!$A$6:$I$102,2)</f>
        <v>0.15</v>
      </c>
      <c r="D312" s="57">
        <f>VLOOKUP($B312,'2019 Ventilation List SORT'!$A$6:$I$102,3)</f>
        <v>0.15</v>
      </c>
      <c r="E312" s="60">
        <f>VLOOKUP($B312,'2019 Ventilation List SORT'!$A$6:$I$102,4)</f>
        <v>0</v>
      </c>
      <c r="F312" s="60">
        <f>VLOOKUP($B312,'2019 Ventilation List SORT'!$A$6:$I$102,5)</f>
        <v>0</v>
      </c>
      <c r="G312" s="57">
        <f>VLOOKUP($B312,'2019 Ventilation List SORT'!$A$6:$I$102,6)</f>
        <v>0</v>
      </c>
      <c r="H312" s="60">
        <f>VLOOKUP($B312,'2019 Ventilation List SORT'!$A$6:$I$102,7)</f>
        <v>2</v>
      </c>
      <c r="I312" s="57" t="str">
        <f>VLOOKUP($B312,'2019 Ventilation List SORT'!$A$6:$I$102,8)</f>
        <v>B</v>
      </c>
      <c r="J312" s="96" t="str">
        <f>VLOOKUP($B312,'2019 Ventilation List SORT'!$A$6:$I$102,9)</f>
        <v>No</v>
      </c>
      <c r="K312" s="148" t="e">
        <f>INDEX(#REF!,MATCH($A312,#REF!,0))*0.5</f>
        <v>#REF!</v>
      </c>
      <c r="L312" s="148">
        <f>INDEX('For CSV - 2019 VentSpcFuncData'!$K$6:$K$101,MATCH($B312,'For CSV - 2019 VentSpcFuncData'!$B$6:$B$101,0))</f>
        <v>0</v>
      </c>
      <c r="M312" s="148" t="e">
        <f t="shared" si="30"/>
        <v>#REF!</v>
      </c>
      <c r="N312" s="148">
        <f>INDEX('For CSV - 2019 VentSpcFuncData'!$J$6:$J$101,MATCH($B312,'For CSV - 2019 VentSpcFuncData'!$B$6:$B$101,0))</f>
        <v>0</v>
      </c>
      <c r="O312" s="148" t="e">
        <f t="shared" si="31"/>
        <v>#REF!</v>
      </c>
      <c r="P312" s="150" t="e">
        <f t="shared" si="29"/>
        <v>#REF!</v>
      </c>
      <c r="Q312" s="45" t="str">
        <f t="shared" si="34"/>
        <v>Unoccupied-Include in Gross Floor Area,NA</v>
      </c>
      <c r="R312" s="45" t="e">
        <f>INDEX(#REF!,MATCH($A312,#REF!,0))</f>
        <v>#REF!</v>
      </c>
      <c r="S312" s="45">
        <f>INDEX('For CSV - 2019 VentSpcFuncData'!$L$6:$L$101,MATCH($B312,'For CSV - 2019 VentSpcFuncData'!$B$6:$B$101,0))</f>
        <v>96</v>
      </c>
      <c r="T312" s="45" t="e">
        <f>MATCH($A312,#REF!,0)</f>
        <v>#REF!</v>
      </c>
      <c r="V312" t="str">
        <f t="shared" si="32"/>
        <v>2,              96,     "NA"</v>
      </c>
    </row>
    <row r="313" spans="1:22" x14ac:dyDescent="0.25">
      <c r="A313" s="58" t="s">
        <v>595</v>
      </c>
      <c r="B313" s="119" t="s">
        <v>758</v>
      </c>
      <c r="C313" s="57">
        <f>VLOOKUP($B313,'2019 Ventilation List SORT'!$A$6:$I$102,2)</f>
        <v>0.5</v>
      </c>
      <c r="D313" s="57">
        <f>VLOOKUP($B313,'2019 Ventilation List SORT'!$A$6:$I$102,3)</f>
        <v>0.15</v>
      </c>
      <c r="E313" s="60">
        <f>VLOOKUP($B313,'2019 Ventilation List SORT'!$A$6:$I$102,4)</f>
        <v>0</v>
      </c>
      <c r="F313" s="60">
        <f>VLOOKUP($B313,'2019 Ventilation List SORT'!$A$6:$I$102,5)</f>
        <v>0</v>
      </c>
      <c r="G313" s="57">
        <f>VLOOKUP($B313,'2019 Ventilation List SORT'!$A$6:$I$102,6)</f>
        <v>0</v>
      </c>
      <c r="H313" s="60">
        <f>VLOOKUP($B313,'2019 Ventilation List SORT'!$A$6:$I$102,7)</f>
        <v>1</v>
      </c>
      <c r="I313" s="57" t="str">
        <f>VLOOKUP($B313,'2019 Ventilation List SORT'!$A$6:$I$102,8)</f>
        <v>F</v>
      </c>
      <c r="J313" s="96" t="str">
        <f>VLOOKUP($B313,'2019 Ventilation List SORT'!$A$6:$I$102,9)</f>
        <v>No</v>
      </c>
      <c r="K313" s="148" t="e">
        <f>INDEX(#REF!,MATCH($A313,#REF!,0))*0.5</f>
        <v>#REF!</v>
      </c>
      <c r="L313" s="148">
        <f>INDEX('For CSV - 2019 VentSpcFuncData'!$K$6:$K$101,MATCH($B313,'For CSV - 2019 VentSpcFuncData'!$B$6:$B$101,0))</f>
        <v>33.333333333333336</v>
      </c>
      <c r="M313" s="148">
        <f t="shared" si="30"/>
        <v>33.333333333333336</v>
      </c>
      <c r="N313" s="148">
        <f>INDEX('For CSV - 2019 VentSpcFuncData'!$J$6:$J$101,MATCH($B313,'For CSV - 2019 VentSpcFuncData'!$B$6:$B$101,0))</f>
        <v>15</v>
      </c>
      <c r="O313" s="148" t="e">
        <f t="shared" si="31"/>
        <v>#REF!</v>
      </c>
      <c r="P313" s="150" t="e">
        <f t="shared" si="29"/>
        <v>#REF!</v>
      </c>
      <c r="Q313" s="45" t="str">
        <f t="shared" si="34"/>
        <v>Videoconferencing Studio,General - Conference/meeting</v>
      </c>
      <c r="R313" s="45" t="e">
        <f>INDEX(#REF!,MATCH($A313,#REF!,0))</f>
        <v>#REF!</v>
      </c>
      <c r="S313" s="45">
        <f>INDEX('For CSV - 2019 VentSpcFuncData'!$L$6:$L$101,MATCH($B313,'For CSV - 2019 VentSpcFuncData'!$B$6:$B$101,0))</f>
        <v>48</v>
      </c>
      <c r="T313" s="45" t="e">
        <f>MATCH($A313,#REF!,0)</f>
        <v>#REF!</v>
      </c>
      <c r="V313" t="e">
        <f t="shared" si="32"/>
        <v>#REF!</v>
      </c>
    </row>
    <row r="314" spans="1:22" x14ac:dyDescent="0.25">
      <c r="A314" s="58" t="s">
        <v>595</v>
      </c>
      <c r="B314" s="56" t="s">
        <v>758</v>
      </c>
      <c r="C314" s="57">
        <f>VLOOKUP($B314,'2019 Ventilation List SORT'!$A$6:$I$102,2)</f>
        <v>0.5</v>
      </c>
      <c r="D314" s="57">
        <f>VLOOKUP($B314,'2019 Ventilation List SORT'!$A$6:$I$102,3)</f>
        <v>0.15</v>
      </c>
      <c r="E314" s="60">
        <f>VLOOKUP($B314,'2019 Ventilation List SORT'!$A$6:$I$102,4)</f>
        <v>0</v>
      </c>
      <c r="F314" s="60">
        <f>VLOOKUP($B314,'2019 Ventilation List SORT'!$A$6:$I$102,5)</f>
        <v>0</v>
      </c>
      <c r="G314" s="57">
        <f>VLOOKUP($B314,'2019 Ventilation List SORT'!$A$6:$I$102,6)</f>
        <v>0</v>
      </c>
      <c r="H314" s="60">
        <f>VLOOKUP($B314,'2019 Ventilation List SORT'!$A$6:$I$102,7)</f>
        <v>1</v>
      </c>
      <c r="I314" s="57" t="str">
        <f>VLOOKUP($B314,'2019 Ventilation List SORT'!$A$6:$I$102,8)</f>
        <v>F</v>
      </c>
      <c r="J314" s="96" t="str">
        <f>VLOOKUP($B314,'2019 Ventilation List SORT'!$A$6:$I$102,9)</f>
        <v>No</v>
      </c>
      <c r="K314" s="148" t="e">
        <f>INDEX(#REF!,MATCH($A314,#REF!,0))*0.5</f>
        <v>#REF!</v>
      </c>
      <c r="L314" s="148">
        <f>INDEX('For CSV - 2019 VentSpcFuncData'!$K$6:$K$101,MATCH($B314,'For CSV - 2019 VentSpcFuncData'!$B$6:$B$101,0))</f>
        <v>33.333333333333336</v>
      </c>
      <c r="M314" s="148">
        <f t="shared" si="30"/>
        <v>33.333333333333336</v>
      </c>
      <c r="N314" s="148">
        <f>INDEX('For CSV - 2019 VentSpcFuncData'!$J$6:$J$101,MATCH($B314,'For CSV - 2019 VentSpcFuncData'!$B$6:$B$101,0))</f>
        <v>15</v>
      </c>
      <c r="O314" s="148" t="e">
        <f t="shared" si="31"/>
        <v>#REF!</v>
      </c>
      <c r="P314" s="150" t="e">
        <f t="shared" si="29"/>
        <v>#REF!</v>
      </c>
      <c r="Q314" s="45" t="str">
        <f t="shared" si="34"/>
        <v>Videoconferencing Studio,General - Conference/meeting</v>
      </c>
      <c r="R314" s="45" t="e">
        <f>INDEX(#REF!,MATCH($A314,#REF!,0))</f>
        <v>#REF!</v>
      </c>
      <c r="S314" s="45">
        <f>INDEX('For CSV - 2019 VentSpcFuncData'!$L$6:$L$101,MATCH($B314,'For CSV - 2019 VentSpcFuncData'!$B$6:$B$101,0))</f>
        <v>48</v>
      </c>
      <c r="T314" s="45" t="e">
        <f>MATCH($A314,#REF!,0)</f>
        <v>#REF!</v>
      </c>
      <c r="V314" t="str">
        <f t="shared" si="32"/>
        <v>2,              48,     "General - Conference/meeting"</v>
      </c>
    </row>
    <row r="315" spans="1:22" x14ac:dyDescent="0.25">
      <c r="A315" s="58" t="s">
        <v>1001</v>
      </c>
      <c r="B315" s="56" t="s">
        <v>759</v>
      </c>
      <c r="C315" s="57">
        <f>VLOOKUP($B315,'2019 Ventilation List SORT'!$A$6:$I$102,2)</f>
        <v>0.15</v>
      </c>
      <c r="D315" s="57">
        <f>VLOOKUP($B315,'2019 Ventilation List SORT'!$A$6:$I$102,3)</f>
        <v>0.15</v>
      </c>
      <c r="E315" s="60">
        <f>VLOOKUP($B315,'2019 Ventilation List SORT'!$A$6:$I$102,4)</f>
        <v>0</v>
      </c>
      <c r="F315" s="60">
        <f>VLOOKUP($B315,'2019 Ventilation List SORT'!$A$6:$I$102,5)</f>
        <v>0</v>
      </c>
      <c r="G315" s="57">
        <f>VLOOKUP($B315,'2019 Ventilation List SORT'!$A$6:$I$102,6)</f>
        <v>0</v>
      </c>
      <c r="H315" s="60">
        <f>VLOOKUP($B315,'2019 Ventilation List SORT'!$A$6:$I$102,7)</f>
        <v>1</v>
      </c>
      <c r="I315" s="57" t="str">
        <f>VLOOKUP($B315,'2019 Ventilation List SORT'!$A$6:$I$102,8)</f>
        <v>F</v>
      </c>
      <c r="J315" s="96" t="str">
        <f>VLOOKUP($B315,'2019 Ventilation List SORT'!$A$6:$I$102,9)</f>
        <v>No</v>
      </c>
      <c r="K315" s="148" t="e">
        <f>INDEX(#REF!,MATCH($A315,#REF!,0))*0.5</f>
        <v>#REF!</v>
      </c>
      <c r="L315" s="148">
        <f>INDEX('For CSV - 2019 VentSpcFuncData'!$K$6:$K$101,MATCH($B315,'For CSV - 2019 VentSpcFuncData'!$B$6:$B$101,0))</f>
        <v>0</v>
      </c>
      <c r="M315" s="148" t="e">
        <f t="shared" si="30"/>
        <v>#REF!</v>
      </c>
      <c r="N315" s="148">
        <f>INDEX('For CSV - 2019 VentSpcFuncData'!$J$6:$J$101,MATCH($B315,'For CSV - 2019 VentSpcFuncData'!$B$6:$B$101,0))</f>
        <v>15</v>
      </c>
      <c r="O315" s="148" t="e">
        <f t="shared" si="31"/>
        <v>#REF!</v>
      </c>
      <c r="P315" s="150" t="e">
        <f t="shared" si="29"/>
        <v>#REF!</v>
      </c>
      <c r="Q315" s="45" t="str">
        <f t="shared" si="34"/>
        <v>Aging Eye/Low-vision (Corridor Area),General - Corridors</v>
      </c>
      <c r="R315" s="45" t="e">
        <f>INDEX(#REF!,MATCH($A315,#REF!,0))</f>
        <v>#REF!</v>
      </c>
      <c r="S315" s="45">
        <f>INDEX('For CSV - 2019 VentSpcFuncData'!$L$6:$L$101,MATCH($B315,'For CSV - 2019 VentSpcFuncData'!$B$6:$B$101,0))</f>
        <v>49</v>
      </c>
      <c r="T315" s="45" t="e">
        <f>MATCH($A315,#REF!,0)</f>
        <v>#REF!</v>
      </c>
      <c r="V315" t="e">
        <f t="shared" si="32"/>
        <v>#REF!</v>
      </c>
    </row>
    <row r="316" spans="1:22" x14ac:dyDescent="0.25">
      <c r="A316" s="58" t="s">
        <v>1001</v>
      </c>
      <c r="B316" s="56" t="s">
        <v>759</v>
      </c>
      <c r="C316" s="57">
        <f>VLOOKUP($B316,'2019 Ventilation List SORT'!$A$6:$I$102,2)</f>
        <v>0.15</v>
      </c>
      <c r="D316" s="57">
        <f>VLOOKUP($B316,'2019 Ventilation List SORT'!$A$6:$I$102,3)</f>
        <v>0.15</v>
      </c>
      <c r="E316" s="60">
        <f>VLOOKUP($B316,'2019 Ventilation List SORT'!$A$6:$I$102,4)</f>
        <v>0</v>
      </c>
      <c r="F316" s="60">
        <f>VLOOKUP($B316,'2019 Ventilation List SORT'!$A$6:$I$102,5)</f>
        <v>0</v>
      </c>
      <c r="G316" s="57">
        <f>VLOOKUP($B316,'2019 Ventilation List SORT'!$A$6:$I$102,6)</f>
        <v>0</v>
      </c>
      <c r="H316" s="60">
        <f>VLOOKUP($B316,'2019 Ventilation List SORT'!$A$6:$I$102,7)</f>
        <v>1</v>
      </c>
      <c r="I316" s="57" t="str">
        <f>VLOOKUP($B316,'2019 Ventilation List SORT'!$A$6:$I$102,8)</f>
        <v>F</v>
      </c>
      <c r="J316" s="96" t="str">
        <f>VLOOKUP($B316,'2019 Ventilation List SORT'!$A$6:$I$102,9)</f>
        <v>No</v>
      </c>
      <c r="K316" s="148" t="e">
        <f>INDEX(#REF!,MATCH($A316,#REF!,0))*0.5</f>
        <v>#REF!</v>
      </c>
      <c r="L316" s="148">
        <f>INDEX('For CSV - 2019 VentSpcFuncData'!$K$6:$K$101,MATCH($B316,'For CSV - 2019 VentSpcFuncData'!$B$6:$B$101,0))</f>
        <v>0</v>
      </c>
      <c r="M316" s="148" t="e">
        <f t="shared" si="30"/>
        <v>#REF!</v>
      </c>
      <c r="N316" s="148">
        <f>INDEX('For CSV - 2019 VentSpcFuncData'!$J$6:$J$101,MATCH($B316,'For CSV - 2019 VentSpcFuncData'!$B$6:$B$101,0))</f>
        <v>15</v>
      </c>
      <c r="O316" s="148" t="e">
        <f t="shared" si="31"/>
        <v>#REF!</v>
      </c>
      <c r="P316" s="150" t="e">
        <f t="shared" si="29"/>
        <v>#REF!</v>
      </c>
      <c r="Q316" s="45" t="str">
        <f t="shared" si="34"/>
        <v>Aging Eye/Low-vision (Corridor Area),General - Corridors</v>
      </c>
      <c r="R316" s="45" t="e">
        <f>INDEX(#REF!,MATCH($A316,#REF!,0))</f>
        <v>#REF!</v>
      </c>
      <c r="S316" s="45">
        <f>INDEX('For CSV - 2019 VentSpcFuncData'!$L$6:$L$101,MATCH($B316,'For CSV - 2019 VentSpcFuncData'!$B$6:$B$101,0))</f>
        <v>49</v>
      </c>
      <c r="T316" s="45" t="e">
        <f>MATCH($A316,#REF!,0)</f>
        <v>#REF!</v>
      </c>
      <c r="V316" t="str">
        <f t="shared" si="32"/>
        <v>2,              49,     "General - Corridors"</v>
      </c>
    </row>
    <row r="317" spans="1:22" x14ac:dyDescent="0.25">
      <c r="A317" s="58" t="s">
        <v>1002</v>
      </c>
      <c r="B317" s="56" t="s">
        <v>753</v>
      </c>
      <c r="C317" s="57">
        <f>VLOOKUP($B317,'2019 Ventilation List SORT'!$A$6:$I$102,2)</f>
        <v>0.5</v>
      </c>
      <c r="D317" s="57">
        <f>VLOOKUP($B317,'2019 Ventilation List SORT'!$A$6:$I$102,3)</f>
        <v>0.15</v>
      </c>
      <c r="E317" s="60">
        <f>VLOOKUP($B317,'2019 Ventilation List SORT'!$A$6:$I$102,4)</f>
        <v>0</v>
      </c>
      <c r="F317" s="60">
        <f>VLOOKUP($B317,'2019 Ventilation List SORT'!$A$6:$I$102,5)</f>
        <v>0</v>
      </c>
      <c r="G317" s="57">
        <f>VLOOKUP($B317,'2019 Ventilation List SORT'!$A$6:$I$102,6)</f>
        <v>0</v>
      </c>
      <c r="H317" s="60">
        <f>VLOOKUP($B317,'2019 Ventilation List SORT'!$A$6:$I$102,7)</f>
        <v>2</v>
      </c>
      <c r="I317" s="57" t="str">
        <f>VLOOKUP($B317,'2019 Ventilation List SORT'!$A$6:$I$102,8)</f>
        <v/>
      </c>
      <c r="J317" s="96" t="str">
        <f>VLOOKUP($B317,'2019 Ventilation List SORT'!$A$6:$I$102,9)</f>
        <v>No</v>
      </c>
      <c r="K317" s="148" t="e">
        <f>INDEX(#REF!,MATCH($A317,#REF!,0))*0.5</f>
        <v>#REF!</v>
      </c>
      <c r="L317" s="148">
        <f>INDEX('For CSV - 2019 VentSpcFuncData'!$K$6:$K$101,MATCH($B317,'For CSV - 2019 VentSpcFuncData'!$B$6:$B$101,0))</f>
        <v>33.333333333333336</v>
      </c>
      <c r="M317" s="148">
        <f t="shared" si="30"/>
        <v>33.333333333333336</v>
      </c>
      <c r="N317" s="148">
        <f>INDEX('For CSV - 2019 VentSpcFuncData'!$J$6:$J$101,MATCH($B317,'For CSV - 2019 VentSpcFuncData'!$B$6:$B$101,0))</f>
        <v>15</v>
      </c>
      <c r="O317" s="148" t="e">
        <f t="shared" si="31"/>
        <v>#REF!</v>
      </c>
      <c r="P317" s="150" t="e">
        <f t="shared" si="29"/>
        <v>#REF!</v>
      </c>
      <c r="Q317" s="45" t="str">
        <f t="shared" si="34"/>
        <v>Aging Eye/Low-vision (Dining),Food Service - Cafeteria/fast-food dining</v>
      </c>
      <c r="R317" s="45" t="e">
        <f>INDEX(#REF!,MATCH($A317,#REF!,0))</f>
        <v>#REF!</v>
      </c>
      <c r="S317" s="45">
        <f>INDEX('For CSV - 2019 VentSpcFuncData'!$L$6:$L$101,MATCH($B317,'For CSV - 2019 VentSpcFuncData'!$B$6:$B$101,0))</f>
        <v>43</v>
      </c>
      <c r="T317" s="45" t="e">
        <f>MATCH($A317,#REF!,0)</f>
        <v>#REF!</v>
      </c>
      <c r="V317" t="e">
        <f t="shared" si="32"/>
        <v>#REF!</v>
      </c>
    </row>
    <row r="318" spans="1:22" x14ac:dyDescent="0.25">
      <c r="A318" s="58" t="s">
        <v>1002</v>
      </c>
      <c r="B318" s="56" t="s">
        <v>753</v>
      </c>
      <c r="C318" s="57">
        <f>VLOOKUP($B318,'2019 Ventilation List SORT'!$A$6:$I$102,2)</f>
        <v>0.5</v>
      </c>
      <c r="D318" s="57">
        <f>VLOOKUP($B318,'2019 Ventilation List SORT'!$A$6:$I$102,3)</f>
        <v>0.15</v>
      </c>
      <c r="E318" s="60">
        <f>VLOOKUP($B318,'2019 Ventilation List SORT'!$A$6:$I$102,4)</f>
        <v>0</v>
      </c>
      <c r="F318" s="60">
        <f>VLOOKUP($B318,'2019 Ventilation List SORT'!$A$6:$I$102,5)</f>
        <v>0</v>
      </c>
      <c r="G318" s="57">
        <f>VLOOKUP($B318,'2019 Ventilation List SORT'!$A$6:$I$102,6)</f>
        <v>0</v>
      </c>
      <c r="H318" s="60">
        <f>VLOOKUP($B318,'2019 Ventilation List SORT'!$A$6:$I$102,7)</f>
        <v>2</v>
      </c>
      <c r="I318" s="57" t="str">
        <f>VLOOKUP($B318,'2019 Ventilation List SORT'!$A$6:$I$102,8)</f>
        <v/>
      </c>
      <c r="J318" s="96" t="str">
        <f>VLOOKUP($B318,'2019 Ventilation List SORT'!$A$6:$I$102,9)</f>
        <v>No</v>
      </c>
      <c r="K318" s="148" t="e">
        <f>INDEX(#REF!,MATCH($A318,#REF!,0))*0.5</f>
        <v>#REF!</v>
      </c>
      <c r="L318" s="148">
        <f>INDEX('For CSV - 2019 VentSpcFuncData'!$K$6:$K$101,MATCH($B318,'For CSV - 2019 VentSpcFuncData'!$B$6:$B$101,0))</f>
        <v>33.333333333333336</v>
      </c>
      <c r="M318" s="148">
        <f t="shared" si="30"/>
        <v>33.333333333333336</v>
      </c>
      <c r="N318" s="148">
        <f>INDEX('For CSV - 2019 VentSpcFuncData'!$J$6:$J$101,MATCH($B318,'For CSV - 2019 VentSpcFuncData'!$B$6:$B$101,0))</f>
        <v>15</v>
      </c>
      <c r="O318" s="148" t="e">
        <f t="shared" si="31"/>
        <v>#REF!</v>
      </c>
      <c r="P318" s="150" t="e">
        <f t="shared" si="29"/>
        <v>#REF!</v>
      </c>
      <c r="Q318" s="45" t="str">
        <f t="shared" si="34"/>
        <v>Aging Eye/Low-vision (Dining),Food Service - Cafeteria/fast-food dining</v>
      </c>
      <c r="R318" s="45" t="e">
        <f>INDEX(#REF!,MATCH($A318,#REF!,0))</f>
        <v>#REF!</v>
      </c>
      <c r="S318" s="45">
        <f>INDEX('For CSV - 2019 VentSpcFuncData'!$L$6:$L$101,MATCH($B318,'For CSV - 2019 VentSpcFuncData'!$B$6:$B$101,0))</f>
        <v>43</v>
      </c>
      <c r="T318" s="45" t="e">
        <f>MATCH($A318,#REF!,0)</f>
        <v>#REF!</v>
      </c>
      <c r="V318" t="str">
        <f t="shared" si="32"/>
        <v>2,              43,     "Food Service - Cafeteria/fast-food dining"</v>
      </c>
    </row>
    <row r="319" spans="1:22" x14ac:dyDescent="0.25">
      <c r="A319" s="58" t="s">
        <v>1003</v>
      </c>
      <c r="B319" s="56" t="s">
        <v>756</v>
      </c>
      <c r="C319" s="57">
        <f>VLOOKUP($B319,'2019 Ventilation List SORT'!$A$6:$I$102,2)</f>
        <v>0.5</v>
      </c>
      <c r="D319" s="57">
        <f>VLOOKUP($B319,'2019 Ventilation List SORT'!$A$6:$I$102,3)</f>
        <v>0.15</v>
      </c>
      <c r="E319" s="60">
        <f>VLOOKUP($B319,'2019 Ventilation List SORT'!$A$6:$I$102,4)</f>
        <v>0</v>
      </c>
      <c r="F319" s="60">
        <f>VLOOKUP($B319,'2019 Ventilation List SORT'!$A$6:$I$102,5)</f>
        <v>0</v>
      </c>
      <c r="G319" s="57">
        <f>VLOOKUP($B319,'2019 Ventilation List SORT'!$A$6:$I$102,6)</f>
        <v>0</v>
      </c>
      <c r="H319" s="60">
        <f>VLOOKUP($B319,'2019 Ventilation List SORT'!$A$6:$I$102,7)</f>
        <v>1</v>
      </c>
      <c r="I319" s="57" t="str">
        <f>VLOOKUP($B319,'2019 Ventilation List SORT'!$A$6:$I$102,8)</f>
        <v>F</v>
      </c>
      <c r="J319" s="96" t="str">
        <f>VLOOKUP($B319,'2019 Ventilation List SORT'!$A$6:$I$102,9)</f>
        <v>No</v>
      </c>
      <c r="K319" s="148" t="e">
        <f>INDEX(#REF!,MATCH($A319,#REF!,0))*0.5</f>
        <v>#REF!</v>
      </c>
      <c r="L319" s="148">
        <f>INDEX('For CSV - 2019 VentSpcFuncData'!$K$6:$K$101,MATCH($B319,'For CSV - 2019 VentSpcFuncData'!$B$6:$B$101,0))</f>
        <v>33.333333333333336</v>
      </c>
      <c r="M319" s="148">
        <f t="shared" si="30"/>
        <v>33.333333333333336</v>
      </c>
      <c r="N319" s="148">
        <f>INDEX('For CSV - 2019 VentSpcFuncData'!$J$6:$J$101,MATCH($B319,'For CSV - 2019 VentSpcFuncData'!$B$6:$B$101,0))</f>
        <v>15</v>
      </c>
      <c r="O319" s="148" t="e">
        <f t="shared" si="31"/>
        <v>#REF!</v>
      </c>
      <c r="P319" s="150" t="e">
        <f t="shared" si="29"/>
        <v>#REF!</v>
      </c>
      <c r="Q319" s="45" t="str">
        <f t="shared" si="34"/>
        <v>Aging Eye/Low-vision (Lounge/Waiting Area),General - Break rooms</v>
      </c>
      <c r="R319" s="45" t="e">
        <f>INDEX(#REF!,MATCH($A319,#REF!,0))</f>
        <v>#REF!</v>
      </c>
      <c r="S319" s="45">
        <f>INDEX('For CSV - 2019 VentSpcFuncData'!$L$6:$L$101,MATCH($B319,'For CSV - 2019 VentSpcFuncData'!$B$6:$B$101,0))</f>
        <v>46</v>
      </c>
      <c r="T319" s="45" t="e">
        <f>MATCH($A319,#REF!,0)</f>
        <v>#REF!</v>
      </c>
      <c r="V319" t="e">
        <f t="shared" si="32"/>
        <v>#REF!</v>
      </c>
    </row>
    <row r="320" spans="1:22" x14ac:dyDescent="0.25">
      <c r="A320" s="58" t="s">
        <v>1003</v>
      </c>
      <c r="B320" s="56" t="s">
        <v>756</v>
      </c>
      <c r="C320" s="57">
        <f>VLOOKUP($B320,'2019 Ventilation List SORT'!$A$6:$I$102,2)</f>
        <v>0.5</v>
      </c>
      <c r="D320" s="57">
        <f>VLOOKUP($B320,'2019 Ventilation List SORT'!$A$6:$I$102,3)</f>
        <v>0.15</v>
      </c>
      <c r="E320" s="60">
        <f>VLOOKUP($B320,'2019 Ventilation List SORT'!$A$6:$I$102,4)</f>
        <v>0</v>
      </c>
      <c r="F320" s="60">
        <f>VLOOKUP($B320,'2019 Ventilation List SORT'!$A$6:$I$102,5)</f>
        <v>0</v>
      </c>
      <c r="G320" s="57">
        <f>VLOOKUP($B320,'2019 Ventilation List SORT'!$A$6:$I$102,6)</f>
        <v>0</v>
      </c>
      <c r="H320" s="60">
        <f>VLOOKUP($B320,'2019 Ventilation List SORT'!$A$6:$I$102,7)</f>
        <v>1</v>
      </c>
      <c r="I320" s="57" t="str">
        <f>VLOOKUP($B320,'2019 Ventilation List SORT'!$A$6:$I$102,8)</f>
        <v>F</v>
      </c>
      <c r="J320" s="96" t="str">
        <f>VLOOKUP($B320,'2019 Ventilation List SORT'!$A$6:$I$102,9)</f>
        <v>No</v>
      </c>
      <c r="K320" s="148" t="e">
        <f>INDEX(#REF!,MATCH($A320,#REF!,0))*0.5</f>
        <v>#REF!</v>
      </c>
      <c r="L320" s="148">
        <f>INDEX('For CSV - 2019 VentSpcFuncData'!$K$6:$K$101,MATCH($B320,'For CSV - 2019 VentSpcFuncData'!$B$6:$B$101,0))</f>
        <v>33.333333333333336</v>
      </c>
      <c r="M320" s="148">
        <f t="shared" si="30"/>
        <v>33.333333333333336</v>
      </c>
      <c r="N320" s="148">
        <f>INDEX('For CSV - 2019 VentSpcFuncData'!$J$6:$J$101,MATCH($B320,'For CSV - 2019 VentSpcFuncData'!$B$6:$B$101,0))</f>
        <v>15</v>
      </c>
      <c r="O320" s="148" t="e">
        <f t="shared" si="31"/>
        <v>#REF!</v>
      </c>
      <c r="P320" s="150" t="e">
        <f t="shared" si="29"/>
        <v>#REF!</v>
      </c>
      <c r="Q320" s="45" t="str">
        <f t="shared" si="34"/>
        <v>Aging Eye/Low-vision (Lounge/Waiting Area),General - Break rooms</v>
      </c>
      <c r="R320" s="45" t="e">
        <f>INDEX(#REF!,MATCH($A320,#REF!,0))</f>
        <v>#REF!</v>
      </c>
      <c r="S320" s="45">
        <f>INDEX('For CSV - 2019 VentSpcFuncData'!$L$6:$L$101,MATCH($B320,'For CSV - 2019 VentSpcFuncData'!$B$6:$B$101,0))</f>
        <v>46</v>
      </c>
      <c r="T320" s="45" t="e">
        <f>MATCH($A320,#REF!,0)</f>
        <v>#REF!</v>
      </c>
      <c r="V320" t="str">
        <f t="shared" si="32"/>
        <v>2,              46,     "General - Break rooms"</v>
      </c>
    </row>
    <row r="321" spans="1:22" x14ac:dyDescent="0.25">
      <c r="A321" s="58" t="s">
        <v>1004</v>
      </c>
      <c r="B321" s="56" t="s">
        <v>767</v>
      </c>
      <c r="C321" s="57">
        <f>VLOOKUP($B321,'2019 Ventilation List SORT'!$A$6:$I$102,2)</f>
        <v>0.5</v>
      </c>
      <c r="D321" s="57">
        <f>VLOOKUP($B321,'2019 Ventilation List SORT'!$A$6:$I$102,3)</f>
        <v>0.15</v>
      </c>
      <c r="E321" s="60">
        <f>VLOOKUP($B321,'2019 Ventilation List SORT'!$A$6:$I$102,4)</f>
        <v>0</v>
      </c>
      <c r="F321" s="60">
        <f>VLOOKUP($B321,'2019 Ventilation List SORT'!$A$6:$I$102,5)</f>
        <v>0</v>
      </c>
      <c r="G321" s="57">
        <f>VLOOKUP($B321,'2019 Ventilation List SORT'!$A$6:$I$102,6)</f>
        <v>0</v>
      </c>
      <c r="H321" s="60">
        <f>VLOOKUP($B321,'2019 Ventilation List SORT'!$A$6:$I$102,7)</f>
        <v>1</v>
      </c>
      <c r="I321" s="57" t="str">
        <f>VLOOKUP($B321,'2019 Ventilation List SORT'!$A$6:$I$102,8)</f>
        <v>F</v>
      </c>
      <c r="J321" s="96" t="str">
        <f>VLOOKUP($B321,'2019 Ventilation List SORT'!$A$6:$I$102,9)</f>
        <v>No</v>
      </c>
      <c r="K321" s="148" t="e">
        <f>INDEX(#REF!,MATCH($A321,#REF!,0))*0.5</f>
        <v>#REF!</v>
      </c>
      <c r="L321" s="148">
        <f>INDEX('For CSV - 2019 VentSpcFuncData'!$K$6:$K$101,MATCH($B321,'For CSV - 2019 VentSpcFuncData'!$B$6:$B$101,0))</f>
        <v>33.333333333333336</v>
      </c>
      <c r="M321" s="148">
        <f t="shared" si="30"/>
        <v>33.333333333333336</v>
      </c>
      <c r="N321" s="148">
        <f>INDEX('For CSV - 2019 VentSpcFuncData'!$J$6:$J$101,MATCH($B321,'For CSV - 2019 VentSpcFuncData'!$B$6:$B$101,0))</f>
        <v>15</v>
      </c>
      <c r="O321" s="148" t="e">
        <f t="shared" si="31"/>
        <v>#REF!</v>
      </c>
      <c r="P321" s="150" t="e">
        <f t="shared" si="29"/>
        <v>#REF!</v>
      </c>
      <c r="Q321" s="45" t="str">
        <f t="shared" si="34"/>
        <v>Aging Eye/Low-vision (Main Entry Lobby),Office - Main entry lobbies</v>
      </c>
      <c r="R321" s="45" t="e">
        <f>INDEX(#REF!,MATCH($A321,#REF!,0))</f>
        <v>#REF!</v>
      </c>
      <c r="S321" s="45">
        <f>INDEX('For CSV - 2019 VentSpcFuncData'!$L$6:$L$101,MATCH($B321,'For CSV - 2019 VentSpcFuncData'!$B$6:$B$101,0))</f>
        <v>72</v>
      </c>
      <c r="T321" s="45" t="e">
        <f>MATCH($A321,#REF!,0)</f>
        <v>#REF!</v>
      </c>
      <c r="V321" t="e">
        <f t="shared" si="32"/>
        <v>#REF!</v>
      </c>
    </row>
    <row r="322" spans="1:22" x14ac:dyDescent="0.25">
      <c r="A322" s="58" t="s">
        <v>1004</v>
      </c>
      <c r="B322" s="56" t="s">
        <v>767</v>
      </c>
      <c r="C322" s="57">
        <f>VLOOKUP($B322,'2019 Ventilation List SORT'!$A$6:$I$102,2)</f>
        <v>0.5</v>
      </c>
      <c r="D322" s="57">
        <f>VLOOKUP($B322,'2019 Ventilation List SORT'!$A$6:$I$102,3)</f>
        <v>0.15</v>
      </c>
      <c r="E322" s="60">
        <f>VLOOKUP($B322,'2019 Ventilation List SORT'!$A$6:$I$102,4)</f>
        <v>0</v>
      </c>
      <c r="F322" s="60">
        <f>VLOOKUP($B322,'2019 Ventilation List SORT'!$A$6:$I$102,5)</f>
        <v>0</v>
      </c>
      <c r="G322" s="57">
        <f>VLOOKUP($B322,'2019 Ventilation List SORT'!$A$6:$I$102,6)</f>
        <v>0</v>
      </c>
      <c r="H322" s="60">
        <f>VLOOKUP($B322,'2019 Ventilation List SORT'!$A$6:$I$102,7)</f>
        <v>1</v>
      </c>
      <c r="I322" s="57" t="str">
        <f>VLOOKUP($B322,'2019 Ventilation List SORT'!$A$6:$I$102,8)</f>
        <v>F</v>
      </c>
      <c r="J322" s="96" t="str">
        <f>VLOOKUP($B322,'2019 Ventilation List SORT'!$A$6:$I$102,9)</f>
        <v>No</v>
      </c>
      <c r="K322" s="148" t="e">
        <f>INDEX(#REF!,MATCH($A322,#REF!,0))*0.5</f>
        <v>#REF!</v>
      </c>
      <c r="L322" s="148">
        <f>INDEX('For CSV - 2019 VentSpcFuncData'!$K$6:$K$101,MATCH($B322,'For CSV - 2019 VentSpcFuncData'!$B$6:$B$101,0))</f>
        <v>33.333333333333336</v>
      </c>
      <c r="M322" s="148">
        <f t="shared" si="30"/>
        <v>33.333333333333336</v>
      </c>
      <c r="N322" s="148">
        <f>INDEX('For CSV - 2019 VentSpcFuncData'!$J$6:$J$101,MATCH($B322,'For CSV - 2019 VentSpcFuncData'!$B$6:$B$101,0))</f>
        <v>15</v>
      </c>
      <c r="O322" s="148" t="e">
        <f t="shared" si="31"/>
        <v>#REF!</v>
      </c>
      <c r="P322" s="150" t="e">
        <f t="shared" si="29"/>
        <v>#REF!</v>
      </c>
      <c r="Q322" s="45" t="str">
        <f t="shared" si="34"/>
        <v>Aging Eye/Low-vision (Main Entry Lobby),Office - Main entry lobbies</v>
      </c>
      <c r="R322" s="45" t="e">
        <f>INDEX(#REF!,MATCH($A322,#REF!,0))</f>
        <v>#REF!</v>
      </c>
      <c r="S322" s="45">
        <f>INDEX('For CSV - 2019 VentSpcFuncData'!$L$6:$L$101,MATCH($B322,'For CSV - 2019 VentSpcFuncData'!$B$6:$B$101,0))</f>
        <v>72</v>
      </c>
      <c r="T322" s="45" t="e">
        <f>MATCH($A322,#REF!,0)</f>
        <v>#REF!</v>
      </c>
      <c r="V322" t="str">
        <f t="shared" si="32"/>
        <v>2,              72,     "Office - Main entry lobbies"</v>
      </c>
    </row>
    <row r="323" spans="1:22" x14ac:dyDescent="0.25">
      <c r="A323" s="58" t="s">
        <v>1005</v>
      </c>
      <c r="B323" s="56" t="s">
        <v>758</v>
      </c>
      <c r="C323" s="57">
        <f>VLOOKUP($B323,'2019 Ventilation List SORT'!$A$6:$I$102,2)</f>
        <v>0.5</v>
      </c>
      <c r="D323" s="57">
        <f>VLOOKUP($B323,'2019 Ventilation List SORT'!$A$6:$I$102,3)</f>
        <v>0.15</v>
      </c>
      <c r="E323" s="60">
        <f>VLOOKUP($B323,'2019 Ventilation List SORT'!$A$6:$I$102,4)</f>
        <v>0</v>
      </c>
      <c r="F323" s="60">
        <f>VLOOKUP($B323,'2019 Ventilation List SORT'!$A$6:$I$102,5)</f>
        <v>0</v>
      </c>
      <c r="G323" s="57">
        <f>VLOOKUP($B323,'2019 Ventilation List SORT'!$A$6:$I$102,6)</f>
        <v>0</v>
      </c>
      <c r="H323" s="60">
        <f>VLOOKUP($B323,'2019 Ventilation List SORT'!$A$6:$I$102,7)</f>
        <v>1</v>
      </c>
      <c r="I323" s="57" t="str">
        <f>VLOOKUP($B323,'2019 Ventilation List SORT'!$A$6:$I$102,8)</f>
        <v>F</v>
      </c>
      <c r="J323" s="96" t="str">
        <f>VLOOKUP($B323,'2019 Ventilation List SORT'!$A$6:$I$102,9)</f>
        <v>No</v>
      </c>
      <c r="K323" s="148" t="e">
        <f>INDEX(#REF!,MATCH($A323,#REF!,0))*0.5</f>
        <v>#REF!</v>
      </c>
      <c r="L323" s="148">
        <f>INDEX('For CSV - 2019 VentSpcFuncData'!$K$6:$K$101,MATCH($B323,'For CSV - 2019 VentSpcFuncData'!$B$6:$B$101,0))</f>
        <v>33.333333333333336</v>
      </c>
      <c r="M323" s="148">
        <f t="shared" si="30"/>
        <v>33.333333333333336</v>
      </c>
      <c r="N323" s="148">
        <f>INDEX('For CSV - 2019 VentSpcFuncData'!$J$6:$J$101,MATCH($B323,'For CSV - 2019 VentSpcFuncData'!$B$6:$B$101,0))</f>
        <v>15</v>
      </c>
      <c r="O323" s="148" t="e">
        <f t="shared" si="31"/>
        <v>#REF!</v>
      </c>
      <c r="P323" s="150" t="e">
        <f t="shared" si="29"/>
        <v>#REF!</v>
      </c>
      <c r="Q323" s="45" t="str">
        <f t="shared" si="34"/>
        <v>Aging Eye/Low-vision (Multipurpose Room),General - Conference/meeting</v>
      </c>
      <c r="R323" s="45" t="e">
        <f>INDEX(#REF!,MATCH($A323,#REF!,0))</f>
        <v>#REF!</v>
      </c>
      <c r="S323" s="45">
        <f>INDEX('For CSV - 2019 VentSpcFuncData'!$L$6:$L$101,MATCH($B323,'For CSV - 2019 VentSpcFuncData'!$B$6:$B$101,0))</f>
        <v>48</v>
      </c>
      <c r="T323" s="45" t="e">
        <f>MATCH($A323,#REF!,0)</f>
        <v>#REF!</v>
      </c>
      <c r="V323" t="e">
        <f t="shared" si="32"/>
        <v>#REF!</v>
      </c>
    </row>
    <row r="324" spans="1:22" x14ac:dyDescent="0.25">
      <c r="A324" s="58" t="s">
        <v>1005</v>
      </c>
      <c r="B324" s="56" t="s">
        <v>758</v>
      </c>
      <c r="C324" s="57">
        <f>VLOOKUP($B324,'2019 Ventilation List SORT'!$A$6:$I$102,2)</f>
        <v>0.5</v>
      </c>
      <c r="D324" s="57">
        <f>VLOOKUP($B324,'2019 Ventilation List SORT'!$A$6:$I$102,3)</f>
        <v>0.15</v>
      </c>
      <c r="E324" s="60">
        <f>VLOOKUP($B324,'2019 Ventilation List SORT'!$A$6:$I$102,4)</f>
        <v>0</v>
      </c>
      <c r="F324" s="60">
        <f>VLOOKUP($B324,'2019 Ventilation List SORT'!$A$6:$I$102,5)</f>
        <v>0</v>
      </c>
      <c r="G324" s="57">
        <f>VLOOKUP($B324,'2019 Ventilation List SORT'!$A$6:$I$102,6)</f>
        <v>0</v>
      </c>
      <c r="H324" s="60">
        <f>VLOOKUP($B324,'2019 Ventilation List SORT'!$A$6:$I$102,7)</f>
        <v>1</v>
      </c>
      <c r="I324" s="57" t="str">
        <f>VLOOKUP($B324,'2019 Ventilation List SORT'!$A$6:$I$102,8)</f>
        <v>F</v>
      </c>
      <c r="J324" s="96" t="str">
        <f>VLOOKUP($B324,'2019 Ventilation List SORT'!$A$6:$I$102,9)</f>
        <v>No</v>
      </c>
      <c r="K324" s="148" t="e">
        <f>INDEX(#REF!,MATCH($A324,#REF!,0))*0.5</f>
        <v>#REF!</v>
      </c>
      <c r="L324" s="148">
        <f>INDEX('For CSV - 2019 VentSpcFuncData'!$K$6:$K$101,MATCH($B324,'For CSV - 2019 VentSpcFuncData'!$B$6:$B$101,0))</f>
        <v>33.333333333333336</v>
      </c>
      <c r="M324" s="148">
        <f t="shared" si="30"/>
        <v>33.333333333333336</v>
      </c>
      <c r="N324" s="148">
        <f>INDEX('For CSV - 2019 VentSpcFuncData'!$J$6:$J$101,MATCH($B324,'For CSV - 2019 VentSpcFuncData'!$B$6:$B$101,0))</f>
        <v>15</v>
      </c>
      <c r="O324" s="148" t="e">
        <f t="shared" si="31"/>
        <v>#REF!</v>
      </c>
      <c r="P324" s="150" t="e">
        <f t="shared" si="29"/>
        <v>#REF!</v>
      </c>
      <c r="Q324" s="45" t="str">
        <f t="shared" si="34"/>
        <v>Aging Eye/Low-vision (Multipurpose Room),General - Conference/meeting</v>
      </c>
      <c r="R324" s="45" t="e">
        <f>INDEX(#REF!,MATCH($A324,#REF!,0))</f>
        <v>#REF!</v>
      </c>
      <c r="S324" s="45">
        <f>INDEX('For CSV - 2019 VentSpcFuncData'!$L$6:$L$101,MATCH($B324,'For CSV - 2019 VentSpcFuncData'!$B$6:$B$101,0))</f>
        <v>48</v>
      </c>
      <c r="T324" s="45" t="e">
        <f>MATCH($A324,#REF!,0)</f>
        <v>#REF!</v>
      </c>
      <c r="V324" t="str">
        <f t="shared" si="32"/>
        <v>2,              48,     "General - Conference/meeting"</v>
      </c>
    </row>
    <row r="325" spans="1:22" x14ac:dyDescent="0.25">
      <c r="A325" s="58" t="s">
        <v>1006</v>
      </c>
      <c r="B325" s="56" t="s">
        <v>923</v>
      </c>
      <c r="C325" s="57">
        <f>VLOOKUP($B325,'2019 Ventilation List SORT'!$A$6:$I$102,2)</f>
        <v>1.07</v>
      </c>
      <c r="D325" s="57">
        <f>VLOOKUP($B325,'2019 Ventilation List SORT'!$A$6:$I$102,3)</f>
        <v>0.15</v>
      </c>
      <c r="E325" s="60">
        <f>VLOOKUP($B325,'2019 Ventilation List SORT'!$A$6:$I$102,4)</f>
        <v>0</v>
      </c>
      <c r="F325" s="60">
        <f>VLOOKUP($B325,'2019 Ventilation List SORT'!$A$6:$I$102,5)</f>
        <v>0</v>
      </c>
      <c r="G325" s="57">
        <f>VLOOKUP($B325,'2019 Ventilation List SORT'!$A$6:$I$102,6)</f>
        <v>0</v>
      </c>
      <c r="H325" s="60">
        <f>VLOOKUP($B325,'2019 Ventilation List SORT'!$A$6:$I$102,7)</f>
        <v>1</v>
      </c>
      <c r="I325" s="57" t="str">
        <f>VLOOKUP($B325,'2019 Ventilation List SORT'!$A$6:$I$102,8)</f>
        <v>F</v>
      </c>
      <c r="J325" s="96" t="str">
        <f>VLOOKUP($B325,'2019 Ventilation List SORT'!$A$6:$I$102,9)</f>
        <v>No</v>
      </c>
      <c r="K325" s="148" t="e">
        <f>INDEX(#REF!,MATCH($A325,#REF!,0))*0.5</f>
        <v>#REF!</v>
      </c>
      <c r="L325" s="148">
        <f>INDEX('For CSV - 2019 VentSpcFuncData'!$K$6:$K$101,MATCH($B325,'For CSV - 2019 VentSpcFuncData'!$B$6:$B$101,0))</f>
        <v>71.333333333333329</v>
      </c>
      <c r="M325" s="148">
        <f t="shared" si="30"/>
        <v>71.333333333333329</v>
      </c>
      <c r="N325" s="148">
        <f>INDEX('For CSV - 2019 VentSpcFuncData'!$J$6:$J$101,MATCH($B325,'For CSV - 2019 VentSpcFuncData'!$B$6:$B$101,0))</f>
        <v>15</v>
      </c>
      <c r="O325" s="148" t="e">
        <f t="shared" si="31"/>
        <v>#REF!</v>
      </c>
      <c r="P325" s="150" t="e">
        <f t="shared" si="29"/>
        <v>#REF!</v>
      </c>
      <c r="Q325" s="45" t="str">
        <f t="shared" si="34"/>
        <v>Aging Eye/Low-vision (Religious Worship Area),Assembly - Places of religious worship</v>
      </c>
      <c r="R325" s="45" t="e">
        <f>INDEX(#REF!,MATCH($A325,#REF!,0))</f>
        <v>#REF!</v>
      </c>
      <c r="S325" s="45">
        <f>INDEX('For CSV - 2019 VentSpcFuncData'!$L$6:$L$101,MATCH($B325,'For CSV - 2019 VentSpcFuncData'!$B$6:$B$101,0))</f>
        <v>8</v>
      </c>
      <c r="T325" s="45" t="e">
        <f>MATCH($A325,#REF!,0)</f>
        <v>#REF!</v>
      </c>
      <c r="V325" t="e">
        <f t="shared" si="32"/>
        <v>#REF!</v>
      </c>
    </row>
    <row r="326" spans="1:22" x14ac:dyDescent="0.25">
      <c r="A326" s="58" t="s">
        <v>1006</v>
      </c>
      <c r="B326" s="56" t="s">
        <v>923</v>
      </c>
      <c r="C326" s="57">
        <f>VLOOKUP($B326,'2019 Ventilation List SORT'!$A$6:$I$102,2)</f>
        <v>1.07</v>
      </c>
      <c r="D326" s="57">
        <f>VLOOKUP($B326,'2019 Ventilation List SORT'!$A$6:$I$102,3)</f>
        <v>0.15</v>
      </c>
      <c r="E326" s="60">
        <f>VLOOKUP($B326,'2019 Ventilation List SORT'!$A$6:$I$102,4)</f>
        <v>0</v>
      </c>
      <c r="F326" s="60">
        <f>VLOOKUP($B326,'2019 Ventilation List SORT'!$A$6:$I$102,5)</f>
        <v>0</v>
      </c>
      <c r="G326" s="57">
        <f>VLOOKUP($B326,'2019 Ventilation List SORT'!$A$6:$I$102,6)</f>
        <v>0</v>
      </c>
      <c r="H326" s="60">
        <f>VLOOKUP($B326,'2019 Ventilation List SORT'!$A$6:$I$102,7)</f>
        <v>1</v>
      </c>
      <c r="I326" s="57" t="str">
        <f>VLOOKUP($B326,'2019 Ventilation List SORT'!$A$6:$I$102,8)</f>
        <v>F</v>
      </c>
      <c r="J326" s="96" t="str">
        <f>VLOOKUP($B326,'2019 Ventilation List SORT'!$A$6:$I$102,9)</f>
        <v>No</v>
      </c>
      <c r="K326" s="148" t="e">
        <f>INDEX(#REF!,MATCH($A326,#REF!,0))*0.5</f>
        <v>#REF!</v>
      </c>
      <c r="L326" s="148">
        <f>INDEX('For CSV - 2019 VentSpcFuncData'!$K$6:$K$101,MATCH($B326,'For CSV - 2019 VentSpcFuncData'!$B$6:$B$101,0))</f>
        <v>71.333333333333329</v>
      </c>
      <c r="M326" s="148">
        <f t="shared" si="30"/>
        <v>71.333333333333329</v>
      </c>
      <c r="N326" s="148">
        <f>INDEX('For CSV - 2019 VentSpcFuncData'!$J$6:$J$101,MATCH($B326,'For CSV - 2019 VentSpcFuncData'!$B$6:$B$101,0))</f>
        <v>15</v>
      </c>
      <c r="O326" s="148" t="e">
        <f t="shared" si="31"/>
        <v>#REF!</v>
      </c>
      <c r="P326" s="150" t="e">
        <f t="shared" si="29"/>
        <v>#REF!</v>
      </c>
      <c r="Q326" s="45" t="str">
        <f t="shared" si="34"/>
        <v>Aging Eye/Low-vision (Religious Worship Area),Assembly - Places of religious worship</v>
      </c>
      <c r="R326" s="45" t="e">
        <f>INDEX(#REF!,MATCH($A326,#REF!,0))</f>
        <v>#REF!</v>
      </c>
      <c r="S326" s="45">
        <f>INDEX('For CSV - 2019 VentSpcFuncData'!$L$6:$L$101,MATCH($B326,'For CSV - 2019 VentSpcFuncData'!$B$6:$B$101,0))</f>
        <v>8</v>
      </c>
      <c r="T326" s="45" t="e">
        <f>MATCH($A326,#REF!,0)</f>
        <v>#REF!</v>
      </c>
      <c r="V326" t="str">
        <f t="shared" si="32"/>
        <v>2,              8,     "Assembly - Places of religious worship"</v>
      </c>
    </row>
    <row r="327" spans="1:22" x14ac:dyDescent="0.25">
      <c r="A327" s="58" t="s">
        <v>1007</v>
      </c>
      <c r="B327" s="56" t="s">
        <v>884</v>
      </c>
      <c r="C327" s="57">
        <f>VLOOKUP($B327,'2019 Ventilation List SORT'!$A$6:$I$102,2)</f>
        <v>0</v>
      </c>
      <c r="D327" s="57">
        <f>VLOOKUP($B327,'2019 Ventilation List SORT'!$A$6:$I$102,3)</f>
        <v>0</v>
      </c>
      <c r="E327" s="60">
        <f>VLOOKUP($B327,'2019 Ventilation List SORT'!$A$6:$I$102,4)</f>
        <v>50</v>
      </c>
      <c r="F327" s="60">
        <f>VLOOKUP($B327,'2019 Ventilation List SORT'!$A$6:$I$102,5)</f>
        <v>0</v>
      </c>
      <c r="G327" s="57">
        <f>VLOOKUP($B327,'2019 Ventilation List SORT'!$A$6:$I$102,6)</f>
        <v>0</v>
      </c>
      <c r="H327" s="60">
        <f>VLOOKUP($B327,'2019 Ventilation List SORT'!$A$6:$I$102,7)</f>
        <v>2</v>
      </c>
      <c r="I327" s="57" t="str">
        <f>VLOOKUP($B327,'2019 Ventilation List SORT'!$A$6:$I$102,8)</f>
        <v>Exh. Note D</v>
      </c>
      <c r="J327" s="96" t="str">
        <f>VLOOKUP($B327,'2019 Ventilation List SORT'!$A$6:$I$102,9)</f>
        <v>No</v>
      </c>
      <c r="K327" s="148" t="e">
        <f>INDEX(#REF!,MATCH($A327,#REF!,0))*0.5</f>
        <v>#REF!</v>
      </c>
      <c r="L327" s="148">
        <f>INDEX('For CSV - 2019 VentSpcFuncData'!$K$6:$K$101,MATCH($B327,'For CSV - 2019 VentSpcFuncData'!$B$6:$B$101,0))</f>
        <v>0</v>
      </c>
      <c r="M327" s="148" t="e">
        <f t="shared" si="30"/>
        <v>#REF!</v>
      </c>
      <c r="N327" s="148">
        <f>INDEX('For CSV - 2019 VentSpcFuncData'!$J$6:$J$101,MATCH($B327,'For CSV - 2019 VentSpcFuncData'!$B$6:$B$101,0))</f>
        <v>0</v>
      </c>
      <c r="O327" s="148" t="e">
        <f t="shared" si="31"/>
        <v>#REF!</v>
      </c>
      <c r="P327" s="150" t="e">
        <f t="shared" si="29"/>
        <v>#REF!</v>
      </c>
      <c r="Q327" s="45" t="str">
        <f t="shared" si="34"/>
        <v>Aging Eye/Low-vision (Restroom),Exhaust - Toilets, public</v>
      </c>
      <c r="R327" s="45" t="e">
        <f>INDEX(#REF!,MATCH($A327,#REF!,0))</f>
        <v>#REF!</v>
      </c>
      <c r="S327" s="45">
        <f>INDEX('For CSV - 2019 VentSpcFuncData'!$L$6:$L$101,MATCH($B327,'For CSV - 2019 VentSpcFuncData'!$B$6:$B$101,0))</f>
        <v>40</v>
      </c>
      <c r="T327" s="45" t="e">
        <f>MATCH($A327,#REF!,0)</f>
        <v>#REF!</v>
      </c>
      <c r="V327" t="e">
        <f t="shared" si="32"/>
        <v>#REF!</v>
      </c>
    </row>
    <row r="328" spans="1:22" ht="13.5" customHeight="1" x14ac:dyDescent="0.25">
      <c r="A328" s="58" t="s">
        <v>1007</v>
      </c>
      <c r="B328" s="56" t="s">
        <v>884</v>
      </c>
      <c r="C328" s="57">
        <f>VLOOKUP($B328,'2019 Ventilation List SORT'!$A$6:$I$102,2)</f>
        <v>0</v>
      </c>
      <c r="D328" s="57">
        <f>VLOOKUP($B328,'2019 Ventilation List SORT'!$A$6:$I$102,3)</f>
        <v>0</v>
      </c>
      <c r="E328" s="60">
        <f>VLOOKUP($B328,'2019 Ventilation List SORT'!$A$6:$I$102,4)</f>
        <v>50</v>
      </c>
      <c r="F328" s="60">
        <f>VLOOKUP($B328,'2019 Ventilation List SORT'!$A$6:$I$102,5)</f>
        <v>0</v>
      </c>
      <c r="G328" s="57">
        <f>VLOOKUP($B328,'2019 Ventilation List SORT'!$A$6:$I$102,6)</f>
        <v>0</v>
      </c>
      <c r="H328" s="60">
        <f>VLOOKUP($B328,'2019 Ventilation List SORT'!$A$6:$I$102,7)</f>
        <v>2</v>
      </c>
      <c r="I328" s="57" t="str">
        <f>VLOOKUP($B328,'2019 Ventilation List SORT'!$A$6:$I$102,8)</f>
        <v>Exh. Note D</v>
      </c>
      <c r="J328" s="96" t="str">
        <f>VLOOKUP($B328,'2019 Ventilation List SORT'!$A$6:$I$102,9)</f>
        <v>No</v>
      </c>
      <c r="K328" s="148" t="e">
        <f>INDEX(#REF!,MATCH($A328,#REF!,0))*0.5</f>
        <v>#REF!</v>
      </c>
      <c r="L328" s="148">
        <f>INDEX('For CSV - 2019 VentSpcFuncData'!$K$6:$K$101,MATCH($B328,'For CSV - 2019 VentSpcFuncData'!$B$6:$B$101,0))</f>
        <v>0</v>
      </c>
      <c r="M328" s="148" t="e">
        <f t="shared" si="30"/>
        <v>#REF!</v>
      </c>
      <c r="N328" s="148">
        <f>INDEX('For CSV - 2019 VentSpcFuncData'!$J$6:$J$101,MATCH($B328,'For CSV - 2019 VentSpcFuncData'!$B$6:$B$101,0))</f>
        <v>0</v>
      </c>
      <c r="O328" s="148" t="e">
        <f t="shared" si="31"/>
        <v>#REF!</v>
      </c>
      <c r="P328" s="150" t="e">
        <f t="shared" si="29"/>
        <v>#REF!</v>
      </c>
      <c r="Q328" s="45" t="str">
        <f t="shared" si="34"/>
        <v>Aging Eye/Low-vision (Restroom),Exhaust - Toilets, public</v>
      </c>
      <c r="R328" s="45" t="e">
        <f>INDEX(#REF!,MATCH($A328,#REF!,0))</f>
        <v>#REF!</v>
      </c>
      <c r="S328" s="45">
        <f>INDEX('For CSV - 2019 VentSpcFuncData'!$L$6:$L$101,MATCH($B328,'For CSV - 2019 VentSpcFuncData'!$B$6:$B$101,0))</f>
        <v>40</v>
      </c>
      <c r="T328" s="45" t="e">
        <f>MATCH($A328,#REF!,0)</f>
        <v>#REF!</v>
      </c>
      <c r="V328" t="str">
        <f t="shared" si="32"/>
        <v>2,              40,     "Exhaust - Toilets, public"</v>
      </c>
    </row>
    <row r="329" spans="1:22" x14ac:dyDescent="0.25">
      <c r="A329" s="58" t="s">
        <v>1008</v>
      </c>
      <c r="B329" s="56" t="s">
        <v>759</v>
      </c>
      <c r="C329" s="57">
        <f>VLOOKUP($B329,'2019 Ventilation List SORT'!$A$6:$I$102,2)</f>
        <v>0.15</v>
      </c>
      <c r="D329" s="57">
        <f>VLOOKUP($B329,'2019 Ventilation List SORT'!$A$6:$I$102,3)</f>
        <v>0.15</v>
      </c>
      <c r="E329" s="60">
        <f>VLOOKUP($B329,'2019 Ventilation List SORT'!$A$6:$I$102,4)</f>
        <v>0</v>
      </c>
      <c r="F329" s="60">
        <f>VLOOKUP($B329,'2019 Ventilation List SORT'!$A$6:$I$102,5)</f>
        <v>0</v>
      </c>
      <c r="G329" s="57">
        <f>VLOOKUP($B329,'2019 Ventilation List SORT'!$A$6:$I$102,6)</f>
        <v>0</v>
      </c>
      <c r="H329" s="60">
        <f>VLOOKUP($B329,'2019 Ventilation List SORT'!$A$6:$I$102,7)</f>
        <v>1</v>
      </c>
      <c r="I329" s="57" t="str">
        <f>VLOOKUP($B329,'2019 Ventilation List SORT'!$A$6:$I$102,8)</f>
        <v>F</v>
      </c>
      <c r="J329" s="96" t="str">
        <f>VLOOKUP($B329,'2019 Ventilation List SORT'!$A$6:$I$102,9)</f>
        <v>No</v>
      </c>
      <c r="K329" s="148" t="e">
        <f>INDEX(#REF!,MATCH($A329,#REF!,0))*0.5</f>
        <v>#REF!</v>
      </c>
      <c r="L329" s="148">
        <f>INDEX('For CSV - 2019 VentSpcFuncData'!$K$6:$K$101,MATCH($B329,'For CSV - 2019 VentSpcFuncData'!$B$6:$B$101,0))</f>
        <v>0</v>
      </c>
      <c r="M329" s="148" t="e">
        <f t="shared" si="30"/>
        <v>#REF!</v>
      </c>
      <c r="N329" s="148">
        <f>INDEX('For CSV - 2019 VentSpcFuncData'!$J$6:$J$101,MATCH($B329,'For CSV - 2019 VentSpcFuncData'!$B$6:$B$101,0))</f>
        <v>15</v>
      </c>
      <c r="O329" s="148" t="e">
        <f t="shared" si="31"/>
        <v>#REF!</v>
      </c>
      <c r="P329" s="150" t="e">
        <f t="shared" ref="P329:P330" si="35">K329*O329/1000</f>
        <v>#REF!</v>
      </c>
      <c r="Q329" s="45" t="str">
        <f t="shared" si="34"/>
        <v>Aging Eye/Low-vision (Stairwell),General - Corridors</v>
      </c>
      <c r="R329" s="45" t="e">
        <f>INDEX(#REF!,MATCH($A329,#REF!,0))</f>
        <v>#REF!</v>
      </c>
      <c r="S329" s="45">
        <f>INDEX('For CSV - 2019 VentSpcFuncData'!$L$6:$L$101,MATCH($B329,'For CSV - 2019 VentSpcFuncData'!$B$6:$B$101,0))</f>
        <v>49</v>
      </c>
      <c r="T329" s="45" t="e">
        <f>MATCH($A329,#REF!,0)</f>
        <v>#REF!</v>
      </c>
      <c r="V329" t="e">
        <f t="shared" si="32"/>
        <v>#REF!</v>
      </c>
    </row>
    <row r="330" spans="1:22" x14ac:dyDescent="0.25">
      <c r="A330" s="58" t="s">
        <v>1008</v>
      </c>
      <c r="B330" s="56" t="s">
        <v>759</v>
      </c>
      <c r="C330" s="57">
        <f>VLOOKUP($B330,'2019 Ventilation List SORT'!$A$6:$I$102,2)</f>
        <v>0.15</v>
      </c>
      <c r="D330" s="57">
        <f>VLOOKUP($B330,'2019 Ventilation List SORT'!$A$6:$I$102,3)</f>
        <v>0.15</v>
      </c>
      <c r="E330" s="60">
        <f>VLOOKUP($B330,'2019 Ventilation List SORT'!$A$6:$I$102,4)</f>
        <v>0</v>
      </c>
      <c r="F330" s="60">
        <f>VLOOKUP($B330,'2019 Ventilation List SORT'!$A$6:$I$102,5)</f>
        <v>0</v>
      </c>
      <c r="G330" s="57">
        <f>VLOOKUP($B330,'2019 Ventilation List SORT'!$A$6:$I$102,6)</f>
        <v>0</v>
      </c>
      <c r="H330" s="60">
        <f>VLOOKUP($B330,'2019 Ventilation List SORT'!$A$6:$I$102,7)</f>
        <v>1</v>
      </c>
      <c r="I330" s="57" t="str">
        <f>VLOOKUP($B330,'2019 Ventilation List SORT'!$A$6:$I$102,8)</f>
        <v>F</v>
      </c>
      <c r="J330" s="96" t="str">
        <f>VLOOKUP($B330,'2019 Ventilation List SORT'!$A$6:$I$102,9)</f>
        <v>No</v>
      </c>
      <c r="K330" s="148" t="e">
        <f>INDEX(#REF!,MATCH($A330,#REF!,0))*0.5</f>
        <v>#REF!</v>
      </c>
      <c r="L330" s="148">
        <f>INDEX('For CSV - 2019 VentSpcFuncData'!$K$6:$K$101,MATCH($B330,'For CSV - 2019 VentSpcFuncData'!$B$6:$B$101,0))</f>
        <v>0</v>
      </c>
      <c r="M330" s="148" t="e">
        <f>IF(L330=0,K330,L330)</f>
        <v>#REF!</v>
      </c>
      <c r="N330" s="148">
        <f>INDEX('For CSV - 2019 VentSpcFuncData'!$J$6:$J$101,MATCH($B330,'For CSV - 2019 VentSpcFuncData'!$B$6:$B$101,0))</f>
        <v>15</v>
      </c>
      <c r="O330" s="148" t="e">
        <f t="shared" ref="O330" si="36">MIN(IF(SUM(K330,M330)=0,0,M330/K330*N330),15)</f>
        <v>#REF!</v>
      </c>
      <c r="P330" s="150" t="e">
        <f t="shared" si="35"/>
        <v>#REF!</v>
      </c>
      <c r="Q330" s="45" t="str">
        <f t="shared" si="34"/>
        <v>Aging Eye/Low-vision (Stairwell),General - Corridors</v>
      </c>
      <c r="R330" s="45" t="e">
        <f>INDEX(#REF!,MATCH($A330,#REF!,0))</f>
        <v>#REF!</v>
      </c>
      <c r="S330" s="45">
        <f>INDEX('For CSV - 2019 VentSpcFuncData'!$L$6:$L$101,MATCH($B330,'For CSV - 2019 VentSpcFuncData'!$B$6:$B$101,0))</f>
        <v>49</v>
      </c>
      <c r="T330" s="45" t="e">
        <f>MATCH($A330,#REF!,0)</f>
        <v>#REF!</v>
      </c>
      <c r="V330" t="str">
        <f t="shared" si="32"/>
        <v>2,              49,     "General - Corridors"</v>
      </c>
    </row>
    <row r="331" spans="1:22" x14ac:dyDescent="0.25">
      <c r="A331" s="58"/>
      <c r="B331" s="56"/>
      <c r="C331" s="104"/>
      <c r="D331" s="105"/>
      <c r="E331" s="105"/>
      <c r="F331" s="105"/>
      <c r="G331" s="105"/>
      <c r="H331" s="60"/>
      <c r="I331" s="51"/>
      <c r="J331" s="96"/>
      <c r="K331" s="96"/>
      <c r="L331" s="96"/>
      <c r="M331" s="96"/>
      <c r="N331" s="96"/>
      <c r="O331" s="96"/>
      <c r="P331" s="96"/>
      <c r="V331"/>
    </row>
    <row r="332" spans="1:22" x14ac:dyDescent="0.25">
      <c r="A332" s="58"/>
      <c r="B332" s="56"/>
      <c r="C332" s="104"/>
      <c r="D332" s="105"/>
      <c r="E332" s="105"/>
      <c r="F332" s="105"/>
      <c r="G332" s="105"/>
      <c r="H332" s="60"/>
      <c r="I332" s="51"/>
      <c r="J332" s="96"/>
      <c r="K332" s="96"/>
      <c r="L332" s="96"/>
      <c r="M332" s="96"/>
      <c r="N332" s="96"/>
      <c r="O332" s="96"/>
      <c r="P332" s="96"/>
      <c r="V332"/>
    </row>
    <row r="333" spans="1:22" x14ac:dyDescent="0.25">
      <c r="A333" s="58"/>
      <c r="B333" s="56"/>
      <c r="C333" s="104"/>
      <c r="D333" s="105"/>
      <c r="E333" s="105"/>
      <c r="F333" s="105"/>
      <c r="G333" s="105"/>
      <c r="H333" s="60"/>
      <c r="I333" s="51"/>
      <c r="J333" s="96"/>
      <c r="K333" s="96"/>
      <c r="L333" s="96"/>
      <c r="M333" s="96"/>
      <c r="N333" s="96"/>
      <c r="O333" s="96"/>
      <c r="P333" s="96"/>
      <c r="V333"/>
    </row>
    <row r="334" spans="1:22" x14ac:dyDescent="0.25">
      <c r="A334" s="58"/>
      <c r="B334" s="56"/>
      <c r="C334" s="104"/>
      <c r="D334" s="105"/>
      <c r="E334" s="105"/>
      <c r="F334" s="105"/>
      <c r="G334" s="105"/>
      <c r="H334" s="60"/>
      <c r="I334" s="51"/>
      <c r="J334" s="96"/>
      <c r="K334" s="96"/>
      <c r="L334" s="96"/>
      <c r="M334" s="96"/>
      <c r="N334" s="96"/>
      <c r="O334" s="96"/>
      <c r="P334" s="96"/>
      <c r="V334"/>
    </row>
    <row r="335" spans="1:22" x14ac:dyDescent="0.25">
      <c r="A335" s="58"/>
      <c r="B335" s="119"/>
      <c r="C335" s="104"/>
      <c r="D335" s="105"/>
      <c r="E335" s="105"/>
      <c r="F335" s="105"/>
      <c r="G335" s="105"/>
      <c r="H335" s="60"/>
      <c r="I335" s="51"/>
      <c r="J335" s="96"/>
      <c r="K335" s="96"/>
      <c r="L335" s="96"/>
      <c r="M335" s="96"/>
      <c r="N335" s="96"/>
      <c r="O335" s="96"/>
      <c r="P335" s="96"/>
    </row>
    <row r="336" spans="1:22" x14ac:dyDescent="0.25">
      <c r="H336" s="106"/>
    </row>
    <row r="337" spans="1:9" x14ac:dyDescent="0.25">
      <c r="H337" s="106"/>
    </row>
    <row r="338" spans="1:9" x14ac:dyDescent="0.25">
      <c r="A338" s="48" t="s">
        <v>863</v>
      </c>
      <c r="B338" s="58" t="s">
        <v>862</v>
      </c>
      <c r="C338" s="107" t="s">
        <v>852</v>
      </c>
      <c r="D338" s="108"/>
      <c r="E338" s="108"/>
      <c r="F338" s="108"/>
      <c r="G338" s="108"/>
      <c r="H338" s="109"/>
      <c r="I338" s="108"/>
    </row>
    <row r="339" spans="1:9" x14ac:dyDescent="0.25">
      <c r="A339" s="45">
        <f t="shared" ref="A339:A370" si="37">COUNTIF($B$8:$B$314,B339)</f>
        <v>7</v>
      </c>
      <c r="B339" s="56" t="s">
        <v>882</v>
      </c>
      <c r="C339" s="111" t="s">
        <v>854</v>
      </c>
      <c r="D339" s="108"/>
      <c r="E339" s="108"/>
      <c r="F339" s="108"/>
      <c r="G339" s="108"/>
      <c r="H339" s="109"/>
      <c r="I339" s="108"/>
    </row>
    <row r="340" spans="1:9" x14ac:dyDescent="0.25">
      <c r="A340" s="45">
        <f t="shared" si="37"/>
        <v>4</v>
      </c>
      <c r="B340" s="56" t="s">
        <v>922</v>
      </c>
      <c r="C340" s="107" t="s">
        <v>853</v>
      </c>
      <c r="D340" s="108"/>
      <c r="E340" s="108"/>
      <c r="F340" s="108"/>
      <c r="G340" s="108"/>
      <c r="H340" s="109"/>
      <c r="I340" s="108"/>
    </row>
    <row r="341" spans="1:9" x14ac:dyDescent="0.25">
      <c r="A341" s="45">
        <f t="shared" si="37"/>
        <v>5</v>
      </c>
      <c r="B341" s="56" t="s">
        <v>883</v>
      </c>
      <c r="C341" s="110" t="s">
        <v>849</v>
      </c>
      <c r="D341" s="108"/>
      <c r="E341" s="108"/>
      <c r="F341" s="108"/>
      <c r="G341" s="108"/>
      <c r="H341" s="109"/>
      <c r="I341" s="108"/>
    </row>
    <row r="342" spans="1:9" x14ac:dyDescent="0.25">
      <c r="A342" s="45">
        <f t="shared" si="37"/>
        <v>4</v>
      </c>
      <c r="B342" s="56" t="s">
        <v>829</v>
      </c>
      <c r="C342" s="110" t="s">
        <v>850</v>
      </c>
      <c r="D342" s="108"/>
      <c r="E342" s="108"/>
      <c r="F342" s="108"/>
      <c r="G342" s="108"/>
      <c r="H342" s="109"/>
      <c r="I342" s="108"/>
    </row>
    <row r="343" spans="1:9" x14ac:dyDescent="0.25">
      <c r="A343" s="45">
        <f t="shared" si="37"/>
        <v>3</v>
      </c>
      <c r="B343" s="56" t="s">
        <v>830</v>
      </c>
      <c r="C343" s="110" t="s">
        <v>851</v>
      </c>
      <c r="D343" s="108"/>
      <c r="E343" s="108"/>
      <c r="F343" s="108"/>
      <c r="G343" s="108"/>
      <c r="H343" s="109"/>
      <c r="I343" s="108"/>
    </row>
    <row r="344" spans="1:9" x14ac:dyDescent="0.25">
      <c r="A344" s="45">
        <f t="shared" si="37"/>
        <v>1</v>
      </c>
      <c r="B344" s="56" t="s">
        <v>925</v>
      </c>
      <c r="C344" s="110" t="s">
        <v>855</v>
      </c>
      <c r="D344" s="108"/>
      <c r="E344" s="108"/>
      <c r="F344" s="108"/>
      <c r="G344" s="108"/>
      <c r="H344" s="109"/>
      <c r="I344" s="108"/>
    </row>
    <row r="345" spans="1:9" x14ac:dyDescent="0.25">
      <c r="A345" s="45">
        <f t="shared" si="37"/>
        <v>2</v>
      </c>
      <c r="B345" s="56" t="s">
        <v>831</v>
      </c>
      <c r="H345" s="106"/>
    </row>
    <row r="346" spans="1:9" x14ac:dyDescent="0.25">
      <c r="A346" s="45">
        <f t="shared" si="37"/>
        <v>3</v>
      </c>
      <c r="B346" s="56" t="s">
        <v>923</v>
      </c>
      <c r="H346" s="106"/>
    </row>
    <row r="347" spans="1:9" x14ac:dyDescent="0.25">
      <c r="A347" s="45">
        <f t="shared" si="37"/>
        <v>2</v>
      </c>
      <c r="B347" s="56" t="s">
        <v>816</v>
      </c>
      <c r="H347" s="106"/>
    </row>
    <row r="348" spans="1:9" x14ac:dyDescent="0.25">
      <c r="A348" s="45">
        <f t="shared" si="37"/>
        <v>2</v>
      </c>
      <c r="B348" s="56" t="s">
        <v>931</v>
      </c>
    </row>
    <row r="349" spans="1:9" x14ac:dyDescent="0.25">
      <c r="A349" s="45">
        <f t="shared" si="37"/>
        <v>1</v>
      </c>
      <c r="B349" s="56" t="s">
        <v>817</v>
      </c>
      <c r="H349" s="56"/>
    </row>
    <row r="350" spans="1:9" x14ac:dyDescent="0.25">
      <c r="A350" s="45">
        <f t="shared" si="37"/>
        <v>2</v>
      </c>
      <c r="B350" s="56" t="s">
        <v>818</v>
      </c>
      <c r="H350" s="56"/>
    </row>
    <row r="351" spans="1:9" x14ac:dyDescent="0.25">
      <c r="A351" s="45">
        <f t="shared" si="37"/>
        <v>1</v>
      </c>
      <c r="B351" s="56" t="s">
        <v>819</v>
      </c>
      <c r="H351" s="56"/>
    </row>
    <row r="352" spans="1:9" x14ac:dyDescent="0.25">
      <c r="A352" s="45">
        <f t="shared" si="37"/>
        <v>1</v>
      </c>
      <c r="B352" s="56" t="s">
        <v>820</v>
      </c>
      <c r="H352" s="56"/>
    </row>
    <row r="353" spans="1:41" x14ac:dyDescent="0.25">
      <c r="A353" s="45">
        <f t="shared" si="37"/>
        <v>2</v>
      </c>
      <c r="B353" s="56" t="s">
        <v>821</v>
      </c>
      <c r="H353" s="56"/>
    </row>
    <row r="354" spans="1:41" x14ac:dyDescent="0.25">
      <c r="A354" s="45">
        <f t="shared" si="37"/>
        <v>1</v>
      </c>
      <c r="B354" s="56" t="s">
        <v>822</v>
      </c>
    </row>
    <row r="355" spans="1:41" x14ac:dyDescent="0.25">
      <c r="A355" s="45">
        <f t="shared" si="37"/>
        <v>2</v>
      </c>
      <c r="B355" s="56" t="s">
        <v>823</v>
      </c>
    </row>
    <row r="356" spans="1:41" x14ac:dyDescent="0.25">
      <c r="A356" s="45">
        <f t="shared" si="37"/>
        <v>3</v>
      </c>
      <c r="B356" s="56" t="s">
        <v>927</v>
      </c>
    </row>
    <row r="357" spans="1:41" x14ac:dyDescent="0.25">
      <c r="A357" s="45">
        <f t="shared" si="37"/>
        <v>3</v>
      </c>
      <c r="B357" s="56" t="s">
        <v>824</v>
      </c>
    </row>
    <row r="358" spans="1:41" x14ac:dyDescent="0.25">
      <c r="A358" s="45">
        <f t="shared" si="37"/>
        <v>3</v>
      </c>
      <c r="B358" s="56" t="s">
        <v>825</v>
      </c>
    </row>
    <row r="359" spans="1:41" x14ac:dyDescent="0.25">
      <c r="A359" s="45">
        <f t="shared" si="37"/>
        <v>4</v>
      </c>
      <c r="B359" s="56" t="s">
        <v>826</v>
      </c>
    </row>
    <row r="360" spans="1:41" x14ac:dyDescent="0.25">
      <c r="A360" s="45">
        <f t="shared" si="37"/>
        <v>2</v>
      </c>
      <c r="B360" s="56" t="s">
        <v>828</v>
      </c>
    </row>
    <row r="361" spans="1:41" s="58" customFormat="1" x14ac:dyDescent="0.25">
      <c r="A361" s="45">
        <f t="shared" si="37"/>
        <v>1</v>
      </c>
      <c r="B361" s="56" t="s">
        <v>796</v>
      </c>
      <c r="C361" s="45"/>
      <c r="D361" s="45"/>
      <c r="E361" s="45"/>
      <c r="F361" s="45"/>
      <c r="G361" s="45"/>
      <c r="H361" s="45"/>
      <c r="I361" s="45"/>
      <c r="J361" s="133"/>
      <c r="K361" s="133"/>
      <c r="L361" s="133"/>
      <c r="M361" s="133"/>
      <c r="N361" s="133"/>
      <c r="O361" s="133"/>
      <c r="P361" s="133"/>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row>
    <row r="362" spans="1:41" s="58" customFormat="1" x14ac:dyDescent="0.25">
      <c r="A362" s="45">
        <f t="shared" si="37"/>
        <v>5</v>
      </c>
      <c r="B362" s="56" t="s">
        <v>788</v>
      </c>
      <c r="C362" s="45"/>
      <c r="D362" s="45"/>
      <c r="E362" s="45"/>
      <c r="F362" s="45"/>
      <c r="G362" s="45"/>
      <c r="H362" s="45"/>
      <c r="I362" s="45"/>
      <c r="J362" s="133"/>
      <c r="K362" s="133"/>
      <c r="L362" s="133"/>
      <c r="M362" s="133"/>
      <c r="N362" s="133"/>
      <c r="O362" s="133"/>
      <c r="P362" s="133"/>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row>
    <row r="363" spans="1:41" s="58" customFormat="1" x14ac:dyDescent="0.25">
      <c r="A363" s="45">
        <f t="shared" si="37"/>
        <v>3</v>
      </c>
      <c r="B363" s="56" t="s">
        <v>789</v>
      </c>
      <c r="C363" s="45"/>
      <c r="D363" s="45"/>
      <c r="E363" s="45"/>
      <c r="F363" s="45"/>
      <c r="G363" s="45"/>
      <c r="H363" s="45"/>
      <c r="I363" s="45"/>
      <c r="J363" s="133"/>
      <c r="K363" s="133"/>
      <c r="L363" s="133"/>
      <c r="M363" s="133"/>
      <c r="N363" s="133"/>
      <c r="O363" s="133"/>
      <c r="P363" s="133"/>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row>
    <row r="364" spans="1:41" s="58" customFormat="1" x14ac:dyDescent="0.25">
      <c r="A364" s="95">
        <f t="shared" si="37"/>
        <v>1</v>
      </c>
      <c r="B364" s="103" t="s">
        <v>790</v>
      </c>
      <c r="C364" s="45"/>
      <c r="D364" s="45"/>
      <c r="E364" s="45"/>
      <c r="F364" s="45"/>
      <c r="G364" s="45"/>
      <c r="H364" s="45"/>
      <c r="I364" s="45"/>
      <c r="J364" s="133"/>
      <c r="K364" s="133"/>
      <c r="L364" s="133"/>
      <c r="M364" s="133"/>
      <c r="N364" s="133"/>
      <c r="O364" s="133"/>
      <c r="P364" s="133"/>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row>
    <row r="365" spans="1:41" s="58" customFormat="1" x14ac:dyDescent="0.25">
      <c r="A365" s="45">
        <f t="shared" si="37"/>
        <v>6</v>
      </c>
      <c r="B365" s="56" t="s">
        <v>791</v>
      </c>
      <c r="C365" s="45"/>
      <c r="D365" s="45"/>
      <c r="E365" s="45"/>
      <c r="F365" s="45"/>
      <c r="G365" s="45"/>
      <c r="H365" s="45"/>
      <c r="I365" s="45"/>
      <c r="J365" s="133"/>
      <c r="K365" s="133"/>
      <c r="L365" s="133"/>
      <c r="M365" s="133"/>
      <c r="N365" s="133"/>
      <c r="O365" s="133"/>
      <c r="P365" s="133"/>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row>
    <row r="366" spans="1:41" s="58" customFormat="1" x14ac:dyDescent="0.25">
      <c r="A366" s="45">
        <f t="shared" si="37"/>
        <v>4</v>
      </c>
      <c r="B366" s="56" t="s">
        <v>792</v>
      </c>
      <c r="C366" s="45"/>
      <c r="D366" s="45"/>
      <c r="E366" s="45"/>
      <c r="F366" s="45"/>
      <c r="G366" s="45"/>
      <c r="H366" s="45"/>
      <c r="I366" s="45"/>
      <c r="J366" s="133"/>
      <c r="K366" s="133"/>
      <c r="L366" s="133"/>
      <c r="M366" s="133"/>
      <c r="N366" s="133"/>
      <c r="O366" s="133"/>
      <c r="P366" s="133"/>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row>
    <row r="367" spans="1:41" s="58" customFormat="1" x14ac:dyDescent="0.25">
      <c r="A367" s="45">
        <f t="shared" si="37"/>
        <v>1</v>
      </c>
      <c r="B367" s="56" t="s">
        <v>793</v>
      </c>
      <c r="C367" s="45"/>
      <c r="D367" s="45"/>
      <c r="E367" s="45"/>
      <c r="F367" s="45"/>
      <c r="G367" s="45"/>
      <c r="H367" s="45"/>
      <c r="I367" s="45"/>
      <c r="J367" s="133"/>
      <c r="K367" s="133"/>
      <c r="L367" s="133"/>
      <c r="M367" s="133"/>
      <c r="N367" s="133"/>
      <c r="O367" s="133"/>
      <c r="P367" s="133"/>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row>
    <row r="368" spans="1:41" s="58" customFormat="1" x14ac:dyDescent="0.25">
      <c r="A368" s="45">
        <f t="shared" si="37"/>
        <v>2</v>
      </c>
      <c r="B368" s="56" t="s">
        <v>794</v>
      </c>
      <c r="C368" s="45"/>
      <c r="D368" s="45"/>
      <c r="E368" s="45"/>
      <c r="F368" s="45"/>
      <c r="G368" s="45"/>
      <c r="H368" s="45"/>
      <c r="I368" s="45"/>
      <c r="J368" s="133"/>
      <c r="K368" s="133"/>
      <c r="L368" s="133"/>
      <c r="M368" s="133"/>
      <c r="N368" s="133"/>
      <c r="O368" s="133"/>
      <c r="P368" s="133"/>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row>
    <row r="369" spans="1:41" s="58" customFormat="1" x14ac:dyDescent="0.25">
      <c r="A369" s="45">
        <f t="shared" si="37"/>
        <v>2</v>
      </c>
      <c r="B369" s="56" t="s">
        <v>795</v>
      </c>
      <c r="C369" s="45"/>
      <c r="D369" s="45"/>
      <c r="E369" s="45"/>
      <c r="F369" s="45"/>
      <c r="G369" s="45"/>
      <c r="H369" s="45"/>
      <c r="I369" s="45"/>
      <c r="J369" s="133"/>
      <c r="K369" s="133"/>
      <c r="L369" s="133"/>
      <c r="M369" s="133"/>
      <c r="N369" s="133"/>
      <c r="O369" s="133"/>
      <c r="P369" s="133"/>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row>
    <row r="370" spans="1:41" s="58" customFormat="1" x14ac:dyDescent="0.25">
      <c r="A370" s="45">
        <f t="shared" si="37"/>
        <v>3</v>
      </c>
      <c r="B370" s="56" t="s">
        <v>798</v>
      </c>
      <c r="C370" s="45"/>
      <c r="D370" s="45"/>
      <c r="E370" s="45"/>
      <c r="F370" s="45"/>
      <c r="G370" s="45"/>
      <c r="H370" s="45"/>
      <c r="I370" s="45"/>
      <c r="J370" s="133"/>
      <c r="K370" s="133"/>
      <c r="L370" s="133"/>
      <c r="M370" s="133"/>
      <c r="N370" s="133"/>
      <c r="O370" s="133"/>
      <c r="P370" s="133"/>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row>
    <row r="371" spans="1:41" s="58" customFormat="1" x14ac:dyDescent="0.25">
      <c r="A371" s="45">
        <f t="shared" ref="A371:A402" si="38">COUNTIF($B$8:$B$314,B371)</f>
        <v>6</v>
      </c>
      <c r="B371" s="56" t="s">
        <v>799</v>
      </c>
      <c r="C371" s="45"/>
      <c r="D371" s="45"/>
      <c r="E371" s="45"/>
      <c r="F371" s="45"/>
      <c r="G371" s="45"/>
      <c r="H371" s="45"/>
      <c r="I371" s="45"/>
      <c r="J371" s="133"/>
      <c r="K371" s="133"/>
      <c r="L371" s="133"/>
      <c r="M371" s="133"/>
      <c r="N371" s="133"/>
      <c r="O371" s="133"/>
      <c r="P371" s="133"/>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row>
    <row r="372" spans="1:41" s="58" customFormat="1" x14ac:dyDescent="0.25">
      <c r="A372" s="45">
        <f t="shared" si="38"/>
        <v>2</v>
      </c>
      <c r="B372" s="56" t="s">
        <v>800</v>
      </c>
      <c r="C372" s="45"/>
      <c r="D372" s="45"/>
      <c r="E372" s="45"/>
      <c r="F372" s="45"/>
      <c r="G372" s="45"/>
      <c r="H372" s="45"/>
      <c r="I372" s="45"/>
      <c r="J372" s="133"/>
      <c r="K372" s="133"/>
      <c r="L372" s="133"/>
      <c r="M372" s="133"/>
      <c r="N372" s="133"/>
      <c r="O372" s="133"/>
      <c r="P372" s="133"/>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row>
    <row r="373" spans="1:41" s="58" customFormat="1" x14ac:dyDescent="0.25">
      <c r="A373" s="45">
        <f t="shared" si="38"/>
        <v>2</v>
      </c>
      <c r="B373" s="56" t="s">
        <v>797</v>
      </c>
      <c r="C373" s="45"/>
      <c r="D373" s="45"/>
      <c r="E373" s="45"/>
      <c r="F373" s="45"/>
      <c r="G373" s="45"/>
      <c r="H373" s="45"/>
      <c r="I373" s="45"/>
      <c r="J373" s="133"/>
      <c r="K373" s="133"/>
      <c r="L373" s="133"/>
      <c r="M373" s="133"/>
      <c r="N373" s="133"/>
      <c r="O373" s="133"/>
      <c r="P373" s="133"/>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row>
    <row r="374" spans="1:41" s="58" customFormat="1" x14ac:dyDescent="0.25">
      <c r="A374" s="45">
        <f t="shared" si="38"/>
        <v>1</v>
      </c>
      <c r="B374" s="56" t="s">
        <v>801</v>
      </c>
      <c r="C374" s="45"/>
      <c r="D374" s="45"/>
      <c r="E374" s="45"/>
      <c r="F374" s="45"/>
      <c r="G374" s="45"/>
      <c r="H374" s="45"/>
      <c r="I374" s="45"/>
      <c r="J374" s="133"/>
      <c r="K374" s="133"/>
      <c r="L374" s="133"/>
      <c r="M374" s="133"/>
      <c r="N374" s="133"/>
      <c r="O374" s="133"/>
      <c r="P374" s="133"/>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row>
    <row r="375" spans="1:41" s="58" customFormat="1" x14ac:dyDescent="0.25">
      <c r="A375" s="45">
        <f t="shared" si="38"/>
        <v>1</v>
      </c>
      <c r="B375" s="56" t="s">
        <v>802</v>
      </c>
      <c r="C375" s="45"/>
      <c r="D375" s="45"/>
      <c r="E375" s="45"/>
      <c r="F375" s="45"/>
      <c r="G375" s="45"/>
      <c r="H375" s="45"/>
      <c r="I375" s="45"/>
      <c r="J375" s="133"/>
      <c r="K375" s="133"/>
      <c r="L375" s="133"/>
      <c r="M375" s="133"/>
      <c r="N375" s="133"/>
      <c r="O375" s="133"/>
      <c r="P375" s="133"/>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row>
    <row r="376" spans="1:41" s="58" customFormat="1" x14ac:dyDescent="0.25">
      <c r="A376" s="45">
        <f t="shared" si="38"/>
        <v>0</v>
      </c>
      <c r="B376" s="56" t="s">
        <v>893</v>
      </c>
      <c r="C376" s="45"/>
      <c r="D376" s="45"/>
      <c r="E376" s="45"/>
      <c r="F376" s="45"/>
      <c r="G376" s="45"/>
      <c r="H376" s="45"/>
      <c r="I376" s="45"/>
      <c r="J376" s="133"/>
      <c r="K376" s="133"/>
      <c r="L376" s="133"/>
      <c r="M376" s="133"/>
      <c r="N376" s="133"/>
      <c r="O376" s="133"/>
      <c r="P376" s="133"/>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row>
    <row r="377" spans="1:41" s="58" customFormat="1" x14ac:dyDescent="0.25">
      <c r="A377" s="45">
        <f t="shared" si="38"/>
        <v>2</v>
      </c>
      <c r="B377" s="56" t="s">
        <v>884</v>
      </c>
      <c r="C377" s="45"/>
      <c r="D377" s="45"/>
      <c r="E377" s="45"/>
      <c r="F377" s="45"/>
      <c r="G377" s="45"/>
      <c r="H377" s="45"/>
      <c r="I377" s="45"/>
      <c r="J377" s="133"/>
      <c r="K377" s="133"/>
      <c r="L377" s="133"/>
      <c r="M377" s="133"/>
      <c r="N377" s="133"/>
      <c r="O377" s="133"/>
      <c r="P377" s="133"/>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row>
    <row r="378" spans="1:41" s="58" customFormat="1" x14ac:dyDescent="0.25">
      <c r="A378" s="45">
        <f t="shared" si="38"/>
        <v>5</v>
      </c>
      <c r="B378" s="56" t="s">
        <v>803</v>
      </c>
      <c r="C378" s="45"/>
      <c r="D378" s="45"/>
      <c r="E378" s="45"/>
      <c r="F378" s="45"/>
      <c r="G378" s="45"/>
      <c r="H378" s="45"/>
      <c r="I378" s="45"/>
      <c r="J378" s="133"/>
      <c r="K378" s="133"/>
      <c r="L378" s="133"/>
      <c r="M378" s="133"/>
      <c r="N378" s="133"/>
      <c r="O378" s="133"/>
      <c r="P378" s="133"/>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row>
    <row r="379" spans="1:41" s="58" customFormat="1" x14ac:dyDescent="0.25">
      <c r="A379" s="45">
        <f t="shared" si="38"/>
        <v>2</v>
      </c>
      <c r="B379" s="56" t="s">
        <v>754</v>
      </c>
      <c r="C379" s="45"/>
      <c r="D379" s="45"/>
      <c r="E379" s="45"/>
      <c r="F379" s="45"/>
      <c r="G379" s="45"/>
      <c r="H379" s="45"/>
      <c r="I379" s="45"/>
      <c r="J379" s="133"/>
      <c r="K379" s="133"/>
      <c r="L379" s="133"/>
      <c r="M379" s="133"/>
      <c r="N379" s="133"/>
      <c r="O379" s="133"/>
      <c r="P379" s="133"/>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row>
    <row r="380" spans="1:41" s="58" customFormat="1" x14ac:dyDescent="0.25">
      <c r="A380" s="45">
        <f t="shared" si="38"/>
        <v>5</v>
      </c>
      <c r="B380" s="56" t="s">
        <v>753</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 t="shared" si="38"/>
        <v>3</v>
      </c>
      <c r="B381" s="56" t="s">
        <v>755</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45">
        <f t="shared" si="38"/>
        <v>4</v>
      </c>
      <c r="B382" s="56" t="s">
        <v>752</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45">
        <f t="shared" si="38"/>
        <v>2</v>
      </c>
      <c r="B383" s="56" t="s">
        <v>756</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 t="shared" si="38"/>
        <v>1</v>
      </c>
      <c r="B384" s="56" t="s">
        <v>757</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 t="shared" si="38"/>
        <v>6</v>
      </c>
      <c r="B385" s="56" t="s">
        <v>758</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 t="shared" si="38"/>
        <v>5</v>
      </c>
      <c r="B386" s="56" t="s">
        <v>759</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 t="shared" si="38"/>
        <v>2</v>
      </c>
      <c r="B387" s="56" t="s">
        <v>760</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 t="shared" si="38"/>
        <v>3</v>
      </c>
      <c r="B388" s="56" t="s">
        <v>873</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 t="shared" si="38"/>
        <v>1</v>
      </c>
      <c r="B389" s="56" t="s">
        <v>762</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 t="shared" si="38"/>
        <v>2</v>
      </c>
      <c r="B390" s="56" t="s">
        <v>761</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 t="shared" si="38"/>
        <v>1</v>
      </c>
      <c r="B391" s="56" t="s">
        <v>764</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 t="shared" si="38"/>
        <v>3</v>
      </c>
      <c r="B392" s="56" t="s">
        <v>763</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 t="shared" si="38"/>
        <v>4</v>
      </c>
      <c r="B393" s="56" t="s">
        <v>765</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 t="shared" si="38"/>
        <v>3</v>
      </c>
      <c r="B394" s="56" t="s">
        <v>928</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58">
        <f t="shared" si="38"/>
        <v>41</v>
      </c>
      <c r="B395" s="56" t="s">
        <v>781</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 t="shared" si="38"/>
        <v>1</v>
      </c>
      <c r="B396" s="56" t="s">
        <v>772</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 t="shared" si="38"/>
        <v>3</v>
      </c>
      <c r="B397" s="56" t="s">
        <v>773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 t="shared" si="38"/>
        <v>2</v>
      </c>
      <c r="B398" s="56" t="s">
        <v>774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 t="shared" si="38"/>
        <v>2</v>
      </c>
      <c r="B399" s="56" t="s">
        <v>930</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 t="shared" si="38"/>
        <v>9</v>
      </c>
      <c r="B400" s="56" t="s">
        <v>775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 t="shared" si="38"/>
        <v>3</v>
      </c>
      <c r="B401" s="56" t="s">
        <v>887</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 t="shared" si="38"/>
        <v>1</v>
      </c>
      <c r="B402" s="56" t="s">
        <v>776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 t="shared" ref="A403:A431" si="39">COUNTIF($B$8:$B$314,B403)</f>
        <v>2</v>
      </c>
      <c r="B403" s="56" t="s">
        <v>777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 t="shared" si="39"/>
        <v>5</v>
      </c>
      <c r="B404" s="56" t="s">
        <v>929</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 t="shared" si="39"/>
        <v>2</v>
      </c>
      <c r="B405" s="56" t="s">
        <v>778</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 t="shared" si="39"/>
        <v>7</v>
      </c>
      <c r="B406" s="56" t="s">
        <v>779</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 t="shared" si="39"/>
        <v>3</v>
      </c>
      <c r="B407" s="56" t="s">
        <v>780</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 t="shared" si="39"/>
        <v>1</v>
      </c>
      <c r="B408" s="56" t="s">
        <v>766</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 t="shared" si="39"/>
        <v>3</v>
      </c>
      <c r="B409" s="56" t="s">
        <v>767</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 t="shared" si="39"/>
        <v>1</v>
      </c>
      <c r="B410" s="56" t="s">
        <v>768</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 t="shared" si="39"/>
        <v>9</v>
      </c>
      <c r="B411" s="56" t="s">
        <v>769</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 t="shared" si="39"/>
        <v>1</v>
      </c>
      <c r="B412" s="56" t="s">
        <v>770</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45">
        <f t="shared" si="39"/>
        <v>1</v>
      </c>
      <c r="B413" s="56" t="s">
        <v>771</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45">
        <f t="shared" si="39"/>
        <v>2</v>
      </c>
      <c r="B414" s="56" t="s">
        <v>843</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 t="shared" si="39"/>
        <v>2</v>
      </c>
      <c r="B415" s="56" t="s">
        <v>783</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 t="shared" si="39"/>
        <v>3</v>
      </c>
      <c r="B416" s="56" t="s">
        <v>784</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 t="shared" si="39"/>
        <v>1</v>
      </c>
      <c r="B417" s="56" t="s">
        <v>787</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 t="shared" si="39"/>
        <v>3</v>
      </c>
      <c r="B418" s="56" t="s">
        <v>782</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 t="shared" si="39"/>
        <v>1</v>
      </c>
      <c r="B419" s="56" t="s">
        <v>785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 t="shared" si="39"/>
        <v>5</v>
      </c>
      <c r="B420" s="56" t="s">
        <v>1016</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 t="shared" si="39"/>
        <v>2</v>
      </c>
      <c r="B421" s="56" t="s">
        <v>786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 t="shared" si="39"/>
        <v>1</v>
      </c>
      <c r="B422" s="56" t="s">
        <v>832</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 t="shared" si="39"/>
        <v>1</v>
      </c>
      <c r="B423" s="56" t="s">
        <v>833</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 t="shared" si="39"/>
        <v>1</v>
      </c>
      <c r="B424" s="56" t="s">
        <v>834</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 t="shared" si="39"/>
        <v>1</v>
      </c>
      <c r="B425" s="56" t="s">
        <v>835</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 t="shared" si="39"/>
        <v>10</v>
      </c>
      <c r="B426" s="56" t="s">
        <v>836</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 t="shared" si="39"/>
        <v>2</v>
      </c>
      <c r="B427" s="56" t="s">
        <v>837</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 t="shared" si="39"/>
        <v>2</v>
      </c>
      <c r="B428" s="56" t="s">
        <v>838</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 t="shared" si="39"/>
        <v>1</v>
      </c>
      <c r="B429" s="56" t="s">
        <v>839</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 t="shared" si="39"/>
        <v>2</v>
      </c>
      <c r="B430" s="56" t="s">
        <v>840</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 t="shared" si="39"/>
        <v>5</v>
      </c>
      <c r="B431" s="56" t="s">
        <v>841</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c r="B432" s="56"/>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c r="B433" s="56"/>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c r="B434" s="56"/>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x14ac:dyDescent="0.25">
      <c r="B435" s="56"/>
    </row>
    <row r="436" spans="1:41" x14ac:dyDescent="0.25">
      <c r="B436" s="56"/>
    </row>
    <row r="437" spans="1:41" x14ac:dyDescent="0.25">
      <c r="B437" s="56"/>
    </row>
    <row r="438" spans="1:41" x14ac:dyDescent="0.25">
      <c r="B438" s="56"/>
    </row>
    <row r="439" spans="1:41" x14ac:dyDescent="0.25">
      <c r="B439" s="56"/>
    </row>
    <row r="440" spans="1:41" x14ac:dyDescent="0.25">
      <c r="B440" s="56"/>
    </row>
    <row r="441" spans="1:41" x14ac:dyDescent="0.25">
      <c r="B441" s="56"/>
    </row>
    <row r="442" spans="1:41" x14ac:dyDescent="0.25">
      <c r="B442" s="56"/>
    </row>
    <row r="443" spans="1:41" x14ac:dyDescent="0.25">
      <c r="B443" s="119"/>
    </row>
    <row r="444" spans="1:41" x14ac:dyDescent="0.25">
      <c r="B444" s="119"/>
    </row>
    <row r="445" spans="1:41" x14ac:dyDescent="0.25">
      <c r="B445" s="119"/>
    </row>
    <row r="446" spans="1:41" x14ac:dyDescent="0.25">
      <c r="A446" s="58"/>
      <c r="B446" s="119"/>
    </row>
    <row r="447" spans="1:41" x14ac:dyDescent="0.25">
      <c r="A447" s="58"/>
      <c r="B447" s="119"/>
    </row>
    <row r="448" spans="1:41" x14ac:dyDescent="0.25">
      <c r="B448" s="119"/>
    </row>
    <row r="449" spans="1:2" x14ac:dyDescent="0.25">
      <c r="B449" s="119"/>
    </row>
    <row r="450" spans="1:2" x14ac:dyDescent="0.25">
      <c r="B450" s="119"/>
    </row>
    <row r="451" spans="1:2" x14ac:dyDescent="0.25">
      <c r="B451" s="119"/>
    </row>
    <row r="452" spans="1:2" x14ac:dyDescent="0.25">
      <c r="B452" s="119"/>
    </row>
    <row r="453" spans="1:2" x14ac:dyDescent="0.25">
      <c r="B453" s="119"/>
    </row>
    <row r="454" spans="1:2" x14ac:dyDescent="0.25">
      <c r="A454" s="58"/>
      <c r="B454" s="119"/>
    </row>
    <row r="455" spans="1:2" x14ac:dyDescent="0.25">
      <c r="B455" s="119"/>
    </row>
    <row r="456" spans="1:2" x14ac:dyDescent="0.25">
      <c r="A456" s="49"/>
      <c r="B456" s="119"/>
    </row>
    <row r="457" spans="1:2" x14ac:dyDescent="0.25">
      <c r="B457" s="119"/>
    </row>
    <row r="458" spans="1:2" x14ac:dyDescent="0.25">
      <c r="A458" s="49"/>
      <c r="B458" s="119"/>
    </row>
    <row r="459" spans="1:2" x14ac:dyDescent="0.25">
      <c r="A459" s="49"/>
      <c r="B459" s="119"/>
    </row>
    <row r="460" spans="1:2" x14ac:dyDescent="0.25">
      <c r="A460" s="49"/>
      <c r="B460" s="119"/>
    </row>
    <row r="461" spans="1:2" x14ac:dyDescent="0.25">
      <c r="B461" s="119"/>
    </row>
    <row r="462" spans="1:2" x14ac:dyDescent="0.25">
      <c r="B462" s="119"/>
    </row>
    <row r="463" spans="1:2" x14ac:dyDescent="0.25">
      <c r="B463" s="119"/>
    </row>
    <row r="464" spans="1:2" x14ac:dyDescent="0.25">
      <c r="B464" s="119"/>
    </row>
    <row r="465" spans="1:2" x14ac:dyDescent="0.25">
      <c r="A465" s="58"/>
      <c r="B465" s="119"/>
    </row>
    <row r="466" spans="1:2" x14ac:dyDescent="0.25">
      <c r="B466" s="119"/>
    </row>
    <row r="467" spans="1:2" x14ac:dyDescent="0.25">
      <c r="A467" s="58"/>
      <c r="B467" s="119"/>
    </row>
    <row r="468" spans="1:2" x14ac:dyDescent="0.25">
      <c r="B468" s="119"/>
    </row>
    <row r="469" spans="1:2" x14ac:dyDescent="0.25">
      <c r="B469" s="119"/>
    </row>
    <row r="470" spans="1:2" x14ac:dyDescent="0.25">
      <c r="A470" s="58"/>
      <c r="B470" s="119"/>
    </row>
    <row r="471" spans="1:2" x14ac:dyDescent="0.25">
      <c r="A471" s="58"/>
      <c r="B471" s="119"/>
    </row>
    <row r="472" spans="1:2" x14ac:dyDescent="0.25">
      <c r="B472" s="119"/>
    </row>
    <row r="473" spans="1:2" x14ac:dyDescent="0.25">
      <c r="B473" s="119"/>
    </row>
    <row r="474" spans="1:2" x14ac:dyDescent="0.25">
      <c r="B474" s="119"/>
    </row>
    <row r="475" spans="1:2" x14ac:dyDescent="0.25">
      <c r="B475" s="119"/>
    </row>
    <row r="476" spans="1:2" x14ac:dyDescent="0.25">
      <c r="B476" s="119"/>
    </row>
    <row r="477" spans="1:2" x14ac:dyDescent="0.25">
      <c r="B477" s="119"/>
    </row>
    <row r="478" spans="1:2" x14ac:dyDescent="0.25">
      <c r="A478" s="58"/>
      <c r="B478" s="119"/>
    </row>
    <row r="479" spans="1:2" x14ac:dyDescent="0.25">
      <c r="A479" s="58"/>
      <c r="B479" s="119"/>
    </row>
    <row r="480" spans="1:2" x14ac:dyDescent="0.25">
      <c r="A480" s="58"/>
      <c r="B480" s="119"/>
    </row>
    <row r="481" spans="1:2" x14ac:dyDescent="0.25">
      <c r="A481" s="58"/>
      <c r="B481" s="119"/>
    </row>
    <row r="482" spans="1:2" x14ac:dyDescent="0.25">
      <c r="A482" s="58"/>
      <c r="B482" s="119"/>
    </row>
    <row r="483" spans="1:2" x14ac:dyDescent="0.25">
      <c r="A483" s="58"/>
      <c r="B483" s="119"/>
    </row>
    <row r="484" spans="1:2" x14ac:dyDescent="0.25">
      <c r="B484" s="119"/>
    </row>
    <row r="485" spans="1:2" x14ac:dyDescent="0.25">
      <c r="B485" s="119"/>
    </row>
    <row r="486" spans="1:2" x14ac:dyDescent="0.25">
      <c r="B486" s="119"/>
    </row>
    <row r="487" spans="1:2" x14ac:dyDescent="0.25">
      <c r="B487" s="119"/>
    </row>
    <row r="488" spans="1:2" x14ac:dyDescent="0.25">
      <c r="B488" s="119"/>
    </row>
    <row r="489" spans="1:2" x14ac:dyDescent="0.25">
      <c r="B489" s="119"/>
    </row>
    <row r="490" spans="1:2" x14ac:dyDescent="0.25">
      <c r="B490" s="119"/>
    </row>
    <row r="491" spans="1:2" x14ac:dyDescent="0.25">
      <c r="A491" s="58"/>
      <c r="B491" s="119"/>
    </row>
    <row r="492" spans="1:2" x14ac:dyDescent="0.25">
      <c r="A492" s="58"/>
      <c r="B492" s="119"/>
    </row>
    <row r="493" spans="1:2" x14ac:dyDescent="0.25">
      <c r="A493" s="58"/>
      <c r="B493" s="119"/>
    </row>
    <row r="494" spans="1:2" x14ac:dyDescent="0.25">
      <c r="A494" s="58"/>
      <c r="B494" s="119"/>
    </row>
    <row r="495" spans="1:2" x14ac:dyDescent="0.25">
      <c r="B495" s="119"/>
    </row>
    <row r="496" spans="1:2" x14ac:dyDescent="0.25">
      <c r="A496" s="58"/>
      <c r="B496" s="119"/>
    </row>
    <row r="497" spans="1:2" x14ac:dyDescent="0.25">
      <c r="A497" s="58"/>
      <c r="B497" s="119"/>
    </row>
    <row r="498" spans="1:2" x14ac:dyDescent="0.25">
      <c r="B498" s="119"/>
    </row>
    <row r="499" spans="1:2" x14ac:dyDescent="0.25">
      <c r="B499" s="119"/>
    </row>
    <row r="500" spans="1:2" x14ac:dyDescent="0.25">
      <c r="B500" s="119"/>
    </row>
    <row r="501" spans="1:2" x14ac:dyDescent="0.25">
      <c r="B501" s="119"/>
    </row>
    <row r="502" spans="1:2" x14ac:dyDescent="0.25">
      <c r="A502" s="58"/>
      <c r="B502" s="119"/>
    </row>
    <row r="503" spans="1:2" x14ac:dyDescent="0.25">
      <c r="A503" s="58"/>
      <c r="B503" s="119"/>
    </row>
    <row r="504" spans="1:2" x14ac:dyDescent="0.25">
      <c r="B504" s="119"/>
    </row>
    <row r="505" spans="1:2" x14ac:dyDescent="0.25">
      <c r="B505" s="56"/>
    </row>
    <row r="506" spans="1:2" x14ac:dyDescent="0.25">
      <c r="A506" s="58"/>
      <c r="B506" s="56"/>
    </row>
    <row r="507" spans="1:2" x14ac:dyDescent="0.25">
      <c r="A507" s="58"/>
      <c r="B507" s="56"/>
    </row>
    <row r="508" spans="1:2" x14ac:dyDescent="0.25">
      <c r="A508" s="58"/>
      <c r="B508" s="56"/>
    </row>
    <row r="509" spans="1:2" x14ac:dyDescent="0.25">
      <c r="A509" s="58"/>
      <c r="B509" s="56"/>
    </row>
    <row r="510" spans="1:2" x14ac:dyDescent="0.25">
      <c r="A510" s="58"/>
      <c r="B510" s="56"/>
    </row>
    <row r="511" spans="1:2" x14ac:dyDescent="0.25">
      <c r="A511" s="58"/>
      <c r="B511" s="56"/>
    </row>
    <row r="512" spans="1:2" x14ac:dyDescent="0.25">
      <c r="A512" s="58"/>
      <c r="B512" s="56"/>
    </row>
    <row r="513" spans="2:2" x14ac:dyDescent="0.25">
      <c r="B513" s="56"/>
    </row>
    <row r="514" spans="2:2" x14ac:dyDescent="0.25">
      <c r="B514" s="56"/>
    </row>
    <row r="515" spans="2:2" x14ac:dyDescent="0.25">
      <c r="B515" s="56"/>
    </row>
    <row r="516" spans="2:2" x14ac:dyDescent="0.25">
      <c r="B516" s="56"/>
    </row>
    <row r="517" spans="2:2" x14ac:dyDescent="0.25">
      <c r="B517" s="56"/>
    </row>
    <row r="518" spans="2:2" x14ac:dyDescent="0.25">
      <c r="B518" s="56"/>
    </row>
    <row r="519" spans="2:2" x14ac:dyDescent="0.25">
      <c r="B519" s="56"/>
    </row>
    <row r="520" spans="2:2" x14ac:dyDescent="0.25">
      <c r="B520" s="56"/>
    </row>
    <row r="521" spans="2:2" x14ac:dyDescent="0.25">
      <c r="B521" s="56"/>
    </row>
    <row r="522" spans="2:2" x14ac:dyDescent="0.25">
      <c r="B522" s="56"/>
    </row>
    <row r="523" spans="2:2" x14ac:dyDescent="0.25">
      <c r="B523" s="56"/>
    </row>
    <row r="524" spans="2:2" x14ac:dyDescent="0.25">
      <c r="B524" s="56"/>
    </row>
    <row r="525" spans="2:2" x14ac:dyDescent="0.25">
      <c r="B525" s="56"/>
    </row>
    <row r="526" spans="2:2" x14ac:dyDescent="0.25">
      <c r="B526" s="56"/>
    </row>
    <row r="527" spans="2:2" x14ac:dyDescent="0.25">
      <c r="B527" s="56"/>
    </row>
    <row r="528" spans="2:2" x14ac:dyDescent="0.25">
      <c r="B528" s="56"/>
    </row>
    <row r="529" spans="2:2" x14ac:dyDescent="0.25">
      <c r="B529" s="56"/>
    </row>
    <row r="530" spans="2:2" x14ac:dyDescent="0.25">
      <c r="B530" s="56"/>
    </row>
    <row r="531" spans="2:2" x14ac:dyDescent="0.25">
      <c r="B531" s="56"/>
    </row>
    <row r="532" spans="2:2" x14ac:dyDescent="0.25">
      <c r="B532" s="56"/>
    </row>
    <row r="533" spans="2:2" x14ac:dyDescent="0.25">
      <c r="B533" s="56"/>
    </row>
    <row r="534" spans="2:2" x14ac:dyDescent="0.25">
      <c r="B534" s="56"/>
    </row>
    <row r="535" spans="2:2" x14ac:dyDescent="0.25">
      <c r="B535" s="56"/>
    </row>
    <row r="536" spans="2:2" x14ac:dyDescent="0.25">
      <c r="B536" s="56"/>
    </row>
    <row r="537" spans="2:2" x14ac:dyDescent="0.25">
      <c r="B537" s="56"/>
    </row>
    <row r="538" spans="2:2" x14ac:dyDescent="0.25">
      <c r="B538" s="56"/>
    </row>
    <row r="539" spans="2:2" x14ac:dyDescent="0.25">
      <c r="B539" s="56"/>
    </row>
    <row r="540" spans="2:2" x14ac:dyDescent="0.25">
      <c r="B540" s="56"/>
    </row>
    <row r="541" spans="2:2" x14ac:dyDescent="0.25">
      <c r="B541" s="56"/>
    </row>
    <row r="542" spans="2:2" x14ac:dyDescent="0.25">
      <c r="B542" s="56"/>
    </row>
    <row r="543" spans="2:2" x14ac:dyDescent="0.25">
      <c r="B543" s="56"/>
    </row>
    <row r="544" spans="2:2" x14ac:dyDescent="0.25">
      <c r="B544" s="56"/>
    </row>
    <row r="545" spans="1:2" x14ac:dyDescent="0.25">
      <c r="B545" s="56"/>
    </row>
    <row r="546" spans="1:2" x14ac:dyDescent="0.25">
      <c r="B546" s="56"/>
    </row>
    <row r="547" spans="1:2" x14ac:dyDescent="0.25">
      <c r="B547" s="56"/>
    </row>
    <row r="548" spans="1:2" x14ac:dyDescent="0.25">
      <c r="B548" s="56"/>
    </row>
    <row r="549" spans="1:2" x14ac:dyDescent="0.25">
      <c r="B549" s="56"/>
    </row>
    <row r="550" spans="1:2" x14ac:dyDescent="0.25">
      <c r="B550" s="56"/>
    </row>
    <row r="551" spans="1:2" x14ac:dyDescent="0.25">
      <c r="B551" s="56"/>
    </row>
    <row r="552" spans="1:2" x14ac:dyDescent="0.25">
      <c r="B552" s="56"/>
    </row>
    <row r="553" spans="1:2" x14ac:dyDescent="0.25">
      <c r="B553" s="56"/>
    </row>
    <row r="554" spans="1:2" x14ac:dyDescent="0.25">
      <c r="B554" s="56"/>
    </row>
    <row r="555" spans="1:2" x14ac:dyDescent="0.25">
      <c r="A555" s="58"/>
      <c r="B555" s="56"/>
    </row>
    <row r="556" spans="1:2" x14ac:dyDescent="0.25">
      <c r="A556" s="58"/>
      <c r="B556" s="56"/>
    </row>
    <row r="557" spans="1:2" x14ac:dyDescent="0.25">
      <c r="A557" s="58"/>
      <c r="B557" s="56"/>
    </row>
    <row r="558" spans="1:2" x14ac:dyDescent="0.25">
      <c r="A558" s="58"/>
      <c r="B558" s="56"/>
    </row>
    <row r="559" spans="1:2" x14ac:dyDescent="0.25">
      <c r="A559" s="58"/>
      <c r="B559" s="56"/>
    </row>
    <row r="560" spans="1:2" x14ac:dyDescent="0.25">
      <c r="A560" s="58"/>
      <c r="B560" s="56"/>
    </row>
    <row r="561" spans="1:2" x14ac:dyDescent="0.25">
      <c r="A561" s="58"/>
      <c r="B561" s="56"/>
    </row>
    <row r="562" spans="1:2" x14ac:dyDescent="0.25">
      <c r="A562" s="58"/>
      <c r="B562" s="56"/>
    </row>
    <row r="563" spans="1:2" x14ac:dyDescent="0.25">
      <c r="A563" s="58"/>
      <c r="B563" s="56"/>
    </row>
    <row r="564" spans="1:2" x14ac:dyDescent="0.25">
      <c r="A564" s="58"/>
      <c r="B564" s="56"/>
    </row>
    <row r="565" spans="1:2" x14ac:dyDescent="0.25">
      <c r="A565" s="58"/>
      <c r="B565" s="56"/>
    </row>
    <row r="566" spans="1:2" x14ac:dyDescent="0.25">
      <c r="A566" s="58"/>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B573" s="56"/>
    </row>
    <row r="574" spans="1:2" x14ac:dyDescent="0.25">
      <c r="B574" s="56"/>
    </row>
    <row r="575" spans="1:2" x14ac:dyDescent="0.25">
      <c r="B575" s="56"/>
    </row>
    <row r="576" spans="1:2" x14ac:dyDescent="0.25">
      <c r="B576" s="56"/>
    </row>
    <row r="577" spans="1:2" x14ac:dyDescent="0.25">
      <c r="B577" s="56"/>
    </row>
    <row r="578" spans="1:2" x14ac:dyDescent="0.25">
      <c r="B578" s="56"/>
    </row>
    <row r="579" spans="1:2" x14ac:dyDescent="0.25">
      <c r="B579" s="56"/>
    </row>
    <row r="580" spans="1:2" x14ac:dyDescent="0.25">
      <c r="B580" s="56"/>
    </row>
    <row r="581" spans="1:2" x14ac:dyDescent="0.25">
      <c r="B581" s="56"/>
    </row>
    <row r="582" spans="1:2" x14ac:dyDescent="0.25">
      <c r="B582" s="56"/>
    </row>
    <row r="583" spans="1:2" x14ac:dyDescent="0.25">
      <c r="B583" s="56"/>
    </row>
    <row r="584" spans="1:2" x14ac:dyDescent="0.25">
      <c r="B584" s="56"/>
    </row>
    <row r="585" spans="1:2" x14ac:dyDescent="0.25">
      <c r="B585" s="56"/>
    </row>
    <row r="586" spans="1:2" x14ac:dyDescent="0.25">
      <c r="B586" s="56"/>
    </row>
    <row r="587" spans="1:2" x14ac:dyDescent="0.25">
      <c r="A587" s="58"/>
      <c r="B587" s="56"/>
    </row>
    <row r="588" spans="1:2" x14ac:dyDescent="0.25">
      <c r="A588" s="58"/>
      <c r="B588" s="56"/>
    </row>
    <row r="589" spans="1:2" x14ac:dyDescent="0.25">
      <c r="A589" s="58"/>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A598" s="49"/>
      <c r="B598" s="56"/>
    </row>
    <row r="599" spans="1:2" x14ac:dyDescent="0.25">
      <c r="A599" s="49"/>
      <c r="B599" s="56"/>
    </row>
    <row r="600" spans="1:2" x14ac:dyDescent="0.25">
      <c r="A600" s="49"/>
      <c r="B600" s="56"/>
    </row>
    <row r="601" spans="1:2" x14ac:dyDescent="0.25">
      <c r="B601" s="56"/>
    </row>
    <row r="602" spans="1:2" x14ac:dyDescent="0.25">
      <c r="B602" s="56"/>
    </row>
    <row r="603" spans="1:2" x14ac:dyDescent="0.25">
      <c r="A603" s="49"/>
      <c r="B603" s="56"/>
    </row>
    <row r="604" spans="1:2" x14ac:dyDescent="0.25">
      <c r="A604" s="49"/>
      <c r="B604" s="56"/>
    </row>
    <row r="605" spans="1:2" x14ac:dyDescent="0.25">
      <c r="A605" s="49"/>
      <c r="B605" s="56"/>
    </row>
    <row r="606" spans="1:2" x14ac:dyDescent="0.25">
      <c r="A606" s="49"/>
      <c r="B606" s="56"/>
    </row>
    <row r="607" spans="1:2" x14ac:dyDescent="0.25">
      <c r="A607" s="49"/>
      <c r="B607" s="56"/>
    </row>
    <row r="608" spans="1:2" x14ac:dyDescent="0.25">
      <c r="A608" s="49"/>
      <c r="B608" s="56"/>
    </row>
    <row r="609" spans="1:2" x14ac:dyDescent="0.25">
      <c r="A609" s="49"/>
      <c r="B609" s="56"/>
    </row>
    <row r="610" spans="1:2" x14ac:dyDescent="0.25">
      <c r="A610" s="49"/>
      <c r="B610" s="56"/>
    </row>
    <row r="611" spans="1:2" x14ac:dyDescent="0.25">
      <c r="A611" s="49"/>
      <c r="B611" s="56"/>
    </row>
    <row r="612" spans="1:2" x14ac:dyDescent="0.25">
      <c r="A612" s="49"/>
      <c r="B612" s="56"/>
    </row>
    <row r="613" spans="1:2" x14ac:dyDescent="0.25">
      <c r="A613" s="49"/>
      <c r="B613" s="56"/>
    </row>
    <row r="614" spans="1:2" x14ac:dyDescent="0.25">
      <c r="A614" s="49"/>
      <c r="B614" s="56"/>
    </row>
    <row r="615" spans="1:2" x14ac:dyDescent="0.25">
      <c r="A615" s="49"/>
      <c r="B615" s="56"/>
    </row>
    <row r="616" spans="1:2" x14ac:dyDescent="0.25">
      <c r="A616" s="49"/>
      <c r="B616" s="56"/>
    </row>
    <row r="617" spans="1:2" x14ac:dyDescent="0.25">
      <c r="A617" s="49"/>
      <c r="B617" s="56"/>
    </row>
    <row r="618" spans="1:2" x14ac:dyDescent="0.25">
      <c r="A618" s="49"/>
      <c r="B618" s="56"/>
    </row>
    <row r="619" spans="1:2" x14ac:dyDescent="0.25">
      <c r="A619" s="49"/>
      <c r="B619" s="56"/>
    </row>
    <row r="620" spans="1:2" x14ac:dyDescent="0.25">
      <c r="A620" s="49"/>
      <c r="B620" s="56"/>
    </row>
    <row r="621" spans="1:2" x14ac:dyDescent="0.25">
      <c r="A621" s="49"/>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B626" s="56"/>
    </row>
    <row r="627" spans="1:2" x14ac:dyDescent="0.25">
      <c r="B627" s="56"/>
    </row>
    <row r="628" spans="1:2" x14ac:dyDescent="0.25">
      <c r="B628" s="56"/>
    </row>
    <row r="629" spans="1:2" x14ac:dyDescent="0.25">
      <c r="B629" s="56"/>
    </row>
    <row r="630" spans="1:2" x14ac:dyDescent="0.25">
      <c r="B630" s="56"/>
    </row>
    <row r="631" spans="1:2" x14ac:dyDescent="0.25">
      <c r="B631" s="56"/>
    </row>
    <row r="632" spans="1:2" x14ac:dyDescent="0.25">
      <c r="B632" s="56"/>
    </row>
    <row r="633" spans="1:2" x14ac:dyDescent="0.25">
      <c r="B633" s="56"/>
    </row>
    <row r="634" spans="1:2" x14ac:dyDescent="0.25">
      <c r="B634" s="56"/>
    </row>
    <row r="635" spans="1:2" x14ac:dyDescent="0.25">
      <c r="B635" s="56"/>
    </row>
    <row r="636" spans="1:2" x14ac:dyDescent="0.25">
      <c r="B636" s="56"/>
    </row>
    <row r="637" spans="1:2" x14ac:dyDescent="0.25">
      <c r="B637" s="56"/>
    </row>
    <row r="638" spans="1:2" x14ac:dyDescent="0.25">
      <c r="B638" s="56"/>
    </row>
    <row r="639" spans="1:2" x14ac:dyDescent="0.25">
      <c r="B639" s="56"/>
    </row>
    <row r="640" spans="1:2" x14ac:dyDescent="0.25">
      <c r="B640" s="56"/>
    </row>
    <row r="641" spans="1:2" x14ac:dyDescent="0.25">
      <c r="B641" s="56"/>
    </row>
    <row r="642" spans="1:2" x14ac:dyDescent="0.25">
      <c r="B642" s="56"/>
    </row>
    <row r="643" spans="1:2" x14ac:dyDescent="0.25">
      <c r="B643" s="56"/>
    </row>
    <row r="644" spans="1:2" x14ac:dyDescent="0.25">
      <c r="A644" s="58"/>
      <c r="B644" s="56"/>
    </row>
    <row r="645" spans="1:2" x14ac:dyDescent="0.25">
      <c r="A645" s="58"/>
      <c r="B645" s="56"/>
    </row>
    <row r="646" spans="1:2" x14ac:dyDescent="0.25">
      <c r="A646" s="58"/>
      <c r="B646" s="56"/>
    </row>
    <row r="647" spans="1:2" x14ac:dyDescent="0.25">
      <c r="A647" s="58"/>
      <c r="B647" s="56"/>
    </row>
    <row r="648" spans="1:2" x14ac:dyDescent="0.25">
      <c r="A648" s="58"/>
      <c r="B648" s="56"/>
    </row>
    <row r="649" spans="1:2" x14ac:dyDescent="0.25">
      <c r="A649" s="58"/>
      <c r="B649" s="56"/>
    </row>
    <row r="650" spans="1:2" x14ac:dyDescent="0.25">
      <c r="A650" s="58"/>
      <c r="B650" s="56"/>
    </row>
    <row r="651" spans="1:2" x14ac:dyDescent="0.25">
      <c r="A651" s="58"/>
      <c r="B651" s="56"/>
    </row>
    <row r="652" spans="1:2" x14ac:dyDescent="0.25">
      <c r="A652" s="58"/>
      <c r="B652" s="56"/>
    </row>
    <row r="653" spans="1:2" x14ac:dyDescent="0.25">
      <c r="A653" s="58"/>
      <c r="B653" s="56"/>
    </row>
    <row r="654" spans="1:2" x14ac:dyDescent="0.25">
      <c r="A654" s="58"/>
      <c r="B654" s="56"/>
    </row>
    <row r="655" spans="1:2" x14ac:dyDescent="0.25">
      <c r="A655" s="58"/>
      <c r="B655" s="56"/>
    </row>
    <row r="656" spans="1:2" x14ac:dyDescent="0.25">
      <c r="B656" s="56"/>
    </row>
    <row r="657" spans="1:2" x14ac:dyDescent="0.25">
      <c r="A657" s="58"/>
      <c r="B657" s="56"/>
    </row>
    <row r="658" spans="1:2" x14ac:dyDescent="0.25">
      <c r="B658" s="56"/>
    </row>
    <row r="659" spans="1:2" x14ac:dyDescent="0.25">
      <c r="B659" s="56"/>
    </row>
    <row r="660" spans="1:2" x14ac:dyDescent="0.25">
      <c r="B660" s="56"/>
    </row>
    <row r="661" spans="1:2" x14ac:dyDescent="0.25">
      <c r="B661" s="56"/>
    </row>
    <row r="662" spans="1:2" x14ac:dyDescent="0.25">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B667" s="56"/>
    </row>
    <row r="668" spans="1:2" x14ac:dyDescent="0.25">
      <c r="B668" s="56"/>
    </row>
    <row r="669" spans="1:2" x14ac:dyDescent="0.25">
      <c r="B669" s="56"/>
    </row>
    <row r="670" spans="1:2" x14ac:dyDescent="0.25">
      <c r="B670" s="56"/>
    </row>
    <row r="671" spans="1:2" x14ac:dyDescent="0.25">
      <c r="B671" s="56"/>
    </row>
    <row r="672" spans="1:2" x14ac:dyDescent="0.25">
      <c r="B672" s="56"/>
    </row>
    <row r="673" spans="2:2" x14ac:dyDescent="0.25">
      <c r="B673" s="56"/>
    </row>
    <row r="674" spans="2:2" x14ac:dyDescent="0.25">
      <c r="B674" s="56"/>
    </row>
    <row r="675" spans="2:2" x14ac:dyDescent="0.25">
      <c r="B675" s="56"/>
    </row>
    <row r="676" spans="2:2" x14ac:dyDescent="0.25">
      <c r="B676" s="56"/>
    </row>
    <row r="677" spans="2:2" x14ac:dyDescent="0.25">
      <c r="B677" s="56"/>
    </row>
    <row r="678" spans="2:2" x14ac:dyDescent="0.25">
      <c r="B678" s="56"/>
    </row>
    <row r="679" spans="2:2" x14ac:dyDescent="0.25">
      <c r="B679" s="56"/>
    </row>
    <row r="680" spans="2:2" x14ac:dyDescent="0.25">
      <c r="B680" s="56"/>
    </row>
    <row r="681" spans="2:2" x14ac:dyDescent="0.25">
      <c r="B681" s="56"/>
    </row>
    <row r="682" spans="2:2" x14ac:dyDescent="0.25">
      <c r="B682" s="56"/>
    </row>
    <row r="683" spans="2:2" x14ac:dyDescent="0.25">
      <c r="B683" s="56"/>
    </row>
    <row r="684" spans="2:2" x14ac:dyDescent="0.25">
      <c r="B684" s="56"/>
    </row>
    <row r="685" spans="2:2" x14ac:dyDescent="0.25">
      <c r="B685" s="56"/>
    </row>
    <row r="686" spans="2:2" x14ac:dyDescent="0.25">
      <c r="B686" s="56"/>
    </row>
    <row r="687" spans="2:2" x14ac:dyDescent="0.25">
      <c r="B687" s="56"/>
    </row>
    <row r="688" spans="2:2" x14ac:dyDescent="0.25">
      <c r="B688" s="56"/>
    </row>
    <row r="689" spans="1:2" x14ac:dyDescent="0.25">
      <c r="B689" s="56"/>
    </row>
    <row r="690" spans="1:2" x14ac:dyDescent="0.25">
      <c r="B690" s="56"/>
    </row>
    <row r="691" spans="1:2" x14ac:dyDescent="0.25">
      <c r="B691" s="56"/>
    </row>
    <row r="692" spans="1:2" x14ac:dyDescent="0.25">
      <c r="B692" s="56"/>
    </row>
    <row r="693" spans="1:2" x14ac:dyDescent="0.25">
      <c r="B693" s="56"/>
    </row>
    <row r="694" spans="1:2" x14ac:dyDescent="0.25">
      <c r="B694" s="56"/>
    </row>
    <row r="695" spans="1:2" x14ac:dyDescent="0.25">
      <c r="A695" s="58"/>
      <c r="B695" s="56"/>
    </row>
    <row r="696" spans="1:2" x14ac:dyDescent="0.25">
      <c r="A696" s="58"/>
      <c r="B696" s="56"/>
    </row>
    <row r="697" spans="1:2" x14ac:dyDescent="0.25">
      <c r="A697" s="58"/>
      <c r="B697" s="56"/>
    </row>
    <row r="698" spans="1:2" x14ac:dyDescent="0.25">
      <c r="A698" s="58"/>
      <c r="B698" s="56"/>
    </row>
    <row r="699" spans="1:2" x14ac:dyDescent="0.25">
      <c r="A699" s="58"/>
      <c r="B699" s="56"/>
    </row>
    <row r="700" spans="1:2" x14ac:dyDescent="0.25">
      <c r="A700" s="58"/>
      <c r="B700" s="56"/>
    </row>
    <row r="701" spans="1:2" x14ac:dyDescent="0.25">
      <c r="B701" s="56"/>
    </row>
    <row r="702" spans="1:2" x14ac:dyDescent="0.25">
      <c r="B702" s="56"/>
    </row>
    <row r="703" spans="1:2" x14ac:dyDescent="0.25">
      <c r="B703" s="56"/>
    </row>
    <row r="704" spans="1:2" x14ac:dyDescent="0.25">
      <c r="B704" s="56"/>
    </row>
    <row r="705" spans="2:2" x14ac:dyDescent="0.25">
      <c r="B705" s="56"/>
    </row>
    <row r="706" spans="2:2" x14ac:dyDescent="0.25">
      <c r="B706" s="56"/>
    </row>
    <row r="707" spans="2:2" x14ac:dyDescent="0.25">
      <c r="B707" s="56"/>
    </row>
    <row r="708" spans="2:2" x14ac:dyDescent="0.25">
      <c r="B708" s="56"/>
    </row>
    <row r="709" spans="2:2" x14ac:dyDescent="0.25">
      <c r="B709" s="56"/>
    </row>
    <row r="710" spans="2:2" x14ac:dyDescent="0.25">
      <c r="B710" s="56"/>
    </row>
    <row r="711" spans="2:2" x14ac:dyDescent="0.25">
      <c r="B711" s="56"/>
    </row>
    <row r="712" spans="2:2" x14ac:dyDescent="0.25">
      <c r="B712" s="56"/>
    </row>
    <row r="713" spans="2:2" x14ac:dyDescent="0.25">
      <c r="B713" s="56"/>
    </row>
    <row r="714" spans="2:2" x14ac:dyDescent="0.25">
      <c r="B714" s="56"/>
    </row>
    <row r="715" spans="2:2" x14ac:dyDescent="0.25">
      <c r="B715" s="56"/>
    </row>
    <row r="716" spans="2:2" x14ac:dyDescent="0.25">
      <c r="B716" s="56"/>
    </row>
    <row r="717" spans="2:2" x14ac:dyDescent="0.25">
      <c r="B717" s="56"/>
    </row>
    <row r="718" spans="2:2" x14ac:dyDescent="0.25">
      <c r="B718" s="56"/>
    </row>
    <row r="719" spans="2:2" x14ac:dyDescent="0.25">
      <c r="B719" s="56"/>
    </row>
    <row r="720" spans="2:2" x14ac:dyDescent="0.25">
      <c r="B720" s="56"/>
    </row>
    <row r="721" spans="1:2" x14ac:dyDescent="0.25">
      <c r="B721" s="56"/>
    </row>
    <row r="722" spans="1:2" x14ac:dyDescent="0.25">
      <c r="B722" s="56"/>
    </row>
    <row r="723" spans="1:2" x14ac:dyDescent="0.25">
      <c r="B723" s="56"/>
    </row>
    <row r="724" spans="1:2" x14ac:dyDescent="0.25">
      <c r="B724" s="56"/>
    </row>
    <row r="725" spans="1:2" x14ac:dyDescent="0.25">
      <c r="B725" s="56"/>
    </row>
    <row r="726" spans="1:2" x14ac:dyDescent="0.25">
      <c r="B726" s="56"/>
    </row>
    <row r="727" spans="1:2" x14ac:dyDescent="0.25">
      <c r="B727" s="56"/>
    </row>
    <row r="728" spans="1:2" x14ac:dyDescent="0.25">
      <c r="B728" s="56"/>
    </row>
    <row r="729" spans="1:2" x14ac:dyDescent="0.25">
      <c r="B729" s="56"/>
    </row>
    <row r="730" spans="1:2" x14ac:dyDescent="0.25">
      <c r="B730" s="56"/>
    </row>
    <row r="731" spans="1:2" x14ac:dyDescent="0.25">
      <c r="B731" s="56"/>
    </row>
    <row r="732" spans="1:2" x14ac:dyDescent="0.25">
      <c r="B732" s="56"/>
    </row>
    <row r="733" spans="1:2" x14ac:dyDescent="0.25">
      <c r="B733" s="56"/>
    </row>
    <row r="734" spans="1:2" x14ac:dyDescent="0.25">
      <c r="A734" s="58"/>
      <c r="B734" s="56"/>
    </row>
    <row r="735" spans="1:2" x14ac:dyDescent="0.25">
      <c r="A735" s="58"/>
      <c r="B735" s="56"/>
    </row>
    <row r="736" spans="1:2" x14ac:dyDescent="0.25">
      <c r="A736" s="58"/>
      <c r="B736" s="56"/>
    </row>
    <row r="737" spans="1:2" x14ac:dyDescent="0.25">
      <c r="A737" s="58"/>
      <c r="B737" s="56"/>
    </row>
    <row r="738" spans="1:2" x14ac:dyDescent="0.25">
      <c r="B738" s="56"/>
    </row>
    <row r="739" spans="1:2" x14ac:dyDescent="0.25">
      <c r="B739" s="56"/>
    </row>
    <row r="740" spans="1:2" x14ac:dyDescent="0.25">
      <c r="B740" s="56"/>
    </row>
    <row r="741" spans="1:2" x14ac:dyDescent="0.25">
      <c r="B741" s="56"/>
    </row>
    <row r="742" spans="1:2" x14ac:dyDescent="0.25">
      <c r="B742" s="56"/>
    </row>
    <row r="743" spans="1:2" x14ac:dyDescent="0.25">
      <c r="B743" s="56"/>
    </row>
    <row r="744" spans="1:2" x14ac:dyDescent="0.25">
      <c r="B744" s="56"/>
    </row>
    <row r="745" spans="1:2" x14ac:dyDescent="0.25">
      <c r="B745" s="56"/>
    </row>
    <row r="746" spans="1:2" x14ac:dyDescent="0.25">
      <c r="B746" s="56"/>
    </row>
    <row r="747" spans="1:2" x14ac:dyDescent="0.25">
      <c r="B747" s="56"/>
    </row>
    <row r="748" spans="1:2" x14ac:dyDescent="0.25">
      <c r="A748" s="58"/>
      <c r="B748" s="56"/>
    </row>
    <row r="749" spans="1:2" x14ac:dyDescent="0.25">
      <c r="B749" s="56"/>
    </row>
    <row r="750" spans="1:2" x14ac:dyDescent="0.25">
      <c r="B750" s="56"/>
    </row>
    <row r="751" spans="1:2" x14ac:dyDescent="0.25">
      <c r="B751" s="56"/>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264:B264">
    <cfRule type="expression" dxfId="36" priority="2">
      <formula>$A263=$A264</formula>
    </cfRule>
  </conditionalFormatting>
  <conditionalFormatting sqref="A8:T263">
    <cfRule type="expression" dxfId="35" priority="11">
      <formula>$A7=$A8</formula>
    </cfRule>
  </conditionalFormatting>
  <conditionalFormatting sqref="A8:T264">
    <cfRule type="expression" dxfId="34" priority="1">
      <formula>$A8&lt;&gt;$A7</formula>
    </cfRule>
  </conditionalFormatting>
  <conditionalFormatting sqref="A265:T265">
    <cfRule type="expression" dxfId="33" priority="192">
      <formula>$A265&lt;&gt;$A263</formula>
    </cfRule>
    <cfRule type="expression" dxfId="32" priority="193">
      <formula>$A263=$A265</formula>
    </cfRule>
  </conditionalFormatting>
  <conditionalFormatting sqref="A266:T331">
    <cfRule type="expression" dxfId="31" priority="6">
      <formula>$A266&lt;&gt;$A265</formula>
    </cfRule>
    <cfRule type="expression" dxfId="30" priority="7">
      <formula>$A265=$A266</formula>
    </cfRule>
  </conditionalFormatting>
  <conditionalFormatting sqref="B3">
    <cfRule type="expression" dxfId="29" priority="12">
      <formula>$A3&lt;&gt;$A2</formula>
    </cfRule>
    <cfRule type="expression" dxfId="28" priority="13">
      <formula>$A2=$A3</formula>
    </cfRule>
  </conditionalFormatting>
  <conditionalFormatting sqref="C264:T264">
    <cfRule type="expression" dxfId="27" priority="5">
      <formula>$A263=$A264</formula>
    </cfRule>
  </conditionalFormatting>
  <conditionalFormatting sqref="H349:H353">
    <cfRule type="expression" dxfId="26" priority="8">
      <formula>$A349&lt;&gt;$A348</formula>
    </cfRule>
    <cfRule type="expression" dxfId="25" priority="9">
      <formula>$A348=$A349</formula>
    </cfRule>
  </conditionalFormatting>
  <conditionalFormatting sqref="P8:P331">
    <cfRule type="cellIs" dxfId="24" priority="4" operator="greaterThan">
      <formula>$C8*(1+$P$3)</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2.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Complete Building Method</vt:lpstr>
      <vt:lpstr>2022 Stds Ltg Table</vt:lpstr>
      <vt:lpstr>2025 Stds Ltg Table</vt:lpstr>
      <vt:lpstr>2022 SpaceFuncData-Input</vt:lpstr>
      <vt:lpstr>2025 SpaceFuncData-Input</vt:lpstr>
      <vt:lpstr>For CSV - 2025 SpcFuncData</vt:lpstr>
      <vt:lpstr>For CSV - 2019 VentSpcFuncData</vt:lpstr>
      <vt:lpstr>For CSV - 2025 VentSpcFuncData</vt:lpstr>
      <vt:lpstr>19 SpcFunc &amp; VentSpcFunc combos</vt:lpstr>
      <vt:lpstr>25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22-25</vt:lpstr>
      <vt:lpstr>2016SpcFunc</vt:lpstr>
      <vt:lpstr>2019SpcFunc BEMEnums Gen</vt:lpstr>
      <vt:lpstr>2022SpcFunc BEMEnums Gen</vt:lpstr>
      <vt:lpstr>2025 Ventilation List</vt:lpstr>
      <vt:lpstr>2025 Ventilation List SORT</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2025-05-27T22:14:15Z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