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DabbagMo\Downloads\Single-Family\Single-Family\"/>
    </mc:Choice>
  </mc:AlternateContent>
  <xr:revisionPtr revIDLastSave="0" documentId="13_ncr:1_{F696AE9B-F0AA-490D-937F-3AD2C32A73AA}" xr6:coauthVersionLast="47" xr6:coauthVersionMax="47" xr10:uidLastSave="{00000000-0000-0000-0000-000000000000}"/>
  <bookViews>
    <workbookView xWindow="-120" yWindow="-120" windowWidth="29040" windowHeight="15720" tabRatio="943" xr2:uid="{00000000-000D-0000-FFFF-FFFF00000000}"/>
  </bookViews>
  <sheets>
    <sheet name="Introduction" sheetId="45" r:id="rId1"/>
    <sheet name="Comments" sheetId="47" r:id="rId2"/>
    <sheet name="Building Description" sheetId="44" r:id="rId3"/>
    <sheet name="Envelope" sheetId="35" r:id="rId4"/>
    <sheet name="Lighting" sheetId="36" r:id="rId5"/>
    <sheet name="Appliances &amp; Plug Loads" sheetId="38" r:id="rId6"/>
    <sheet name="People Internal Gain" sheetId="41" r:id="rId7"/>
    <sheet name="HVAC" sheetId="37" r:id="rId8"/>
    <sheet name="Fan Power" sheetId="43" r:id="rId9"/>
    <sheet name="Thermostat Setpoint" sheetId="40" r:id="rId10"/>
    <sheet name="DHW" sheetId="46" r:id="rId11"/>
    <sheet name="Schedules" sheetId="2" r:id="rId12"/>
    <sheet name="SchedulePlots" sheetId="33"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36" l="1"/>
  <c r="C24" i="36" s="1"/>
  <c r="C6" i="36" s="1"/>
  <c r="E25" i="36"/>
  <c r="C25" i="36" s="1"/>
  <c r="C7" i="36" s="1"/>
  <c r="E26" i="36"/>
  <c r="C26" i="36" s="1"/>
  <c r="C8" i="36" s="1"/>
  <c r="E23" i="36"/>
  <c r="C23" i="36" s="1"/>
  <c r="G24" i="36"/>
  <c r="G25" i="36"/>
  <c r="G26" i="36"/>
  <c r="G23" i="36"/>
  <c r="C5" i="36" l="1"/>
  <c r="AB47" i="2"/>
  <c r="AA47" i="2"/>
  <c r="Z47" i="2"/>
  <c r="Y47" i="2"/>
  <c r="X47" i="2"/>
  <c r="W47" i="2"/>
  <c r="V47" i="2"/>
  <c r="U47" i="2"/>
  <c r="T47" i="2"/>
  <c r="S47" i="2"/>
  <c r="R47" i="2"/>
  <c r="Q47" i="2"/>
  <c r="P47" i="2"/>
  <c r="O47" i="2"/>
  <c r="N47" i="2"/>
  <c r="M47" i="2"/>
  <c r="L47" i="2"/>
  <c r="K47" i="2"/>
  <c r="J47" i="2"/>
  <c r="I47" i="2"/>
  <c r="H47" i="2"/>
  <c r="G47" i="2"/>
  <c r="F47" i="2"/>
  <c r="E47" i="2"/>
  <c r="C42" i="41" l="1"/>
  <c r="D6" i="41" l="1"/>
  <c r="D7" i="41"/>
  <c r="D8" i="41"/>
  <c r="D9" i="41"/>
  <c r="D10" i="41"/>
  <c r="D11" i="41"/>
  <c r="D12" i="41"/>
  <c r="D13" i="41"/>
  <c r="D14" i="41"/>
  <c r="D15" i="41"/>
  <c r="D16" i="41"/>
  <c r="D17" i="41"/>
  <c r="D18" i="41"/>
  <c r="D19" i="41"/>
  <c r="D20" i="41"/>
  <c r="D21" i="41"/>
  <c r="D22" i="41"/>
  <c r="D23" i="41"/>
  <c r="D24" i="41"/>
  <c r="D25" i="41"/>
  <c r="D26" i="41"/>
  <c r="D27" i="41"/>
  <c r="D28" i="41"/>
  <c r="D5" i="41"/>
  <c r="F42" i="41"/>
  <c r="F43" i="41" s="1"/>
  <c r="D42" i="41"/>
  <c r="D43" i="41" s="1"/>
  <c r="E42" i="41"/>
  <c r="E43" i="41" s="1"/>
  <c r="C43" i="41" l="1"/>
  <c r="C44" i="41" s="1"/>
  <c r="D45" i="41"/>
  <c r="D44" i="41"/>
  <c r="E45" i="41"/>
  <c r="M5" i="41" s="1"/>
  <c r="E44" i="41"/>
  <c r="F44" i="41"/>
  <c r="F45" i="41"/>
  <c r="F6" i="41" l="1"/>
  <c r="F18" i="41"/>
  <c r="F9" i="41"/>
  <c r="F7" i="41"/>
  <c r="F19" i="41"/>
  <c r="F8" i="41"/>
  <c r="F20" i="41"/>
  <c r="F21" i="41"/>
  <c r="F10" i="41"/>
  <c r="F22" i="41"/>
  <c r="F27" i="41"/>
  <c r="F28" i="41"/>
  <c r="F11" i="41"/>
  <c r="F23" i="41"/>
  <c r="F12" i="41"/>
  <c r="F24" i="41"/>
  <c r="F14" i="41"/>
  <c r="F13" i="41"/>
  <c r="F25" i="41"/>
  <c r="F26" i="41"/>
  <c r="F15" i="41"/>
  <c r="F16" i="41"/>
  <c r="F17" i="41"/>
  <c r="F5" i="41"/>
  <c r="C45" i="41"/>
  <c r="P7" i="41"/>
  <c r="P13" i="41"/>
  <c r="P19" i="41"/>
  <c r="P25" i="41"/>
  <c r="P6" i="41"/>
  <c r="P12" i="41"/>
  <c r="P18" i="41"/>
  <c r="P24" i="41"/>
  <c r="P8" i="41"/>
  <c r="P14" i="41"/>
  <c r="P20" i="41"/>
  <c r="P26" i="41"/>
  <c r="P28" i="41"/>
  <c r="P22" i="41"/>
  <c r="P5" i="41"/>
  <c r="P9" i="41"/>
  <c r="P15" i="41"/>
  <c r="P21" i="41"/>
  <c r="P27" i="41"/>
  <c r="P10" i="41"/>
  <c r="P16" i="41"/>
  <c r="P11" i="41"/>
  <c r="P17" i="41"/>
  <c r="P23" i="41"/>
  <c r="O6" i="41"/>
  <c r="O12" i="41"/>
  <c r="O18" i="41"/>
  <c r="O24" i="41"/>
  <c r="O7" i="41"/>
  <c r="O13" i="41"/>
  <c r="O19" i="41"/>
  <c r="O25" i="41"/>
  <c r="O8" i="41"/>
  <c r="O14" i="41"/>
  <c r="O20" i="41"/>
  <c r="O26" i="41"/>
  <c r="O23" i="41"/>
  <c r="O9" i="41"/>
  <c r="O15" i="41"/>
  <c r="O21" i="41"/>
  <c r="O27" i="41"/>
  <c r="O17" i="41"/>
  <c r="O10" i="41"/>
  <c r="O16" i="41"/>
  <c r="O22" i="41"/>
  <c r="O28" i="41"/>
  <c r="O11" i="41"/>
  <c r="O5" i="41"/>
  <c r="L17" i="41"/>
  <c r="L5" i="41"/>
  <c r="L8" i="41"/>
  <c r="L27" i="41"/>
  <c r="L6" i="41"/>
  <c r="L18" i="41"/>
  <c r="L7" i="41"/>
  <c r="L19" i="41"/>
  <c r="L20" i="41"/>
  <c r="L9" i="41"/>
  <c r="L21" i="41"/>
  <c r="L15" i="41"/>
  <c r="L10" i="41"/>
  <c r="L22" i="41"/>
  <c r="L11" i="41"/>
  <c r="L23" i="41"/>
  <c r="L12" i="41"/>
  <c r="L24" i="41"/>
  <c r="L14" i="41"/>
  <c r="L13" i="41"/>
  <c r="L25" i="41"/>
  <c r="L26" i="41"/>
  <c r="L16" i="41"/>
  <c r="L28" i="41"/>
  <c r="I17" i="41"/>
  <c r="I5" i="41"/>
  <c r="I8" i="41"/>
  <c r="I6" i="41"/>
  <c r="I18" i="41"/>
  <c r="I7" i="41"/>
  <c r="I19" i="41"/>
  <c r="I20" i="41"/>
  <c r="I27" i="41"/>
  <c r="I9" i="41"/>
  <c r="I21" i="41"/>
  <c r="I15" i="41"/>
  <c r="I10" i="41"/>
  <c r="I22" i="41"/>
  <c r="I11" i="41"/>
  <c r="I23" i="41"/>
  <c r="I25" i="41"/>
  <c r="I26" i="41"/>
  <c r="I12" i="41"/>
  <c r="I24" i="41"/>
  <c r="I14" i="41"/>
  <c r="I13" i="41"/>
  <c r="I16" i="41"/>
  <c r="I28" i="41"/>
  <c r="J17" i="41"/>
  <c r="J5" i="41"/>
  <c r="J20" i="41"/>
  <c r="J6" i="41"/>
  <c r="J18" i="41"/>
  <c r="J8" i="41"/>
  <c r="J7" i="41"/>
  <c r="J19" i="41"/>
  <c r="J9" i="41"/>
  <c r="J21" i="41"/>
  <c r="J26" i="41"/>
  <c r="J10" i="41"/>
  <c r="J22" i="41"/>
  <c r="J11" i="41"/>
  <c r="J23" i="41"/>
  <c r="J14" i="41"/>
  <c r="J12" i="41"/>
  <c r="J24" i="41"/>
  <c r="J27" i="41"/>
  <c r="J13" i="41"/>
  <c r="J25" i="41"/>
  <c r="J15" i="41"/>
  <c r="J16" i="41"/>
  <c r="J28" i="41"/>
  <c r="M17" i="41" l="1"/>
  <c r="G6" i="41"/>
  <c r="G18" i="41"/>
  <c r="M14" i="41"/>
  <c r="G16" i="41"/>
  <c r="M28" i="41"/>
  <c r="M16" i="41"/>
  <c r="G7" i="41"/>
  <c r="G19" i="41"/>
  <c r="M26" i="41"/>
  <c r="G21" i="41"/>
  <c r="G28" i="41"/>
  <c r="M27" i="41"/>
  <c r="M15" i="41"/>
  <c r="G8" i="41"/>
  <c r="G20" i="41"/>
  <c r="G9" i="41"/>
  <c r="M25" i="41"/>
  <c r="M13" i="41"/>
  <c r="G10" i="41"/>
  <c r="G22" i="41"/>
  <c r="M24" i="41"/>
  <c r="M12" i="41"/>
  <c r="G11" i="41"/>
  <c r="G23" i="41"/>
  <c r="M8" i="41"/>
  <c r="M19" i="41"/>
  <c r="M23" i="41"/>
  <c r="M11" i="41"/>
  <c r="G12" i="41"/>
  <c r="G24" i="41"/>
  <c r="G27" i="41"/>
  <c r="M7" i="41"/>
  <c r="M22" i="41"/>
  <c r="M10" i="41"/>
  <c r="G13" i="41"/>
  <c r="G25" i="41"/>
  <c r="M21" i="41"/>
  <c r="G26" i="41"/>
  <c r="G15" i="41"/>
  <c r="M9" i="41"/>
  <c r="G14" i="41"/>
  <c r="M20" i="41"/>
  <c r="M18" i="41"/>
  <c r="M6" i="41"/>
  <c r="G17" i="41"/>
  <c r="G5" i="41"/>
  <c r="E41" i="46" l="1"/>
  <c r="D41" i="46"/>
  <c r="E38" i="46"/>
  <c r="D38" i="46"/>
  <c r="F22" i="46"/>
  <c r="D22" i="46"/>
  <c r="F21" i="46"/>
  <c r="D21" i="46"/>
  <c r="F20" i="46"/>
  <c r="D20" i="46"/>
  <c r="F19" i="46"/>
  <c r="D1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tc={3B604485-1720-4B91-857C-87135EA963D2}</author>
  </authors>
  <commentList>
    <comment ref="B33" authorId="0" shapeId="0" xr:uid="{3B604485-1720-4B91-857C-87135EA963D2}">
      <text>
        <t>[Threaded comment]
Your version of Excel allows you to read this threaded comment; however, any edits to it will get removed if the file is opened in a newer version of Excel. Learn more: https://go.microsoft.com/fwlink/?linkid=870924
Comment:
    2.9 is the exact number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tc={BDD8259D-261F-43E3-9FC0-8584591BF7EB}</author>
  </authors>
  <commentList>
    <comment ref="D23" authorId="0" shapeId="0" xr:uid="{BDD8259D-261F-43E3-9FC0-8584591BF7EB}">
      <text>
        <t>[Threaded comment]
Your version of Excel allows you to read this threaded comment; however, any edits to it will get removed if the file is opened in a newer version of Excel. Learn more: https://go.microsoft.com/fwlink/?linkid=870924
Comment:
    51 ≤ FHR &lt; 75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tc={9C1E6ECD-8CC5-4FD0-8731-7A72FFC6D12C}</author>
    <author>tc={C854BD6D-BFD8-4B46-97DA-26C57B8F5904}</author>
  </authors>
  <commentList>
    <comment ref="A40" authorId="0" shapeId="0" xr:uid="{9C1E6ECD-8CC5-4FD0-8731-7A72FFC6D12C}">
      <text>
        <t>[Threaded comment]
Your version of Excel allows you to read this threaded comment; however, any edits to it will get removed if the file is opened in a newer version of Excel. Learn more: https://go.microsoft.com/fwlink/?linkid=870924
Comment:
    To be reviewed.</t>
      </text>
    </comment>
    <comment ref="A41" authorId="1" shapeId="0" xr:uid="{C854BD6D-BFD8-4B46-97DA-26C57B8F5904}">
      <text>
        <t>[Threaded comment]
Your version of Excel allows you to read this threaded comment; however, any edits to it will get removed if the file is opened in a newer version of Excel. Learn more: https://go.microsoft.com/fwlink/?linkid=870924
Comment:
    Building America House Simulation Protocol: 
DHW schedules are split into various end-uses such as 
- bath
- sink
- shower</t>
      </text>
    </comment>
  </commentList>
</comments>
</file>

<file path=xl/sharedStrings.xml><?xml version="1.0" encoding="utf-8"?>
<sst xmlns="http://schemas.openxmlformats.org/spreadsheetml/2006/main" count="825" uniqueCount="416">
  <si>
    <t>Building Type</t>
  </si>
  <si>
    <t>Prototype #</t>
  </si>
  <si>
    <r>
      <t>Floor Area, ft</t>
    </r>
    <r>
      <rPr>
        <b/>
        <vertAlign val="superscript"/>
        <sz val="10"/>
        <color rgb="FFFFFFFF"/>
        <rFont val="Arial"/>
        <family val="2"/>
      </rPr>
      <t>2</t>
    </r>
  </si>
  <si>
    <t>Number of Stories</t>
  </si>
  <si>
    <t>Number of bedrooms</t>
  </si>
  <si>
    <t>Foundation Type</t>
  </si>
  <si>
    <t>Single Family</t>
  </si>
  <si>
    <t>66% Concrete slab, 34% crawl space</t>
  </si>
  <si>
    <t>Vintage Bins</t>
  </si>
  <si>
    <t>Pre-1975</t>
  </si>
  <si>
    <t>1975-1983</t>
  </si>
  <si>
    <t>1984-2005</t>
  </si>
  <si>
    <t>2006-2019</t>
  </si>
  <si>
    <t>New Construction</t>
  </si>
  <si>
    <t>Comments (please leave your comments below)</t>
  </si>
  <si>
    <t>Spreradsheet Tab</t>
  </si>
  <si>
    <t>Comment</t>
  </si>
  <si>
    <t>Single Family Prototype Specification
California Building Prototype Models</t>
  </si>
  <si>
    <t>NORESCO, updated December 20, 2024</t>
  </si>
  <si>
    <t>Item</t>
  </si>
  <si>
    <t>Descriptions</t>
  </si>
  <si>
    <t>Data Source</t>
  </si>
  <si>
    <t>Vintage</t>
  </si>
  <si>
    <t>Pre-1975
1975-1983
1984-2005
2006-2019
NEW CONSTRUCTION</t>
  </si>
  <si>
    <t>Location 
(Representing 16 Climate Zones)</t>
  </si>
  <si>
    <t>California Climate Zones 1-16</t>
  </si>
  <si>
    <t>Available fuel types</t>
  </si>
  <si>
    <t>Gas, electricity</t>
  </si>
  <si>
    <t>Building Type (Principal Building Function)</t>
  </si>
  <si>
    <t>Residential</t>
  </si>
  <si>
    <t>Building Prototype</t>
  </si>
  <si>
    <t>Form</t>
  </si>
  <si>
    <t>Total Floor Area (sq feet)</t>
  </si>
  <si>
    <t>Prototype A: 1,250
Prototype B: 1,750
Prototype C: 2,250
Prototype D: 2,750</t>
  </si>
  <si>
    <t>RASS 2019</t>
  </si>
  <si>
    <t xml:space="preserve">Building shape </t>
  </si>
  <si>
    <t>Rectangular</t>
  </si>
  <si>
    <t>Aspect Ratio (Above ground wall area/footprint area)</t>
  </si>
  <si>
    <t>PNNL Residential Prototype</t>
  </si>
  <si>
    <t>Number of Floors</t>
  </si>
  <si>
    <t>Prototype A: 1-story: 25'*50'
Prototype B: 1-story: 29.6'* 59.2'
Prototype C: 2-story: 23.8'* 47.3'
Prototype D: 2-story: 26.3'*52.3'</t>
  </si>
  <si>
    <t>Window Fraction
(Window-to-Wall Ratio)</t>
  </si>
  <si>
    <t>ResStock</t>
  </si>
  <si>
    <t>Window Locations</t>
  </si>
  <si>
    <t>Evenly distributed on each façade</t>
  </si>
  <si>
    <t>Shading Geometry</t>
  </si>
  <si>
    <t>None</t>
  </si>
  <si>
    <t>Azimuth</t>
  </si>
  <si>
    <t>Non-directional</t>
  </si>
  <si>
    <t>Floor to floor height (feet)</t>
  </si>
  <si>
    <t>Floor to ceiling height (feet)</t>
  </si>
  <si>
    <t>CEC SF prototype</t>
  </si>
  <si>
    <t>Glazing sill height (feet)</t>
  </si>
  <si>
    <t>Architecture</t>
  </si>
  <si>
    <t>Exterior walls</t>
  </si>
  <si>
    <t xml:space="preserve">    Construction</t>
  </si>
  <si>
    <t>Wood-framed</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</si>
  <si>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</si>
  <si>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t>Varies based on vintage</t>
  </si>
  <si>
    <t>RASS 2019
Title 24 2022</t>
  </si>
  <si>
    <t xml:space="preserve">    Dimensions</t>
  </si>
  <si>
    <t xml:space="preserve">Based on floor area and aspect ratio </t>
  </si>
  <si>
    <t xml:space="preserve">    Tilts and orientations</t>
  </si>
  <si>
    <t>Vertical</t>
  </si>
  <si>
    <t>Roof</t>
  </si>
  <si>
    <t>Wood-framed attic</t>
  </si>
  <si>
    <t>Various by the vintage</t>
  </si>
  <si>
    <t>Dimensions</t>
  </si>
  <si>
    <t>Based on floor area and aspect ratio</t>
  </si>
  <si>
    <t>Horizontal</t>
  </si>
  <si>
    <t>Window</t>
  </si>
  <si>
    <t>Based on window fraction, location, glazing sill height, floor area and aspect ratio</t>
  </si>
  <si>
    <t xml:space="preserve">    Glass-Type and frame</t>
  </si>
  <si>
    <t>Hypothetical window with weighted U-factor and SHGC</t>
  </si>
  <si>
    <r>
      <t xml:space="preserve">    U-factor (Btu / h * ft</t>
    </r>
    <r>
      <rPr>
        <vertAlign val="superscript"/>
        <sz val="10"/>
        <rFont val="Arial"/>
        <family val="2"/>
      </rPr>
      <t>2</t>
    </r>
    <r>
      <rPr>
        <sz val="10"/>
        <rFont val="Arial"/>
        <family val="2"/>
      </rPr>
      <t xml:space="preserve"> * °F) </t>
    </r>
  </si>
  <si>
    <t xml:space="preserve">    SHGC (all)</t>
  </si>
  <si>
    <t>Foundation</t>
  </si>
  <si>
    <t>Slab-on-grade floors (unheated) - 67% floor area
Crawl space - 33% floor area</t>
  </si>
  <si>
    <t>6" concrete slab poured directly on to the earth + carpet</t>
  </si>
  <si>
    <t>Interior Partitions</t>
  </si>
  <si>
    <t xml:space="preserve">   Construction</t>
  </si>
  <si>
    <t>2 x 4 uninsulated steel stud wall</t>
  </si>
  <si>
    <t xml:space="preserve">   Dimensions</t>
  </si>
  <si>
    <t>based on floor plan and floor-to-floor height</t>
  </si>
  <si>
    <t>Internal Mass</t>
  </si>
  <si>
    <t>TBD</t>
  </si>
  <si>
    <t>Air Barrier System</t>
  </si>
  <si>
    <t xml:space="preserve">   Infiltration</t>
  </si>
  <si>
    <t>Varies by vintage. See envelope tab</t>
  </si>
  <si>
    <t>HVAC and DWH</t>
  </si>
  <si>
    <t>System Type</t>
  </si>
  <si>
    <t xml:space="preserve">    Heating type</t>
  </si>
  <si>
    <t>Gas Central furnace
Electric Resistance</t>
  </si>
  <si>
    <t xml:space="preserve">    Cooling type</t>
  </si>
  <si>
    <t>Split air conditioner</t>
  </si>
  <si>
    <t>HVAC Sizing</t>
  </si>
  <si>
    <t xml:space="preserve">    Air Conditioning</t>
  </si>
  <si>
    <t>Autosized to design day conditions</t>
  </si>
  <si>
    <t>ACCA Manual J &amp; Manual S</t>
  </si>
  <si>
    <t xml:space="preserve">    Heating</t>
  </si>
  <si>
    <t>HVAC Efficiency</t>
  </si>
  <si>
    <t>Various by climate location and design cooling capacity</t>
  </si>
  <si>
    <t>Various by climate location and design heating capacity</t>
  </si>
  <si>
    <t>HVAC Control</t>
  </si>
  <si>
    <t>NA</t>
  </si>
  <si>
    <t xml:space="preserve">    Thermostat Setpoint</t>
  </si>
  <si>
    <t>74°F Cooling/70°F Heating</t>
  </si>
  <si>
    <t>Various sources. To be finalized based on calibration</t>
  </si>
  <si>
    <t xml:space="preserve">    Thermostat Setback</t>
  </si>
  <si>
    <t>TBD after calibration</t>
  </si>
  <si>
    <t xml:space="preserve">    Ventilation</t>
  </si>
  <si>
    <t xml:space="preserve">    Fan Power</t>
  </si>
  <si>
    <r>
      <t xml:space="preserve">See under </t>
    </r>
    <r>
      <rPr>
        <b/>
        <sz val="10"/>
        <rFont val="Arial"/>
        <family val="2"/>
      </rPr>
      <t>Fan Power</t>
    </r>
  </si>
  <si>
    <t>Title 20 2015
Department of Energy. 10 CFR Part 430.</t>
  </si>
  <si>
    <t>Domestic Water Heating</t>
  </si>
  <si>
    <t xml:space="preserve">    DWH type</t>
  </si>
  <si>
    <t>Storage tank
Instanteneous</t>
  </si>
  <si>
    <t xml:space="preserve">    Fuel type</t>
  </si>
  <si>
    <t>Natural gas (main)</t>
  </si>
  <si>
    <t xml:space="preserve">    Thermal efficiency (%)</t>
  </si>
  <si>
    <r>
      <t xml:space="preserve">See under </t>
    </r>
    <r>
      <rPr>
        <b/>
        <sz val="10"/>
        <rFont val="Arial"/>
        <family val="2"/>
      </rPr>
      <t>DHW</t>
    </r>
  </si>
  <si>
    <t>NAECA (National Appliance Energy Conservation Act)
Title 24 2022</t>
  </si>
  <si>
    <t xml:space="preserve">    Tank Volume (gal)</t>
  </si>
  <si>
    <t xml:space="preserve">    Water temperature setpoint</t>
  </si>
  <si>
    <t>120 F</t>
  </si>
  <si>
    <t>Internal Loads &amp; Schedules</t>
  </si>
  <si>
    <t>Lighting</t>
  </si>
  <si>
    <r>
      <t xml:space="preserve">    Average power density (W/ft</t>
    </r>
    <r>
      <rPr>
        <vertAlign val="superscript"/>
        <sz val="10"/>
        <rFont val="Arial"/>
        <family val="2"/>
      </rPr>
      <t>2</t>
    </r>
    <r>
      <rPr>
        <sz val="10"/>
        <rFont val="Arial"/>
        <family val="2"/>
      </rPr>
      <t>)</t>
    </r>
  </si>
  <si>
    <r>
      <t xml:space="preserve">See under </t>
    </r>
    <r>
      <rPr>
        <b/>
        <sz val="10"/>
        <rFont val="Arial"/>
        <family val="2"/>
      </rPr>
      <t>Lighting</t>
    </r>
  </si>
  <si>
    <t>Building America 2014</t>
  </si>
  <si>
    <t xml:space="preserve">    Schedule</t>
  </si>
  <si>
    <r>
      <t xml:space="preserve">See under </t>
    </r>
    <r>
      <rPr>
        <b/>
        <sz val="10"/>
        <rFont val="Arial"/>
        <family val="2"/>
      </rPr>
      <t>Schedules</t>
    </r>
  </si>
  <si>
    <t xml:space="preserve">Plug load </t>
  </si>
  <si>
    <r>
      <t>See under</t>
    </r>
    <r>
      <rPr>
        <b/>
        <sz val="10"/>
        <rFont val="Arial"/>
        <family val="2"/>
      </rPr>
      <t xml:space="preserve"> Appliances &amp; Plug Loads</t>
    </r>
  </si>
  <si>
    <t>Occupancy</t>
  </si>
  <si>
    <t xml:space="preserve">    Average people</t>
  </si>
  <si>
    <r>
      <t xml:space="preserve">See Under </t>
    </r>
    <r>
      <rPr>
        <b/>
        <sz val="10"/>
        <rFont val="Arial"/>
        <family val="2"/>
      </rPr>
      <t>People Internal Gain</t>
    </r>
  </si>
  <si>
    <t>References</t>
  </si>
  <si>
    <t>PNNL Residential Prototype. 
https://www.pnnl.gov/main/publications/external/technical_reports/PNNL-22068.pdf</t>
  </si>
  <si>
    <t xml:space="preserve">Residential Appliance Saturation Study (RASS) 2019.
</t>
  </si>
  <si>
    <t xml:space="preserve">Buiding Energy Efficiency Standards for Residential and Nonresidential Builings (Title 24). 2022, 2019, 2008, 2005.
</t>
  </si>
  <si>
    <t xml:space="preserve">Appliance Efficiency Regulations (Title 20). California Energy Commission. 2015.
</t>
  </si>
  <si>
    <t xml:space="preserve">Building America House Simulation Protocols. NREL. 2014.
</t>
  </si>
  <si>
    <t xml:space="preserve">California's Building Energy Code Compliance Software - Residential (CBECC-Res). 2022.
</t>
  </si>
  <si>
    <t xml:space="preserve">California Energy Efficiency Energy Contractors (CPUC). 2022 Residential Prototype Charecteristics.
</t>
  </si>
  <si>
    <t xml:space="preserve">PNNL Residential Prototype Buildings. 2021 IECC.
</t>
  </si>
  <si>
    <t>Code of Federal Regulations. Title 10 CFR 430.</t>
  </si>
  <si>
    <t>Envelope Properties by Vintage</t>
  </si>
  <si>
    <t>Wall Cavity Insulation 
R-Value</t>
  </si>
  <si>
    <t>Roof Attic Insulation R-Value</t>
  </si>
  <si>
    <t>Slab/ Crawlspace Insulation</t>
  </si>
  <si>
    <t>Window U-Factor</t>
  </si>
  <si>
    <t>Window SHGC*</t>
  </si>
  <si>
    <t>Air Leakage (ACHnat)
1-story model**</t>
  </si>
  <si>
    <t>Air Leakage (ACHnat)
2-story model**</t>
  </si>
  <si>
    <t>R-1.0</t>
  </si>
  <si>
    <t>R-17</t>
  </si>
  <si>
    <t>R-7.0</t>
  </si>
  <si>
    <t>R-19</t>
  </si>
  <si>
    <t>R-13</t>
  </si>
  <si>
    <t>R-27</t>
  </si>
  <si>
    <t>R-15</t>
  </si>
  <si>
    <t>R-31</t>
  </si>
  <si>
    <t>R-21</t>
  </si>
  <si>
    <t>R-38
R-30 (CZ2-10)</t>
  </si>
  <si>
    <r>
      <rPr>
        <b/>
        <sz val="10"/>
        <color rgb="FF000000"/>
        <rFont val="Arial"/>
        <family val="2"/>
      </rPr>
      <t>Source-Built by 2019:</t>
    </r>
    <r>
      <rPr>
        <sz val="10"/>
        <color indexed="8"/>
        <rFont val="Arial"/>
        <family val="2"/>
      </rPr>
      <t xml:space="preserve"> RASS 2019, RESStock 2021</t>
    </r>
  </si>
  <si>
    <r>
      <rPr>
        <b/>
        <sz val="10"/>
        <color rgb="FF000000"/>
        <rFont val="Arial"/>
        <family val="2"/>
      </rPr>
      <t>Source- New Construction: T</t>
    </r>
    <r>
      <rPr>
        <sz val="10"/>
        <color indexed="8"/>
        <rFont val="Arial"/>
        <family val="2"/>
      </rPr>
      <t>itle 24 2023</t>
    </r>
  </si>
  <si>
    <r>
      <rPr>
        <b/>
        <sz val="10"/>
        <color rgb="FF000000"/>
        <rFont val="Arial"/>
        <family val="2"/>
      </rPr>
      <t>*Window SHGC:</t>
    </r>
    <r>
      <rPr>
        <sz val="10"/>
        <color indexed="8"/>
        <rFont val="Arial"/>
        <family val="2"/>
      </rPr>
      <t xml:space="preserve"> Original value determined by RASS 2019 and ResStock 2021 assumptions. Revised through alignment and validation with RASS 2019 data.</t>
    </r>
  </si>
  <si>
    <r>
      <rPr>
        <b/>
        <sz val="10"/>
        <color rgb="FF000000"/>
        <rFont val="Arial"/>
        <family val="2"/>
      </rPr>
      <t>**Leakage Source</t>
    </r>
    <r>
      <rPr>
        <sz val="10"/>
        <color indexed="8"/>
        <rFont val="Arial"/>
        <family val="2"/>
      </rPr>
      <t>: Original value determined by Sherman, M. assumptions (Energy and Buildings. Volume 10, Issue 1, February 1987, Pages 81-86). Revised through alignment and validation with RASS 2019 data.</t>
    </r>
  </si>
  <si>
    <t>Interior Hard-wired Lighting</t>
  </si>
  <si>
    <t>Floor Area</t>
  </si>
  <si>
    <t>kWh/yr</t>
  </si>
  <si>
    <t>Source</t>
  </si>
  <si>
    <t>ASHRAE 90.2</t>
  </si>
  <si>
    <r>
      <rPr>
        <b/>
        <sz val="10"/>
        <color rgb="FF000000"/>
        <rFont val="Arial"/>
        <family val="2"/>
      </rPr>
      <t>Informative to calibrate LPD.</t>
    </r>
    <r>
      <rPr>
        <sz val="10"/>
        <color indexed="8"/>
        <rFont val="Arial"/>
        <family val="2"/>
      </rPr>
      <t xml:space="preserve">
</t>
    </r>
  </si>
  <si>
    <t>Approximate distribution based on subjective responses in RASS 2019</t>
  </si>
  <si>
    <t>Responses are subjective and do not total to 100%</t>
  </si>
  <si>
    <t>Ex. Subjective response,"mostly" = 75%</t>
  </si>
  <si>
    <t>Incandescent</t>
  </si>
  <si>
    <t>CFL</t>
  </si>
  <si>
    <t>LED</t>
  </si>
  <si>
    <t>Annual kWh calculations.</t>
  </si>
  <si>
    <t>SF</t>
  </si>
  <si>
    <t>kwh/yr</t>
  </si>
  <si>
    <t>Hour</t>
  </si>
  <si>
    <t>KW</t>
  </si>
  <si>
    <t>W/sqft*</t>
  </si>
  <si>
    <r>
      <t>W/m</t>
    </r>
    <r>
      <rPr>
        <b/>
        <vertAlign val="superscript"/>
        <sz val="10"/>
        <color rgb="FF000000"/>
        <rFont val="Arial"/>
        <family val="2"/>
      </rPr>
      <t>2</t>
    </r>
  </si>
  <si>
    <t xml:space="preserve">*Original value determined by ASHRAE Standard 90.2 assumptions. Revised through alignment and validation with RASS 2019 data.
 </t>
  </si>
  <si>
    <t>Appliance Intensity and Annual Consumption</t>
  </si>
  <si>
    <t>Appliances</t>
  </si>
  <si>
    <t>Annual Average Design Level*</t>
  </si>
  <si>
    <t>Annual Consumption (RASS 2019)</t>
  </si>
  <si>
    <t>Saturation</t>
  </si>
  <si>
    <t>Schedules</t>
  </si>
  <si>
    <t>Fuel</t>
  </si>
  <si>
    <t>Electricity</t>
  </si>
  <si>
    <t>Gas</t>
  </si>
  <si>
    <t>Washer</t>
  </si>
  <si>
    <t>28.5 W</t>
  </si>
  <si>
    <t>94 kWh</t>
  </si>
  <si>
    <t>Building America Standard Schedules</t>
  </si>
  <si>
    <t>Dryer</t>
  </si>
  <si>
    <t>141.2 W</t>
  </si>
  <si>
    <t>552 kWh</t>
  </si>
  <si>
    <t>281.4 BTU/hr</t>
  </si>
  <si>
    <t>11 Therm</t>
  </si>
  <si>
    <t>Dishwasher</t>
  </si>
  <si>
    <t>44.3 W</t>
  </si>
  <si>
    <t>93 kWh</t>
  </si>
  <si>
    <t>Refrigerator</t>
  </si>
  <si>
    <t>164.6 W</t>
  </si>
  <si>
    <t>1,209 kWh</t>
  </si>
  <si>
    <t>Cooking Range/Oven</t>
  </si>
  <si>
    <t>166.0 W</t>
  </si>
  <si>
    <t>404 kWh</t>
  </si>
  <si>
    <t>35.0 BTU/hr</t>
  </si>
  <si>
    <t>25 Therm</t>
  </si>
  <si>
    <t>Microwave</t>
  </si>
  <si>
    <t>64.5 W</t>
  </si>
  <si>
    <t>157 kWh</t>
  </si>
  <si>
    <t>TV</t>
  </si>
  <si>
    <t>169.4 W</t>
  </si>
  <si>
    <t>483 kWh</t>
  </si>
  <si>
    <t>Miscellaneous
(plug load, home office, PC)</t>
  </si>
  <si>
    <t>414 W</t>
  </si>
  <si>
    <t>2,450 kWh</t>
  </si>
  <si>
    <t>Lighting (Exterior)</t>
  </si>
  <si>
    <t>88 W</t>
  </si>
  <si>
    <t>251 kWh</t>
  </si>
  <si>
    <t>*Design level derived using schedule and annual consumption from RASS 2019.</t>
  </si>
  <si>
    <t>People Gain</t>
  </si>
  <si>
    <t>Schedule</t>
  </si>
  <si>
    <t>Activity Schedule (Fractional)</t>
  </si>
  <si>
    <t>Sensible Heat Gain (BTU/hr)</t>
  </si>
  <si>
    <t>Latent Heat Gain (BTU/hr)</t>
  </si>
  <si>
    <t>Number of People = 2.55</t>
  </si>
  <si>
    <t>Number of People = 2.95</t>
  </si>
  <si>
    <t>Number of People = 3.35</t>
  </si>
  <si>
    <r>
      <rPr>
        <b/>
        <sz val="10"/>
        <color rgb="FF000000"/>
        <rFont val="Arial"/>
        <family val="2"/>
      </rPr>
      <t>Source- Intenal gain:</t>
    </r>
    <r>
      <rPr>
        <sz val="10"/>
        <color indexed="8"/>
        <rFont val="Arial"/>
        <family val="2"/>
      </rPr>
      <t xml:space="preserve"> CEC 2,100 sf single family prototype (CBECC-Res Ruleset)</t>
    </r>
  </si>
  <si>
    <r>
      <rPr>
        <b/>
        <sz val="10"/>
        <color rgb="FF000000"/>
        <rFont val="Arial"/>
        <family val="2"/>
      </rPr>
      <t>Source- Number of Peole:</t>
    </r>
    <r>
      <rPr>
        <sz val="10"/>
        <color indexed="8"/>
        <rFont val="Arial"/>
        <family val="2"/>
      </rPr>
      <t xml:space="preserve"> RASS 2019 </t>
    </r>
  </si>
  <si>
    <t>*100% is internal gain 57.3% sensible, 42.7% latent .</t>
  </si>
  <si>
    <t xml:space="preserve">People per unit = ((1.75 * Num of Dwelling Units ) + (0.4 * Num of Bedrooms)) / Num of Dwelling Units </t>
  </si>
  <si>
    <t>Unit People Gain =  People Per Unit * (3900/0.573)</t>
  </si>
  <si>
    <t>Avg People Gain Per CFA = Unit People Gain * Num of Dwelling Units / Unit Total Conditioned Floor Area</t>
  </si>
  <si>
    <t>2 BR</t>
  </si>
  <si>
    <t>3 BR</t>
  </si>
  <si>
    <t>4 BR</t>
  </si>
  <si>
    <t>No. of people</t>
  </si>
  <si>
    <t>Unit People Gain</t>
  </si>
  <si>
    <t>Sensible People Gain</t>
  </si>
  <si>
    <t>Latent People Gain</t>
  </si>
  <si>
    <t>Heating Fuel Type</t>
  </si>
  <si>
    <t>Prototype Model Set</t>
  </si>
  <si>
    <t>Climate Zone</t>
  </si>
  <si>
    <t>Set 1</t>
  </si>
  <si>
    <t>All</t>
  </si>
  <si>
    <t>Natural Gas</t>
  </si>
  <si>
    <t>Set 2*</t>
  </si>
  <si>
    <t>All- depends on the vintage and climate zone</t>
  </si>
  <si>
    <t>Mix (Natural gas, electric res**, propane, wood, solar), Natural Gas, Heat Pump (see table below)</t>
  </si>
  <si>
    <t>*Set 2: when a single fuel in a CZ or vintage does not achieve at least 75% saturation</t>
  </si>
  <si>
    <t>**Central forced-air electric resistance furnace</t>
  </si>
  <si>
    <t>Before 1975</t>
  </si>
  <si>
    <t>MIX</t>
  </si>
  <si>
    <t>GAS</t>
  </si>
  <si>
    <t>HP</t>
  </si>
  <si>
    <t>Mix = Gas Central furnace AND Electric Resistance</t>
  </si>
  <si>
    <t>Cooling (yes/no)</t>
  </si>
  <si>
    <t>No</t>
  </si>
  <si>
    <t>Yes</t>
  </si>
  <si>
    <r>
      <t xml:space="preserve">Source: </t>
    </r>
    <r>
      <rPr>
        <sz val="10"/>
        <color rgb="FF000000"/>
        <rFont val="Arial"/>
        <family val="2"/>
      </rPr>
      <t>RASS 2019</t>
    </r>
  </si>
  <si>
    <t>Cooling and Heating Efficiency</t>
  </si>
  <si>
    <t>Heating Efficiency</t>
  </si>
  <si>
    <t>Cooling Efficiency</t>
  </si>
  <si>
    <t>AFUE 78</t>
  </si>
  <si>
    <t>SEER 13.0</t>
  </si>
  <si>
    <t>AFUE 80</t>
  </si>
  <si>
    <t xml:space="preserve">SEER 14.0, 
EER 12.2 or 11.7 </t>
  </si>
  <si>
    <t> New Const.</t>
  </si>
  <si>
    <t xml:space="preserve">80% Ec </t>
  </si>
  <si>
    <t xml:space="preserve">SEER 14.0,
EER 12.2 or 11.7 </t>
  </si>
  <si>
    <r>
      <rPr>
        <b/>
        <sz val="10"/>
        <color rgb="FF000000"/>
        <rFont val="Arial"/>
        <family val="2"/>
      </rPr>
      <t>Source:</t>
    </r>
    <r>
      <rPr>
        <sz val="10"/>
        <color indexed="8"/>
        <rFont val="Arial"/>
        <family val="2"/>
      </rPr>
      <t xml:space="preserve"> 10 CFR 430</t>
    </r>
  </si>
  <si>
    <t>Furnace Fan power</t>
  </si>
  <si>
    <t xml:space="preserve">  Vintage</t>
  </si>
  <si>
    <t>Maximum Electric Furnace AHU Fan W/cfm</t>
  </si>
  <si>
    <t>Before 1975*</t>
  </si>
  <si>
    <t>1975-1983*</t>
  </si>
  <si>
    <t>1984-2005*</t>
  </si>
  <si>
    <t>2006-2019*</t>
  </si>
  <si>
    <t> New Construction**</t>
  </si>
  <si>
    <r>
      <rPr>
        <b/>
        <sz val="10"/>
        <color rgb="FF000000"/>
        <rFont val="Arial"/>
        <family val="2"/>
      </rPr>
      <t>*Source:</t>
    </r>
    <r>
      <rPr>
        <sz val="10"/>
        <color indexed="8"/>
        <rFont val="Arial"/>
        <family val="2"/>
      </rPr>
      <t xml:space="preserve"> Original value determined by Title 24 (2019, 2008, 2005). Revised through alignment and validation with RASS 2019 data, in order to get the typical fan pressure drop of 2 in. w.c.</t>
    </r>
  </si>
  <si>
    <r>
      <rPr>
        <b/>
        <sz val="10"/>
        <color rgb="FF000000"/>
        <rFont val="Arial"/>
        <family val="2"/>
      </rPr>
      <t>**Source:</t>
    </r>
    <r>
      <rPr>
        <sz val="10"/>
        <color indexed="8"/>
        <rFont val="Arial"/>
        <family val="2"/>
      </rPr>
      <t xml:space="preserve"> Title 24 (2022, 2019, 2008, 2005), based on effective date and age of cooling equipment</t>
    </r>
  </si>
  <si>
    <t>Thermostat Setpoints</t>
  </si>
  <si>
    <t>Heating Setpoint</t>
  </si>
  <si>
    <t>Cooling Setpoint</t>
  </si>
  <si>
    <t>Cooling Setback*</t>
  </si>
  <si>
    <r>
      <rPr>
        <b/>
        <sz val="10"/>
        <color rgb="FF000000"/>
        <rFont val="Arial"/>
        <family val="2"/>
      </rPr>
      <t>Heating Source:</t>
    </r>
    <r>
      <rPr>
        <sz val="10"/>
        <color indexed="8"/>
        <rFont val="Arial"/>
        <family val="2"/>
      </rPr>
      <t xml:space="preserve"> Ecobee study. </t>
    </r>
  </si>
  <si>
    <r>
      <rPr>
        <b/>
        <sz val="10"/>
        <color rgb="FF000000"/>
        <rFont val="Arial"/>
        <family val="2"/>
      </rPr>
      <t>Cooling Source:</t>
    </r>
    <r>
      <rPr>
        <sz val="10"/>
        <color indexed="8"/>
        <rFont val="Arial"/>
        <family val="2"/>
      </rPr>
      <t xml:space="preserve"> Original value determined by Ecobee study. Revised through alignment and validation with RASS 2019 data.</t>
    </r>
  </si>
  <si>
    <r>
      <t>*</t>
    </r>
    <r>
      <rPr>
        <b/>
        <sz val="10"/>
        <color rgb="FF000000"/>
        <rFont val="Arial"/>
        <family val="2"/>
      </rPr>
      <t xml:space="preserve"> Setback hours:</t>
    </r>
    <r>
      <rPr>
        <sz val="10"/>
        <color indexed="8"/>
        <rFont val="Arial"/>
        <family val="2"/>
      </rPr>
      <t xml:space="preserve"> 8 am - 6 pm. </t>
    </r>
  </si>
  <si>
    <t>DHW Fuel Type</t>
  </si>
  <si>
    <t>Water Heater Tank Type</t>
  </si>
  <si>
    <t>Tank</t>
  </si>
  <si>
    <t>Natural Gas, Propane, Electric, Heat Pump Water Heater (see table below)</t>
  </si>
  <si>
    <t xml:space="preserve">Electric </t>
  </si>
  <si>
    <t xml:space="preserve">Propane </t>
  </si>
  <si>
    <t>HPWH</t>
  </si>
  <si>
    <t>Gas Inst.</t>
  </si>
  <si>
    <r>
      <rPr>
        <b/>
        <sz val="10"/>
        <color rgb="FF000000"/>
        <rFont val="Arial"/>
        <family val="2"/>
      </rPr>
      <t>Source:</t>
    </r>
    <r>
      <rPr>
        <sz val="10"/>
        <color indexed="8"/>
        <rFont val="Arial"/>
        <family val="2"/>
      </rPr>
      <t xml:space="preserve"> RASS 2019, Title 24 2022</t>
    </r>
  </si>
  <si>
    <t>Heater Efficiency</t>
  </si>
  <si>
    <t>Gas (EF)</t>
  </si>
  <si>
    <t>Gas (UEF)</t>
  </si>
  <si>
    <t>Electric (EF)</t>
  </si>
  <si>
    <t>Electric (UEF)</t>
  </si>
  <si>
    <t>HPWH
(UEF)</t>
  </si>
  <si>
    <t>Before 1975 (EF)</t>
  </si>
  <si>
    <t>1975-1983 (EF)</t>
  </si>
  <si>
    <t>1984-2005 (EF)</t>
  </si>
  <si>
    <t>2006-2019 (EF)</t>
  </si>
  <si>
    <t>New Const. (UEF)</t>
  </si>
  <si>
    <t>CZ 1,2,5: 2.82
CZ 6,8,9,10,15: 2.47
CZ 7 &amp; 11: 2.61
CZ16: 3</t>
  </si>
  <si>
    <t>Assumptions:</t>
  </si>
  <si>
    <r>
      <rPr>
        <b/>
        <sz val="10"/>
        <color rgb="FF000000"/>
        <rFont val="Arial"/>
        <family val="2"/>
      </rPr>
      <t xml:space="preserve">Gas
</t>
    </r>
    <r>
      <rPr>
        <sz val="10"/>
        <color rgb="FF000000"/>
        <rFont val="Arial"/>
        <family val="2"/>
      </rPr>
      <t>burner capacity of 40,000 Btu/h (11.7 kW)
100% berner thermal efficiency
medium draw pattern</t>
    </r>
  </si>
  <si>
    <r>
      <rPr>
        <b/>
        <sz val="10"/>
        <color rgb="FF000000"/>
        <rFont val="Arial"/>
        <family val="2"/>
      </rPr>
      <t xml:space="preserve">Electric
</t>
    </r>
    <r>
      <rPr>
        <sz val="10"/>
        <color rgb="FF000000"/>
        <rFont val="Arial"/>
        <family val="2"/>
      </rPr>
      <t>element capacity of 5.5 kW (18,800 Btu/h)
100% berner thermal efficiency
medium draw pattern</t>
    </r>
  </si>
  <si>
    <t>Sources:</t>
  </si>
  <si>
    <t>Title 20, 2004</t>
  </si>
  <si>
    <t>Title 20, 2015</t>
  </si>
  <si>
    <t>10 CFR 430.32(d)</t>
  </si>
  <si>
    <t>UEF conversion: 
10 CFR Parts 429, 430, and 431 (2015)</t>
  </si>
  <si>
    <t>https://www.energy.ca.gov/sites/default/files/2020-10/2016%20Water%20Heater%20Efficiency%20Guide_ada.pdf</t>
  </si>
  <si>
    <t>UEF to Model Inputs</t>
  </si>
  <si>
    <t>Water Heater Type</t>
  </si>
  <si>
    <t>Burner Thermal Efficiency (%)</t>
  </si>
  <si>
    <r>
      <rPr>
        <sz val="10"/>
        <color rgb="FF000000"/>
        <rFont val="Arial"/>
        <family val="2"/>
      </rPr>
      <t>Shell Losses-UA (Btu/hr-</t>
    </r>
    <r>
      <rPr>
        <sz val="10"/>
        <color rgb="FF000000"/>
        <rFont val="Noto Sans"/>
        <family val="2"/>
      </rPr>
      <t>º</t>
    </r>
    <r>
      <rPr>
        <sz val="10"/>
        <color rgb="FF000000"/>
        <rFont val="Arial"/>
        <family val="2"/>
      </rPr>
      <t>F)
UEF-0.56</t>
    </r>
  </si>
  <si>
    <r>
      <t>Shell Losses-UA (Btu/hr-</t>
    </r>
    <r>
      <rPr>
        <sz val="10"/>
        <color indexed="8"/>
        <rFont val="Noto Sans"/>
        <family val="2"/>
      </rPr>
      <t>º</t>
    </r>
    <r>
      <rPr>
        <sz val="10"/>
        <color indexed="8"/>
        <rFont val="Arial"/>
        <family val="2"/>
      </rPr>
      <t>F)
UEF-0.58</t>
    </r>
  </si>
  <si>
    <t>Gas-fired storage</t>
  </si>
  <si>
    <r>
      <t>Shell Losses-UA (Btu/hr-</t>
    </r>
    <r>
      <rPr>
        <sz val="10"/>
        <color indexed="8"/>
        <rFont val="Noto Sans"/>
        <family val="2"/>
      </rPr>
      <t>º</t>
    </r>
    <r>
      <rPr>
        <sz val="10"/>
        <color indexed="8"/>
        <rFont val="Arial"/>
        <family val="2"/>
      </rPr>
      <t>F) UEF-0.89</t>
    </r>
  </si>
  <si>
    <r>
      <t>Shell Losses-UA (Btu/hr-</t>
    </r>
    <r>
      <rPr>
        <sz val="10"/>
        <color indexed="8"/>
        <rFont val="Noto Sans"/>
        <family val="2"/>
      </rPr>
      <t>º</t>
    </r>
    <r>
      <rPr>
        <sz val="10"/>
        <color indexed="8"/>
        <rFont val="Arial"/>
        <family val="2"/>
      </rPr>
      <t>F) UEF-0.92</t>
    </r>
  </si>
  <si>
    <t>Electric storage</t>
  </si>
  <si>
    <r>
      <rPr>
        <b/>
        <sz val="10"/>
        <color rgb="FF000000"/>
        <rFont val="Arial"/>
        <family val="2"/>
      </rPr>
      <t xml:space="preserve">Gas
</t>
    </r>
    <r>
      <rPr>
        <sz val="10"/>
        <color rgb="FF000000"/>
        <rFont val="Arial"/>
        <family val="2"/>
      </rPr>
      <t>Recovery Efficiency: 79%
Ambient Temperature: 67.5 F
Qload based n medium usage: 30,584 Btu</t>
    </r>
  </si>
  <si>
    <r>
      <rPr>
        <b/>
        <sz val="10"/>
        <color rgb="FF000000"/>
        <rFont val="Arial"/>
        <family val="2"/>
      </rPr>
      <t xml:space="preserve">Electric
</t>
    </r>
    <r>
      <rPr>
        <sz val="10"/>
        <color rgb="FF000000"/>
        <rFont val="Arial"/>
        <family val="2"/>
      </rPr>
      <t>Recovery Efficiency: 79%
Ambient Temperature: 67.5 F
Ambient air temperature: 58 F
flow:fraction of the tank area belowthe lower element: 0.2
fhigh:fraction of the tank area above the lower element: 0.8
Qload based on medium usage: 30,584 Btu</t>
    </r>
  </si>
  <si>
    <t xml:space="preserve">Source: </t>
  </si>
  <si>
    <t>https://www.pnnl.gov/main/publications/external/technical_reports/PNNL-22068.pdf</t>
  </si>
  <si>
    <t>https://www.ashrae.org/file%20library/conferences/specialty%20conferences/2020%20building%20performance/papers/d-bsc20-c039.pdf</t>
  </si>
  <si>
    <t>http://www.ibpsa.org/proceedings/BS2017/BS2017_237.pdf</t>
  </si>
  <si>
    <t>Type</t>
  </si>
  <si>
    <t>Through</t>
  </si>
  <si>
    <t>Day of Week</t>
  </si>
  <si>
    <t>1</t>
  </si>
  <si>
    <t>2</t>
  </si>
  <si>
    <t>3</t>
  </si>
  <si>
    <t>4</t>
  </si>
  <si>
    <t>5</t>
  </si>
  <si>
    <t>6</t>
  </si>
  <si>
    <t>7</t>
  </si>
  <si>
    <t>8</t>
  </si>
  <si>
    <t>9</t>
  </si>
  <si>
    <t>10</t>
  </si>
  <si>
    <t>11</t>
  </si>
  <si>
    <t>12</t>
  </si>
  <si>
    <t>13</t>
  </si>
  <si>
    <t>14</t>
  </si>
  <si>
    <t>15</t>
  </si>
  <si>
    <t>16</t>
  </si>
  <si>
    <t>17</t>
  </si>
  <si>
    <t>18</t>
  </si>
  <si>
    <t>19</t>
  </si>
  <si>
    <t>20</t>
  </si>
  <si>
    <t>21</t>
  </si>
  <si>
    <t>22</t>
  </si>
  <si>
    <t>23</t>
  </si>
  <si>
    <t>24</t>
  </si>
  <si>
    <t>Internal Loads Schedule</t>
  </si>
  <si>
    <t>Gas/Electric Dryer Schedule</t>
  </si>
  <si>
    <t>Fraction</t>
  </si>
  <si>
    <t>WD</t>
  </si>
  <si>
    <t>WND</t>
  </si>
  <si>
    <t>Washer Schedule</t>
  </si>
  <si>
    <t>Dishwasher Schedule</t>
  </si>
  <si>
    <t>Refrigerator Schedule</t>
  </si>
  <si>
    <t>Range Schedule</t>
  </si>
  <si>
    <t>TV Schedule</t>
  </si>
  <si>
    <t>Lights Schedule</t>
  </si>
  <si>
    <t>Exterior Lights Schedule</t>
  </si>
  <si>
    <t>Outdoor Lights Schedule</t>
  </si>
  <si>
    <t>Miscellaneous Schedule</t>
  </si>
  <si>
    <t>Occupancy Schedule</t>
  </si>
  <si>
    <t>Activity Schedule</t>
  </si>
  <si>
    <t>Domestic Hot Water Schedule</t>
  </si>
  <si>
    <t>Gas/Electric Water Heater Schedule</t>
  </si>
  <si>
    <t>Shower Schedule</t>
  </si>
  <si>
    <t>Bath Schedule</t>
  </si>
  <si>
    <t>Sink Schedule</t>
  </si>
  <si>
    <t>Total</t>
  </si>
  <si>
    <t>HVAC Schedules</t>
  </si>
  <si>
    <t>Infiltration Schedule</t>
  </si>
  <si>
    <t xml:space="preserve">    Until: 5:00,0.00193694298245614,</t>
  </si>
  <si>
    <t xml:space="preserve">    Until: 6:00,0.00498071052631579,</t>
  </si>
  <si>
    <t xml:space="preserve">    Until: 7:00,0.0116216578947368,</t>
  </si>
  <si>
    <t xml:space="preserve">    Until: 8:00,0.0171557807017544,</t>
  </si>
  <si>
    <t xml:space="preserve">    Until: 9:00,0.0182626052631579,</t>
  </si>
  <si>
    <t xml:space="preserve">    Until: 10:00,0.0171557807017544,</t>
  </si>
  <si>
    <t xml:space="preserve">    Until: 11:00,0.0149421315789474,</t>
  </si>
  <si>
    <t xml:space="preserve">    Until: 12:00,0.0138353070175439,</t>
  </si>
  <si>
    <t xml:space="preserve">    Until: 13:00,0.013558600877193,</t>
  </si>
  <si>
    <t xml:space="preserve">    Until: 14:00,0.0124517763157895,</t>
  </si>
  <si>
    <t xml:space="preserve">    Until: 15:00,0.0118983640350877,</t>
  </si>
  <si>
    <t xml:space="preserve">    Until: 16:00,0.011344951754386,</t>
  </si>
  <si>
    <t xml:space="preserve">    Until: 17:00,0.0132818947368421,</t>
  </si>
  <si>
    <t xml:space="preserve">    Until: 18:00,0.017985899122807,</t>
  </si>
  <si>
    <t xml:space="preserve">    Until: 19:00,0.0207529605263158,</t>
  </si>
  <si>
    <t xml:space="preserve">    Until: 20:00,0.0190927236842105,</t>
  </si>
  <si>
    <t xml:space="preserve">    Until: 21:00,0.01577225,</t>
  </si>
  <si>
    <t xml:space="preserve">    Until: 22:00,0.0132818947368421,</t>
  </si>
  <si>
    <t xml:space="preserve">    Until: 23:00,0.0110682456140351,</t>
  </si>
  <si>
    <t xml:space="preserve">    Until: 24:00,0.00747106578947368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</si>
</sst>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0"/>
    <numFmt numFmtId="167" formatCode="_(* #,##0_);_(* \(#,##0\);_(* &quot;-&quot;??_);_(@_)"/>
  </numFmts>
  <fonts count="53" x14ac:knownFonts="1">
    <font>
      <sz val="8"/>
      <color indexed="8"/>
      <name val="MS Sans Serif"/>
      <charset val="1"/>
    </font>
    <font>
      <sz val="11"/>
      <color theme="1"/>
      <name val="Calibri"/>
      <family val="2"/>
      <scheme val="minor"/>
    </font>
    <font>
      <sz val="10"/>
      <name val="Arial"/>
      <family val="2"/>
    </font>
    <font>
      <b/>
      <sz val="12"/>
      <name val="Arial"/>
      <family val="2"/>
    </font>
    <font>
      <b/>
      <sz val="10"/>
      <name val="Arial"/>
      <family val="2"/>
    </font>
    <font>
      <sz val="14"/>
      <name val="Arial"/>
      <family val="2"/>
    </font>
    <font>
      <i/>
      <sz val="8"/>
      <name val="Arial"/>
      <family val="2"/>
    </font>
    <font>
      <i/>
      <sz val="10"/>
      <name val="Arial"/>
      <family val="2"/>
    </font>
    <font>
      <sz val="8"/>
      <name val="MS Sans Serif"/>
      <family val="2"/>
    </font>
    <font>
      <sz val="8"/>
      <color indexed="8"/>
      <name val="MS Sans Serif"/>
      <family val="2"/>
    </font>
    <font>
      <vertAlign val="superscript"/>
      <sz val="10"/>
      <name val="Arial"/>
      <family val="2"/>
    </font>
    <font>
      <b/>
      <sz val="14"/>
      <name val="Arial"/>
      <family val="2"/>
    </font>
    <font>
      <i/>
      <sz val="11"/>
      <name val="Arial"/>
      <family val="2"/>
    </font>
    <font>
      <i/>
      <sz val="12"/>
      <name val="Arial"/>
      <family val="2"/>
    </font>
    <font>
      <sz val="11"/>
      <color theme="1"/>
      <name val="Calibri"/>
      <family val="2"/>
      <scheme val="minor"/>
    </font>
    <font>
      <sz val="8"/>
      <color indexed="8"/>
      <name val="Arial"/>
      <family val="2"/>
    </font>
    <font>
      <b/>
      <sz val="10"/>
      <color indexed="8"/>
      <name val="Arial"/>
      <family val="2"/>
    </font>
    <font>
      <sz val="10"/>
      <color indexed="8"/>
      <name val="Arial"/>
      <family val="2"/>
    </font>
    <font>
      <b/>
      <sz val="10"/>
      <color indexed="9"/>
      <name val="Arial"/>
      <family val="2"/>
    </font>
    <font>
      <sz val="10"/>
      <color rgb="FFFF0000"/>
      <name val="Arial"/>
      <family val="2"/>
    </font>
    <font>
      <b/>
      <i/>
      <sz val="14"/>
      <name val="Arial"/>
      <family val="2"/>
    </font>
    <font>
      <b/>
      <i/>
      <sz val="12"/>
      <name val="Arial"/>
      <family val="2"/>
    </font>
    <font>
      <i/>
      <sz val="10"/>
      <name val="MS Sans Serif"/>
      <family val="2"/>
    </font>
    <font>
      <b/>
      <i/>
      <sz val="10"/>
      <name val="Arial"/>
      <family val="2"/>
    </font>
    <font>
      <b/>
      <sz val="10"/>
      <color rgb="FF000000"/>
      <name val="Arial"/>
      <family val="2"/>
    </font>
    <font>
      <b/>
      <sz val="12"/>
      <color indexed="8"/>
      <name val="Arial"/>
      <family val="2"/>
    </font>
    <font>
      <u/>
      <sz val="8"/>
      <color theme="10"/>
      <name val="MS Sans Serif"/>
      <charset val="1"/>
    </font>
    <font>
      <sz val="10"/>
      <color rgb="FF000000"/>
      <name val="Arial"/>
      <family val="2"/>
    </font>
    <font>
      <sz val="8"/>
      <name val="MS Sans Serif"/>
      <charset val="1"/>
    </font>
    <font>
      <sz val="10"/>
      <color indexed="8"/>
      <name val="Noto Sans"/>
      <family val="2"/>
    </font>
    <font>
      <sz val="10"/>
      <color rgb="FF000000"/>
      <name val="Noto Sans"/>
      <family val="2"/>
    </font>
    <font>
      <b/>
      <sz val="10"/>
      <color rgb="FFFFFFFF"/>
      <name val="Arial"/>
      <family val="2"/>
    </font>
    <font>
      <b/>
      <vertAlign val="superscript"/>
      <sz val="10"/>
      <color rgb="FFFFFFFF"/>
      <name val="Arial"/>
      <family val="2"/>
    </font>
    <font>
      <sz val="10"/>
      <color indexed="8"/>
      <name val="MS Sans Serif"/>
      <charset val="1"/>
    </font>
    <font>
      <sz val="11"/>
      <color rgb="FF000000"/>
      <name val="Calibri"/>
      <family val="2"/>
    </font>
    <font>
      <sz val="8"/>
      <color indexed="8"/>
      <name val="MS Sans Serif"/>
      <charset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perscript"/>
      <sz val="10"/>
      <color rgb="FF000000"/>
      <name val="Arial"/>
      <family val="2"/>
    </font>
  </fonts>
  <fills count="42">
    <fill>
      <patternFill patternType="none"/>
    </fill>
    <fill>
      <patternFill patternType="gray125"/>
    </fill>
    <fill>
      <patternFill patternType="solid">
        <fgColor indexed="63"/>
        <bgColor indexed="64"/>
      </patternFill>
    </fill>
    <fill>
      <patternFill patternType="solid">
        <fgColor indexed="41"/>
        <bgColor indexed="64"/>
      </patternFill>
    </fill>
    <fill>
      <patternFill patternType="solid">
        <fgColor indexed="43"/>
        <bgColor indexed="64"/>
      </patternFill>
    </fill>
    <fill>
      <patternFill patternType="solid">
        <fgColor rgb="FFFFFFCC"/>
      </patternFill>
    </fill>
    <fill>
      <patternFill patternType="solid">
        <fgColor rgb="FFCCFFFF"/>
        <bgColor indexed="64"/>
      </patternFill>
    </fill>
    <fill>
      <patternFill patternType="solid">
        <fgColor theme="9"/>
        <bgColor indexed="64"/>
      </patternFill>
    </fill>
    <fill>
      <patternFill patternType="solid">
        <fgColor rgb="FF005DAA"/>
        <bgColor indexed="64"/>
      </patternFill>
    </fill>
    <fill>
      <patternFill patternType="solid">
        <fgColor rgb="FFCBD2E2"/>
        <bgColor indexed="64"/>
      </patternFill>
    </fill>
    <fill>
      <patternFill patternType="solid">
        <fgColor rgb="FFE7EAF1"/>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5">
    <border>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9">
    <xf numFmtId="0" fontId="0" fillId="0" borderId="0" applyNumberForma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 fillId="0" borderId="0"/>
    <xf numFmtId="0" fontId="14" fillId="0" borderId="0"/>
    <xf numFmtId="0" fontId="14" fillId="0" borderId="0"/>
    <xf numFmtId="0" fontId="2" fillId="0" borderId="0"/>
    <xf numFmtId="0" fontId="9" fillId="0" borderId="0" applyNumberFormat="0" applyFill="0" applyBorder="0" applyAlignment="0" applyProtection="0"/>
    <xf numFmtId="0" fontId="2" fillId="0" borderId="0"/>
    <xf numFmtId="0" fontId="9" fillId="0" borderId="0" applyNumberFormat="0" applyFill="0" applyBorder="0" applyAlignment="0" applyProtection="0"/>
    <xf numFmtId="0" fontId="14" fillId="0" borderId="0"/>
    <xf numFmtId="0" fontId="2" fillId="0" borderId="0"/>
    <xf numFmtId="0" fontId="9" fillId="0" borderId="0" applyNumberFormat="0" applyFill="0" applyBorder="0" applyAlignment="0" applyProtection="0"/>
    <xf numFmtId="0" fontId="2" fillId="0" borderId="0"/>
    <xf numFmtId="0" fontId="2" fillId="0" borderId="0"/>
    <xf numFmtId="0" fontId="2" fillId="0" borderId="0"/>
    <xf numFmtId="0" fontId="14" fillId="5" borderId="48"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xf numFmtId="43" fontId="35" fillId="0" borderId="0" applyFont="0" applyFill="0" applyBorder="0" applyAlignment="0" applyProtection="0"/>
    <xf numFmtId="0" fontId="36" fillId="0" borderId="0" applyNumberFormat="0" applyFill="0" applyBorder="0" applyAlignment="0" applyProtection="0"/>
    <xf numFmtId="0" fontId="37" fillId="0" borderId="57" applyNumberFormat="0" applyFill="0" applyAlignment="0" applyProtection="0"/>
    <xf numFmtId="0" fontId="38" fillId="0" borderId="58" applyNumberFormat="0" applyFill="0" applyAlignment="0" applyProtection="0"/>
    <xf numFmtId="0" fontId="39" fillId="0" borderId="59" applyNumberFormat="0" applyFill="0" applyAlignment="0" applyProtection="0"/>
    <xf numFmtId="0" fontId="39" fillId="0" borderId="0" applyNumberFormat="0" applyFill="0" applyBorder="0" applyAlignment="0" applyProtection="0"/>
    <xf numFmtId="0" fontId="40" fillId="12" borderId="0" applyNumberFormat="0" applyBorder="0" applyAlignment="0" applyProtection="0"/>
    <xf numFmtId="0" fontId="41" fillId="13" borderId="0" applyNumberFormat="0" applyBorder="0" applyAlignment="0" applyProtection="0"/>
    <xf numFmtId="0" fontId="42" fillId="14" borderId="0" applyNumberFormat="0" applyBorder="0" applyAlignment="0" applyProtection="0"/>
    <xf numFmtId="0" fontId="43" fillId="15" borderId="60" applyNumberFormat="0" applyAlignment="0" applyProtection="0"/>
    <xf numFmtId="0" fontId="44" fillId="16" borderId="61" applyNumberFormat="0" applyAlignment="0" applyProtection="0"/>
    <xf numFmtId="0" fontId="45" fillId="16" borderId="60" applyNumberFormat="0" applyAlignment="0" applyProtection="0"/>
    <xf numFmtId="0" fontId="46" fillId="0" borderId="62" applyNumberFormat="0" applyFill="0" applyAlignment="0" applyProtection="0"/>
    <xf numFmtId="0" fontId="47" fillId="17" borderId="63"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64" applyNumberFormat="0" applyFill="0" applyAlignment="0" applyProtection="0"/>
    <xf numFmtId="0" fontId="5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5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5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5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0" borderId="0"/>
    <xf numFmtId="0" fontId="1" fillId="5" borderId="48" applyNumberFormat="0" applyFont="0" applyAlignment="0" applyProtection="0"/>
    <xf numFmtId="0" fontId="35" fillId="0" borderId="0" applyNumberFormat="0" applyFill="0" applyBorder="0" applyAlignment="0" applyProtection="0"/>
    <xf numFmtId="0" fontId="1" fillId="0" borderId="0"/>
    <xf numFmtId="0" fontId="1" fillId="0" borderId="0"/>
    <xf numFmtId="0" fontId="1" fillId="0" borderId="0"/>
    <xf numFmtId="0" fontId="1" fillId="5" borderId="48" applyNumberFormat="0" applyFont="0" applyAlignment="0" applyProtection="0"/>
    <xf numFmtId="9" fontId="35" fillId="0" borderId="0" applyFont="0" applyFill="0" applyBorder="0" applyAlignment="0" applyProtection="0"/>
  </cellStyleXfs>
  <cellXfs count="286">
    <xf numFmtId="0" fontId="0" fillId="0" borderId="0" xfId="0" applyAlignment="1">
      <alignment vertical="top" wrapText="1"/>
    </xf>
    <xf numFmtId="0" fontId="5" fillId="0" borderId="1" xfId="23" applyFont="1" applyBorder="1" applyAlignment="1">
      <alignment horizontal="left" vertical="top"/>
    </xf>
    <xf numFmtId="0" fontId="5" fillId="0" borderId="2" xfId="23" applyFont="1" applyBorder="1" applyAlignment="1">
      <alignment horizontal="left" vertical="top" wrapText="1"/>
    </xf>
    <xf numFmtId="0" fontId="4" fillId="0" borderId="4" xfId="23" applyFont="1" applyBorder="1" applyAlignment="1">
      <alignment wrapText="1"/>
    </xf>
    <xf numFmtId="0" fontId="4" fillId="0" borderId="5" xfId="23" applyFont="1" applyBorder="1" applyAlignment="1">
      <alignment wrapText="1"/>
    </xf>
    <xf numFmtId="0" fontId="4" fillId="0" borderId="3" xfId="23" applyFont="1" applyBorder="1" applyAlignment="1">
      <alignment vertical="top" wrapText="1"/>
    </xf>
    <xf numFmtId="0" fontId="4" fillId="0" borderId="2" xfId="23" applyFont="1" applyBorder="1" applyAlignment="1">
      <alignment vertical="top" wrapText="1"/>
    </xf>
    <xf numFmtId="0" fontId="8" fillId="0" borderId="5" xfId="0" applyFont="1" applyBorder="1" applyAlignment="1">
      <alignment vertical="top" wrapText="1"/>
    </xf>
    <xf numFmtId="0" fontId="2" fillId="0" borderId="0" xfId="23" applyAlignment="1">
      <alignment vertical="top"/>
    </xf>
    <xf numFmtId="0" fontId="2" fillId="0" borderId="0" xfId="23" applyAlignment="1">
      <alignment vertical="top" wrapText="1"/>
    </xf>
    <xf numFmtId="0" fontId="2" fillId="0" borderId="2" xfId="23" applyBorder="1" applyAlignment="1">
      <alignment horizontal="left" vertical="top" wrapText="1"/>
    </xf>
    <xf numFmtId="0" fontId="15" fillId="0" borderId="0" xfId="0" applyFont="1" applyAlignment="1">
      <alignment vertical="top" wrapText="1"/>
    </xf>
    <xf numFmtId="0" fontId="15" fillId="0" borderId="0" xfId="0" applyFont="1" applyFill="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7" fillId="0" borderId="0" xfId="0" applyFont="1" applyAlignment="1">
      <alignment vertical="center" wrapText="1"/>
    </xf>
    <xf numFmtId="0" fontId="17" fillId="0" borderId="10" xfId="0" applyFont="1" applyBorder="1" applyAlignment="1">
      <alignment vertical="top" wrapText="1"/>
    </xf>
    <xf numFmtId="0" fontId="16" fillId="0" borderId="11" xfId="0" applyFont="1" applyBorder="1" applyAlignment="1">
      <alignment vertical="top" wrapText="1"/>
    </xf>
    <xf numFmtId="0" fontId="16" fillId="0" borderId="15" xfId="0" applyFont="1" applyBorder="1" applyAlignment="1">
      <alignment vertical="top" wrapText="1"/>
    </xf>
    <xf numFmtId="0" fontId="17" fillId="0" borderId="0" xfId="0" applyFont="1" applyBorder="1" applyAlignment="1">
      <alignment vertical="top" wrapText="1"/>
    </xf>
    <xf numFmtId="0" fontId="17" fillId="0" borderId="9" xfId="0" applyFont="1" applyBorder="1" applyAlignment="1">
      <alignment vertical="top" wrapText="1"/>
    </xf>
    <xf numFmtId="0" fontId="16" fillId="0" borderId="13" xfId="0" applyFont="1" applyBorder="1" applyAlignment="1">
      <alignment vertical="top" wrapText="1"/>
    </xf>
    <xf numFmtId="0" fontId="17" fillId="0" borderId="13" xfId="0" applyFont="1" applyBorder="1" applyAlignment="1">
      <alignment vertical="top" wrapText="1"/>
    </xf>
    <xf numFmtId="0" fontId="17" fillId="0" borderId="14" xfId="0" applyFont="1" applyBorder="1" applyAlignment="1">
      <alignment vertical="top" wrapText="1"/>
    </xf>
    <xf numFmtId="0" fontId="17" fillId="0" borderId="0" xfId="0" applyFont="1" applyAlignment="1">
      <alignment horizontal="center" vertical="center" wrapText="1"/>
    </xf>
    <xf numFmtId="0" fontId="16" fillId="0" borderId="8" xfId="0" applyFont="1" applyBorder="1" applyAlignment="1">
      <alignment vertical="top" wrapText="1"/>
    </xf>
    <xf numFmtId="0" fontId="16" fillId="0" borderId="12" xfId="0" applyFont="1" applyBorder="1" applyAlignment="1">
      <alignment vertical="top" wrapText="1"/>
    </xf>
    <xf numFmtId="0" fontId="18" fillId="2" borderId="10" xfId="25" applyFont="1" applyFill="1" applyBorder="1"/>
    <xf numFmtId="0" fontId="18" fillId="2" borderId="11" xfId="25" applyFont="1" applyFill="1" applyBorder="1"/>
    <xf numFmtId="49" fontId="18" fillId="2" borderId="11" xfId="0" applyNumberFormat="1" applyFont="1" applyFill="1" applyBorder="1" applyAlignment="1">
      <alignment horizontal="center"/>
    </xf>
    <xf numFmtId="0" fontId="2" fillId="0" borderId="0" xfId="25"/>
    <xf numFmtId="0" fontId="2" fillId="0" borderId="8" xfId="25" applyBorder="1"/>
    <xf numFmtId="0" fontId="2" fillId="7" borderId="0" xfId="25" applyFill="1"/>
    <xf numFmtId="1" fontId="2" fillId="0" borderId="8" xfId="25" applyNumberFormat="1" applyBorder="1" applyAlignment="1">
      <alignment horizontal="center"/>
    </xf>
    <xf numFmtId="1" fontId="2" fillId="0" borderId="0" xfId="25" applyNumberFormat="1" applyAlignment="1">
      <alignment horizontal="center"/>
    </xf>
    <xf numFmtId="0" fontId="2" fillId="0" borderId="0" xfId="25" applyAlignment="1">
      <alignment horizontal="center"/>
    </xf>
    <xf numFmtId="0" fontId="7" fillId="3" borderId="7" xfId="23" applyFont="1" applyFill="1" applyBorder="1" applyAlignment="1">
      <alignment horizontal="center" vertical="center" wrapText="1"/>
    </xf>
    <xf numFmtId="0" fontId="6" fillId="3" borderId="14" xfId="23" applyFont="1" applyFill="1" applyBorder="1" applyAlignment="1">
      <alignment horizontal="center" vertical="center" wrapText="1"/>
    </xf>
    <xf numFmtId="0" fontId="7" fillId="3" borderId="15" xfId="23" applyFont="1" applyFill="1" applyBorder="1" applyAlignment="1">
      <alignment horizontal="center" vertical="center" wrapText="1"/>
    </xf>
    <xf numFmtId="0" fontId="7" fillId="0" borderId="16" xfId="23" applyFont="1" applyBorder="1" applyAlignment="1">
      <alignment horizontal="center" vertical="top" wrapText="1"/>
    </xf>
    <xf numFmtId="0" fontId="7" fillId="3" borderId="17" xfId="23" applyFont="1" applyFill="1" applyBorder="1" applyAlignment="1">
      <alignment horizontal="center" vertical="top" wrapText="1"/>
    </xf>
    <xf numFmtId="0" fontId="7" fillId="3" borderId="18" xfId="23" applyFont="1" applyFill="1" applyBorder="1" applyAlignment="1">
      <alignment horizontal="center" vertical="top" wrapText="1"/>
    </xf>
    <xf numFmtId="0" fontId="7" fillId="3" borderId="19" xfId="23" applyFont="1" applyFill="1" applyBorder="1" applyAlignment="1">
      <alignment horizontal="center" vertical="top" wrapText="1"/>
    </xf>
    <xf numFmtId="0" fontId="7" fillId="0" borderId="6" xfId="23" applyFont="1" applyBorder="1" applyAlignment="1">
      <alignment horizontal="center" wrapText="1"/>
    </xf>
    <xf numFmtId="0" fontId="7" fillId="3" borderId="9" xfId="23" applyFont="1" applyFill="1" applyBorder="1" applyAlignment="1">
      <alignment horizontal="center" vertical="center" wrapText="1"/>
    </xf>
    <xf numFmtId="0" fontId="7" fillId="0" borderId="7" xfId="23" applyFont="1" applyBorder="1" applyAlignment="1">
      <alignment horizontal="center" wrapText="1"/>
    </xf>
    <xf numFmtId="0" fontId="22" fillId="0" borderId="7" xfId="0" applyFont="1" applyBorder="1" applyAlignment="1">
      <alignment horizontal="center" vertical="top" wrapText="1"/>
    </xf>
    <xf numFmtId="0" fontId="7" fillId="0" borderId="20" xfId="23" applyFont="1" applyBorder="1" applyAlignment="1">
      <alignment horizontal="center" wrapText="1"/>
    </xf>
    <xf numFmtId="0" fontId="7" fillId="3" borderId="27" xfId="23" applyFont="1" applyFill="1" applyBorder="1" applyAlignment="1">
      <alignment horizontal="center" vertical="center" wrapText="1"/>
    </xf>
    <xf numFmtId="0" fontId="7" fillId="0" borderId="21" xfId="23" applyFont="1" applyBorder="1" applyAlignment="1">
      <alignment horizontal="center" wrapText="1"/>
    </xf>
    <xf numFmtId="0" fontId="7" fillId="3" borderId="29" xfId="23" applyFont="1" applyFill="1" applyBorder="1" applyAlignment="1">
      <alignment horizontal="center" vertical="center" wrapText="1"/>
    </xf>
    <xf numFmtId="0" fontId="7" fillId="6" borderId="18" xfId="23" applyFont="1" applyFill="1" applyBorder="1" applyAlignment="1">
      <alignment horizontal="center" vertical="center" wrapText="1"/>
    </xf>
    <xf numFmtId="0" fontId="7" fillId="0" borderId="16" xfId="23" applyFont="1" applyBorder="1" applyAlignment="1">
      <alignment horizontal="center" wrapText="1"/>
    </xf>
    <xf numFmtId="0" fontId="23" fillId="0" borderId="6" xfId="23" applyFont="1" applyBorder="1" applyAlignment="1">
      <alignment horizontal="center" wrapText="1"/>
    </xf>
    <xf numFmtId="0" fontId="23" fillId="0" borderId="7" xfId="23" applyFont="1" applyBorder="1" applyAlignment="1">
      <alignment horizontal="center" wrapText="1"/>
    </xf>
    <xf numFmtId="0" fontId="7" fillId="0" borderId="0" xfId="23" applyFont="1" applyAlignment="1">
      <alignment horizontal="center" vertical="center" wrapText="1"/>
    </xf>
    <xf numFmtId="0" fontId="7" fillId="3" borderId="19" xfId="23" applyFont="1" applyFill="1" applyBorder="1" applyAlignment="1">
      <alignment vertical="center" wrapText="1"/>
    </xf>
    <xf numFmtId="0" fontId="7" fillId="3" borderId="18" xfId="23" applyFont="1" applyFill="1" applyBorder="1" applyAlignment="1">
      <alignment vertical="center" wrapText="1"/>
    </xf>
    <xf numFmtId="0" fontId="16" fillId="0" borderId="13" xfId="0" applyFont="1" applyBorder="1" applyAlignment="1">
      <alignment horizontal="center" vertical="top" wrapText="1"/>
    </xf>
    <xf numFmtId="0" fontId="17" fillId="0" borderId="13" xfId="0" applyFont="1" applyBorder="1" applyAlignment="1">
      <alignment horizontal="center" vertical="top" wrapText="1"/>
    </xf>
    <xf numFmtId="9" fontId="17" fillId="0" borderId="0" xfId="0" applyNumberFormat="1" applyFont="1" applyAlignment="1">
      <alignment horizontal="center" vertical="top" wrapText="1"/>
    </xf>
    <xf numFmtId="9" fontId="17" fillId="0" borderId="13" xfId="0" applyNumberFormat="1" applyFont="1" applyBorder="1" applyAlignment="1">
      <alignment horizontal="center" vertical="top" wrapText="1"/>
    </xf>
    <xf numFmtId="0" fontId="17" fillId="0" borderId="0" xfId="0" applyFont="1" applyAlignment="1">
      <alignment vertical="top"/>
    </xf>
    <xf numFmtId="0" fontId="16" fillId="0" borderId="29" xfId="0" applyFont="1" applyBorder="1" applyAlignment="1">
      <alignment vertical="top" wrapText="1"/>
    </xf>
    <xf numFmtId="0" fontId="17" fillId="0" borderId="29" xfId="0" applyFont="1" applyBorder="1" applyAlignment="1">
      <alignment vertical="top" wrapText="1"/>
    </xf>
    <xf numFmtId="0" fontId="16" fillId="0" borderId="29" xfId="0" applyFont="1" applyBorder="1" applyAlignment="1">
      <alignment horizontal="center" vertical="top" wrapText="1"/>
    </xf>
    <xf numFmtId="0" fontId="17" fillId="0" borderId="29" xfId="0" applyFont="1" applyBorder="1" applyAlignment="1">
      <alignment horizontal="center" vertical="top" wrapText="1"/>
    </xf>
    <xf numFmtId="9" fontId="17" fillId="0" borderId="29" xfId="0" applyNumberFormat="1" applyFont="1" applyBorder="1" applyAlignment="1">
      <alignment horizontal="center" vertical="top" wrapText="1"/>
    </xf>
    <xf numFmtId="0" fontId="16" fillId="0" borderId="0" xfId="0" applyFont="1" applyAlignment="1">
      <alignment vertical="top"/>
    </xf>
    <xf numFmtId="164" fontId="17" fillId="0" borderId="29" xfId="0" applyNumberFormat="1" applyFont="1" applyBorder="1" applyAlignment="1">
      <alignment horizontal="center" vertical="top" wrapText="1"/>
    </xf>
    <xf numFmtId="0" fontId="25" fillId="0" borderId="0" xfId="0" applyFont="1" applyAlignment="1">
      <alignment vertical="top"/>
    </xf>
    <xf numFmtId="0" fontId="17" fillId="0" borderId="0" xfId="0" applyFont="1" applyBorder="1" applyAlignment="1">
      <alignment horizontal="center" vertical="top" wrapText="1"/>
    </xf>
    <xf numFmtId="0" fontId="25" fillId="0" borderId="0" xfId="0" applyFont="1" applyAlignment="1">
      <alignment vertical="top" wrapText="1"/>
    </xf>
    <xf numFmtId="0" fontId="17" fillId="0" borderId="0" xfId="0" applyFont="1" applyBorder="1" applyAlignment="1">
      <alignment horizontal="center"/>
    </xf>
    <xf numFmtId="0" fontId="17" fillId="0" borderId="9" xfId="0" applyFont="1" applyBorder="1" applyAlignment="1">
      <alignment horizontal="center"/>
    </xf>
    <xf numFmtId="0" fontId="0" fillId="0" borderId="0" xfId="0" applyAlignment="1">
      <alignment horizontal="center" vertical="top" wrapText="1"/>
    </xf>
    <xf numFmtId="0" fontId="4" fillId="0" borderId="29" xfId="0" applyFont="1" applyBorder="1" applyAlignment="1">
      <alignment horizontal="left" vertical="top" wrapText="1"/>
    </xf>
    <xf numFmtId="0" fontId="2" fillId="0" borderId="29" xfId="0" applyFont="1" applyBorder="1" applyAlignment="1">
      <alignment horizontal="left" vertical="top" wrapText="1"/>
    </xf>
    <xf numFmtId="0" fontId="17" fillId="0" borderId="0" xfId="0" applyFont="1" applyFill="1" applyAlignment="1">
      <alignment vertical="top" wrapText="1"/>
    </xf>
    <xf numFmtId="0" fontId="17" fillId="0" borderId="29" xfId="0" applyFont="1" applyBorder="1" applyAlignment="1">
      <alignment vertical="top"/>
    </xf>
    <xf numFmtId="2" fontId="17" fillId="0" borderId="29" xfId="0" applyNumberFormat="1" applyFont="1" applyBorder="1" applyAlignment="1">
      <alignment horizontal="center" vertical="top" wrapText="1"/>
    </xf>
    <xf numFmtId="164" fontId="17" fillId="0" borderId="29" xfId="0" applyNumberFormat="1" applyFont="1" applyFill="1" applyBorder="1" applyAlignment="1">
      <alignment horizontal="center" vertical="top" wrapText="1"/>
    </xf>
    <xf numFmtId="2" fontId="17" fillId="0" borderId="0" xfId="0" applyNumberFormat="1" applyFont="1" applyBorder="1" applyAlignment="1">
      <alignment horizontal="center"/>
    </xf>
    <xf numFmtId="2" fontId="17" fillId="0" borderId="9" xfId="0" applyNumberFormat="1" applyFont="1" applyBorder="1" applyAlignment="1">
      <alignment horizontal="center"/>
    </xf>
    <xf numFmtId="0" fontId="24" fillId="0" borderId="0" xfId="0" applyFont="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wrapText="1"/>
    </xf>
    <xf numFmtId="0" fontId="24" fillId="0" borderId="0" xfId="0" applyFont="1" applyAlignment="1">
      <alignment vertical="top"/>
    </xf>
    <xf numFmtId="0" fontId="7" fillId="3" borderId="19" xfId="23" applyFont="1" applyFill="1" applyBorder="1" applyAlignment="1">
      <alignment horizontal="center" vertical="center" wrapText="1"/>
    </xf>
    <xf numFmtId="0" fontId="7" fillId="3" borderId="18" xfId="23" applyFont="1" applyFill="1" applyBorder="1" applyAlignment="1">
      <alignment horizontal="center" vertical="center" wrapText="1"/>
    </xf>
    <xf numFmtId="0" fontId="11" fillId="0" borderId="0" xfId="23" applyFont="1" applyAlignment="1">
      <alignment vertical="top"/>
    </xf>
    <xf numFmtId="0" fontId="20" fillId="0" borderId="0" xfId="23" applyFont="1" applyAlignment="1">
      <alignment horizontal="center" vertical="top"/>
    </xf>
    <xf numFmtId="0" fontId="12" fillId="0" borderId="0" xfId="24" applyFont="1" applyAlignment="1">
      <alignment vertical="top"/>
    </xf>
    <xf numFmtId="0" fontId="13" fillId="0" borderId="0" xfId="23" applyFont="1" applyAlignment="1">
      <alignment vertical="top"/>
    </xf>
    <xf numFmtId="0" fontId="13" fillId="0" borderId="0" xfId="23" applyFont="1" applyAlignment="1">
      <alignment horizontal="center" vertical="top"/>
    </xf>
    <xf numFmtId="0" fontId="2" fillId="0" borderId="22" xfId="23" applyBorder="1" applyAlignment="1">
      <alignment horizontal="left" vertical="top" wrapText="1"/>
    </xf>
    <xf numFmtId="0" fontId="2" fillId="0" borderId="23" xfId="23" applyBorder="1" applyAlignment="1">
      <alignment vertical="top" wrapText="1"/>
    </xf>
    <xf numFmtId="0" fontId="5" fillId="0" borderId="1" xfId="23" applyFont="1" applyBorder="1" applyAlignment="1">
      <alignment horizontal="left" vertical="top" wrapText="1"/>
    </xf>
    <xf numFmtId="0" fontId="2" fillId="0" borderId="1" xfId="23" applyBorder="1" applyAlignment="1">
      <alignment horizontal="left" vertical="top" wrapText="1"/>
    </xf>
    <xf numFmtId="0" fontId="2" fillId="0" borderId="4" xfId="23" applyBorder="1" applyAlignment="1">
      <alignment wrapText="1"/>
    </xf>
    <xf numFmtId="0" fontId="2" fillId="0" borderId="5" xfId="23" applyBorder="1" applyAlignment="1">
      <alignment wrapText="1"/>
    </xf>
    <xf numFmtId="0" fontId="2" fillId="0" borderId="24" xfId="23" applyBorder="1" applyAlignment="1">
      <alignment horizontal="left" vertical="top" wrapText="1"/>
    </xf>
    <xf numFmtId="0" fontId="2" fillId="0" borderId="25" xfId="23" applyBorder="1" applyAlignment="1">
      <alignment wrapText="1"/>
    </xf>
    <xf numFmtId="0" fontId="2" fillId="0" borderId="26" xfId="23" applyBorder="1" applyAlignment="1">
      <alignment horizontal="left" vertical="top" wrapText="1"/>
    </xf>
    <xf numFmtId="0" fontId="2" fillId="0" borderId="28" xfId="23" applyBorder="1" applyAlignment="1">
      <alignment wrapText="1"/>
    </xf>
    <xf numFmtId="0" fontId="4" fillId="0" borderId="5" xfId="23" applyFont="1" applyBorder="1" applyAlignment="1">
      <alignment vertical="top" wrapText="1"/>
    </xf>
    <xf numFmtId="0" fontId="23" fillId="0" borderId="7" xfId="23" applyFont="1" applyBorder="1" applyAlignment="1">
      <alignment horizontal="center" vertical="top" wrapText="1"/>
    </xf>
    <xf numFmtId="0" fontId="2" fillId="0" borderId="23" xfId="23" applyBorder="1" applyAlignment="1">
      <alignment wrapText="1"/>
    </xf>
    <xf numFmtId="0" fontId="2" fillId="0" borderId="1" xfId="23" applyBorder="1" applyAlignment="1">
      <alignment vertical="top" wrapText="1"/>
    </xf>
    <xf numFmtId="0" fontId="2" fillId="0" borderId="2" xfId="23" applyBorder="1" applyAlignment="1">
      <alignment vertical="top" wrapText="1"/>
    </xf>
    <xf numFmtId="0" fontId="2" fillId="0" borderId="0" xfId="23" applyAlignment="1">
      <alignment wrapText="1"/>
    </xf>
    <xf numFmtId="0" fontId="7" fillId="0" borderId="0" xfId="23" applyFont="1" applyAlignment="1">
      <alignment horizontal="center" wrapText="1"/>
    </xf>
    <xf numFmtId="0" fontId="6" fillId="0" borderId="0" xfId="23" applyFont="1" applyAlignment="1">
      <alignment horizontal="center" vertical="center" wrapText="1"/>
    </xf>
    <xf numFmtId="2" fontId="17" fillId="0" borderId="0" xfId="0" applyNumberFormat="1" applyFont="1" applyAlignment="1">
      <alignment vertical="top" wrapText="1"/>
    </xf>
    <xf numFmtId="2" fontId="17" fillId="0" borderId="29" xfId="0" applyNumberFormat="1" applyFont="1" applyBorder="1" applyAlignment="1">
      <alignment vertical="top" wrapText="1"/>
    </xf>
    <xf numFmtId="9" fontId="2" fillId="0" borderId="29" xfId="0" applyNumberFormat="1" applyFont="1" applyBorder="1" applyAlignment="1">
      <alignment vertical="top" wrapText="1"/>
    </xf>
    <xf numFmtId="2" fontId="2" fillId="0" borderId="29" xfId="0" applyNumberFormat="1" applyFont="1" applyBorder="1" applyAlignment="1">
      <alignment vertical="top" wrapText="1"/>
    </xf>
    <xf numFmtId="9" fontId="2" fillId="0" borderId="0" xfId="0" applyNumberFormat="1" applyFont="1" applyBorder="1" applyAlignment="1">
      <alignment vertical="top" wrapText="1"/>
    </xf>
    <xf numFmtId="0" fontId="17" fillId="0" borderId="29" xfId="0" applyFont="1" applyFill="1" applyBorder="1" applyAlignment="1">
      <alignment vertical="top" wrapText="1"/>
    </xf>
    <xf numFmtId="0" fontId="17" fillId="0" borderId="29" xfId="0" applyFont="1" applyFill="1" applyBorder="1" applyAlignment="1">
      <alignment horizontal="center" vertical="top" wrapText="1"/>
    </xf>
    <xf numFmtId="2" fontId="17" fillId="0" borderId="29" xfId="0" applyNumberFormat="1" applyFont="1" applyFill="1" applyBorder="1" applyAlignment="1">
      <alignment horizontal="center" vertical="top" wrapText="1"/>
    </xf>
    <xf numFmtId="0" fontId="26" fillId="0" borderId="0" xfId="29" applyAlignment="1">
      <alignment vertical="top"/>
    </xf>
    <xf numFmtId="0" fontId="16" fillId="0" borderId="55" xfId="0" applyFont="1" applyBorder="1" applyAlignment="1">
      <alignment horizontal="center" vertical="top" wrapText="1"/>
    </xf>
    <xf numFmtId="0" fontId="16" fillId="0" borderId="56" xfId="0" applyFont="1" applyBorder="1" applyAlignment="1">
      <alignment vertical="top" wrapText="1"/>
    </xf>
    <xf numFmtId="2" fontId="17" fillId="0" borderId="55" xfId="0" applyNumberFormat="1" applyFont="1" applyBorder="1" applyAlignment="1">
      <alignment horizontal="center" vertical="top" wrapText="1"/>
    </xf>
    <xf numFmtId="0" fontId="17" fillId="0" borderId="56" xfId="0" applyFont="1" applyBorder="1" applyAlignment="1">
      <alignment vertical="top" wrapText="1"/>
    </xf>
    <xf numFmtId="2" fontId="17" fillId="0" borderId="0" xfId="0" applyNumberFormat="1" applyFont="1" applyBorder="1" applyAlignment="1">
      <alignment horizontal="center" vertical="top" wrapText="1"/>
    </xf>
    <xf numFmtId="0" fontId="24" fillId="0" borderId="0" xfId="0" applyFont="1" applyFill="1" applyBorder="1" applyAlignment="1">
      <alignment vertical="top" wrapText="1"/>
    </xf>
    <xf numFmtId="0" fontId="27" fillId="0" borderId="29" xfId="0" applyFont="1" applyBorder="1" applyAlignment="1">
      <alignment vertical="top" wrapText="1"/>
    </xf>
    <xf numFmtId="2" fontId="2" fillId="0" borderId="0" xfId="0" applyNumberFormat="1" applyFont="1" applyBorder="1" applyAlignment="1">
      <alignment vertical="top" wrapText="1"/>
    </xf>
    <xf numFmtId="0" fontId="31" fillId="8" borderId="49" xfId="0" applyFont="1" applyFill="1" applyBorder="1" applyAlignment="1">
      <alignment horizontal="left" vertical="center" wrapText="1" readingOrder="1"/>
    </xf>
    <xf numFmtId="0" fontId="31" fillId="8" borderId="49" xfId="0" applyFont="1" applyFill="1" applyBorder="1" applyAlignment="1">
      <alignment horizontal="center" vertical="center" wrapText="1" readingOrder="1"/>
    </xf>
    <xf numFmtId="0" fontId="27" fillId="9" borderId="50" xfId="0" applyFont="1" applyFill="1" applyBorder="1" applyAlignment="1">
      <alignment horizontal="center" vertical="center" wrapText="1" readingOrder="1"/>
    </xf>
    <xf numFmtId="3" fontId="27" fillId="9" borderId="50" xfId="0" applyNumberFormat="1" applyFont="1" applyFill="1" applyBorder="1" applyAlignment="1">
      <alignment horizontal="center" vertical="center" wrapText="1" readingOrder="1"/>
    </xf>
    <xf numFmtId="0" fontId="27" fillId="10" borderId="54" xfId="0" applyFont="1" applyFill="1" applyBorder="1" applyAlignment="1">
      <alignment horizontal="center" vertical="center" wrapText="1" readingOrder="1"/>
    </xf>
    <xf numFmtId="3" fontId="27" fillId="10" borderId="54" xfId="0" applyNumberFormat="1" applyFont="1" applyFill="1" applyBorder="1" applyAlignment="1">
      <alignment horizontal="center" vertical="center" wrapText="1" readingOrder="1"/>
    </xf>
    <xf numFmtId="0" fontId="27" fillId="9" borderId="54" xfId="0" applyFont="1" applyFill="1" applyBorder="1" applyAlignment="1">
      <alignment horizontal="center" vertical="center" wrapText="1" readingOrder="1"/>
    </xf>
    <xf numFmtId="3" fontId="27" fillId="9" borderId="54" xfId="0" applyNumberFormat="1" applyFont="1" applyFill="1" applyBorder="1" applyAlignment="1">
      <alignment horizontal="center" vertical="center" wrapText="1" readingOrder="1"/>
    </xf>
    <xf numFmtId="0" fontId="27" fillId="9" borderId="50" xfId="0" applyFont="1" applyFill="1" applyBorder="1" applyAlignment="1">
      <alignment horizontal="left" vertical="center" wrapText="1" readingOrder="1"/>
    </xf>
    <xf numFmtId="0" fontId="27" fillId="10" borderId="54" xfId="0" applyFont="1" applyFill="1" applyBorder="1" applyAlignment="1">
      <alignment horizontal="left" vertical="center" wrapText="1" readingOrder="1"/>
    </xf>
    <xf numFmtId="0" fontId="27" fillId="9" borderId="54" xfId="0" applyFont="1" applyFill="1" applyBorder="1" applyAlignment="1">
      <alignment horizontal="left" vertical="center" wrapText="1" readingOrder="1"/>
    </xf>
    <xf numFmtId="0" fontId="33" fillId="0" borderId="0" xfId="0" applyFont="1" applyAlignment="1">
      <alignment vertical="top" wrapText="1"/>
    </xf>
    <xf numFmtId="0" fontId="34" fillId="0" borderId="0" xfId="0" applyFont="1" applyAlignment="1">
      <alignment vertical="top" wrapText="1"/>
    </xf>
    <xf numFmtId="0" fontId="0" fillId="0" borderId="0" xfId="0" applyAlignment="1">
      <alignment vertical="top"/>
    </xf>
    <xf numFmtId="0" fontId="17" fillId="11" borderId="29" xfId="0" applyFont="1" applyFill="1" applyBorder="1" applyAlignment="1">
      <alignment horizontal="center" vertical="top" wrapText="1"/>
    </xf>
    <xf numFmtId="9" fontId="17" fillId="11" borderId="29" xfId="0" applyNumberFormat="1" applyFont="1" applyFill="1" applyBorder="1" applyAlignment="1">
      <alignment horizontal="center" vertical="top" wrapText="1"/>
    </xf>
    <xf numFmtId="9" fontId="17" fillId="0" borderId="0" xfId="0" applyNumberFormat="1" applyFont="1" applyFill="1" applyAlignment="1">
      <alignment horizontal="center" vertical="top" wrapText="1"/>
    </xf>
    <xf numFmtId="2" fontId="2" fillId="0" borderId="0" xfId="25" applyNumberFormat="1"/>
    <xf numFmtId="0" fontId="16" fillId="0" borderId="0" xfId="0" applyFont="1" applyBorder="1" applyAlignment="1">
      <alignment horizontal="center" vertical="top" wrapText="1"/>
    </xf>
    <xf numFmtId="166" fontId="17" fillId="0" borderId="0" xfId="0" applyNumberFormat="1" applyFont="1" applyAlignment="1">
      <alignment vertical="top" wrapText="1"/>
    </xf>
    <xf numFmtId="164" fontId="17" fillId="0" borderId="0" xfId="0" applyNumberFormat="1" applyFont="1" applyAlignment="1">
      <alignment vertical="top" wrapText="1"/>
    </xf>
    <xf numFmtId="167" fontId="17" fillId="0" borderId="29" xfId="30" applyNumberFormat="1" applyFont="1" applyBorder="1" applyAlignment="1">
      <alignment vertical="top"/>
    </xf>
    <xf numFmtId="1" fontId="17" fillId="0" borderId="29" xfId="30" applyNumberFormat="1" applyFont="1" applyFill="1" applyBorder="1" applyAlignment="1">
      <alignment horizontal="center" vertical="top" wrapText="1"/>
    </xf>
    <xf numFmtId="0" fontId="17" fillId="0" borderId="29" xfId="0" applyFont="1" applyBorder="1" applyAlignment="1">
      <alignment horizontal="left" vertical="top" wrapText="1"/>
    </xf>
    <xf numFmtId="1" fontId="17" fillId="0" borderId="29" xfId="0" applyNumberFormat="1" applyFont="1" applyBorder="1" applyAlignment="1">
      <alignment horizontal="center" vertical="top" wrapText="1"/>
    </xf>
    <xf numFmtId="1" fontId="2" fillId="0" borderId="29" xfId="30" applyNumberFormat="1" applyFont="1" applyBorder="1" applyAlignment="1">
      <alignment horizontal="center" vertical="top" wrapText="1"/>
    </xf>
    <xf numFmtId="0" fontId="16" fillId="0" borderId="29" xfId="0" applyFont="1" applyBorder="1" applyAlignment="1">
      <alignment horizontal="left" vertical="top" wrapText="1"/>
    </xf>
    <xf numFmtId="9" fontId="17" fillId="0" borderId="0" xfId="0" applyNumberFormat="1" applyFont="1" applyBorder="1" applyAlignment="1">
      <alignment horizontal="center" vertical="top" wrapText="1"/>
    </xf>
    <xf numFmtId="0" fontId="24" fillId="0" borderId="0" xfId="0" applyFont="1" applyBorder="1" applyAlignment="1">
      <alignment vertical="top" wrapText="1"/>
    </xf>
    <xf numFmtId="0" fontId="27" fillId="9" borderId="51" xfId="0" applyFont="1" applyFill="1" applyBorder="1" applyAlignment="1">
      <alignment horizontal="left" vertical="center" wrapText="1" readingOrder="1"/>
    </xf>
    <xf numFmtId="0" fontId="27" fillId="9" borderId="52" xfId="0" applyFont="1" applyFill="1" applyBorder="1" applyAlignment="1">
      <alignment horizontal="left" vertical="center" wrapText="1" readingOrder="1"/>
    </xf>
    <xf numFmtId="0" fontId="27" fillId="9" borderId="53" xfId="0" applyFont="1" applyFill="1" applyBorder="1" applyAlignment="1">
      <alignment horizontal="left" vertical="center" wrapText="1" readingOrder="1"/>
    </xf>
    <xf numFmtId="0" fontId="27" fillId="9" borderId="51" xfId="0" applyFont="1" applyFill="1" applyBorder="1" applyAlignment="1">
      <alignment horizontal="center" vertical="center" wrapText="1" readingOrder="1"/>
    </xf>
    <xf numFmtId="0" fontId="27" fillId="9" borderId="52" xfId="0" applyFont="1" applyFill="1" applyBorder="1" applyAlignment="1">
      <alignment horizontal="center" vertical="center" wrapText="1" readingOrder="1"/>
    </xf>
    <xf numFmtId="0" fontId="27" fillId="9" borderId="53" xfId="0" applyFont="1" applyFill="1" applyBorder="1" applyAlignment="1">
      <alignment horizontal="center" vertical="center" wrapText="1" readingOrder="1"/>
    </xf>
    <xf numFmtId="0" fontId="31" fillId="8" borderId="29" xfId="0" applyFont="1" applyFill="1" applyBorder="1" applyAlignment="1">
      <alignment horizontal="center" vertical="center" wrapText="1" readingOrder="1"/>
    </xf>
    <xf numFmtId="0" fontId="21" fillId="4" borderId="43" xfId="23" applyFont="1" applyFill="1" applyBorder="1" applyAlignment="1">
      <alignment horizontal="center" vertical="center" wrapText="1"/>
    </xf>
    <xf numFmtId="0" fontId="13" fillId="0" borderId="44" xfId="23" applyFont="1" applyBorder="1" applyAlignment="1">
      <alignment horizontal="center" vertical="center" wrapText="1"/>
    </xf>
    <xf numFmtId="0" fontId="13" fillId="0" borderId="45" xfId="23" applyFont="1" applyBorder="1" applyAlignment="1">
      <alignment horizontal="center" vertical="center" wrapText="1"/>
    </xf>
    <xf numFmtId="0" fontId="2" fillId="0" borderId="17" xfId="23" applyBorder="1" applyAlignment="1">
      <alignment horizontal="left" vertical="top"/>
    </xf>
    <xf numFmtId="0" fontId="2" fillId="0" borderId="42" xfId="23" applyBorder="1" applyAlignment="1">
      <alignment horizontal="left" vertical="top"/>
    </xf>
    <xf numFmtId="0" fontId="2" fillId="0" borderId="17" xfId="23" applyBorder="1" applyAlignment="1">
      <alignment horizontal="center" vertical="top" wrapText="1"/>
    </xf>
    <xf numFmtId="0" fontId="2" fillId="0" borderId="41" xfId="23" applyBorder="1" applyAlignment="1">
      <alignment horizontal="center" vertical="top" wrapText="1"/>
    </xf>
    <xf numFmtId="0" fontId="2" fillId="0" borderId="42" xfId="23" applyBorder="1" applyAlignment="1">
      <alignment horizontal="center" vertical="top" wrapText="1"/>
    </xf>
    <xf numFmtId="0" fontId="2" fillId="0" borderId="18" xfId="23" applyBorder="1" applyAlignment="1">
      <alignment horizontal="left" vertical="top" wrapText="1"/>
    </xf>
    <xf numFmtId="0" fontId="2" fillId="0" borderId="32" xfId="23" applyBorder="1" applyAlignment="1">
      <alignment horizontal="left" vertical="top" wrapText="1"/>
    </xf>
    <xf numFmtId="0" fontId="2" fillId="0" borderId="2" xfId="23" applyBorder="1" applyAlignment="1">
      <alignment horizontal="center" vertical="top" wrapText="1"/>
    </xf>
    <xf numFmtId="0" fontId="2" fillId="0" borderId="5" xfId="23" applyBorder="1" applyAlignment="1">
      <alignment horizontal="center" vertical="top" wrapText="1"/>
    </xf>
    <xf numFmtId="0" fontId="2" fillId="0" borderId="31" xfId="23" applyBorder="1" applyAlignment="1">
      <alignment horizontal="center" vertical="top" wrapText="1"/>
    </xf>
    <xf numFmtId="0" fontId="2" fillId="0" borderId="18" xfId="23" applyBorder="1" applyAlignment="1">
      <alignment horizontal="center" vertical="top" wrapText="1"/>
    </xf>
    <xf numFmtId="0" fontId="2" fillId="0" borderId="29" xfId="23" applyBorder="1" applyAlignment="1">
      <alignment horizontal="center" vertical="top" wrapText="1"/>
    </xf>
    <xf numFmtId="0" fontId="2" fillId="0" borderId="32" xfId="23" applyBorder="1" applyAlignment="1">
      <alignment horizontal="center" vertical="top" wrapText="1"/>
    </xf>
    <xf numFmtId="0" fontId="2" fillId="0" borderId="2" xfId="23" applyBorder="1" applyAlignment="1">
      <alignment horizontal="left" vertical="top" wrapText="1"/>
    </xf>
    <xf numFmtId="0" fontId="2" fillId="0" borderId="31" xfId="23" applyBorder="1" applyAlignment="1">
      <alignment horizontal="left" vertical="top" wrapText="1"/>
    </xf>
    <xf numFmtId="0" fontId="4" fillId="0" borderId="2" xfId="23" applyFont="1" applyBorder="1" applyAlignment="1">
      <alignment horizontal="center" vertical="top" wrapText="1"/>
    </xf>
    <xf numFmtId="0" fontId="4" fillId="0" borderId="5" xfId="23" applyFont="1" applyBorder="1" applyAlignment="1">
      <alignment horizontal="center" vertical="top" wrapText="1"/>
    </xf>
    <xf numFmtId="0" fontId="4" fillId="0" borderId="31" xfId="23" applyFont="1" applyBorder="1" applyAlignment="1">
      <alignment horizontal="center" vertical="top" wrapText="1"/>
    </xf>
    <xf numFmtId="0" fontId="11" fillId="0" borderId="0" xfId="24" applyFont="1" applyAlignment="1">
      <alignment horizontal="left" vertical="top" wrapText="1"/>
    </xf>
    <xf numFmtId="0" fontId="2" fillId="4" borderId="17" xfId="23" applyFill="1" applyBorder="1" applyAlignment="1">
      <alignment vertical="top" wrapText="1"/>
    </xf>
    <xf numFmtId="0" fontId="2" fillId="0" borderId="18" xfId="23" applyBorder="1" applyAlignment="1">
      <alignment vertical="top" wrapText="1"/>
    </xf>
    <xf numFmtId="0" fontId="3" fillId="4" borderId="41" xfId="23" applyFont="1" applyFill="1" applyBorder="1" applyAlignment="1">
      <alignment horizontal="center" vertical="center" wrapText="1"/>
    </xf>
    <xf numFmtId="0" fontId="2" fillId="0" borderId="41" xfId="23" applyBorder="1" applyAlignment="1">
      <alignment horizontal="center" vertical="center" wrapText="1"/>
    </xf>
    <xf numFmtId="0" fontId="3" fillId="4" borderId="29" xfId="23" applyFont="1" applyFill="1" applyBorder="1" applyAlignment="1">
      <alignment horizontal="center" vertical="center" wrapText="1"/>
    </xf>
    <xf numFmtId="0" fontId="2" fillId="0" borderId="29" xfId="23" applyBorder="1" applyAlignment="1">
      <alignment horizontal="center" vertical="center" wrapText="1"/>
    </xf>
    <xf numFmtId="0" fontId="2" fillId="0" borderId="31" xfId="23" applyBorder="1" applyAlignment="1"/>
    <xf numFmtId="0" fontId="2" fillId="0" borderId="18" xfId="23" applyBorder="1" applyAlignment="1">
      <alignment horizontal="center" vertical="center" wrapText="1"/>
    </xf>
    <xf numFmtId="0" fontId="2" fillId="0" borderId="32" xfId="23" applyBorder="1" applyAlignment="1">
      <alignment horizontal="center" vertical="center" wrapText="1"/>
    </xf>
    <xf numFmtId="165" fontId="2" fillId="0" borderId="2" xfId="23" applyNumberFormat="1" applyBorder="1" applyAlignment="1">
      <alignment horizontal="center" vertical="center" wrapText="1"/>
    </xf>
    <xf numFmtId="165" fontId="2" fillId="0" borderId="5" xfId="23" applyNumberFormat="1" applyBorder="1" applyAlignment="1">
      <alignment horizontal="center" vertical="center" wrapText="1"/>
    </xf>
    <xf numFmtId="165" fontId="2" fillId="0" borderId="31" xfId="23" applyNumberFormat="1" applyBorder="1" applyAlignment="1">
      <alignment horizontal="center" vertical="center" wrapText="1"/>
    </xf>
    <xf numFmtId="0" fontId="2" fillId="0" borderId="27" xfId="23" applyBorder="1" applyAlignment="1">
      <alignment horizontal="left" vertical="top" wrapText="1"/>
    </xf>
    <xf numFmtId="0" fontId="2" fillId="0" borderId="47" xfId="23" applyBorder="1" applyAlignment="1">
      <alignment horizontal="left" vertical="top" wrapText="1"/>
    </xf>
    <xf numFmtId="0" fontId="3" fillId="0" borderId="27" xfId="23" applyFont="1" applyBorder="1" applyAlignment="1">
      <alignment horizontal="center" vertical="center" wrapText="1"/>
    </xf>
    <xf numFmtId="0" fontId="3" fillId="0" borderId="30" xfId="23" applyFont="1" applyBorder="1" applyAlignment="1">
      <alignment horizontal="center" vertical="center" wrapText="1"/>
    </xf>
    <xf numFmtId="0" fontId="3" fillId="0" borderId="47" xfId="23" applyFont="1" applyBorder="1" applyAlignment="1">
      <alignment horizontal="center" vertical="center" wrapText="1"/>
    </xf>
    <xf numFmtId="0" fontId="5" fillId="0" borderId="38" xfId="23" applyFont="1" applyBorder="1" applyAlignment="1">
      <alignment horizontal="left" vertical="top" wrapText="1"/>
    </xf>
    <xf numFmtId="0" fontId="5" fillId="0" borderId="23" xfId="23" applyFont="1" applyBorder="1" applyAlignment="1">
      <alignment horizontal="left" vertical="top" wrapText="1"/>
    </xf>
    <xf numFmtId="0" fontId="2" fillId="0" borderId="3" xfId="23" applyBorder="1" applyAlignment="1">
      <alignment horizontal="left" vertical="top" wrapText="1"/>
    </xf>
    <xf numFmtId="0" fontId="2" fillId="0" borderId="46" xfId="23" applyBorder="1" applyAlignment="1"/>
    <xf numFmtId="3" fontId="2" fillId="0" borderId="3" xfId="23" applyNumberFormat="1" applyBorder="1" applyAlignment="1">
      <alignment horizontal="center" vertical="center" wrapText="1"/>
    </xf>
    <xf numFmtId="0" fontId="2" fillId="0" borderId="4" xfId="23" applyBorder="1" applyAlignment="1">
      <alignment horizontal="center" vertical="center" wrapText="1"/>
    </xf>
    <xf numFmtId="0" fontId="2" fillId="0" borderId="46" xfId="23" applyBorder="1" applyAlignment="1">
      <alignment horizontal="center" vertical="center" wrapText="1"/>
    </xf>
    <xf numFmtId="0" fontId="19" fillId="0" borderId="2" xfId="23" applyFont="1" applyBorder="1" applyAlignment="1">
      <alignment horizontal="center" vertical="center" wrapText="1"/>
    </xf>
    <xf numFmtId="0" fontId="19" fillId="0" borderId="5" xfId="23" applyFont="1" applyBorder="1" applyAlignment="1">
      <alignment horizontal="center" vertical="center" wrapText="1"/>
    </xf>
    <xf numFmtId="0" fontId="19" fillId="0" borderId="31" xfId="23" applyFont="1" applyBorder="1" applyAlignment="1">
      <alignment horizontal="center" vertical="center" wrapText="1"/>
    </xf>
    <xf numFmtId="0" fontId="2" fillId="0" borderId="7" xfId="23" applyBorder="1" applyAlignment="1">
      <alignment horizontal="center" vertical="center" wrapText="1"/>
    </xf>
    <xf numFmtId="0" fontId="2" fillId="0" borderId="2" xfId="23" applyBorder="1" applyAlignment="1">
      <alignment horizontal="center" vertical="center" wrapText="1"/>
    </xf>
    <xf numFmtId="0" fontId="2" fillId="0" borderId="5" xfId="23" applyBorder="1" applyAlignment="1">
      <alignment horizontal="center" vertical="center" wrapText="1"/>
    </xf>
    <xf numFmtId="0" fontId="2" fillId="0" borderId="31" xfId="23" applyBorder="1" applyAlignment="1">
      <alignment horizontal="center" vertical="center" wrapText="1"/>
    </xf>
    <xf numFmtId="0" fontId="2" fillId="0" borderId="22" xfId="23" applyBorder="1" applyAlignment="1">
      <alignment horizontal="left" vertical="top" wrapText="1"/>
    </xf>
    <xf numFmtId="0" fontId="2" fillId="0" borderId="34" xfId="23" applyBorder="1" applyAlignment="1">
      <alignment horizontal="left" vertical="top" wrapText="1"/>
    </xf>
    <xf numFmtId="0" fontId="2" fillId="0" borderId="36" xfId="23" applyBorder="1" applyAlignment="1">
      <alignment horizontal="center" vertical="center" wrapText="1"/>
    </xf>
    <xf numFmtId="0" fontId="2" fillId="0" borderId="25" xfId="23" applyBorder="1" applyAlignment="1">
      <alignment horizontal="center" vertical="center" wrapText="1"/>
    </xf>
    <xf numFmtId="0" fontId="2" fillId="0" borderId="37" xfId="23" applyBorder="1" applyAlignment="1">
      <alignment horizontal="center" vertical="center" wrapText="1"/>
    </xf>
    <xf numFmtId="0" fontId="8" fillId="0" borderId="5" xfId="0" applyFont="1" applyFill="1" applyBorder="1" applyAlignment="1">
      <alignment vertical="top" wrapText="1"/>
    </xf>
    <xf numFmtId="0" fontId="8" fillId="0" borderId="31" xfId="0" applyFont="1" applyFill="1" applyBorder="1" applyAlignment="1">
      <alignment vertical="top" wrapText="1"/>
    </xf>
    <xf numFmtId="0" fontId="4" fillId="0" borderId="2" xfId="23" applyFont="1" applyBorder="1" applyAlignment="1">
      <alignment horizontal="left" vertical="top" wrapText="1"/>
    </xf>
    <xf numFmtId="0" fontId="4" fillId="0" borderId="5" xfId="23" applyFont="1" applyBorder="1" applyAlignment="1">
      <alignment horizontal="left" vertical="top" wrapText="1"/>
    </xf>
    <xf numFmtId="0" fontId="4" fillId="0" borderId="3" xfId="23" applyFont="1" applyBorder="1" applyAlignment="1">
      <alignment horizontal="left" vertical="top" wrapText="1"/>
    </xf>
    <xf numFmtId="0" fontId="4" fillId="0" borderId="4" xfId="23" applyFont="1" applyBorder="1" applyAlignment="1">
      <alignment horizontal="left" vertical="top" wrapText="1"/>
    </xf>
    <xf numFmtId="0" fontId="2" fillId="0" borderId="1" xfId="23" applyBorder="1" applyAlignment="1">
      <alignment horizontal="left" vertical="top" wrapText="1"/>
    </xf>
    <xf numFmtId="0" fontId="2" fillId="0" borderId="35" xfId="23" applyBorder="1" applyAlignment="1">
      <alignment horizontal="left" vertical="top" wrapText="1"/>
    </xf>
    <xf numFmtId="0" fontId="2" fillId="0" borderId="31" xfId="23" applyBorder="1" applyAlignment="1">
      <alignment wrapText="1"/>
    </xf>
    <xf numFmtId="0" fontId="8" fillId="0" borderId="5" xfId="0" applyFont="1" applyBorder="1" applyAlignment="1">
      <alignment horizontal="left" vertical="top" wrapText="1"/>
    </xf>
    <xf numFmtId="0" fontId="2" fillId="0" borderId="22" xfId="23" applyBorder="1" applyAlignment="1">
      <alignment horizontal="center" vertical="center" wrapText="1"/>
    </xf>
    <xf numFmtId="0" fontId="2" fillId="0" borderId="11" xfId="23" applyBorder="1" applyAlignment="1">
      <alignment horizontal="center" vertical="center" wrapText="1"/>
    </xf>
    <xf numFmtId="0" fontId="2" fillId="0" borderId="34" xfId="23" applyBorder="1" applyAlignment="1">
      <alignment horizontal="center" vertical="center" wrapText="1"/>
    </xf>
    <xf numFmtId="0" fontId="2" fillId="0" borderId="1" xfId="23" applyBorder="1" applyAlignment="1">
      <alignment horizontal="center" vertical="center" wrapText="1"/>
    </xf>
    <xf numFmtId="0" fontId="2" fillId="0" borderId="13" xfId="23" applyBorder="1" applyAlignment="1">
      <alignment horizontal="center" vertical="center" wrapText="1"/>
    </xf>
    <xf numFmtId="0" fontId="2" fillId="0" borderId="35" xfId="23" applyBorder="1" applyAlignment="1">
      <alignment horizontal="center" vertical="center" wrapText="1"/>
    </xf>
    <xf numFmtId="0" fontId="19" fillId="0" borderId="18" xfId="23" applyFont="1" applyBorder="1" applyAlignment="1">
      <alignment horizontal="center" vertical="center" wrapText="1"/>
    </xf>
    <xf numFmtId="0" fontId="19" fillId="0" borderId="29" xfId="23" applyFont="1" applyBorder="1" applyAlignment="1">
      <alignment horizontal="center" vertical="center" wrapText="1"/>
    </xf>
    <xf numFmtId="0" fontId="19" fillId="0" borderId="32" xfId="23" applyFont="1" applyBorder="1" applyAlignment="1">
      <alignment horizontal="center" vertical="center" wrapText="1"/>
    </xf>
    <xf numFmtId="0" fontId="7" fillId="3" borderId="33" xfId="23" applyFont="1" applyFill="1" applyBorder="1" applyAlignment="1">
      <alignment horizontal="center" vertical="center" wrapText="1"/>
    </xf>
    <xf numFmtId="0" fontId="7" fillId="3" borderId="19" xfId="23" applyFont="1" applyFill="1" applyBorder="1" applyAlignment="1">
      <alignment horizontal="center" vertical="center" wrapText="1"/>
    </xf>
    <xf numFmtId="0" fontId="2" fillId="0" borderId="2" xfId="23" applyBorder="1" applyAlignment="1">
      <alignment horizontal="left" vertical="top" wrapText="1" indent="1"/>
    </xf>
    <xf numFmtId="0" fontId="2" fillId="0" borderId="31" xfId="23" applyBorder="1" applyAlignment="1">
      <alignment horizontal="left" vertical="top" wrapText="1" indent="1"/>
    </xf>
    <xf numFmtId="0" fontId="7" fillId="3" borderId="18" xfId="23" applyFont="1" applyFill="1" applyBorder="1" applyAlignment="1">
      <alignment horizontal="center" vertical="center" wrapText="1"/>
    </xf>
    <xf numFmtId="0" fontId="2" fillId="0" borderId="1" xfId="0" applyFont="1" applyBorder="1" applyAlignment="1">
      <alignment horizontal="center" vertical="top" wrapText="1"/>
    </xf>
    <xf numFmtId="0" fontId="2" fillId="0" borderId="13" xfId="0" applyFont="1" applyBorder="1" applyAlignment="1">
      <alignment horizontal="center" vertical="top" wrapText="1"/>
    </xf>
    <xf numFmtId="0" fontId="2" fillId="0" borderId="35" xfId="0" applyFont="1" applyBorder="1" applyAlignment="1">
      <alignment horizontal="center" vertical="top" wrapText="1"/>
    </xf>
    <xf numFmtId="0" fontId="4" fillId="0" borderId="36" xfId="23" applyFont="1" applyBorder="1" applyAlignment="1">
      <alignment horizontal="left" vertical="top" wrapText="1"/>
    </xf>
    <xf numFmtId="0" fontId="4" fillId="0" borderId="25" xfId="23" applyFont="1" applyBorder="1" applyAlignment="1">
      <alignment horizontal="left" vertical="top" wrapText="1"/>
    </xf>
    <xf numFmtId="0" fontId="2" fillId="0" borderId="38" xfId="23" applyBorder="1" applyAlignment="1">
      <alignment horizontal="left" vertical="top" wrapText="1"/>
    </xf>
    <xf numFmtId="0" fontId="2" fillId="0" borderId="39" xfId="23" applyBorder="1" applyAlignment="1">
      <alignment horizontal="left" vertical="top" wrapText="1"/>
    </xf>
    <xf numFmtId="0" fontId="5" fillId="0" borderId="40" xfId="23" applyFont="1" applyBorder="1" applyAlignment="1">
      <alignment horizontal="left" vertical="top" wrapText="1"/>
    </xf>
    <xf numFmtId="0" fontId="5" fillId="0" borderId="28" xfId="23" applyFont="1" applyBorder="1" applyAlignment="1">
      <alignment horizontal="left" vertical="top" wrapText="1"/>
    </xf>
    <xf numFmtId="0" fontId="19" fillId="0" borderId="2" xfId="23" applyFont="1" applyBorder="1" applyAlignment="1">
      <alignment horizontal="center" vertical="top" wrapText="1"/>
    </xf>
    <xf numFmtId="0" fontId="19" fillId="0" borderId="5" xfId="23" applyFont="1" applyBorder="1" applyAlignment="1">
      <alignment horizontal="center" vertical="top" wrapText="1"/>
    </xf>
    <xf numFmtId="0" fontId="19" fillId="0" borderId="31" xfId="23" applyFont="1" applyBorder="1" applyAlignment="1">
      <alignment horizontal="center" vertical="top" wrapText="1"/>
    </xf>
    <xf numFmtId="0" fontId="2" fillId="0" borderId="5" xfId="23" applyBorder="1" applyAlignment="1">
      <alignment horizontal="center"/>
    </xf>
    <xf numFmtId="0" fontId="2" fillId="0" borderId="31" xfId="23" applyBorder="1" applyAlignment="1">
      <alignment horizontal="center"/>
    </xf>
    <xf numFmtId="0" fontId="5" fillId="0" borderId="0" xfId="23" applyFont="1" applyAlignment="1">
      <alignment horizontal="left" vertical="top" wrapText="1"/>
    </xf>
    <xf numFmtId="0" fontId="26" fillId="0" borderId="0" xfId="29" applyAlignment="1">
      <alignment horizontal="left" vertical="top" wrapText="1"/>
    </xf>
    <xf numFmtId="0" fontId="2" fillId="0" borderId="0" xfId="23" applyAlignment="1">
      <alignment horizontal="left" vertical="top" wrapText="1"/>
    </xf>
    <xf numFmtId="0" fontId="2" fillId="0" borderId="2" xfId="23" applyBorder="1" applyAlignment="1">
      <alignment vertical="top" wrapText="1"/>
    </xf>
    <xf numFmtId="0" fontId="2" fillId="0" borderId="31" xfId="23" applyBorder="1" applyAlignment="1">
      <alignment vertical="top" wrapText="1"/>
    </xf>
    <xf numFmtId="0" fontId="2" fillId="0" borderId="2" xfId="23" applyBorder="1" applyAlignment="1">
      <alignment horizontal="left" vertical="center" wrapText="1"/>
    </xf>
    <xf numFmtId="0" fontId="2" fillId="0" borderId="31" xfId="23" applyBorder="1" applyAlignment="1">
      <alignment horizontal="left" vertical="center" wrapText="1"/>
    </xf>
    <xf numFmtId="49" fontId="2" fillId="0" borderId="2" xfId="23" applyNumberFormat="1" applyBorder="1" applyAlignment="1">
      <alignment horizontal="center" vertical="center" wrapText="1"/>
    </xf>
    <xf numFmtId="49" fontId="2" fillId="0" borderId="5" xfId="23" applyNumberFormat="1" applyBorder="1" applyAlignment="1">
      <alignment horizontal="center" vertical="center" wrapText="1"/>
    </xf>
    <xf numFmtId="49" fontId="2" fillId="0" borderId="31" xfId="23" applyNumberFormat="1" applyBorder="1" applyAlignment="1">
      <alignment horizontal="center" vertical="center" wrapText="1"/>
    </xf>
    <xf numFmtId="9" fontId="2" fillId="0" borderId="2" xfId="23" applyNumberFormat="1" applyBorder="1" applyAlignment="1">
      <alignment horizontal="center" vertical="top" wrapText="1"/>
    </xf>
    <xf numFmtId="0" fontId="16" fillId="0" borderId="55" xfId="0" applyFont="1" applyBorder="1" applyAlignment="1">
      <alignment horizontal="center" vertical="top" wrapText="1"/>
    </xf>
    <xf numFmtId="0" fontId="16" fillId="0" borderId="5" xfId="0" applyFont="1" applyBorder="1" applyAlignment="1">
      <alignment horizontal="center" vertical="top" wrapText="1"/>
    </xf>
    <xf numFmtId="0" fontId="16" fillId="0" borderId="7" xfId="0" applyFont="1" applyBorder="1" applyAlignment="1">
      <alignment horizontal="center" vertical="top" wrapText="1"/>
    </xf>
    <xf numFmtId="0" fontId="16" fillId="0" borderId="13" xfId="0" applyFont="1" applyBorder="1" applyAlignment="1">
      <alignment horizontal="center" vertical="top" wrapText="1"/>
    </xf>
    <xf numFmtId="0" fontId="4" fillId="7" borderId="8" xfId="25" applyFont="1" applyFill="1" applyBorder="1" applyAlignment="1">
      <alignment horizontal="left"/>
    </xf>
    <xf numFmtId="0" fontId="4" fillId="7" borderId="0" xfId="25" applyFont="1" applyFill="1" applyAlignment="1">
      <alignment horizontal="left"/>
    </xf>
    <xf numFmtId="0" fontId="4" fillId="7" borderId="9" xfId="25" applyFont="1" applyFill="1" applyBorder="1" applyAlignment="1">
      <alignment horizontal="left"/>
    </xf>
    <xf numFmtId="0" fontId="4" fillId="4" borderId="12" xfId="25" applyFont="1" applyFill="1" applyBorder="1" applyAlignment="1">
      <alignment horizontal="left"/>
    </xf>
    <xf numFmtId="0" fontId="4" fillId="4" borderId="13" xfId="25" applyFont="1" applyFill="1" applyBorder="1" applyAlignment="1">
      <alignment horizontal="left"/>
    </xf>
    <xf numFmtId="0" fontId="4" fillId="4" borderId="14" xfId="25" applyFont="1" applyFill="1" applyBorder="1" applyAlignment="1">
      <alignment horizontal="left"/>
    </xf>
    <xf numFmtId="0" fontId="4" fillId="4" borderId="8" xfId="25" applyFont="1" applyFill="1" applyBorder="1" applyAlignment="1">
      <alignment horizontal="left"/>
    </xf>
    <xf numFmtId="0" fontId="4" fillId="4" borderId="0" xfId="25" applyFont="1" applyFill="1" applyAlignment="1">
      <alignment horizontal="left"/>
    </xf>
    <xf numFmtId="0" fontId="4" fillId="4" borderId="9" xfId="25" applyFont="1" applyFill="1" applyBorder="1" applyAlignment="1">
      <alignment horizontal="left"/>
    </xf>
  </cellXfs>
  <cellStyles count="7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30" builtinId="3"/>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2 4" xfId="5" xr:uid="{00000000-0005-0000-0000-000004000000}"/>
    <cellStyle name="Comma 3" xfId="6" xr:uid="{00000000-0005-0000-0000-000005000000}"/>
    <cellStyle name="Comma 4" xfId="7" xr:uid="{00000000-0005-0000-0000-000006000000}"/>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29" builtinId="8"/>
    <cellStyle name="Input" xfId="39" builtinId="20" customBuiltin="1"/>
    <cellStyle name="Linked Cell" xfId="42" builtinId="24" customBuiltin="1"/>
    <cellStyle name="Neutral" xfId="38" builtinId="28" customBuiltin="1"/>
    <cellStyle name="Normal" xfId="0" builtinId="0"/>
    <cellStyle name="Normal 10" xfId="8" xr:uid="{00000000-0005-0000-0000-000008000000}"/>
    <cellStyle name="Normal 2" xfId="9" xr:uid="{00000000-0005-0000-0000-000009000000}"/>
    <cellStyle name="Normal 2 2" xfId="10" xr:uid="{00000000-0005-0000-0000-00000A000000}"/>
    <cellStyle name="Normal 2 2 3" xfId="11" xr:uid="{00000000-0005-0000-0000-00000B000000}"/>
    <cellStyle name="Normal 2 3" xfId="12" xr:uid="{00000000-0005-0000-0000-00000C000000}"/>
    <cellStyle name="Normal 2 4" xfId="13" xr:uid="{00000000-0005-0000-0000-00000D000000}"/>
    <cellStyle name="Normal 265" xfId="14" xr:uid="{00000000-0005-0000-0000-00000E000000}"/>
    <cellStyle name="Normal 265 2" xfId="74" xr:uid="{9F651927-7D5A-4B25-AE56-9C86CCFB9716}"/>
    <cellStyle name="Normal 266" xfId="15" xr:uid="{00000000-0005-0000-0000-00000F000000}"/>
    <cellStyle name="Normal 266 2" xfId="75" xr:uid="{AC3B6343-653B-4414-9D22-E1C587386262}"/>
    <cellStyle name="Normal 3" xfId="16" xr:uid="{00000000-0005-0000-0000-000010000000}"/>
    <cellStyle name="Normal 3 2" xfId="17" xr:uid="{00000000-0005-0000-0000-000011000000}"/>
    <cellStyle name="Normal 3 3" xfId="18" xr:uid="{00000000-0005-0000-0000-000012000000}"/>
    <cellStyle name="Normal 3 4" xfId="19" xr:uid="{00000000-0005-0000-0000-000013000000}"/>
    <cellStyle name="Normal 3 5" xfId="20" xr:uid="{00000000-0005-0000-0000-000014000000}"/>
    <cellStyle name="Normal 3 5 2" xfId="76" xr:uid="{7AEAE140-6DA6-40B0-A554-5B56CCCF3DA5}"/>
    <cellStyle name="Normal 4" xfId="21" xr:uid="{00000000-0005-0000-0000-000015000000}"/>
    <cellStyle name="Normal 4 2" xfId="22" xr:uid="{00000000-0005-0000-0000-000016000000}"/>
    <cellStyle name="Normal 5" xfId="73" xr:uid="{8433C235-EA9E-4B31-A9EF-3271C1D28DE2}"/>
    <cellStyle name="Normal 6" xfId="71" xr:uid="{7E3FF883-CA35-4029-B1FF-A65B9845C08B}"/>
    <cellStyle name="Normal_Prototype_Scorecard-LgOffice-2008-03-13" xfId="23" xr:uid="{00000000-0005-0000-0000-000017000000}"/>
    <cellStyle name="Normal_Prototype_Scorecard-LgOffice-2008-03-13 2" xfId="24" xr:uid="{00000000-0005-0000-0000-000018000000}"/>
    <cellStyle name="Normal_Schedules_Trans" xfId="25" xr:uid="{00000000-0005-0000-0000-000019000000}"/>
    <cellStyle name="Note 2" xfId="26" xr:uid="{00000000-0005-0000-0000-00001A000000}"/>
    <cellStyle name="Note 2 2" xfId="77" xr:uid="{81D491D1-342A-4326-949C-0E21766AF9A2}"/>
    <cellStyle name="Note 3" xfId="72" xr:uid="{4A6A5F1A-BD01-410F-8CAA-FBFFFEABEA56}"/>
    <cellStyle name="Output" xfId="40" builtinId="21" customBuiltin="1"/>
    <cellStyle name="Percent 2" xfId="27" xr:uid="{00000000-0005-0000-0000-00001B000000}"/>
    <cellStyle name="Percent 2 2" xfId="28" xr:uid="{00000000-0005-0000-0000-00001C000000}"/>
    <cellStyle name="Percent 3" xfId="78" xr:uid="{B559DA4E-187D-4BF8-A3CF-A2ACD9EE8307}"/>
    <cellStyle name="Title" xfId="31" builtinId="15" customBuiltin="1"/>
    <cellStyle name="Total" xfId="46" builtinId="25" customBuiltin="1"/>
    <cellStyle name="Warning Text" xfId="4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0"/>
          <c:order val="0"/>
          <c:tx>
            <c:strRef>
              <c:f>'People Internal Gain'!$F$4</c:f>
              <c:strCache>
                <c:ptCount val="1"/>
                <c:pt idx="0">
                  <c:v>Sensible Heat Gain (BTU/hr)</c:v>
                </c:pt>
              </c:strCache>
            </c:strRef>
          </c:tx>
          <c:spPr>
            <a:solidFill>
              <a:srgbClr val="FF0000"/>
            </a:solidFill>
            <a:ln>
              <a:solidFill>
                <a:srgbClr val="FF0000"/>
              </a:solidFill>
            </a:ln>
          </c:spPr>
          <c:invertIfNegative val="0"/>
          <c:val>
            <c:numRef>
              <c:f>'People Internal Gain'!$F$5:$F$28</c:f>
              <c:numCache>
                <c:formatCode>0.0</c:formatCode>
                <c:ptCount val="24"/>
                <c:pt idx="0">
                  <c:v>348.07500000000005</c:v>
                </c:pt>
                <c:pt idx="1">
                  <c:v>348.07500000000005</c:v>
                </c:pt>
                <c:pt idx="2">
                  <c:v>348.07500000000005</c:v>
                </c:pt>
                <c:pt idx="3">
                  <c:v>348.07500000000005</c:v>
                </c:pt>
                <c:pt idx="4">
                  <c:v>348.07500000000005</c:v>
                </c:pt>
                <c:pt idx="5">
                  <c:v>586.755</c:v>
                </c:pt>
                <c:pt idx="6">
                  <c:v>815.49</c:v>
                </c:pt>
                <c:pt idx="7">
                  <c:v>546.97500000000002</c:v>
                </c:pt>
                <c:pt idx="8">
                  <c:v>268.51499999999999</c:v>
                </c:pt>
                <c:pt idx="9">
                  <c:v>139.22999999999999</c:v>
                </c:pt>
                <c:pt idx="10">
                  <c:v>139.22999999999999</c:v>
                </c:pt>
                <c:pt idx="11">
                  <c:v>139.22999999999999</c:v>
                </c:pt>
                <c:pt idx="12">
                  <c:v>139.22999999999999</c:v>
                </c:pt>
                <c:pt idx="13">
                  <c:v>139.22999999999999</c:v>
                </c:pt>
                <c:pt idx="14">
                  <c:v>188.95499999999998</c:v>
                </c:pt>
                <c:pt idx="15">
                  <c:v>268.51499999999999</c:v>
                </c:pt>
                <c:pt idx="16">
                  <c:v>407.745</c:v>
                </c:pt>
                <c:pt idx="17">
                  <c:v>546.97500000000002</c:v>
                </c:pt>
                <c:pt idx="18">
                  <c:v>676.2600000000001</c:v>
                </c:pt>
                <c:pt idx="19">
                  <c:v>815.49</c:v>
                </c:pt>
                <c:pt idx="20">
                  <c:v>815.49</c:v>
                </c:pt>
                <c:pt idx="21">
                  <c:v>696.15000000000009</c:v>
                </c:pt>
                <c:pt idx="22">
                  <c:v>527.08500000000004</c:v>
                </c:pt>
                <c:pt idx="23">
                  <c:v>348.07500000000005</c:v>
                </c:pt>
              </c:numCache>
            </c:numRef>
          </c:val>
          <c:extLst>
            <c:ext xmlns:c16="http://schemas.microsoft.com/office/drawing/2014/chart" uri="{C3380CC4-5D6E-409C-BE32-E72D297353CC}">
              <c16:uniqueId val="{00000001-A4D0-4E54-8A05-C437A2F524A8}"/>
            </c:ext>
          </c:extLst>
        </c:ser>
        <c:ser>
          <c:idx val="1"/>
          <c:order val="1"/>
          <c:tx>
            <c:strRef>
              <c:f>'People Internal Gain'!$G$4</c:f>
              <c:strCache>
                <c:ptCount val="1"/>
                <c:pt idx="0">
                  <c:v>Latent Heat Gain (BTU/hr)</c:v>
                </c:pt>
              </c:strCache>
            </c:strRef>
          </c:tx>
          <c:spPr>
            <a:solidFill>
              <a:srgbClr val="00B0F0"/>
            </a:solidFill>
            <a:ln>
              <a:solidFill>
                <a:srgbClr val="00B0F0"/>
              </a:solidFill>
            </a:ln>
          </c:spPr>
          <c:invertIfNegative val="0"/>
          <c:val>
            <c:numRef>
              <c:f>'People Internal Gain'!$G$5:$G$28</c:f>
              <c:numCache>
                <c:formatCode>0.0</c:formatCode>
                <c:ptCount val="24"/>
                <c:pt idx="0">
                  <c:v>259.38573298429321</c:v>
                </c:pt>
                <c:pt idx="1">
                  <c:v>259.38573298429321</c:v>
                </c:pt>
                <c:pt idx="2">
                  <c:v>259.38573298429321</c:v>
                </c:pt>
                <c:pt idx="3">
                  <c:v>259.38573298429321</c:v>
                </c:pt>
                <c:pt idx="4">
                  <c:v>259.38573298429321</c:v>
                </c:pt>
                <c:pt idx="5">
                  <c:v>437.25023560209422</c:v>
                </c:pt>
                <c:pt idx="6">
                  <c:v>607.70371727748693</c:v>
                </c:pt>
                <c:pt idx="7">
                  <c:v>407.60615183246074</c:v>
                </c:pt>
                <c:pt idx="8">
                  <c:v>200.09756544502616</c:v>
                </c:pt>
                <c:pt idx="9">
                  <c:v>103.75429319371727</c:v>
                </c:pt>
                <c:pt idx="10">
                  <c:v>103.75429319371727</c:v>
                </c:pt>
                <c:pt idx="11">
                  <c:v>103.75429319371727</c:v>
                </c:pt>
                <c:pt idx="12">
                  <c:v>103.75429319371727</c:v>
                </c:pt>
                <c:pt idx="13">
                  <c:v>103.75429319371727</c:v>
                </c:pt>
                <c:pt idx="14">
                  <c:v>140.80939790575917</c:v>
                </c:pt>
                <c:pt idx="15">
                  <c:v>200.09756544502616</c:v>
                </c:pt>
                <c:pt idx="16">
                  <c:v>303.85185863874347</c:v>
                </c:pt>
                <c:pt idx="17">
                  <c:v>407.60615183246074</c:v>
                </c:pt>
                <c:pt idx="18">
                  <c:v>503.94942408376966</c:v>
                </c:pt>
                <c:pt idx="19">
                  <c:v>607.70371727748693</c:v>
                </c:pt>
                <c:pt idx="20">
                  <c:v>607.70371727748693</c:v>
                </c:pt>
                <c:pt idx="21">
                  <c:v>518.77146596858643</c:v>
                </c:pt>
                <c:pt idx="22">
                  <c:v>392.78410994764397</c:v>
                </c:pt>
                <c:pt idx="23">
                  <c:v>259.38573298429321</c:v>
                </c:pt>
              </c:numCache>
            </c:numRef>
          </c:val>
          <c:extLst>
            <c:ext xmlns:c16="http://schemas.microsoft.com/office/drawing/2014/chart" uri="{C3380CC4-5D6E-409C-BE32-E72D297353CC}">
              <c16:uniqueId val="{00000000-A4D0-4E54-8A05-C437A2F524A8}"/>
            </c:ext>
          </c:extLst>
        </c:ser>
        <c:dLbls>
          <c:showLegendKey val="0"/>
          <c:showVal val="0"/>
          <c:showCatName val="0"/>
          <c:showSerName val="0"/>
          <c:showPercent val="0"/>
          <c:showBubbleSize val="0"/>
        </c:dLbls>
        <c:gapWidth val="500"/>
        <c:axId val="887220944"/>
        <c:axId val="1"/>
      </c:barChart>
      <c:catAx>
        <c:axId val="8872209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00"/>
        </c:scaling>
        <c:delete val="0"/>
        <c:axPos val="l"/>
        <c:majorGridlines/>
        <c:title>
          <c:tx>
            <c:rich>
              <a:bodyPr/>
              <a:lstStyle/>
              <a:p>
                <a:pPr>
                  <a:defRPr sz="1000" b="1" i="0" u="none" strike="noStrike" baseline="0">
                    <a:solidFill>
                      <a:srgbClr val="00CCFF"/>
                    </a:solidFill>
                    <a:latin typeface="Arial"/>
                    <a:ea typeface="Arial"/>
                    <a:cs typeface="Arial"/>
                  </a:defRPr>
                </a:pPr>
                <a:r>
                  <a:rPr lang="en-US"/>
                  <a:t>People Internal Gain - Model</a:t>
                </a:r>
                <a:r>
                  <a:rPr lang="en-US" baseline="0"/>
                  <a:t> A</a:t>
                </a:r>
                <a:endParaRPr lang="en-US"/>
              </a:p>
            </c:rich>
          </c:tx>
          <c:layout>
            <c:manualLayout>
              <c:xMode val="edge"/>
              <c:yMode val="edge"/>
              <c:x val="6.98444303657445E-3"/>
              <c:y val="0.17257696561514715"/>
            </c:manualLayout>
          </c:layout>
          <c:overlay val="0"/>
        </c:title>
        <c:numFmt formatCode="General" sourceLinked="0"/>
        <c:majorTickMark val="out"/>
        <c:minorTickMark val="none"/>
        <c:tickLblPos val="nextTo"/>
        <c:txPr>
          <a:bodyPr rot="0" vert="horz"/>
          <a:lstStyle/>
          <a:p>
            <a:pPr>
              <a:defRPr/>
            </a:pPr>
            <a:endParaRPr lang="en-US"/>
          </a:p>
        </c:txPr>
        <c:crossAx val="887220944"/>
        <c:crosses val="autoZero"/>
        <c:crossBetween val="between"/>
      </c:valAx>
    </c:plotArea>
    <c:legend>
      <c:legendPos val="r"/>
      <c:layout>
        <c:manualLayout>
          <c:xMode val="edge"/>
          <c:yMode val="edge"/>
          <c:x val="0.39052986192817851"/>
          <c:y val="2.7026874165981776E-2"/>
          <c:w val="0.21976227109542343"/>
          <c:h val="0.14556059280468731"/>
        </c:manualLayout>
      </c:layout>
      <c:overlay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DWH Schedule - Model A</c:v>
          </c:tx>
          <c:spPr>
            <a:solidFill>
              <a:srgbClr val="FFC000"/>
            </a:solidFill>
            <a:ln>
              <a:solidFill>
                <a:srgbClr val="FFC000"/>
              </a:solidFill>
            </a:ln>
          </c:spPr>
          <c:invertIfNegative val="0"/>
          <c:val>
            <c:numRef>
              <c:f>Schedules!$E$47:$AB$47</c:f>
              <c:numCache>
                <c:formatCode>0.00</c:formatCode>
                <c:ptCount val="24"/>
                <c:pt idx="0">
                  <c:v>0.24016309090909088</c:v>
                </c:pt>
                <c:pt idx="1">
                  <c:v>0.19008154545454548</c:v>
                </c:pt>
                <c:pt idx="2">
                  <c:v>0.40008154545454544</c:v>
                </c:pt>
                <c:pt idx="3">
                  <c:v>0.19008154545454545</c:v>
                </c:pt>
                <c:pt idx="4">
                  <c:v>0.1701630909090909</c:v>
                </c:pt>
                <c:pt idx="5">
                  <c:v>0.59038734090909095</c:v>
                </c:pt>
                <c:pt idx="6">
                  <c:v>1.5309377727272726</c:v>
                </c:pt>
                <c:pt idx="7">
                  <c:v>2.82</c:v>
                </c:pt>
                <c:pt idx="8">
                  <c:v>3.31</c:v>
                </c:pt>
                <c:pt idx="9">
                  <c:v>3.63</c:v>
                </c:pt>
                <c:pt idx="10">
                  <c:v>2.7399999999999998</c:v>
                </c:pt>
                <c:pt idx="11">
                  <c:v>2.88</c:v>
                </c:pt>
                <c:pt idx="12">
                  <c:v>1.93</c:v>
                </c:pt>
                <c:pt idx="13">
                  <c:v>1.8900000000000001</c:v>
                </c:pt>
                <c:pt idx="14">
                  <c:v>1.5</c:v>
                </c:pt>
                <c:pt idx="15">
                  <c:v>1.52</c:v>
                </c:pt>
                <c:pt idx="16">
                  <c:v>1.33</c:v>
                </c:pt>
                <c:pt idx="17">
                  <c:v>1.9</c:v>
                </c:pt>
                <c:pt idx="18">
                  <c:v>2.8499999999999996</c:v>
                </c:pt>
                <c:pt idx="19">
                  <c:v>3.75</c:v>
                </c:pt>
                <c:pt idx="20">
                  <c:v>2.63</c:v>
                </c:pt>
                <c:pt idx="21">
                  <c:v>2.5999999999999996</c:v>
                </c:pt>
                <c:pt idx="22">
                  <c:v>1.72</c:v>
                </c:pt>
                <c:pt idx="23">
                  <c:v>1.0607950681818181</c:v>
                </c:pt>
              </c:numCache>
            </c:numRef>
          </c:val>
          <c:extLst>
            <c:ext xmlns:c16="http://schemas.microsoft.com/office/drawing/2014/chart" uri="{C3380CC4-5D6E-409C-BE32-E72D297353CC}">
              <c16:uniqueId val="{00000000-9525-4D1C-8973-2EB5A37DA015}"/>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egendEntry>
        <c:idx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Entry>
      <c:layout>
        <c:manualLayout>
          <c:xMode val="edge"/>
          <c:yMode val="edge"/>
          <c:x val="0.25431294165152435"/>
          <c:y val="7.4361606697896945E-2"/>
          <c:w val="0.45720189783969312"/>
          <c:h val="0.1254736037742117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Lighting</c:v>
          </c:tx>
          <c:spPr>
            <a:solidFill>
              <a:srgbClr val="FFC000"/>
            </a:solidFill>
            <a:ln>
              <a:solidFill>
                <a:srgbClr val="FFC000"/>
              </a:solidFill>
            </a:ln>
          </c:spPr>
          <c:invertIfNegative val="0"/>
          <c:val>
            <c:numRef>
              <c:f>Schedules!$E$24:$AB$24</c:f>
              <c:numCache>
                <c:formatCode>0.00</c:formatCode>
                <c:ptCount val="24"/>
                <c:pt idx="0">
                  <c:v>6.25E-2</c:v>
                </c:pt>
                <c:pt idx="1">
                  <c:v>6.25E-2</c:v>
                </c:pt>
                <c:pt idx="2">
                  <c:v>6.25E-2</c:v>
                </c:pt>
                <c:pt idx="3">
                  <c:v>6.25E-2</c:v>
                </c:pt>
                <c:pt idx="4">
                  <c:v>0.1875</c:v>
                </c:pt>
                <c:pt idx="5">
                  <c:v>0.390625</c:v>
                </c:pt>
                <c:pt idx="6">
                  <c:v>0.4375</c:v>
                </c:pt>
                <c:pt idx="7">
                  <c:v>0.390625</c:v>
                </c:pt>
                <c:pt idx="8">
                  <c:v>0.171875</c:v>
                </c:pt>
                <c:pt idx="9">
                  <c:v>0.1171875</c:v>
                </c:pt>
                <c:pt idx="10">
                  <c:v>0.1171875</c:v>
                </c:pt>
                <c:pt idx="11">
                  <c:v>0.1171875</c:v>
                </c:pt>
                <c:pt idx="12">
                  <c:v>0.1171875</c:v>
                </c:pt>
                <c:pt idx="13">
                  <c:v>0.1171875</c:v>
                </c:pt>
                <c:pt idx="14">
                  <c:v>0.1171875</c:v>
                </c:pt>
                <c:pt idx="15">
                  <c:v>0.203125</c:v>
                </c:pt>
                <c:pt idx="16">
                  <c:v>0.4375</c:v>
                </c:pt>
                <c:pt idx="17">
                  <c:v>0.609375</c:v>
                </c:pt>
                <c:pt idx="18">
                  <c:v>0.8203125</c:v>
                </c:pt>
                <c:pt idx="19">
                  <c:v>0.984375</c:v>
                </c:pt>
                <c:pt idx="20">
                  <c:v>1</c:v>
                </c:pt>
                <c:pt idx="21">
                  <c:v>0.6875</c:v>
                </c:pt>
                <c:pt idx="22">
                  <c:v>0.3828125</c:v>
                </c:pt>
                <c:pt idx="23">
                  <c:v>0.15625</c:v>
                </c:pt>
              </c:numCache>
            </c:numRef>
          </c:val>
          <c:extLst>
            <c:ext xmlns:c16="http://schemas.microsoft.com/office/drawing/2014/chart" uri="{C3380CC4-5D6E-409C-BE32-E72D297353CC}">
              <c16:uniqueId val="{00000000-2493-4E99-B56B-1C962D58CDE1}"/>
            </c:ext>
          </c:extLst>
        </c:ser>
        <c:ser>
          <c:idx val="2"/>
          <c:order val="1"/>
          <c:tx>
            <c:v>Miscellaneous</c:v>
          </c:tx>
          <c:spPr>
            <a:solidFill>
              <a:srgbClr val="00B0F0"/>
            </a:solidFill>
            <a:ln>
              <a:solidFill>
                <a:srgbClr val="00B0F0"/>
              </a:solidFill>
            </a:ln>
          </c:spPr>
          <c:invertIfNegative val="0"/>
          <c:val>
            <c:numRef>
              <c:f>Schedules!$E$33:$AB$33</c:f>
              <c:numCache>
                <c:formatCode>0.00</c:formatCode>
                <c:ptCount val="24"/>
                <c:pt idx="0">
                  <c:v>0.60749027237354103</c:v>
                </c:pt>
                <c:pt idx="1">
                  <c:v>0.559338521400778</c:v>
                </c:pt>
                <c:pt idx="2">
                  <c:v>0.55285343709468204</c:v>
                </c:pt>
                <c:pt idx="3">
                  <c:v>0.54507133592736701</c:v>
                </c:pt>
                <c:pt idx="4">
                  <c:v>0.52448119325551201</c:v>
                </c:pt>
                <c:pt idx="5">
                  <c:v>0.58527885862516205</c:v>
                </c:pt>
                <c:pt idx="6">
                  <c:v>0.67623216601815805</c:v>
                </c:pt>
                <c:pt idx="7">
                  <c:v>0.71854734111543495</c:v>
                </c:pt>
                <c:pt idx="8">
                  <c:v>0.60749027237354103</c:v>
                </c:pt>
                <c:pt idx="9">
                  <c:v>0.517023346303502</c:v>
                </c:pt>
                <c:pt idx="10">
                  <c:v>0.52918287937743202</c:v>
                </c:pt>
                <c:pt idx="11">
                  <c:v>0.52934500648508398</c:v>
                </c:pt>
                <c:pt idx="12">
                  <c:v>0.52042801556420204</c:v>
                </c:pt>
                <c:pt idx="13">
                  <c:v>0.53842412451361898</c:v>
                </c:pt>
                <c:pt idx="14">
                  <c:v>0.56874189364461702</c:v>
                </c:pt>
                <c:pt idx="15">
                  <c:v>0.60035667963683503</c:v>
                </c:pt>
                <c:pt idx="16">
                  <c:v>0.71011673151750998</c:v>
                </c:pt>
                <c:pt idx="17">
                  <c:v>0.86267833981841802</c:v>
                </c:pt>
                <c:pt idx="18">
                  <c:v>0.93660830090791203</c:v>
                </c:pt>
                <c:pt idx="19">
                  <c:v>0.966763942931258</c:v>
                </c:pt>
                <c:pt idx="20">
                  <c:v>1</c:v>
                </c:pt>
                <c:pt idx="21">
                  <c:v>0.976653696498055</c:v>
                </c:pt>
                <c:pt idx="22">
                  <c:v>0.84516861219195905</c:v>
                </c:pt>
                <c:pt idx="23">
                  <c:v>0.73443579766537004</c:v>
                </c:pt>
              </c:numCache>
            </c:numRef>
          </c:val>
          <c:extLst>
            <c:ext xmlns:c16="http://schemas.microsoft.com/office/drawing/2014/chart" uri="{C3380CC4-5D6E-409C-BE32-E72D297353CC}">
              <c16:uniqueId val="{00000001-2493-4E99-B56B-1C962D58CDE1}"/>
            </c:ext>
          </c:extLst>
        </c:ser>
        <c:ser>
          <c:idx val="0"/>
          <c:order val="2"/>
          <c:tx>
            <c:v>Refrigerator</c:v>
          </c:tx>
          <c:spPr>
            <a:ln>
              <a:solidFill>
                <a:schemeClr val="accent4"/>
              </a:solidFill>
            </a:ln>
          </c:spPr>
          <c:invertIfNegative val="0"/>
          <c:val>
            <c:numRef>
              <c:f>Schedules!$E$15:$AB$15</c:f>
              <c:numCache>
                <c:formatCode>0.00</c:formatCode>
                <c:ptCount val="24"/>
                <c:pt idx="0">
                  <c:v>0.8</c:v>
                </c:pt>
                <c:pt idx="1">
                  <c:v>0.78269617706237404</c:v>
                </c:pt>
                <c:pt idx="2">
                  <c:v>0.765593561368209</c:v>
                </c:pt>
                <c:pt idx="3">
                  <c:v>0.74285714285714299</c:v>
                </c:pt>
                <c:pt idx="4">
                  <c:v>0.73138832997987901</c:v>
                </c:pt>
                <c:pt idx="5">
                  <c:v>0.73138832997987901</c:v>
                </c:pt>
                <c:pt idx="6">
                  <c:v>0.75995975855130804</c:v>
                </c:pt>
                <c:pt idx="7">
                  <c:v>0.8</c:v>
                </c:pt>
                <c:pt idx="8">
                  <c:v>0.81710261569416498</c:v>
                </c:pt>
                <c:pt idx="9">
                  <c:v>0.82857142857142896</c:v>
                </c:pt>
                <c:pt idx="10">
                  <c:v>0.8</c:v>
                </c:pt>
                <c:pt idx="11">
                  <c:v>0.8</c:v>
                </c:pt>
                <c:pt idx="12">
                  <c:v>0.83983903420523098</c:v>
                </c:pt>
                <c:pt idx="13">
                  <c:v>0.83983903420523098</c:v>
                </c:pt>
                <c:pt idx="14">
                  <c:v>0.82857142857142896</c:v>
                </c:pt>
                <c:pt idx="15">
                  <c:v>0.83983903420523098</c:v>
                </c:pt>
                <c:pt idx="16">
                  <c:v>0.88571428571428601</c:v>
                </c:pt>
                <c:pt idx="17">
                  <c:v>0.97142857142857197</c:v>
                </c:pt>
                <c:pt idx="18">
                  <c:v>1</c:v>
                </c:pt>
                <c:pt idx="19">
                  <c:v>0.97142857142857197</c:v>
                </c:pt>
                <c:pt idx="20">
                  <c:v>0.94285714285714295</c:v>
                </c:pt>
                <c:pt idx="21">
                  <c:v>0.92555331991951695</c:v>
                </c:pt>
                <c:pt idx="22">
                  <c:v>0.88571428571428601</c:v>
                </c:pt>
                <c:pt idx="23">
                  <c:v>0.82857142857142896</c:v>
                </c:pt>
              </c:numCache>
            </c:numRef>
          </c:val>
          <c:extLst>
            <c:ext xmlns:c16="http://schemas.microsoft.com/office/drawing/2014/chart" uri="{C3380CC4-5D6E-409C-BE32-E72D297353CC}">
              <c16:uniqueId val="{00000001-3567-4A3C-8C4C-85FCFBAC79B2}"/>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ayout>
        <c:manualLayout>
          <c:xMode val="edge"/>
          <c:yMode val="edge"/>
          <c:x val="0.25944114677972946"/>
          <c:y val="2.3728778088785412E-2"/>
          <c:w val="0.45720189783969312"/>
          <c:h val="0.1761065151666168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00022321470102"/>
          <c:y val="0.19932432432432431"/>
          <c:w val="0.78095383361948756"/>
          <c:h val="0.58445945945945943"/>
        </c:manualLayout>
      </c:layout>
      <c:barChart>
        <c:barDir val="col"/>
        <c:grouping val="clustered"/>
        <c:varyColors val="0"/>
        <c:ser>
          <c:idx val="1"/>
          <c:order val="0"/>
          <c:tx>
            <c:v>Heating Setpoint</c:v>
          </c:tx>
          <c:spPr>
            <a:solidFill>
              <a:srgbClr val="0000FF"/>
            </a:solidFill>
            <a:ln>
              <a:solidFill>
                <a:srgbClr val="0000FF"/>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Setpoint'!$C$5:$R$5</c:f>
              <c:numCache>
                <c:formatCode>General</c:formatCode>
                <c:ptCount val="16"/>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numCache>
            </c:numRef>
          </c:val>
          <c:extLst>
            <c:ext xmlns:c16="http://schemas.microsoft.com/office/drawing/2014/chart" uri="{C3380CC4-5D6E-409C-BE32-E72D297353CC}">
              <c16:uniqueId val="{00000000-9E95-4D7C-947E-126D1713D8BC}"/>
            </c:ext>
          </c:extLst>
        </c:ser>
        <c:ser>
          <c:idx val="2"/>
          <c:order val="1"/>
          <c:tx>
            <c:v>Cooling Setpoint</c:v>
          </c:tx>
          <c:spPr>
            <a:solidFill>
              <a:srgbClr val="92D050"/>
            </a:solidFill>
            <a:ln>
              <a:solidFill>
                <a:srgbClr val="92D050"/>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Setpoint'!$C$6:$R$6</c:f>
              <c:numCache>
                <c:formatCode>General</c:formatCode>
                <c:ptCount val="1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numCache>
            </c:numRef>
          </c:val>
          <c:extLst>
            <c:ext xmlns:c16="http://schemas.microsoft.com/office/drawing/2014/chart" uri="{C3380CC4-5D6E-409C-BE32-E72D297353CC}">
              <c16:uniqueId val="{00000001-9E95-4D7C-947E-126D1713D8BC}"/>
            </c:ext>
          </c:extLst>
        </c:ser>
        <c:dLbls>
          <c:showLegendKey val="0"/>
          <c:showVal val="0"/>
          <c:showCatName val="0"/>
          <c:showSerName val="0"/>
          <c:showPercent val="0"/>
          <c:showBubbleSize val="0"/>
        </c:dLbls>
        <c:gapWidth val="100"/>
        <c:axId val="881316800"/>
        <c:axId val="1"/>
      </c:barChart>
      <c:catAx>
        <c:axId val="881316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Climate Zone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Arial" panose="020B0604020202020204" pitchFamily="34" charset="0"/>
                    <a:ea typeface="Calibri"/>
                    <a:cs typeface="Arial" panose="020B0604020202020204" pitchFamily="34" charset="0"/>
                  </a:defRPr>
                </a:pPr>
                <a:r>
                  <a:rPr lang="en-US" sz="1200" b="0" i="0" u="none" strike="noStrike" baseline="0">
                    <a:solidFill>
                      <a:srgbClr val="000000"/>
                    </a:solidFill>
                    <a:latin typeface="Arial" panose="020B0604020202020204" pitchFamily="34" charset="0"/>
                    <a:cs typeface="Arial" panose="020B0604020202020204" pitchFamily="34" charset="0"/>
                  </a:rPr>
                  <a:t>Temperature, °F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316800"/>
        <c:crosses val="autoZero"/>
        <c:crossBetween val="between"/>
        <c:majorUnit val="10"/>
      </c:valAx>
    </c:plotArea>
    <c:legend>
      <c:legendPos val="r"/>
      <c:legendEntry>
        <c:idx val="0"/>
        <c:txPr>
          <a:bodyPr/>
          <a:lstStyle/>
          <a:p>
            <a:pPr>
              <a:defRPr sz="850"/>
            </a:pPr>
            <a:endParaRPr lang="en-US"/>
          </a:p>
        </c:txPr>
      </c:legendEntry>
      <c:legendEntry>
        <c:idx val="1"/>
        <c:txPr>
          <a:bodyPr/>
          <a:lstStyle/>
          <a:p>
            <a:pPr>
              <a:defRPr sz="850"/>
            </a:pPr>
            <a:endParaRPr lang="en-US"/>
          </a:p>
        </c:txPr>
      </c:legendEntry>
      <c:layout>
        <c:manualLayout>
          <c:xMode val="edge"/>
          <c:yMode val="edge"/>
          <c:x val="0.26616696951342622"/>
          <c:y val="4.3953951958536831E-2"/>
          <c:w val="0.47998687664042006"/>
          <c:h val="0.15259842519685041"/>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Auditorium Ocupancy</a:t>
            </a:r>
          </a:p>
        </c:rich>
      </c:tx>
      <c:layout>
        <c:manualLayout>
          <c:xMode val="edge"/>
          <c:yMode val="edge"/>
          <c:x val="0.16426204536932884"/>
          <c:y val="1.9575846288444713E-2"/>
        </c:manualLayout>
      </c:layout>
      <c:overlay val="0"/>
      <c:spPr>
        <a:noFill/>
        <a:ln w="25400">
          <a:noFill/>
        </a:ln>
      </c:spPr>
    </c:title>
    <c:autoTitleDeleted val="0"/>
    <c:plotArea>
      <c:layout>
        <c:manualLayout>
          <c:layoutTarget val="inner"/>
          <c:xMode val="edge"/>
          <c:yMode val="edge"/>
          <c:x val="7.212822796081933E-2"/>
          <c:y val="0.15727391874180871"/>
          <c:w val="0.83348174532502239"/>
          <c:h val="0.73525557011795539"/>
        </c:manualLayout>
      </c:layout>
      <c:barChart>
        <c:barDir val="col"/>
        <c:grouping val="clustered"/>
        <c:varyColors val="0"/>
        <c:ser>
          <c:idx val="8"/>
          <c:order val="0"/>
          <c:tx>
            <c:v>Study Periods</c:v>
          </c:tx>
          <c:spPr>
            <a:solidFill>
              <a:srgbClr val="000080"/>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0-1D52-4122-A27E-11ADFE1CF323}"/>
            </c:ext>
          </c:extLst>
        </c:ser>
        <c:ser>
          <c:idx val="9"/>
          <c:order val="1"/>
          <c:tx>
            <c:v>Summer Holiday</c:v>
          </c:tx>
          <c:spPr>
            <a:solidFill>
              <a:srgbClr val="FF00FF"/>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1-1D52-4122-A27E-11ADFE1CF323}"/>
            </c:ext>
          </c:extLst>
        </c:ser>
        <c:dLbls>
          <c:showLegendKey val="0"/>
          <c:showVal val="0"/>
          <c:showCatName val="0"/>
          <c:showSerName val="0"/>
          <c:showPercent val="0"/>
          <c:showBubbleSize val="0"/>
        </c:dLbls>
        <c:gapWidth val="100"/>
        <c:axId val="881316472"/>
        <c:axId val="1"/>
      </c:barChart>
      <c:catAx>
        <c:axId val="88131647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Occupant Density</a:t>
                </a:r>
              </a:p>
            </c:rich>
          </c:tx>
          <c:layout>
            <c:manualLayout>
              <c:xMode val="edge"/>
              <c:yMode val="edge"/>
              <c:x val="1.2208708286464193E-2"/>
              <c:y val="0.34420889696480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1316472"/>
        <c:crosses val="autoZero"/>
        <c:crossBetween val="between"/>
      </c:valAx>
      <c:spPr>
        <a:solidFill>
          <a:srgbClr val="FFFFFF"/>
        </a:solidFill>
        <a:ln w="12700">
          <a:solidFill>
            <a:srgbClr val="808080"/>
          </a:solidFill>
          <a:prstDash val="solid"/>
        </a:ln>
      </c:spPr>
    </c:plotArea>
    <c:legend>
      <c:legendPos val="r"/>
      <c:layout>
        <c:manualLayout>
          <c:xMode val="edge"/>
          <c:yMode val="edge"/>
          <c:x val="0.21826291244844395"/>
          <c:y val="0.10327865266841645"/>
          <c:w val="0.54677095050618674"/>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Cafeteria Ocupancy</a:t>
            </a:r>
          </a:p>
        </c:rich>
      </c:tx>
      <c:layout>
        <c:manualLayout>
          <c:xMode val="edge"/>
          <c:yMode val="edge"/>
          <c:x val="0.17314068182948703"/>
          <c:y val="1.9575846288444713E-2"/>
        </c:manualLayout>
      </c:layout>
      <c:overlay val="0"/>
      <c:spPr>
        <a:noFill/>
        <a:ln w="25400">
          <a:noFill/>
        </a:ln>
      </c:spPr>
    </c:title>
    <c:autoTitleDeleted val="0"/>
    <c:plotArea>
      <c:layout>
        <c:manualLayout>
          <c:layoutTarget val="inner"/>
          <c:xMode val="edge"/>
          <c:yMode val="edge"/>
          <c:x val="7.212822796081933E-2"/>
          <c:y val="0.15727391874180871"/>
          <c:w val="0.83348174532502239"/>
          <c:h val="0.73525557011795539"/>
        </c:manualLayout>
      </c:layout>
      <c:barChart>
        <c:barDir val="col"/>
        <c:grouping val="clustered"/>
        <c:varyColors val="0"/>
        <c:ser>
          <c:idx val="10"/>
          <c:order val="0"/>
          <c:tx>
            <c:v>Study Periods</c:v>
          </c:tx>
          <c:spPr>
            <a:solidFill>
              <a:srgbClr val="FFFF00"/>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0-9C0B-419E-9536-FE8EDC79AAEB}"/>
            </c:ext>
          </c:extLst>
        </c:ser>
        <c:ser>
          <c:idx val="11"/>
          <c:order val="1"/>
          <c:tx>
            <c:v>Summer Holiday</c:v>
          </c:tx>
          <c:spPr>
            <a:solidFill>
              <a:srgbClr val="00FFFF"/>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1-9C0B-419E-9536-FE8EDC79AAEB}"/>
            </c:ext>
          </c:extLst>
        </c:ser>
        <c:dLbls>
          <c:showLegendKey val="0"/>
          <c:showVal val="0"/>
          <c:showCatName val="0"/>
          <c:showSerName val="0"/>
          <c:showPercent val="0"/>
          <c:showBubbleSize val="0"/>
        </c:dLbls>
        <c:gapWidth val="100"/>
        <c:axId val="883358072"/>
        <c:axId val="1"/>
      </c:barChart>
      <c:catAx>
        <c:axId val="88335807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6298978519"/>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Occupant Density</a:t>
                </a:r>
              </a:p>
            </c:rich>
          </c:tx>
          <c:layout>
            <c:manualLayout>
              <c:xMode val="edge"/>
              <c:yMode val="edge"/>
              <c:x val="1.220867458457325E-2"/>
              <c:y val="0.34420889696480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8072"/>
        <c:crosses val="autoZero"/>
        <c:crossBetween val="between"/>
      </c:valAx>
      <c:spPr>
        <a:solidFill>
          <a:srgbClr val="FFFFFF"/>
        </a:solidFill>
        <a:ln w="12700">
          <a:solidFill>
            <a:srgbClr val="808080"/>
          </a:solidFill>
          <a:prstDash val="solid"/>
        </a:ln>
      </c:spPr>
    </c:plotArea>
    <c:legend>
      <c:legendPos val="r"/>
      <c:layout>
        <c:manualLayout>
          <c:xMode val="edge"/>
          <c:yMode val="edge"/>
          <c:x val="0.23496671611700712"/>
          <c:y val="0.10327865266841645"/>
          <c:w val="0.52004482717252321"/>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Lighting </a:t>
            </a:r>
          </a:p>
        </c:rich>
      </c:tx>
      <c:layout>
        <c:manualLayout>
          <c:xMode val="edge"/>
          <c:yMode val="edge"/>
          <c:x val="0.22197538016778004"/>
          <c:y val="1.9575846288444713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FF66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0EFD-45DE-B38A-C66F170FE0A0}"/>
            </c:ext>
          </c:extLst>
        </c:ser>
        <c:ser>
          <c:idx val="1"/>
          <c:order val="1"/>
          <c:tx>
            <c:v>Summer Holiday</c:v>
          </c:tx>
          <c:spPr>
            <a:solidFill>
              <a:srgbClr val="9933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0EFD-45DE-B38A-C66F170FE0A0}"/>
            </c:ext>
          </c:extLst>
        </c:ser>
        <c:dLbls>
          <c:showLegendKey val="0"/>
          <c:showVal val="0"/>
          <c:showCatName val="0"/>
          <c:showSerName val="0"/>
          <c:showPercent val="0"/>
          <c:showBubbleSize val="0"/>
        </c:dLbls>
        <c:gapWidth val="100"/>
        <c:axId val="883359712"/>
        <c:axId val="1"/>
      </c:barChart>
      <c:catAx>
        <c:axId val="88335971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6298978519"/>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Lighting Power Density</a:t>
                </a:r>
              </a:p>
            </c:rich>
          </c:tx>
          <c:layout>
            <c:manualLayout>
              <c:xMode val="edge"/>
              <c:yMode val="edge"/>
              <c:x val="1.220867458457325E-2"/>
              <c:y val="0.313213877111514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9712"/>
        <c:crosses val="autoZero"/>
        <c:crossBetween val="between"/>
      </c:valAx>
      <c:spPr>
        <a:solidFill>
          <a:srgbClr val="FFFFFF"/>
        </a:solidFill>
        <a:ln w="12700">
          <a:solidFill>
            <a:srgbClr val="808080"/>
          </a:solidFill>
          <a:prstDash val="solid"/>
        </a:ln>
      </c:spPr>
    </c:plotArea>
    <c:legend>
      <c:legendPos val="r"/>
      <c:layout>
        <c:manualLayout>
          <c:xMode val="edge"/>
          <c:yMode val="edge"/>
          <c:x val="0.41759495782090789"/>
          <c:y val="8.1967157951409922E-2"/>
          <c:w val="0.14142551579045931"/>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Plug Loads</a:t>
            </a:r>
          </a:p>
        </c:rich>
      </c:tx>
      <c:layout>
        <c:manualLayout>
          <c:xMode val="edge"/>
          <c:yMode val="edge"/>
          <c:x val="0.20865708192725907"/>
          <c:y val="1.9575769028871391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9933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BBA6-4167-B4F2-045001E4B5FF}"/>
            </c:ext>
          </c:extLst>
        </c:ser>
        <c:ser>
          <c:idx val="1"/>
          <c:order val="1"/>
          <c:tx>
            <c:v>Summer Holiday</c:v>
          </c:tx>
          <c:spPr>
            <a:solidFill>
              <a:srgbClr val="3399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BBA6-4167-B4F2-045001E4B5FF}"/>
            </c:ext>
          </c:extLst>
        </c:ser>
        <c:dLbls>
          <c:showLegendKey val="0"/>
          <c:showVal val="0"/>
          <c:showCatName val="0"/>
          <c:showSerName val="0"/>
          <c:showPercent val="0"/>
          <c:showBubbleSize val="0"/>
        </c:dLbls>
        <c:gapWidth val="100"/>
        <c:axId val="883356760"/>
        <c:axId val="1"/>
      </c:barChart>
      <c:catAx>
        <c:axId val="883356760"/>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845144356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Plug Loads</a:t>
                </a:r>
              </a:p>
            </c:rich>
          </c:tx>
          <c:layout>
            <c:manualLayout>
              <c:xMode val="edge"/>
              <c:yMode val="edge"/>
              <c:x val="1.2208708286464193E-2"/>
              <c:y val="0.375203947506561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6760"/>
        <c:crosses val="autoZero"/>
        <c:crossBetween val="between"/>
      </c:valAx>
      <c:spPr>
        <a:solidFill>
          <a:srgbClr val="FFFFFF"/>
        </a:solidFill>
        <a:ln w="12700">
          <a:solidFill>
            <a:srgbClr val="808080"/>
          </a:solidFill>
          <a:prstDash val="solid"/>
        </a:ln>
      </c:spPr>
    </c:plotArea>
    <c:legend>
      <c:legendPos val="r"/>
      <c:layout>
        <c:manualLayout>
          <c:xMode val="edge"/>
          <c:yMode val="edge"/>
          <c:x val="0.41982213160854892"/>
          <c:y val="8.1967202099737541E-2"/>
          <c:w val="0.31959926884139483"/>
          <c:h val="3.9344377952755902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Service Water Heating Loads</a:t>
            </a:r>
          </a:p>
        </c:rich>
      </c:tx>
      <c:layout>
        <c:manualLayout>
          <c:xMode val="edge"/>
          <c:yMode val="edge"/>
          <c:x val="0.13429520528683914"/>
          <c:y val="1.9575846288444713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9933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5076-47D1-BBDD-2B6C0EA96436}"/>
            </c:ext>
          </c:extLst>
        </c:ser>
        <c:ser>
          <c:idx val="1"/>
          <c:order val="1"/>
          <c:tx>
            <c:v>Summer Holiday</c:v>
          </c:tx>
          <c:spPr>
            <a:solidFill>
              <a:srgbClr val="00B050"/>
            </a:solidFill>
            <a:ln w="12700">
              <a:solidFill>
                <a:srgbClr val="00B05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5076-47D1-BBDD-2B6C0EA96436}"/>
            </c:ext>
          </c:extLst>
        </c:ser>
        <c:dLbls>
          <c:showLegendKey val="0"/>
          <c:showVal val="0"/>
          <c:showCatName val="0"/>
          <c:showSerName val="0"/>
          <c:showPercent val="0"/>
          <c:showBubbleSize val="0"/>
        </c:dLbls>
        <c:gapWidth val="100"/>
        <c:axId val="883358728"/>
        <c:axId val="1"/>
      </c:barChart>
      <c:catAx>
        <c:axId val="883358728"/>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Fraction of Peak Hot Water Demand</a:t>
                </a:r>
              </a:p>
            </c:rich>
          </c:tx>
          <c:layout>
            <c:manualLayout>
              <c:xMode val="edge"/>
              <c:yMode val="edge"/>
              <c:x val="1.2208708286464193E-2"/>
              <c:y val="0.332789555151759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8728"/>
        <c:crosses val="autoZero"/>
        <c:crossBetween val="between"/>
      </c:valAx>
      <c:spPr>
        <a:solidFill>
          <a:srgbClr val="FFFFFF"/>
        </a:solidFill>
        <a:ln w="12700">
          <a:solidFill>
            <a:srgbClr val="808080"/>
          </a:solidFill>
          <a:prstDash val="solid"/>
        </a:ln>
      </c:spPr>
    </c:plotArea>
    <c:legend>
      <c:legendPos val="r"/>
      <c:layout>
        <c:manualLayout>
          <c:xMode val="edge"/>
          <c:yMode val="edge"/>
          <c:x val="0.4175949100112486"/>
          <c:y val="7.8688505282993468E-2"/>
          <c:w val="0.14142540776152979"/>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Heating and Cooling Setpiont Schedules</a:t>
            </a:r>
          </a:p>
        </c:rich>
      </c:tx>
      <c:layout>
        <c:manualLayout>
          <c:xMode val="edge"/>
          <c:yMode val="edge"/>
          <c:x val="0.13207548275215597"/>
          <c:y val="1.9575846288444713E-2"/>
        </c:manualLayout>
      </c:layout>
      <c:overlay val="0"/>
      <c:spPr>
        <a:noFill/>
        <a:ln w="25400">
          <a:noFill/>
        </a:ln>
      </c:spPr>
    </c:title>
    <c:autoTitleDeleted val="0"/>
    <c:plotArea>
      <c:layout>
        <c:manualLayout>
          <c:layoutTarget val="inner"/>
          <c:xMode val="edge"/>
          <c:yMode val="edge"/>
          <c:x val="7.5690115761353469E-2"/>
          <c:y val="0.16906946264744538"/>
          <c:w val="0.77827248441674091"/>
          <c:h val="0.72346002621231953"/>
        </c:manualLayout>
      </c:layout>
      <c:barChart>
        <c:barDir val="col"/>
        <c:grouping val="clustered"/>
        <c:varyColors val="0"/>
        <c:ser>
          <c:idx val="0"/>
          <c:order val="0"/>
          <c:tx>
            <c:v>Heating Setpoint</c:v>
          </c:tx>
          <c:spPr>
            <a:solidFill>
              <a:srgbClr val="FF00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Schedules!$E$99:$AB$99</c:f>
              <c:numCache>
                <c:formatCode>General</c:formatCode>
                <c:ptCount val="24"/>
              </c:numCache>
            </c:numRef>
          </c:val>
          <c:extLst>
            <c:ext xmlns:c16="http://schemas.microsoft.com/office/drawing/2014/chart" uri="{C3380CC4-5D6E-409C-BE32-E72D297353CC}">
              <c16:uniqueId val="{00000000-DE7D-4D01-86D2-89B0152A4A40}"/>
            </c:ext>
          </c:extLst>
        </c:ser>
        <c:ser>
          <c:idx val="1"/>
          <c:order val="1"/>
          <c:tx>
            <c:v>Cooling Setpoint</c:v>
          </c:tx>
          <c:spPr>
            <a:solidFill>
              <a:srgbClr val="0000FF"/>
            </a:solidFill>
            <a:ln w="12700">
              <a:solidFill>
                <a:srgbClr val="000000"/>
              </a:solidFill>
              <a:prstDash val="solid"/>
            </a:ln>
          </c:spPr>
          <c:invertIfNegative val="0"/>
          <c:val>
            <c:numRef>
              <c:f>Schedules!$E$103:$AB$103</c:f>
              <c:numCache>
                <c:formatCode>General</c:formatCode>
                <c:ptCount val="24"/>
              </c:numCache>
            </c:numRef>
          </c:val>
          <c:extLst>
            <c:ext xmlns:c16="http://schemas.microsoft.com/office/drawing/2014/chart" uri="{C3380CC4-5D6E-409C-BE32-E72D297353CC}">
              <c16:uniqueId val="{00000001-DE7D-4D01-86D2-89B0152A4A40}"/>
            </c:ext>
          </c:extLst>
        </c:ser>
        <c:dLbls>
          <c:showLegendKey val="0"/>
          <c:showVal val="0"/>
          <c:showCatName val="0"/>
          <c:showSerName val="0"/>
          <c:showPercent val="0"/>
          <c:showBubbleSize val="0"/>
        </c:dLbls>
        <c:gapWidth val="100"/>
        <c:axId val="883651952"/>
        <c:axId val="1"/>
      </c:barChart>
      <c:catAx>
        <c:axId val="88365195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261930539932508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Temperature, </a:t>
                </a:r>
                <a:r>
                  <a:rPr lang="en-US" sz="1000" b="1" i="0" u="none" strike="noStrike" baseline="0">
                    <a:solidFill>
                      <a:srgbClr val="000000"/>
                    </a:solidFill>
                    <a:latin typeface="Calibri"/>
                    <a:cs typeface="Arial"/>
                  </a:rPr>
                  <a:t>°</a:t>
                </a:r>
                <a:r>
                  <a:rPr lang="en-US" sz="1000" b="1" i="0" u="none" strike="noStrike" baseline="0">
                    <a:solidFill>
                      <a:srgbClr val="000000"/>
                    </a:solidFill>
                    <a:latin typeface="Arial"/>
                    <a:cs typeface="Arial"/>
                  </a:rPr>
                  <a:t>F</a:t>
                </a:r>
              </a:p>
            </c:rich>
          </c:tx>
          <c:layout>
            <c:manualLayout>
              <c:xMode val="edge"/>
              <c:yMode val="edge"/>
              <c:x val="1.2208708286464193E-2"/>
              <c:y val="0.438825459317585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651952"/>
        <c:crosses val="autoZero"/>
        <c:crossBetween val="between"/>
        <c:majorUnit val="10"/>
      </c:valAx>
      <c:spPr>
        <a:solidFill>
          <a:srgbClr val="FFFFFF"/>
        </a:solidFill>
        <a:ln w="12700">
          <a:solidFill>
            <a:srgbClr val="808080"/>
          </a:solidFill>
          <a:prstDash val="solid"/>
        </a:ln>
      </c:spPr>
    </c:plotArea>
    <c:legend>
      <c:legendPos val="r"/>
      <c:layout>
        <c:manualLayout>
          <c:xMode val="edge"/>
          <c:yMode val="edge"/>
          <c:x val="0.33741669010123737"/>
          <c:y val="0.17541002086277679"/>
          <c:w val="0.25723847019122609"/>
          <c:h val="3.9344336765596621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energycodes.gov/prototype-building-models#Residential" TargetMode="External"/><Relationship Id="rId2" Type="http://schemas.openxmlformats.org/officeDocument/2006/relationships/hyperlink" Target="https://www.nrel.gov/docs/fy14osti/60988.pdf" TargetMode="External"/><Relationship Id="rId1" Type="http://schemas.openxmlformats.org/officeDocument/2006/relationships/hyperlink" Target="https://webtools.dnv.com/CA_RASS/Default.aspx" TargetMode="Externa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386603</xdr:colOff>
      <xdr:row>29</xdr:row>
      <xdr:rowOff>268942</xdr:rowOff>
    </xdr:from>
    <xdr:to>
      <xdr:col>7</xdr:col>
      <xdr:colOff>168089</xdr:colOff>
      <xdr:row>29</xdr:row>
      <xdr:rowOff>437030</xdr:rowOff>
    </xdr:to>
    <xdr:sp macro="" textlink="">
      <xdr:nvSpPr>
        <xdr:cNvPr id="2" name="Rectangle 1">
          <a:extLst>
            <a:ext uri="{FF2B5EF4-FFF2-40B4-BE49-F238E27FC236}">
              <a16:creationId xmlns:a16="http://schemas.microsoft.com/office/drawing/2014/main" id="{5318D98B-D14E-417D-878D-F2EE45FD2C8F}"/>
            </a:ext>
          </a:extLst>
        </xdr:cNvPr>
        <xdr:cNvSpPr/>
      </xdr:nvSpPr>
      <xdr:spPr>
        <a:xfrm>
          <a:off x="4120403" y="5240992"/>
          <a:ext cx="314886" cy="1680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222250</xdr:colOff>
      <xdr:row>31</xdr:row>
      <xdr:rowOff>93117</xdr:rowOff>
    </xdr:from>
    <xdr:to>
      <xdr:col>7</xdr:col>
      <xdr:colOff>509068</xdr:colOff>
      <xdr:row>32</xdr:row>
      <xdr:rowOff>108857</xdr:rowOff>
    </xdr:to>
    <xdr:sp macro="" textlink="">
      <xdr:nvSpPr>
        <xdr:cNvPr id="3" name="Rectangle 2">
          <a:extLst>
            <a:ext uri="{FF2B5EF4-FFF2-40B4-BE49-F238E27FC236}">
              <a16:creationId xmlns:a16="http://schemas.microsoft.com/office/drawing/2014/main" id="{CBA8CD93-1F9D-48B9-AE1F-E37FB32B04BF}"/>
            </a:ext>
          </a:extLst>
        </xdr:cNvPr>
        <xdr:cNvSpPr/>
      </xdr:nvSpPr>
      <xdr:spPr>
        <a:xfrm>
          <a:off x="4489450" y="6008142"/>
          <a:ext cx="286818" cy="1490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122464</xdr:colOff>
      <xdr:row>35</xdr:row>
      <xdr:rowOff>72572</xdr:rowOff>
    </xdr:from>
    <xdr:to>
      <xdr:col>5</xdr:col>
      <xdr:colOff>412750</xdr:colOff>
      <xdr:row>36</xdr:row>
      <xdr:rowOff>99786</xdr:rowOff>
    </xdr:to>
    <xdr:sp macro="" textlink="">
      <xdr:nvSpPr>
        <xdr:cNvPr id="4" name="Rectangle 3">
          <a:extLst>
            <a:ext uri="{FF2B5EF4-FFF2-40B4-BE49-F238E27FC236}">
              <a16:creationId xmlns:a16="http://schemas.microsoft.com/office/drawing/2014/main" id="{B1930C68-4D39-4791-8A74-08FC712DE17D}"/>
            </a:ext>
          </a:extLst>
        </xdr:cNvPr>
        <xdr:cNvSpPr/>
      </xdr:nvSpPr>
      <xdr:spPr>
        <a:xfrm>
          <a:off x="3322864" y="6520997"/>
          <a:ext cx="290286" cy="1605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xdr:row>
      <xdr:rowOff>112710</xdr:rowOff>
    </xdr:from>
    <xdr:to>
      <xdr:col>12</xdr:col>
      <xdr:colOff>17462</xdr:colOff>
      <xdr:row>36</xdr:row>
      <xdr:rowOff>123825</xdr:rowOff>
    </xdr:to>
    <xdr:sp macro="" textlink="">
      <xdr:nvSpPr>
        <xdr:cNvPr id="5" name="TextBox 4">
          <a:extLst>
            <a:ext uri="{FF2B5EF4-FFF2-40B4-BE49-F238E27FC236}">
              <a16:creationId xmlns:a16="http://schemas.microsoft.com/office/drawing/2014/main" id="{8C8834AC-D684-41FD-84C5-AD05C23FD4B8}"/>
            </a:ext>
          </a:extLst>
        </xdr:cNvPr>
        <xdr:cNvSpPr txBox="1"/>
      </xdr:nvSpPr>
      <xdr:spPr>
        <a:xfrm>
          <a:off x="542925" y="246060"/>
          <a:ext cx="5875337" cy="6621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California Single Family Prototype Specification</a:t>
          </a:r>
        </a:p>
        <a:p>
          <a:r>
            <a:rPr lang="en-US" sz="1100" b="1">
              <a:solidFill>
                <a:schemeClr val="tx1"/>
              </a:solidFill>
            </a:rPr>
            <a:t>Last Updated: 02/13/2023</a:t>
          </a:r>
        </a:p>
        <a:p>
          <a:endParaRPr lang="en-US" sz="1100" b="1"/>
        </a:p>
        <a:p>
          <a:r>
            <a:rPr lang="en-US" sz="1100" b="1"/>
            <a:t>Authors:</a:t>
          </a:r>
          <a:r>
            <a:rPr lang="en-US" sz="1100" b="1" baseline="0"/>
            <a:t> </a:t>
          </a:r>
          <a:r>
            <a:rPr lang="en-US" sz="1100" b="0" baseline="0"/>
            <a:t>Mohammad Dabbagh, Rahul Athalye, Ben Edwards, Eric Shadd, Bryan Boyce, Andres Fergadiotti</a:t>
          </a:r>
        </a:p>
        <a:p>
          <a:endParaRPr lang="en-US" sz="1100" b="0" baseline="0"/>
        </a:p>
        <a:p>
          <a:r>
            <a:rPr lang="en-US" sz="1100" b="1" baseline="0"/>
            <a:t>Description: </a:t>
          </a:r>
          <a:endParaRPr lang="en-US" sz="1100" b="0" baseline="0"/>
        </a:p>
        <a:p>
          <a:r>
            <a:rPr lang="en-US" sz="1100" b="0" baseline="0"/>
            <a:t>This workbook specifies the inputs for single family prototype models that represent the California building stock. These prototype models are intended for use by various policy-making agencies in California---mainly the California Energy Commission (CEC) and the California Public Utilities Commission (CPUC)---to assess the impact of efficiency, renewable energy, and grid-interactive measures as well as other policies and changes. Four prototype models and five vintage bins have been created to represent the building stock. </a:t>
          </a:r>
          <a:r>
            <a:rPr lang="en-US" sz="1100" b="0" baseline="0">
              <a:solidFill>
                <a:schemeClr val="dk1"/>
              </a:solidFill>
              <a:effectLst/>
              <a:latin typeface="+mn-lt"/>
              <a:ea typeface="+mn-ea"/>
              <a:cs typeface="+mn-cs"/>
            </a:rPr>
            <a:t>These model specifications were developed in collaboration with a Prototypes Technical Advisory Group (TAG) comprisining of the CEC and CPUC, Energy Solutions, Southern California Edison (SCE),  as well as other industry stakeholders and national experts. </a:t>
          </a:r>
          <a:endParaRPr lang="en-US" sz="1100" b="0" baseline="0"/>
        </a:p>
        <a:p>
          <a:endParaRPr lang="en-US" sz="1100" b="0" baseline="0"/>
        </a:p>
        <a:p>
          <a:r>
            <a:rPr lang="en-US" sz="1100" b="0" baseline="0"/>
            <a:t>Prototype model specifications were determined based on data primarily from the 2019 Residential Appliance Saturation Survey. Various other sources (listed below) were used to supplant the data from RASS 2019. The specifications included in this workbook include geometry, envelope, lighting, appliances, plug loads, and other internal gains, HVAC system type and properties, domestic hot water (DHW) system type and consumption, thermostat setpoints, and various schedules. These specifications are intended to enable the construction of the prototype models using a whole building energy modeling program or engine. </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work has been sponsored by SCE. </a:t>
          </a:r>
          <a:r>
            <a:rPr lang="en-US" sz="1100" b="0" baseline="0"/>
            <a:t>The specification will be maintained and updated by the Prototypes TAG.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Sources used: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2019 Residential Appliance Saturation Study (RASS). </a:t>
          </a:r>
          <a:r>
            <a:rPr lang="en-US" sz="1100" b="0" baseline="0">
              <a:solidFill>
                <a:srgbClr val="FF0000"/>
              </a:solidFill>
              <a:effectLst/>
              <a:latin typeface="+mn-lt"/>
              <a:ea typeface="+mn-ea"/>
              <a:cs typeface="+mn-cs"/>
            </a:rPr>
            <a:t>Link. </a:t>
          </a:r>
          <a:endParaRPr lang="en-US">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Buiding Energy Efficiency Standards for Residential and Nonresidential Builings (Title 24). 2022, 2019, 2008, 2005.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Appliance Efficiency Regulations (Title 20). California Energy Commission. 2015.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Building America House Simulation Protocols. NREL. 2014. </a:t>
          </a:r>
          <a:r>
            <a:rPr lang="en-US" sz="1100" b="0" baseline="0">
              <a:solidFill>
                <a:srgbClr val="FF0000"/>
              </a:solidFill>
              <a:effectLst/>
              <a:latin typeface="+mn-lt"/>
              <a:ea typeface="+mn-ea"/>
              <a:cs typeface="+mn-cs"/>
            </a:rPr>
            <a:t>Link.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California's Building Energy Code Compliance Software - Residential (CBECC-Res). 2022.</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 Public Utilities Commission (CPUC). 2022 Residential Prototype Charecteristics.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PNNL Residential Prototype Buildings.</a:t>
          </a:r>
          <a:r>
            <a:rPr lang="en-US" sz="1100" b="0" baseline="0">
              <a:solidFill>
                <a:srgbClr val="FF0000"/>
              </a:solidFill>
              <a:effectLst/>
              <a:latin typeface="+mn-lt"/>
              <a:ea typeface="+mn-ea"/>
              <a:cs typeface="+mn-cs"/>
            </a:rPr>
            <a:t> Link. </a:t>
          </a:r>
        </a:p>
        <a:p>
          <a:pPr eaLnBrk="1" fontAlgn="auto" latinLnBrk="0" hangingPunct="1"/>
          <a:r>
            <a:rPr lang="en-US" sz="1100" b="0" baseline="0">
              <a:solidFill>
                <a:schemeClr val="dk1"/>
              </a:solidFill>
              <a:effectLst/>
              <a:latin typeface="+mn-lt"/>
              <a:ea typeface="+mn-ea"/>
              <a:cs typeface="+mn-cs"/>
            </a:rPr>
            <a:t>Code of Federal Regulations. Title 10 CFR 430.</a:t>
          </a:r>
          <a:br>
            <a:rPr lang="en-US" sz="1100" b="0" baseline="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b="0">
              <a:solidFill>
                <a:schemeClr val="dk1"/>
              </a:solidFill>
              <a:effectLst/>
              <a:latin typeface="+mn-lt"/>
              <a:ea typeface="+mn-ea"/>
              <a:cs typeface="+mn-cs"/>
            </a:rPr>
          </a:br>
          <a:br>
            <a:rPr lang="en-US" sz="1100" b="0">
              <a:solidFill>
                <a:schemeClr val="dk1"/>
              </a:solidFill>
              <a:effectLst/>
              <a:latin typeface="+mn-lt"/>
              <a:ea typeface="+mn-ea"/>
              <a:cs typeface="+mn-cs"/>
            </a:rPr>
          </a:br>
          <a:endParaRPr lang="en-US" sz="1100" b="0"/>
        </a:p>
      </xdr:txBody>
    </xdr:sp>
    <xdr:clientData/>
  </xdr:twoCellAnchor>
  <xdr:twoCellAnchor>
    <xdr:from>
      <xdr:col>6</xdr:col>
      <xdr:colOff>385762</xdr:colOff>
      <xdr:row>29</xdr:row>
      <xdr:rowOff>319087</xdr:rowOff>
    </xdr:from>
    <xdr:to>
      <xdr:col>7</xdr:col>
      <xdr:colOff>147638</xdr:colOff>
      <xdr:row>29</xdr:row>
      <xdr:rowOff>485775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6AE1AEA-259E-4330-B5D7-0F570E920CBF}"/>
            </a:ext>
          </a:extLst>
        </xdr:cNvPr>
        <xdr:cNvSpPr/>
      </xdr:nvSpPr>
      <xdr:spPr>
        <a:xfrm>
          <a:off x="4119562" y="5291137"/>
          <a:ext cx="295276" cy="16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184150</xdr:colOff>
      <xdr:row>31</xdr:row>
      <xdr:rowOff>69850</xdr:rowOff>
    </xdr:from>
    <xdr:to>
      <xdr:col>7</xdr:col>
      <xdr:colOff>488950</xdr:colOff>
      <xdr:row>32</xdr:row>
      <xdr:rowOff>109537</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1FBDE177-B74C-434F-86D9-F9ADF349C0A7}"/>
            </a:ext>
          </a:extLst>
        </xdr:cNvPr>
        <xdr:cNvSpPr/>
      </xdr:nvSpPr>
      <xdr:spPr>
        <a:xfrm>
          <a:off x="4451350" y="5984875"/>
          <a:ext cx="304800" cy="173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119063</xdr:colOff>
      <xdr:row>35</xdr:row>
      <xdr:rowOff>25400</xdr:rowOff>
    </xdr:from>
    <xdr:to>
      <xdr:col>5</xdr:col>
      <xdr:colOff>428625</xdr:colOff>
      <xdr:row>36</xdr:row>
      <xdr:rowOff>63500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7BED7DD6-CCE5-4BA0-8503-5AD5298E8649}"/>
            </a:ext>
          </a:extLst>
        </xdr:cNvPr>
        <xdr:cNvSpPr/>
      </xdr:nvSpPr>
      <xdr:spPr>
        <a:xfrm>
          <a:off x="3319463" y="6473825"/>
          <a:ext cx="309562"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xdr:rowOff>
    </xdr:from>
    <xdr:to>
      <xdr:col>21</xdr:col>
      <xdr:colOff>19050</xdr:colOff>
      <xdr:row>4</xdr:row>
      <xdr:rowOff>85725</xdr:rowOff>
    </xdr:to>
    <xdr:sp macro="" textlink="">
      <xdr:nvSpPr>
        <xdr:cNvPr id="2" name="TextBox 1">
          <a:extLst>
            <a:ext uri="{FF2B5EF4-FFF2-40B4-BE49-F238E27FC236}">
              <a16:creationId xmlns:a16="http://schemas.microsoft.com/office/drawing/2014/main" id="{D861DA4A-BDE3-4752-B2E0-16831021E247}"/>
            </a:ext>
          </a:extLst>
        </xdr:cNvPr>
        <xdr:cNvSpPr txBox="1"/>
      </xdr:nvSpPr>
      <xdr:spPr>
        <a:xfrm>
          <a:off x="4933950" y="161926"/>
          <a:ext cx="7486650" cy="809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r>
            <a:rPr lang="en-US" sz="1100" b="0"/>
            <a:t>Heating and Cooling systems will be sized using the EnergyPlus engine (auto-size). Furthermore, ACCA Manual J and Manual S sizing rules will be followed to oversize the system.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19050</xdr:colOff>
      <xdr:row>4</xdr:row>
      <xdr:rowOff>152400</xdr:rowOff>
    </xdr:to>
    <xdr:sp macro="" textlink="">
      <xdr:nvSpPr>
        <xdr:cNvPr id="2" name="TextBox 1">
          <a:extLst>
            <a:ext uri="{FF2B5EF4-FFF2-40B4-BE49-F238E27FC236}">
              <a16:creationId xmlns:a16="http://schemas.microsoft.com/office/drawing/2014/main" id="{4A072DB5-D0FD-4A81-B78A-54A75EE93523}"/>
            </a:ext>
          </a:extLst>
        </xdr:cNvPr>
        <xdr:cNvSpPr txBox="1"/>
      </xdr:nvSpPr>
      <xdr:spPr>
        <a:xfrm>
          <a:off x="5534025" y="161925"/>
          <a:ext cx="744855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pPr algn="l"/>
          <a:r>
            <a:rPr lang="en-US" sz="1100" b="0"/>
            <a:t>Domestic Hot Water (DHW) schedules are currently modeled based on the average schedules that represents hot water event draw profiles throughout the year. However, California Building Energy Code Compliance Residential computer program (CBECC-RES) utilizes stochastic average daily profiles - which aims to to reflect the actual cost of energy based on TDV of the energy use. The final approach will be determined based on the TAG approach.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371475</xdr:colOff>
      <xdr:row>27</xdr:row>
      <xdr:rowOff>0</xdr:rowOff>
    </xdr:from>
    <xdr:to>
      <xdr:col>20</xdr:col>
      <xdr:colOff>9525</xdr:colOff>
      <xdr:row>48</xdr:row>
      <xdr:rowOff>28575</xdr:rowOff>
    </xdr:to>
    <xdr:graphicFrame macro="">
      <xdr:nvGraphicFramePr>
        <xdr:cNvPr id="2994" name="Chart 4">
          <a:extLst>
            <a:ext uri="{FF2B5EF4-FFF2-40B4-BE49-F238E27FC236}">
              <a16:creationId xmlns:a16="http://schemas.microsoft.com/office/drawing/2014/main" id="{B45A8B76-C63D-492B-B4F5-488A5D0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4</xdr:row>
      <xdr:rowOff>0</xdr:rowOff>
    </xdr:from>
    <xdr:to>
      <xdr:col>20</xdr:col>
      <xdr:colOff>0</xdr:colOff>
      <xdr:row>25</xdr:row>
      <xdr:rowOff>9525</xdr:rowOff>
    </xdr:to>
    <xdr:graphicFrame macro="">
      <xdr:nvGraphicFramePr>
        <xdr:cNvPr id="2995" name="Chart 5">
          <a:extLst>
            <a:ext uri="{FF2B5EF4-FFF2-40B4-BE49-F238E27FC236}">
              <a16:creationId xmlns:a16="http://schemas.microsoft.com/office/drawing/2014/main" id="{B5FD5BC4-1269-44C5-8398-9F95D9439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4</xdr:row>
      <xdr:rowOff>0</xdr:rowOff>
    </xdr:from>
    <xdr:to>
      <xdr:col>10</xdr:col>
      <xdr:colOff>9525</xdr:colOff>
      <xdr:row>25</xdr:row>
      <xdr:rowOff>9525</xdr:rowOff>
    </xdr:to>
    <xdr:graphicFrame macro="">
      <xdr:nvGraphicFramePr>
        <xdr:cNvPr id="2996" name="Chart 6">
          <a:extLst>
            <a:ext uri="{FF2B5EF4-FFF2-40B4-BE49-F238E27FC236}">
              <a16:creationId xmlns:a16="http://schemas.microsoft.com/office/drawing/2014/main" id="{C1FD65C0-5F68-4B0F-ADE7-0F07D0EA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92075</xdr:colOff>
      <xdr:row>0</xdr:row>
      <xdr:rowOff>46990</xdr:rowOff>
    </xdr:from>
    <xdr:ext cx="4460773" cy="387286"/>
    <xdr:sp macro="" textlink="">
      <xdr:nvSpPr>
        <xdr:cNvPr id="9" name="TextBox 8">
          <a:extLst>
            <a:ext uri="{FF2B5EF4-FFF2-40B4-BE49-F238E27FC236}">
              <a16:creationId xmlns:a16="http://schemas.microsoft.com/office/drawing/2014/main" id="{34796C46-4B2C-43AE-9B20-2E0A6AFC15DB}"/>
            </a:ext>
          </a:extLst>
        </xdr:cNvPr>
        <xdr:cNvSpPr txBox="1"/>
      </xdr:nvSpPr>
      <xdr:spPr>
        <a:xfrm>
          <a:off x="3292475" y="46990"/>
          <a:ext cx="4460773" cy="38728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latin typeface="Arial" pitchFamily="34" charset="0"/>
              <a:ea typeface="+mn-ea"/>
              <a:cs typeface="Arial" pitchFamily="34" charset="0"/>
            </a:rPr>
            <a:t>Single Family: Weekday Schedules</a:t>
          </a:r>
          <a:endParaRPr lang="en-US" sz="2000">
            <a:latin typeface="Arial" pitchFamily="34" charset="0"/>
            <a:cs typeface="Arial" pitchFamily="34" charset="0"/>
          </a:endParaRPr>
        </a:p>
      </xdr:txBody>
    </xdr:sp>
    <xdr:clientData/>
  </xdr:oneCellAnchor>
  <xdr:twoCellAnchor editAs="absolute">
    <xdr:from>
      <xdr:col>55</xdr:col>
      <xdr:colOff>0</xdr:colOff>
      <xdr:row>0</xdr:row>
      <xdr:rowOff>0</xdr:rowOff>
    </xdr:from>
    <xdr:to>
      <xdr:col>71</xdr:col>
      <xdr:colOff>28575</xdr:colOff>
      <xdr:row>40</xdr:row>
      <xdr:rowOff>114300</xdr:rowOff>
    </xdr:to>
    <xdr:graphicFrame macro="">
      <xdr:nvGraphicFramePr>
        <xdr:cNvPr id="2998" name="Chart 13">
          <a:extLst>
            <a:ext uri="{FF2B5EF4-FFF2-40B4-BE49-F238E27FC236}">
              <a16:creationId xmlns:a16="http://schemas.microsoft.com/office/drawing/2014/main" id="{F6E2C177-4DA1-4353-BC53-277C067C865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54</xdr:col>
      <xdr:colOff>0</xdr:colOff>
      <xdr:row>42</xdr:row>
      <xdr:rowOff>133350</xdr:rowOff>
    </xdr:from>
    <xdr:to>
      <xdr:col>70</xdr:col>
      <xdr:colOff>28575</xdr:colOff>
      <xdr:row>83</xdr:row>
      <xdr:rowOff>104775</xdr:rowOff>
    </xdr:to>
    <xdr:graphicFrame macro="">
      <xdr:nvGraphicFramePr>
        <xdr:cNvPr id="2999" name="Chart 14">
          <a:extLst>
            <a:ext uri="{FF2B5EF4-FFF2-40B4-BE49-F238E27FC236}">
              <a16:creationId xmlns:a16="http://schemas.microsoft.com/office/drawing/2014/main" id="{8095BD52-D7AA-4E4B-BFFA-5E52D898D41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71</xdr:col>
      <xdr:colOff>0</xdr:colOff>
      <xdr:row>0</xdr:row>
      <xdr:rowOff>0</xdr:rowOff>
    </xdr:from>
    <xdr:to>
      <xdr:col>87</xdr:col>
      <xdr:colOff>28575</xdr:colOff>
      <xdr:row>40</xdr:row>
      <xdr:rowOff>114300</xdr:rowOff>
    </xdr:to>
    <xdr:graphicFrame macro="">
      <xdr:nvGraphicFramePr>
        <xdr:cNvPr id="3000" name="Chart 15">
          <a:extLst>
            <a:ext uri="{FF2B5EF4-FFF2-40B4-BE49-F238E27FC236}">
              <a16:creationId xmlns:a16="http://schemas.microsoft.com/office/drawing/2014/main" id="{E4BD0CF9-B783-4B62-AF5E-B6B340DB96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70</xdr:col>
      <xdr:colOff>0</xdr:colOff>
      <xdr:row>42</xdr:row>
      <xdr:rowOff>0</xdr:rowOff>
    </xdr:from>
    <xdr:to>
      <xdr:col>86</xdr:col>
      <xdr:colOff>28575</xdr:colOff>
      <xdr:row>82</xdr:row>
      <xdr:rowOff>114300</xdr:rowOff>
    </xdr:to>
    <xdr:graphicFrame macro="">
      <xdr:nvGraphicFramePr>
        <xdr:cNvPr id="3001" name="Chart 16">
          <a:extLst>
            <a:ext uri="{FF2B5EF4-FFF2-40B4-BE49-F238E27FC236}">
              <a16:creationId xmlns:a16="http://schemas.microsoft.com/office/drawing/2014/main" id="{4475CD5D-ED66-4875-ABC4-948320A78A0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88</xdr:col>
      <xdr:colOff>0</xdr:colOff>
      <xdr:row>0</xdr:row>
      <xdr:rowOff>0</xdr:rowOff>
    </xdr:from>
    <xdr:to>
      <xdr:col>104</xdr:col>
      <xdr:colOff>28575</xdr:colOff>
      <xdr:row>40</xdr:row>
      <xdr:rowOff>114300</xdr:rowOff>
    </xdr:to>
    <xdr:graphicFrame macro="">
      <xdr:nvGraphicFramePr>
        <xdr:cNvPr id="3002" name="Chart 17">
          <a:extLst>
            <a:ext uri="{FF2B5EF4-FFF2-40B4-BE49-F238E27FC236}">
              <a16:creationId xmlns:a16="http://schemas.microsoft.com/office/drawing/2014/main" id="{657365D3-F25E-4CAF-A8AD-C24630F9CDF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88</xdr:col>
      <xdr:colOff>0</xdr:colOff>
      <xdr:row>40</xdr:row>
      <xdr:rowOff>19050</xdr:rowOff>
    </xdr:from>
    <xdr:to>
      <xdr:col>104</xdr:col>
      <xdr:colOff>28575</xdr:colOff>
      <xdr:row>80</xdr:row>
      <xdr:rowOff>133350</xdr:rowOff>
    </xdr:to>
    <xdr:graphicFrame macro="">
      <xdr:nvGraphicFramePr>
        <xdr:cNvPr id="3003" name="Chart 18">
          <a:extLst>
            <a:ext uri="{FF2B5EF4-FFF2-40B4-BE49-F238E27FC236}">
              <a16:creationId xmlns:a16="http://schemas.microsoft.com/office/drawing/2014/main" id="{E6E39529-4474-4ECB-A465-510C112E6E7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409575</xdr:colOff>
      <xdr:row>27</xdr:row>
      <xdr:rowOff>9525</xdr:rowOff>
    </xdr:from>
    <xdr:to>
      <xdr:col>10</xdr:col>
      <xdr:colOff>28575</xdr:colOff>
      <xdr:row>48</xdr:row>
      <xdr:rowOff>19050</xdr:rowOff>
    </xdr:to>
    <xdr:graphicFrame macro="">
      <xdr:nvGraphicFramePr>
        <xdr:cNvPr id="15" name="Chart 5">
          <a:extLst>
            <a:ext uri="{FF2B5EF4-FFF2-40B4-BE49-F238E27FC236}">
              <a16:creationId xmlns:a16="http://schemas.microsoft.com/office/drawing/2014/main" id="{D8972BBE-1496-4402-A9B6-6C229080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bbagh, Mohammad" id="{D29188AC-B64C-448A-8AC5-D8092A0335B0}" userId="Dabbagh, Mohammad" providerId="None"/>
  <person displayName="Dabbagh, Mohammad" id="{826B8917-33BF-4188-B2B7-AAFD0A886531}" userId="S::mohammad.dabbagh_noresco.com#ext#@2050partners.onmicrosoft.com::f10d3005-5cc2-45bd-a1aa-8c7c65e193a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3" dT="2022-12-01T22:33:38.25" personId="{D29188AC-B64C-448A-8AC5-D8092A0335B0}" id="{3B604485-1720-4B91-857C-87135EA963D2}">
    <text>2.9 is the exact number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D23" dT="2023-01-31T23:17:19.13" personId="{826B8917-33BF-4188-B2B7-AAFD0A886531}" id="{BDD8259D-261F-43E3-9FC0-8584591BF7EB}">
    <text>51 ≤ FHR &lt; 75</text>
  </threadedComment>
</ThreadedComments>
</file>

<file path=xl/threadedComments/threadedComment3.xml><?xml version="1.0" encoding="utf-8"?>
<ThreadedComments xmlns="http://schemas.microsoft.com/office/spreadsheetml/2018/threadedcomments" xmlns:x="http://schemas.openxmlformats.org/spreadsheetml/2006/main">
  <threadedComment ref="A40" dT="2023-01-30T20:34:45.10" personId="{D29188AC-B64C-448A-8AC5-D8092A0335B0}" id="{9C1E6ECD-8CC5-4FD0-8731-7A72FFC6D12C}">
    <text>To be reviewed.</text>
  </threadedComment>
  <threadedComment ref="A41" dT="2023-01-18T21:41:20.65" personId="{D29188AC-B64C-448A-8AC5-D8092A0335B0}" id="{C854BD6D-BFD8-4B46-97DA-26C57B8F5904}">
    <text>Building America House Simulation Protocol: 
DHW schedules are split into various end-uses such as 
- bath
- sink
- shower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pnnl.gov/main/publications/external/technical_reports/PNNL-22068.pdf" TargetMode="External"/><Relationship Id="rId7" Type="http://schemas.openxmlformats.org/officeDocument/2006/relationships/vmlDrawing" Target="../drawings/vmlDrawing2.vml"/><Relationship Id="rId2" Type="http://schemas.openxmlformats.org/officeDocument/2006/relationships/hyperlink" Target="https://www.energy.ca.gov/sites/default/files/2020-10/2016%20Water%20Heater%20Efficiency%20Guide_ada.pdf" TargetMode="External"/><Relationship Id="rId1" Type="http://schemas.openxmlformats.org/officeDocument/2006/relationships/hyperlink" Target="https://www.ashrae.org/file%20library/conferences/specialty%20conferences/2020%20building%20performance/papers/d-bsc20-c039.pdf" TargetMode="External"/><Relationship Id="rId6" Type="http://schemas.openxmlformats.org/officeDocument/2006/relationships/drawing" Target="../drawings/drawing3.xml"/><Relationship Id="rId5" Type="http://schemas.openxmlformats.org/officeDocument/2006/relationships/printerSettings" Target="../printerSettings/printerSettings11.bin"/><Relationship Id="rId4" Type="http://schemas.openxmlformats.org/officeDocument/2006/relationships/hyperlink" Target="http://www.ibpsa.org/proceedings/BS2017/BS2017_237.pdf" TargetMode="External"/><Relationship Id="rId9"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nnl.gov/main/publications/external/technical_reports/PNNL-22068.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2486-ED23-4756-A4C0-24DAD6D4CA1A}">
  <dimension ref="N4:S30"/>
  <sheetViews>
    <sheetView tabSelected="1" zoomScaleNormal="100" workbookViewId="0"/>
  </sheetViews>
  <sheetFormatPr defaultRowHeight="10.5" x14ac:dyDescent="0.15"/>
  <cols>
    <col min="14" max="14" width="10.33203125" customWidth="1"/>
    <col min="15" max="15" width="18.33203125" customWidth="1"/>
    <col min="18" max="18" width="10.5" customWidth="1"/>
    <col min="19" max="19" width="15.33203125" customWidth="1"/>
  </cols>
  <sheetData>
    <row r="4" spans="14:19" ht="11.25" thickBot="1" x14ac:dyDescent="0.2"/>
    <row r="5" spans="14:19" ht="51.75" thickBot="1" x14ac:dyDescent="0.2">
      <c r="N5" s="130" t="s">
        <v>0</v>
      </c>
      <c r="O5" s="131" t="s">
        <v>1</v>
      </c>
      <c r="P5" s="131" t="s">
        <v>2</v>
      </c>
      <c r="Q5" s="131" t="s">
        <v>3</v>
      </c>
      <c r="R5" s="131" t="s">
        <v>4</v>
      </c>
      <c r="S5" s="131" t="s">
        <v>5</v>
      </c>
    </row>
    <row r="6" spans="14:19" ht="14.25" thickTop="1" thickBot="1" x14ac:dyDescent="0.2">
      <c r="N6" s="159" t="s">
        <v>6</v>
      </c>
      <c r="O6" s="132">
        <v>1</v>
      </c>
      <c r="P6" s="133">
        <v>1250</v>
      </c>
      <c r="Q6" s="132">
        <v>1</v>
      </c>
      <c r="R6" s="132">
        <v>2</v>
      </c>
      <c r="S6" s="162" t="s">
        <v>7</v>
      </c>
    </row>
    <row r="7" spans="14:19" ht="13.5" thickBot="1" x14ac:dyDescent="0.2">
      <c r="N7" s="160"/>
      <c r="O7" s="134">
        <v>2</v>
      </c>
      <c r="P7" s="135">
        <v>1750</v>
      </c>
      <c r="Q7" s="134">
        <v>1</v>
      </c>
      <c r="R7" s="134">
        <v>3</v>
      </c>
      <c r="S7" s="163"/>
    </row>
    <row r="8" spans="14:19" ht="13.5" thickBot="1" x14ac:dyDescent="0.2">
      <c r="N8" s="160"/>
      <c r="O8" s="136">
        <v>3</v>
      </c>
      <c r="P8" s="137">
        <v>2250</v>
      </c>
      <c r="Q8" s="136">
        <v>2</v>
      </c>
      <c r="R8" s="136">
        <v>4</v>
      </c>
      <c r="S8" s="163"/>
    </row>
    <row r="9" spans="14:19" ht="13.5" thickBot="1" x14ac:dyDescent="0.2">
      <c r="N9" s="161"/>
      <c r="O9" s="134">
        <v>4</v>
      </c>
      <c r="P9" s="135">
        <v>2750</v>
      </c>
      <c r="Q9" s="134">
        <v>2</v>
      </c>
      <c r="R9" s="134">
        <v>4</v>
      </c>
      <c r="S9" s="164"/>
    </row>
    <row r="10" spans="14:19" ht="11.25" thickBot="1" x14ac:dyDescent="0.2"/>
    <row r="11" spans="14:19" ht="26.25" thickBot="1" x14ac:dyDescent="0.2">
      <c r="N11" s="130" t="s">
        <v>0</v>
      </c>
      <c r="O11" s="130" t="s">
        <v>8</v>
      </c>
    </row>
    <row r="12" spans="14:19" ht="14.25" thickTop="1" thickBot="1" x14ac:dyDescent="0.2">
      <c r="N12" s="159" t="s">
        <v>6</v>
      </c>
      <c r="O12" s="138" t="s">
        <v>9</v>
      </c>
    </row>
    <row r="13" spans="14:19" ht="13.5" thickBot="1" x14ac:dyDescent="0.2">
      <c r="N13" s="160"/>
      <c r="O13" s="139" t="s">
        <v>10</v>
      </c>
    </row>
    <row r="14" spans="14:19" ht="13.5" thickBot="1" x14ac:dyDescent="0.2">
      <c r="N14" s="160"/>
      <c r="O14" s="140" t="s">
        <v>11</v>
      </c>
    </row>
    <row r="15" spans="14:19" ht="13.5" thickBot="1" x14ac:dyDescent="0.2">
      <c r="N15" s="160"/>
      <c r="O15" s="139" t="s">
        <v>12</v>
      </c>
    </row>
    <row r="16" spans="14:19" ht="26.25" thickBot="1" x14ac:dyDescent="0.2">
      <c r="N16" s="161"/>
      <c r="O16" s="140" t="s">
        <v>13</v>
      </c>
    </row>
    <row r="30" ht="63.75" customHeight="1" x14ac:dyDescent="0.15"/>
  </sheetData>
  <sheetProtection sheet="1" objects="1" scenarios="1"/>
  <mergeCells count="3">
    <mergeCell ref="N6:N9"/>
    <mergeCell ref="S6:S9"/>
    <mergeCell ref="N12:N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2"/>
  <sheetViews>
    <sheetView zoomScaleNormal="100" workbookViewId="0"/>
  </sheetViews>
  <sheetFormatPr defaultColWidth="9.33203125" defaultRowHeight="12.75" x14ac:dyDescent="0.15"/>
  <cols>
    <col min="1" max="1" width="9.33203125" style="14"/>
    <col min="2" max="2" width="25.83203125" style="14" customWidth="1"/>
    <col min="3" max="3" width="9.33203125" style="14" bestFit="1" customWidth="1"/>
    <col min="4" max="16384" width="9.33203125" style="14"/>
  </cols>
  <sheetData>
    <row r="2" spans="2:19" ht="15.75" x14ac:dyDescent="0.15">
      <c r="B2" s="70" t="s">
        <v>293</v>
      </c>
    </row>
    <row r="4" spans="2:19" x14ac:dyDescent="0.15">
      <c r="B4" s="63" t="s">
        <v>254</v>
      </c>
      <c r="C4" s="65">
        <v>1</v>
      </c>
      <c r="D4" s="65">
        <v>2</v>
      </c>
      <c r="E4" s="65">
        <v>3</v>
      </c>
      <c r="F4" s="65">
        <v>4</v>
      </c>
      <c r="G4" s="65">
        <v>5</v>
      </c>
      <c r="H4" s="65">
        <v>6</v>
      </c>
      <c r="I4" s="65">
        <v>7</v>
      </c>
      <c r="J4" s="65">
        <v>8</v>
      </c>
      <c r="K4" s="65">
        <v>9</v>
      </c>
      <c r="L4" s="65">
        <v>10</v>
      </c>
      <c r="M4" s="65">
        <v>11</v>
      </c>
      <c r="N4" s="65">
        <v>12</v>
      </c>
      <c r="O4" s="65">
        <v>13</v>
      </c>
      <c r="P4" s="65">
        <v>14</v>
      </c>
      <c r="Q4" s="65">
        <v>15</v>
      </c>
      <c r="R4" s="65">
        <v>16</v>
      </c>
      <c r="S4" s="19"/>
    </row>
    <row r="5" spans="2:19" x14ac:dyDescent="0.15">
      <c r="B5" s="64" t="s">
        <v>294</v>
      </c>
      <c r="C5" s="66">
        <v>70</v>
      </c>
      <c r="D5" s="66">
        <v>70</v>
      </c>
      <c r="E5" s="66">
        <v>70</v>
      </c>
      <c r="F5" s="66">
        <v>70</v>
      </c>
      <c r="G5" s="66">
        <v>70</v>
      </c>
      <c r="H5" s="66">
        <v>70</v>
      </c>
      <c r="I5" s="66">
        <v>70</v>
      </c>
      <c r="J5" s="66">
        <v>70</v>
      </c>
      <c r="K5" s="66">
        <v>70</v>
      </c>
      <c r="L5" s="66">
        <v>70</v>
      </c>
      <c r="M5" s="66">
        <v>70</v>
      </c>
      <c r="N5" s="66">
        <v>70</v>
      </c>
      <c r="O5" s="66">
        <v>70</v>
      </c>
      <c r="P5" s="66">
        <v>70</v>
      </c>
      <c r="Q5" s="66">
        <v>70</v>
      </c>
      <c r="R5" s="66">
        <v>70</v>
      </c>
      <c r="S5" s="19"/>
    </row>
    <row r="6" spans="2:19" x14ac:dyDescent="0.15">
      <c r="B6" s="64" t="s">
        <v>295</v>
      </c>
      <c r="C6" s="66">
        <v>80</v>
      </c>
      <c r="D6" s="66">
        <v>80</v>
      </c>
      <c r="E6" s="66">
        <v>80</v>
      </c>
      <c r="F6" s="66">
        <v>80</v>
      </c>
      <c r="G6" s="66">
        <v>80</v>
      </c>
      <c r="H6" s="66">
        <v>80</v>
      </c>
      <c r="I6" s="66">
        <v>80</v>
      </c>
      <c r="J6" s="66">
        <v>80</v>
      </c>
      <c r="K6" s="66">
        <v>80</v>
      </c>
      <c r="L6" s="66">
        <v>80</v>
      </c>
      <c r="M6" s="66">
        <v>80</v>
      </c>
      <c r="N6" s="66">
        <v>80</v>
      </c>
      <c r="O6" s="66">
        <v>80</v>
      </c>
      <c r="P6" s="66">
        <v>80</v>
      </c>
      <c r="Q6" s="66">
        <v>80</v>
      </c>
      <c r="R6" s="66">
        <v>80</v>
      </c>
      <c r="S6" s="19"/>
    </row>
    <row r="7" spans="2:19" x14ac:dyDescent="0.15">
      <c r="B7" s="64" t="s">
        <v>296</v>
      </c>
      <c r="C7" s="66">
        <v>83</v>
      </c>
      <c r="D7" s="66">
        <v>83</v>
      </c>
      <c r="E7" s="66">
        <v>83</v>
      </c>
      <c r="F7" s="66">
        <v>83</v>
      </c>
      <c r="G7" s="66">
        <v>83</v>
      </c>
      <c r="H7" s="66">
        <v>83</v>
      </c>
      <c r="I7" s="66">
        <v>83</v>
      </c>
      <c r="J7" s="66">
        <v>83</v>
      </c>
      <c r="K7" s="66">
        <v>83</v>
      </c>
      <c r="L7" s="66">
        <v>83</v>
      </c>
      <c r="M7" s="66">
        <v>83</v>
      </c>
      <c r="N7" s="66">
        <v>83</v>
      </c>
      <c r="O7" s="66">
        <v>83</v>
      </c>
      <c r="P7" s="66">
        <v>83</v>
      </c>
      <c r="Q7" s="66">
        <v>83</v>
      </c>
      <c r="R7" s="66">
        <v>83</v>
      </c>
      <c r="S7" s="19"/>
    </row>
    <row r="9" spans="2:19" x14ac:dyDescent="0.15">
      <c r="B9" s="62" t="s">
        <v>297</v>
      </c>
    </row>
    <row r="10" spans="2:19" x14ac:dyDescent="0.15">
      <c r="B10" s="62" t="s">
        <v>298</v>
      </c>
    </row>
    <row r="11" spans="2:19" x14ac:dyDescent="0.15">
      <c r="B11" s="62" t="s">
        <v>299</v>
      </c>
    </row>
    <row r="12" spans="2:19" ht="15" x14ac:dyDescent="0.15">
      <c r="B12" s="142"/>
      <c r="F12" s="142"/>
    </row>
  </sheetData>
  <sheetProtection sheet="1" objects="1" scenarios="1"/>
  <phoneticPr fontId="2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0947-CD04-4EEE-AF80-517228896412}">
  <dimension ref="A2:Y87"/>
  <sheetViews>
    <sheetView zoomScaleNormal="100" workbookViewId="0">
      <selection activeCell="B48" sqref="B48"/>
    </sheetView>
  </sheetViews>
  <sheetFormatPr defaultColWidth="10.83203125" defaultRowHeight="12.75" x14ac:dyDescent="0.15"/>
  <cols>
    <col min="1" max="1" width="10.83203125" style="14"/>
    <col min="2" max="2" width="31.83203125" style="14" customWidth="1"/>
    <col min="3" max="18" width="10.83203125" style="14" customWidth="1"/>
    <col min="19" max="22" width="10.83203125" style="14"/>
    <col min="23" max="23" width="14.33203125" style="14" bestFit="1" customWidth="1"/>
    <col min="24" max="25" width="13.6640625" style="14" bestFit="1" customWidth="1"/>
    <col min="26" max="16384" width="10.83203125" style="14"/>
  </cols>
  <sheetData>
    <row r="2" spans="2:18" ht="15.75" x14ac:dyDescent="0.15">
      <c r="B2" s="70" t="s">
        <v>300</v>
      </c>
    </row>
    <row r="3" spans="2:18" ht="51" x14ac:dyDescent="0.15">
      <c r="B3" s="64" t="s">
        <v>253</v>
      </c>
      <c r="C3" s="64" t="s">
        <v>254</v>
      </c>
      <c r="D3" s="64" t="s">
        <v>252</v>
      </c>
      <c r="E3" s="64" t="s">
        <v>301</v>
      </c>
    </row>
    <row r="4" spans="2:18" ht="25.5" x14ac:dyDescent="0.15">
      <c r="B4" s="79" t="s">
        <v>255</v>
      </c>
      <c r="C4" s="64" t="s">
        <v>256</v>
      </c>
      <c r="D4" s="64" t="s">
        <v>257</v>
      </c>
      <c r="E4" s="64" t="s">
        <v>302</v>
      </c>
    </row>
    <row r="5" spans="2:18" ht="127.5" x14ac:dyDescent="0.15">
      <c r="B5" s="64" t="s">
        <v>258</v>
      </c>
      <c r="C5" s="64" t="s">
        <v>259</v>
      </c>
      <c r="D5" s="64" t="s">
        <v>303</v>
      </c>
      <c r="E5" s="64" t="s">
        <v>302</v>
      </c>
    </row>
    <row r="7" spans="2:18" x14ac:dyDescent="0.15">
      <c r="B7" s="63" t="s">
        <v>254</v>
      </c>
      <c r="C7" s="65">
        <v>1</v>
      </c>
      <c r="D7" s="65">
        <v>2</v>
      </c>
      <c r="E7" s="65">
        <v>3</v>
      </c>
      <c r="F7" s="65">
        <v>4</v>
      </c>
      <c r="G7" s="65">
        <v>5</v>
      </c>
      <c r="H7" s="65">
        <v>6</v>
      </c>
      <c r="I7" s="65">
        <v>7</v>
      </c>
      <c r="J7" s="65">
        <v>8</v>
      </c>
      <c r="K7" s="65">
        <v>9</v>
      </c>
      <c r="L7" s="65">
        <v>10</v>
      </c>
      <c r="M7" s="65">
        <v>11</v>
      </c>
      <c r="N7" s="65">
        <v>12</v>
      </c>
      <c r="O7" s="65">
        <v>13</v>
      </c>
      <c r="P7" s="65">
        <v>14</v>
      </c>
      <c r="Q7" s="65">
        <v>15</v>
      </c>
      <c r="R7" s="65">
        <v>16</v>
      </c>
    </row>
    <row r="8" spans="2:18" x14ac:dyDescent="0.15">
      <c r="B8" s="63" t="s">
        <v>263</v>
      </c>
      <c r="C8" s="67" t="s">
        <v>304</v>
      </c>
      <c r="D8" s="67" t="s">
        <v>305</v>
      </c>
      <c r="E8" s="67" t="s">
        <v>197</v>
      </c>
      <c r="F8" s="67" t="s">
        <v>197</v>
      </c>
      <c r="G8" s="67" t="s">
        <v>197</v>
      </c>
      <c r="H8" s="67" t="s">
        <v>197</v>
      </c>
      <c r="I8" s="67" t="s">
        <v>197</v>
      </c>
      <c r="J8" s="67" t="s">
        <v>197</v>
      </c>
      <c r="K8" s="67" t="s">
        <v>197</v>
      </c>
      <c r="L8" s="67" t="s">
        <v>197</v>
      </c>
      <c r="M8" s="67" t="s">
        <v>197</v>
      </c>
      <c r="N8" s="67" t="s">
        <v>197</v>
      </c>
      <c r="O8" s="67" t="s">
        <v>197</v>
      </c>
      <c r="P8" s="67" t="s">
        <v>197</v>
      </c>
      <c r="Q8" s="67" t="s">
        <v>197</v>
      </c>
      <c r="R8" s="67" t="s">
        <v>197</v>
      </c>
    </row>
    <row r="9" spans="2:18" x14ac:dyDescent="0.15">
      <c r="B9" s="63" t="s">
        <v>10</v>
      </c>
      <c r="C9" s="67" t="s">
        <v>304</v>
      </c>
      <c r="D9" s="67" t="s">
        <v>305</v>
      </c>
      <c r="E9" s="67" t="s">
        <v>197</v>
      </c>
      <c r="F9" s="67" t="s">
        <v>197</v>
      </c>
      <c r="G9" s="67" t="s">
        <v>197</v>
      </c>
      <c r="H9" s="67" t="s">
        <v>197</v>
      </c>
      <c r="I9" s="67" t="s">
        <v>197</v>
      </c>
      <c r="J9" s="67" t="s">
        <v>197</v>
      </c>
      <c r="K9" s="67" t="s">
        <v>197</v>
      </c>
      <c r="L9" s="67" t="s">
        <v>197</v>
      </c>
      <c r="M9" s="67" t="s">
        <v>197</v>
      </c>
      <c r="N9" s="67" t="s">
        <v>197</v>
      </c>
      <c r="O9" s="67" t="s">
        <v>197</v>
      </c>
      <c r="P9" s="67" t="s">
        <v>197</v>
      </c>
      <c r="Q9" s="67" t="s">
        <v>197</v>
      </c>
      <c r="R9" s="67" t="s">
        <v>197</v>
      </c>
    </row>
    <row r="10" spans="2:18" x14ac:dyDescent="0.15">
      <c r="B10" s="63" t="s">
        <v>11</v>
      </c>
      <c r="C10" s="67" t="s">
        <v>305</v>
      </c>
      <c r="D10" s="67" t="s">
        <v>197</v>
      </c>
      <c r="E10" s="67" t="s">
        <v>197</v>
      </c>
      <c r="F10" s="67" t="s">
        <v>197</v>
      </c>
      <c r="G10" s="67" t="s">
        <v>197</v>
      </c>
      <c r="H10" s="67" t="s">
        <v>197</v>
      </c>
      <c r="I10" s="67" t="s">
        <v>197</v>
      </c>
      <c r="J10" s="67" t="s">
        <v>197</v>
      </c>
      <c r="K10" s="67" t="s">
        <v>197</v>
      </c>
      <c r="L10" s="67" t="s">
        <v>197</v>
      </c>
      <c r="M10" s="67" t="s">
        <v>197</v>
      </c>
      <c r="N10" s="67" t="s">
        <v>197</v>
      </c>
      <c r="O10" s="67" t="s">
        <v>197</v>
      </c>
      <c r="P10" s="67" t="s">
        <v>197</v>
      </c>
      <c r="Q10" s="67" t="s">
        <v>197</v>
      </c>
      <c r="R10" s="67" t="s">
        <v>197</v>
      </c>
    </row>
    <row r="11" spans="2:18" x14ac:dyDescent="0.15">
      <c r="B11" s="63" t="s">
        <v>12</v>
      </c>
      <c r="C11" s="67" t="s">
        <v>197</v>
      </c>
      <c r="D11" s="67" t="s">
        <v>197</v>
      </c>
      <c r="E11" s="67" t="s">
        <v>304</v>
      </c>
      <c r="F11" s="67" t="s">
        <v>197</v>
      </c>
      <c r="G11" s="67" t="s">
        <v>197</v>
      </c>
      <c r="H11" s="67" t="s">
        <v>197</v>
      </c>
      <c r="I11" s="67" t="s">
        <v>197</v>
      </c>
      <c r="J11" s="67" t="s">
        <v>197</v>
      </c>
      <c r="K11" s="67" t="s">
        <v>197</v>
      </c>
      <c r="L11" s="67" t="s">
        <v>197</v>
      </c>
      <c r="M11" s="67" t="s">
        <v>197</v>
      </c>
      <c r="N11" s="67" t="s">
        <v>197</v>
      </c>
      <c r="O11" s="67" t="s">
        <v>197</v>
      </c>
      <c r="P11" s="67" t="s">
        <v>197</v>
      </c>
      <c r="Q11" s="67" t="s">
        <v>197</v>
      </c>
      <c r="R11" s="67" t="s">
        <v>197</v>
      </c>
    </row>
    <row r="12" spans="2:18" x14ac:dyDescent="0.15">
      <c r="B12" s="63" t="s">
        <v>13</v>
      </c>
      <c r="C12" s="66" t="s">
        <v>306</v>
      </c>
      <c r="D12" s="66" t="s">
        <v>306</v>
      </c>
      <c r="E12" s="66" t="s">
        <v>307</v>
      </c>
      <c r="F12" s="66" t="s">
        <v>307</v>
      </c>
      <c r="G12" s="66" t="s">
        <v>306</v>
      </c>
      <c r="H12" s="66" t="s">
        <v>306</v>
      </c>
      <c r="I12" s="66" t="s">
        <v>306</v>
      </c>
      <c r="J12" s="66" t="s">
        <v>306</v>
      </c>
      <c r="K12" s="66" t="s">
        <v>306</v>
      </c>
      <c r="L12" s="66" t="s">
        <v>306</v>
      </c>
      <c r="M12" s="66" t="s">
        <v>306</v>
      </c>
      <c r="N12" s="66" t="s">
        <v>306</v>
      </c>
      <c r="O12" s="66" t="s">
        <v>307</v>
      </c>
      <c r="P12" s="66" t="s">
        <v>307</v>
      </c>
      <c r="Q12" s="66" t="s">
        <v>306</v>
      </c>
      <c r="R12" s="66" t="s">
        <v>306</v>
      </c>
    </row>
    <row r="14" spans="2:18" x14ac:dyDescent="0.15">
      <c r="B14" s="62" t="s">
        <v>308</v>
      </c>
    </row>
    <row r="16" spans="2:18" ht="15.75" x14ac:dyDescent="0.15">
      <c r="B16" s="72" t="s">
        <v>309</v>
      </c>
      <c r="H16"/>
      <c r="I16"/>
      <c r="J16"/>
      <c r="K16"/>
      <c r="L16"/>
      <c r="M16"/>
      <c r="N16"/>
      <c r="O16"/>
      <c r="P16"/>
      <c r="Q16"/>
      <c r="R16"/>
    </row>
    <row r="17" spans="2:22" x14ac:dyDescent="0.15">
      <c r="H17"/>
      <c r="I17"/>
      <c r="J17"/>
      <c r="K17"/>
      <c r="L17"/>
      <c r="M17"/>
      <c r="N17"/>
      <c r="O17"/>
      <c r="P17"/>
      <c r="Q17"/>
      <c r="R17"/>
    </row>
    <row r="18" spans="2:22" ht="36" customHeight="1" x14ac:dyDescent="0.15">
      <c r="B18" s="63" t="s">
        <v>22</v>
      </c>
      <c r="C18" s="65" t="s">
        <v>310</v>
      </c>
      <c r="D18" s="65" t="s">
        <v>311</v>
      </c>
      <c r="E18" s="65" t="s">
        <v>312</v>
      </c>
      <c r="F18" s="122" t="s">
        <v>313</v>
      </c>
      <c r="G18" s="123" t="s">
        <v>314</v>
      </c>
      <c r="H18"/>
      <c r="I18"/>
      <c r="J18"/>
      <c r="K18"/>
      <c r="L18"/>
      <c r="M18"/>
      <c r="N18"/>
      <c r="O18"/>
      <c r="P18"/>
      <c r="Q18"/>
      <c r="R18"/>
    </row>
    <row r="19" spans="2:22" x14ac:dyDescent="0.15">
      <c r="B19" s="63" t="s">
        <v>315</v>
      </c>
      <c r="C19" s="66">
        <v>0.57999999999999996</v>
      </c>
      <c r="D19" s="80">
        <f>(1/0.8+((1/C19-1/0.8)*((56095146*40000*0.8-70866908744)/(49118427*40000*0.8-83191588525))))^-1</f>
        <v>0.55581087693965969</v>
      </c>
      <c r="E19" s="80">
        <v>0.9</v>
      </c>
      <c r="F19" s="124">
        <f>(1/1+((1/E19-1/1)*((56095146*40000*1-70866908744)/(49118427*40000*1-83191588525))))^-1</f>
        <v>0.88627434043874065</v>
      </c>
      <c r="G19" s="80" t="s">
        <v>104</v>
      </c>
      <c r="H19"/>
      <c r="I19"/>
      <c r="J19"/>
      <c r="K19"/>
      <c r="L19"/>
      <c r="M19"/>
      <c r="N19"/>
      <c r="O19"/>
      <c r="P19"/>
      <c r="Q19"/>
      <c r="R19"/>
    </row>
    <row r="20" spans="2:22" x14ac:dyDescent="0.15">
      <c r="B20" s="63" t="s">
        <v>316</v>
      </c>
      <c r="C20" s="66">
        <v>0.57999999999999996</v>
      </c>
      <c r="D20" s="80">
        <f t="shared" ref="D20:D22" si="0">(1/0.8+((1/C20-1/0.8)*((56095146*40000*0.8-70866908744)/(49118427*40000*0.8-83191588525))))^-1</f>
        <v>0.55581087693965969</v>
      </c>
      <c r="E20" s="80">
        <v>0.9</v>
      </c>
      <c r="F20" s="124">
        <f t="shared" ref="F20:F22" si="1">(1/1+((1/E20-1/1)*((56095146*40000*1-70866908744)/(49118427*40000*1-83191588525))))^-1</f>
        <v>0.88627434043874065</v>
      </c>
      <c r="G20" s="80" t="s">
        <v>104</v>
      </c>
      <c r="H20"/>
      <c r="I20"/>
      <c r="J20"/>
      <c r="K20"/>
      <c r="L20"/>
      <c r="M20"/>
      <c r="N20"/>
      <c r="O20"/>
      <c r="P20"/>
      <c r="Q20"/>
      <c r="R20"/>
      <c r="U20" s="62"/>
    </row>
    <row r="21" spans="2:22" x14ac:dyDescent="0.15">
      <c r="B21" s="63" t="s">
        <v>317</v>
      </c>
      <c r="C21" s="66">
        <v>0.57999999999999996</v>
      </c>
      <c r="D21" s="80">
        <f t="shared" si="0"/>
        <v>0.55581087693965969</v>
      </c>
      <c r="E21" s="80">
        <v>0.9</v>
      </c>
      <c r="F21" s="124">
        <f t="shared" si="1"/>
        <v>0.88627434043874065</v>
      </c>
      <c r="G21" s="80" t="s">
        <v>104</v>
      </c>
      <c r="H21"/>
      <c r="I21"/>
      <c r="J21"/>
      <c r="K21"/>
      <c r="L21"/>
      <c r="M21"/>
      <c r="N21"/>
      <c r="O21"/>
      <c r="P21"/>
      <c r="Q21"/>
      <c r="R21"/>
      <c r="U21" s="62"/>
      <c r="V21" s="62"/>
    </row>
    <row r="22" spans="2:22" x14ac:dyDescent="0.15">
      <c r="B22" s="63" t="s">
        <v>318</v>
      </c>
      <c r="C22" s="80">
        <v>0.6</v>
      </c>
      <c r="D22" s="80">
        <f t="shared" si="0"/>
        <v>0.57716503194130209</v>
      </c>
      <c r="E22" s="80">
        <v>0.9</v>
      </c>
      <c r="F22" s="124">
        <f t="shared" si="1"/>
        <v>0.88627434043874065</v>
      </c>
      <c r="G22" s="80" t="s">
        <v>104</v>
      </c>
      <c r="H22"/>
      <c r="I22"/>
      <c r="J22"/>
      <c r="K22"/>
      <c r="L22"/>
      <c r="M22"/>
      <c r="N22"/>
      <c r="O22"/>
      <c r="P22"/>
      <c r="Q22"/>
      <c r="R22"/>
      <c r="U22" s="62"/>
      <c r="V22" s="62"/>
    </row>
    <row r="23" spans="2:22" ht="112.5" customHeight="1" x14ac:dyDescent="0.15">
      <c r="B23" s="63" t="s">
        <v>319</v>
      </c>
      <c r="C23" s="66" t="s">
        <v>104</v>
      </c>
      <c r="D23" s="80">
        <v>0.56000000000000005</v>
      </c>
      <c r="E23" s="80" t="s">
        <v>104</v>
      </c>
      <c r="F23" s="124">
        <v>0.92</v>
      </c>
      <c r="G23" s="125" t="s">
        <v>320</v>
      </c>
      <c r="H23"/>
      <c r="I23"/>
      <c r="J23"/>
      <c r="K23"/>
      <c r="L23"/>
      <c r="M23"/>
      <c r="N23"/>
      <c r="O23"/>
      <c r="P23"/>
      <c r="Q23"/>
      <c r="R23"/>
      <c r="V23" s="62"/>
    </row>
    <row r="24" spans="2:22" x14ac:dyDescent="0.15">
      <c r="B24" s="86"/>
      <c r="C24" s="71"/>
      <c r="D24" s="126"/>
      <c r="E24" s="126"/>
      <c r="F24" s="126"/>
      <c r="H24"/>
      <c r="I24"/>
      <c r="J24"/>
      <c r="K24"/>
      <c r="L24"/>
      <c r="M24"/>
      <c r="N24"/>
      <c r="O24"/>
      <c r="P24"/>
      <c r="Q24"/>
      <c r="R24"/>
      <c r="V24" s="62"/>
    </row>
    <row r="25" spans="2:22" x14ac:dyDescent="0.15">
      <c r="B25" s="127" t="s">
        <v>321</v>
      </c>
      <c r="C25" s="71"/>
      <c r="D25" s="126"/>
      <c r="E25" s="126"/>
      <c r="F25" s="126"/>
      <c r="H25"/>
      <c r="I25"/>
      <c r="J25"/>
      <c r="K25"/>
      <c r="L25"/>
      <c r="M25"/>
      <c r="N25"/>
      <c r="O25"/>
      <c r="P25"/>
      <c r="Q25"/>
      <c r="R25"/>
      <c r="V25" s="62"/>
    </row>
    <row r="26" spans="2:22" ht="63.75" x14ac:dyDescent="0.15">
      <c r="B26" s="127" t="s">
        <v>322</v>
      </c>
      <c r="C26" s="71"/>
      <c r="D26" s="126"/>
      <c r="E26" s="126"/>
      <c r="F26" s="126"/>
      <c r="H26"/>
      <c r="I26"/>
      <c r="J26"/>
      <c r="K26"/>
      <c r="L26"/>
      <c r="M26"/>
      <c r="N26"/>
      <c r="O26"/>
      <c r="P26"/>
      <c r="Q26"/>
      <c r="R26"/>
      <c r="V26" s="62"/>
    </row>
    <row r="27" spans="2:22" ht="63.75" x14ac:dyDescent="0.15">
      <c r="B27" s="158" t="s">
        <v>323</v>
      </c>
      <c r="C27" s="71"/>
      <c r="D27" s="126"/>
      <c r="E27" s="126"/>
      <c r="F27" s="126"/>
      <c r="H27"/>
      <c r="I27"/>
      <c r="J27"/>
      <c r="K27"/>
      <c r="L27"/>
      <c r="M27"/>
      <c r="N27"/>
      <c r="O27"/>
      <c r="P27"/>
      <c r="Q27"/>
      <c r="R27"/>
      <c r="V27" s="62"/>
    </row>
    <row r="28" spans="2:22" x14ac:dyDescent="0.15">
      <c r="H28"/>
      <c r="I28"/>
      <c r="J28"/>
      <c r="K28"/>
      <c r="L28"/>
      <c r="M28"/>
      <c r="N28"/>
      <c r="O28"/>
      <c r="P28"/>
      <c r="Q28"/>
      <c r="R28"/>
      <c r="V28" s="62"/>
    </row>
    <row r="29" spans="2:22" x14ac:dyDescent="0.15">
      <c r="B29" s="84" t="s">
        <v>324</v>
      </c>
      <c r="H29"/>
      <c r="I29"/>
      <c r="J29"/>
      <c r="K29"/>
      <c r="L29"/>
      <c r="M29"/>
      <c r="N29"/>
      <c r="O29"/>
      <c r="P29"/>
      <c r="Q29"/>
      <c r="R29"/>
      <c r="V29" s="62"/>
    </row>
    <row r="30" spans="2:22" x14ac:dyDescent="0.15">
      <c r="B30" s="14" t="s">
        <v>325</v>
      </c>
      <c r="H30"/>
      <c r="I30"/>
      <c r="J30"/>
      <c r="K30"/>
      <c r="L30"/>
      <c r="M30"/>
      <c r="N30"/>
      <c r="O30"/>
      <c r="P30"/>
      <c r="Q30"/>
      <c r="R30"/>
      <c r="V30" s="62"/>
    </row>
    <row r="31" spans="2:22" x14ac:dyDescent="0.15">
      <c r="B31" s="14" t="s">
        <v>326</v>
      </c>
      <c r="V31" s="62"/>
    </row>
    <row r="32" spans="2:22" x14ac:dyDescent="0.15">
      <c r="B32" s="14" t="s">
        <v>327</v>
      </c>
    </row>
    <row r="33" spans="2:25" ht="38.25" x14ac:dyDescent="0.15">
      <c r="B33" s="14" t="s">
        <v>328</v>
      </c>
      <c r="P33" s="113"/>
      <c r="R33" s="113"/>
    </row>
    <row r="34" spans="2:25" x14ac:dyDescent="0.15">
      <c r="B34" s="121" t="s">
        <v>329</v>
      </c>
    </row>
    <row r="35" spans="2:25" x14ac:dyDescent="0.15">
      <c r="B35" s="121"/>
    </row>
    <row r="36" spans="2:25" x14ac:dyDescent="0.15">
      <c r="B36" s="13" t="s">
        <v>330</v>
      </c>
      <c r="U36" s="62"/>
    </row>
    <row r="37" spans="2:25" ht="78.75" x14ac:dyDescent="0.15">
      <c r="B37" s="64" t="s">
        <v>331</v>
      </c>
      <c r="C37" s="64" t="s">
        <v>332</v>
      </c>
      <c r="D37" s="128" t="s">
        <v>333</v>
      </c>
      <c r="E37" s="64" t="s">
        <v>334</v>
      </c>
      <c r="F37"/>
      <c r="G37"/>
      <c r="T37"/>
      <c r="U37"/>
      <c r="V37"/>
      <c r="W37"/>
      <c r="X37"/>
      <c r="Y37"/>
    </row>
    <row r="38" spans="2:25" ht="12" customHeight="1" x14ac:dyDescent="0.15">
      <c r="B38" s="64" t="s">
        <v>335</v>
      </c>
      <c r="C38" s="115">
        <v>0.8</v>
      </c>
      <c r="D38" s="116">
        <f>((0.79/0.56)-1)/((120-67.5)*(24/30584))-((120-67.5)/(40000*0.56))</f>
        <v>9.9669306264172306</v>
      </c>
      <c r="E38" s="114">
        <f>((0.79/0.58)-1)/((120-67.5)*(24/30584))-((120-67.5)/(40000*0.58))</f>
        <v>8.7862428160919581</v>
      </c>
      <c r="F38"/>
      <c r="G38"/>
      <c r="T38"/>
      <c r="U38"/>
      <c r="V38"/>
      <c r="W38"/>
      <c r="X38"/>
      <c r="Y38"/>
    </row>
    <row r="39" spans="2:25" x14ac:dyDescent="0.15">
      <c r="B39" s="19"/>
      <c r="C39" s="117"/>
      <c r="E39" s="19"/>
      <c r="F39"/>
      <c r="G39"/>
      <c r="T39"/>
      <c r="U39"/>
      <c r="V39"/>
      <c r="W39"/>
      <c r="X39"/>
      <c r="Y39"/>
    </row>
    <row r="40" spans="2:25" ht="78.75" x14ac:dyDescent="0.15">
      <c r="B40" s="64" t="s">
        <v>331</v>
      </c>
      <c r="C40" s="64" t="s">
        <v>332</v>
      </c>
      <c r="D40" s="64" t="s">
        <v>336</v>
      </c>
      <c r="E40" s="64" t="s">
        <v>337</v>
      </c>
      <c r="R40"/>
      <c r="S40"/>
      <c r="T40"/>
      <c r="U40"/>
      <c r="V40"/>
      <c r="W40"/>
    </row>
    <row r="41" spans="2:25" x14ac:dyDescent="0.15">
      <c r="B41" s="64" t="s">
        <v>338</v>
      </c>
      <c r="C41" s="115">
        <v>1</v>
      </c>
      <c r="D41" s="116">
        <f>(30854*((1/0.89)-1))/(24*(120-67.5)*(0.8+0.2*((58-67.5)/(120-67.5))))</f>
        <v>3.9624020473161692</v>
      </c>
      <c r="E41" s="116">
        <f>(30854*((1/0.92)-1))/(24*(120-67.5)*(0.8+0.2*((58-67.5)/(120-67.5))))</f>
        <v>2.7877769344754038</v>
      </c>
      <c r="R41"/>
      <c r="S41"/>
      <c r="T41"/>
      <c r="U41"/>
      <c r="V41"/>
      <c r="W41"/>
    </row>
    <row r="42" spans="2:25" x14ac:dyDescent="0.15">
      <c r="B42" s="19"/>
      <c r="C42" s="117"/>
      <c r="D42" s="129"/>
      <c r="E42" s="129"/>
      <c r="R42"/>
      <c r="S42"/>
      <c r="T42"/>
      <c r="U42"/>
      <c r="V42"/>
      <c r="W42"/>
    </row>
    <row r="43" spans="2:25" x14ac:dyDescent="0.15">
      <c r="B43" s="127" t="s">
        <v>321</v>
      </c>
      <c r="C43" s="117"/>
      <c r="D43" s="129"/>
      <c r="E43" s="129"/>
      <c r="R43"/>
      <c r="S43"/>
      <c r="T43"/>
      <c r="U43"/>
      <c r="V43"/>
      <c r="W43"/>
    </row>
    <row r="44" spans="2:25" ht="63.75" x14ac:dyDescent="0.15">
      <c r="B44" s="127" t="s">
        <v>339</v>
      </c>
      <c r="C44" s="117"/>
      <c r="D44" s="129"/>
      <c r="E44" s="129"/>
      <c r="R44"/>
      <c r="S44"/>
      <c r="T44"/>
      <c r="U44"/>
      <c r="V44"/>
      <c r="W44"/>
    </row>
    <row r="45" spans="2:25" ht="127.5" x14ac:dyDescent="0.15">
      <c r="B45" s="158" t="s">
        <v>340</v>
      </c>
      <c r="C45" s="117"/>
      <c r="D45" s="129"/>
      <c r="E45" s="129"/>
      <c r="R45"/>
      <c r="S45"/>
      <c r="T45"/>
      <c r="U45"/>
      <c r="V45"/>
      <c r="W45"/>
    </row>
    <row r="46" spans="2:25" x14ac:dyDescent="0.15">
      <c r="B46" s="19"/>
      <c r="C46" s="117"/>
      <c r="E46" s="19"/>
      <c r="F46" s="19"/>
      <c r="G46" s="19"/>
      <c r="T46"/>
      <c r="U46"/>
      <c r="V46"/>
      <c r="W46"/>
      <c r="X46"/>
      <c r="Y46"/>
    </row>
    <row r="47" spans="2:25" x14ac:dyDescent="0.15">
      <c r="B47" s="87" t="s">
        <v>341</v>
      </c>
      <c r="T47"/>
      <c r="U47"/>
      <c r="V47"/>
      <c r="W47"/>
      <c r="X47"/>
      <c r="Y47"/>
    </row>
    <row r="48" spans="2:25" x14ac:dyDescent="0.15">
      <c r="B48" s="121" t="s">
        <v>342</v>
      </c>
      <c r="T48"/>
      <c r="U48"/>
      <c r="V48"/>
      <c r="W48"/>
      <c r="X48"/>
      <c r="Y48"/>
    </row>
    <row r="49" spans="1:25" x14ac:dyDescent="0.15">
      <c r="B49" s="121" t="s">
        <v>343</v>
      </c>
      <c r="T49"/>
      <c r="U49"/>
      <c r="V49"/>
      <c r="W49"/>
      <c r="X49"/>
      <c r="Y49"/>
    </row>
    <row r="50" spans="1:25" customFormat="1" ht="10.5" x14ac:dyDescent="0.15">
      <c r="B50" s="121" t="s">
        <v>344</v>
      </c>
    </row>
    <row r="51" spans="1:25" customFormat="1" ht="10.5" x14ac:dyDescent="0.15">
      <c r="B51" s="143"/>
    </row>
    <row r="52" spans="1:25" customFormat="1" ht="10.5" x14ac:dyDescent="0.15"/>
    <row r="53" spans="1:25" customFormat="1" ht="10.5" x14ac:dyDescent="0.15"/>
    <row r="54" spans="1:25" customFormat="1" ht="10.5" x14ac:dyDescent="0.15"/>
    <row r="59" spans="1:25" x14ac:dyDescent="0.15">
      <c r="B59"/>
    </row>
    <row r="60" spans="1:25" x14ac:dyDescent="0.15">
      <c r="B60"/>
    </row>
    <row r="61" spans="1:25" x14ac:dyDescent="0.15">
      <c r="B61"/>
      <c r="V61"/>
    </row>
    <row r="62" spans="1:25" x14ac:dyDescent="0.15">
      <c r="B62"/>
    </row>
    <row r="63" spans="1:25" x14ac:dyDescent="0.15">
      <c r="B63"/>
    </row>
    <row r="64" spans="1:25" x14ac:dyDescent="0.15">
      <c r="A64"/>
      <c r="B64"/>
      <c r="C64"/>
      <c r="D64"/>
      <c r="E64"/>
      <c r="F64"/>
      <c r="G64"/>
      <c r="H64"/>
      <c r="I64"/>
      <c r="J64"/>
    </row>
    <row r="65" spans="1:10" x14ac:dyDescent="0.15">
      <c r="A65"/>
      <c r="B65"/>
      <c r="C65"/>
      <c r="D65"/>
      <c r="E65"/>
      <c r="F65"/>
      <c r="G65"/>
      <c r="H65"/>
      <c r="I65"/>
      <c r="J65"/>
    </row>
    <row r="66" spans="1:10" x14ac:dyDescent="0.15">
      <c r="A66"/>
      <c r="B66"/>
      <c r="C66"/>
      <c r="D66"/>
      <c r="E66"/>
      <c r="F66"/>
      <c r="G66"/>
      <c r="H66"/>
      <c r="I66"/>
      <c r="J66"/>
    </row>
    <row r="67" spans="1:10" x14ac:dyDescent="0.15">
      <c r="A67"/>
      <c r="B67"/>
      <c r="C67"/>
      <c r="D67"/>
      <c r="E67"/>
      <c r="F67"/>
      <c r="G67"/>
      <c r="H67"/>
      <c r="I67"/>
      <c r="J67"/>
    </row>
    <row r="68" spans="1:10" x14ac:dyDescent="0.15">
      <c r="A68"/>
      <c r="B68"/>
      <c r="C68"/>
      <c r="D68"/>
      <c r="E68"/>
      <c r="F68"/>
      <c r="G68"/>
      <c r="H68"/>
      <c r="I68"/>
      <c r="J68"/>
    </row>
    <row r="69" spans="1:10" x14ac:dyDescent="0.15">
      <c r="A69"/>
      <c r="B69"/>
      <c r="C69"/>
      <c r="D69"/>
      <c r="E69"/>
      <c r="F69"/>
      <c r="G69"/>
      <c r="H69"/>
      <c r="I69"/>
      <c r="J69"/>
    </row>
    <row r="70" spans="1:10" x14ac:dyDescent="0.15">
      <c r="A70"/>
      <c r="B70"/>
      <c r="C70"/>
      <c r="D70"/>
      <c r="E70"/>
      <c r="F70"/>
      <c r="G70"/>
      <c r="H70"/>
      <c r="I70"/>
      <c r="J70"/>
    </row>
    <row r="71" spans="1:10" x14ac:dyDescent="0.15">
      <c r="A71"/>
      <c r="B71"/>
      <c r="C71"/>
      <c r="D71"/>
      <c r="E71"/>
      <c r="F71"/>
      <c r="G71"/>
      <c r="H71"/>
      <c r="I71"/>
      <c r="J71"/>
    </row>
    <row r="72" spans="1:10" x14ac:dyDescent="0.15">
      <c r="A72"/>
      <c r="B72"/>
      <c r="C72"/>
      <c r="D72"/>
      <c r="E72"/>
      <c r="F72"/>
      <c r="G72"/>
      <c r="H72"/>
      <c r="I72"/>
      <c r="J72"/>
    </row>
    <row r="73" spans="1:10" x14ac:dyDescent="0.15">
      <c r="A73"/>
      <c r="B73"/>
      <c r="C73"/>
      <c r="D73"/>
      <c r="E73"/>
      <c r="F73"/>
      <c r="G73"/>
      <c r="H73"/>
      <c r="I73"/>
      <c r="J73"/>
    </row>
    <row r="74" spans="1:10" x14ac:dyDescent="0.15">
      <c r="A74"/>
      <c r="B74"/>
      <c r="C74"/>
      <c r="D74"/>
      <c r="E74"/>
      <c r="F74"/>
      <c r="G74"/>
      <c r="H74"/>
      <c r="I74"/>
      <c r="J74"/>
    </row>
    <row r="75" spans="1:10" x14ac:dyDescent="0.15">
      <c r="A75"/>
      <c r="B75"/>
      <c r="C75"/>
      <c r="D75"/>
      <c r="E75"/>
      <c r="F75"/>
      <c r="G75"/>
      <c r="H75"/>
      <c r="I75"/>
      <c r="J75"/>
    </row>
    <row r="76" spans="1:10" x14ac:dyDescent="0.15">
      <c r="A76"/>
      <c r="B76"/>
      <c r="C76"/>
      <c r="D76"/>
      <c r="E76"/>
      <c r="F76"/>
      <c r="G76"/>
      <c r="H76"/>
      <c r="I76"/>
      <c r="J76"/>
    </row>
    <row r="77" spans="1:10" x14ac:dyDescent="0.15">
      <c r="A77"/>
      <c r="B77"/>
      <c r="C77"/>
      <c r="D77"/>
      <c r="E77"/>
      <c r="F77"/>
      <c r="G77"/>
      <c r="H77"/>
      <c r="I77"/>
      <c r="J77"/>
    </row>
    <row r="78" spans="1:10" x14ac:dyDescent="0.15">
      <c r="A78"/>
      <c r="B78"/>
      <c r="C78"/>
      <c r="D78"/>
      <c r="E78"/>
      <c r="F78"/>
      <c r="G78"/>
      <c r="H78"/>
      <c r="I78"/>
      <c r="J78"/>
    </row>
    <row r="79" spans="1:10" x14ac:dyDescent="0.15">
      <c r="A79"/>
      <c r="B79"/>
      <c r="C79"/>
      <c r="D79"/>
      <c r="E79"/>
      <c r="F79"/>
      <c r="G79"/>
      <c r="H79"/>
      <c r="I79"/>
      <c r="J79"/>
    </row>
    <row r="80" spans="1:10" x14ac:dyDescent="0.15">
      <c r="A80"/>
      <c r="B80"/>
      <c r="C80"/>
      <c r="D80"/>
      <c r="E80"/>
      <c r="F80"/>
      <c r="G80"/>
      <c r="H80"/>
      <c r="I80"/>
      <c r="J80"/>
    </row>
    <row r="81" spans="1:10" x14ac:dyDescent="0.15">
      <c r="A81"/>
      <c r="B81"/>
      <c r="C81"/>
      <c r="D81"/>
      <c r="E81"/>
      <c r="F81"/>
      <c r="G81"/>
      <c r="H81"/>
      <c r="I81"/>
      <c r="J81"/>
    </row>
    <row r="82" spans="1:10" x14ac:dyDescent="0.15">
      <c r="A82"/>
      <c r="B82"/>
      <c r="C82"/>
      <c r="D82"/>
      <c r="E82"/>
      <c r="F82"/>
      <c r="G82"/>
      <c r="H82"/>
      <c r="I82"/>
      <c r="J82"/>
    </row>
    <row r="83" spans="1:10" x14ac:dyDescent="0.15">
      <c r="B83"/>
      <c r="H83" s="113"/>
    </row>
    <row r="84" spans="1:10" x14ac:dyDescent="0.15">
      <c r="B84"/>
      <c r="H84" s="113"/>
    </row>
    <row r="85" spans="1:10" x14ac:dyDescent="0.15">
      <c r="B85"/>
    </row>
    <row r="86" spans="1:10" x14ac:dyDescent="0.15">
      <c r="B86"/>
    </row>
    <row r="87" spans="1:10" x14ac:dyDescent="0.15">
      <c r="B87"/>
    </row>
  </sheetData>
  <sheetProtection sheet="1" objects="1" scenarios="1"/>
  <hyperlinks>
    <hyperlink ref="B49" r:id="rId1" xr:uid="{13587BD4-C57E-4708-9F1F-BBF046C7A143}"/>
    <hyperlink ref="B34" r:id="rId2" xr:uid="{D1D41179-E0F1-43FE-8188-30E8A4D1BA4C}"/>
    <hyperlink ref="B48" r:id="rId3" xr:uid="{8992E93E-F28A-4471-A0ED-95AD64736C02}"/>
    <hyperlink ref="B50" r:id="rId4" xr:uid="{69952263-D40F-4F7C-8A83-95085D2C7B6D}"/>
  </hyperlinks>
  <pageMargins left="0.7" right="0.7" top="0.75" bottom="0.75" header="0.3" footer="0.3"/>
  <pageSetup orientation="portrait" r:id="rId5"/>
  <drawing r:id="rId6"/>
  <legacyDrawing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IV181"/>
  <sheetViews>
    <sheetView zoomScale="90" zoomScaleNormal="90" workbookViewId="0">
      <pane xSplit="4" ySplit="1" topLeftCell="E2" activePane="bottomRight" state="frozen"/>
      <selection pane="topRight" activeCell="A4" sqref="A4:A6"/>
      <selection pane="bottomLeft" activeCell="A4" sqref="A4:A6"/>
      <selection pane="bottomRight"/>
    </sheetView>
  </sheetViews>
  <sheetFormatPr defaultColWidth="10.6640625" defaultRowHeight="12.75" x14ac:dyDescent="0.2"/>
  <cols>
    <col min="1" max="1" width="32" style="30" customWidth="1"/>
    <col min="2" max="2" width="11.33203125" style="30" bestFit="1" customWidth="1"/>
    <col min="3" max="3" width="16" style="30" customWidth="1"/>
    <col min="4" max="4" width="30.83203125" style="30" bestFit="1" customWidth="1"/>
    <col min="5" max="6" width="6.6640625" style="35" bestFit="1" customWidth="1"/>
    <col min="7" max="7" width="6.5" style="35" customWidth="1"/>
    <col min="8" max="8" width="6.33203125" style="35" customWidth="1"/>
    <col min="9" max="10" width="6.6640625" style="35" bestFit="1" customWidth="1"/>
    <col min="11" max="11" width="6.33203125" style="35" customWidth="1"/>
    <col min="12" max="12" width="6.1640625" style="35" customWidth="1"/>
    <col min="13" max="13" width="6.33203125" style="35" customWidth="1"/>
    <col min="14" max="14" width="6.1640625" style="35" customWidth="1"/>
    <col min="15" max="16" width="6.33203125" style="35" customWidth="1"/>
    <col min="17" max="17" width="6.5" style="35" customWidth="1"/>
    <col min="18" max="18" width="6.1640625" style="35" customWidth="1"/>
    <col min="19" max="19" width="6.33203125" style="35" customWidth="1"/>
    <col min="20" max="20" width="6.1640625" style="35" customWidth="1"/>
    <col min="21" max="22" width="6.33203125" style="35" customWidth="1"/>
    <col min="23" max="23" width="6.1640625" style="35" customWidth="1"/>
    <col min="24" max="24" width="6.33203125" style="35" customWidth="1"/>
    <col min="25" max="25" width="6.1640625" style="35" customWidth="1"/>
    <col min="26" max="26" width="6.33203125" style="35" customWidth="1"/>
    <col min="27" max="27" width="6.1640625" style="35" customWidth="1"/>
    <col min="28" max="28" width="6.33203125" style="35" customWidth="1"/>
    <col min="29" max="16384" width="10.6640625" style="30"/>
  </cols>
  <sheetData>
    <row r="1" spans="1:32" x14ac:dyDescent="0.2">
      <c r="A1" s="27" t="s">
        <v>232</v>
      </c>
      <c r="B1" s="28" t="s">
        <v>345</v>
      </c>
      <c r="C1" s="28" t="s">
        <v>346</v>
      </c>
      <c r="D1" s="28" t="s">
        <v>347</v>
      </c>
      <c r="E1" s="29" t="s">
        <v>348</v>
      </c>
      <c r="F1" s="29" t="s">
        <v>349</v>
      </c>
      <c r="G1" s="29" t="s">
        <v>350</v>
      </c>
      <c r="H1" s="29" t="s">
        <v>351</v>
      </c>
      <c r="I1" s="29" t="s">
        <v>352</v>
      </c>
      <c r="J1" s="29" t="s">
        <v>353</v>
      </c>
      <c r="K1" s="29" t="s">
        <v>354</v>
      </c>
      <c r="L1" s="29" t="s">
        <v>355</v>
      </c>
      <c r="M1" s="29" t="s">
        <v>356</v>
      </c>
      <c r="N1" s="29" t="s">
        <v>357</v>
      </c>
      <c r="O1" s="29" t="s">
        <v>358</v>
      </c>
      <c r="P1" s="29" t="s">
        <v>359</v>
      </c>
      <c r="Q1" s="29" t="s">
        <v>360</v>
      </c>
      <c r="R1" s="29" t="s">
        <v>361</v>
      </c>
      <c r="S1" s="29" t="s">
        <v>362</v>
      </c>
      <c r="T1" s="29" t="s">
        <v>363</v>
      </c>
      <c r="U1" s="29" t="s">
        <v>364</v>
      </c>
      <c r="V1" s="29" t="s">
        <v>365</v>
      </c>
      <c r="W1" s="29" t="s">
        <v>366</v>
      </c>
      <c r="X1" s="29" t="s">
        <v>367</v>
      </c>
      <c r="Y1" s="29" t="s">
        <v>368</v>
      </c>
      <c r="Z1" s="29" t="s">
        <v>369</v>
      </c>
      <c r="AA1" s="29" t="s">
        <v>370</v>
      </c>
      <c r="AB1" s="29" t="s">
        <v>371</v>
      </c>
    </row>
    <row r="2" spans="1:32" x14ac:dyDescent="0.2">
      <c r="A2" s="277" t="s">
        <v>372</v>
      </c>
      <c r="B2" s="278"/>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9"/>
    </row>
    <row r="3" spans="1:32" x14ac:dyDescent="0.2">
      <c r="A3" s="283" t="s">
        <v>373</v>
      </c>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5"/>
    </row>
    <row r="4" spans="1:32" x14ac:dyDescent="0.2">
      <c r="A4" s="31"/>
      <c r="B4" s="30" t="s">
        <v>374</v>
      </c>
      <c r="D4" s="30" t="s">
        <v>375</v>
      </c>
      <c r="E4" s="82">
        <v>9.9681866383881504E-2</v>
      </c>
      <c r="F4" s="82">
        <v>5.9809119830328897E-2</v>
      </c>
      <c r="G4" s="82">
        <v>3.98727465535526E-2</v>
      </c>
      <c r="H4" s="82">
        <v>1.99363732767763E-2</v>
      </c>
      <c r="I4" s="82">
        <v>3.98727465535526E-2</v>
      </c>
      <c r="J4" s="82">
        <v>5.9809119830328897E-2</v>
      </c>
      <c r="K4" s="82">
        <v>0.15949098621421001</v>
      </c>
      <c r="L4" s="82">
        <v>0.31898197242842002</v>
      </c>
      <c r="M4" s="82">
        <v>0.486427370202556</v>
      </c>
      <c r="N4" s="82">
        <v>0.68579110297031798</v>
      </c>
      <c r="O4" s="82">
        <v>0.78547296935419897</v>
      </c>
      <c r="P4" s="82">
        <v>0.81739130434782603</v>
      </c>
      <c r="Q4" s="82">
        <v>0.74560022280064697</v>
      </c>
      <c r="R4" s="82">
        <v>0.67783669141039304</v>
      </c>
      <c r="S4" s="82">
        <v>0.61007316002013801</v>
      </c>
      <c r="T4" s="82">
        <v>0.57815482502651105</v>
      </c>
      <c r="U4" s="82">
        <v>0.55821845174973495</v>
      </c>
      <c r="V4" s="82">
        <v>0.54623649003288499</v>
      </c>
      <c r="W4" s="82">
        <v>0.51834570519618295</v>
      </c>
      <c r="X4" s="82">
        <v>0.51039129363625602</v>
      </c>
      <c r="Y4" s="82">
        <v>0.52630011675610899</v>
      </c>
      <c r="Z4" s="82">
        <v>0.54623649003288499</v>
      </c>
      <c r="AA4" s="82">
        <v>0.43860021208907701</v>
      </c>
      <c r="AB4" s="83">
        <v>0.239236479321316</v>
      </c>
    </row>
    <row r="5" spans="1:32" x14ac:dyDescent="0.2">
      <c r="A5" s="31"/>
      <c r="B5" s="30" t="s">
        <v>374</v>
      </c>
      <c r="D5" s="30" t="s">
        <v>376</v>
      </c>
      <c r="E5" s="82">
        <v>0.12195121951219499</v>
      </c>
      <c r="F5" s="82">
        <v>7.3170731707317097E-2</v>
      </c>
      <c r="G5" s="82">
        <v>4.8780487804878099E-2</v>
      </c>
      <c r="H5" s="82">
        <v>2.4390243902439001E-2</v>
      </c>
      <c r="I5" s="82">
        <v>4.8780487804878099E-2</v>
      </c>
      <c r="J5" s="82">
        <v>7.3170731707317097E-2</v>
      </c>
      <c r="K5" s="82">
        <v>0.19512195121951201</v>
      </c>
      <c r="L5" s="82">
        <v>0.39024390243902402</v>
      </c>
      <c r="M5" s="82">
        <v>0.59509731460950999</v>
      </c>
      <c r="N5" s="82">
        <v>0.8389997536339</v>
      </c>
      <c r="O5" s="82">
        <v>0.96095097314609501</v>
      </c>
      <c r="P5" s="82">
        <v>1</v>
      </c>
      <c r="Q5" s="82">
        <v>0.91217048534121703</v>
      </c>
      <c r="R5" s="82">
        <v>0.82926829268292701</v>
      </c>
      <c r="S5" s="82">
        <v>0.74636610002463699</v>
      </c>
      <c r="T5" s="82">
        <v>0.707317073170732</v>
      </c>
      <c r="U5" s="82">
        <v>0.68292682926829296</v>
      </c>
      <c r="V5" s="82">
        <v>0.66826804631682701</v>
      </c>
      <c r="W5" s="82">
        <v>0.63414634146341498</v>
      </c>
      <c r="X5" s="82">
        <v>0.62441488051244098</v>
      </c>
      <c r="Y5" s="82">
        <v>0.64387780241438797</v>
      </c>
      <c r="Z5" s="82">
        <v>0.66826804631682701</v>
      </c>
      <c r="AA5" s="82">
        <v>0.53658536585365901</v>
      </c>
      <c r="AB5" s="83">
        <v>0.292682926829268</v>
      </c>
    </row>
    <row r="6" spans="1:32" x14ac:dyDescent="0.2">
      <c r="A6" s="31"/>
      <c r="E6" s="73"/>
      <c r="F6" s="73"/>
      <c r="G6" s="73"/>
      <c r="H6" s="73"/>
      <c r="I6" s="73"/>
      <c r="J6" s="73"/>
      <c r="K6" s="73"/>
      <c r="L6" s="73"/>
      <c r="M6" s="73"/>
      <c r="N6" s="73"/>
      <c r="O6" s="73"/>
      <c r="P6" s="73"/>
      <c r="Q6" s="73"/>
      <c r="R6" s="73"/>
      <c r="S6" s="73"/>
      <c r="T6" s="73"/>
      <c r="U6" s="73"/>
      <c r="V6" s="73"/>
      <c r="W6" s="73"/>
      <c r="X6" s="73"/>
      <c r="Y6" s="73"/>
      <c r="Z6" s="73"/>
      <c r="AA6" s="73"/>
      <c r="AB6" s="74"/>
    </row>
    <row r="7" spans="1:32" x14ac:dyDescent="0.2">
      <c r="A7" s="283" t="s">
        <v>377</v>
      </c>
      <c r="B7" s="284"/>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5"/>
    </row>
    <row r="8" spans="1:32" x14ac:dyDescent="0.2">
      <c r="A8" s="31"/>
      <c r="B8" s="30" t="s">
        <v>374</v>
      </c>
      <c r="D8" s="30" t="s">
        <v>375</v>
      </c>
      <c r="E8" s="82">
        <v>7.9292280307857302E-2</v>
      </c>
      <c r="F8" s="82">
        <v>6.34168451712738E-2</v>
      </c>
      <c r="G8" s="82">
        <v>3.1665974898105902E-2</v>
      </c>
      <c r="H8" s="82">
        <v>3.1665974898105902E-2</v>
      </c>
      <c r="I8" s="82">
        <v>6.34168451712738E-2</v>
      </c>
      <c r="J8" s="82">
        <v>9.5167715444440595E-2</v>
      </c>
      <c r="K8" s="82">
        <v>0.19033543088888299</v>
      </c>
      <c r="L8" s="82">
        <v>0.41250662742599398</v>
      </c>
      <c r="M8" s="82">
        <v>0.61880238882652105</v>
      </c>
      <c r="N8" s="82">
        <v>0.72993043478260899</v>
      </c>
      <c r="O8" s="82">
        <v>0.71405499964602603</v>
      </c>
      <c r="P8" s="82">
        <v>0.63467782396310601</v>
      </c>
      <c r="Q8" s="82">
        <v>0.57117608341676995</v>
      </c>
      <c r="R8" s="82">
        <v>0.50775923824549696</v>
      </c>
      <c r="S8" s="82">
        <v>0.44425749769916101</v>
      </c>
      <c r="T8" s="82">
        <v>0.41250662742599398</v>
      </c>
      <c r="U8" s="82">
        <v>0.42838206256257699</v>
      </c>
      <c r="V8" s="82">
        <v>0.41250662742599398</v>
      </c>
      <c r="W8" s="82">
        <v>0.41250662742599398</v>
      </c>
      <c r="X8" s="82">
        <v>0.41250662742599398</v>
      </c>
      <c r="Y8" s="82">
        <v>0.41250662742599398</v>
      </c>
      <c r="Z8" s="82">
        <v>0.39663119228941002</v>
      </c>
      <c r="AA8" s="82">
        <v>0.26971260657180102</v>
      </c>
      <c r="AB8" s="83">
        <v>0.14279402085419199</v>
      </c>
    </row>
    <row r="9" spans="1:32" x14ac:dyDescent="0.2">
      <c r="A9" s="31"/>
      <c r="B9" s="30" t="s">
        <v>374</v>
      </c>
      <c r="D9" s="30" t="s">
        <v>376</v>
      </c>
      <c r="E9" s="82">
        <v>9.70065131425914E-2</v>
      </c>
      <c r="F9" s="82">
        <v>7.7584438241451503E-2</v>
      </c>
      <c r="G9" s="82">
        <v>3.8740288439171898E-2</v>
      </c>
      <c r="H9" s="82">
        <v>3.8740288439171898E-2</v>
      </c>
      <c r="I9" s="82">
        <v>7.7584438241451503E-2</v>
      </c>
      <c r="J9" s="82">
        <v>0.116428588043731</v>
      </c>
      <c r="K9" s="82">
        <v>0.23285717608746201</v>
      </c>
      <c r="L9" s="82">
        <v>0.504662363340312</v>
      </c>
      <c r="M9" s="82">
        <v>0.75704547569202096</v>
      </c>
      <c r="N9" s="82">
        <v>0.89300000000000002</v>
      </c>
      <c r="O9" s="82">
        <v>0.87357792509886001</v>
      </c>
      <c r="P9" s="82">
        <v>0.77646755059316097</v>
      </c>
      <c r="Q9" s="82">
        <v>0.69877925098860205</v>
      </c>
      <c r="R9" s="82">
        <v>0.62119481274715105</v>
      </c>
      <c r="S9" s="82">
        <v>0.54350651314259102</v>
      </c>
      <c r="T9" s="82">
        <v>0.504662363340312</v>
      </c>
      <c r="U9" s="82">
        <v>0.52408443824145101</v>
      </c>
      <c r="V9" s="82">
        <v>0.504662363340312</v>
      </c>
      <c r="W9" s="82">
        <v>0.504662363340312</v>
      </c>
      <c r="X9" s="82">
        <v>0.504662363340312</v>
      </c>
      <c r="Y9" s="82">
        <v>0.504662363340312</v>
      </c>
      <c r="Z9" s="82">
        <v>0.485240288439172</v>
      </c>
      <c r="AA9" s="82">
        <v>0.32996755059316102</v>
      </c>
      <c r="AB9" s="83">
        <v>0.17469481274715101</v>
      </c>
    </row>
    <row r="10" spans="1:32" x14ac:dyDescent="0.2">
      <c r="A10" s="31"/>
      <c r="E10" s="73"/>
      <c r="F10" s="73"/>
      <c r="G10" s="73"/>
      <c r="H10" s="73"/>
      <c r="I10" s="73"/>
      <c r="J10" s="73"/>
      <c r="K10" s="73"/>
      <c r="L10" s="73"/>
      <c r="M10" s="73"/>
      <c r="N10" s="73"/>
      <c r="O10" s="73"/>
      <c r="P10" s="73"/>
      <c r="Q10" s="73"/>
      <c r="R10" s="73"/>
      <c r="S10" s="73"/>
      <c r="T10" s="73"/>
      <c r="U10" s="73"/>
      <c r="V10" s="73"/>
      <c r="W10" s="73"/>
      <c r="X10" s="73"/>
      <c r="Y10" s="73"/>
      <c r="Z10" s="73"/>
      <c r="AA10" s="73"/>
      <c r="AB10" s="74"/>
    </row>
    <row r="11" spans="1:32" x14ac:dyDescent="0.2">
      <c r="A11" s="283" t="s">
        <v>378</v>
      </c>
      <c r="B11" s="284"/>
      <c r="C11" s="284"/>
      <c r="D11" s="284"/>
      <c r="E11" s="284"/>
      <c r="F11" s="284"/>
      <c r="G11" s="284"/>
      <c r="H11" s="284"/>
      <c r="I11" s="284"/>
      <c r="J11" s="284"/>
      <c r="K11" s="284"/>
      <c r="L11" s="284"/>
      <c r="M11" s="284"/>
      <c r="N11" s="284"/>
      <c r="O11" s="284"/>
      <c r="P11" s="284"/>
      <c r="Q11" s="284"/>
      <c r="R11" s="284"/>
      <c r="S11" s="284"/>
      <c r="T11" s="284"/>
      <c r="U11" s="284"/>
      <c r="V11" s="284"/>
      <c r="W11" s="284"/>
      <c r="X11" s="284"/>
      <c r="Y11" s="284"/>
      <c r="Z11" s="284"/>
      <c r="AA11" s="284"/>
      <c r="AB11" s="285"/>
    </row>
    <row r="12" spans="1:32" x14ac:dyDescent="0.2">
      <c r="A12" s="31"/>
      <c r="B12" s="30" t="s">
        <v>374</v>
      </c>
      <c r="D12" s="30" t="s">
        <v>256</v>
      </c>
      <c r="E12" s="82">
        <v>0.123580508474576</v>
      </c>
      <c r="F12" s="82">
        <v>5.4906779661017001E-2</v>
      </c>
      <c r="G12" s="82">
        <v>4.1139830508474501E-2</v>
      </c>
      <c r="H12" s="82">
        <v>2.74533898305084E-2</v>
      </c>
      <c r="I12" s="82">
        <v>2.74533898305084E-2</v>
      </c>
      <c r="J12" s="82">
        <v>8.2360169491525401E-2</v>
      </c>
      <c r="K12" s="82">
        <v>0.16480084745762699</v>
      </c>
      <c r="L12" s="82">
        <v>0.24724152542372901</v>
      </c>
      <c r="M12" s="82">
        <v>0.46711016949152601</v>
      </c>
      <c r="N12" s="82">
        <v>0.52201694915254204</v>
      </c>
      <c r="O12" s="82">
        <v>0.453343220338983</v>
      </c>
      <c r="P12" s="82">
        <v>0.38466949152542301</v>
      </c>
      <c r="Q12" s="82">
        <v>0.32968220338983101</v>
      </c>
      <c r="R12" s="82">
        <v>0.37090254237288101</v>
      </c>
      <c r="S12" s="82">
        <v>0.30222881355932202</v>
      </c>
      <c r="T12" s="82">
        <v>0.28846186440678001</v>
      </c>
      <c r="U12" s="82">
        <v>0.30222881355932202</v>
      </c>
      <c r="V12" s="82">
        <v>0.39835593220339</v>
      </c>
      <c r="W12" s="82">
        <v>0.70066525423728798</v>
      </c>
      <c r="X12" s="82">
        <v>0.89300000000000002</v>
      </c>
      <c r="Y12" s="82">
        <v>0.72811864406779603</v>
      </c>
      <c r="Z12" s="82">
        <v>0.53578389830508499</v>
      </c>
      <c r="AA12" s="82">
        <v>0.357135593220339</v>
      </c>
      <c r="AB12" s="83">
        <v>0.24724152542372901</v>
      </c>
    </row>
    <row r="13" spans="1:32" x14ac:dyDescent="0.2">
      <c r="A13" s="31"/>
      <c r="E13" s="82"/>
      <c r="F13" s="82"/>
      <c r="G13" s="82"/>
      <c r="H13" s="82"/>
      <c r="I13" s="82"/>
      <c r="J13" s="82"/>
      <c r="K13" s="82"/>
      <c r="L13" s="82"/>
      <c r="M13" s="82"/>
      <c r="N13" s="82"/>
      <c r="O13" s="82"/>
      <c r="P13" s="82"/>
      <c r="Q13" s="82"/>
      <c r="R13" s="82"/>
      <c r="S13" s="82"/>
      <c r="T13" s="82"/>
      <c r="U13" s="82"/>
      <c r="V13" s="82"/>
      <c r="W13" s="82"/>
      <c r="X13" s="82"/>
      <c r="Y13" s="82"/>
      <c r="Z13" s="82"/>
      <c r="AA13" s="82"/>
      <c r="AB13" s="83"/>
    </row>
    <row r="14" spans="1:32" x14ac:dyDescent="0.2">
      <c r="A14" s="283" t="s">
        <v>379</v>
      </c>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5"/>
      <c r="AD14"/>
      <c r="AE14"/>
      <c r="AF14"/>
    </row>
    <row r="15" spans="1:32" x14ac:dyDescent="0.2">
      <c r="A15" s="31"/>
      <c r="B15" s="30" t="s">
        <v>374</v>
      </c>
      <c r="D15" s="30" t="s">
        <v>256</v>
      </c>
      <c r="E15" s="82">
        <v>0.8</v>
      </c>
      <c r="F15" s="82">
        <v>0.78269617706237404</v>
      </c>
      <c r="G15" s="82">
        <v>0.765593561368209</v>
      </c>
      <c r="H15" s="82">
        <v>0.74285714285714299</v>
      </c>
      <c r="I15" s="82">
        <v>0.73138832997987901</v>
      </c>
      <c r="J15" s="82">
        <v>0.73138832997987901</v>
      </c>
      <c r="K15" s="82">
        <v>0.75995975855130804</v>
      </c>
      <c r="L15" s="82">
        <v>0.8</v>
      </c>
      <c r="M15" s="82">
        <v>0.81710261569416498</v>
      </c>
      <c r="N15" s="82">
        <v>0.82857142857142896</v>
      </c>
      <c r="O15" s="82">
        <v>0.8</v>
      </c>
      <c r="P15" s="82">
        <v>0.8</v>
      </c>
      <c r="Q15" s="82">
        <v>0.83983903420523098</v>
      </c>
      <c r="R15" s="82">
        <v>0.83983903420523098</v>
      </c>
      <c r="S15" s="82">
        <v>0.82857142857142896</v>
      </c>
      <c r="T15" s="82">
        <v>0.83983903420523098</v>
      </c>
      <c r="U15" s="82">
        <v>0.88571428571428601</v>
      </c>
      <c r="V15" s="82">
        <v>0.97142857142857197</v>
      </c>
      <c r="W15" s="82">
        <v>1</v>
      </c>
      <c r="X15" s="82">
        <v>0.97142857142857197</v>
      </c>
      <c r="Y15" s="82">
        <v>0.94285714285714295</v>
      </c>
      <c r="Z15" s="82">
        <v>0.92555331991951695</v>
      </c>
      <c r="AA15" s="82">
        <v>0.88571428571428601</v>
      </c>
      <c r="AB15" s="83">
        <v>0.82857142857142896</v>
      </c>
      <c r="AD15"/>
      <c r="AE15"/>
      <c r="AF15"/>
    </row>
    <row r="16" spans="1:32" x14ac:dyDescent="0.2">
      <c r="A16" s="31"/>
      <c r="E16" s="82"/>
      <c r="F16" s="82"/>
      <c r="G16" s="82"/>
      <c r="H16" s="82"/>
      <c r="I16" s="82"/>
      <c r="J16" s="82"/>
      <c r="K16" s="82"/>
      <c r="L16" s="82"/>
      <c r="M16" s="82"/>
      <c r="N16" s="82"/>
      <c r="O16" s="82"/>
      <c r="P16" s="82"/>
      <c r="Q16" s="82"/>
      <c r="R16" s="82"/>
      <c r="S16" s="82"/>
      <c r="T16" s="82"/>
      <c r="U16" s="82"/>
      <c r="V16" s="82"/>
      <c r="W16" s="82"/>
      <c r="X16" s="82"/>
      <c r="Y16" s="82"/>
      <c r="Z16" s="82"/>
      <c r="AA16" s="82"/>
      <c r="AB16" s="83"/>
      <c r="AD16"/>
      <c r="AE16"/>
      <c r="AF16"/>
    </row>
    <row r="17" spans="1:32" x14ac:dyDescent="0.2">
      <c r="A17" s="283" t="s">
        <v>380</v>
      </c>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5"/>
      <c r="AD17"/>
      <c r="AE17"/>
      <c r="AF17"/>
    </row>
    <row r="18" spans="1:32" x14ac:dyDescent="0.2">
      <c r="A18" s="31"/>
      <c r="B18" s="30" t="s">
        <v>374</v>
      </c>
      <c r="D18" s="30" t="s">
        <v>256</v>
      </c>
      <c r="E18" s="82">
        <v>4.7158484525080001E-2</v>
      </c>
      <c r="F18" s="82">
        <v>4.7158484525080001E-2</v>
      </c>
      <c r="G18" s="82">
        <v>2.3545891141942402E-2</v>
      </c>
      <c r="H18" s="82">
        <v>2.3545891141942402E-2</v>
      </c>
      <c r="I18" s="82">
        <v>4.7158484525080001E-2</v>
      </c>
      <c r="J18" s="82">
        <v>7.0704375667022396E-2</v>
      </c>
      <c r="K18" s="82">
        <v>0.165088046958378</v>
      </c>
      <c r="L18" s="82">
        <v>0.28301760939167597</v>
      </c>
      <c r="M18" s="82">
        <v>0.30656350053361803</v>
      </c>
      <c r="N18" s="82">
        <v>0.32077107790821802</v>
      </c>
      <c r="O18" s="82">
        <v>0.28301760939167597</v>
      </c>
      <c r="P18" s="82">
        <v>0.33017609391675601</v>
      </c>
      <c r="Q18" s="82">
        <v>0.37733457844183599</v>
      </c>
      <c r="R18" s="82">
        <v>0.30656350053361803</v>
      </c>
      <c r="S18" s="82">
        <v>0.29242262540021302</v>
      </c>
      <c r="T18" s="82">
        <v>0.37733457844183599</v>
      </c>
      <c r="U18" s="82">
        <v>0.61319370330843104</v>
      </c>
      <c r="V18" s="82">
        <v>1</v>
      </c>
      <c r="W18" s="82">
        <v>0.778348452508004</v>
      </c>
      <c r="X18" s="82">
        <v>0.40094717182497303</v>
      </c>
      <c r="Y18" s="82">
        <v>0.23585912486659599</v>
      </c>
      <c r="Z18" s="82">
        <v>0.165088046958378</v>
      </c>
      <c r="AA18" s="82">
        <v>0.10372198505869799</v>
      </c>
      <c r="AB18" s="83">
        <v>7.0704375667022396E-2</v>
      </c>
      <c r="AD18"/>
      <c r="AE18"/>
      <c r="AF18"/>
    </row>
    <row r="19" spans="1:32" x14ac:dyDescent="0.2">
      <c r="A19" s="31"/>
      <c r="E19" s="82"/>
      <c r="F19" s="82"/>
      <c r="G19" s="82"/>
      <c r="H19" s="82"/>
      <c r="I19" s="82"/>
      <c r="J19" s="82"/>
      <c r="K19" s="82"/>
      <c r="L19" s="82"/>
      <c r="M19" s="82"/>
      <c r="N19" s="82"/>
      <c r="O19" s="82"/>
      <c r="P19" s="82"/>
      <c r="Q19" s="82"/>
      <c r="R19" s="82"/>
      <c r="S19" s="82"/>
      <c r="T19" s="82"/>
      <c r="U19" s="82"/>
      <c r="V19" s="82"/>
      <c r="W19" s="82"/>
      <c r="X19" s="82"/>
      <c r="Y19" s="82"/>
      <c r="Z19" s="82"/>
      <c r="AA19" s="82"/>
      <c r="AB19" s="83"/>
      <c r="AD19"/>
      <c r="AE19"/>
      <c r="AF19"/>
    </row>
    <row r="20" spans="1:32" x14ac:dyDescent="0.2">
      <c r="A20" s="283" t="s">
        <v>381</v>
      </c>
      <c r="B20" s="284"/>
      <c r="C20" s="284"/>
      <c r="D20" s="284"/>
      <c r="E20" s="284"/>
      <c r="F20" s="284"/>
      <c r="G20" s="284"/>
      <c r="H20" s="284"/>
      <c r="I20" s="284"/>
      <c r="J20" s="284"/>
      <c r="K20" s="284"/>
      <c r="L20" s="284"/>
      <c r="M20" s="284"/>
      <c r="N20" s="284"/>
      <c r="O20" s="284"/>
      <c r="P20" s="284"/>
      <c r="Q20" s="284"/>
      <c r="R20" s="284"/>
      <c r="S20" s="284"/>
      <c r="T20" s="284"/>
      <c r="U20" s="284"/>
      <c r="V20" s="284"/>
      <c r="W20" s="284"/>
      <c r="X20" s="284"/>
      <c r="Y20" s="284"/>
      <c r="Z20" s="284"/>
      <c r="AA20" s="284"/>
      <c r="AB20" s="285"/>
      <c r="AD20"/>
      <c r="AE20"/>
      <c r="AF20"/>
    </row>
    <row r="21" spans="1:32" x14ac:dyDescent="0.2">
      <c r="A21" s="31"/>
      <c r="B21" s="30" t="s">
        <v>374</v>
      </c>
      <c r="D21" s="30" t="s">
        <v>256</v>
      </c>
      <c r="E21" s="82">
        <v>6.25E-2</v>
      </c>
      <c r="F21" s="82">
        <v>6.25E-2</v>
      </c>
      <c r="G21" s="82">
        <v>6.25E-2</v>
      </c>
      <c r="H21" s="82">
        <v>6.25E-2</v>
      </c>
      <c r="I21" s="82">
        <v>0.1875</v>
      </c>
      <c r="J21" s="82">
        <v>0.390625</v>
      </c>
      <c r="K21" s="82">
        <v>0.4375</v>
      </c>
      <c r="L21" s="82">
        <v>0.390625</v>
      </c>
      <c r="M21" s="82">
        <v>0.171875</v>
      </c>
      <c r="N21" s="82">
        <v>0.1171875</v>
      </c>
      <c r="O21" s="82">
        <v>0.1171875</v>
      </c>
      <c r="P21" s="82">
        <v>0.1171875</v>
      </c>
      <c r="Q21" s="82">
        <v>0.1171875</v>
      </c>
      <c r="R21" s="82">
        <v>0.1171875</v>
      </c>
      <c r="S21" s="82">
        <v>0.1171875</v>
      </c>
      <c r="T21" s="82">
        <v>0.203125</v>
      </c>
      <c r="U21" s="82">
        <v>0.4375</v>
      </c>
      <c r="V21" s="82">
        <v>0.609375</v>
      </c>
      <c r="W21" s="82">
        <v>0.8203125</v>
      </c>
      <c r="X21" s="82">
        <v>0.984375</v>
      </c>
      <c r="Y21" s="82">
        <v>1</v>
      </c>
      <c r="Z21" s="82">
        <v>0.6875</v>
      </c>
      <c r="AA21" s="82">
        <v>0.3828125</v>
      </c>
      <c r="AB21" s="83">
        <v>0.15625</v>
      </c>
      <c r="AD21"/>
      <c r="AE21"/>
      <c r="AF21"/>
    </row>
    <row r="22" spans="1:32" x14ac:dyDescent="0.2">
      <c r="A22" s="31"/>
      <c r="E22" s="82"/>
      <c r="F22" s="82"/>
      <c r="G22" s="82"/>
      <c r="H22" s="82"/>
      <c r="I22" s="82"/>
      <c r="J22" s="82"/>
      <c r="K22" s="82"/>
      <c r="L22" s="82"/>
      <c r="M22" s="82"/>
      <c r="N22" s="82"/>
      <c r="O22" s="82"/>
      <c r="P22" s="82"/>
      <c r="Q22" s="82"/>
      <c r="R22" s="82"/>
      <c r="S22" s="82"/>
      <c r="T22" s="82"/>
      <c r="U22" s="82"/>
      <c r="V22" s="82"/>
      <c r="W22" s="82"/>
      <c r="X22" s="82"/>
      <c r="Y22" s="82"/>
      <c r="Z22" s="82"/>
      <c r="AA22" s="82"/>
      <c r="AB22" s="83"/>
      <c r="AD22"/>
      <c r="AE22"/>
      <c r="AF22"/>
    </row>
    <row r="23" spans="1:32" x14ac:dyDescent="0.2">
      <c r="A23" s="283" t="s">
        <v>382</v>
      </c>
      <c r="B23" s="284"/>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5"/>
      <c r="AD23"/>
      <c r="AE23"/>
      <c r="AF23"/>
    </row>
    <row r="24" spans="1:32" x14ac:dyDescent="0.2">
      <c r="A24" s="31"/>
      <c r="B24" s="30" t="s">
        <v>374</v>
      </c>
      <c r="D24" s="30" t="s">
        <v>256</v>
      </c>
      <c r="E24" s="82">
        <v>6.25E-2</v>
      </c>
      <c r="F24" s="82">
        <v>6.25E-2</v>
      </c>
      <c r="G24" s="82">
        <v>6.25E-2</v>
      </c>
      <c r="H24" s="82">
        <v>6.25E-2</v>
      </c>
      <c r="I24" s="82">
        <v>0.1875</v>
      </c>
      <c r="J24" s="82">
        <v>0.390625</v>
      </c>
      <c r="K24" s="82">
        <v>0.4375</v>
      </c>
      <c r="L24" s="82">
        <v>0.390625</v>
      </c>
      <c r="M24" s="82">
        <v>0.171875</v>
      </c>
      <c r="N24" s="82">
        <v>0.1171875</v>
      </c>
      <c r="O24" s="82">
        <v>0.1171875</v>
      </c>
      <c r="P24" s="82">
        <v>0.1171875</v>
      </c>
      <c r="Q24" s="82">
        <v>0.1171875</v>
      </c>
      <c r="R24" s="82">
        <v>0.1171875</v>
      </c>
      <c r="S24" s="82">
        <v>0.1171875</v>
      </c>
      <c r="T24" s="82">
        <v>0.203125</v>
      </c>
      <c r="U24" s="82">
        <v>0.4375</v>
      </c>
      <c r="V24" s="82">
        <v>0.609375</v>
      </c>
      <c r="W24" s="82">
        <v>0.8203125</v>
      </c>
      <c r="X24" s="82">
        <v>0.984375</v>
      </c>
      <c r="Y24" s="82">
        <v>1</v>
      </c>
      <c r="Z24" s="82">
        <v>0.6875</v>
      </c>
      <c r="AA24" s="82">
        <v>0.3828125</v>
      </c>
      <c r="AB24" s="83">
        <v>0.15625</v>
      </c>
      <c r="AD24"/>
      <c r="AE24"/>
      <c r="AF24"/>
    </row>
    <row r="25" spans="1:32" x14ac:dyDescent="0.2">
      <c r="A25" s="31"/>
      <c r="E25" s="82"/>
      <c r="F25" s="82"/>
      <c r="G25" s="82"/>
      <c r="H25" s="82"/>
      <c r="I25" s="82"/>
      <c r="J25" s="82"/>
      <c r="K25" s="82"/>
      <c r="L25" s="82"/>
      <c r="M25" s="82"/>
      <c r="N25" s="82"/>
      <c r="O25" s="82"/>
      <c r="P25" s="82"/>
      <c r="Q25" s="82"/>
      <c r="R25" s="82"/>
      <c r="S25" s="82"/>
      <c r="T25" s="82"/>
      <c r="U25" s="82"/>
      <c r="V25" s="82"/>
      <c r="W25" s="82"/>
      <c r="X25" s="82"/>
      <c r="Y25" s="82"/>
      <c r="Z25" s="82"/>
      <c r="AA25" s="82"/>
      <c r="AB25" s="83"/>
      <c r="AD25"/>
      <c r="AE25"/>
      <c r="AF25"/>
    </row>
    <row r="26" spans="1:32" x14ac:dyDescent="0.2">
      <c r="A26" s="283" t="s">
        <v>383</v>
      </c>
      <c r="B26" s="284"/>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c r="AA26" s="284"/>
      <c r="AB26" s="285"/>
      <c r="AD26"/>
      <c r="AE26"/>
      <c r="AF26"/>
    </row>
    <row r="27" spans="1:32" x14ac:dyDescent="0.2">
      <c r="A27" s="31"/>
      <c r="B27" s="30" t="s">
        <v>374</v>
      </c>
      <c r="D27" s="30" t="s">
        <v>256</v>
      </c>
      <c r="E27" s="82">
        <v>1</v>
      </c>
      <c r="F27" s="82">
        <v>1</v>
      </c>
      <c r="G27" s="82">
        <v>1</v>
      </c>
      <c r="H27" s="82">
        <v>1</v>
      </c>
      <c r="I27" s="82">
        <v>1</v>
      </c>
      <c r="J27" s="82">
        <v>1</v>
      </c>
      <c r="K27" s="82">
        <v>0</v>
      </c>
      <c r="L27" s="82">
        <v>0</v>
      </c>
      <c r="M27" s="82">
        <v>0</v>
      </c>
      <c r="N27" s="82">
        <v>0</v>
      </c>
      <c r="O27" s="82">
        <v>0</v>
      </c>
      <c r="P27" s="82">
        <v>0</v>
      </c>
      <c r="Q27" s="82">
        <v>0</v>
      </c>
      <c r="R27" s="82">
        <v>0</v>
      </c>
      <c r="S27" s="82">
        <v>0</v>
      </c>
      <c r="T27" s="82">
        <v>0</v>
      </c>
      <c r="U27" s="82">
        <v>0</v>
      </c>
      <c r="V27" s="82">
        <v>0</v>
      </c>
      <c r="W27" s="82">
        <v>1</v>
      </c>
      <c r="X27" s="82">
        <v>1</v>
      </c>
      <c r="Y27" s="82">
        <v>1</v>
      </c>
      <c r="Z27" s="82">
        <v>1</v>
      </c>
      <c r="AA27" s="82">
        <v>1</v>
      </c>
      <c r="AB27" s="83">
        <v>1</v>
      </c>
      <c r="AD27"/>
      <c r="AE27"/>
      <c r="AF27"/>
    </row>
    <row r="28" spans="1:32" x14ac:dyDescent="0.2">
      <c r="A28" s="31"/>
      <c r="E28" s="82"/>
      <c r="F28" s="82"/>
      <c r="G28" s="82"/>
      <c r="H28" s="82"/>
      <c r="I28" s="82"/>
      <c r="J28" s="82"/>
      <c r="K28" s="82"/>
      <c r="L28" s="82"/>
      <c r="M28" s="82"/>
      <c r="N28" s="82"/>
      <c r="O28" s="82"/>
      <c r="P28" s="82"/>
      <c r="Q28" s="82"/>
      <c r="R28" s="82"/>
      <c r="S28" s="82"/>
      <c r="T28" s="82"/>
      <c r="U28" s="82"/>
      <c r="V28" s="82"/>
      <c r="W28" s="82"/>
      <c r="X28" s="82"/>
      <c r="Y28" s="82"/>
      <c r="Z28" s="82"/>
      <c r="AA28" s="82"/>
      <c r="AB28" s="83"/>
      <c r="AD28"/>
      <c r="AE28"/>
      <c r="AF28"/>
    </row>
    <row r="29" spans="1:32" x14ac:dyDescent="0.2">
      <c r="A29" s="283" t="s">
        <v>384</v>
      </c>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5"/>
      <c r="AD29"/>
      <c r="AE29"/>
      <c r="AF29"/>
    </row>
    <row r="30" spans="1:32" x14ac:dyDescent="0.2">
      <c r="A30" s="31"/>
      <c r="B30" s="30" t="s">
        <v>374</v>
      </c>
      <c r="D30" s="30" t="s">
        <v>256</v>
      </c>
      <c r="E30" s="82">
        <v>1</v>
      </c>
      <c r="F30" s="82">
        <v>1</v>
      </c>
      <c r="G30" s="82">
        <v>1</v>
      </c>
      <c r="H30" s="82">
        <v>1</v>
      </c>
      <c r="I30" s="82">
        <v>1</v>
      </c>
      <c r="J30" s="82">
        <v>1</v>
      </c>
      <c r="K30" s="82">
        <v>0</v>
      </c>
      <c r="L30" s="82">
        <v>0</v>
      </c>
      <c r="M30" s="82">
        <v>0</v>
      </c>
      <c r="N30" s="82">
        <v>0</v>
      </c>
      <c r="O30" s="82">
        <v>0</v>
      </c>
      <c r="P30" s="82">
        <v>0</v>
      </c>
      <c r="Q30" s="82">
        <v>0</v>
      </c>
      <c r="R30" s="82">
        <v>0</v>
      </c>
      <c r="S30" s="82">
        <v>0</v>
      </c>
      <c r="T30" s="82">
        <v>0</v>
      </c>
      <c r="U30" s="82">
        <v>0</v>
      </c>
      <c r="V30" s="82">
        <v>0</v>
      </c>
      <c r="W30" s="82">
        <v>1</v>
      </c>
      <c r="X30" s="82">
        <v>1</v>
      </c>
      <c r="Y30" s="82">
        <v>1</v>
      </c>
      <c r="Z30" s="82">
        <v>1</v>
      </c>
      <c r="AA30" s="82">
        <v>1</v>
      </c>
      <c r="AB30" s="83">
        <v>1</v>
      </c>
      <c r="AD30"/>
      <c r="AE30"/>
      <c r="AF30"/>
    </row>
    <row r="31" spans="1:32" x14ac:dyDescent="0.2">
      <c r="A31" s="31"/>
      <c r="E31" s="82"/>
      <c r="F31" s="82"/>
      <c r="G31" s="82"/>
      <c r="H31" s="82"/>
      <c r="I31" s="82"/>
      <c r="J31" s="82"/>
      <c r="K31" s="82"/>
      <c r="L31" s="82"/>
      <c r="M31" s="82"/>
      <c r="N31" s="82"/>
      <c r="O31" s="82"/>
      <c r="P31" s="82"/>
      <c r="Q31" s="82"/>
      <c r="R31" s="82"/>
      <c r="S31" s="82"/>
      <c r="T31" s="82"/>
      <c r="U31" s="82"/>
      <c r="V31" s="82"/>
      <c r="W31" s="82"/>
      <c r="X31" s="82"/>
      <c r="Y31" s="82"/>
      <c r="Z31" s="82"/>
      <c r="AA31" s="82"/>
      <c r="AB31" s="83"/>
      <c r="AD31"/>
      <c r="AE31"/>
      <c r="AF31"/>
    </row>
    <row r="32" spans="1:32" x14ac:dyDescent="0.2">
      <c r="A32" s="283" t="s">
        <v>385</v>
      </c>
      <c r="B32" s="284"/>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c r="AA32" s="284"/>
      <c r="AB32" s="285"/>
      <c r="AD32"/>
      <c r="AE32"/>
      <c r="AF32"/>
    </row>
    <row r="33" spans="1:32" x14ac:dyDescent="0.2">
      <c r="A33" s="31"/>
      <c r="B33" s="30" t="s">
        <v>374</v>
      </c>
      <c r="D33" s="30" t="s">
        <v>256</v>
      </c>
      <c r="E33" s="82">
        <v>0.60749027237354103</v>
      </c>
      <c r="F33" s="82">
        <v>0.559338521400778</v>
      </c>
      <c r="G33" s="82">
        <v>0.55285343709468204</v>
      </c>
      <c r="H33" s="82">
        <v>0.54507133592736701</v>
      </c>
      <c r="I33" s="82">
        <v>0.52448119325551201</v>
      </c>
      <c r="J33" s="82">
        <v>0.58527885862516205</v>
      </c>
      <c r="K33" s="82">
        <v>0.67623216601815805</v>
      </c>
      <c r="L33" s="82">
        <v>0.71854734111543495</v>
      </c>
      <c r="M33" s="82">
        <v>0.60749027237354103</v>
      </c>
      <c r="N33" s="82">
        <v>0.517023346303502</v>
      </c>
      <c r="O33" s="82">
        <v>0.52918287937743202</v>
      </c>
      <c r="P33" s="82">
        <v>0.52934500648508398</v>
      </c>
      <c r="Q33" s="82">
        <v>0.52042801556420204</v>
      </c>
      <c r="R33" s="82">
        <v>0.53842412451361898</v>
      </c>
      <c r="S33" s="82">
        <v>0.56874189364461702</v>
      </c>
      <c r="T33" s="82">
        <v>0.60035667963683503</v>
      </c>
      <c r="U33" s="82">
        <v>0.71011673151750998</v>
      </c>
      <c r="V33" s="82">
        <v>0.86267833981841802</v>
      </c>
      <c r="W33" s="82">
        <v>0.93660830090791203</v>
      </c>
      <c r="X33" s="82">
        <v>0.966763942931258</v>
      </c>
      <c r="Y33" s="82">
        <v>1</v>
      </c>
      <c r="Z33" s="82">
        <v>0.976653696498055</v>
      </c>
      <c r="AA33" s="82">
        <v>0.84516861219195905</v>
      </c>
      <c r="AB33" s="83">
        <v>0.73443579766537004</v>
      </c>
      <c r="AD33"/>
      <c r="AE33"/>
      <c r="AF33"/>
    </row>
    <row r="34" spans="1:32" x14ac:dyDescent="0.2">
      <c r="A34" s="31"/>
      <c r="E34" s="82"/>
      <c r="F34" s="82"/>
      <c r="G34" s="82"/>
      <c r="H34" s="82"/>
      <c r="I34" s="82"/>
      <c r="J34" s="82"/>
      <c r="K34" s="82"/>
      <c r="L34" s="82"/>
      <c r="M34" s="82"/>
      <c r="N34" s="82"/>
      <c r="O34" s="82"/>
      <c r="P34" s="82"/>
      <c r="Q34" s="82"/>
      <c r="R34" s="82"/>
      <c r="S34" s="82"/>
      <c r="T34" s="82"/>
      <c r="U34" s="82"/>
      <c r="V34" s="82"/>
      <c r="W34" s="82"/>
      <c r="X34" s="82"/>
      <c r="Y34" s="82"/>
      <c r="Z34" s="82"/>
      <c r="AA34" s="82"/>
      <c r="AB34" s="83"/>
      <c r="AD34"/>
      <c r="AE34"/>
      <c r="AF34"/>
    </row>
    <row r="35" spans="1:32" x14ac:dyDescent="0.2">
      <c r="A35" s="283" t="s">
        <v>386</v>
      </c>
      <c r="B35" s="284"/>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4"/>
      <c r="AA35" s="284"/>
      <c r="AB35" s="285"/>
      <c r="AD35"/>
      <c r="AE35"/>
      <c r="AF35"/>
    </row>
    <row r="36" spans="1:32" x14ac:dyDescent="0.2">
      <c r="B36" s="30" t="s">
        <v>374</v>
      </c>
      <c r="D36" s="30" t="s">
        <v>256</v>
      </c>
      <c r="E36" s="82">
        <v>1</v>
      </c>
      <c r="F36" s="82">
        <v>1</v>
      </c>
      <c r="G36" s="82">
        <v>1</v>
      </c>
      <c r="H36" s="82">
        <v>1</v>
      </c>
      <c r="I36" s="82">
        <v>1</v>
      </c>
      <c r="J36" s="82">
        <v>1</v>
      </c>
      <c r="K36" s="82">
        <v>1</v>
      </c>
      <c r="L36" s="82">
        <v>1</v>
      </c>
      <c r="M36" s="82">
        <v>1</v>
      </c>
      <c r="N36" s="82">
        <v>1</v>
      </c>
      <c r="O36" s="82">
        <v>1</v>
      </c>
      <c r="P36" s="82">
        <v>1</v>
      </c>
      <c r="Q36" s="82">
        <v>1</v>
      </c>
      <c r="R36" s="82">
        <v>1</v>
      </c>
      <c r="S36" s="82">
        <v>1</v>
      </c>
      <c r="T36" s="82">
        <v>1</v>
      </c>
      <c r="U36" s="82">
        <v>1</v>
      </c>
      <c r="V36" s="82">
        <v>1</v>
      </c>
      <c r="W36" s="82">
        <v>1</v>
      </c>
      <c r="X36" s="82">
        <v>1</v>
      </c>
      <c r="Y36" s="82">
        <v>1</v>
      </c>
      <c r="Z36" s="82">
        <v>1</v>
      </c>
      <c r="AA36" s="82">
        <v>1</v>
      </c>
      <c r="AB36" s="83">
        <v>1</v>
      </c>
      <c r="AD36"/>
      <c r="AE36"/>
      <c r="AF36"/>
    </row>
    <row r="37" spans="1:32" x14ac:dyDescent="0.2">
      <c r="E37" s="82"/>
      <c r="F37" s="82"/>
      <c r="G37" s="82"/>
      <c r="H37" s="82"/>
      <c r="I37" s="82"/>
      <c r="J37" s="82"/>
      <c r="K37" s="82"/>
      <c r="L37" s="82"/>
      <c r="M37" s="82"/>
      <c r="N37" s="82"/>
      <c r="O37" s="82"/>
      <c r="P37" s="82"/>
      <c r="Q37" s="82"/>
      <c r="R37" s="82"/>
      <c r="S37" s="82"/>
      <c r="T37" s="82"/>
      <c r="U37" s="82"/>
      <c r="V37" s="82"/>
      <c r="W37" s="82"/>
      <c r="X37" s="82"/>
      <c r="Y37" s="82"/>
      <c r="Z37" s="82"/>
      <c r="AA37" s="82"/>
      <c r="AB37" s="83"/>
      <c r="AD37"/>
      <c r="AE37"/>
      <c r="AF37"/>
    </row>
    <row r="38" spans="1:32" x14ac:dyDescent="0.2">
      <c r="A38" s="283" t="s">
        <v>387</v>
      </c>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5"/>
      <c r="AD38"/>
      <c r="AE38"/>
      <c r="AF38"/>
    </row>
    <row r="39" spans="1:32" x14ac:dyDescent="0.2">
      <c r="A39" s="31"/>
      <c r="B39" s="30" t="s">
        <v>374</v>
      </c>
      <c r="D39" s="30" t="s">
        <v>256</v>
      </c>
      <c r="E39" s="30">
        <v>0.42682926829268297</v>
      </c>
      <c r="F39" s="30">
        <v>0.42682926829268297</v>
      </c>
      <c r="G39" s="30">
        <v>0.42682926829268297</v>
      </c>
      <c r="H39" s="30">
        <v>0.42682926829268297</v>
      </c>
      <c r="I39" s="30">
        <v>0.42682926829268297</v>
      </c>
      <c r="J39" s="30">
        <v>0.71951219512195119</v>
      </c>
      <c r="K39" s="30">
        <v>1</v>
      </c>
      <c r="L39" s="30">
        <v>0.6707317073170731</v>
      </c>
      <c r="M39" s="30">
        <v>0.32926829268292679</v>
      </c>
      <c r="N39" s="147">
        <v>0.17073170731707316</v>
      </c>
      <c r="O39" s="30">
        <v>0.17073170731707316</v>
      </c>
      <c r="P39" s="30">
        <v>0.17073170731707316</v>
      </c>
      <c r="Q39" s="30">
        <v>0.17073170731707316</v>
      </c>
      <c r="R39" s="30">
        <v>0.17073170731707316</v>
      </c>
      <c r="S39" s="30">
        <v>0.23170731707317072</v>
      </c>
      <c r="T39" s="30">
        <v>0.32926829268292679</v>
      </c>
      <c r="U39" s="30">
        <v>0.5</v>
      </c>
      <c r="V39" s="30">
        <v>0.6707317073170731</v>
      </c>
      <c r="W39" s="30">
        <v>0.8292682926829269</v>
      </c>
      <c r="X39" s="30">
        <v>1</v>
      </c>
      <c r="Y39" s="14">
        <v>1</v>
      </c>
      <c r="Z39" s="30">
        <v>0.85365853658536595</v>
      </c>
      <c r="AA39" s="30">
        <v>0.64634146341463405</v>
      </c>
      <c r="AB39" s="83">
        <v>0.42682926829268297</v>
      </c>
      <c r="AD39"/>
      <c r="AE39"/>
      <c r="AF39"/>
    </row>
    <row r="40" spans="1:32" s="14" customFormat="1" x14ac:dyDescent="0.2">
      <c r="A40" s="277" t="s">
        <v>388</v>
      </c>
      <c r="B40" s="278"/>
      <c r="C40" s="278"/>
      <c r="D40" s="278"/>
      <c r="E40" s="278"/>
      <c r="F40" s="278"/>
      <c r="G40" s="278"/>
      <c r="H40" s="278"/>
      <c r="I40" s="278"/>
      <c r="J40" s="278"/>
      <c r="K40" s="278"/>
      <c r="L40" s="278"/>
      <c r="M40" s="278"/>
      <c r="N40" s="278"/>
      <c r="O40" s="278"/>
      <c r="P40" s="278"/>
      <c r="Q40" s="278"/>
      <c r="R40" s="278"/>
      <c r="S40" s="278"/>
      <c r="T40" s="278"/>
      <c r="U40" s="278"/>
      <c r="V40" s="278"/>
      <c r="W40" s="278"/>
      <c r="X40" s="278"/>
      <c r="Y40" s="278"/>
      <c r="Z40" s="278"/>
      <c r="AA40" s="278"/>
      <c r="AB40" s="279"/>
      <c r="AD40"/>
      <c r="AE40"/>
      <c r="AF40"/>
    </row>
    <row r="41" spans="1:32" x14ac:dyDescent="0.2">
      <c r="A41" s="283" t="s">
        <v>389</v>
      </c>
      <c r="B41" s="284"/>
      <c r="C41" s="284"/>
      <c r="D41" s="284"/>
      <c r="E41" s="284"/>
      <c r="F41" s="284"/>
      <c r="G41" s="284"/>
      <c r="H41" s="284"/>
      <c r="I41" s="284"/>
      <c r="J41" s="284"/>
      <c r="K41" s="284"/>
      <c r="L41" s="284"/>
      <c r="M41" s="284"/>
      <c r="N41" s="284"/>
      <c r="O41" s="284"/>
      <c r="P41" s="284"/>
      <c r="Q41" s="284"/>
      <c r="R41" s="284"/>
      <c r="S41" s="284"/>
      <c r="T41" s="284"/>
      <c r="U41" s="284"/>
      <c r="V41" s="284"/>
      <c r="W41" s="284"/>
      <c r="X41" s="284"/>
      <c r="Y41" s="284"/>
      <c r="Z41" s="284"/>
      <c r="AA41" s="284"/>
      <c r="AB41" s="285"/>
      <c r="AD41"/>
      <c r="AE41"/>
      <c r="AF41"/>
    </row>
    <row r="42" spans="1:32" x14ac:dyDescent="0.2">
      <c r="A42" s="31" t="s">
        <v>390</v>
      </c>
      <c r="E42" s="147">
        <v>0.03</v>
      </c>
      <c r="F42" s="147">
        <v>0.02</v>
      </c>
      <c r="G42" s="147">
        <v>0.06</v>
      </c>
      <c r="H42" s="147">
        <v>0</v>
      </c>
      <c r="I42" s="147">
        <v>0.08</v>
      </c>
      <c r="J42" s="147">
        <v>0.32</v>
      </c>
      <c r="K42" s="147">
        <v>0.88</v>
      </c>
      <c r="L42" s="147">
        <v>0.92</v>
      </c>
      <c r="M42" s="147">
        <v>1</v>
      </c>
      <c r="N42" s="147">
        <v>0.64</v>
      </c>
      <c r="O42" s="147">
        <v>0.46</v>
      </c>
      <c r="P42" s="147">
        <v>0.43</v>
      </c>
      <c r="Q42" s="147">
        <v>0.41</v>
      </c>
      <c r="R42" s="147">
        <v>0.22</v>
      </c>
      <c r="S42" s="147">
        <v>0.26</v>
      </c>
      <c r="T42" s="147">
        <v>0.28999999999999998</v>
      </c>
      <c r="U42" s="147">
        <v>0.41</v>
      </c>
      <c r="V42" s="147">
        <v>0.25</v>
      </c>
      <c r="W42" s="147">
        <v>0.53</v>
      </c>
      <c r="X42" s="147">
        <v>0.33</v>
      </c>
      <c r="Y42" s="147">
        <v>0.37</v>
      </c>
      <c r="Z42" s="147">
        <v>0.38</v>
      </c>
      <c r="AA42" s="147">
        <v>0.43</v>
      </c>
      <c r="AB42" s="83">
        <v>0.1</v>
      </c>
      <c r="AD42"/>
      <c r="AE42"/>
      <c r="AF42"/>
    </row>
    <row r="43" spans="1:32" x14ac:dyDescent="0.2">
      <c r="A43" s="31" t="s">
        <v>391</v>
      </c>
      <c r="E43" s="147">
        <v>1.6309090909090901E-4</v>
      </c>
      <c r="F43" s="147">
        <v>8.1545454545454505E-5</v>
      </c>
      <c r="G43" s="147">
        <v>8.1545454545454505E-5</v>
      </c>
      <c r="H43" s="147">
        <v>8.1545454545454505E-5</v>
      </c>
      <c r="I43" s="147">
        <v>1.6309090909090901E-4</v>
      </c>
      <c r="J43" s="147">
        <v>3.8734090909090901E-4</v>
      </c>
      <c r="K43" s="147">
        <v>9.3777272727272698E-4</v>
      </c>
      <c r="L43" s="147">
        <v>0.28000000000000003</v>
      </c>
      <c r="M43" s="147">
        <v>0.1</v>
      </c>
      <c r="N43" s="147">
        <v>0.37</v>
      </c>
      <c r="O43" s="147">
        <v>0.09</v>
      </c>
      <c r="P43" s="147">
        <v>0.17</v>
      </c>
      <c r="Q43" s="147">
        <v>0.08</v>
      </c>
      <c r="R43" s="147">
        <v>0.49</v>
      </c>
      <c r="S43" s="147">
        <v>0.31</v>
      </c>
      <c r="T43" s="147">
        <v>0</v>
      </c>
      <c r="U43" s="147">
        <v>0.09</v>
      </c>
      <c r="V43" s="147">
        <v>0.21</v>
      </c>
      <c r="W43" s="147">
        <v>0.69</v>
      </c>
      <c r="X43" s="147">
        <v>1</v>
      </c>
      <c r="Y43" s="147">
        <v>0.1</v>
      </c>
      <c r="Z43" s="147">
        <v>0.7</v>
      </c>
      <c r="AA43" s="147">
        <v>0.17</v>
      </c>
      <c r="AB43" s="83">
        <v>7.9506818181818205E-4</v>
      </c>
      <c r="AD43"/>
      <c r="AE43"/>
      <c r="AF43"/>
    </row>
    <row r="44" spans="1:32" x14ac:dyDescent="0.2">
      <c r="A44" s="31" t="s">
        <v>392</v>
      </c>
      <c r="E44" s="147">
        <v>0.09</v>
      </c>
      <c r="F44" s="147">
        <v>0.03</v>
      </c>
      <c r="G44" s="147">
        <v>7.0000000000000007E-2</v>
      </c>
      <c r="H44" s="147">
        <v>0.03</v>
      </c>
      <c r="I44" s="147">
        <v>0.09</v>
      </c>
      <c r="J44" s="147">
        <v>0.23</v>
      </c>
      <c r="K44" s="147">
        <v>0.46</v>
      </c>
      <c r="L44" s="147">
        <v>0.97</v>
      </c>
      <c r="M44" s="147">
        <v>0.81</v>
      </c>
      <c r="N44" s="147">
        <v>1</v>
      </c>
      <c r="O44" s="147">
        <v>0.83</v>
      </c>
      <c r="P44" s="147">
        <v>0.59</v>
      </c>
      <c r="Q44" s="147">
        <v>0.64</v>
      </c>
      <c r="R44" s="147">
        <v>0.55000000000000004</v>
      </c>
      <c r="S44" s="147">
        <v>0.45</v>
      </c>
      <c r="T44" s="147">
        <v>0.45</v>
      </c>
      <c r="U44" s="147">
        <v>0.5</v>
      </c>
      <c r="V44" s="147">
        <v>0.67</v>
      </c>
      <c r="W44" s="147">
        <v>0.82</v>
      </c>
      <c r="X44" s="147">
        <v>0.87</v>
      </c>
      <c r="Y44" s="147">
        <v>0.81</v>
      </c>
      <c r="Z44" s="147">
        <v>0.63</v>
      </c>
      <c r="AA44" s="147">
        <v>0.39</v>
      </c>
      <c r="AB44" s="83">
        <v>0.37</v>
      </c>
      <c r="AD44"/>
      <c r="AE44"/>
      <c r="AF44"/>
    </row>
    <row r="45" spans="1:32" x14ac:dyDescent="0.2">
      <c r="A45" s="31" t="s">
        <v>377</v>
      </c>
      <c r="E45" s="147">
        <v>0</v>
      </c>
      <c r="F45" s="147">
        <v>0</v>
      </c>
      <c r="G45" s="147">
        <v>0.04</v>
      </c>
      <c r="H45" s="147">
        <v>0.12</v>
      </c>
      <c r="I45" s="147">
        <v>0</v>
      </c>
      <c r="J45" s="147">
        <v>0.04</v>
      </c>
      <c r="K45" s="147">
        <v>0.17</v>
      </c>
      <c r="L45" s="147">
        <v>0.36</v>
      </c>
      <c r="M45" s="147">
        <v>0.59</v>
      </c>
      <c r="N45" s="147">
        <v>0.91</v>
      </c>
      <c r="O45" s="147">
        <v>0.79</v>
      </c>
      <c r="P45" s="147">
        <v>1</v>
      </c>
      <c r="Q45" s="147">
        <v>0.28000000000000003</v>
      </c>
      <c r="R45" s="147">
        <v>0.36</v>
      </c>
      <c r="S45" s="147">
        <v>0.21</v>
      </c>
      <c r="T45" s="147">
        <v>0.38</v>
      </c>
      <c r="U45" s="147">
        <v>0.2</v>
      </c>
      <c r="V45" s="147">
        <v>0.45</v>
      </c>
      <c r="W45" s="147">
        <v>0.51</v>
      </c>
      <c r="X45" s="147">
        <v>0.57999999999999996</v>
      </c>
      <c r="Y45" s="147">
        <v>0.35</v>
      </c>
      <c r="Z45" s="147">
        <v>0.4</v>
      </c>
      <c r="AA45" s="147">
        <v>0.39</v>
      </c>
      <c r="AB45" s="83">
        <v>0.4</v>
      </c>
      <c r="AD45"/>
      <c r="AE45"/>
      <c r="AF45"/>
    </row>
    <row r="46" spans="1:32" x14ac:dyDescent="0.2">
      <c r="A46" s="31" t="s">
        <v>378</v>
      </c>
      <c r="E46" s="147">
        <v>0.12</v>
      </c>
      <c r="F46" s="147">
        <v>0.14000000000000001</v>
      </c>
      <c r="G46" s="147">
        <v>0.23</v>
      </c>
      <c r="H46" s="147">
        <v>0.04</v>
      </c>
      <c r="I46" s="147">
        <v>0</v>
      </c>
      <c r="J46" s="147">
        <v>0</v>
      </c>
      <c r="K46" s="147">
        <v>0.02</v>
      </c>
      <c r="L46" s="147">
        <v>0.28999999999999998</v>
      </c>
      <c r="M46" s="147">
        <v>0.81</v>
      </c>
      <c r="N46" s="147">
        <v>0.71</v>
      </c>
      <c r="O46" s="147">
        <v>0.56999999999999995</v>
      </c>
      <c r="P46" s="147">
        <v>0.69</v>
      </c>
      <c r="Q46" s="147">
        <v>0.52</v>
      </c>
      <c r="R46" s="147">
        <v>0.27</v>
      </c>
      <c r="S46" s="147">
        <v>0.27</v>
      </c>
      <c r="T46" s="147">
        <v>0.4</v>
      </c>
      <c r="U46" s="147">
        <v>0.13</v>
      </c>
      <c r="V46" s="147">
        <v>0.32</v>
      </c>
      <c r="W46" s="147">
        <v>0.3</v>
      </c>
      <c r="X46" s="147">
        <v>0.97</v>
      </c>
      <c r="Y46" s="147">
        <v>1</v>
      </c>
      <c r="Z46" s="147">
        <v>0.49</v>
      </c>
      <c r="AA46" s="147">
        <v>0.34</v>
      </c>
      <c r="AB46" s="83">
        <v>0.19</v>
      </c>
      <c r="AD46"/>
      <c r="AE46"/>
      <c r="AF46"/>
    </row>
    <row r="47" spans="1:32" x14ac:dyDescent="0.2">
      <c r="A47" s="31" t="s">
        <v>393</v>
      </c>
      <c r="E47" s="82">
        <f t="shared" ref="E47:AB47" si="0">SUM(E42:E46)</f>
        <v>0.24016309090909088</v>
      </c>
      <c r="F47" s="82">
        <f t="shared" si="0"/>
        <v>0.19008154545454548</v>
      </c>
      <c r="G47" s="82">
        <f t="shared" si="0"/>
        <v>0.40008154545454544</v>
      </c>
      <c r="H47" s="82">
        <f t="shared" si="0"/>
        <v>0.19008154545454545</v>
      </c>
      <c r="I47" s="82">
        <f t="shared" si="0"/>
        <v>0.1701630909090909</v>
      </c>
      <c r="J47" s="82">
        <f t="shared" si="0"/>
        <v>0.59038734090909095</v>
      </c>
      <c r="K47" s="82">
        <f t="shared" si="0"/>
        <v>1.5309377727272726</v>
      </c>
      <c r="L47" s="82">
        <f t="shared" si="0"/>
        <v>2.82</v>
      </c>
      <c r="M47" s="82">
        <f t="shared" si="0"/>
        <v>3.31</v>
      </c>
      <c r="N47" s="82">
        <f t="shared" si="0"/>
        <v>3.63</v>
      </c>
      <c r="O47" s="82">
        <f t="shared" si="0"/>
        <v>2.7399999999999998</v>
      </c>
      <c r="P47" s="82">
        <f t="shared" si="0"/>
        <v>2.88</v>
      </c>
      <c r="Q47" s="82">
        <f t="shared" si="0"/>
        <v>1.93</v>
      </c>
      <c r="R47" s="82">
        <f t="shared" si="0"/>
        <v>1.8900000000000001</v>
      </c>
      <c r="S47" s="82">
        <f t="shared" si="0"/>
        <v>1.5</v>
      </c>
      <c r="T47" s="82">
        <f t="shared" si="0"/>
        <v>1.52</v>
      </c>
      <c r="U47" s="82">
        <f t="shared" si="0"/>
        <v>1.33</v>
      </c>
      <c r="V47" s="82">
        <f t="shared" si="0"/>
        <v>1.9</v>
      </c>
      <c r="W47" s="82">
        <f t="shared" si="0"/>
        <v>2.8499999999999996</v>
      </c>
      <c r="X47" s="82">
        <f t="shared" si="0"/>
        <v>3.75</v>
      </c>
      <c r="Y47" s="82">
        <f t="shared" si="0"/>
        <v>2.63</v>
      </c>
      <c r="Z47" s="82">
        <f t="shared" si="0"/>
        <v>2.5999999999999996</v>
      </c>
      <c r="AA47" s="82">
        <f t="shared" si="0"/>
        <v>1.72</v>
      </c>
      <c r="AB47" s="83">
        <f t="shared" si="0"/>
        <v>1.0607950681818181</v>
      </c>
      <c r="AD47"/>
      <c r="AE47"/>
      <c r="AF47"/>
    </row>
    <row r="48" spans="1:32" x14ac:dyDescent="0.2">
      <c r="A48" s="31"/>
      <c r="E48" s="82"/>
      <c r="F48" s="82"/>
      <c r="G48" s="82"/>
      <c r="H48" s="82"/>
      <c r="I48" s="82"/>
      <c r="J48" s="82"/>
      <c r="K48" s="82"/>
      <c r="L48" s="82"/>
      <c r="M48" s="82"/>
      <c r="N48" s="82"/>
      <c r="O48" s="82"/>
      <c r="P48" s="82"/>
      <c r="Q48" s="82"/>
      <c r="R48" s="82"/>
      <c r="S48" s="82"/>
      <c r="T48" s="82"/>
      <c r="U48" s="82"/>
      <c r="V48" s="82"/>
      <c r="W48" s="82"/>
      <c r="X48" s="82"/>
      <c r="Y48" s="82"/>
      <c r="Z48" s="82"/>
      <c r="AA48" s="82"/>
      <c r="AB48" s="83"/>
      <c r="AD48"/>
      <c r="AE48"/>
      <c r="AF48"/>
    </row>
    <row r="49" spans="1:256" s="32" customFormat="1" x14ac:dyDescent="0.2">
      <c r="A49" s="277" t="s">
        <v>394</v>
      </c>
      <c r="B49" s="278"/>
      <c r="C49" s="278"/>
      <c r="D49" s="278"/>
      <c r="E49" s="278"/>
      <c r="F49" s="278"/>
      <c r="G49" s="278"/>
      <c r="H49" s="278"/>
      <c r="I49" s="278"/>
      <c r="J49" s="278"/>
      <c r="K49" s="278"/>
      <c r="L49" s="278"/>
      <c r="M49" s="278"/>
      <c r="N49" s="278"/>
      <c r="O49" s="278"/>
      <c r="P49" s="278"/>
      <c r="Q49" s="278"/>
      <c r="R49" s="278"/>
      <c r="S49" s="278"/>
      <c r="T49" s="278"/>
      <c r="U49" s="278"/>
      <c r="V49" s="278"/>
      <c r="W49" s="278"/>
      <c r="X49" s="278"/>
      <c r="Y49" s="278"/>
      <c r="Z49" s="278"/>
      <c r="AA49" s="278"/>
      <c r="AB49" s="279"/>
      <c r="AC49" s="14"/>
      <c r="AD49"/>
      <c r="AE49"/>
      <c r="AF49"/>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row>
    <row r="50" spans="1:256" x14ac:dyDescent="0.2">
      <c r="A50" s="280" t="s">
        <v>395</v>
      </c>
      <c r="B50" s="281"/>
      <c r="C50" s="281"/>
      <c r="D50" s="281"/>
      <c r="E50" s="281"/>
      <c r="F50" s="281"/>
      <c r="G50" s="281"/>
      <c r="H50" s="281"/>
      <c r="I50" s="281"/>
      <c r="J50" s="281"/>
      <c r="K50" s="281"/>
      <c r="L50" s="281"/>
      <c r="M50" s="281"/>
      <c r="N50" s="281"/>
      <c r="O50" s="281"/>
      <c r="P50" s="281"/>
      <c r="Q50" s="281"/>
      <c r="R50" s="281"/>
      <c r="S50" s="281"/>
      <c r="T50" s="281"/>
      <c r="U50" s="281"/>
      <c r="V50" s="281"/>
      <c r="W50" s="281"/>
      <c r="X50" s="281"/>
      <c r="Y50" s="281"/>
      <c r="Z50" s="281"/>
      <c r="AA50" s="281"/>
      <c r="AB50" s="282"/>
      <c r="AD50"/>
      <c r="AE50"/>
      <c r="AF50"/>
    </row>
    <row r="51" spans="1:256" x14ac:dyDescent="0.2">
      <c r="A51"/>
      <c r="B51"/>
      <c r="C51"/>
      <c r="D51"/>
      <c r="E51" s="75"/>
      <c r="F51" s="75"/>
      <c r="G51" s="75"/>
      <c r="H51" s="75"/>
      <c r="I51" s="75"/>
      <c r="J51" s="75"/>
      <c r="K51" s="75"/>
      <c r="L51" s="75"/>
      <c r="M51" s="75"/>
      <c r="N51" s="75"/>
      <c r="O51" s="75"/>
      <c r="P51" s="75"/>
      <c r="Q51" s="75"/>
      <c r="R51" s="75"/>
      <c r="S51" s="75"/>
      <c r="T51" s="75"/>
      <c r="U51" s="75"/>
      <c r="V51" s="75"/>
      <c r="W51" s="75"/>
      <c r="X51" s="75"/>
      <c r="Y51" s="75"/>
      <c r="Z51" s="75"/>
      <c r="AA51" s="75"/>
      <c r="AB51" s="75"/>
      <c r="AC51"/>
      <c r="AD51"/>
      <c r="AE51"/>
      <c r="AF51"/>
    </row>
    <row r="52" spans="1:256" x14ac:dyDescent="0.2">
      <c r="A52"/>
      <c r="B52"/>
      <c r="C52"/>
      <c r="D52"/>
      <c r="E52" s="75"/>
      <c r="F52" s="75"/>
      <c r="G52" s="75"/>
      <c r="H52" s="75"/>
      <c r="I52" s="75"/>
      <c r="J52" s="75"/>
      <c r="K52" s="75"/>
      <c r="L52" s="75"/>
      <c r="M52" s="75"/>
      <c r="N52" s="75"/>
      <c r="O52" s="75"/>
      <c r="P52" s="75"/>
      <c r="Q52" s="75"/>
      <c r="R52" s="75"/>
      <c r="S52" s="75"/>
      <c r="T52" s="75"/>
      <c r="U52" s="75"/>
      <c r="V52" s="75"/>
      <c r="W52" s="75"/>
      <c r="X52" s="75"/>
      <c r="Y52" s="75"/>
      <c r="Z52" s="75"/>
      <c r="AA52" s="75"/>
      <c r="AB52" s="75"/>
      <c r="AC52"/>
    </row>
    <row r="53" spans="1:256" x14ac:dyDescent="0.2">
      <c r="A53"/>
      <c r="B53"/>
      <c r="C53"/>
      <c r="D53"/>
      <c r="E53" s="75"/>
      <c r="F53" s="75"/>
      <c r="G53" s="75"/>
      <c r="H53" s="75"/>
      <c r="I53" s="75"/>
      <c r="J53" s="75"/>
      <c r="K53" s="75"/>
      <c r="L53" s="75"/>
      <c r="M53" s="75"/>
      <c r="N53" s="75"/>
      <c r="O53" s="75"/>
      <c r="P53" s="75"/>
      <c r="Q53" s="75"/>
      <c r="R53" s="75"/>
      <c r="S53" s="75"/>
      <c r="T53" s="75"/>
      <c r="U53" s="75"/>
      <c r="V53" s="75"/>
      <c r="W53" s="75"/>
      <c r="X53" s="75"/>
      <c r="Y53" s="75"/>
      <c r="Z53" s="75"/>
      <c r="AA53" s="75"/>
      <c r="AB53" s="75"/>
      <c r="AC53"/>
    </row>
    <row r="54" spans="1:256" x14ac:dyDescent="0.2">
      <c r="A54"/>
      <c r="B54"/>
      <c r="C54"/>
      <c r="D54"/>
      <c r="E54" s="75"/>
      <c r="F54" s="75"/>
      <c r="G54" s="75"/>
      <c r="H54" s="75"/>
      <c r="I54" s="75"/>
      <c r="J54" s="75"/>
      <c r="K54" s="75"/>
      <c r="L54" s="75"/>
      <c r="M54" s="75"/>
      <c r="N54" s="75"/>
      <c r="O54" s="75"/>
      <c r="P54" s="75"/>
      <c r="Q54" s="75"/>
      <c r="R54" s="75"/>
      <c r="S54" s="75"/>
      <c r="T54" s="75"/>
      <c r="U54" s="75"/>
      <c r="V54" s="75"/>
      <c r="W54" s="75"/>
      <c r="X54" s="75"/>
      <c r="Y54" s="75"/>
      <c r="Z54" s="75"/>
      <c r="AA54" s="75"/>
      <c r="AB54" s="75"/>
      <c r="AC54"/>
    </row>
    <row r="55" spans="1:256" x14ac:dyDescent="0.2">
      <c r="A55"/>
      <c r="B55"/>
      <c r="C55"/>
      <c r="E55" s="75"/>
      <c r="F55" s="75"/>
      <c r="G55" s="75"/>
      <c r="H55" s="75"/>
      <c r="I55" s="75"/>
      <c r="J55" s="75"/>
      <c r="K55" s="75"/>
      <c r="L55" s="75"/>
      <c r="M55" s="75"/>
      <c r="N55" s="75"/>
      <c r="O55" s="75"/>
      <c r="P55" s="75"/>
      <c r="Q55" s="75"/>
      <c r="R55" s="75"/>
      <c r="S55" s="75"/>
      <c r="T55" s="75"/>
      <c r="U55" s="75"/>
      <c r="V55" s="75"/>
      <c r="W55" s="75"/>
      <c r="X55" s="75"/>
      <c r="Y55" s="75"/>
      <c r="Z55" s="75"/>
      <c r="AA55" s="75"/>
      <c r="AB55" s="75"/>
      <c r="AC55"/>
    </row>
    <row r="56" spans="1:256" x14ac:dyDescent="0.2">
      <c r="A56"/>
      <c r="B56"/>
      <c r="C56"/>
      <c r="E56" s="75"/>
      <c r="F56" s="75"/>
      <c r="G56" s="75"/>
      <c r="H56" s="75"/>
      <c r="I56" s="75"/>
      <c r="J56" s="75"/>
      <c r="K56" s="75"/>
      <c r="L56" s="75"/>
      <c r="M56" s="75"/>
      <c r="N56" s="75"/>
      <c r="O56" s="75"/>
      <c r="P56" s="75"/>
      <c r="Q56" s="75"/>
      <c r="R56" s="75"/>
      <c r="S56" s="75"/>
      <c r="T56" s="75"/>
      <c r="U56" s="75"/>
      <c r="V56" s="75"/>
      <c r="W56" s="75"/>
      <c r="X56" s="75"/>
      <c r="Y56" s="75"/>
      <c r="Z56" s="75"/>
      <c r="AA56" s="75"/>
      <c r="AB56" s="75"/>
      <c r="AC56"/>
    </row>
    <row r="57" spans="1:256" ht="12.75" customHeight="1" x14ac:dyDescent="0.2">
      <c r="A57"/>
      <c r="B57"/>
      <c r="C57"/>
      <c r="E57" s="75"/>
      <c r="F57" s="75"/>
      <c r="G57" s="75"/>
      <c r="H57" s="75"/>
      <c r="I57" s="75"/>
      <c r="J57" s="75"/>
      <c r="K57" s="75"/>
      <c r="L57" s="75"/>
      <c r="M57" s="75"/>
      <c r="N57" s="75"/>
      <c r="O57" s="75"/>
      <c r="P57" s="75"/>
      <c r="Q57" s="75"/>
      <c r="R57" s="75"/>
      <c r="S57" s="75"/>
      <c r="T57" s="75"/>
      <c r="U57" s="75"/>
      <c r="V57" s="75"/>
      <c r="W57" s="75"/>
      <c r="X57" s="75"/>
      <c r="Y57" s="75"/>
      <c r="Z57" s="75"/>
      <c r="AA57" s="75"/>
      <c r="AB57" s="75"/>
      <c r="AC57"/>
    </row>
    <row r="58" spans="1:256" x14ac:dyDescent="0.2">
      <c r="A58"/>
      <c r="B58"/>
      <c r="C58"/>
      <c r="E58" s="75"/>
      <c r="F58" s="75"/>
      <c r="G58" s="75"/>
      <c r="H58" s="75"/>
      <c r="I58" s="75"/>
      <c r="J58" s="75"/>
      <c r="K58" s="75"/>
      <c r="L58" s="75"/>
      <c r="M58" s="75"/>
      <c r="N58" s="75"/>
      <c r="O58" s="75"/>
      <c r="P58" s="75"/>
      <c r="Q58" s="75"/>
      <c r="R58" s="75"/>
      <c r="S58" s="75"/>
      <c r="T58" s="75"/>
      <c r="U58" s="75"/>
      <c r="V58" s="75"/>
      <c r="W58" s="75"/>
      <c r="X58" s="75"/>
      <c r="Y58" s="75"/>
      <c r="Z58" s="75"/>
      <c r="AA58" s="75"/>
      <c r="AB58" s="75"/>
      <c r="AC58"/>
    </row>
    <row r="59" spans="1:256" x14ac:dyDescent="0.2">
      <c r="A59"/>
      <c r="B59"/>
      <c r="C59"/>
      <c r="E59" s="75"/>
      <c r="F59" s="75"/>
      <c r="G59" s="75"/>
      <c r="H59" s="75"/>
      <c r="I59" s="75"/>
      <c r="J59" s="75"/>
      <c r="K59" s="75"/>
      <c r="L59" s="75"/>
      <c r="M59" s="75"/>
      <c r="N59" s="75"/>
      <c r="O59" s="75"/>
      <c r="P59" s="75"/>
      <c r="Q59" s="75"/>
      <c r="R59" s="75"/>
      <c r="S59" s="75"/>
      <c r="T59" s="75"/>
      <c r="U59" s="75"/>
      <c r="V59" s="75"/>
      <c r="W59" s="75"/>
      <c r="X59" s="75"/>
      <c r="Y59" s="75"/>
      <c r="Z59" s="75"/>
      <c r="AA59" s="75"/>
      <c r="AB59" s="75"/>
      <c r="AC59"/>
    </row>
    <row r="60" spans="1:256" ht="12.75" customHeight="1" x14ac:dyDescent="0.2">
      <c r="A60"/>
      <c r="B60"/>
      <c r="C60"/>
      <c r="E60" s="75"/>
      <c r="F60" s="75"/>
      <c r="G60" s="75"/>
      <c r="H60" s="75"/>
      <c r="I60" s="75"/>
      <c r="J60" s="75"/>
      <c r="K60" s="75"/>
      <c r="L60" s="75"/>
      <c r="M60" s="75"/>
      <c r="N60" s="75"/>
      <c r="O60" s="75"/>
      <c r="P60" s="75"/>
      <c r="Q60" s="75"/>
      <c r="R60" s="75"/>
      <c r="S60" s="75"/>
      <c r="T60" s="75"/>
      <c r="U60" s="75"/>
      <c r="V60" s="75"/>
      <c r="W60" s="75"/>
      <c r="X60" s="75"/>
      <c r="Y60" s="75"/>
      <c r="Z60" s="75"/>
      <c r="AA60" s="75"/>
      <c r="AB60" s="75"/>
      <c r="AC60"/>
    </row>
    <row r="61" spans="1:256" ht="12.75" customHeight="1" x14ac:dyDescent="0.2">
      <c r="A61"/>
      <c r="B61"/>
      <c r="C61"/>
      <c r="E61" s="75"/>
      <c r="F61" s="75"/>
      <c r="G61" s="75"/>
      <c r="H61" s="75"/>
      <c r="I61" s="75"/>
      <c r="J61" s="75"/>
      <c r="K61" s="75"/>
      <c r="L61" s="75"/>
      <c r="M61" s="75"/>
      <c r="N61" s="75"/>
      <c r="O61" s="75"/>
      <c r="P61" s="75"/>
      <c r="Q61" s="75"/>
      <c r="R61" s="75"/>
      <c r="S61" s="75"/>
      <c r="T61" s="75"/>
      <c r="U61" s="75"/>
      <c r="V61" s="75"/>
      <c r="W61" s="75"/>
      <c r="X61" s="75"/>
      <c r="Y61" s="75"/>
      <c r="Z61" s="75"/>
      <c r="AA61" s="75"/>
      <c r="AB61" s="75"/>
      <c r="AC61"/>
    </row>
    <row r="62" spans="1:256" ht="12.75" customHeight="1" x14ac:dyDescent="0.2">
      <c r="A62"/>
      <c r="B62"/>
      <c r="C62"/>
      <c r="E62" s="75"/>
      <c r="F62" s="75"/>
      <c r="G62" s="75"/>
      <c r="H62" s="75"/>
      <c r="I62" s="75"/>
      <c r="J62" s="75"/>
      <c r="K62" s="75"/>
      <c r="L62" s="75"/>
      <c r="M62" s="75"/>
      <c r="N62" s="75"/>
      <c r="O62" s="75"/>
      <c r="P62" s="75"/>
      <c r="Q62" s="75"/>
      <c r="R62" s="75"/>
      <c r="S62" s="75"/>
      <c r="T62" s="75"/>
      <c r="U62" s="75"/>
      <c r="V62" s="75"/>
      <c r="W62" s="75"/>
      <c r="X62" s="75"/>
      <c r="Y62" s="75"/>
      <c r="Z62" s="75"/>
      <c r="AA62" s="75"/>
      <c r="AB62" s="75"/>
      <c r="AC62"/>
    </row>
    <row r="63" spans="1:256" ht="12.75" customHeight="1" x14ac:dyDescent="0.2">
      <c r="A63"/>
      <c r="B63"/>
      <c r="C63"/>
      <c r="E63" s="75"/>
      <c r="F63" s="75"/>
      <c r="G63" s="75"/>
      <c r="H63" s="75"/>
      <c r="I63" s="75"/>
      <c r="J63" s="75"/>
      <c r="K63" s="75"/>
      <c r="L63" s="75"/>
      <c r="M63" s="75"/>
      <c r="N63" s="75"/>
      <c r="O63" s="75"/>
      <c r="P63" s="75"/>
      <c r="Q63" s="75"/>
      <c r="R63" s="75"/>
      <c r="S63" s="75"/>
      <c r="T63" s="75"/>
      <c r="U63" s="75"/>
      <c r="V63" s="75"/>
      <c r="W63" s="75"/>
      <c r="X63" s="75"/>
      <c r="Y63" s="75"/>
      <c r="Z63" s="75"/>
      <c r="AA63" s="75"/>
      <c r="AB63" s="75"/>
      <c r="AC63"/>
    </row>
    <row r="64" spans="1:256" ht="12.75" customHeight="1" x14ac:dyDescent="0.2">
      <c r="A64"/>
      <c r="B64"/>
      <c r="C64"/>
      <c r="E64" s="75"/>
      <c r="F64" s="75"/>
      <c r="G64" s="75" t="s">
        <v>396</v>
      </c>
      <c r="H64" s="75"/>
      <c r="I64" s="75"/>
      <c r="J64" s="75"/>
      <c r="K64" s="75"/>
      <c r="L64" s="75"/>
      <c r="M64" s="75"/>
      <c r="N64" s="75"/>
      <c r="O64" s="75"/>
      <c r="P64" s="75"/>
      <c r="Q64" s="75"/>
      <c r="R64" s="75"/>
      <c r="S64" s="75"/>
      <c r="T64" s="75"/>
      <c r="U64" s="75"/>
      <c r="V64" s="75"/>
      <c r="W64" s="75"/>
      <c r="X64" s="75"/>
      <c r="Y64" s="75"/>
      <c r="Z64" s="75"/>
      <c r="AA64" s="75"/>
      <c r="AB64" s="75"/>
      <c r="AC64"/>
    </row>
    <row r="65" spans="1:29" ht="12.75" customHeight="1" x14ac:dyDescent="0.2">
      <c r="A65"/>
      <c r="B65"/>
      <c r="C65"/>
      <c r="E65" s="75"/>
      <c r="F65" s="75"/>
      <c r="G65" s="75" t="s">
        <v>397</v>
      </c>
      <c r="H65" s="75"/>
      <c r="I65" s="75"/>
      <c r="J65" s="75"/>
      <c r="K65" s="75"/>
      <c r="L65" s="75"/>
      <c r="M65" s="75"/>
      <c r="N65" s="75"/>
      <c r="O65" s="75"/>
      <c r="P65" s="75"/>
      <c r="Q65" s="75"/>
      <c r="R65" s="75"/>
      <c r="S65" s="75"/>
      <c r="T65" s="75"/>
      <c r="U65" s="75"/>
      <c r="V65" s="75"/>
      <c r="W65" s="75"/>
      <c r="X65" s="75"/>
      <c r="Y65" s="75"/>
      <c r="Z65" s="75"/>
      <c r="AA65" s="75"/>
      <c r="AB65" s="75"/>
      <c r="AC65"/>
    </row>
    <row r="66" spans="1:29" ht="12.75" customHeight="1" x14ac:dyDescent="0.2">
      <c r="A66"/>
      <c r="B66"/>
      <c r="C66"/>
      <c r="E66" s="75"/>
      <c r="F66" s="75"/>
      <c r="G66" s="75" t="s">
        <v>398</v>
      </c>
      <c r="H66" s="75"/>
      <c r="I66" s="75"/>
      <c r="J66" s="75"/>
      <c r="K66" s="75"/>
      <c r="L66" s="75"/>
      <c r="M66" s="75"/>
      <c r="N66" s="75"/>
      <c r="O66" s="75"/>
      <c r="P66" s="75"/>
      <c r="Q66" s="75"/>
      <c r="R66" s="75"/>
      <c r="S66" s="75"/>
      <c r="T66" s="75"/>
      <c r="U66" s="75"/>
      <c r="V66" s="75"/>
      <c r="W66" s="75"/>
      <c r="X66" s="75"/>
      <c r="Y66" s="75"/>
      <c r="Z66" s="75"/>
      <c r="AA66" s="75"/>
      <c r="AB66" s="75"/>
      <c r="AC66"/>
    </row>
    <row r="67" spans="1:29" ht="12.75" customHeight="1" x14ac:dyDescent="0.2">
      <c r="A67"/>
      <c r="B67"/>
      <c r="C67"/>
      <c r="E67" s="75"/>
      <c r="F67" s="75"/>
      <c r="G67" s="75" t="s">
        <v>399</v>
      </c>
      <c r="H67" s="75"/>
      <c r="I67" s="75"/>
      <c r="J67" s="75"/>
      <c r="K67" s="75"/>
      <c r="L67" s="75"/>
      <c r="M67" s="75"/>
      <c r="N67" s="75"/>
      <c r="O67" s="75"/>
      <c r="P67" s="75"/>
      <c r="Q67" s="75"/>
      <c r="R67" s="75"/>
      <c r="S67" s="75"/>
      <c r="T67" s="75"/>
      <c r="U67" s="75"/>
      <c r="V67" s="75"/>
      <c r="W67" s="75"/>
      <c r="X67" s="75"/>
      <c r="Y67" s="75"/>
      <c r="Z67" s="75"/>
      <c r="AA67" s="75"/>
      <c r="AB67" s="75"/>
      <c r="AC67"/>
    </row>
    <row r="68" spans="1:29" ht="12.75" customHeight="1" x14ac:dyDescent="0.2">
      <c r="A68"/>
      <c r="B68"/>
      <c r="C68"/>
      <c r="E68" s="75"/>
      <c r="F68" s="75"/>
      <c r="G68" s="75" t="s">
        <v>400</v>
      </c>
      <c r="H68" s="75"/>
      <c r="I68" s="75"/>
      <c r="J68" s="75"/>
      <c r="K68" s="75"/>
      <c r="L68" s="75"/>
      <c r="M68" s="75"/>
      <c r="N68" s="75"/>
      <c r="O68" s="75"/>
      <c r="P68" s="75"/>
      <c r="Q68" s="75"/>
      <c r="R68" s="75"/>
      <c r="S68" s="75"/>
      <c r="T68" s="75"/>
      <c r="U68" s="75"/>
      <c r="V68" s="75"/>
      <c r="W68" s="75"/>
      <c r="X68" s="75"/>
      <c r="Y68" s="75"/>
      <c r="Z68" s="75"/>
      <c r="AA68" s="75"/>
      <c r="AB68" s="75"/>
      <c r="AC68"/>
    </row>
    <row r="69" spans="1:29" ht="12.75" customHeight="1" x14ac:dyDescent="0.2">
      <c r="A69"/>
      <c r="B69"/>
      <c r="C69"/>
      <c r="E69" s="75"/>
      <c r="F69" s="75"/>
      <c r="G69" s="75" t="s">
        <v>401</v>
      </c>
      <c r="H69" s="75"/>
      <c r="I69" s="75"/>
      <c r="J69" s="75"/>
      <c r="K69" s="75"/>
      <c r="L69" s="75"/>
      <c r="M69" s="75"/>
      <c r="N69" s="75"/>
      <c r="O69" s="75"/>
      <c r="P69" s="75"/>
      <c r="Q69" s="75"/>
      <c r="R69" s="75"/>
      <c r="S69" s="75"/>
      <c r="T69" s="75"/>
      <c r="U69" s="75"/>
      <c r="V69" s="75"/>
      <c r="W69" s="75"/>
      <c r="X69" s="75"/>
      <c r="Y69" s="75"/>
      <c r="Z69" s="75"/>
      <c r="AA69" s="75"/>
      <c r="AB69" s="75"/>
      <c r="AC69"/>
    </row>
    <row r="70" spans="1:29" ht="12.75" customHeight="1" x14ac:dyDescent="0.2">
      <c r="A70"/>
      <c r="B70"/>
      <c r="C70"/>
      <c r="E70" s="75"/>
      <c r="F70" s="75"/>
      <c r="G70" s="75" t="s">
        <v>402</v>
      </c>
      <c r="H70" s="75"/>
      <c r="I70" s="75"/>
      <c r="J70" s="75"/>
      <c r="K70" s="75"/>
      <c r="L70" s="75"/>
      <c r="M70" s="75"/>
      <c r="N70" s="75"/>
      <c r="O70" s="75"/>
      <c r="P70" s="75"/>
      <c r="Q70" s="75"/>
      <c r="R70" s="75"/>
      <c r="S70" s="75"/>
      <c r="T70" s="75"/>
      <c r="U70" s="75"/>
      <c r="V70" s="75"/>
      <c r="W70" s="75"/>
      <c r="X70" s="75"/>
      <c r="Y70" s="75"/>
      <c r="Z70" s="75"/>
      <c r="AA70" s="75"/>
      <c r="AB70" s="75"/>
      <c r="AC70"/>
    </row>
    <row r="71" spans="1:29" ht="12.75" customHeight="1" x14ac:dyDescent="0.2">
      <c r="A71"/>
      <c r="B71"/>
      <c r="C71"/>
      <c r="E71" s="75"/>
      <c r="F71" s="75"/>
      <c r="G71" s="75" t="s">
        <v>403</v>
      </c>
      <c r="H71" s="75"/>
      <c r="I71" s="75"/>
      <c r="J71" s="75"/>
      <c r="K71" s="75"/>
      <c r="L71" s="75"/>
      <c r="M71" s="75"/>
      <c r="N71" s="75"/>
      <c r="O71" s="75"/>
      <c r="P71" s="75"/>
      <c r="Q71" s="75"/>
      <c r="R71" s="75"/>
      <c r="S71" s="75"/>
      <c r="T71" s="75"/>
      <c r="U71" s="75"/>
      <c r="V71" s="75"/>
      <c r="W71" s="75"/>
      <c r="X71" s="75"/>
      <c r="Y71" s="75"/>
      <c r="Z71" s="75"/>
      <c r="AA71" s="75"/>
      <c r="AB71" s="75"/>
      <c r="AC71"/>
    </row>
    <row r="72" spans="1:29" ht="12.75" customHeight="1" x14ac:dyDescent="0.2">
      <c r="A72"/>
      <c r="B72"/>
      <c r="C72"/>
      <c r="E72" s="75"/>
      <c r="F72" s="75"/>
      <c r="G72" s="75" t="s">
        <v>404</v>
      </c>
      <c r="H72" s="75"/>
      <c r="I72" s="75"/>
      <c r="J72" s="75"/>
      <c r="K72" s="75"/>
      <c r="L72" s="75"/>
      <c r="M72" s="75"/>
      <c r="N72" s="75"/>
      <c r="O72" s="75"/>
      <c r="P72" s="75"/>
      <c r="Q72" s="75"/>
      <c r="R72" s="75"/>
      <c r="S72" s="75"/>
      <c r="T72" s="75"/>
      <c r="U72" s="75"/>
      <c r="V72" s="75"/>
      <c r="W72" s="75"/>
      <c r="X72" s="75"/>
      <c r="Y72" s="75"/>
      <c r="Z72" s="75"/>
      <c r="AA72" s="75"/>
      <c r="AB72" s="75"/>
      <c r="AC72"/>
    </row>
    <row r="73" spans="1:29" ht="12.75" customHeight="1" x14ac:dyDescent="0.2">
      <c r="A73"/>
      <c r="B73"/>
      <c r="C73"/>
      <c r="E73" s="75"/>
      <c r="F73" s="75"/>
      <c r="G73" s="75" t="s">
        <v>405</v>
      </c>
      <c r="H73" s="75"/>
      <c r="I73" s="75"/>
      <c r="J73" s="75"/>
      <c r="K73" s="75"/>
      <c r="L73" s="75"/>
      <c r="M73" s="75"/>
      <c r="N73" s="75"/>
      <c r="O73" s="75"/>
      <c r="P73" s="75"/>
      <c r="Q73" s="75"/>
      <c r="R73" s="75"/>
      <c r="S73" s="75"/>
      <c r="T73" s="75"/>
      <c r="U73" s="75"/>
      <c r="V73" s="75"/>
      <c r="W73" s="75"/>
      <c r="X73" s="75"/>
      <c r="Y73" s="75"/>
      <c r="Z73" s="75"/>
      <c r="AA73" s="75"/>
      <c r="AB73" s="75"/>
      <c r="AC73"/>
    </row>
    <row r="74" spans="1:29" ht="12.75" customHeight="1" x14ac:dyDescent="0.2">
      <c r="A74"/>
      <c r="B74"/>
      <c r="C74"/>
      <c r="E74" s="75"/>
      <c r="F74" s="75"/>
      <c r="G74" s="75" t="s">
        <v>406</v>
      </c>
      <c r="H74" s="75"/>
      <c r="I74" s="75"/>
      <c r="J74" s="75"/>
      <c r="K74" s="75"/>
      <c r="L74" s="75"/>
      <c r="M74" s="75"/>
      <c r="N74" s="75"/>
      <c r="O74" s="75"/>
      <c r="P74" s="75"/>
      <c r="Q74" s="75"/>
      <c r="R74" s="75"/>
      <c r="S74" s="75"/>
      <c r="T74" s="75"/>
      <c r="U74" s="75"/>
      <c r="V74" s="75"/>
      <c r="W74" s="75"/>
      <c r="X74" s="75"/>
      <c r="Y74" s="75"/>
      <c r="Z74" s="75"/>
      <c r="AA74" s="75"/>
      <c r="AB74" s="75"/>
      <c r="AC74"/>
    </row>
    <row r="75" spans="1:29" ht="12.75" customHeight="1" x14ac:dyDescent="0.2">
      <c r="A75"/>
      <c r="B75"/>
      <c r="C75"/>
      <c r="E75" s="75"/>
      <c r="F75" s="75"/>
      <c r="G75" s="75" t="s">
        <v>407</v>
      </c>
      <c r="H75" s="75"/>
      <c r="I75" s="75"/>
      <c r="J75" s="75"/>
      <c r="K75" s="75"/>
      <c r="L75" s="75"/>
      <c r="M75" s="75"/>
      <c r="N75" s="75"/>
      <c r="O75" s="75"/>
      <c r="P75" s="75"/>
      <c r="Q75" s="75"/>
      <c r="R75" s="75"/>
      <c r="S75" s="75"/>
      <c r="T75" s="75"/>
      <c r="U75" s="75"/>
      <c r="V75" s="75"/>
      <c r="W75" s="75"/>
      <c r="X75" s="75"/>
      <c r="Y75" s="75"/>
      <c r="Z75" s="75"/>
      <c r="AA75" s="75"/>
      <c r="AB75" s="75"/>
      <c r="AC75"/>
    </row>
    <row r="76" spans="1:29" ht="12.75" customHeight="1" x14ac:dyDescent="0.2">
      <c r="A76"/>
      <c r="B76"/>
      <c r="C76"/>
      <c r="E76" s="75"/>
      <c r="F76" s="75"/>
      <c r="G76" s="75" t="s">
        <v>408</v>
      </c>
      <c r="H76" s="75"/>
      <c r="I76" s="75"/>
      <c r="J76" s="75"/>
      <c r="K76" s="75"/>
      <c r="L76" s="75"/>
      <c r="M76" s="75"/>
      <c r="N76" s="75"/>
      <c r="O76" s="75"/>
      <c r="P76" s="75"/>
      <c r="Q76" s="75"/>
      <c r="R76" s="75"/>
      <c r="S76" s="75"/>
      <c r="T76" s="75"/>
      <c r="U76" s="75"/>
      <c r="V76" s="75"/>
      <c r="W76" s="75"/>
      <c r="X76" s="75"/>
      <c r="Y76" s="75"/>
      <c r="Z76" s="75"/>
      <c r="AA76" s="75"/>
      <c r="AB76" s="75"/>
      <c r="AC76"/>
    </row>
    <row r="77" spans="1:29" ht="12.75" customHeight="1" x14ac:dyDescent="0.2">
      <c r="A77"/>
      <c r="B77"/>
      <c r="C77"/>
      <c r="E77" s="75"/>
      <c r="F77" s="75"/>
      <c r="G77" s="75" t="s">
        <v>409</v>
      </c>
      <c r="H77" s="75"/>
      <c r="I77" s="75"/>
      <c r="J77" s="75"/>
      <c r="K77" s="75"/>
      <c r="L77" s="75"/>
      <c r="M77" s="75"/>
      <c r="N77" s="75"/>
      <c r="O77" s="75"/>
      <c r="P77" s="75"/>
      <c r="Q77" s="75"/>
      <c r="R77" s="75"/>
      <c r="S77" s="75"/>
      <c r="T77" s="75"/>
      <c r="U77" s="75"/>
      <c r="V77" s="75"/>
      <c r="W77" s="75"/>
      <c r="X77" s="75"/>
      <c r="Y77" s="75"/>
      <c r="Z77" s="75"/>
      <c r="AA77" s="75"/>
      <c r="AB77" s="75"/>
      <c r="AC77"/>
    </row>
    <row r="78" spans="1:29" ht="12.75" customHeight="1" x14ac:dyDescent="0.2">
      <c r="A78"/>
      <c r="B78"/>
      <c r="C78"/>
      <c r="E78" s="75"/>
      <c r="F78" s="75"/>
      <c r="G78" s="75" t="s">
        <v>410</v>
      </c>
      <c r="H78" s="75"/>
      <c r="I78" s="75"/>
      <c r="J78" s="75"/>
      <c r="K78" s="75"/>
      <c r="L78" s="75"/>
      <c r="M78" s="75"/>
      <c r="N78" s="75"/>
      <c r="O78" s="75"/>
      <c r="P78" s="75"/>
      <c r="Q78" s="75"/>
      <c r="R78" s="75"/>
      <c r="S78" s="75"/>
      <c r="T78" s="75"/>
      <c r="U78" s="75"/>
      <c r="V78" s="75"/>
      <c r="W78" s="75"/>
      <c r="X78" s="75"/>
      <c r="Y78" s="75"/>
      <c r="Z78" s="75"/>
      <c r="AA78" s="75"/>
      <c r="AB78" s="75"/>
      <c r="AC78"/>
    </row>
    <row r="79" spans="1:29" ht="12.75" customHeight="1" x14ac:dyDescent="0.2">
      <c r="A79"/>
      <c r="B79"/>
      <c r="C79"/>
      <c r="E79" s="75"/>
      <c r="F79" s="75"/>
      <c r="G79" s="75" t="s">
        <v>411</v>
      </c>
      <c r="H79" s="75"/>
      <c r="I79" s="75"/>
      <c r="J79" s="75"/>
      <c r="K79" s="75"/>
      <c r="L79" s="75"/>
      <c r="M79" s="75"/>
      <c r="N79" s="75"/>
      <c r="O79" s="75"/>
      <c r="P79" s="75"/>
      <c r="Q79" s="75"/>
      <c r="R79" s="75"/>
      <c r="S79" s="75"/>
      <c r="T79" s="75"/>
      <c r="U79" s="75"/>
      <c r="V79" s="75"/>
      <c r="W79" s="75"/>
      <c r="X79" s="75"/>
      <c r="Y79" s="75"/>
      <c r="Z79" s="75"/>
      <c r="AA79" s="75"/>
      <c r="AB79" s="75"/>
      <c r="AC79"/>
    </row>
    <row r="80" spans="1:29" ht="12.75" customHeight="1" x14ac:dyDescent="0.2">
      <c r="A80"/>
      <c r="B80"/>
      <c r="C80"/>
      <c r="E80" s="75"/>
      <c r="F80" s="75"/>
      <c r="G80" s="75" t="s">
        <v>412</v>
      </c>
      <c r="H80" s="75"/>
      <c r="I80" s="75"/>
      <c r="J80" s="75"/>
      <c r="K80" s="75"/>
      <c r="L80" s="75"/>
      <c r="M80" s="75"/>
      <c r="N80" s="75"/>
      <c r="O80" s="75"/>
      <c r="P80" s="75"/>
      <c r="Q80" s="75"/>
      <c r="R80" s="75"/>
      <c r="S80" s="75"/>
      <c r="T80" s="75"/>
      <c r="U80" s="75"/>
      <c r="V80" s="75"/>
      <c r="W80" s="75"/>
      <c r="X80" s="75"/>
      <c r="Y80" s="75"/>
      <c r="Z80" s="75"/>
      <c r="AA80" s="75"/>
      <c r="AB80" s="75"/>
      <c r="AC80"/>
    </row>
    <row r="81" spans="1:29" ht="12.75" customHeight="1" x14ac:dyDescent="0.2">
      <c r="A81"/>
      <c r="B81"/>
      <c r="C81"/>
      <c r="E81" s="75"/>
      <c r="F81" s="75"/>
      <c r="G81" s="75" t="s">
        <v>413</v>
      </c>
      <c r="H81" s="75"/>
      <c r="I81" s="75"/>
      <c r="J81" s="75"/>
      <c r="K81" s="75"/>
      <c r="L81" s="75"/>
      <c r="M81" s="75"/>
      <c r="N81" s="75"/>
      <c r="O81" s="75"/>
      <c r="P81" s="75"/>
      <c r="Q81" s="75"/>
      <c r="R81" s="75"/>
      <c r="S81" s="75"/>
      <c r="T81" s="75"/>
      <c r="U81" s="75"/>
      <c r="V81" s="75"/>
      <c r="W81" s="75"/>
      <c r="X81" s="75"/>
      <c r="Y81" s="75"/>
      <c r="Z81" s="75"/>
      <c r="AA81" s="75"/>
      <c r="AB81" s="75"/>
      <c r="AC81"/>
    </row>
    <row r="82" spans="1:29" ht="12.75" customHeight="1" x14ac:dyDescent="0.2">
      <c r="A82"/>
      <c r="B82"/>
      <c r="C82"/>
      <c r="E82" s="75"/>
      <c r="F82" s="75"/>
      <c r="G82" s="75" t="s">
        <v>414</v>
      </c>
      <c r="H82" s="75"/>
      <c r="I82" s="75"/>
      <c r="J82" s="75"/>
      <c r="K82" s="75"/>
      <c r="L82" s="75"/>
      <c r="M82" s="75"/>
      <c r="N82" s="75"/>
      <c r="O82" s="75"/>
      <c r="P82" s="75"/>
      <c r="Q82" s="75"/>
      <c r="R82" s="75"/>
      <c r="S82" s="75"/>
      <c r="T82" s="75"/>
      <c r="U82" s="75"/>
      <c r="V82" s="75"/>
      <c r="W82" s="75"/>
      <c r="X82" s="75"/>
      <c r="Y82" s="75"/>
      <c r="Z82" s="75"/>
      <c r="AA82" s="75"/>
      <c r="AB82" s="75"/>
      <c r="AC82"/>
    </row>
    <row r="83" spans="1:29" ht="12.75" customHeight="1" x14ac:dyDescent="0.2">
      <c r="A83"/>
      <c r="B83"/>
      <c r="C83"/>
      <c r="E83" s="75"/>
      <c r="F83" s="75"/>
      <c r="G83" s="75" t="s">
        <v>415</v>
      </c>
      <c r="H83" s="75"/>
      <c r="I83" s="75"/>
      <c r="J83" s="75"/>
      <c r="K83" s="75"/>
      <c r="L83" s="75"/>
      <c r="M83" s="75"/>
      <c r="N83" s="75"/>
      <c r="O83" s="75"/>
      <c r="P83" s="75"/>
      <c r="Q83" s="75"/>
      <c r="R83" s="75"/>
      <c r="S83" s="75"/>
      <c r="T83" s="75"/>
      <c r="U83" s="75"/>
      <c r="V83" s="75"/>
      <c r="W83" s="75"/>
      <c r="X83" s="75"/>
      <c r="Y83" s="75"/>
      <c r="Z83" s="75"/>
      <c r="AA83" s="75"/>
      <c r="AB83" s="75"/>
      <c r="AC83"/>
    </row>
    <row r="84" spans="1:29" x14ac:dyDescent="0.2">
      <c r="A84"/>
      <c r="B84"/>
      <c r="C84"/>
      <c r="D84"/>
      <c r="E84" s="75"/>
      <c r="F84" s="75"/>
      <c r="G84" s="75"/>
      <c r="H84" s="75"/>
      <c r="I84" s="75"/>
      <c r="J84" s="75"/>
      <c r="K84" s="75"/>
      <c r="L84" s="75"/>
      <c r="M84" s="75"/>
      <c r="N84" s="75"/>
      <c r="O84" s="75"/>
      <c r="P84" s="75"/>
      <c r="Q84" s="75"/>
      <c r="R84" s="75"/>
      <c r="S84" s="75"/>
      <c r="T84" s="75"/>
      <c r="U84" s="75"/>
      <c r="V84" s="75"/>
      <c r="W84" s="75"/>
      <c r="X84" s="75"/>
      <c r="Y84" s="75"/>
      <c r="Z84" s="75"/>
      <c r="AA84" s="75"/>
      <c r="AB84" s="75"/>
      <c r="AC84"/>
    </row>
    <row r="85" spans="1:29" x14ac:dyDescent="0.2">
      <c r="A85"/>
      <c r="B85"/>
      <c r="C85"/>
      <c r="D85"/>
      <c r="E85" s="75"/>
      <c r="F85" s="75"/>
      <c r="G85" s="75"/>
      <c r="H85" s="75"/>
      <c r="I85" s="75"/>
      <c r="J85" s="75"/>
      <c r="K85" s="75"/>
      <c r="L85" s="75"/>
      <c r="M85" s="75"/>
      <c r="N85" s="75"/>
      <c r="O85" s="75"/>
      <c r="P85" s="75"/>
      <c r="Q85" s="75"/>
      <c r="R85" s="75"/>
      <c r="S85" s="75"/>
      <c r="T85" s="75"/>
      <c r="U85" s="75"/>
      <c r="V85" s="75"/>
      <c r="W85" s="75"/>
      <c r="X85" s="75"/>
      <c r="Y85" s="75"/>
      <c r="Z85" s="75"/>
      <c r="AA85" s="75"/>
      <c r="AB85" s="75"/>
      <c r="AC85"/>
    </row>
    <row r="86" spans="1:29" x14ac:dyDescent="0.2">
      <c r="A86"/>
      <c r="B86"/>
      <c r="C86"/>
      <c r="D86"/>
      <c r="E86" s="75"/>
      <c r="F86" s="75"/>
      <c r="G86" s="75"/>
      <c r="H86" s="75"/>
      <c r="I86" s="75"/>
      <c r="J86" s="75"/>
      <c r="K86" s="75"/>
      <c r="L86" s="75"/>
      <c r="M86" s="75"/>
      <c r="N86" s="75"/>
      <c r="O86" s="75"/>
      <c r="P86" s="75"/>
      <c r="Q86" s="75"/>
      <c r="R86" s="75"/>
      <c r="S86" s="75"/>
      <c r="T86" s="75"/>
      <c r="U86" s="75"/>
      <c r="V86" s="75"/>
      <c r="W86" s="75"/>
      <c r="X86" s="75"/>
      <c r="Y86" s="75"/>
      <c r="Z86" s="75"/>
      <c r="AA86" s="75"/>
      <c r="AB86" s="75"/>
      <c r="AC86"/>
    </row>
    <row r="87" spans="1:29" x14ac:dyDescent="0.2">
      <c r="A87"/>
      <c r="B87"/>
      <c r="C87"/>
      <c r="D87"/>
      <c r="E87" s="75"/>
      <c r="F87" s="75"/>
      <c r="G87" s="75"/>
      <c r="H87" s="75"/>
      <c r="I87" s="75"/>
      <c r="J87" s="75"/>
      <c r="K87" s="75"/>
      <c r="L87" s="75"/>
      <c r="M87" s="75"/>
      <c r="N87" s="75"/>
      <c r="O87" s="75"/>
      <c r="P87" s="75"/>
      <c r="Q87" s="75"/>
      <c r="R87" s="75"/>
      <c r="S87" s="75"/>
      <c r="T87" s="75"/>
      <c r="U87" s="75"/>
      <c r="V87" s="75"/>
      <c r="W87" s="75"/>
      <c r="X87" s="75"/>
      <c r="Y87" s="75"/>
      <c r="Z87" s="75"/>
      <c r="AA87" s="75"/>
      <c r="AB87" s="75"/>
      <c r="AC87"/>
    </row>
    <row r="88" spans="1:29" x14ac:dyDescent="0.2">
      <c r="A88"/>
      <c r="B88"/>
      <c r="C88"/>
      <c r="D88"/>
      <c r="E88" s="75"/>
      <c r="F88" s="75"/>
      <c r="G88" s="75"/>
      <c r="H88" s="75"/>
      <c r="I88" s="75"/>
      <c r="J88" s="75"/>
      <c r="K88" s="75"/>
      <c r="L88" s="75"/>
      <c r="M88" s="75"/>
      <c r="N88" s="75"/>
      <c r="O88" s="75"/>
      <c r="P88" s="75"/>
      <c r="Q88" s="75"/>
      <c r="R88" s="75"/>
      <c r="S88" s="75"/>
      <c r="T88" s="75"/>
      <c r="U88" s="75"/>
      <c r="V88" s="75"/>
      <c r="W88" s="75"/>
      <c r="X88" s="75"/>
      <c r="Y88" s="75"/>
      <c r="Z88" s="75"/>
      <c r="AA88" s="75"/>
      <c r="AB88" s="75"/>
      <c r="AC88"/>
    </row>
    <row r="89" spans="1:29" x14ac:dyDescent="0.2">
      <c r="A89"/>
      <c r="B89"/>
      <c r="C89"/>
      <c r="D89"/>
      <c r="E89" s="75"/>
      <c r="F89" s="75"/>
      <c r="G89" s="75"/>
      <c r="H89" s="75"/>
      <c r="I89" s="75"/>
      <c r="J89" s="75"/>
      <c r="K89" s="75"/>
      <c r="L89" s="75"/>
      <c r="M89" s="75"/>
      <c r="N89" s="75"/>
      <c r="O89" s="75"/>
      <c r="P89" s="75"/>
      <c r="Q89" s="75"/>
      <c r="R89" s="75"/>
      <c r="S89" s="75"/>
      <c r="T89" s="75"/>
      <c r="U89" s="75"/>
      <c r="V89" s="75"/>
      <c r="W89" s="75"/>
      <c r="X89" s="75"/>
      <c r="Y89" s="75"/>
      <c r="Z89" s="75"/>
      <c r="AA89" s="75"/>
      <c r="AB89" s="75"/>
      <c r="AC89"/>
    </row>
    <row r="90" spans="1:29" x14ac:dyDescent="0.2">
      <c r="A90"/>
      <c r="B90"/>
      <c r="C90"/>
      <c r="D90"/>
      <c r="E90" s="75"/>
      <c r="F90" s="75"/>
      <c r="G90" s="75"/>
      <c r="H90" s="75"/>
      <c r="I90" s="75"/>
      <c r="J90" s="75"/>
      <c r="K90" s="75"/>
      <c r="L90" s="75"/>
      <c r="M90" s="75"/>
      <c r="N90" s="75"/>
      <c r="O90" s="75"/>
      <c r="P90" s="75"/>
      <c r="Q90" s="75"/>
      <c r="R90" s="75"/>
      <c r="S90" s="75"/>
      <c r="T90" s="75"/>
      <c r="U90" s="75"/>
      <c r="V90" s="75"/>
      <c r="W90" s="75"/>
      <c r="X90" s="75"/>
      <c r="Y90" s="75"/>
      <c r="Z90" s="75"/>
      <c r="AA90" s="75"/>
      <c r="AB90" s="75"/>
      <c r="AC90"/>
    </row>
    <row r="91" spans="1:29" x14ac:dyDescent="0.2">
      <c r="A91"/>
      <c r="B91"/>
      <c r="C91"/>
      <c r="D91"/>
      <c r="E91" s="75"/>
      <c r="F91" s="75"/>
      <c r="G91" s="75"/>
      <c r="H91" s="75"/>
      <c r="I91" s="75"/>
      <c r="J91" s="75"/>
      <c r="K91" s="75"/>
      <c r="L91" s="75"/>
      <c r="M91" s="75"/>
      <c r="N91" s="75"/>
      <c r="O91" s="75"/>
      <c r="P91" s="75"/>
      <c r="Q91" s="75"/>
      <c r="R91" s="75"/>
      <c r="S91" s="75"/>
      <c r="T91" s="75"/>
      <c r="U91" s="75"/>
      <c r="V91" s="75"/>
      <c r="W91" s="75"/>
      <c r="X91" s="75"/>
      <c r="Y91" s="75"/>
      <c r="Z91" s="75"/>
      <c r="AA91" s="75"/>
      <c r="AB91" s="75"/>
      <c r="AC91"/>
    </row>
    <row r="92" spans="1:29" x14ac:dyDescent="0.2">
      <c r="A92"/>
      <c r="B92"/>
      <c r="C92"/>
      <c r="D92"/>
      <c r="E92" s="75"/>
      <c r="F92" s="75"/>
      <c r="G92" s="75"/>
      <c r="H92" s="75"/>
      <c r="I92" s="75"/>
      <c r="J92" s="75"/>
      <c r="K92" s="75"/>
      <c r="L92" s="75"/>
      <c r="M92" s="75"/>
      <c r="N92" s="75"/>
      <c r="O92" s="75"/>
      <c r="P92" s="75"/>
      <c r="Q92" s="75"/>
      <c r="R92" s="75"/>
      <c r="S92" s="75"/>
      <c r="T92" s="75"/>
      <c r="U92" s="75"/>
      <c r="V92" s="75"/>
      <c r="W92" s="75"/>
      <c r="X92" s="75"/>
      <c r="Y92" s="75"/>
      <c r="Z92" s="75"/>
      <c r="AA92" s="75"/>
      <c r="AB92" s="75"/>
      <c r="AC92"/>
    </row>
    <row r="93" spans="1:29" x14ac:dyDescent="0.2">
      <c r="A93"/>
      <c r="B93"/>
      <c r="C93"/>
      <c r="D93"/>
      <c r="E93" s="75"/>
      <c r="F93" s="75"/>
      <c r="G93" s="75"/>
      <c r="H93" s="75"/>
      <c r="I93" s="75"/>
      <c r="J93" s="75"/>
      <c r="K93" s="75"/>
      <c r="L93" s="75"/>
      <c r="M93" s="75"/>
      <c r="N93" s="75"/>
      <c r="O93" s="75"/>
      <c r="P93" s="75"/>
      <c r="Q93" s="75"/>
      <c r="R93" s="75"/>
      <c r="S93" s="75"/>
      <c r="T93" s="75"/>
      <c r="U93" s="75"/>
      <c r="V93" s="75"/>
      <c r="W93" s="75"/>
      <c r="X93" s="75"/>
      <c r="Y93" s="75"/>
      <c r="Z93" s="75"/>
      <c r="AA93" s="75"/>
      <c r="AB93" s="75"/>
      <c r="AC93"/>
    </row>
    <row r="94" spans="1:29" x14ac:dyDescent="0.2">
      <c r="A94"/>
      <c r="B94"/>
      <c r="C94"/>
      <c r="D94"/>
      <c r="E94" s="75"/>
      <c r="F94" s="75"/>
      <c r="G94" s="75"/>
      <c r="H94" s="75"/>
      <c r="I94" s="75"/>
      <c r="J94" s="75"/>
      <c r="K94" s="75"/>
      <c r="L94" s="75"/>
      <c r="M94" s="75"/>
      <c r="N94" s="75"/>
      <c r="O94" s="75"/>
      <c r="P94" s="75"/>
      <c r="Q94" s="75"/>
      <c r="R94" s="75"/>
      <c r="S94" s="75"/>
      <c r="T94" s="75"/>
      <c r="U94" s="75"/>
      <c r="V94" s="75"/>
      <c r="W94" s="75"/>
      <c r="X94" s="75"/>
      <c r="Y94" s="75"/>
      <c r="Z94" s="75"/>
      <c r="AA94" s="75"/>
      <c r="AB94" s="75"/>
      <c r="AC94"/>
    </row>
    <row r="95" spans="1:29" x14ac:dyDescent="0.2">
      <c r="A95"/>
      <c r="B95"/>
      <c r="C95"/>
      <c r="D95"/>
      <c r="E95" s="75"/>
      <c r="F95" s="75"/>
      <c r="G95" s="75"/>
      <c r="H95" s="75"/>
      <c r="I95" s="75"/>
      <c r="J95" s="75"/>
      <c r="K95" s="75"/>
      <c r="L95" s="75"/>
      <c r="M95" s="75"/>
      <c r="N95" s="75"/>
      <c r="O95" s="75"/>
      <c r="P95" s="75"/>
      <c r="Q95" s="75"/>
      <c r="R95" s="75"/>
      <c r="S95" s="75"/>
      <c r="T95" s="75"/>
      <c r="U95" s="75"/>
      <c r="V95" s="75"/>
      <c r="W95" s="75"/>
      <c r="X95" s="75"/>
      <c r="Y95" s="75"/>
      <c r="Z95" s="75"/>
      <c r="AA95" s="75"/>
      <c r="AB95" s="75"/>
      <c r="AC95"/>
    </row>
    <row r="96" spans="1:29" x14ac:dyDescent="0.2">
      <c r="A96"/>
      <c r="B96"/>
      <c r="C96"/>
      <c r="D96"/>
      <c r="E96" s="75"/>
      <c r="F96" s="75"/>
      <c r="G96" s="75"/>
      <c r="H96" s="75"/>
      <c r="I96" s="75"/>
      <c r="J96" s="75"/>
      <c r="K96" s="75"/>
      <c r="L96" s="75"/>
      <c r="M96" s="75"/>
      <c r="N96" s="75"/>
      <c r="O96" s="75"/>
      <c r="P96" s="75"/>
      <c r="Q96" s="75"/>
      <c r="R96" s="75"/>
      <c r="S96" s="75"/>
      <c r="T96" s="75"/>
      <c r="U96" s="75"/>
      <c r="V96" s="75"/>
      <c r="W96" s="75"/>
      <c r="X96" s="75"/>
      <c r="Y96" s="75"/>
      <c r="Z96" s="75"/>
      <c r="AA96" s="75"/>
      <c r="AB96" s="75"/>
      <c r="AC96"/>
    </row>
    <row r="97" spans="1:30" x14ac:dyDescent="0.2">
      <c r="A97"/>
      <c r="B97"/>
      <c r="C97"/>
      <c r="D97"/>
      <c r="E97" s="75"/>
      <c r="F97" s="75"/>
      <c r="G97" s="75"/>
      <c r="H97" s="75"/>
      <c r="I97" s="75"/>
      <c r="J97" s="75"/>
      <c r="K97" s="75"/>
      <c r="L97" s="75"/>
      <c r="M97" s="75"/>
      <c r="N97" s="75"/>
      <c r="O97" s="75"/>
      <c r="P97" s="75"/>
      <c r="Q97" s="75"/>
      <c r="R97" s="75"/>
      <c r="S97" s="75"/>
      <c r="T97" s="75"/>
      <c r="U97" s="75"/>
      <c r="V97" s="75"/>
      <c r="W97" s="75"/>
      <c r="X97" s="75"/>
      <c r="Y97" s="75"/>
      <c r="Z97" s="75"/>
      <c r="AA97" s="75"/>
      <c r="AB97" s="75"/>
      <c r="AC97"/>
    </row>
    <row r="98" spans="1:30" x14ac:dyDescent="0.2">
      <c r="A98"/>
      <c r="B98"/>
      <c r="C98"/>
      <c r="D98"/>
      <c r="E98" s="75"/>
      <c r="F98" s="75"/>
      <c r="G98" s="75"/>
      <c r="H98" s="75"/>
      <c r="I98" s="75"/>
      <c r="J98" s="75"/>
      <c r="K98" s="75"/>
      <c r="L98" s="75"/>
      <c r="M98" s="75"/>
      <c r="N98" s="75"/>
      <c r="O98" s="75"/>
      <c r="P98" s="75"/>
      <c r="Q98" s="75"/>
      <c r="R98" s="75"/>
      <c r="S98" s="75"/>
      <c r="T98" s="75"/>
      <c r="U98" s="75"/>
      <c r="V98" s="75"/>
      <c r="W98" s="75"/>
      <c r="X98" s="75"/>
      <c r="Y98" s="75"/>
      <c r="Z98" s="75"/>
      <c r="AA98" s="75"/>
      <c r="AB98" s="75"/>
      <c r="AC98"/>
    </row>
    <row r="99" spans="1:30" x14ac:dyDescent="0.2">
      <c r="A99"/>
      <c r="B99"/>
      <c r="C99"/>
      <c r="D99"/>
      <c r="E99" s="75"/>
      <c r="F99" s="75"/>
      <c r="G99" s="75"/>
      <c r="H99" s="75"/>
      <c r="I99" s="75"/>
      <c r="J99" s="75"/>
      <c r="K99" s="75"/>
      <c r="L99" s="75"/>
      <c r="M99" s="75"/>
      <c r="N99" s="75"/>
      <c r="O99" s="75"/>
      <c r="P99" s="75"/>
      <c r="Q99" s="75"/>
      <c r="R99" s="75"/>
      <c r="S99" s="75"/>
      <c r="T99" s="75"/>
      <c r="U99" s="75"/>
      <c r="V99" s="75"/>
      <c r="W99" s="75"/>
      <c r="X99" s="75"/>
      <c r="Y99" s="75"/>
      <c r="Z99" s="75"/>
      <c r="AA99" s="75"/>
      <c r="AB99" s="75"/>
      <c r="AC99"/>
    </row>
    <row r="100" spans="1:30" x14ac:dyDescent="0.2">
      <c r="A100"/>
      <c r="B100"/>
      <c r="C100"/>
      <c r="D100"/>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row>
    <row r="101" spans="1:30" x14ac:dyDescent="0.2">
      <c r="A101"/>
      <c r="B101"/>
      <c r="C101"/>
      <c r="D101"/>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row>
    <row r="102" spans="1:30" x14ac:dyDescent="0.2">
      <c r="A102"/>
      <c r="B102"/>
      <c r="C102"/>
      <c r="D102"/>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row>
    <row r="103" spans="1:30" x14ac:dyDescent="0.2">
      <c r="A103"/>
      <c r="B103"/>
      <c r="C103"/>
      <c r="D103"/>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row>
    <row r="104" spans="1:30" x14ac:dyDescent="0.2">
      <c r="A104"/>
      <c r="B104"/>
      <c r="C104"/>
      <c r="D104"/>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row>
    <row r="105" spans="1:30" x14ac:dyDescent="0.2">
      <c r="A105"/>
      <c r="B105"/>
      <c r="C105"/>
      <c r="D10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row>
    <row r="106" spans="1:30" x14ac:dyDescent="0.2">
      <c r="A106"/>
      <c r="B106"/>
      <c r="C106"/>
      <c r="D106"/>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row>
    <row r="107" spans="1:30" x14ac:dyDescent="0.2">
      <c r="A107"/>
      <c r="B107"/>
      <c r="C107"/>
      <c r="D107"/>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row>
    <row r="108" spans="1:30" x14ac:dyDescent="0.2">
      <c r="A108"/>
      <c r="B108"/>
      <c r="C108"/>
      <c r="D108"/>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row>
    <row r="109" spans="1:30" x14ac:dyDescent="0.2">
      <c r="A109"/>
      <c r="B109"/>
      <c r="C109"/>
      <c r="D109"/>
      <c r="E109" s="75"/>
      <c r="F109" s="75"/>
      <c r="G109" s="75"/>
      <c r="H109" s="75"/>
      <c r="I109" s="75"/>
      <c r="J109" s="75"/>
      <c r="K109" s="75"/>
      <c r="L109" s="75"/>
      <c r="M109" s="75"/>
      <c r="N109" s="75"/>
      <c r="O109" s="75"/>
      <c r="P109" s="75"/>
      <c r="Q109" s="75"/>
      <c r="R109" s="75"/>
      <c r="S109" s="75"/>
      <c r="T109" s="75"/>
      <c r="U109" s="75"/>
      <c r="V109" s="75"/>
      <c r="W109" s="75"/>
      <c r="X109" s="75"/>
      <c r="Y109" s="75"/>
      <c r="Z109" s="75"/>
      <c r="AA109"/>
      <c r="AB109"/>
      <c r="AC109"/>
      <c r="AD109"/>
    </row>
    <row r="110" spans="1:30" x14ac:dyDescent="0.2">
      <c r="A110"/>
      <c r="B110"/>
      <c r="C110"/>
      <c r="D110"/>
      <c r="E110" s="75"/>
      <c r="F110" s="75"/>
      <c r="G110" s="75"/>
      <c r="H110" s="75"/>
      <c r="I110" s="75"/>
      <c r="J110" s="75"/>
      <c r="K110" s="75"/>
      <c r="L110" s="75"/>
      <c r="M110" s="75"/>
      <c r="N110" s="75"/>
      <c r="O110" s="75"/>
      <c r="P110" s="75"/>
      <c r="Q110" s="75"/>
      <c r="R110" s="75"/>
      <c r="S110" s="75"/>
      <c r="T110" s="75"/>
      <c r="U110" s="75"/>
      <c r="V110" s="75"/>
      <c r="W110" s="75"/>
      <c r="X110" s="75"/>
      <c r="Y110" s="75"/>
      <c r="Z110" s="75"/>
      <c r="AA110"/>
      <c r="AB110"/>
      <c r="AC110"/>
      <c r="AD110"/>
    </row>
    <row r="111" spans="1:30" x14ac:dyDescent="0.2">
      <c r="A111"/>
      <c r="B111"/>
      <c r="C111"/>
      <c r="E111" s="33"/>
      <c r="F111" s="34"/>
      <c r="G111" s="34"/>
      <c r="H111" s="34"/>
      <c r="I111" s="34"/>
      <c r="J111" s="34"/>
      <c r="K111" s="34"/>
      <c r="L111" s="34"/>
      <c r="M111" s="34"/>
      <c r="N111" s="34"/>
      <c r="O111" s="34"/>
      <c r="P111" s="34"/>
      <c r="Q111" s="34"/>
      <c r="R111" s="34"/>
      <c r="S111" s="34"/>
      <c r="T111" s="34"/>
      <c r="U111" s="34"/>
      <c r="V111" s="34"/>
      <c r="W111" s="34"/>
      <c r="X111" s="34"/>
      <c r="Y111" s="34"/>
      <c r="Z111" s="34"/>
      <c r="AA111"/>
      <c r="AB111"/>
      <c r="AC111"/>
      <c r="AD111"/>
    </row>
    <row r="112" spans="1:30" x14ac:dyDescent="0.2">
      <c r="A112"/>
      <c r="B112"/>
      <c r="C112"/>
      <c r="E112" s="33"/>
      <c r="F112" s="34"/>
      <c r="G112" s="34"/>
      <c r="H112" s="34"/>
      <c r="I112" s="34"/>
      <c r="J112" s="34"/>
      <c r="K112" s="34"/>
      <c r="L112" s="34"/>
      <c r="M112" s="34"/>
      <c r="N112" s="34"/>
      <c r="O112" s="34"/>
      <c r="P112" s="34"/>
      <c r="Q112" s="34"/>
      <c r="R112" s="34"/>
      <c r="S112" s="34"/>
      <c r="T112" s="34"/>
      <c r="U112" s="34"/>
      <c r="V112" s="34"/>
      <c r="W112" s="34"/>
      <c r="X112" s="34"/>
      <c r="Y112" s="34"/>
      <c r="Z112" s="34"/>
      <c r="AA112"/>
      <c r="AB112"/>
      <c r="AC112"/>
      <c r="AD112"/>
    </row>
    <row r="113" spans="1:30" x14ac:dyDescent="0.2">
      <c r="A113"/>
      <c r="B113"/>
      <c r="C113"/>
      <c r="E113" s="33"/>
      <c r="F113" s="34"/>
      <c r="G113" s="34"/>
      <c r="H113" s="34"/>
      <c r="I113" s="34"/>
      <c r="J113" s="34"/>
      <c r="K113" s="34"/>
      <c r="L113" s="34"/>
      <c r="M113" s="34"/>
      <c r="N113" s="34"/>
      <c r="O113" s="34"/>
      <c r="P113" s="34"/>
      <c r="Q113" s="34"/>
      <c r="R113" s="34"/>
      <c r="S113" s="34"/>
      <c r="T113" s="34"/>
      <c r="U113" s="34"/>
      <c r="V113" s="34"/>
      <c r="W113" s="34"/>
      <c r="X113" s="34"/>
      <c r="Y113" s="34"/>
      <c r="Z113" s="34"/>
      <c r="AA113"/>
      <c r="AB113"/>
      <c r="AC113"/>
      <c r="AD113"/>
    </row>
    <row r="114" spans="1:30" x14ac:dyDescent="0.2">
      <c r="A114"/>
      <c r="B114"/>
      <c r="C114"/>
      <c r="D114"/>
      <c r="E114" s="75"/>
      <c r="F114" s="75"/>
      <c r="G114" s="75"/>
      <c r="H114" s="75"/>
      <c r="I114" s="75"/>
      <c r="J114" s="75"/>
      <c r="K114" s="75"/>
      <c r="L114" s="75"/>
      <c r="M114" s="75"/>
      <c r="N114" s="75"/>
      <c r="O114" s="75"/>
      <c r="P114" s="75"/>
      <c r="Q114" s="75"/>
      <c r="R114" s="75"/>
      <c r="S114" s="75"/>
      <c r="T114" s="75"/>
      <c r="U114" s="75"/>
      <c r="V114" s="75"/>
      <c r="W114" s="75"/>
      <c r="X114" s="75"/>
      <c r="Y114" s="75"/>
      <c r="Z114" s="75"/>
      <c r="AA114"/>
      <c r="AB114"/>
      <c r="AC114"/>
      <c r="AD114"/>
    </row>
    <row r="115" spans="1:30" x14ac:dyDescent="0.2">
      <c r="A115"/>
      <c r="B115"/>
      <c r="C115"/>
      <c r="D115"/>
      <c r="E115" s="75"/>
      <c r="F115" s="75"/>
      <c r="G115" s="75"/>
      <c r="H115" s="75"/>
      <c r="I115" s="75"/>
      <c r="J115" s="75"/>
      <c r="K115" s="75"/>
      <c r="L115" s="75"/>
      <c r="M115" s="75"/>
      <c r="N115" s="75"/>
      <c r="O115" s="75"/>
      <c r="P115" s="75"/>
      <c r="Q115" s="75"/>
      <c r="R115" s="75"/>
      <c r="S115" s="75"/>
      <c r="T115" s="75"/>
      <c r="U115" s="75"/>
      <c r="V115" s="75"/>
      <c r="W115" s="75"/>
      <c r="X115" s="75"/>
      <c r="Y115" s="75"/>
      <c r="Z115" s="75"/>
      <c r="AA115"/>
      <c r="AB115"/>
      <c r="AC115"/>
      <c r="AD115"/>
    </row>
    <row r="116" spans="1:30" x14ac:dyDescent="0.2">
      <c r="A116"/>
      <c r="B116"/>
      <c r="C116"/>
      <c r="D116"/>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c r="AD116"/>
    </row>
    <row r="117" spans="1:30" x14ac:dyDescent="0.2">
      <c r="A117"/>
      <c r="B117"/>
      <c r="C117"/>
      <c r="D117"/>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c r="AD117"/>
    </row>
    <row r="118" spans="1:30" x14ac:dyDescent="0.2">
      <c r="A118"/>
      <c r="B118"/>
      <c r="C118"/>
      <c r="D118"/>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c r="AD118"/>
    </row>
    <row r="119" spans="1:30" x14ac:dyDescent="0.2">
      <c r="A119"/>
      <c r="B119"/>
      <c r="C119"/>
      <c r="D119"/>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c r="AD119"/>
    </row>
    <row r="120" spans="1:30" x14ac:dyDescent="0.2">
      <c r="A120"/>
      <c r="B120"/>
      <c r="C120"/>
      <c r="D120"/>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c r="AD120"/>
    </row>
    <row r="121" spans="1:30" x14ac:dyDescent="0.2">
      <c r="A121"/>
      <c r="B121"/>
      <c r="C121"/>
      <c r="D121"/>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c r="AD121"/>
    </row>
    <row r="122" spans="1:30" x14ac:dyDescent="0.2">
      <c r="A122"/>
      <c r="B122"/>
      <c r="C122"/>
      <c r="D122"/>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c r="AD122"/>
    </row>
    <row r="123" spans="1:30" x14ac:dyDescent="0.2">
      <c r="A123"/>
      <c r="B123"/>
      <c r="C123"/>
      <c r="D123"/>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c r="AD123"/>
    </row>
    <row r="124" spans="1:30" x14ac:dyDescent="0.2">
      <c r="A124"/>
      <c r="B124"/>
      <c r="C124"/>
      <c r="D124"/>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c r="AD124"/>
    </row>
    <row r="125" spans="1:30" x14ac:dyDescent="0.2">
      <c r="A125"/>
      <c r="B125"/>
      <c r="C125"/>
      <c r="D12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c r="AD125"/>
    </row>
    <row r="126" spans="1:30" x14ac:dyDescent="0.2">
      <c r="A126"/>
      <c r="B126"/>
      <c r="C126"/>
      <c r="D126"/>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c r="AD126"/>
    </row>
    <row r="127" spans="1:30" x14ac:dyDescent="0.2">
      <c r="A127"/>
      <c r="B127"/>
      <c r="C127"/>
      <c r="D127"/>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c r="AD127"/>
    </row>
    <row r="128" spans="1:30" x14ac:dyDescent="0.2">
      <c r="A128"/>
      <c r="B128"/>
      <c r="C128"/>
      <c r="D128"/>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c r="AD128"/>
    </row>
    <row r="129" spans="1:30" x14ac:dyDescent="0.2">
      <c r="A129"/>
      <c r="B129"/>
      <c r="C129"/>
      <c r="D129"/>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c r="AD129"/>
    </row>
    <row r="130" spans="1:30" x14ac:dyDescent="0.2">
      <c r="A130"/>
      <c r="B130"/>
      <c r="C130"/>
      <c r="D130"/>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c r="AD130"/>
    </row>
    <row r="131" spans="1:30" x14ac:dyDescent="0.2">
      <c r="A131"/>
      <c r="B131"/>
      <c r="C131"/>
      <c r="D131"/>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c r="AD131"/>
    </row>
    <row r="132" spans="1:30" x14ac:dyDescent="0.2">
      <c r="A132"/>
      <c r="B132"/>
      <c r="C132"/>
      <c r="D132"/>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c r="AD132"/>
    </row>
    <row r="133" spans="1:30" x14ac:dyDescent="0.2">
      <c r="A133"/>
      <c r="B133"/>
      <c r="C133"/>
      <c r="D133"/>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c r="AD133"/>
    </row>
    <row r="134" spans="1:30" x14ac:dyDescent="0.2">
      <c r="A134"/>
      <c r="B134"/>
      <c r="C134"/>
      <c r="D134"/>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c r="AD134"/>
    </row>
    <row r="135" spans="1:30" x14ac:dyDescent="0.2">
      <c r="A135"/>
      <c r="B135"/>
      <c r="C135"/>
      <c r="D13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c r="AD135"/>
    </row>
    <row r="136" spans="1:30" x14ac:dyDescent="0.2">
      <c r="A136"/>
      <c r="B136"/>
      <c r="C136"/>
      <c r="D136"/>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c r="AD136"/>
    </row>
    <row r="137" spans="1:30" x14ac:dyDescent="0.2">
      <c r="A137"/>
      <c r="B137"/>
      <c r="C137"/>
      <c r="D137"/>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c r="AD137"/>
    </row>
    <row r="138" spans="1:30" x14ac:dyDescent="0.2">
      <c r="A138"/>
      <c r="B138"/>
      <c r="C138"/>
      <c r="D138"/>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c r="AD138"/>
    </row>
    <row r="139" spans="1:30" x14ac:dyDescent="0.2">
      <c r="A139"/>
      <c r="B139"/>
      <c r="C139"/>
      <c r="D139"/>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c r="AD139"/>
    </row>
    <row r="140" spans="1:30" x14ac:dyDescent="0.2">
      <c r="A140"/>
      <c r="B140"/>
      <c r="C140"/>
      <c r="D140"/>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c r="AD140"/>
    </row>
    <row r="141" spans="1:30" x14ac:dyDescent="0.2">
      <c r="A141"/>
      <c r="B141"/>
      <c r="C141"/>
      <c r="D141"/>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c r="AD141"/>
    </row>
    <row r="142" spans="1:30" x14ac:dyDescent="0.2">
      <c r="A142"/>
      <c r="B142"/>
      <c r="C142"/>
      <c r="D142"/>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c r="AD142"/>
    </row>
    <row r="143" spans="1:30" x14ac:dyDescent="0.2">
      <c r="A143"/>
      <c r="B143"/>
      <c r="C143"/>
      <c r="D143"/>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c r="AD143"/>
    </row>
    <row r="144" spans="1:30" x14ac:dyDescent="0.2">
      <c r="A144"/>
      <c r="B144"/>
      <c r="C144"/>
      <c r="D144"/>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c r="AD144"/>
    </row>
    <row r="145" spans="1:30" x14ac:dyDescent="0.2">
      <c r="A145"/>
      <c r="B145"/>
      <c r="C145"/>
      <c r="D14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c r="AD145"/>
    </row>
    <row r="146" spans="1:30" x14ac:dyDescent="0.2">
      <c r="A146"/>
      <c r="B146"/>
      <c r="C146"/>
      <c r="D146"/>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c r="AD146"/>
    </row>
    <row r="147" spans="1:30" x14ac:dyDescent="0.2">
      <c r="A147"/>
      <c r="B147"/>
      <c r="C147"/>
      <c r="D147"/>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c r="AD147"/>
    </row>
    <row r="148" spans="1:30" x14ac:dyDescent="0.2">
      <c r="A148"/>
      <c r="B148"/>
      <c r="C148"/>
      <c r="D148"/>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c r="AD148"/>
    </row>
    <row r="149" spans="1:30" x14ac:dyDescent="0.2">
      <c r="A149"/>
      <c r="B149"/>
      <c r="C149"/>
      <c r="D149"/>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c r="AD149"/>
    </row>
    <row r="150" spans="1:30" x14ac:dyDescent="0.2">
      <c r="A150"/>
      <c r="B150"/>
      <c r="C150"/>
      <c r="D150"/>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c r="AD150"/>
    </row>
    <row r="151" spans="1:30" x14ac:dyDescent="0.2">
      <c r="A151"/>
      <c r="B151"/>
      <c r="C151"/>
      <c r="D151"/>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c r="AD151"/>
    </row>
    <row r="152" spans="1:30" x14ac:dyDescent="0.2">
      <c r="A152"/>
      <c r="B152"/>
      <c r="C152"/>
      <c r="D152"/>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c r="AD152"/>
    </row>
    <row r="153" spans="1:30" x14ac:dyDescent="0.2">
      <c r="A153"/>
      <c r="B153"/>
      <c r="C153"/>
      <c r="D153"/>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c r="AD153"/>
    </row>
    <row r="154" spans="1:30" x14ac:dyDescent="0.2">
      <c r="A154"/>
      <c r="B154"/>
      <c r="C154"/>
      <c r="D154"/>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c r="AD154"/>
    </row>
    <row r="155" spans="1:30" x14ac:dyDescent="0.2">
      <c r="A155"/>
      <c r="B155"/>
      <c r="C155"/>
      <c r="D15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c r="AD155"/>
    </row>
    <row r="156" spans="1:30" x14ac:dyDescent="0.2">
      <c r="A156"/>
      <c r="B156"/>
      <c r="C156"/>
      <c r="D156"/>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c r="AD156"/>
    </row>
    <row r="157" spans="1:30" x14ac:dyDescent="0.2">
      <c r="A157"/>
      <c r="B157"/>
      <c r="C157"/>
      <c r="D157"/>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c r="AD157"/>
    </row>
    <row r="158" spans="1:30" x14ac:dyDescent="0.2">
      <c r="A158"/>
      <c r="B158"/>
      <c r="C158"/>
      <c r="D158"/>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c r="AD158"/>
    </row>
    <row r="159" spans="1:30" x14ac:dyDescent="0.2">
      <c r="A159"/>
      <c r="B159"/>
      <c r="C159"/>
      <c r="D159"/>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c r="AD159"/>
    </row>
    <row r="160" spans="1:30" x14ac:dyDescent="0.2">
      <c r="A160"/>
      <c r="B160"/>
      <c r="C160"/>
      <c r="D160"/>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c r="AD160"/>
    </row>
    <row r="161" spans="1:30" x14ac:dyDescent="0.2">
      <c r="A161"/>
      <c r="B161"/>
      <c r="C161"/>
      <c r="D161"/>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c r="AD161"/>
    </row>
    <row r="162" spans="1:30" x14ac:dyDescent="0.2">
      <c r="A162"/>
      <c r="B162"/>
      <c r="C162"/>
      <c r="D162"/>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c r="AD162"/>
    </row>
    <row r="163" spans="1:30" x14ac:dyDescent="0.2">
      <c r="A163"/>
      <c r="B163"/>
      <c r="C163"/>
      <c r="D163"/>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c r="AD163"/>
    </row>
    <row r="164" spans="1:30" x14ac:dyDescent="0.2">
      <c r="A164"/>
      <c r="B164"/>
      <c r="C164"/>
      <c r="D164"/>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c r="AD164"/>
    </row>
    <row r="165" spans="1:30" x14ac:dyDescent="0.2">
      <c r="A165"/>
      <c r="B165"/>
      <c r="C165"/>
      <c r="D16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c r="AD165"/>
    </row>
    <row r="166" spans="1:30" x14ac:dyDescent="0.2">
      <c r="A166"/>
      <c r="B166"/>
      <c r="C166"/>
      <c r="D166"/>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c r="AD166"/>
    </row>
    <row r="167" spans="1:30" x14ac:dyDescent="0.2">
      <c r="A167"/>
      <c r="B167"/>
      <c r="C167"/>
      <c r="D167"/>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c r="AD167"/>
    </row>
    <row r="168" spans="1:30" x14ac:dyDescent="0.2">
      <c r="A168"/>
      <c r="B168"/>
      <c r="C168"/>
      <c r="D168"/>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c r="AD168"/>
    </row>
    <row r="169" spans="1:30" x14ac:dyDescent="0.2">
      <c r="A169"/>
      <c r="B169"/>
      <c r="C169"/>
      <c r="D169"/>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c r="AD169"/>
    </row>
    <row r="170" spans="1:30" x14ac:dyDescent="0.2">
      <c r="A170"/>
      <c r="B170"/>
      <c r="C170"/>
      <c r="D170"/>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c r="AD170"/>
    </row>
    <row r="171" spans="1:30" x14ac:dyDescent="0.2">
      <c r="A171"/>
      <c r="B171"/>
      <c r="C171"/>
      <c r="D171"/>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c r="AD171"/>
    </row>
    <row r="172" spans="1:30" x14ac:dyDescent="0.2">
      <c r="A172"/>
      <c r="B172"/>
      <c r="C172"/>
      <c r="D172"/>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c r="AD172"/>
    </row>
    <row r="173" spans="1:30" x14ac:dyDescent="0.2">
      <c r="A173"/>
      <c r="B173"/>
      <c r="C173"/>
      <c r="D173"/>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c r="AD173"/>
    </row>
    <row r="174" spans="1:30" x14ac:dyDescent="0.2">
      <c r="A174"/>
      <c r="B174"/>
      <c r="C174"/>
      <c r="D174"/>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c r="AD174"/>
    </row>
    <row r="175" spans="1:30" x14ac:dyDescent="0.2">
      <c r="A175"/>
      <c r="B175"/>
      <c r="C175"/>
      <c r="D1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c r="AD175"/>
    </row>
    <row r="176" spans="1:30" x14ac:dyDescent="0.2">
      <c r="A176"/>
      <c r="B176"/>
      <c r="C176"/>
      <c r="D176"/>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c r="AD176"/>
    </row>
    <row r="177" spans="1:30" x14ac:dyDescent="0.2">
      <c r="A177"/>
      <c r="B177"/>
      <c r="C177"/>
      <c r="D177"/>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c r="AD177"/>
    </row>
    <row r="178" spans="1:30" x14ac:dyDescent="0.2">
      <c r="A178"/>
      <c r="B178"/>
      <c r="C178"/>
      <c r="D178"/>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c r="AD178"/>
    </row>
    <row r="179" spans="1:30" x14ac:dyDescent="0.2">
      <c r="A179"/>
      <c r="B179"/>
      <c r="C179"/>
      <c r="D179"/>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c r="AD179"/>
    </row>
    <row r="180" spans="1:30" x14ac:dyDescent="0.2">
      <c r="A180"/>
      <c r="B180"/>
      <c r="C180"/>
      <c r="D180"/>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c r="AD180"/>
    </row>
    <row r="181" spans="1:30" x14ac:dyDescent="0.2">
      <c r="A181"/>
      <c r="B181"/>
      <c r="C181"/>
      <c r="D181"/>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c r="AD181"/>
    </row>
  </sheetData>
  <sheetProtection sheet="1" objects="1" scenarios="1"/>
  <mergeCells count="17">
    <mergeCell ref="A26:AB26"/>
    <mergeCell ref="A49:AB49"/>
    <mergeCell ref="A50:AB50"/>
    <mergeCell ref="A41:AB41"/>
    <mergeCell ref="A23:AB23"/>
    <mergeCell ref="A2:AB2"/>
    <mergeCell ref="A40:AB40"/>
    <mergeCell ref="A3:AB3"/>
    <mergeCell ref="A7:AB7"/>
    <mergeCell ref="A11:AB11"/>
    <mergeCell ref="A14:AB14"/>
    <mergeCell ref="A17:AB17"/>
    <mergeCell ref="A20:AB20"/>
    <mergeCell ref="A29:AB29"/>
    <mergeCell ref="A32:AB32"/>
    <mergeCell ref="A35:AB35"/>
    <mergeCell ref="A38:AB38"/>
  </mergeCells>
  <phoneticPr fontId="2" type="noConversion"/>
  <pageMargins left="0.75" right="0.75" top="1" bottom="1" header="0.5" footer="0.5"/>
  <pageSetup orientation="portrait"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V1"/>
  <sheetViews>
    <sheetView zoomScaleNormal="100" workbookViewId="0"/>
  </sheetViews>
  <sheetFormatPr defaultColWidth="9.33203125" defaultRowHeight="11.25" x14ac:dyDescent="0.15"/>
  <cols>
    <col min="1" max="21" width="9.33203125" style="11"/>
    <col min="22" max="22" width="9.33203125" style="12" customWidth="1"/>
    <col min="23" max="16384" width="9.33203125" style="11"/>
  </cols>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1F8E-1E02-4BEF-904B-E1965A053404}">
  <dimension ref="B2:I20"/>
  <sheetViews>
    <sheetView workbookViewId="0"/>
  </sheetViews>
  <sheetFormatPr defaultColWidth="9.33203125" defaultRowHeight="12.75" x14ac:dyDescent="0.15"/>
  <cols>
    <col min="1" max="1" width="9.33203125" style="14"/>
    <col min="2" max="2" width="20.33203125" style="14" bestFit="1" customWidth="1"/>
    <col min="3" max="3" width="41.83203125" style="14" customWidth="1"/>
    <col min="4" max="9" width="9.33203125" style="141"/>
    <col min="10" max="16384" width="9.33203125" style="14"/>
  </cols>
  <sheetData>
    <row r="2" spans="2:3" x14ac:dyDescent="0.15">
      <c r="B2" s="165" t="s">
        <v>14</v>
      </c>
      <c r="C2" s="165"/>
    </row>
    <row r="3" spans="2:3" x14ac:dyDescent="0.15">
      <c r="B3" s="63" t="s">
        <v>15</v>
      </c>
      <c r="C3" s="63" t="s">
        <v>16</v>
      </c>
    </row>
    <row r="4" spans="2:3" x14ac:dyDescent="0.15">
      <c r="B4" s="64"/>
      <c r="C4" s="64"/>
    </row>
    <row r="5" spans="2:3" x14ac:dyDescent="0.15">
      <c r="B5" s="64"/>
      <c r="C5" s="64"/>
    </row>
    <row r="6" spans="2:3" x14ac:dyDescent="0.15">
      <c r="B6" s="64"/>
      <c r="C6" s="64"/>
    </row>
    <row r="7" spans="2:3" x14ac:dyDescent="0.15">
      <c r="B7" s="64"/>
      <c r="C7" s="64"/>
    </row>
    <row r="8" spans="2:3" x14ac:dyDescent="0.15">
      <c r="B8" s="64"/>
      <c r="C8" s="64"/>
    </row>
    <row r="9" spans="2:3" x14ac:dyDescent="0.15">
      <c r="B9" s="64"/>
      <c r="C9" s="64"/>
    </row>
    <row r="10" spans="2:3" x14ac:dyDescent="0.15">
      <c r="B10" s="64"/>
      <c r="C10" s="64"/>
    </row>
    <row r="11" spans="2:3" x14ac:dyDescent="0.15">
      <c r="B11" s="64"/>
      <c r="C11" s="64"/>
    </row>
    <row r="12" spans="2:3" customFormat="1" ht="10.5" x14ac:dyDescent="0.15"/>
    <row r="13" spans="2:3" customFormat="1" ht="10.5" x14ac:dyDescent="0.15"/>
    <row r="14" spans="2:3" customFormat="1" ht="10.5" x14ac:dyDescent="0.15"/>
    <row r="15" spans="2:3" customFormat="1" ht="10.5" x14ac:dyDescent="0.15"/>
    <row r="16" spans="2:3" customFormat="1" ht="10.5" x14ac:dyDescent="0.15"/>
    <row r="17" customFormat="1" ht="10.5" x14ac:dyDescent="0.15"/>
    <row r="18" customFormat="1" ht="10.5" x14ac:dyDescent="0.15"/>
    <row r="19" customFormat="1" ht="10.5" x14ac:dyDescent="0.15"/>
    <row r="20" customFormat="1" ht="10.5" x14ac:dyDescent="0.15"/>
  </sheetData>
  <sheetProtection sheet="1" objects="1" scenarios="1"/>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6787-3E79-4A40-8B9D-FBCF48490957}">
  <dimension ref="A1:R88"/>
  <sheetViews>
    <sheetView zoomScale="70" zoomScaleNormal="70" workbookViewId="0">
      <selection sqref="A1:D1"/>
    </sheetView>
  </sheetViews>
  <sheetFormatPr defaultColWidth="10.33203125" defaultRowHeight="12.75" x14ac:dyDescent="0.15"/>
  <cols>
    <col min="1" max="1" width="5" style="9" customWidth="1"/>
    <col min="2" max="2" width="25.33203125" style="9" customWidth="1"/>
    <col min="3" max="3" width="17.6640625" style="9" customWidth="1"/>
    <col min="4" max="6" width="30.83203125" style="9" customWidth="1"/>
    <col min="7" max="7" width="30.83203125" style="112" customWidth="1"/>
    <col min="8" max="8" width="15.1640625" style="9" customWidth="1"/>
    <col min="9" max="9" width="14.6640625" customWidth="1"/>
    <col min="10" max="11" width="10.5" bestFit="1" customWidth="1"/>
    <col min="12" max="12" width="16.6640625" bestFit="1" customWidth="1"/>
    <col min="13" max="13" width="16.1640625" bestFit="1" customWidth="1"/>
    <col min="14" max="14" width="13.6640625" bestFit="1" customWidth="1"/>
    <col min="15" max="15" width="12.83203125" bestFit="1" customWidth="1"/>
    <col min="19" max="16384" width="10.33203125" style="9"/>
  </cols>
  <sheetData>
    <row r="1" spans="1:8" ht="42" customHeight="1" x14ac:dyDescent="0.15">
      <c r="A1" s="187" t="s">
        <v>17</v>
      </c>
      <c r="B1" s="187"/>
      <c r="C1" s="187"/>
      <c r="D1" s="187"/>
      <c r="E1" s="90"/>
      <c r="F1" s="90"/>
      <c r="G1" s="91"/>
      <c r="H1" s="8"/>
    </row>
    <row r="2" spans="1:8" ht="15" customHeight="1" x14ac:dyDescent="0.15">
      <c r="A2" s="92" t="s">
        <v>18</v>
      </c>
      <c r="B2" s="93"/>
      <c r="C2" s="93"/>
      <c r="D2" s="93"/>
      <c r="E2" s="93"/>
      <c r="F2" s="93"/>
      <c r="G2" s="94"/>
      <c r="H2" s="8"/>
    </row>
    <row r="3" spans="1:8" ht="15" customHeight="1" thickBot="1" x14ac:dyDescent="0.2">
      <c r="A3" s="92"/>
      <c r="B3" s="93"/>
      <c r="C3" s="93"/>
      <c r="D3" s="93"/>
      <c r="E3" s="93"/>
      <c r="F3" s="93"/>
      <c r="G3" s="94"/>
      <c r="H3" s="8"/>
    </row>
    <row r="4" spans="1:8" x14ac:dyDescent="0.15">
      <c r="A4" s="188"/>
      <c r="B4" s="190" t="s">
        <v>19</v>
      </c>
      <c r="C4" s="191"/>
      <c r="D4" s="190" t="s">
        <v>20</v>
      </c>
      <c r="E4" s="190"/>
      <c r="F4" s="190"/>
      <c r="G4" s="166" t="s">
        <v>21</v>
      </c>
      <c r="H4" s="8"/>
    </row>
    <row r="5" spans="1:8" x14ac:dyDescent="0.15">
      <c r="A5" s="189"/>
      <c r="B5" s="192"/>
      <c r="C5" s="193"/>
      <c r="D5" s="192"/>
      <c r="E5" s="192"/>
      <c r="F5" s="192"/>
      <c r="G5" s="167"/>
      <c r="H5" s="8"/>
    </row>
    <row r="6" spans="1:8" ht="13.5" thickBot="1" x14ac:dyDescent="0.2">
      <c r="A6" s="189"/>
      <c r="B6" s="192"/>
      <c r="C6" s="193"/>
      <c r="D6" s="192"/>
      <c r="E6" s="192"/>
      <c r="F6" s="192"/>
      <c r="G6" s="168"/>
      <c r="H6" s="8"/>
    </row>
    <row r="7" spans="1:8" ht="67.5" customHeight="1" x14ac:dyDescent="0.15">
      <c r="A7" s="1"/>
      <c r="B7" s="169" t="s">
        <v>22</v>
      </c>
      <c r="C7" s="170"/>
      <c r="D7" s="171" t="s">
        <v>23</v>
      </c>
      <c r="E7" s="172"/>
      <c r="F7" s="173"/>
      <c r="G7" s="37"/>
      <c r="H7" s="8"/>
    </row>
    <row r="8" spans="1:8" ht="30" customHeight="1" x14ac:dyDescent="0.15">
      <c r="A8" s="10"/>
      <c r="B8" s="174" t="s">
        <v>24</v>
      </c>
      <c r="C8" s="175"/>
      <c r="D8" s="176" t="s">
        <v>25</v>
      </c>
      <c r="E8" s="177"/>
      <c r="F8" s="178"/>
      <c r="G8" s="36"/>
      <c r="H8" s="8"/>
    </row>
    <row r="9" spans="1:8" ht="17.25" customHeight="1" x14ac:dyDescent="0.15">
      <c r="A9" s="10"/>
      <c r="B9" s="174" t="s">
        <v>26</v>
      </c>
      <c r="C9" s="175"/>
      <c r="D9" s="179" t="s">
        <v>27</v>
      </c>
      <c r="E9" s="180"/>
      <c r="F9" s="181"/>
      <c r="G9" s="36"/>
    </row>
    <row r="10" spans="1:8" ht="18" customHeight="1" x14ac:dyDescent="0.15">
      <c r="A10" s="95"/>
      <c r="B10" s="182" t="s">
        <v>28</v>
      </c>
      <c r="C10" s="183"/>
      <c r="D10" s="184" t="s">
        <v>29</v>
      </c>
      <c r="E10" s="185"/>
      <c r="F10" s="186"/>
      <c r="G10" s="38"/>
    </row>
    <row r="11" spans="1:8" ht="30.6" customHeight="1" thickBot="1" x14ac:dyDescent="0.2">
      <c r="A11" s="95"/>
      <c r="B11" s="200" t="s">
        <v>30</v>
      </c>
      <c r="C11" s="201"/>
      <c r="D11" s="202" t="s">
        <v>6</v>
      </c>
      <c r="E11" s="203"/>
      <c r="F11" s="204"/>
      <c r="G11" s="38"/>
    </row>
    <row r="12" spans="1:8" ht="17.45" customHeight="1" thickBot="1" x14ac:dyDescent="0.2">
      <c r="A12" s="205" t="s">
        <v>31</v>
      </c>
      <c r="B12" s="206"/>
      <c r="C12" s="206"/>
      <c r="D12" s="96"/>
      <c r="E12" s="96"/>
      <c r="F12" s="96"/>
      <c r="G12" s="39"/>
    </row>
    <row r="13" spans="1:8" ht="70.5" customHeight="1" x14ac:dyDescent="0.2">
      <c r="A13" s="97"/>
      <c r="B13" s="207" t="s">
        <v>32</v>
      </c>
      <c r="C13" s="208"/>
      <c r="D13" s="209" t="s">
        <v>33</v>
      </c>
      <c r="E13" s="210"/>
      <c r="F13" s="211"/>
      <c r="G13" s="40" t="s">
        <v>34</v>
      </c>
    </row>
    <row r="14" spans="1:8" ht="21" customHeight="1" x14ac:dyDescent="0.15">
      <c r="A14" s="2"/>
      <c r="B14" s="182" t="s">
        <v>35</v>
      </c>
      <c r="C14" s="183"/>
      <c r="D14" s="212" t="s">
        <v>36</v>
      </c>
      <c r="E14" s="213"/>
      <c r="F14" s="214"/>
      <c r="G14" s="41"/>
    </row>
    <row r="15" spans="1:8" ht="33" customHeight="1" x14ac:dyDescent="0.15">
      <c r="A15" s="10"/>
      <c r="B15" s="182" t="s">
        <v>37</v>
      </c>
      <c r="C15" s="183"/>
      <c r="D15" s="179">
        <v>1.99</v>
      </c>
      <c r="E15" s="180"/>
      <c r="F15" s="181"/>
      <c r="G15" s="41" t="s">
        <v>38</v>
      </c>
    </row>
    <row r="16" spans="1:8" ht="58.5" customHeight="1" x14ac:dyDescent="0.2">
      <c r="A16" s="10"/>
      <c r="B16" s="182" t="s">
        <v>39</v>
      </c>
      <c r="C16" s="194"/>
      <c r="D16" s="195" t="s">
        <v>40</v>
      </c>
      <c r="E16" s="193"/>
      <c r="F16" s="196"/>
      <c r="G16" s="42"/>
    </row>
    <row r="17" spans="1:7" ht="57" customHeight="1" x14ac:dyDescent="0.15">
      <c r="A17" s="10"/>
      <c r="B17" s="182" t="s">
        <v>41</v>
      </c>
      <c r="C17" s="183"/>
      <c r="D17" s="197">
        <v>0.127</v>
      </c>
      <c r="E17" s="198"/>
      <c r="F17" s="199"/>
      <c r="G17" s="36" t="s">
        <v>42</v>
      </c>
    </row>
    <row r="18" spans="1:7" ht="19.5" customHeight="1" x14ac:dyDescent="0.15">
      <c r="A18" s="10"/>
      <c r="B18" s="182" t="s">
        <v>43</v>
      </c>
      <c r="C18" s="183"/>
      <c r="D18" s="195" t="s">
        <v>44</v>
      </c>
      <c r="E18" s="193"/>
      <c r="F18" s="196"/>
      <c r="G18" s="57"/>
    </row>
    <row r="19" spans="1:7" ht="18" customHeight="1" x14ac:dyDescent="0.15">
      <c r="A19" s="10"/>
      <c r="B19" s="182" t="s">
        <v>45</v>
      </c>
      <c r="C19" s="183"/>
      <c r="D19" s="179" t="s">
        <v>46</v>
      </c>
      <c r="E19" s="180"/>
      <c r="F19" s="181"/>
      <c r="G19" s="56"/>
    </row>
    <row r="20" spans="1:7" ht="15.75" customHeight="1" x14ac:dyDescent="0.15">
      <c r="A20" s="10"/>
      <c r="B20" s="182" t="s">
        <v>47</v>
      </c>
      <c r="C20" s="183"/>
      <c r="D20" s="176" t="s">
        <v>48</v>
      </c>
      <c r="E20" s="224"/>
      <c r="F20" s="225"/>
      <c r="G20" s="88"/>
    </row>
    <row r="21" spans="1:7" ht="33.75" customHeight="1" x14ac:dyDescent="0.15">
      <c r="A21" s="10"/>
      <c r="B21" s="182" t="s">
        <v>49</v>
      </c>
      <c r="C21" s="183"/>
      <c r="D21" s="215">
        <v>9</v>
      </c>
      <c r="E21" s="193"/>
      <c r="F21" s="196"/>
      <c r="G21" s="36"/>
    </row>
    <row r="22" spans="1:7" ht="27.75" customHeight="1" x14ac:dyDescent="0.15">
      <c r="A22" s="95"/>
      <c r="B22" s="182" t="s">
        <v>50</v>
      </c>
      <c r="C22" s="183"/>
      <c r="D22" s="216">
        <v>9</v>
      </c>
      <c r="E22" s="217"/>
      <c r="F22" s="218"/>
      <c r="G22" s="38" t="s">
        <v>51</v>
      </c>
    </row>
    <row r="23" spans="1:7" ht="33" customHeight="1" thickBot="1" x14ac:dyDescent="0.2">
      <c r="A23" s="95"/>
      <c r="B23" s="219" t="s">
        <v>52</v>
      </c>
      <c r="C23" s="220"/>
      <c r="D23" s="221">
        <v>3</v>
      </c>
      <c r="E23" s="222"/>
      <c r="F23" s="223"/>
      <c r="G23" s="38"/>
    </row>
    <row r="24" spans="1:7" ht="18" customHeight="1" thickBot="1" x14ac:dyDescent="0.2">
      <c r="A24" s="205" t="s">
        <v>53</v>
      </c>
      <c r="B24" s="206"/>
      <c r="C24" s="206"/>
      <c r="D24" s="96"/>
      <c r="E24" s="96"/>
      <c r="F24" s="96"/>
      <c r="G24" s="39"/>
    </row>
    <row r="25" spans="1:7" ht="15" customHeight="1" x14ac:dyDescent="0.2">
      <c r="A25" s="98"/>
      <c r="B25" s="228" t="s">
        <v>54</v>
      </c>
      <c r="C25" s="229"/>
      <c r="D25" s="99"/>
      <c r="E25" s="99"/>
      <c r="F25" s="99"/>
      <c r="G25" s="43"/>
    </row>
    <row r="26" spans="1:7" ht="108.6" customHeight="1" x14ac:dyDescent="0.15">
      <c r="A26" s="10"/>
      <c r="B26" s="230" t="s">
        <v>55</v>
      </c>
      <c r="C26" s="231"/>
      <c r="D26" s="216" t="s">
        <v>56</v>
      </c>
      <c r="E26" s="217"/>
      <c r="F26" s="218"/>
      <c r="G26" s="36" t="s">
        <v>34</v>
      </c>
    </row>
    <row r="27" spans="1:7" ht="50.25" customHeight="1" x14ac:dyDescent="0.2">
      <c r="A27" s="10"/>
      <c r="B27" s="182" t="s">
        <v>57</v>
      </c>
      <c r="C27" s="232"/>
      <c r="D27" s="216" t="s">
        <v>58</v>
      </c>
      <c r="E27" s="217"/>
      <c r="F27" s="218"/>
      <c r="G27" s="44" t="s">
        <v>59</v>
      </c>
    </row>
    <row r="28" spans="1:7" ht="23.25" customHeight="1" x14ac:dyDescent="0.15">
      <c r="A28" s="10"/>
      <c r="B28" s="182" t="s">
        <v>60</v>
      </c>
      <c r="C28" s="183"/>
      <c r="D28" s="195" t="s">
        <v>61</v>
      </c>
      <c r="E28" s="193"/>
      <c r="F28" s="196"/>
      <c r="G28" s="36"/>
    </row>
    <row r="29" spans="1:7" ht="15" customHeight="1" x14ac:dyDescent="0.15">
      <c r="A29" s="10"/>
      <c r="B29" s="182" t="s">
        <v>62</v>
      </c>
      <c r="C29" s="183"/>
      <c r="D29" s="179" t="s">
        <v>63</v>
      </c>
      <c r="E29" s="180"/>
      <c r="F29" s="181"/>
      <c r="G29" s="36"/>
    </row>
    <row r="30" spans="1:7" ht="15.6" customHeight="1" x14ac:dyDescent="0.2">
      <c r="A30" s="10"/>
      <c r="B30" s="226" t="s">
        <v>64</v>
      </c>
      <c r="C30" s="227"/>
      <c r="D30" s="100"/>
      <c r="E30" s="100"/>
      <c r="F30" s="100"/>
      <c r="G30" s="45"/>
    </row>
    <row r="31" spans="1:7" ht="88.35" customHeight="1" x14ac:dyDescent="0.15">
      <c r="A31" s="10"/>
      <c r="B31" s="182" t="s">
        <v>55</v>
      </c>
      <c r="C31" s="183"/>
      <c r="D31" s="216" t="s">
        <v>65</v>
      </c>
      <c r="E31" s="217"/>
      <c r="F31" s="218"/>
      <c r="G31" s="36" t="s">
        <v>34</v>
      </c>
    </row>
    <row r="32" spans="1:7" ht="39.75" customHeight="1" x14ac:dyDescent="0.2">
      <c r="A32" s="10"/>
      <c r="B32" s="182" t="s">
        <v>57</v>
      </c>
      <c r="C32" s="232"/>
      <c r="D32" s="216" t="s">
        <v>66</v>
      </c>
      <c r="E32" s="217"/>
      <c r="F32" s="218"/>
      <c r="G32" s="44" t="s">
        <v>59</v>
      </c>
    </row>
    <row r="33" spans="1:7" ht="26.25" customHeight="1" x14ac:dyDescent="0.15">
      <c r="A33" s="10"/>
      <c r="B33" s="182" t="s">
        <v>67</v>
      </c>
      <c r="C33" s="183"/>
      <c r="D33" s="195" t="s">
        <v>68</v>
      </c>
      <c r="E33" s="193"/>
      <c r="F33" s="196"/>
      <c r="G33" s="36"/>
    </row>
    <row r="34" spans="1:7" ht="15" customHeight="1" x14ac:dyDescent="0.15">
      <c r="A34" s="10"/>
      <c r="B34" s="182" t="s">
        <v>62</v>
      </c>
      <c r="C34" s="183"/>
      <c r="D34" s="179" t="s">
        <v>69</v>
      </c>
      <c r="E34" s="180"/>
      <c r="F34" s="181"/>
      <c r="G34" s="36"/>
    </row>
    <row r="35" spans="1:7" ht="15.6" customHeight="1" x14ac:dyDescent="0.2">
      <c r="A35" s="10"/>
      <c r="B35" s="226" t="s">
        <v>70</v>
      </c>
      <c r="C35" s="233"/>
      <c r="D35" s="100"/>
      <c r="E35" s="100"/>
      <c r="F35" s="100"/>
      <c r="G35" s="45"/>
    </row>
    <row r="36" spans="1:7" ht="43.35" customHeight="1" x14ac:dyDescent="0.15">
      <c r="A36" s="10"/>
      <c r="B36" s="182" t="s">
        <v>60</v>
      </c>
      <c r="C36" s="183"/>
      <c r="D36" s="195" t="s">
        <v>71</v>
      </c>
      <c r="E36" s="193"/>
      <c r="F36" s="196"/>
      <c r="G36" s="36"/>
    </row>
    <row r="37" spans="1:7" ht="30" customHeight="1" x14ac:dyDescent="0.15">
      <c r="A37" s="10"/>
      <c r="B37" s="182" t="s">
        <v>72</v>
      </c>
      <c r="C37" s="183"/>
      <c r="D37" s="195" t="s">
        <v>73</v>
      </c>
      <c r="E37" s="193"/>
      <c r="F37" s="196"/>
      <c r="G37" s="36"/>
    </row>
    <row r="38" spans="1:7" ht="32.25" customHeight="1" x14ac:dyDescent="0.2">
      <c r="A38" s="10"/>
      <c r="B38" s="182" t="s">
        <v>74</v>
      </c>
      <c r="C38" s="232"/>
      <c r="D38" s="234" t="s">
        <v>66</v>
      </c>
      <c r="E38" s="235"/>
      <c r="F38" s="236"/>
      <c r="G38" s="243" t="s">
        <v>59</v>
      </c>
    </row>
    <row r="39" spans="1:7" ht="28.5" customHeight="1" x14ac:dyDescent="0.2">
      <c r="A39" s="10"/>
      <c r="B39" s="182" t="s">
        <v>75</v>
      </c>
      <c r="C39" s="232"/>
      <c r="D39" s="237"/>
      <c r="E39" s="238"/>
      <c r="F39" s="239"/>
      <c r="G39" s="244"/>
    </row>
    <row r="40" spans="1:7" ht="15.75" customHeight="1" x14ac:dyDescent="0.15">
      <c r="A40" s="10"/>
      <c r="B40" s="226" t="s">
        <v>76</v>
      </c>
      <c r="C40" s="227"/>
      <c r="D40" s="7"/>
      <c r="E40" s="7"/>
      <c r="F40" s="7"/>
      <c r="G40" s="46"/>
    </row>
    <row r="41" spans="1:7" ht="27" customHeight="1" x14ac:dyDescent="0.15">
      <c r="A41" s="10"/>
      <c r="B41" s="245" t="s">
        <v>5</v>
      </c>
      <c r="C41" s="246"/>
      <c r="D41" s="195" t="s">
        <v>77</v>
      </c>
      <c r="E41" s="193"/>
      <c r="F41" s="196"/>
      <c r="G41" s="36" t="s">
        <v>34</v>
      </c>
    </row>
    <row r="42" spans="1:7" ht="39.75" customHeight="1" x14ac:dyDescent="0.15">
      <c r="A42" s="10"/>
      <c r="B42" s="182" t="s">
        <v>55</v>
      </c>
      <c r="C42" s="183"/>
      <c r="D42" s="216" t="s">
        <v>78</v>
      </c>
      <c r="E42" s="217"/>
      <c r="F42" s="218"/>
      <c r="G42" s="36"/>
    </row>
    <row r="43" spans="1:7" ht="15" customHeight="1" x14ac:dyDescent="0.2">
      <c r="A43" s="10"/>
      <c r="B43" s="226" t="s">
        <v>79</v>
      </c>
      <c r="C43" s="227"/>
      <c r="D43" s="100"/>
      <c r="E43" s="100"/>
      <c r="F43" s="100"/>
      <c r="G43" s="45"/>
    </row>
    <row r="44" spans="1:7" x14ac:dyDescent="0.15">
      <c r="A44" s="10"/>
      <c r="B44" s="182" t="s">
        <v>80</v>
      </c>
      <c r="C44" s="183"/>
      <c r="D44" s="179" t="s">
        <v>81</v>
      </c>
      <c r="E44" s="180"/>
      <c r="F44" s="181"/>
      <c r="G44" s="36"/>
    </row>
    <row r="45" spans="1:7" ht="24.75" customHeight="1" x14ac:dyDescent="0.15">
      <c r="A45" s="10"/>
      <c r="B45" s="182" t="s">
        <v>82</v>
      </c>
      <c r="C45" s="183"/>
      <c r="D45" s="176" t="s">
        <v>83</v>
      </c>
      <c r="E45" s="177"/>
      <c r="F45" s="178"/>
      <c r="G45" s="36"/>
    </row>
    <row r="46" spans="1:7" x14ac:dyDescent="0.15">
      <c r="A46" s="95"/>
      <c r="B46" s="226" t="s">
        <v>84</v>
      </c>
      <c r="C46" s="183"/>
      <c r="D46" s="240" t="s">
        <v>85</v>
      </c>
      <c r="E46" s="241"/>
      <c r="F46" s="242"/>
      <c r="G46" s="36"/>
    </row>
    <row r="47" spans="1:7" ht="15" customHeight="1" thickBot="1" x14ac:dyDescent="0.25">
      <c r="A47" s="101"/>
      <c r="B47" s="251" t="s">
        <v>86</v>
      </c>
      <c r="C47" s="252"/>
      <c r="D47" s="102"/>
      <c r="E47" s="102"/>
      <c r="F47" s="102"/>
      <c r="G47" s="47"/>
    </row>
    <row r="48" spans="1:7" ht="20.25" customHeight="1" thickBot="1" x14ac:dyDescent="0.2">
      <c r="A48" s="103"/>
      <c r="B48" s="253" t="s">
        <v>87</v>
      </c>
      <c r="C48" s="254"/>
      <c r="D48" s="221" t="s">
        <v>88</v>
      </c>
      <c r="E48" s="222"/>
      <c r="F48" s="223"/>
      <c r="G48" s="48"/>
    </row>
    <row r="49" spans="1:7" ht="18.600000000000001" customHeight="1" thickBot="1" x14ac:dyDescent="0.25">
      <c r="A49" s="255" t="s">
        <v>89</v>
      </c>
      <c r="B49" s="256"/>
      <c r="C49" s="256"/>
      <c r="D49" s="104"/>
      <c r="E49" s="104"/>
      <c r="F49" s="104"/>
      <c r="G49" s="49"/>
    </row>
    <row r="50" spans="1:7" ht="15" customHeight="1" x14ac:dyDescent="0.2">
      <c r="A50" s="98"/>
      <c r="B50" s="5" t="s">
        <v>90</v>
      </c>
      <c r="C50" s="99"/>
      <c r="D50" s="99"/>
      <c r="E50" s="99"/>
      <c r="F50" s="99"/>
      <c r="G50" s="43"/>
    </row>
    <row r="51" spans="1:7" ht="46.5" customHeight="1" x14ac:dyDescent="0.15">
      <c r="A51" s="10"/>
      <c r="B51" s="182" t="s">
        <v>91</v>
      </c>
      <c r="C51" s="183"/>
      <c r="D51" s="176" t="s">
        <v>92</v>
      </c>
      <c r="E51" s="177"/>
      <c r="F51" s="178"/>
      <c r="G51" s="247" t="s">
        <v>59</v>
      </c>
    </row>
    <row r="52" spans="1:7" ht="37.5" customHeight="1" x14ac:dyDescent="0.15">
      <c r="A52" s="10"/>
      <c r="B52" s="182" t="s">
        <v>93</v>
      </c>
      <c r="C52" s="183"/>
      <c r="D52" s="248" t="s">
        <v>94</v>
      </c>
      <c r="E52" s="249"/>
      <c r="F52" s="250"/>
      <c r="G52" s="247"/>
    </row>
    <row r="53" spans="1:7" ht="15" customHeight="1" x14ac:dyDescent="0.2">
      <c r="A53" s="10"/>
      <c r="B53" s="6" t="s">
        <v>95</v>
      </c>
      <c r="C53" s="100"/>
      <c r="D53" s="100"/>
      <c r="E53" s="100"/>
      <c r="F53" s="100"/>
      <c r="G53" s="45"/>
    </row>
    <row r="54" spans="1:7" ht="24" customHeight="1" x14ac:dyDescent="0.15">
      <c r="A54" s="10"/>
      <c r="B54" s="182" t="s">
        <v>96</v>
      </c>
      <c r="C54" s="183"/>
      <c r="D54" s="176" t="s">
        <v>97</v>
      </c>
      <c r="E54" s="177"/>
      <c r="F54" s="178"/>
      <c r="G54" s="243" t="s">
        <v>98</v>
      </c>
    </row>
    <row r="55" spans="1:7" ht="24" customHeight="1" x14ac:dyDescent="0.15">
      <c r="A55" s="10"/>
      <c r="B55" s="182" t="s">
        <v>99</v>
      </c>
      <c r="C55" s="183"/>
      <c r="D55" s="176" t="s">
        <v>97</v>
      </c>
      <c r="E55" s="177"/>
      <c r="F55" s="178"/>
      <c r="G55" s="244"/>
    </row>
    <row r="56" spans="1:7" ht="15" customHeight="1" x14ac:dyDescent="0.2">
      <c r="A56" s="10"/>
      <c r="B56" s="6" t="s">
        <v>100</v>
      </c>
      <c r="C56" s="100"/>
      <c r="D56" s="100"/>
      <c r="E56" s="100"/>
      <c r="F56" s="100"/>
      <c r="G56" s="45"/>
    </row>
    <row r="57" spans="1:7" ht="21" customHeight="1" x14ac:dyDescent="0.2">
      <c r="A57" s="10"/>
      <c r="B57" s="182" t="s">
        <v>96</v>
      </c>
      <c r="C57" s="232"/>
      <c r="D57" s="176" t="s">
        <v>101</v>
      </c>
      <c r="E57" s="260"/>
      <c r="F57" s="261"/>
      <c r="G57" s="50" t="s">
        <v>34</v>
      </c>
    </row>
    <row r="58" spans="1:7" ht="21.75" customHeight="1" x14ac:dyDescent="0.2">
      <c r="A58" s="10"/>
      <c r="B58" s="182" t="s">
        <v>99</v>
      </c>
      <c r="C58" s="232"/>
      <c r="D58" s="176" t="s">
        <v>102</v>
      </c>
      <c r="E58" s="177"/>
      <c r="F58" s="178"/>
      <c r="G58" s="50" t="s">
        <v>34</v>
      </c>
    </row>
    <row r="59" spans="1:7" ht="15" customHeight="1" x14ac:dyDescent="0.15">
      <c r="A59" s="10"/>
      <c r="B59" s="6" t="s">
        <v>103</v>
      </c>
      <c r="C59" s="105"/>
      <c r="D59" s="177" t="s">
        <v>104</v>
      </c>
      <c r="E59" s="177"/>
      <c r="F59" s="177"/>
      <c r="G59" s="106"/>
    </row>
    <row r="60" spans="1:7" ht="18.75" customHeight="1" x14ac:dyDescent="0.2">
      <c r="A60" s="10"/>
      <c r="B60" s="182" t="s">
        <v>105</v>
      </c>
      <c r="C60" s="232"/>
      <c r="D60" s="176" t="s">
        <v>106</v>
      </c>
      <c r="E60" s="177"/>
      <c r="F60" s="178"/>
      <c r="G60" s="247" t="s">
        <v>107</v>
      </c>
    </row>
    <row r="61" spans="1:7" ht="21" customHeight="1" x14ac:dyDescent="0.2">
      <c r="A61" s="10"/>
      <c r="B61" s="182" t="s">
        <v>108</v>
      </c>
      <c r="C61" s="232"/>
      <c r="D61" s="257" t="s">
        <v>109</v>
      </c>
      <c r="E61" s="258"/>
      <c r="F61" s="259"/>
      <c r="G61" s="247"/>
    </row>
    <row r="62" spans="1:7" ht="16.5" customHeight="1" x14ac:dyDescent="0.2">
      <c r="A62" s="10"/>
      <c r="B62" s="182" t="s">
        <v>110</v>
      </c>
      <c r="C62" s="232"/>
      <c r="D62" s="195" t="s">
        <v>104</v>
      </c>
      <c r="E62" s="193"/>
      <c r="F62" s="196"/>
      <c r="G62" s="36"/>
    </row>
    <row r="63" spans="1:7" ht="47.25" customHeight="1" x14ac:dyDescent="0.2">
      <c r="A63" s="10"/>
      <c r="B63" s="182" t="s">
        <v>111</v>
      </c>
      <c r="C63" s="232"/>
      <c r="D63" s="195" t="s">
        <v>112</v>
      </c>
      <c r="E63" s="193"/>
      <c r="F63" s="196"/>
      <c r="G63" s="36" t="s">
        <v>113</v>
      </c>
    </row>
    <row r="64" spans="1:7" ht="32.25" customHeight="1" x14ac:dyDescent="0.15">
      <c r="A64" s="10"/>
      <c r="B64" s="6" t="s">
        <v>114</v>
      </c>
      <c r="C64" s="105"/>
      <c r="D64" s="105"/>
      <c r="E64" s="105"/>
      <c r="F64" s="105"/>
      <c r="G64" s="106"/>
    </row>
    <row r="65" spans="1:7" ht="34.5" customHeight="1" x14ac:dyDescent="0.2">
      <c r="A65" s="10"/>
      <c r="B65" s="182" t="s">
        <v>115</v>
      </c>
      <c r="C65" s="194"/>
      <c r="D65" s="176" t="s">
        <v>116</v>
      </c>
      <c r="E65" s="177"/>
      <c r="F65" s="178"/>
      <c r="G65" s="36" t="s">
        <v>34</v>
      </c>
    </row>
    <row r="66" spans="1:7" ht="24.75" customHeight="1" x14ac:dyDescent="0.2">
      <c r="A66" s="10"/>
      <c r="B66" s="182" t="s">
        <v>117</v>
      </c>
      <c r="C66" s="194"/>
      <c r="D66" s="216" t="s">
        <v>118</v>
      </c>
      <c r="E66" s="217"/>
      <c r="F66" s="218"/>
      <c r="G66" s="51" t="s">
        <v>34</v>
      </c>
    </row>
    <row r="67" spans="1:7" ht="43.5" customHeight="1" x14ac:dyDescent="0.2">
      <c r="A67" s="10"/>
      <c r="B67" s="182" t="s">
        <v>119</v>
      </c>
      <c r="C67" s="194"/>
      <c r="D67" s="272" t="s">
        <v>120</v>
      </c>
      <c r="E67" s="177"/>
      <c r="F67" s="178"/>
      <c r="G67" s="89" t="s">
        <v>121</v>
      </c>
    </row>
    <row r="68" spans="1:7" ht="16.5" customHeight="1" x14ac:dyDescent="0.2">
      <c r="A68" s="10"/>
      <c r="B68" s="182" t="s">
        <v>122</v>
      </c>
      <c r="C68" s="194"/>
      <c r="D68" s="216">
        <v>50</v>
      </c>
      <c r="E68" s="217"/>
      <c r="F68" s="218"/>
      <c r="G68" s="51"/>
    </row>
    <row r="69" spans="1:7" ht="18" customHeight="1" thickBot="1" x14ac:dyDescent="0.25">
      <c r="A69" s="95"/>
      <c r="B69" s="182" t="s">
        <v>123</v>
      </c>
      <c r="C69" s="194"/>
      <c r="D69" s="195" t="s">
        <v>124</v>
      </c>
      <c r="E69" s="193"/>
      <c r="F69" s="196"/>
      <c r="G69" s="89" t="s">
        <v>38</v>
      </c>
    </row>
    <row r="70" spans="1:7" ht="18.600000000000001" customHeight="1" thickBot="1" x14ac:dyDescent="0.25">
      <c r="A70" s="205" t="s">
        <v>125</v>
      </c>
      <c r="B70" s="206"/>
      <c r="C70" s="206"/>
      <c r="D70" s="107"/>
      <c r="E70" s="107"/>
      <c r="F70" s="107"/>
      <c r="G70" s="52"/>
    </row>
    <row r="71" spans="1:7" ht="15" customHeight="1" x14ac:dyDescent="0.2">
      <c r="A71" s="108"/>
      <c r="B71" s="5" t="s">
        <v>126</v>
      </c>
      <c r="C71" s="3"/>
      <c r="D71" s="3"/>
      <c r="E71" s="3"/>
      <c r="F71" s="3"/>
      <c r="G71" s="53"/>
    </row>
    <row r="72" spans="1:7" ht="46.5" customHeight="1" x14ac:dyDescent="0.15">
      <c r="A72" s="109"/>
      <c r="B72" s="267" t="s">
        <v>127</v>
      </c>
      <c r="C72" s="268"/>
      <c r="D72" s="269" t="s">
        <v>128</v>
      </c>
      <c r="E72" s="270"/>
      <c r="F72" s="271"/>
      <c r="G72" s="36" t="s">
        <v>129</v>
      </c>
    </row>
    <row r="73" spans="1:7" ht="31.35" customHeight="1" x14ac:dyDescent="0.15">
      <c r="A73" s="109"/>
      <c r="B73" s="182" t="s">
        <v>130</v>
      </c>
      <c r="C73" s="183"/>
      <c r="D73" s="195" t="s">
        <v>131</v>
      </c>
      <c r="E73" s="193"/>
      <c r="F73" s="196"/>
      <c r="G73" s="36" t="s">
        <v>129</v>
      </c>
    </row>
    <row r="74" spans="1:7" ht="16.350000000000001" customHeight="1" x14ac:dyDescent="0.2">
      <c r="A74" s="109"/>
      <c r="B74" s="6" t="s">
        <v>132</v>
      </c>
      <c r="C74" s="4"/>
      <c r="D74" s="4"/>
      <c r="E74" s="4"/>
      <c r="F74" s="4"/>
      <c r="G74" s="54"/>
    </row>
    <row r="75" spans="1:7" ht="28.5" customHeight="1" x14ac:dyDescent="0.2">
      <c r="A75" s="109"/>
      <c r="B75" s="265" t="s">
        <v>127</v>
      </c>
      <c r="C75" s="232"/>
      <c r="D75" s="216" t="s">
        <v>133</v>
      </c>
      <c r="E75" s="217"/>
      <c r="F75" s="218"/>
      <c r="G75" s="36" t="s">
        <v>34</v>
      </c>
    </row>
    <row r="76" spans="1:7" ht="18.75" customHeight="1" x14ac:dyDescent="0.15">
      <c r="A76" s="109"/>
      <c r="B76" s="265" t="s">
        <v>130</v>
      </c>
      <c r="C76" s="266"/>
      <c r="D76" s="195" t="s">
        <v>131</v>
      </c>
      <c r="E76" s="193"/>
      <c r="F76" s="196"/>
      <c r="G76" s="50" t="s">
        <v>129</v>
      </c>
    </row>
    <row r="77" spans="1:7" ht="15.6" customHeight="1" x14ac:dyDescent="0.2">
      <c r="A77" s="109"/>
      <c r="B77" s="6" t="s">
        <v>134</v>
      </c>
      <c r="C77" s="4"/>
      <c r="D77" s="4"/>
      <c r="E77" s="4"/>
      <c r="F77" s="4"/>
      <c r="G77" s="54"/>
    </row>
    <row r="78" spans="1:7" ht="48" customHeight="1" x14ac:dyDescent="0.2">
      <c r="A78" s="109"/>
      <c r="B78" s="182" t="s">
        <v>135</v>
      </c>
      <c r="C78" s="232"/>
      <c r="D78" s="216" t="s">
        <v>136</v>
      </c>
      <c r="E78" s="217"/>
      <c r="F78" s="218"/>
      <c r="G78" s="36" t="s">
        <v>51</v>
      </c>
    </row>
    <row r="79" spans="1:7" ht="18" customHeight="1" x14ac:dyDescent="0.2">
      <c r="A79" s="262" t="s">
        <v>137</v>
      </c>
      <c r="B79" s="262"/>
      <c r="C79" s="262"/>
      <c r="D79" s="110"/>
      <c r="E79" s="110"/>
      <c r="F79" s="110"/>
      <c r="G79" s="111"/>
    </row>
    <row r="80" spans="1:7" ht="29.45" customHeight="1" x14ac:dyDescent="0.15">
      <c r="B80" s="263" t="s">
        <v>138</v>
      </c>
      <c r="C80" s="264"/>
      <c r="D80" s="264"/>
      <c r="E80" s="264"/>
      <c r="F80" s="264"/>
      <c r="G80" s="55"/>
    </row>
    <row r="81" spans="2:7" x14ac:dyDescent="0.15">
      <c r="B81" s="62" t="s">
        <v>139</v>
      </c>
      <c r="C81" s="62" t="s">
        <v>139</v>
      </c>
      <c r="D81" s="62" t="s">
        <v>139</v>
      </c>
      <c r="E81" s="62" t="s">
        <v>139</v>
      </c>
      <c r="F81" s="62" t="s">
        <v>139</v>
      </c>
      <c r="G81" s="55"/>
    </row>
    <row r="82" spans="2:7" ht="15" customHeight="1" x14ac:dyDescent="0.15">
      <c r="B82" s="62" t="s">
        <v>140</v>
      </c>
      <c r="C82" s="62" t="s">
        <v>140</v>
      </c>
      <c r="D82" s="62" t="s">
        <v>140</v>
      </c>
      <c r="E82" s="62" t="s">
        <v>140</v>
      </c>
      <c r="F82" s="62" t="s">
        <v>140</v>
      </c>
      <c r="G82" s="55"/>
    </row>
    <row r="83" spans="2:7" ht="15.6" customHeight="1" x14ac:dyDescent="0.15">
      <c r="B83" s="62" t="s">
        <v>141</v>
      </c>
      <c r="C83" s="62" t="s">
        <v>141</v>
      </c>
      <c r="D83" s="62" t="s">
        <v>141</v>
      </c>
      <c r="E83" s="62" t="s">
        <v>141</v>
      </c>
      <c r="F83" s="62" t="s">
        <v>141</v>
      </c>
      <c r="G83" s="55"/>
    </row>
    <row r="84" spans="2:7" x14ac:dyDescent="0.15">
      <c r="B84" s="62" t="s">
        <v>142</v>
      </c>
      <c r="C84" s="62" t="s">
        <v>142</v>
      </c>
      <c r="D84" s="62" t="s">
        <v>142</v>
      </c>
      <c r="E84" s="62" t="s">
        <v>142</v>
      </c>
      <c r="F84" s="62" t="s">
        <v>142</v>
      </c>
    </row>
    <row r="85" spans="2:7" ht="15" customHeight="1" x14ac:dyDescent="0.15">
      <c r="B85" s="62" t="s">
        <v>143</v>
      </c>
      <c r="C85" s="62" t="s">
        <v>143</v>
      </c>
      <c r="D85" s="62" t="s">
        <v>143</v>
      </c>
      <c r="E85" s="62" t="s">
        <v>143</v>
      </c>
      <c r="F85" s="62" t="s">
        <v>143</v>
      </c>
    </row>
    <row r="86" spans="2:7" x14ac:dyDescent="0.15">
      <c r="B86" s="62" t="s">
        <v>144</v>
      </c>
      <c r="C86" s="62" t="s">
        <v>144</v>
      </c>
      <c r="D86" s="62" t="s">
        <v>144</v>
      </c>
      <c r="E86" s="62" t="s">
        <v>144</v>
      </c>
      <c r="F86" s="62" t="s">
        <v>144</v>
      </c>
    </row>
    <row r="87" spans="2:7" x14ac:dyDescent="0.15">
      <c r="B87" s="62" t="s">
        <v>145</v>
      </c>
      <c r="C87" s="62" t="s">
        <v>145</v>
      </c>
      <c r="D87" s="62" t="s">
        <v>145</v>
      </c>
      <c r="E87" s="62" t="s">
        <v>145</v>
      </c>
      <c r="F87" s="62" t="s">
        <v>145</v>
      </c>
    </row>
    <row r="88" spans="2:7" x14ac:dyDescent="0.15">
      <c r="B88" s="62" t="s">
        <v>146</v>
      </c>
      <c r="C88" s="62" t="s">
        <v>146</v>
      </c>
      <c r="D88" s="62" t="s">
        <v>146</v>
      </c>
      <c r="E88" s="62" t="s">
        <v>146</v>
      </c>
      <c r="F88" s="62" t="s">
        <v>146</v>
      </c>
    </row>
  </sheetData>
  <sheetProtection sheet="1" objects="1" scenarios="1"/>
  <mergeCells count="129">
    <mergeCell ref="B68:C68"/>
    <mergeCell ref="D68:F68"/>
    <mergeCell ref="B69:C69"/>
    <mergeCell ref="D69:F69"/>
    <mergeCell ref="A70:C70"/>
    <mergeCell ref="B72:C72"/>
    <mergeCell ref="D72:F72"/>
    <mergeCell ref="B65:C65"/>
    <mergeCell ref="D65:F65"/>
    <mergeCell ref="B66:C66"/>
    <mergeCell ref="D66:F66"/>
    <mergeCell ref="B67:C67"/>
    <mergeCell ref="D67:F67"/>
    <mergeCell ref="B78:C78"/>
    <mergeCell ref="D78:F78"/>
    <mergeCell ref="A79:C79"/>
    <mergeCell ref="B80:F80"/>
    <mergeCell ref="B73:C73"/>
    <mergeCell ref="D73:F73"/>
    <mergeCell ref="B75:C75"/>
    <mergeCell ref="D75:F75"/>
    <mergeCell ref="B76:C76"/>
    <mergeCell ref="D76:F76"/>
    <mergeCell ref="G60:G61"/>
    <mergeCell ref="B61:C61"/>
    <mergeCell ref="D61:F61"/>
    <mergeCell ref="B62:C62"/>
    <mergeCell ref="D62:F62"/>
    <mergeCell ref="B63:C63"/>
    <mergeCell ref="D63:F63"/>
    <mergeCell ref="B57:C57"/>
    <mergeCell ref="D57:F57"/>
    <mergeCell ref="B58:C58"/>
    <mergeCell ref="D58:F58"/>
    <mergeCell ref="D59:F59"/>
    <mergeCell ref="B60:C60"/>
    <mergeCell ref="D60:F60"/>
    <mergeCell ref="G51:G52"/>
    <mergeCell ref="B52:C52"/>
    <mergeCell ref="D52:F52"/>
    <mergeCell ref="B54:C54"/>
    <mergeCell ref="D54:F54"/>
    <mergeCell ref="G54:G55"/>
    <mergeCell ref="B55:C55"/>
    <mergeCell ref="D55:F55"/>
    <mergeCell ref="B47:C47"/>
    <mergeCell ref="B48:C48"/>
    <mergeCell ref="D48:F48"/>
    <mergeCell ref="A49:C49"/>
    <mergeCell ref="B51:C51"/>
    <mergeCell ref="D51:F51"/>
    <mergeCell ref="B43:C43"/>
    <mergeCell ref="B44:C44"/>
    <mergeCell ref="D44:F44"/>
    <mergeCell ref="B45:C45"/>
    <mergeCell ref="D45:F45"/>
    <mergeCell ref="B46:C46"/>
    <mergeCell ref="D46:F46"/>
    <mergeCell ref="G38:G39"/>
    <mergeCell ref="B39:C39"/>
    <mergeCell ref="B40:C40"/>
    <mergeCell ref="B41:C41"/>
    <mergeCell ref="D41:F41"/>
    <mergeCell ref="B42:C42"/>
    <mergeCell ref="D42:F42"/>
    <mergeCell ref="B35:C35"/>
    <mergeCell ref="B36:C36"/>
    <mergeCell ref="D36:F36"/>
    <mergeCell ref="B37:C37"/>
    <mergeCell ref="D37:F37"/>
    <mergeCell ref="B38:C38"/>
    <mergeCell ref="D38:F39"/>
    <mergeCell ref="B32:C32"/>
    <mergeCell ref="D32:F32"/>
    <mergeCell ref="B33:C33"/>
    <mergeCell ref="D33:F33"/>
    <mergeCell ref="B34:C34"/>
    <mergeCell ref="D34:F34"/>
    <mergeCell ref="B28:C28"/>
    <mergeCell ref="D28:F28"/>
    <mergeCell ref="B29:C29"/>
    <mergeCell ref="D29:F29"/>
    <mergeCell ref="B30:C30"/>
    <mergeCell ref="B31:C31"/>
    <mergeCell ref="D31:F31"/>
    <mergeCell ref="A24:C24"/>
    <mergeCell ref="B25:C25"/>
    <mergeCell ref="B26:C26"/>
    <mergeCell ref="D26:F26"/>
    <mergeCell ref="B27:C27"/>
    <mergeCell ref="D27:F27"/>
    <mergeCell ref="B21:C21"/>
    <mergeCell ref="D21:F21"/>
    <mergeCell ref="B22:C22"/>
    <mergeCell ref="D22:F22"/>
    <mergeCell ref="B23:C23"/>
    <mergeCell ref="D23:F23"/>
    <mergeCell ref="B18:C18"/>
    <mergeCell ref="D18:F18"/>
    <mergeCell ref="B19:C19"/>
    <mergeCell ref="D19:F19"/>
    <mergeCell ref="B20:C20"/>
    <mergeCell ref="D20:F20"/>
    <mergeCell ref="A1:D1"/>
    <mergeCell ref="A4:A6"/>
    <mergeCell ref="B4:C6"/>
    <mergeCell ref="D4:F6"/>
    <mergeCell ref="B15:C15"/>
    <mergeCell ref="D15:F15"/>
    <mergeCell ref="B16:C16"/>
    <mergeCell ref="D16:F16"/>
    <mergeCell ref="B17:C17"/>
    <mergeCell ref="D17:F17"/>
    <mergeCell ref="B11:C11"/>
    <mergeCell ref="D11:F11"/>
    <mergeCell ref="A12:C12"/>
    <mergeCell ref="B13:C13"/>
    <mergeCell ref="D13:F13"/>
    <mergeCell ref="B14:C14"/>
    <mergeCell ref="D14:F14"/>
    <mergeCell ref="G4:G6"/>
    <mergeCell ref="B7:C7"/>
    <mergeCell ref="D7:F7"/>
    <mergeCell ref="B8:C8"/>
    <mergeCell ref="D8:F8"/>
    <mergeCell ref="B9:C9"/>
    <mergeCell ref="D9:F9"/>
    <mergeCell ref="B10:C10"/>
    <mergeCell ref="D10:F10"/>
  </mergeCells>
  <hyperlinks>
    <hyperlink ref="B80" r:id="rId1" display="https://www.pnnl.gov/main/publications/external/technical_reports/PNNL-22068.pdf" xr:uid="{96658263-4734-47A8-9994-7AC5E60B727C}"/>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5"/>
  <sheetViews>
    <sheetView zoomScaleNormal="100" workbookViewId="0"/>
  </sheetViews>
  <sheetFormatPr defaultColWidth="9.33203125" defaultRowHeight="12.75" x14ac:dyDescent="0.15"/>
  <cols>
    <col min="1" max="1" width="9.33203125" style="14"/>
    <col min="2" max="2" width="18.6640625" style="14" customWidth="1"/>
    <col min="3" max="3" width="11.6640625" style="14" bestFit="1" customWidth="1"/>
    <col min="4" max="4" width="16.33203125" style="14" customWidth="1"/>
    <col min="5" max="5" width="13.1640625" style="14" customWidth="1"/>
    <col min="6" max="6" width="10.5" style="14" bestFit="1" customWidth="1"/>
    <col min="7" max="7" width="9.83203125" style="14" bestFit="1" customWidth="1"/>
    <col min="8" max="8" width="15.6640625" style="14" customWidth="1"/>
    <col min="9" max="9" width="15.5" style="14" bestFit="1" customWidth="1"/>
    <col min="10" max="11" width="9.33203125" style="14"/>
    <col min="12" max="12" width="13.6640625" style="14" bestFit="1" customWidth="1"/>
    <col min="13" max="16384" width="9.33203125" style="14"/>
  </cols>
  <sheetData>
    <row r="2" spans="2:16" x14ac:dyDescent="0.15">
      <c r="B2" s="68" t="s">
        <v>147</v>
      </c>
    </row>
    <row r="4" spans="2:16" ht="51" x14ac:dyDescent="0.15">
      <c r="B4" s="63" t="s">
        <v>22</v>
      </c>
      <c r="C4" s="65" t="s">
        <v>148</v>
      </c>
      <c r="D4" s="65" t="s">
        <v>149</v>
      </c>
      <c r="E4" s="65" t="s">
        <v>150</v>
      </c>
      <c r="F4" s="65" t="s">
        <v>151</v>
      </c>
      <c r="G4" s="65" t="s">
        <v>152</v>
      </c>
      <c r="H4" s="65" t="s">
        <v>153</v>
      </c>
      <c r="I4" s="65" t="s">
        <v>154</v>
      </c>
    </row>
    <row r="5" spans="2:16" x14ac:dyDescent="0.15">
      <c r="B5" s="118" t="s">
        <v>9</v>
      </c>
      <c r="C5" s="119" t="s">
        <v>155</v>
      </c>
      <c r="D5" s="119" t="s">
        <v>156</v>
      </c>
      <c r="E5" s="119" t="s">
        <v>46</v>
      </c>
      <c r="F5" s="119">
        <v>0.78</v>
      </c>
      <c r="G5" s="120">
        <v>0.44</v>
      </c>
      <c r="H5" s="120">
        <v>0.62</v>
      </c>
      <c r="I5" s="120">
        <v>0.62</v>
      </c>
      <c r="L5"/>
      <c r="M5"/>
      <c r="N5"/>
      <c r="O5"/>
      <c r="P5"/>
    </row>
    <row r="6" spans="2:16" x14ac:dyDescent="0.15">
      <c r="B6" s="64" t="s">
        <v>10</v>
      </c>
      <c r="C6" s="66" t="s">
        <v>157</v>
      </c>
      <c r="D6" s="66" t="s">
        <v>158</v>
      </c>
      <c r="E6" s="66" t="s">
        <v>46</v>
      </c>
      <c r="F6" s="66">
        <v>0.82</v>
      </c>
      <c r="G6" s="120">
        <v>0.44</v>
      </c>
      <c r="H6" s="120">
        <v>0.5</v>
      </c>
      <c r="I6" s="120">
        <v>0.5</v>
      </c>
      <c r="J6" s="78"/>
      <c r="L6"/>
      <c r="M6"/>
      <c r="N6"/>
      <c r="O6"/>
      <c r="P6"/>
    </row>
    <row r="7" spans="2:16" x14ac:dyDescent="0.15">
      <c r="B7" s="64" t="s">
        <v>11</v>
      </c>
      <c r="C7" s="66" t="s">
        <v>159</v>
      </c>
      <c r="D7" s="66" t="s">
        <v>160</v>
      </c>
      <c r="E7" s="66" t="s">
        <v>46</v>
      </c>
      <c r="F7" s="66">
        <v>0.74</v>
      </c>
      <c r="G7" s="120">
        <v>0.44</v>
      </c>
      <c r="H7" s="120">
        <v>0.3</v>
      </c>
      <c r="I7" s="120">
        <v>0.3</v>
      </c>
      <c r="J7" s="78"/>
      <c r="L7"/>
      <c r="M7"/>
      <c r="N7"/>
      <c r="O7"/>
      <c r="P7"/>
    </row>
    <row r="8" spans="2:16" x14ac:dyDescent="0.15">
      <c r="B8" s="64" t="s">
        <v>12</v>
      </c>
      <c r="C8" s="66" t="s">
        <v>161</v>
      </c>
      <c r="D8" s="66" t="s">
        <v>162</v>
      </c>
      <c r="E8" s="66" t="s">
        <v>46</v>
      </c>
      <c r="F8" s="66">
        <v>0.49</v>
      </c>
      <c r="G8" s="120">
        <v>0.44</v>
      </c>
      <c r="H8" s="120">
        <v>0.26</v>
      </c>
      <c r="I8" s="120">
        <v>0.26</v>
      </c>
      <c r="J8" s="78"/>
      <c r="L8"/>
      <c r="M8"/>
      <c r="N8"/>
      <c r="O8"/>
      <c r="P8"/>
    </row>
    <row r="9" spans="2:16" ht="25.5" x14ac:dyDescent="0.15">
      <c r="B9" s="64" t="s">
        <v>13</v>
      </c>
      <c r="C9" s="66" t="s">
        <v>163</v>
      </c>
      <c r="D9" s="66" t="s">
        <v>164</v>
      </c>
      <c r="E9" s="66" t="s">
        <v>46</v>
      </c>
      <c r="F9" s="66">
        <v>0.3</v>
      </c>
      <c r="G9" s="66">
        <v>0.23</v>
      </c>
      <c r="H9" s="120">
        <v>0.25773195876288663</v>
      </c>
      <c r="I9" s="120">
        <v>0.29069767441860467</v>
      </c>
      <c r="J9" s="78"/>
      <c r="L9"/>
      <c r="M9"/>
      <c r="N9"/>
      <c r="O9"/>
      <c r="P9"/>
    </row>
    <row r="10" spans="2:16" x14ac:dyDescent="0.15">
      <c r="C10" s="15"/>
      <c r="H10" s="78"/>
      <c r="I10" s="78"/>
      <c r="J10" s="78"/>
      <c r="L10"/>
      <c r="M10"/>
      <c r="N10"/>
      <c r="O10"/>
      <c r="P10"/>
    </row>
    <row r="11" spans="2:16" x14ac:dyDescent="0.15">
      <c r="H11" s="78"/>
      <c r="I11" s="78"/>
      <c r="J11" s="78"/>
      <c r="L11"/>
      <c r="M11"/>
      <c r="N11"/>
      <c r="O11"/>
      <c r="P11"/>
    </row>
    <row r="12" spans="2:16" x14ac:dyDescent="0.15">
      <c r="B12" s="62" t="s">
        <v>165</v>
      </c>
      <c r="H12" s="78"/>
      <c r="I12" s="78"/>
      <c r="J12" s="78"/>
      <c r="L12"/>
      <c r="M12"/>
      <c r="N12"/>
      <c r="O12"/>
      <c r="P12"/>
    </row>
    <row r="13" spans="2:16" x14ac:dyDescent="0.15">
      <c r="B13" s="62" t="s">
        <v>166</v>
      </c>
      <c r="H13" s="78"/>
      <c r="I13" s="78"/>
      <c r="J13" s="78"/>
      <c r="L13"/>
      <c r="M13"/>
      <c r="N13"/>
      <c r="O13"/>
      <c r="P13"/>
    </row>
    <row r="14" spans="2:16" x14ac:dyDescent="0.15">
      <c r="B14" s="62" t="s">
        <v>167</v>
      </c>
      <c r="H14" s="78"/>
      <c r="I14" s="78"/>
      <c r="J14" s="78"/>
      <c r="L14"/>
      <c r="M14"/>
      <c r="N14"/>
      <c r="O14"/>
      <c r="P14"/>
    </row>
    <row r="15" spans="2:16" x14ac:dyDescent="0.15">
      <c r="B15" s="62" t="s">
        <v>168</v>
      </c>
    </row>
  </sheetData>
  <sheetProtection sheet="1" objects="1" scenarios="1"/>
  <phoneticPr fontId="2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28"/>
  <sheetViews>
    <sheetView zoomScaleNormal="100" workbookViewId="0"/>
  </sheetViews>
  <sheetFormatPr defaultColWidth="9.33203125" defaultRowHeight="12.75" x14ac:dyDescent="0.15"/>
  <cols>
    <col min="1" max="1" width="9.33203125" style="14"/>
    <col min="2" max="2" width="20.5" style="14" customWidth="1"/>
    <col min="3" max="3" width="15.33203125" style="14" customWidth="1"/>
    <col min="4" max="4" width="17.33203125" style="14" customWidth="1"/>
    <col min="5" max="5" width="16.1640625" style="14" customWidth="1"/>
    <col min="6" max="6" width="9.33203125" style="14"/>
    <col min="7" max="7" width="9.6640625" style="14" bestFit="1" customWidth="1"/>
    <col min="8" max="16384" width="9.33203125" style="14"/>
  </cols>
  <sheetData>
    <row r="2" spans="2:13" ht="15.75" x14ac:dyDescent="0.15">
      <c r="B2" s="70" t="s">
        <v>169</v>
      </c>
    </row>
    <row r="4" spans="2:13" x14ac:dyDescent="0.15">
      <c r="B4" s="76" t="s">
        <v>170</v>
      </c>
      <c r="C4" s="65" t="s">
        <v>171</v>
      </c>
      <c r="D4" s="63" t="s">
        <v>172</v>
      </c>
      <c r="E4"/>
    </row>
    <row r="5" spans="2:13" x14ac:dyDescent="0.15">
      <c r="B5" s="77">
        <v>1250</v>
      </c>
      <c r="C5" s="152">
        <f>C23</f>
        <v>677.24609375</v>
      </c>
      <c r="D5" s="64" t="s">
        <v>173</v>
      </c>
      <c r="E5"/>
      <c r="L5" s="148"/>
      <c r="M5" s="148"/>
    </row>
    <row r="6" spans="2:13" x14ac:dyDescent="0.15">
      <c r="B6" s="77">
        <v>1750</v>
      </c>
      <c r="C6" s="152">
        <f>C24</f>
        <v>948.14453125</v>
      </c>
      <c r="D6" s="64" t="s">
        <v>173</v>
      </c>
      <c r="E6"/>
      <c r="L6" s="19"/>
      <c r="M6" s="19"/>
    </row>
    <row r="7" spans="2:13" x14ac:dyDescent="0.15">
      <c r="B7" s="77">
        <v>2250</v>
      </c>
      <c r="C7" s="152">
        <f>C25</f>
        <v>1219.04296875</v>
      </c>
      <c r="D7" s="64" t="s">
        <v>173</v>
      </c>
      <c r="E7"/>
      <c r="L7" s="19"/>
      <c r="M7" s="19"/>
    </row>
    <row r="8" spans="2:13" x14ac:dyDescent="0.15">
      <c r="B8" s="77">
        <v>2750</v>
      </c>
      <c r="C8" s="152">
        <f>C26</f>
        <v>1489.94140625</v>
      </c>
      <c r="D8" s="64" t="s">
        <v>173</v>
      </c>
      <c r="E8"/>
    </row>
    <row r="10" spans="2:13" x14ac:dyDescent="0.15">
      <c r="B10" s="62" t="s">
        <v>174</v>
      </c>
    </row>
    <row r="11" spans="2:13" x14ac:dyDescent="0.15">
      <c r="B11" s="62" t="s">
        <v>175</v>
      </c>
    </row>
    <row r="12" spans="2:13" x14ac:dyDescent="0.15">
      <c r="B12" s="62" t="s">
        <v>176</v>
      </c>
    </row>
    <row r="13" spans="2:13" x14ac:dyDescent="0.15">
      <c r="B13" s="62" t="s">
        <v>177</v>
      </c>
    </row>
    <row r="14" spans="2:13" x14ac:dyDescent="0.15">
      <c r="B14" s="21" t="s">
        <v>22</v>
      </c>
      <c r="C14" s="58" t="s">
        <v>178</v>
      </c>
      <c r="D14" s="58" t="s">
        <v>179</v>
      </c>
      <c r="E14" s="58" t="s">
        <v>180</v>
      </c>
    </row>
    <row r="15" spans="2:13" x14ac:dyDescent="0.15">
      <c r="B15" s="14" t="s">
        <v>9</v>
      </c>
      <c r="C15" s="60">
        <v>0.28000000000000003</v>
      </c>
      <c r="D15" s="60">
        <v>0.36</v>
      </c>
      <c r="E15" s="146">
        <v>0.35</v>
      </c>
    </row>
    <row r="16" spans="2:13" x14ac:dyDescent="0.15">
      <c r="B16" s="14" t="s">
        <v>10</v>
      </c>
      <c r="C16" s="60">
        <v>0.28999999999999998</v>
      </c>
      <c r="D16" s="60">
        <v>0.36</v>
      </c>
      <c r="E16" s="146">
        <v>0.42</v>
      </c>
    </row>
    <row r="17" spans="2:7" x14ac:dyDescent="0.15">
      <c r="B17" s="14" t="s">
        <v>11</v>
      </c>
      <c r="C17" s="60">
        <v>0.28000000000000003</v>
      </c>
      <c r="D17" s="60">
        <v>0.34</v>
      </c>
      <c r="E17" s="146">
        <v>0.42</v>
      </c>
    </row>
    <row r="18" spans="2:7" x14ac:dyDescent="0.15">
      <c r="B18" s="14" t="s">
        <v>12</v>
      </c>
      <c r="C18" s="60">
        <v>0.22</v>
      </c>
      <c r="D18" s="60">
        <v>0.38</v>
      </c>
      <c r="E18" s="146">
        <v>0.45</v>
      </c>
    </row>
    <row r="19" spans="2:7" x14ac:dyDescent="0.15">
      <c r="B19" s="22" t="s">
        <v>13</v>
      </c>
      <c r="C19" s="59"/>
      <c r="D19" s="61"/>
      <c r="E19" s="61">
        <v>1</v>
      </c>
    </row>
    <row r="20" spans="2:7" x14ac:dyDescent="0.15">
      <c r="B20" s="19"/>
      <c r="C20" s="71"/>
      <c r="D20" s="157"/>
      <c r="E20" s="157"/>
    </row>
    <row r="21" spans="2:7" x14ac:dyDescent="0.15">
      <c r="B21" s="68" t="s">
        <v>181</v>
      </c>
    </row>
    <row r="22" spans="2:7" ht="14.25" x14ac:dyDescent="0.15">
      <c r="B22" s="156" t="s">
        <v>182</v>
      </c>
      <c r="C22" s="65" t="s">
        <v>183</v>
      </c>
      <c r="D22" s="65" t="s">
        <v>184</v>
      </c>
      <c r="E22" s="65" t="s">
        <v>185</v>
      </c>
      <c r="F22" s="65" t="s">
        <v>186</v>
      </c>
      <c r="G22" s="65" t="s">
        <v>187</v>
      </c>
    </row>
    <row r="23" spans="2:7" x14ac:dyDescent="0.15">
      <c r="B23" s="153">
        <v>1250</v>
      </c>
      <c r="C23" s="155">
        <f>(E23*D23)</f>
        <v>677.24609375</v>
      </c>
      <c r="D23" s="154">
        <v>2851.5625</v>
      </c>
      <c r="E23" s="80">
        <f>F23*B23/1000</f>
        <v>0.23749999999999999</v>
      </c>
      <c r="F23" s="66">
        <v>0.19</v>
      </c>
      <c r="G23" s="81">
        <f t="shared" ref="G23" si="0">F23/0.092903</f>
        <v>2.045143859724659</v>
      </c>
    </row>
    <row r="24" spans="2:7" x14ac:dyDescent="0.15">
      <c r="B24" s="153">
        <v>1750</v>
      </c>
      <c r="C24" s="155">
        <f t="shared" ref="C24:C26" si="1">(E24*D24)</f>
        <v>948.14453125</v>
      </c>
      <c r="D24" s="154">
        <v>2851.5625</v>
      </c>
      <c r="E24" s="80">
        <f>F24*B24/1000</f>
        <v>0.33250000000000002</v>
      </c>
      <c r="F24" s="66">
        <v>0.19</v>
      </c>
      <c r="G24" s="81">
        <f t="shared" ref="G24:G26" si="2">F24/0.092903</f>
        <v>2.045143859724659</v>
      </c>
    </row>
    <row r="25" spans="2:7" x14ac:dyDescent="0.15">
      <c r="B25" s="153">
        <v>2250</v>
      </c>
      <c r="C25" s="155">
        <f t="shared" si="1"/>
        <v>1219.04296875</v>
      </c>
      <c r="D25" s="154">
        <v>2851.5625</v>
      </c>
      <c r="E25" s="80">
        <f>F25*B25/1000</f>
        <v>0.42749999999999999</v>
      </c>
      <c r="F25" s="66">
        <v>0.19</v>
      </c>
      <c r="G25" s="81">
        <f t="shared" si="2"/>
        <v>2.045143859724659</v>
      </c>
    </row>
    <row r="26" spans="2:7" x14ac:dyDescent="0.15">
      <c r="B26" s="153">
        <v>2750</v>
      </c>
      <c r="C26" s="155">
        <f t="shared" si="1"/>
        <v>1489.94140625</v>
      </c>
      <c r="D26" s="154">
        <v>2851.5625</v>
      </c>
      <c r="E26" s="80">
        <f>F26*B26/1000</f>
        <v>0.52249999999999996</v>
      </c>
      <c r="F26" s="66">
        <v>0.19</v>
      </c>
      <c r="G26" s="81">
        <f t="shared" si="2"/>
        <v>2.045143859724659</v>
      </c>
    </row>
    <row r="28" spans="2:7" x14ac:dyDescent="0.15">
      <c r="B28" s="62" t="s">
        <v>188</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16"/>
  <sheetViews>
    <sheetView workbookViewId="0"/>
  </sheetViews>
  <sheetFormatPr defaultColWidth="9.33203125" defaultRowHeight="12.75" x14ac:dyDescent="0.15"/>
  <cols>
    <col min="1" max="1" width="9.33203125" style="14"/>
    <col min="2" max="2" width="30" style="14" customWidth="1"/>
    <col min="3" max="3" width="14.83203125" style="14" customWidth="1"/>
    <col min="4" max="4" width="16.33203125" style="14" customWidth="1"/>
    <col min="5" max="5" width="12.6640625" style="14" customWidth="1"/>
    <col min="6" max="6" width="14.83203125" style="14" customWidth="1"/>
    <col min="7" max="7" width="16.33203125" style="14" customWidth="1"/>
    <col min="8" max="8" width="12.6640625" style="14" customWidth="1"/>
    <col min="9" max="9" width="39.5" style="14" customWidth="1"/>
    <col min="10" max="16384" width="9.33203125" style="14"/>
  </cols>
  <sheetData>
    <row r="2" spans="2:9" ht="15.75" x14ac:dyDescent="0.15">
      <c r="B2" s="70" t="s">
        <v>189</v>
      </c>
    </row>
    <row r="3" spans="2:9" ht="51" x14ac:dyDescent="0.15">
      <c r="B3" s="63" t="s">
        <v>190</v>
      </c>
      <c r="C3" s="65" t="s">
        <v>191</v>
      </c>
      <c r="D3" s="65" t="s">
        <v>192</v>
      </c>
      <c r="E3" s="65" t="s">
        <v>193</v>
      </c>
      <c r="F3" s="65" t="s">
        <v>191</v>
      </c>
      <c r="G3" s="65" t="s">
        <v>192</v>
      </c>
      <c r="H3" s="65" t="s">
        <v>193</v>
      </c>
      <c r="I3" s="63" t="s">
        <v>194</v>
      </c>
    </row>
    <row r="4" spans="2:9" ht="27.6" customHeight="1" x14ac:dyDescent="0.15">
      <c r="B4" s="63" t="s">
        <v>195</v>
      </c>
      <c r="C4" s="273" t="s">
        <v>196</v>
      </c>
      <c r="D4" s="274"/>
      <c r="E4" s="275"/>
      <c r="F4" s="273" t="s">
        <v>197</v>
      </c>
      <c r="G4" s="274"/>
      <c r="H4" s="275"/>
      <c r="I4" s="63"/>
    </row>
    <row r="5" spans="2:9" ht="27.6" customHeight="1" x14ac:dyDescent="0.15">
      <c r="B5" s="64" t="s">
        <v>198</v>
      </c>
      <c r="C5" s="144" t="s">
        <v>199</v>
      </c>
      <c r="D5" s="144" t="s">
        <v>200</v>
      </c>
      <c r="E5" s="145">
        <v>0.94</v>
      </c>
      <c r="F5" s="144"/>
      <c r="G5" s="144"/>
      <c r="H5" s="145"/>
      <c r="I5" s="64" t="s">
        <v>201</v>
      </c>
    </row>
    <row r="6" spans="2:9" ht="27.6" customHeight="1" x14ac:dyDescent="0.15">
      <c r="B6" s="64" t="s">
        <v>202</v>
      </c>
      <c r="C6" s="144" t="s">
        <v>203</v>
      </c>
      <c r="D6" s="144" t="s">
        <v>204</v>
      </c>
      <c r="E6" s="145">
        <v>0.35</v>
      </c>
      <c r="F6" s="144" t="s">
        <v>205</v>
      </c>
      <c r="G6" s="144" t="s">
        <v>206</v>
      </c>
      <c r="H6" s="145">
        <v>0.52</v>
      </c>
      <c r="I6" s="64" t="s">
        <v>201</v>
      </c>
    </row>
    <row r="7" spans="2:9" ht="27.6" customHeight="1" x14ac:dyDescent="0.15">
      <c r="B7" s="64" t="s">
        <v>207</v>
      </c>
      <c r="C7" s="144" t="s">
        <v>208</v>
      </c>
      <c r="D7" s="144" t="s">
        <v>209</v>
      </c>
      <c r="E7" s="145">
        <v>0.74</v>
      </c>
      <c r="F7" s="144"/>
      <c r="G7" s="144"/>
      <c r="H7" s="145"/>
      <c r="I7" s="64" t="s">
        <v>201</v>
      </c>
    </row>
    <row r="8" spans="2:9" ht="27.6" customHeight="1" x14ac:dyDescent="0.15">
      <c r="B8" s="64" t="s">
        <v>210</v>
      </c>
      <c r="C8" s="144" t="s">
        <v>211</v>
      </c>
      <c r="D8" s="144" t="s">
        <v>212</v>
      </c>
      <c r="E8" s="145">
        <v>1</v>
      </c>
      <c r="F8" s="144"/>
      <c r="G8" s="144"/>
      <c r="H8" s="145"/>
      <c r="I8" s="64" t="s">
        <v>201</v>
      </c>
    </row>
    <row r="9" spans="2:9" ht="27.6" customHeight="1" x14ac:dyDescent="0.15">
      <c r="B9" s="64" t="s">
        <v>213</v>
      </c>
      <c r="C9" s="144" t="s">
        <v>214</v>
      </c>
      <c r="D9" s="144" t="s">
        <v>215</v>
      </c>
      <c r="E9" s="145">
        <v>0.43</v>
      </c>
      <c r="F9" s="144" t="s">
        <v>216</v>
      </c>
      <c r="G9" s="144" t="s">
        <v>217</v>
      </c>
      <c r="H9" s="145">
        <v>0.76</v>
      </c>
      <c r="I9" s="64" t="s">
        <v>201</v>
      </c>
    </row>
    <row r="10" spans="2:9" ht="27.6" customHeight="1" x14ac:dyDescent="0.15">
      <c r="B10" s="64" t="s">
        <v>218</v>
      </c>
      <c r="C10" s="144" t="s">
        <v>219</v>
      </c>
      <c r="D10" s="144" t="s">
        <v>220</v>
      </c>
      <c r="E10" s="145">
        <v>0.9</v>
      </c>
      <c r="F10" s="144"/>
      <c r="G10" s="144"/>
      <c r="H10" s="145"/>
      <c r="I10" s="64" t="s">
        <v>201</v>
      </c>
    </row>
    <row r="11" spans="2:9" ht="27.6" customHeight="1" x14ac:dyDescent="0.15">
      <c r="B11" s="64" t="s">
        <v>221</v>
      </c>
      <c r="C11" s="144" t="s">
        <v>222</v>
      </c>
      <c r="D11" s="144" t="s">
        <v>223</v>
      </c>
      <c r="E11" s="145">
        <v>0.66</v>
      </c>
      <c r="F11" s="144"/>
      <c r="G11" s="144"/>
      <c r="H11" s="145"/>
      <c r="I11" s="64" t="s">
        <v>201</v>
      </c>
    </row>
    <row r="12" spans="2:9" ht="27.6" customHeight="1" x14ac:dyDescent="0.15">
      <c r="B12" s="64" t="s">
        <v>224</v>
      </c>
      <c r="C12" s="144" t="s">
        <v>225</v>
      </c>
      <c r="D12" s="144" t="s">
        <v>226</v>
      </c>
      <c r="E12" s="145">
        <v>1</v>
      </c>
      <c r="F12" s="144"/>
      <c r="G12" s="144"/>
      <c r="H12" s="145"/>
      <c r="I12" s="64" t="s">
        <v>201</v>
      </c>
    </row>
    <row r="13" spans="2:9" ht="20.25" customHeight="1" x14ac:dyDescent="0.15">
      <c r="B13" s="64" t="s">
        <v>227</v>
      </c>
      <c r="C13" s="144" t="s">
        <v>228</v>
      </c>
      <c r="D13" s="144" t="s">
        <v>229</v>
      </c>
      <c r="E13" s="145">
        <v>0.76</v>
      </c>
      <c r="F13" s="144"/>
      <c r="G13" s="144"/>
      <c r="H13" s="144"/>
      <c r="I13" s="64" t="s">
        <v>201</v>
      </c>
    </row>
    <row r="15" spans="2:9" x14ac:dyDescent="0.15">
      <c r="B15" s="62" t="s">
        <v>230</v>
      </c>
    </row>
    <row r="16" spans="2:9" x14ac:dyDescent="0.15">
      <c r="B16" s="62"/>
    </row>
  </sheetData>
  <mergeCells count="2">
    <mergeCell ref="C4:E4"/>
    <mergeCell ref="F4:H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S45"/>
  <sheetViews>
    <sheetView zoomScaleNormal="100" workbookViewId="0"/>
  </sheetViews>
  <sheetFormatPr defaultColWidth="9.33203125" defaultRowHeight="12.75" x14ac:dyDescent="0.15"/>
  <cols>
    <col min="1" max="1" width="9.33203125" style="14"/>
    <col min="2" max="2" width="13.6640625" style="14" bestFit="1" customWidth="1"/>
    <col min="3" max="3" width="11" style="14" customWidth="1"/>
    <col min="4" max="5" width="11" customWidth="1"/>
    <col min="6" max="6" width="11" style="14" customWidth="1"/>
    <col min="7" max="7" width="10.83203125" style="14" customWidth="1"/>
    <col min="8" max="8" width="9.83203125" style="14" customWidth="1"/>
    <col min="9" max="10" width="9.33203125" style="14"/>
    <col min="11" max="11" width="8" style="14" customWidth="1"/>
    <col min="12" max="16" width="9.33203125" style="14"/>
    <col min="17" max="17" width="22.33203125" style="14" customWidth="1"/>
    <col min="18" max="18" width="14.83203125" style="14" bestFit="1" customWidth="1"/>
    <col min="19" max="19" width="13.6640625" style="14" bestFit="1" customWidth="1"/>
    <col min="20" max="16384" width="9.33203125" style="14"/>
  </cols>
  <sheetData>
    <row r="2" spans="2:19" ht="15.75" x14ac:dyDescent="0.15">
      <c r="B2" s="70" t="s">
        <v>231</v>
      </c>
      <c r="F2"/>
      <c r="G2"/>
      <c r="H2"/>
      <c r="I2"/>
    </row>
    <row r="3" spans="2:19" x14ac:dyDescent="0.15">
      <c r="F3" s="276">
        <v>1250</v>
      </c>
      <c r="G3" s="276"/>
      <c r="I3" s="276">
        <v>1750</v>
      </c>
      <c r="J3" s="276"/>
      <c r="L3" s="276">
        <v>2250</v>
      </c>
      <c r="M3" s="276"/>
      <c r="O3" s="276">
        <v>2750</v>
      </c>
      <c r="P3" s="276"/>
    </row>
    <row r="4" spans="2:19" ht="63.75" x14ac:dyDescent="0.15">
      <c r="B4" s="65" t="s">
        <v>184</v>
      </c>
      <c r="C4" s="65" t="s">
        <v>232</v>
      </c>
      <c r="D4" s="65" t="s">
        <v>233</v>
      </c>
      <c r="F4" s="65" t="s">
        <v>234</v>
      </c>
      <c r="G4" s="65" t="s">
        <v>235</v>
      </c>
      <c r="I4" s="65" t="s">
        <v>234</v>
      </c>
      <c r="J4" s="65" t="s">
        <v>235</v>
      </c>
      <c r="L4" s="65" t="s">
        <v>234</v>
      </c>
      <c r="M4" s="65" t="s">
        <v>235</v>
      </c>
      <c r="O4" s="65" t="s">
        <v>234</v>
      </c>
      <c r="P4" s="65" t="s">
        <v>235</v>
      </c>
    </row>
    <row r="5" spans="2:19" x14ac:dyDescent="0.15">
      <c r="B5" s="66">
        <v>1</v>
      </c>
      <c r="C5" s="66">
        <v>3.5000000000000003E-2</v>
      </c>
      <c r="D5" s="80">
        <f>C5/MAX($C$5:$C$28)</f>
        <v>0.42682926829268297</v>
      </c>
      <c r="F5" s="69">
        <f t="shared" ref="F5:F28" si="0">$C5*$C$44</f>
        <v>348.07500000000005</v>
      </c>
      <c r="G5" s="69">
        <f t="shared" ref="G5:G28" si="1">$C5*$C$45</f>
        <v>259.38573298429321</v>
      </c>
      <c r="H5" s="150"/>
      <c r="I5" s="69">
        <f t="shared" ref="I5:I28" si="2">$C5*$D$44</f>
        <v>348.07500000000005</v>
      </c>
      <c r="J5" s="69">
        <f t="shared" ref="J5:J28" si="3">$C5*$D$45</f>
        <v>259.38573298429321</v>
      </c>
      <c r="K5" s="150"/>
      <c r="L5" s="69">
        <f t="shared" ref="L5:L28" si="4">$C5*$E$44</f>
        <v>402.67500000000001</v>
      </c>
      <c r="M5" s="69">
        <f>$C5*$E$45</f>
        <v>300.07369109947649</v>
      </c>
      <c r="N5" s="150"/>
      <c r="O5" s="69">
        <f t="shared" ref="O5:O28" si="5">$C5*$F$44</f>
        <v>457.27500000000003</v>
      </c>
      <c r="P5" s="69">
        <f t="shared" ref="P5:P28" si="6">$C5*$F$45</f>
        <v>340.76164921465977</v>
      </c>
      <c r="S5" s="149"/>
    </row>
    <row r="6" spans="2:19" x14ac:dyDescent="0.15">
      <c r="B6" s="66">
        <v>2</v>
      </c>
      <c r="C6" s="66">
        <v>3.5000000000000003E-2</v>
      </c>
      <c r="D6" s="80">
        <f t="shared" ref="D6:D28" si="7">C6/MAX($C$5:$C$28)</f>
        <v>0.42682926829268297</v>
      </c>
      <c r="F6" s="69">
        <f t="shared" si="0"/>
        <v>348.07500000000005</v>
      </c>
      <c r="G6" s="69">
        <f t="shared" si="1"/>
        <v>259.38573298429321</v>
      </c>
      <c r="H6" s="150"/>
      <c r="I6" s="69">
        <f t="shared" si="2"/>
        <v>348.07500000000005</v>
      </c>
      <c r="J6" s="69">
        <f t="shared" si="3"/>
        <v>259.38573298429321</v>
      </c>
      <c r="K6" s="150"/>
      <c r="L6" s="69">
        <f t="shared" si="4"/>
        <v>402.67500000000001</v>
      </c>
      <c r="M6" s="69">
        <f t="shared" ref="M6:M28" si="8">$C6*$C$45</f>
        <v>259.38573298429321</v>
      </c>
      <c r="N6" s="150"/>
      <c r="O6" s="69">
        <f t="shared" si="5"/>
        <v>457.27500000000003</v>
      </c>
      <c r="P6" s="69">
        <f t="shared" si="6"/>
        <v>340.76164921465977</v>
      </c>
      <c r="S6" s="149"/>
    </row>
    <row r="7" spans="2:19" x14ac:dyDescent="0.15">
      <c r="B7" s="66">
        <v>3</v>
      </c>
      <c r="C7" s="66">
        <v>3.5000000000000003E-2</v>
      </c>
      <c r="D7" s="80">
        <f t="shared" si="7"/>
        <v>0.42682926829268297</v>
      </c>
      <c r="F7" s="69">
        <f t="shared" si="0"/>
        <v>348.07500000000005</v>
      </c>
      <c r="G7" s="69">
        <f t="shared" si="1"/>
        <v>259.38573298429321</v>
      </c>
      <c r="H7" s="150"/>
      <c r="I7" s="69">
        <f t="shared" si="2"/>
        <v>348.07500000000005</v>
      </c>
      <c r="J7" s="69">
        <f t="shared" si="3"/>
        <v>259.38573298429321</v>
      </c>
      <c r="K7" s="150"/>
      <c r="L7" s="69">
        <f t="shared" si="4"/>
        <v>402.67500000000001</v>
      </c>
      <c r="M7" s="69">
        <f t="shared" si="8"/>
        <v>259.38573298429321</v>
      </c>
      <c r="N7" s="150"/>
      <c r="O7" s="69">
        <f t="shared" si="5"/>
        <v>457.27500000000003</v>
      </c>
      <c r="P7" s="69">
        <f t="shared" si="6"/>
        <v>340.76164921465977</v>
      </c>
      <c r="S7" s="149"/>
    </row>
    <row r="8" spans="2:19" x14ac:dyDescent="0.15">
      <c r="B8" s="66">
        <v>4</v>
      </c>
      <c r="C8" s="66">
        <v>3.5000000000000003E-2</v>
      </c>
      <c r="D8" s="80">
        <f t="shared" si="7"/>
        <v>0.42682926829268297</v>
      </c>
      <c r="F8" s="69">
        <f t="shared" si="0"/>
        <v>348.07500000000005</v>
      </c>
      <c r="G8" s="69">
        <f t="shared" si="1"/>
        <v>259.38573298429321</v>
      </c>
      <c r="H8" s="150"/>
      <c r="I8" s="69">
        <f t="shared" si="2"/>
        <v>348.07500000000005</v>
      </c>
      <c r="J8" s="69">
        <f t="shared" si="3"/>
        <v>259.38573298429321</v>
      </c>
      <c r="K8" s="150"/>
      <c r="L8" s="69">
        <f t="shared" si="4"/>
        <v>402.67500000000001</v>
      </c>
      <c r="M8" s="69">
        <f t="shared" si="8"/>
        <v>259.38573298429321</v>
      </c>
      <c r="N8" s="150"/>
      <c r="O8" s="69">
        <f t="shared" si="5"/>
        <v>457.27500000000003</v>
      </c>
      <c r="P8" s="69">
        <f t="shared" si="6"/>
        <v>340.76164921465977</v>
      </c>
      <c r="S8" s="149"/>
    </row>
    <row r="9" spans="2:19" x14ac:dyDescent="0.15">
      <c r="B9" s="66">
        <v>5</v>
      </c>
      <c r="C9" s="66">
        <v>3.5000000000000003E-2</v>
      </c>
      <c r="D9" s="80">
        <f t="shared" si="7"/>
        <v>0.42682926829268297</v>
      </c>
      <c r="F9" s="69">
        <f t="shared" si="0"/>
        <v>348.07500000000005</v>
      </c>
      <c r="G9" s="69">
        <f t="shared" si="1"/>
        <v>259.38573298429321</v>
      </c>
      <c r="H9" s="150"/>
      <c r="I9" s="69">
        <f t="shared" si="2"/>
        <v>348.07500000000005</v>
      </c>
      <c r="J9" s="69">
        <f t="shared" si="3"/>
        <v>259.38573298429321</v>
      </c>
      <c r="K9" s="150"/>
      <c r="L9" s="69">
        <f t="shared" si="4"/>
        <v>402.67500000000001</v>
      </c>
      <c r="M9" s="69">
        <f t="shared" si="8"/>
        <v>259.38573298429321</v>
      </c>
      <c r="N9" s="150"/>
      <c r="O9" s="69">
        <f t="shared" si="5"/>
        <v>457.27500000000003</v>
      </c>
      <c r="P9" s="69">
        <f t="shared" si="6"/>
        <v>340.76164921465977</v>
      </c>
      <c r="S9" s="149"/>
    </row>
    <row r="10" spans="2:19" x14ac:dyDescent="0.15">
      <c r="B10" s="66">
        <v>6</v>
      </c>
      <c r="C10" s="66">
        <v>5.8999999999999997E-2</v>
      </c>
      <c r="D10" s="80">
        <f t="shared" si="7"/>
        <v>0.71951219512195119</v>
      </c>
      <c r="F10" s="69">
        <f t="shared" si="0"/>
        <v>586.755</v>
      </c>
      <c r="G10" s="69">
        <f t="shared" si="1"/>
        <v>437.25023560209422</v>
      </c>
      <c r="H10" s="150"/>
      <c r="I10" s="69">
        <f t="shared" si="2"/>
        <v>586.755</v>
      </c>
      <c r="J10" s="69">
        <f t="shared" si="3"/>
        <v>437.25023560209422</v>
      </c>
      <c r="K10" s="150"/>
      <c r="L10" s="69">
        <f t="shared" si="4"/>
        <v>678.79499999999996</v>
      </c>
      <c r="M10" s="69">
        <f t="shared" si="8"/>
        <v>437.25023560209422</v>
      </c>
      <c r="N10" s="150"/>
      <c r="O10" s="69">
        <f t="shared" si="5"/>
        <v>770.83499999999992</v>
      </c>
      <c r="P10" s="69">
        <f t="shared" si="6"/>
        <v>574.42678010471207</v>
      </c>
      <c r="S10" s="149"/>
    </row>
    <row r="11" spans="2:19" x14ac:dyDescent="0.15">
      <c r="B11" s="66">
        <v>7</v>
      </c>
      <c r="C11" s="66">
        <v>8.2000000000000003E-2</v>
      </c>
      <c r="D11" s="80">
        <f t="shared" si="7"/>
        <v>1</v>
      </c>
      <c r="F11" s="69">
        <f t="shared" si="0"/>
        <v>815.49</v>
      </c>
      <c r="G11" s="69">
        <f t="shared" si="1"/>
        <v>607.70371727748693</v>
      </c>
      <c r="H11" s="150"/>
      <c r="I11" s="69">
        <f t="shared" si="2"/>
        <v>815.49</v>
      </c>
      <c r="J11" s="69">
        <f t="shared" si="3"/>
        <v>607.70371727748693</v>
      </c>
      <c r="K11" s="150"/>
      <c r="L11" s="69">
        <f t="shared" si="4"/>
        <v>943.41000000000008</v>
      </c>
      <c r="M11" s="69">
        <f t="shared" si="8"/>
        <v>607.70371727748693</v>
      </c>
      <c r="N11" s="150"/>
      <c r="O11" s="69">
        <f t="shared" si="5"/>
        <v>1071.3300000000002</v>
      </c>
      <c r="P11" s="69">
        <f t="shared" si="6"/>
        <v>798.35586387434569</v>
      </c>
      <c r="S11" s="149"/>
    </row>
    <row r="12" spans="2:19" x14ac:dyDescent="0.15">
      <c r="B12" s="66">
        <v>8</v>
      </c>
      <c r="C12" s="66">
        <v>5.5E-2</v>
      </c>
      <c r="D12" s="80">
        <f t="shared" si="7"/>
        <v>0.6707317073170731</v>
      </c>
      <c r="F12" s="69">
        <f t="shared" si="0"/>
        <v>546.97500000000002</v>
      </c>
      <c r="G12" s="69">
        <f t="shared" si="1"/>
        <v>407.60615183246074</v>
      </c>
      <c r="H12" s="150"/>
      <c r="I12" s="69">
        <f t="shared" si="2"/>
        <v>546.97500000000002</v>
      </c>
      <c r="J12" s="69">
        <f t="shared" si="3"/>
        <v>407.60615183246074</v>
      </c>
      <c r="K12" s="150"/>
      <c r="L12" s="69">
        <f t="shared" si="4"/>
        <v>632.77499999999998</v>
      </c>
      <c r="M12" s="69">
        <f t="shared" si="8"/>
        <v>407.60615183246074</v>
      </c>
      <c r="N12" s="150"/>
      <c r="O12" s="69">
        <f t="shared" si="5"/>
        <v>718.57500000000005</v>
      </c>
      <c r="P12" s="69">
        <f t="shared" si="6"/>
        <v>535.48259162303668</v>
      </c>
      <c r="S12" s="149"/>
    </row>
    <row r="13" spans="2:19" x14ac:dyDescent="0.15">
      <c r="B13" s="66">
        <v>9</v>
      </c>
      <c r="C13" s="66">
        <v>2.7E-2</v>
      </c>
      <c r="D13" s="80">
        <f t="shared" si="7"/>
        <v>0.32926829268292679</v>
      </c>
      <c r="F13" s="69">
        <f t="shared" si="0"/>
        <v>268.51499999999999</v>
      </c>
      <c r="G13" s="69">
        <f t="shared" si="1"/>
        <v>200.09756544502616</v>
      </c>
      <c r="H13" s="150"/>
      <c r="I13" s="69">
        <f t="shared" si="2"/>
        <v>268.51499999999999</v>
      </c>
      <c r="J13" s="69">
        <f t="shared" si="3"/>
        <v>200.09756544502616</v>
      </c>
      <c r="K13" s="150"/>
      <c r="L13" s="69">
        <f t="shared" si="4"/>
        <v>310.63499999999999</v>
      </c>
      <c r="M13" s="69">
        <f t="shared" si="8"/>
        <v>200.09756544502616</v>
      </c>
      <c r="N13" s="150"/>
      <c r="O13" s="69">
        <f t="shared" si="5"/>
        <v>352.755</v>
      </c>
      <c r="P13" s="69">
        <f t="shared" si="6"/>
        <v>262.87327225130889</v>
      </c>
      <c r="S13" s="149"/>
    </row>
    <row r="14" spans="2:19" x14ac:dyDescent="0.15">
      <c r="B14" s="66">
        <v>10</v>
      </c>
      <c r="C14" s="66">
        <v>1.4E-2</v>
      </c>
      <c r="D14" s="80">
        <f t="shared" si="7"/>
        <v>0.17073170731707316</v>
      </c>
      <c r="F14" s="69">
        <f t="shared" si="0"/>
        <v>139.22999999999999</v>
      </c>
      <c r="G14" s="69">
        <f t="shared" si="1"/>
        <v>103.75429319371727</v>
      </c>
      <c r="H14" s="150"/>
      <c r="I14" s="69">
        <f t="shared" si="2"/>
        <v>139.22999999999999</v>
      </c>
      <c r="J14" s="69">
        <f t="shared" si="3"/>
        <v>103.75429319371727</v>
      </c>
      <c r="K14" s="150"/>
      <c r="L14" s="69">
        <f t="shared" si="4"/>
        <v>161.07</v>
      </c>
      <c r="M14" s="69">
        <f t="shared" si="8"/>
        <v>103.75429319371727</v>
      </c>
      <c r="N14" s="150"/>
      <c r="O14" s="69">
        <f t="shared" si="5"/>
        <v>182.91</v>
      </c>
      <c r="P14" s="69">
        <f t="shared" si="6"/>
        <v>136.3046596858639</v>
      </c>
      <c r="S14" s="149"/>
    </row>
    <row r="15" spans="2:19" x14ac:dyDescent="0.15">
      <c r="B15" s="66">
        <v>11</v>
      </c>
      <c r="C15" s="66">
        <v>1.4E-2</v>
      </c>
      <c r="D15" s="80">
        <f t="shared" si="7"/>
        <v>0.17073170731707316</v>
      </c>
      <c r="F15" s="69">
        <f t="shared" si="0"/>
        <v>139.22999999999999</v>
      </c>
      <c r="G15" s="69">
        <f t="shared" si="1"/>
        <v>103.75429319371727</v>
      </c>
      <c r="H15" s="150"/>
      <c r="I15" s="69">
        <f t="shared" si="2"/>
        <v>139.22999999999999</v>
      </c>
      <c r="J15" s="69">
        <f t="shared" si="3"/>
        <v>103.75429319371727</v>
      </c>
      <c r="K15" s="150"/>
      <c r="L15" s="69">
        <f t="shared" si="4"/>
        <v>161.07</v>
      </c>
      <c r="M15" s="69">
        <f t="shared" si="8"/>
        <v>103.75429319371727</v>
      </c>
      <c r="N15" s="150"/>
      <c r="O15" s="69">
        <f t="shared" si="5"/>
        <v>182.91</v>
      </c>
      <c r="P15" s="69">
        <f t="shared" si="6"/>
        <v>136.3046596858639</v>
      </c>
      <c r="S15" s="149"/>
    </row>
    <row r="16" spans="2:19" x14ac:dyDescent="0.15">
      <c r="B16" s="66">
        <v>12</v>
      </c>
      <c r="C16" s="66">
        <v>1.4E-2</v>
      </c>
      <c r="D16" s="80">
        <f t="shared" si="7"/>
        <v>0.17073170731707316</v>
      </c>
      <c r="F16" s="69">
        <f t="shared" si="0"/>
        <v>139.22999999999999</v>
      </c>
      <c r="G16" s="69">
        <f t="shared" si="1"/>
        <v>103.75429319371727</v>
      </c>
      <c r="H16" s="150"/>
      <c r="I16" s="69">
        <f t="shared" si="2"/>
        <v>139.22999999999999</v>
      </c>
      <c r="J16" s="69">
        <f t="shared" si="3"/>
        <v>103.75429319371727</v>
      </c>
      <c r="K16" s="150"/>
      <c r="L16" s="69">
        <f t="shared" si="4"/>
        <v>161.07</v>
      </c>
      <c r="M16" s="69">
        <f t="shared" si="8"/>
        <v>103.75429319371727</v>
      </c>
      <c r="N16" s="150"/>
      <c r="O16" s="69">
        <f t="shared" si="5"/>
        <v>182.91</v>
      </c>
      <c r="P16" s="69">
        <f t="shared" si="6"/>
        <v>136.3046596858639</v>
      </c>
      <c r="S16" s="149"/>
    </row>
    <row r="17" spans="2:19" x14ac:dyDescent="0.15">
      <c r="B17" s="66">
        <v>13</v>
      </c>
      <c r="C17" s="66">
        <v>1.4E-2</v>
      </c>
      <c r="D17" s="80">
        <f t="shared" si="7"/>
        <v>0.17073170731707316</v>
      </c>
      <c r="F17" s="69">
        <f t="shared" si="0"/>
        <v>139.22999999999999</v>
      </c>
      <c r="G17" s="69">
        <f t="shared" si="1"/>
        <v>103.75429319371727</v>
      </c>
      <c r="H17" s="150"/>
      <c r="I17" s="69">
        <f t="shared" si="2"/>
        <v>139.22999999999999</v>
      </c>
      <c r="J17" s="69">
        <f t="shared" si="3"/>
        <v>103.75429319371727</v>
      </c>
      <c r="K17" s="150"/>
      <c r="L17" s="69">
        <f t="shared" si="4"/>
        <v>161.07</v>
      </c>
      <c r="M17" s="69">
        <f t="shared" si="8"/>
        <v>103.75429319371727</v>
      </c>
      <c r="N17" s="150"/>
      <c r="O17" s="69">
        <f t="shared" si="5"/>
        <v>182.91</v>
      </c>
      <c r="P17" s="69">
        <f t="shared" si="6"/>
        <v>136.3046596858639</v>
      </c>
      <c r="S17" s="149"/>
    </row>
    <row r="18" spans="2:19" x14ac:dyDescent="0.15">
      <c r="B18" s="66">
        <v>14</v>
      </c>
      <c r="C18" s="66">
        <v>1.4E-2</v>
      </c>
      <c r="D18" s="80">
        <f t="shared" si="7"/>
        <v>0.17073170731707316</v>
      </c>
      <c r="F18" s="69">
        <f t="shared" si="0"/>
        <v>139.22999999999999</v>
      </c>
      <c r="G18" s="69">
        <f t="shared" si="1"/>
        <v>103.75429319371727</v>
      </c>
      <c r="H18" s="150"/>
      <c r="I18" s="69">
        <f t="shared" si="2"/>
        <v>139.22999999999999</v>
      </c>
      <c r="J18" s="69">
        <f t="shared" si="3"/>
        <v>103.75429319371727</v>
      </c>
      <c r="K18" s="150"/>
      <c r="L18" s="69">
        <f t="shared" si="4"/>
        <v>161.07</v>
      </c>
      <c r="M18" s="69">
        <f t="shared" si="8"/>
        <v>103.75429319371727</v>
      </c>
      <c r="N18" s="150"/>
      <c r="O18" s="69">
        <f t="shared" si="5"/>
        <v>182.91</v>
      </c>
      <c r="P18" s="69">
        <f t="shared" si="6"/>
        <v>136.3046596858639</v>
      </c>
      <c r="S18" s="149"/>
    </row>
    <row r="19" spans="2:19" x14ac:dyDescent="0.15">
      <c r="B19" s="66">
        <v>15</v>
      </c>
      <c r="C19" s="66">
        <v>1.9E-2</v>
      </c>
      <c r="D19" s="80">
        <f t="shared" si="7"/>
        <v>0.23170731707317072</v>
      </c>
      <c r="F19" s="69">
        <f t="shared" si="0"/>
        <v>188.95499999999998</v>
      </c>
      <c r="G19" s="69">
        <f t="shared" si="1"/>
        <v>140.80939790575917</v>
      </c>
      <c r="H19" s="150"/>
      <c r="I19" s="69">
        <f t="shared" si="2"/>
        <v>188.95499999999998</v>
      </c>
      <c r="J19" s="69">
        <f t="shared" si="3"/>
        <v>140.80939790575917</v>
      </c>
      <c r="K19" s="150"/>
      <c r="L19" s="69">
        <f t="shared" si="4"/>
        <v>218.595</v>
      </c>
      <c r="M19" s="69">
        <f t="shared" si="8"/>
        <v>140.80939790575917</v>
      </c>
      <c r="N19" s="150"/>
      <c r="O19" s="69">
        <f t="shared" si="5"/>
        <v>248.23499999999999</v>
      </c>
      <c r="P19" s="69">
        <f t="shared" si="6"/>
        <v>184.98489528795812</v>
      </c>
      <c r="S19" s="149"/>
    </row>
    <row r="20" spans="2:19" x14ac:dyDescent="0.15">
      <c r="B20" s="66">
        <v>16</v>
      </c>
      <c r="C20" s="66">
        <v>2.7E-2</v>
      </c>
      <c r="D20" s="80">
        <f t="shared" si="7"/>
        <v>0.32926829268292679</v>
      </c>
      <c r="F20" s="69">
        <f t="shared" si="0"/>
        <v>268.51499999999999</v>
      </c>
      <c r="G20" s="69">
        <f t="shared" si="1"/>
        <v>200.09756544502616</v>
      </c>
      <c r="H20" s="150"/>
      <c r="I20" s="69">
        <f t="shared" si="2"/>
        <v>268.51499999999999</v>
      </c>
      <c r="J20" s="69">
        <f t="shared" si="3"/>
        <v>200.09756544502616</v>
      </c>
      <c r="K20" s="150"/>
      <c r="L20" s="69">
        <f t="shared" si="4"/>
        <v>310.63499999999999</v>
      </c>
      <c r="M20" s="69">
        <f t="shared" si="8"/>
        <v>200.09756544502616</v>
      </c>
      <c r="N20" s="150"/>
      <c r="O20" s="69">
        <f t="shared" si="5"/>
        <v>352.755</v>
      </c>
      <c r="P20" s="69">
        <f t="shared" si="6"/>
        <v>262.87327225130889</v>
      </c>
      <c r="S20" s="149"/>
    </row>
    <row r="21" spans="2:19" x14ac:dyDescent="0.15">
      <c r="B21" s="66">
        <v>17</v>
      </c>
      <c r="C21" s="66">
        <v>4.1000000000000002E-2</v>
      </c>
      <c r="D21" s="80">
        <f t="shared" si="7"/>
        <v>0.5</v>
      </c>
      <c r="F21" s="69">
        <f t="shared" si="0"/>
        <v>407.745</v>
      </c>
      <c r="G21" s="69">
        <f t="shared" si="1"/>
        <v>303.85185863874347</v>
      </c>
      <c r="H21" s="150"/>
      <c r="I21" s="69">
        <f t="shared" si="2"/>
        <v>407.745</v>
      </c>
      <c r="J21" s="69">
        <f t="shared" si="3"/>
        <v>303.85185863874347</v>
      </c>
      <c r="K21" s="150"/>
      <c r="L21" s="69">
        <f t="shared" si="4"/>
        <v>471.70500000000004</v>
      </c>
      <c r="M21" s="69">
        <f t="shared" si="8"/>
        <v>303.85185863874347</v>
      </c>
      <c r="N21" s="150"/>
      <c r="O21" s="69">
        <f t="shared" si="5"/>
        <v>535.66500000000008</v>
      </c>
      <c r="P21" s="69">
        <f t="shared" si="6"/>
        <v>399.17793193717284</v>
      </c>
      <c r="S21" s="149"/>
    </row>
    <row r="22" spans="2:19" x14ac:dyDescent="0.15">
      <c r="B22" s="66">
        <v>18</v>
      </c>
      <c r="C22" s="66">
        <v>5.5E-2</v>
      </c>
      <c r="D22" s="80">
        <f t="shared" si="7"/>
        <v>0.6707317073170731</v>
      </c>
      <c r="F22" s="69">
        <f t="shared" si="0"/>
        <v>546.97500000000002</v>
      </c>
      <c r="G22" s="69">
        <f t="shared" si="1"/>
        <v>407.60615183246074</v>
      </c>
      <c r="H22" s="150"/>
      <c r="I22" s="69">
        <f t="shared" si="2"/>
        <v>546.97500000000002</v>
      </c>
      <c r="J22" s="69">
        <f t="shared" si="3"/>
        <v>407.60615183246074</v>
      </c>
      <c r="K22" s="150"/>
      <c r="L22" s="69">
        <f t="shared" si="4"/>
        <v>632.77499999999998</v>
      </c>
      <c r="M22" s="69">
        <f t="shared" si="8"/>
        <v>407.60615183246074</v>
      </c>
      <c r="N22" s="150"/>
      <c r="O22" s="69">
        <f t="shared" si="5"/>
        <v>718.57500000000005</v>
      </c>
      <c r="P22" s="69">
        <f t="shared" si="6"/>
        <v>535.48259162303668</v>
      </c>
      <c r="S22" s="149"/>
    </row>
    <row r="23" spans="2:19" x14ac:dyDescent="0.15">
      <c r="B23" s="66">
        <v>19</v>
      </c>
      <c r="C23" s="66">
        <v>6.8000000000000005E-2</v>
      </c>
      <c r="D23" s="80">
        <f t="shared" si="7"/>
        <v>0.8292682926829269</v>
      </c>
      <c r="F23" s="69">
        <f t="shared" si="0"/>
        <v>676.2600000000001</v>
      </c>
      <c r="G23" s="69">
        <f t="shared" si="1"/>
        <v>503.94942408376966</v>
      </c>
      <c r="H23" s="150"/>
      <c r="I23" s="69">
        <f t="shared" si="2"/>
        <v>676.2600000000001</v>
      </c>
      <c r="J23" s="69">
        <f t="shared" si="3"/>
        <v>503.94942408376966</v>
      </c>
      <c r="K23" s="150"/>
      <c r="L23" s="69">
        <f t="shared" si="4"/>
        <v>782.34</v>
      </c>
      <c r="M23" s="69">
        <f t="shared" si="8"/>
        <v>503.94942408376966</v>
      </c>
      <c r="N23" s="150"/>
      <c r="O23" s="69">
        <f t="shared" si="5"/>
        <v>888.42000000000007</v>
      </c>
      <c r="P23" s="69">
        <f t="shared" si="6"/>
        <v>662.05120418848173</v>
      </c>
      <c r="S23" s="149"/>
    </row>
    <row r="24" spans="2:19" x14ac:dyDescent="0.15">
      <c r="B24" s="66">
        <v>20</v>
      </c>
      <c r="C24" s="66">
        <v>8.2000000000000003E-2</v>
      </c>
      <c r="D24" s="80">
        <f t="shared" si="7"/>
        <v>1</v>
      </c>
      <c r="F24" s="69">
        <f t="shared" si="0"/>
        <v>815.49</v>
      </c>
      <c r="G24" s="69">
        <f t="shared" si="1"/>
        <v>607.70371727748693</v>
      </c>
      <c r="H24" s="150"/>
      <c r="I24" s="69">
        <f t="shared" si="2"/>
        <v>815.49</v>
      </c>
      <c r="J24" s="69">
        <f t="shared" si="3"/>
        <v>607.70371727748693</v>
      </c>
      <c r="K24" s="150"/>
      <c r="L24" s="69">
        <f t="shared" si="4"/>
        <v>943.41000000000008</v>
      </c>
      <c r="M24" s="69">
        <f t="shared" si="8"/>
        <v>607.70371727748693</v>
      </c>
      <c r="N24" s="150"/>
      <c r="O24" s="69">
        <f t="shared" si="5"/>
        <v>1071.3300000000002</v>
      </c>
      <c r="P24" s="69">
        <f t="shared" si="6"/>
        <v>798.35586387434569</v>
      </c>
      <c r="S24" s="149"/>
    </row>
    <row r="25" spans="2:19" x14ac:dyDescent="0.15">
      <c r="B25" s="66">
        <v>21</v>
      </c>
      <c r="C25" s="66">
        <v>8.2000000000000003E-2</v>
      </c>
      <c r="D25" s="80">
        <f t="shared" si="7"/>
        <v>1</v>
      </c>
      <c r="F25" s="69">
        <f t="shared" si="0"/>
        <v>815.49</v>
      </c>
      <c r="G25" s="69">
        <f t="shared" si="1"/>
        <v>607.70371727748693</v>
      </c>
      <c r="H25" s="150"/>
      <c r="I25" s="69">
        <f t="shared" si="2"/>
        <v>815.49</v>
      </c>
      <c r="J25" s="69">
        <f t="shared" si="3"/>
        <v>607.70371727748693</v>
      </c>
      <c r="K25" s="150"/>
      <c r="L25" s="69">
        <f t="shared" si="4"/>
        <v>943.41000000000008</v>
      </c>
      <c r="M25" s="69">
        <f t="shared" si="8"/>
        <v>607.70371727748693</v>
      </c>
      <c r="N25" s="150"/>
      <c r="O25" s="69">
        <f t="shared" si="5"/>
        <v>1071.3300000000002</v>
      </c>
      <c r="P25" s="69">
        <f t="shared" si="6"/>
        <v>798.35586387434569</v>
      </c>
      <c r="S25" s="149"/>
    </row>
    <row r="26" spans="2:19" x14ac:dyDescent="0.15">
      <c r="B26" s="66">
        <v>22</v>
      </c>
      <c r="C26" s="66">
        <v>7.0000000000000007E-2</v>
      </c>
      <c r="D26" s="80">
        <f t="shared" si="7"/>
        <v>0.85365853658536595</v>
      </c>
      <c r="F26" s="69">
        <f t="shared" si="0"/>
        <v>696.15000000000009</v>
      </c>
      <c r="G26" s="69">
        <f t="shared" si="1"/>
        <v>518.77146596858643</v>
      </c>
      <c r="H26" s="150"/>
      <c r="I26" s="69">
        <f t="shared" si="2"/>
        <v>696.15000000000009</v>
      </c>
      <c r="J26" s="69">
        <f t="shared" si="3"/>
        <v>518.77146596858643</v>
      </c>
      <c r="K26" s="150"/>
      <c r="L26" s="69">
        <f t="shared" si="4"/>
        <v>805.35</v>
      </c>
      <c r="M26" s="69">
        <f t="shared" si="8"/>
        <v>518.77146596858643</v>
      </c>
      <c r="N26" s="150"/>
      <c r="O26" s="69">
        <f t="shared" si="5"/>
        <v>914.55000000000007</v>
      </c>
      <c r="P26" s="69">
        <f t="shared" si="6"/>
        <v>681.52329842931954</v>
      </c>
      <c r="S26" s="149"/>
    </row>
    <row r="27" spans="2:19" x14ac:dyDescent="0.15">
      <c r="B27" s="66">
        <v>23</v>
      </c>
      <c r="C27" s="66">
        <v>5.2999999999999999E-2</v>
      </c>
      <c r="D27" s="80">
        <f t="shared" si="7"/>
        <v>0.64634146341463405</v>
      </c>
      <c r="F27" s="69">
        <f t="shared" si="0"/>
        <v>527.08500000000004</v>
      </c>
      <c r="G27" s="69">
        <f t="shared" si="1"/>
        <v>392.78410994764397</v>
      </c>
      <c r="H27" s="150"/>
      <c r="I27" s="69">
        <f t="shared" si="2"/>
        <v>527.08500000000004</v>
      </c>
      <c r="J27" s="69">
        <f t="shared" si="3"/>
        <v>392.78410994764397</v>
      </c>
      <c r="K27" s="150"/>
      <c r="L27" s="69">
        <f t="shared" si="4"/>
        <v>609.76499999999999</v>
      </c>
      <c r="M27" s="69">
        <f t="shared" si="8"/>
        <v>392.78410994764397</v>
      </c>
      <c r="N27" s="150"/>
      <c r="O27" s="69">
        <f t="shared" si="5"/>
        <v>692.44499999999994</v>
      </c>
      <c r="P27" s="69">
        <f t="shared" si="6"/>
        <v>516.01049738219899</v>
      </c>
      <c r="S27" s="149"/>
    </row>
    <row r="28" spans="2:19" x14ac:dyDescent="0.15">
      <c r="B28" s="66">
        <v>24</v>
      </c>
      <c r="C28" s="66">
        <v>3.5000000000000003E-2</v>
      </c>
      <c r="D28" s="80">
        <f t="shared" si="7"/>
        <v>0.42682926829268297</v>
      </c>
      <c r="F28" s="69">
        <f t="shared" si="0"/>
        <v>348.07500000000005</v>
      </c>
      <c r="G28" s="69">
        <f t="shared" si="1"/>
        <v>259.38573298429321</v>
      </c>
      <c r="H28" s="150"/>
      <c r="I28" s="69">
        <f t="shared" si="2"/>
        <v>348.07500000000005</v>
      </c>
      <c r="J28" s="69">
        <f t="shared" si="3"/>
        <v>259.38573298429321</v>
      </c>
      <c r="K28" s="150"/>
      <c r="L28" s="69">
        <f t="shared" si="4"/>
        <v>402.67500000000001</v>
      </c>
      <c r="M28" s="69">
        <f t="shared" si="8"/>
        <v>259.38573298429321</v>
      </c>
      <c r="N28" s="150"/>
      <c r="O28" s="69">
        <f t="shared" si="5"/>
        <v>457.27500000000003</v>
      </c>
      <c r="P28" s="69">
        <f t="shared" si="6"/>
        <v>340.76164921465977</v>
      </c>
      <c r="S28" s="149"/>
    </row>
    <row r="30" spans="2:19" x14ac:dyDescent="0.15">
      <c r="B30" s="62"/>
      <c r="F30" s="62" t="s">
        <v>236</v>
      </c>
      <c r="I30" s="62" t="s">
        <v>236</v>
      </c>
      <c r="L30" s="62" t="s">
        <v>237</v>
      </c>
      <c r="O30" s="62" t="s">
        <v>238</v>
      </c>
    </row>
    <row r="31" spans="2:19" x14ac:dyDescent="0.15">
      <c r="B31" s="62"/>
    </row>
    <row r="32" spans="2:19" x14ac:dyDescent="0.15">
      <c r="B32" s="62" t="s">
        <v>239</v>
      </c>
    </row>
    <row r="33" spans="2:6" x14ac:dyDescent="0.15">
      <c r="B33" s="62" t="s">
        <v>240</v>
      </c>
    </row>
    <row r="34" spans="2:6" x14ac:dyDescent="0.15">
      <c r="B34" s="62"/>
    </row>
    <row r="35" spans="2:6" x14ac:dyDescent="0.15">
      <c r="B35" s="62" t="s">
        <v>241</v>
      </c>
    </row>
    <row r="36" spans="2:6" x14ac:dyDescent="0.15">
      <c r="B36" s="62" t="s">
        <v>242</v>
      </c>
    </row>
    <row r="37" spans="2:6" x14ac:dyDescent="0.15">
      <c r="B37" s="62" t="s">
        <v>243</v>
      </c>
    </row>
    <row r="38" spans="2:6" x14ac:dyDescent="0.15">
      <c r="B38" s="62" t="s">
        <v>244</v>
      </c>
    </row>
    <row r="40" spans="2:6" x14ac:dyDescent="0.15">
      <c r="B40" s="64"/>
      <c r="C40" s="63" t="s">
        <v>245</v>
      </c>
      <c r="D40" s="63" t="s">
        <v>245</v>
      </c>
      <c r="E40" s="63" t="s">
        <v>246</v>
      </c>
      <c r="F40" s="63" t="s">
        <v>247</v>
      </c>
    </row>
    <row r="41" spans="2:6" x14ac:dyDescent="0.15">
      <c r="B41" s="79"/>
      <c r="C41" s="79">
        <v>1250</v>
      </c>
      <c r="D41" s="79">
        <v>1750</v>
      </c>
      <c r="E41" s="79">
        <v>2250</v>
      </c>
      <c r="F41" s="79">
        <v>2750</v>
      </c>
    </row>
    <row r="42" spans="2:6" ht="25.5" x14ac:dyDescent="0.15">
      <c r="B42" s="63" t="s">
        <v>248</v>
      </c>
      <c r="C42" s="79">
        <f>(1.75)+(0.4*2)</f>
        <v>2.5499999999999998</v>
      </c>
      <c r="D42" s="79">
        <f>(1.75)+(0.4*2)</f>
        <v>2.5499999999999998</v>
      </c>
      <c r="E42" s="79">
        <f t="shared" ref="E42" si="9">(1.75)+(0.4*3)</f>
        <v>2.95</v>
      </c>
      <c r="F42" s="79">
        <f>(1.75)+(0.4*4)</f>
        <v>3.35</v>
      </c>
    </row>
    <row r="43" spans="2:6" ht="25.5" x14ac:dyDescent="0.15">
      <c r="B43" s="63" t="s">
        <v>249</v>
      </c>
      <c r="C43" s="151">
        <f>C42*3900/0.573</f>
        <v>17356.020942408377</v>
      </c>
      <c r="D43" s="151">
        <f>D42*3900/0.573</f>
        <v>17356.020942408377</v>
      </c>
      <c r="E43" s="151">
        <f>E42*3900/0.573</f>
        <v>20078.534031413616</v>
      </c>
      <c r="F43" s="151">
        <f>F42*3900/0.573</f>
        <v>22801.047120418851</v>
      </c>
    </row>
    <row r="44" spans="2:6" ht="38.25" x14ac:dyDescent="0.15">
      <c r="B44" s="63" t="s">
        <v>250</v>
      </c>
      <c r="C44" s="151">
        <f>0.573*C43</f>
        <v>9945</v>
      </c>
      <c r="D44" s="151">
        <f t="shared" ref="D44" si="10">0.573*D43</f>
        <v>9945</v>
      </c>
      <c r="E44" s="151">
        <f>0.573*E43</f>
        <v>11505</v>
      </c>
      <c r="F44" s="151">
        <f>0.573*F43</f>
        <v>13065</v>
      </c>
    </row>
    <row r="45" spans="2:6" ht="38.25" x14ac:dyDescent="0.15">
      <c r="B45" s="63" t="s">
        <v>251</v>
      </c>
      <c r="C45" s="151">
        <f>0.427*C43</f>
        <v>7411.0209424083769</v>
      </c>
      <c r="D45" s="151">
        <f t="shared" ref="D45" si="11">0.427*D43</f>
        <v>7411.0209424083769</v>
      </c>
      <c r="E45" s="151">
        <f>0.427*E43</f>
        <v>8573.5340314136138</v>
      </c>
      <c r="F45" s="151">
        <f>0.427*F43</f>
        <v>9736.0471204188489</v>
      </c>
    </row>
  </sheetData>
  <sheetProtection sheet="1" objects="1" scenarios="1"/>
  <mergeCells count="4">
    <mergeCell ref="F3:G3"/>
    <mergeCell ref="I3:J3"/>
    <mergeCell ref="L3:M3"/>
    <mergeCell ref="O3:P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X38"/>
  <sheetViews>
    <sheetView workbookViewId="0"/>
  </sheetViews>
  <sheetFormatPr defaultColWidth="9.33203125" defaultRowHeight="12.75" x14ac:dyDescent="0.15"/>
  <cols>
    <col min="1" max="1" width="9.33203125" style="14"/>
    <col min="2" max="2" width="21.1640625" style="14" customWidth="1"/>
    <col min="3" max="3" width="13.83203125" style="14" bestFit="1" customWidth="1"/>
    <col min="4" max="5" width="11.6640625" style="14" customWidth="1"/>
    <col min="6" max="16384" width="9.33203125" style="14"/>
  </cols>
  <sheetData>
    <row r="2" spans="2:24" ht="15.75" x14ac:dyDescent="0.15">
      <c r="B2" s="70" t="s">
        <v>252</v>
      </c>
    </row>
    <row r="3" spans="2:24" ht="15.75" customHeight="1" x14ac:dyDescent="0.15">
      <c r="B3" s="64" t="s">
        <v>253</v>
      </c>
      <c r="C3" s="64" t="s">
        <v>254</v>
      </c>
      <c r="D3" s="64" t="s">
        <v>252</v>
      </c>
    </row>
    <row r="4" spans="2:24" ht="25.5" customHeight="1" x14ac:dyDescent="0.15">
      <c r="B4" s="79" t="s">
        <v>255</v>
      </c>
      <c r="C4" s="64" t="s">
        <v>256</v>
      </c>
      <c r="D4" s="64" t="s">
        <v>257</v>
      </c>
    </row>
    <row r="5" spans="2:24" ht="179.25" customHeight="1" x14ac:dyDescent="0.15">
      <c r="B5" s="64" t="s">
        <v>258</v>
      </c>
      <c r="C5" s="64" t="s">
        <v>259</v>
      </c>
      <c r="D5" s="64" t="s">
        <v>260</v>
      </c>
    </row>
    <row r="6" spans="2:24" customFormat="1" ht="15.75" customHeight="1" x14ac:dyDescent="0.15"/>
    <row r="7" spans="2:24" ht="15.75" customHeight="1" x14ac:dyDescent="0.15">
      <c r="B7" s="62" t="s">
        <v>261</v>
      </c>
    </row>
    <row r="8" spans="2:24" ht="15.75" customHeight="1" x14ac:dyDescent="0.15">
      <c r="B8" s="62" t="s">
        <v>262</v>
      </c>
    </row>
    <row r="9" spans="2:24" ht="15.75" x14ac:dyDescent="0.15">
      <c r="B9" s="70"/>
    </row>
    <row r="10" spans="2:24" x14ac:dyDescent="0.15">
      <c r="B10" s="63" t="s">
        <v>254</v>
      </c>
      <c r="C10" s="65">
        <v>1</v>
      </c>
      <c r="D10" s="65">
        <v>2</v>
      </c>
      <c r="E10" s="65">
        <v>3</v>
      </c>
      <c r="F10" s="65">
        <v>4</v>
      </c>
      <c r="G10" s="65">
        <v>5</v>
      </c>
      <c r="H10" s="65">
        <v>6</v>
      </c>
      <c r="I10" s="65">
        <v>7</v>
      </c>
      <c r="J10" s="65">
        <v>8</v>
      </c>
      <c r="K10" s="65">
        <v>9</v>
      </c>
      <c r="L10" s="65">
        <v>10</v>
      </c>
      <c r="M10" s="65">
        <v>11</v>
      </c>
      <c r="N10" s="65">
        <v>12</v>
      </c>
      <c r="O10" s="65">
        <v>13</v>
      </c>
      <c r="P10" s="65">
        <v>14</v>
      </c>
      <c r="Q10" s="65">
        <v>15</v>
      </c>
      <c r="R10" s="65">
        <v>16</v>
      </c>
      <c r="T10"/>
      <c r="U10"/>
      <c r="V10"/>
      <c r="W10"/>
      <c r="X10"/>
    </row>
    <row r="11" spans="2:24" x14ac:dyDescent="0.15">
      <c r="B11" s="63" t="s">
        <v>263</v>
      </c>
      <c r="C11" s="67" t="s">
        <v>264</v>
      </c>
      <c r="D11" s="67" t="s">
        <v>264</v>
      </c>
      <c r="E11" s="67" t="s">
        <v>265</v>
      </c>
      <c r="F11" s="66" t="s">
        <v>265</v>
      </c>
      <c r="G11" s="66" t="s">
        <v>265</v>
      </c>
      <c r="H11" s="66" t="s">
        <v>265</v>
      </c>
      <c r="I11" s="66" t="s">
        <v>265</v>
      </c>
      <c r="J11" s="66" t="s">
        <v>265</v>
      </c>
      <c r="K11" s="66" t="s">
        <v>265</v>
      </c>
      <c r="L11" s="66" t="s">
        <v>265</v>
      </c>
      <c r="M11" s="66" t="s">
        <v>264</v>
      </c>
      <c r="N11" s="66" t="s">
        <v>265</v>
      </c>
      <c r="O11" s="66" t="s">
        <v>264</v>
      </c>
      <c r="P11" s="66" t="s">
        <v>264</v>
      </c>
      <c r="Q11" s="66" t="s">
        <v>264</v>
      </c>
      <c r="R11" s="66" t="s">
        <v>264</v>
      </c>
      <c r="T11"/>
      <c r="U11"/>
      <c r="V11"/>
      <c r="W11"/>
      <c r="X11"/>
    </row>
    <row r="12" spans="2:24" x14ac:dyDescent="0.15">
      <c r="B12" s="63" t="s">
        <v>10</v>
      </c>
      <c r="C12" s="67" t="s">
        <v>264</v>
      </c>
      <c r="D12" s="67" t="s">
        <v>264</v>
      </c>
      <c r="E12" s="67" t="s">
        <v>265</v>
      </c>
      <c r="F12" s="66" t="s">
        <v>265</v>
      </c>
      <c r="G12" s="66" t="s">
        <v>265</v>
      </c>
      <c r="H12" s="66" t="s">
        <v>265</v>
      </c>
      <c r="I12" s="66" t="s">
        <v>265</v>
      </c>
      <c r="J12" s="66" t="s">
        <v>265</v>
      </c>
      <c r="K12" s="66" t="s">
        <v>265</v>
      </c>
      <c r="L12" s="66" t="s">
        <v>264</v>
      </c>
      <c r="M12" s="66" t="s">
        <v>264</v>
      </c>
      <c r="N12" s="66" t="s">
        <v>264</v>
      </c>
      <c r="O12" s="66" t="s">
        <v>264</v>
      </c>
      <c r="P12" s="66" t="s">
        <v>264</v>
      </c>
      <c r="Q12" s="66" t="s">
        <v>265</v>
      </c>
      <c r="R12" s="66" t="s">
        <v>264</v>
      </c>
      <c r="T12"/>
      <c r="U12"/>
      <c r="V12"/>
      <c r="W12"/>
      <c r="X12"/>
    </row>
    <row r="13" spans="2:24" x14ac:dyDescent="0.15">
      <c r="B13" s="63" t="s">
        <v>11</v>
      </c>
      <c r="C13" s="67" t="s">
        <v>264</v>
      </c>
      <c r="D13" s="67" t="s">
        <v>264</v>
      </c>
      <c r="E13" s="67" t="s">
        <v>265</v>
      </c>
      <c r="F13" s="66" t="s">
        <v>265</v>
      </c>
      <c r="G13" s="66" t="s">
        <v>265</v>
      </c>
      <c r="H13" s="66" t="s">
        <v>265</v>
      </c>
      <c r="I13" s="66" t="s">
        <v>265</v>
      </c>
      <c r="J13" s="66" t="s">
        <v>265</v>
      </c>
      <c r="K13" s="66" t="s">
        <v>265</v>
      </c>
      <c r="L13" s="66" t="s">
        <v>265</v>
      </c>
      <c r="M13" s="66" t="s">
        <v>264</v>
      </c>
      <c r="N13" s="66" t="s">
        <v>264</v>
      </c>
      <c r="O13" s="66" t="s">
        <v>264</v>
      </c>
      <c r="P13" s="66" t="s">
        <v>265</v>
      </c>
      <c r="Q13" s="66" t="s">
        <v>264</v>
      </c>
      <c r="R13" s="66" t="s">
        <v>264</v>
      </c>
      <c r="T13"/>
      <c r="U13"/>
      <c r="V13"/>
      <c r="W13"/>
      <c r="X13"/>
    </row>
    <row r="14" spans="2:24" x14ac:dyDescent="0.15">
      <c r="B14" s="63" t="s">
        <v>12</v>
      </c>
      <c r="C14" s="67" t="s">
        <v>264</v>
      </c>
      <c r="D14" s="67" t="s">
        <v>264</v>
      </c>
      <c r="E14" s="67" t="s">
        <v>264</v>
      </c>
      <c r="F14" s="66" t="s">
        <v>264</v>
      </c>
      <c r="G14" s="66" t="s">
        <v>265</v>
      </c>
      <c r="H14" s="66" t="s">
        <v>265</v>
      </c>
      <c r="I14" s="66" t="s">
        <v>265</v>
      </c>
      <c r="J14" s="66" t="s">
        <v>265</v>
      </c>
      <c r="K14" s="66" t="s">
        <v>265</v>
      </c>
      <c r="L14" s="66" t="s">
        <v>265</v>
      </c>
      <c r="M14" s="66" t="s">
        <v>264</v>
      </c>
      <c r="N14" s="66" t="s">
        <v>265</v>
      </c>
      <c r="O14" s="66" t="s">
        <v>265</v>
      </c>
      <c r="P14" s="66" t="s">
        <v>264</v>
      </c>
      <c r="Q14" s="66" t="s">
        <v>265</v>
      </c>
      <c r="R14" s="66" t="s">
        <v>264</v>
      </c>
      <c r="T14"/>
      <c r="U14"/>
      <c r="V14"/>
      <c r="W14"/>
      <c r="X14"/>
    </row>
    <row r="15" spans="2:24" x14ac:dyDescent="0.15">
      <c r="B15" s="63" t="s">
        <v>13</v>
      </c>
      <c r="C15" s="66" t="s">
        <v>265</v>
      </c>
      <c r="D15" s="66" t="s">
        <v>265</v>
      </c>
      <c r="E15" s="66" t="s">
        <v>266</v>
      </c>
      <c r="F15" s="66" t="s">
        <v>266</v>
      </c>
      <c r="G15" s="66" t="s">
        <v>265</v>
      </c>
      <c r="H15" s="66" t="s">
        <v>265</v>
      </c>
      <c r="I15" s="66" t="s">
        <v>265</v>
      </c>
      <c r="J15" s="66" t="s">
        <v>265</v>
      </c>
      <c r="K15" s="66" t="s">
        <v>265</v>
      </c>
      <c r="L15" s="66" t="s">
        <v>265</v>
      </c>
      <c r="M15" s="66" t="s">
        <v>265</v>
      </c>
      <c r="N15" s="66" t="s">
        <v>265</v>
      </c>
      <c r="O15" s="66" t="s">
        <v>266</v>
      </c>
      <c r="P15" s="66" t="s">
        <v>266</v>
      </c>
      <c r="Q15" s="66" t="s">
        <v>265</v>
      </c>
      <c r="R15" s="66" t="s">
        <v>265</v>
      </c>
      <c r="T15"/>
      <c r="U15"/>
      <c r="V15"/>
      <c r="W15"/>
      <c r="X15"/>
    </row>
    <row r="16" spans="2:24" x14ac:dyDescent="0.15">
      <c r="B16" s="86"/>
      <c r="C16" s="71"/>
      <c r="D16" s="71"/>
      <c r="E16" s="71"/>
      <c r="F16" s="71"/>
      <c r="G16" s="71"/>
      <c r="H16" s="71"/>
      <c r="I16" s="71"/>
      <c r="J16" s="71"/>
      <c r="K16" s="71"/>
      <c r="L16" s="71"/>
      <c r="M16" s="71"/>
      <c r="N16" s="71"/>
      <c r="O16" s="71"/>
      <c r="P16" s="71"/>
      <c r="Q16" s="71"/>
      <c r="R16" s="71"/>
      <c r="T16"/>
      <c r="U16"/>
      <c r="V16"/>
      <c r="W16"/>
      <c r="X16"/>
    </row>
    <row r="17" spans="2:24" ht="13.5" customHeight="1" x14ac:dyDescent="0.15">
      <c r="B17" s="85" t="s">
        <v>267</v>
      </c>
      <c r="C17" s="71"/>
      <c r="D17" s="71"/>
      <c r="E17" s="71"/>
      <c r="F17" s="71"/>
      <c r="G17" s="71"/>
      <c r="H17" s="71"/>
      <c r="I17" s="71"/>
      <c r="J17" s="71"/>
      <c r="K17" s="71"/>
      <c r="L17" s="71"/>
      <c r="M17" s="71"/>
      <c r="N17" s="71"/>
      <c r="O17" s="71"/>
      <c r="P17" s="71"/>
      <c r="Q17" s="71"/>
      <c r="R17" s="71"/>
      <c r="T17"/>
      <c r="U17"/>
      <c r="V17"/>
      <c r="W17"/>
      <c r="X17"/>
    </row>
    <row r="18" spans="2:24" x14ac:dyDescent="0.15">
      <c r="B18" s="24"/>
      <c r="C18" s="13"/>
      <c r="T18"/>
      <c r="U18"/>
      <c r="V18"/>
      <c r="W18"/>
      <c r="X18"/>
    </row>
    <row r="19" spans="2:24" ht="15.75" x14ac:dyDescent="0.15">
      <c r="B19" s="70" t="s">
        <v>268</v>
      </c>
      <c r="T19"/>
      <c r="U19"/>
      <c r="V19"/>
      <c r="W19"/>
      <c r="X19"/>
    </row>
    <row r="20" spans="2:24" x14ac:dyDescent="0.15">
      <c r="B20" s="63" t="s">
        <v>254</v>
      </c>
      <c r="C20" s="65">
        <v>1</v>
      </c>
      <c r="D20" s="65">
        <v>2</v>
      </c>
      <c r="E20" s="65">
        <v>3</v>
      </c>
      <c r="F20" s="65">
        <v>4</v>
      </c>
      <c r="G20" s="65">
        <v>5</v>
      </c>
      <c r="H20" s="65">
        <v>6</v>
      </c>
      <c r="I20" s="65">
        <v>7</v>
      </c>
      <c r="J20" s="65">
        <v>8</v>
      </c>
      <c r="K20" s="65">
        <v>9</v>
      </c>
      <c r="L20" s="65">
        <v>10</v>
      </c>
      <c r="M20" s="65">
        <v>11</v>
      </c>
      <c r="N20" s="65">
        <v>12</v>
      </c>
      <c r="O20" s="65">
        <v>13</v>
      </c>
      <c r="P20" s="65">
        <v>14</v>
      </c>
      <c r="Q20" s="65">
        <v>15</v>
      </c>
      <c r="R20" s="65">
        <v>16</v>
      </c>
    </row>
    <row r="21" spans="2:24" x14ac:dyDescent="0.15">
      <c r="B21" s="63" t="s">
        <v>263</v>
      </c>
      <c r="C21" s="66" t="s">
        <v>269</v>
      </c>
      <c r="D21" s="66" t="s">
        <v>270</v>
      </c>
      <c r="E21" s="66" t="s">
        <v>269</v>
      </c>
      <c r="F21" s="66" t="s">
        <v>270</v>
      </c>
      <c r="G21" s="66" t="s">
        <v>269</v>
      </c>
      <c r="H21" s="66" t="s">
        <v>270</v>
      </c>
      <c r="I21" s="66" t="s">
        <v>270</v>
      </c>
      <c r="J21" s="66" t="s">
        <v>270</v>
      </c>
      <c r="K21" s="66" t="s">
        <v>270</v>
      </c>
      <c r="L21" s="66" t="s">
        <v>270</v>
      </c>
      <c r="M21" s="66" t="s">
        <v>270</v>
      </c>
      <c r="N21" s="66" t="s">
        <v>270</v>
      </c>
      <c r="O21" s="66" t="s">
        <v>270</v>
      </c>
      <c r="P21" s="66" t="s">
        <v>270</v>
      </c>
      <c r="Q21" s="66" t="s">
        <v>270</v>
      </c>
      <c r="R21" s="66" t="s">
        <v>270</v>
      </c>
    </row>
    <row r="22" spans="2:24" x14ac:dyDescent="0.15">
      <c r="B22" s="63" t="s">
        <v>10</v>
      </c>
      <c r="C22" s="66" t="s">
        <v>269</v>
      </c>
      <c r="D22" s="66" t="s">
        <v>270</v>
      </c>
      <c r="E22" s="66" t="s">
        <v>270</v>
      </c>
      <c r="F22" s="66" t="s">
        <v>270</v>
      </c>
      <c r="G22" s="66" t="s">
        <v>269</v>
      </c>
      <c r="H22" s="66" t="s">
        <v>270</v>
      </c>
      <c r="I22" s="66" t="s">
        <v>270</v>
      </c>
      <c r="J22" s="66" t="s">
        <v>270</v>
      </c>
      <c r="K22" s="66" t="s">
        <v>270</v>
      </c>
      <c r="L22" s="66" t="s">
        <v>270</v>
      </c>
      <c r="M22" s="66" t="s">
        <v>270</v>
      </c>
      <c r="N22" s="66" t="s">
        <v>270</v>
      </c>
      <c r="O22" s="66" t="s">
        <v>270</v>
      </c>
      <c r="P22" s="66" t="s">
        <v>270</v>
      </c>
      <c r="Q22" s="66" t="s">
        <v>270</v>
      </c>
      <c r="R22" s="66" t="s">
        <v>270</v>
      </c>
    </row>
    <row r="23" spans="2:24" x14ac:dyDescent="0.15">
      <c r="B23" s="63" t="s">
        <v>11</v>
      </c>
      <c r="C23" s="66" t="s">
        <v>269</v>
      </c>
      <c r="D23" s="66" t="s">
        <v>270</v>
      </c>
      <c r="E23" s="66" t="s">
        <v>270</v>
      </c>
      <c r="F23" s="66" t="s">
        <v>270</v>
      </c>
      <c r="G23" s="66" t="s">
        <v>269</v>
      </c>
      <c r="H23" s="66" t="s">
        <v>270</v>
      </c>
      <c r="I23" s="66" t="s">
        <v>270</v>
      </c>
      <c r="J23" s="66" t="s">
        <v>270</v>
      </c>
      <c r="K23" s="66" t="s">
        <v>270</v>
      </c>
      <c r="L23" s="66" t="s">
        <v>270</v>
      </c>
      <c r="M23" s="66" t="s">
        <v>270</v>
      </c>
      <c r="N23" s="66" t="s">
        <v>270</v>
      </c>
      <c r="O23" s="66" t="s">
        <v>270</v>
      </c>
      <c r="P23" s="66" t="s">
        <v>270</v>
      </c>
      <c r="Q23" s="66" t="s">
        <v>270</v>
      </c>
      <c r="R23" s="66" t="s">
        <v>270</v>
      </c>
    </row>
    <row r="24" spans="2:24" x14ac:dyDescent="0.15">
      <c r="B24" s="63" t="s">
        <v>12</v>
      </c>
      <c r="C24" s="66" t="s">
        <v>269</v>
      </c>
      <c r="D24" s="66" t="s">
        <v>270</v>
      </c>
      <c r="E24" s="66" t="s">
        <v>270</v>
      </c>
      <c r="F24" s="66" t="s">
        <v>270</v>
      </c>
      <c r="G24" s="66" t="s">
        <v>270</v>
      </c>
      <c r="H24" s="66" t="s">
        <v>270</v>
      </c>
      <c r="I24" s="66" t="s">
        <v>270</v>
      </c>
      <c r="J24" s="66" t="s">
        <v>270</v>
      </c>
      <c r="K24" s="66" t="s">
        <v>270</v>
      </c>
      <c r="L24" s="66" t="s">
        <v>270</v>
      </c>
      <c r="M24" s="66" t="s">
        <v>270</v>
      </c>
      <c r="N24" s="66" t="s">
        <v>270</v>
      </c>
      <c r="O24" s="66" t="s">
        <v>270</v>
      </c>
      <c r="P24" s="66" t="s">
        <v>270</v>
      </c>
      <c r="Q24" s="66" t="s">
        <v>270</v>
      </c>
      <c r="R24" s="66" t="s">
        <v>270</v>
      </c>
    </row>
    <row r="25" spans="2:24" ht="16.5" customHeight="1" x14ac:dyDescent="0.15">
      <c r="B25" s="63" t="s">
        <v>13</v>
      </c>
      <c r="C25" s="66" t="s">
        <v>270</v>
      </c>
      <c r="D25" s="66" t="s">
        <v>270</v>
      </c>
      <c r="E25" s="66" t="s">
        <v>270</v>
      </c>
      <c r="F25" s="66" t="s">
        <v>270</v>
      </c>
      <c r="G25" s="66" t="s">
        <v>270</v>
      </c>
      <c r="H25" s="66" t="s">
        <v>270</v>
      </c>
      <c r="I25" s="66" t="s">
        <v>270</v>
      </c>
      <c r="J25" s="66" t="s">
        <v>270</v>
      </c>
      <c r="K25" s="66" t="s">
        <v>270</v>
      </c>
      <c r="L25" s="66" t="s">
        <v>270</v>
      </c>
      <c r="M25" s="66" t="s">
        <v>270</v>
      </c>
      <c r="N25" s="66" t="s">
        <v>270</v>
      </c>
      <c r="O25" s="66" t="s">
        <v>270</v>
      </c>
      <c r="P25" s="66" t="s">
        <v>270</v>
      </c>
      <c r="Q25" s="66" t="s">
        <v>270</v>
      </c>
      <c r="R25" s="66" t="s">
        <v>270</v>
      </c>
    </row>
    <row r="26" spans="2:24" x14ac:dyDescent="0.15">
      <c r="B26" s="15"/>
    </row>
    <row r="27" spans="2:24" ht="25.5" x14ac:dyDescent="0.15">
      <c r="B27" s="13" t="s">
        <v>271</v>
      </c>
    </row>
    <row r="29" spans="2:24" ht="15.75" x14ac:dyDescent="0.15">
      <c r="B29" s="70" t="s">
        <v>272</v>
      </c>
    </row>
    <row r="31" spans="2:24" ht="25.5" x14ac:dyDescent="0.15">
      <c r="B31" s="16"/>
      <c r="C31" s="17" t="s">
        <v>273</v>
      </c>
      <c r="D31" s="18" t="s">
        <v>274</v>
      </c>
    </row>
    <row r="32" spans="2:24" ht="25.5" x14ac:dyDescent="0.15">
      <c r="B32" s="25" t="s">
        <v>263</v>
      </c>
      <c r="C32" s="19" t="s">
        <v>275</v>
      </c>
      <c r="D32" s="20" t="s">
        <v>276</v>
      </c>
    </row>
    <row r="33" spans="2:4" ht="25.5" x14ac:dyDescent="0.15">
      <c r="B33" s="25" t="s">
        <v>10</v>
      </c>
      <c r="C33" s="19" t="s">
        <v>275</v>
      </c>
      <c r="D33" s="20" t="s">
        <v>276</v>
      </c>
    </row>
    <row r="34" spans="2:4" ht="25.5" x14ac:dyDescent="0.15">
      <c r="B34" s="25" t="s">
        <v>11</v>
      </c>
      <c r="C34" s="19" t="s">
        <v>275</v>
      </c>
      <c r="D34" s="20" t="s">
        <v>276</v>
      </c>
    </row>
    <row r="35" spans="2:4" ht="51" x14ac:dyDescent="0.15">
      <c r="B35" s="25" t="s">
        <v>12</v>
      </c>
      <c r="C35" s="19" t="s">
        <v>277</v>
      </c>
      <c r="D35" s="20" t="s">
        <v>278</v>
      </c>
    </row>
    <row r="36" spans="2:4" ht="51" x14ac:dyDescent="0.15">
      <c r="B36" s="26" t="s">
        <v>279</v>
      </c>
      <c r="C36" s="22" t="s">
        <v>280</v>
      </c>
      <c r="D36" s="23" t="s">
        <v>281</v>
      </c>
    </row>
    <row r="38" spans="2:4" ht="25.5" x14ac:dyDescent="0.15">
      <c r="B38" s="14" t="s">
        <v>282</v>
      </c>
    </row>
  </sheetData>
  <sheetProtection sheet="1" objects="1" scenarios="1"/>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3"/>
  <sheetViews>
    <sheetView workbookViewId="0"/>
  </sheetViews>
  <sheetFormatPr defaultColWidth="11.83203125" defaultRowHeight="12.75" x14ac:dyDescent="0.15"/>
  <cols>
    <col min="1" max="1" width="11.83203125" style="14"/>
    <col min="2" max="2" width="21.5" style="14" customWidth="1"/>
    <col min="3" max="3" width="23.5" style="14" customWidth="1"/>
    <col min="4" max="16384" width="11.83203125" style="14"/>
  </cols>
  <sheetData>
    <row r="2" spans="2:3" ht="15.75" x14ac:dyDescent="0.15">
      <c r="B2" s="70" t="s">
        <v>283</v>
      </c>
    </row>
    <row r="4" spans="2:3" ht="38.25" x14ac:dyDescent="0.15">
      <c r="B4" s="63" t="s">
        <v>284</v>
      </c>
      <c r="C4" s="63" t="s">
        <v>285</v>
      </c>
    </row>
    <row r="5" spans="2:3" x14ac:dyDescent="0.15">
      <c r="B5" s="64" t="s">
        <v>286</v>
      </c>
      <c r="C5" s="64">
        <v>0.41</v>
      </c>
    </row>
    <row r="6" spans="2:3" x14ac:dyDescent="0.15">
      <c r="B6" s="64" t="s">
        <v>287</v>
      </c>
      <c r="C6" s="64">
        <v>0.41</v>
      </c>
    </row>
    <row r="7" spans="2:3" x14ac:dyDescent="0.15">
      <c r="B7" s="64" t="s">
        <v>288</v>
      </c>
      <c r="C7" s="64">
        <v>0.41</v>
      </c>
    </row>
    <row r="8" spans="2:3" x14ac:dyDescent="0.15">
      <c r="B8" s="64" t="s">
        <v>289</v>
      </c>
      <c r="C8" s="64">
        <v>0.41</v>
      </c>
    </row>
    <row r="9" spans="2:3" x14ac:dyDescent="0.15">
      <c r="B9" s="64" t="s">
        <v>290</v>
      </c>
      <c r="C9" s="64">
        <v>0.45</v>
      </c>
    </row>
    <row r="12" spans="2:3" x14ac:dyDescent="0.15">
      <c r="B12" s="62" t="s">
        <v>291</v>
      </c>
    </row>
    <row r="13" spans="2:3" x14ac:dyDescent="0.15">
      <c r="B13" s="62" t="s">
        <v>292</v>
      </c>
    </row>
  </sheetData>
  <sheetProtection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824cd7-2a3f-438f-abd5-34fea22f395b">
      <Terms xmlns="http://schemas.microsoft.com/office/infopath/2007/PartnerControls"/>
    </lcf76f155ced4ddcb4097134ff3c332f>
    <TaxCatchAll xmlns="d5d122ac-9198-417a-96dd-3fd9d8a02c5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015A3B5DEF724CB6C525A9355926A7" ma:contentTypeVersion="18" ma:contentTypeDescription="Create a new document." ma:contentTypeScope="" ma:versionID="5a436606bb9a19e85e7c38df9e45be11">
  <xsd:schema xmlns:xsd="http://www.w3.org/2001/XMLSchema" xmlns:xs="http://www.w3.org/2001/XMLSchema" xmlns:p="http://schemas.microsoft.com/office/2006/metadata/properties" xmlns:ns2="d2824cd7-2a3f-438f-abd5-34fea22f395b" xmlns:ns3="d5d122ac-9198-417a-96dd-3fd9d8a02c5d" targetNamespace="http://schemas.microsoft.com/office/2006/metadata/properties" ma:root="true" ma:fieldsID="69f31ee6b5c67f586d54e56f137aa016" ns2:_="" ns3:_="">
    <xsd:import namespace="d2824cd7-2a3f-438f-abd5-34fea22f395b"/>
    <xsd:import namespace="d5d122ac-9198-417a-96dd-3fd9d8a02c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24cd7-2a3f-438f-abd5-34fea22f39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67dbc0a-9d37-42f7-aaa6-833d5800b5a5" ma:termSetId="09814cd3-568e-fe90-9814-8d621ff8fb84" ma:anchorId="fba54fb3-c3e1-fe81-a776-ca4b69148c4d" ma:open="true" ma:isKeyword="false">
      <xsd:complexType>
        <xsd:sequence>
          <xsd:element ref="pc:Terms" minOccurs="0" maxOccurs="1"/>
        </xsd:sequence>
      </xsd:complex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d122ac-9198-417a-96dd-3fd9d8a02c5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b21a1ae-f8d0-441b-9cc0-fa05cb288cc4}" ma:internalName="TaxCatchAll" ma:showField="CatchAllData" ma:web="d5d122ac-9198-417a-96dd-3fd9d8a02c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0BE2C5-33EF-458F-929B-D6CA327F141E}">
  <ds:schemaRefs>
    <ds:schemaRef ds:uri="http://schemas.microsoft.com/office/2006/metadata/properties"/>
    <ds:schemaRef ds:uri="http://schemas.microsoft.com/office/infopath/2007/PartnerControls"/>
    <ds:schemaRef ds:uri="d2824cd7-2a3f-438f-abd5-34fea22f395b"/>
    <ds:schemaRef ds:uri="d5d122ac-9198-417a-96dd-3fd9d8a02c5d"/>
  </ds:schemaRefs>
</ds:datastoreItem>
</file>

<file path=customXml/itemProps2.xml><?xml version="1.0" encoding="utf-8"?>
<ds:datastoreItem xmlns:ds="http://schemas.openxmlformats.org/officeDocument/2006/customXml" ds:itemID="{7542EBFE-E54E-4D30-84A9-C09DCE447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24cd7-2a3f-438f-abd5-34fea22f395b"/>
    <ds:schemaRef ds:uri="d5d122ac-9198-417a-96dd-3fd9d8a02c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79FED9-A5F6-4549-83A0-C77065C36E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Comments</vt:lpstr>
      <vt:lpstr>Building Description</vt:lpstr>
      <vt:lpstr>Envelope</vt:lpstr>
      <vt:lpstr>Lighting</vt:lpstr>
      <vt:lpstr>Appliances &amp; Plug Loads</vt:lpstr>
      <vt:lpstr>People Internal Gain</vt:lpstr>
      <vt:lpstr>HVAC</vt:lpstr>
      <vt:lpstr>Fan Power</vt:lpstr>
      <vt:lpstr>Thermostat Setpoint</vt:lpstr>
      <vt:lpstr>DHW</vt:lpstr>
      <vt:lpstr>Schedules</vt:lpstr>
      <vt:lpstr>SchedulePlots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Yulong</dc:creator>
  <cp:keywords/>
  <dc:description/>
  <cp:lastModifiedBy>Dabbagh, Mohammad</cp:lastModifiedBy>
  <cp:revision/>
  <dcterms:created xsi:type="dcterms:W3CDTF">2008-01-14T18:21:26Z</dcterms:created>
  <dcterms:modified xsi:type="dcterms:W3CDTF">2025-02-18T23:41:51Z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2023-11-14T15:36:13Z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d6150e81-19fc-4b72-b905-7d3e0dbce3d9</vt:lpwstr>
  </property>
  <property fmtid="{D5CDD505-2E9C-101B-9397-08002B2CF9AE}" pid="8" name="MSIP_Label_b7864bb8-b671-4bed-ba85-9478127ab5e9_ContentBits">
    <vt:lpwstr>0</vt:lpwstr>
  </property>
  <property fmtid="{D5CDD505-2E9C-101B-9397-08002B2CF9AE}" pid="9" name="MSIP_Label_aa7be39c-9e9f-446a-a199-286f73f56a3f_Enabled">
    <vt:lpwstr>true</vt:lpwstr>
  </property>
  <property fmtid="{D5CDD505-2E9C-101B-9397-08002B2CF9AE}" pid="10" name="MSIP_Label_aa7be39c-9e9f-446a-a199-286f73f56a3f_SetDate">
    <vt:lpwstr>2024-12-20T22:25:58Z</vt:lpwstr>
  </property>
  <property fmtid="{D5CDD505-2E9C-101B-9397-08002B2CF9AE}" pid="11" name="MSIP_Label_aa7be39c-9e9f-446a-a199-286f73f56a3f_Method">
    <vt:lpwstr>Standard</vt:lpwstr>
  </property>
  <property fmtid="{D5CDD505-2E9C-101B-9397-08002B2CF9AE}" pid="12" name="MSIP_Label_aa7be39c-9e9f-446a-a199-286f73f56a3f_Name">
    <vt:lpwstr>Confidential</vt:lpwstr>
  </property>
  <property fmtid="{D5CDD505-2E9C-101B-9397-08002B2CF9AE}" pid="13" name="MSIP_Label_aa7be39c-9e9f-446a-a199-286f73f56a3f_SiteId">
    <vt:lpwstr>85ad2a97-6942-4d5d-bc9c-35cd3905d69a</vt:lpwstr>
  </property>
  <property fmtid="{D5CDD505-2E9C-101B-9397-08002B2CF9AE}" pid="14" name="MSIP_Label_aa7be39c-9e9f-446a-a199-286f73f56a3f_ActionId">
    <vt:lpwstr>74a4dcc3-5ac1-481a-87d8-5fa16a7e43f0</vt:lpwstr>
  </property>
  <property fmtid="{D5CDD505-2E9C-101B-9397-08002B2CF9AE}" pid="15" name="MSIP_Label_aa7be39c-9e9f-446a-a199-286f73f56a3f_ContentBits">
    <vt:lpwstr>0</vt:lpwstr>
  </property>
  <property fmtid="{D5CDD505-2E9C-101B-9397-08002B2CF9AE}" pid="16" name="ContentTypeId">
    <vt:lpwstr>0x0101008F015A3B5DEF724CB6C525A9355926A7</vt:lpwstr>
  </property>
  <property fmtid="{D5CDD505-2E9C-101B-9397-08002B2CF9AE}" pid="17" name="MediaServiceImageTags">
    <vt:lpwstr/>
  </property>
</Properties>
</file>