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папки\09-03-01\"/>
    </mc:Choice>
  </mc:AlternateContent>
  <xr:revisionPtr revIDLastSave="0" documentId="13_ncr:1_{23ACF91D-E216-42A9-B376-7181DDE4D05B}" xr6:coauthVersionLast="47" xr6:coauthVersionMax="47" xr10:uidLastSave="{00000000-0000-0000-0000-000000000000}"/>
  <bookViews>
    <workbookView xWindow="28680" yWindow="480" windowWidth="29040" windowHeight="15840" xr2:uid="{5F1D01BF-7F11-47D1-AACA-1E00B89B628C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G23" i="1"/>
  <c r="G24" i="1"/>
  <c r="H25" i="1"/>
  <c r="G25" i="1"/>
  <c r="D25" i="1"/>
  <c r="E25" i="1"/>
  <c r="F25" i="1"/>
  <c r="D20" i="1"/>
  <c r="E20" i="1"/>
  <c r="F20" i="1"/>
  <c r="G20" i="1"/>
  <c r="H20" i="1"/>
  <c r="H23" i="1"/>
  <c r="H15" i="1"/>
  <c r="H14" i="1"/>
  <c r="H16" i="1" s="1"/>
  <c r="H12" i="1"/>
  <c r="C6" i="1"/>
  <c r="E23" i="1"/>
  <c r="F23" i="1"/>
  <c r="D23" i="1"/>
  <c r="E40" i="1"/>
  <c r="D40" i="1"/>
  <c r="F40" i="1"/>
  <c r="G40" i="1"/>
  <c r="E15" i="1"/>
  <c r="F15" i="1"/>
  <c r="G15" i="1"/>
  <c r="D15" i="1"/>
  <c r="E14" i="1"/>
  <c r="E16" i="1" s="1"/>
  <c r="F14" i="1"/>
  <c r="F16" i="1" s="1"/>
  <c r="G14" i="1"/>
  <c r="G16" i="1" s="1"/>
  <c r="D14" i="1"/>
  <c r="D16" i="1" s="1"/>
  <c r="E12" i="1"/>
  <c r="F12" i="1"/>
  <c r="G12" i="1"/>
  <c r="D12" i="1"/>
  <c r="C9" i="1"/>
  <c r="C8" i="1"/>
  <c r="C7" i="1"/>
  <c r="C5" i="1" l="1"/>
  <c r="F17" i="1" s="1"/>
  <c r="C10" i="1" l="1"/>
  <c r="H17" i="1"/>
  <c r="G17" i="1"/>
  <c r="G19" i="1" s="1"/>
  <c r="G21" i="1" s="1"/>
  <c r="G22" i="1" s="1"/>
  <c r="D17" i="1"/>
  <c r="D19" i="1" s="1"/>
  <c r="E17" i="1"/>
  <c r="C33" i="1"/>
  <c r="C35" i="1" s="1"/>
  <c r="C37" i="1" s="1"/>
  <c r="C22" i="1"/>
  <c r="G13" i="1"/>
  <c r="F19" i="1"/>
  <c r="F13" i="1"/>
  <c r="E19" i="1"/>
  <c r="E13" i="1"/>
  <c r="D13" i="1" l="1"/>
  <c r="H19" i="1"/>
  <c r="H13" i="1"/>
  <c r="D35" i="1"/>
  <c r="D38" i="1" s="1"/>
  <c r="F21" i="1"/>
  <c r="F22" i="1" s="1"/>
  <c r="F24" i="1" s="1"/>
  <c r="D21" i="1"/>
  <c r="D22" i="1" s="1"/>
  <c r="C24" i="1"/>
  <c r="C39" i="1"/>
  <c r="C41" i="1" s="1"/>
  <c r="H21" i="1" l="1"/>
  <c r="H22" i="1" s="1"/>
  <c r="H24" i="1" s="1"/>
  <c r="D24" i="1"/>
  <c r="C25" i="1"/>
  <c r="E21" i="1"/>
  <c r="E22" i="1" s="1"/>
  <c r="D34" i="1"/>
  <c r="C42" i="1"/>
  <c r="E24" i="1" l="1"/>
  <c r="C29" i="1"/>
  <c r="E35" i="1"/>
  <c r="E38" i="1" s="1"/>
  <c r="D36" i="1"/>
  <c r="D37" i="1" s="1"/>
  <c r="C28" i="1" l="1"/>
  <c r="E34" i="1"/>
  <c r="D39" i="1"/>
  <c r="D41" i="1" s="1"/>
  <c r="D42" i="1" s="1"/>
  <c r="E36" i="1" l="1"/>
  <c r="E37" i="1" s="1"/>
  <c r="E39" i="1" s="1"/>
  <c r="E41" i="1" s="1"/>
  <c r="E42" i="1" s="1"/>
  <c r="F35" i="1"/>
  <c r="F38" i="1" s="1"/>
  <c r="F34" i="1" s="1"/>
  <c r="F36" i="1" l="1"/>
  <c r="F37" i="1" s="1"/>
  <c r="F39" i="1" s="1"/>
  <c r="F41" i="1" s="1"/>
  <c r="F42" i="1" s="1"/>
  <c r="G35" i="1"/>
  <c r="G38" i="1" s="1"/>
  <c r="G34" i="1" l="1"/>
  <c r="G36" i="1" l="1"/>
  <c r="G37" i="1" l="1"/>
  <c r="G39" i="1" s="1"/>
  <c r="G41" i="1" s="1"/>
  <c r="G42" i="1" s="1"/>
</calcChain>
</file>

<file path=xl/sharedStrings.xml><?xml version="1.0" encoding="utf-8"?>
<sst xmlns="http://schemas.openxmlformats.org/spreadsheetml/2006/main" count="76" uniqueCount="69">
  <si>
    <t>Затраты на системный анализ</t>
  </si>
  <si>
    <t>Затраты на проектирование</t>
  </si>
  <si>
    <t>затраты на испытания и адаптацию</t>
  </si>
  <si>
    <t>Инвестиции в оборотный капитал</t>
  </si>
  <si>
    <t>Оплата труда</t>
  </si>
  <si>
    <t>Затраты на прочее</t>
  </si>
  <si>
    <t>Ожидаемый ежегодный доход</t>
  </si>
  <si>
    <t>Полезный срок использования</t>
  </si>
  <si>
    <t>Наименование показателя</t>
  </si>
  <si>
    <t>№</t>
  </si>
  <si>
    <t>Инвестиции в основной капитал</t>
  </si>
  <si>
    <t>Затраты на проведение системного анализа</t>
  </si>
  <si>
    <t>Затраты на проектирование ПО</t>
  </si>
  <si>
    <t>Затраты на испытания и оценку</t>
  </si>
  <si>
    <t>Сальдо по инвестиционной деятельности</t>
  </si>
  <si>
    <t>1.1</t>
  </si>
  <si>
    <t>1.2</t>
  </si>
  <si>
    <t>1.3</t>
  </si>
  <si>
    <t>2</t>
  </si>
  <si>
    <t>3</t>
  </si>
  <si>
    <t>Шаг инвестиционного проекта</t>
  </si>
  <si>
    <t>Инвестиционная деятельность</t>
  </si>
  <si>
    <t>Операционная деятельность</t>
  </si>
  <si>
    <t>Доходы от эксплуатации ПО</t>
  </si>
  <si>
    <t>Себестоимость сопровождения и эксплуатации ПО</t>
  </si>
  <si>
    <t>5.1</t>
  </si>
  <si>
    <t>5.2</t>
  </si>
  <si>
    <t>5.4</t>
  </si>
  <si>
    <t>5.5</t>
  </si>
  <si>
    <t>Затраты на оплату труда</t>
  </si>
  <si>
    <t>Страховые взносы</t>
  </si>
  <si>
    <t>Амортизация</t>
  </si>
  <si>
    <t>6</t>
  </si>
  <si>
    <t>7</t>
  </si>
  <si>
    <t>Сальдо по операционной деятельности</t>
  </si>
  <si>
    <t>8</t>
  </si>
  <si>
    <t>Материальные и прочие затраты</t>
  </si>
  <si>
    <t>Финансовая деятельность</t>
  </si>
  <si>
    <t>Собственные средства</t>
  </si>
  <si>
    <t>Процент кредитования</t>
  </si>
  <si>
    <t>Заемные средства</t>
  </si>
  <si>
    <t>Возврат кредита на конец шага</t>
  </si>
  <si>
    <t>Налоги уменьшающие налогооблагаемую базу</t>
  </si>
  <si>
    <t>Возврат собственных средств на конец шага (Справочно)</t>
  </si>
  <si>
    <t>Сальдо финансовой деятельности</t>
  </si>
  <si>
    <t>9</t>
  </si>
  <si>
    <t>10</t>
  </si>
  <si>
    <t>11</t>
  </si>
  <si>
    <t>12</t>
  </si>
  <si>
    <t>13</t>
  </si>
  <si>
    <t>Налог на прибыль</t>
  </si>
  <si>
    <t>Суммарное сальдо по ИП</t>
  </si>
  <si>
    <t>Дисконтный множитель</t>
  </si>
  <si>
    <t>Приведенное суммарное сальдо по ИП</t>
  </si>
  <si>
    <t>14</t>
  </si>
  <si>
    <t>15</t>
  </si>
  <si>
    <t>16</t>
  </si>
  <si>
    <t>17</t>
  </si>
  <si>
    <t>18</t>
  </si>
  <si>
    <t>19</t>
  </si>
  <si>
    <t>Приведенное накопленное суммарное сальдо по ИП нарастающим итогом</t>
  </si>
  <si>
    <t>Проценты к уплате за пользование кредитом 15%</t>
  </si>
  <si>
    <t>Срок окупаемости</t>
  </si>
  <si>
    <t>Чистая приведенная стоимость</t>
  </si>
  <si>
    <t>ЧАСТЬ 1</t>
  </si>
  <si>
    <t>Налог на прибыль 20%</t>
  </si>
  <si>
    <t>Внутренняя норма доходности</t>
  </si>
  <si>
    <t>Вариант</t>
  </si>
  <si>
    <t>ЧАСТЬ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</si>
</sst>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1" xfId="0" applyFont="1" applyBorder="1"/>
    <xf numFmtId="0" fontId="2" fillId="0" borderId="1" xfId="0" applyFont="1" applyBorder="1"/>
    <xf numFmtId="0" fontId="1" fillId="0" borderId="2" xfId="0" applyFont="1" applyBorder="1"/>
    <xf numFmtId="2" fontId="1" fillId="0" borderId="0" xfId="0" applyNumberFormat="1" applyFont="1"/>
    <xf numFmtId="2" fontId="1" fillId="0" borderId="1" xfId="0" applyNumberFormat="1" applyFont="1" applyBorder="1"/>
    <xf numFmtId="2" fontId="1" fillId="0" borderId="2" xfId="0" applyNumberFormat="1" applyFont="1" applyBorder="1"/>
    <xf numFmtId="0" fontId="1" fillId="0" borderId="0" xfId="0" applyFont="1" applyAlignment="1">
      <alignment wrapText="1"/>
    </xf>
    <xf numFmtId="0" fontId="1" fillId="0" borderId="3" xfId="0" applyFont="1" applyBorder="1"/>
    <xf numFmtId="2" fontId="1" fillId="0" borderId="3" xfId="0" applyNumberFormat="1" applyFont="1" applyBorder="1"/>
    <xf numFmtId="0" fontId="2" fillId="0" borderId="4" xfId="0" applyFont="1" applyBorder="1"/>
    <xf numFmtId="2" fontId="1" fillId="0" borderId="4" xfId="0" applyNumberFormat="1" applyFont="1" applyBorder="1"/>
    <xf numFmtId="10" fontId="1" fillId="0" borderId="0" xfId="0" applyNumberFormat="1" applyFont="1"/>
    <xf numFmtId="9" fontId="1" fillId="0" borderId="0" xfId="0" applyNumberFormat="1" applyFont="1"/>
    <xf numFmtId="49" fontId="1" fillId="0" borderId="8" xfId="0" applyNumberFormat="1" applyFont="1" applyBorder="1"/>
    <xf numFmtId="2" fontId="1" fillId="0" borderId="9" xfId="0" applyNumberFormat="1" applyFont="1" applyBorder="1"/>
    <xf numFmtId="49" fontId="1" fillId="0" borderId="10" xfId="0" applyNumberFormat="1" applyFont="1" applyBorder="1"/>
    <xf numFmtId="2" fontId="1" fillId="0" borderId="11" xfId="0" applyNumberFormat="1" applyFont="1" applyBorder="1"/>
    <xf numFmtId="49" fontId="1" fillId="0" borderId="12" xfId="0" applyNumberFormat="1" applyFont="1" applyBorder="1"/>
    <xf numFmtId="49" fontId="1" fillId="0" borderId="13" xfId="0" applyNumberFormat="1" applyFont="1" applyBorder="1"/>
    <xf numFmtId="0" fontId="1" fillId="0" borderId="2" xfId="0" applyFont="1" applyBorder="1" applyAlignment="1">
      <alignment wrapText="1"/>
    </xf>
    <xf numFmtId="49" fontId="1" fillId="0" borderId="5" xfId="0" applyNumberFormat="1" applyFont="1" applyBorder="1"/>
    <xf numFmtId="0" fontId="2" fillId="0" borderId="6" xfId="0" applyFont="1" applyBorder="1"/>
    <xf numFmtId="2" fontId="1" fillId="0" borderId="6" xfId="0" applyNumberFormat="1" applyFont="1" applyBorder="1"/>
    <xf numFmtId="2" fontId="1" fillId="0" borderId="7" xfId="0" applyNumberFormat="1" applyFont="1" applyBorder="1"/>
    <xf numFmtId="0" fontId="1" fillId="0" borderId="14" xfId="0" applyFont="1" applyBorder="1"/>
    <xf numFmtId="2" fontId="1" fillId="0" borderId="14" xfId="0" applyNumberFormat="1" applyFont="1" applyBorder="1"/>
    <xf numFmtId="2" fontId="1" fillId="0" borderId="15" xfId="0" applyNumberFormat="1" applyFont="1" applyBorder="1"/>
    <xf numFmtId="2" fontId="1" fillId="0" borderId="16" xfId="0" applyNumberFormat="1" applyFont="1" applyBorder="1"/>
    <xf numFmtId="0" fontId="1" fillId="0" borderId="17" xfId="0" applyFont="1" applyBorder="1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1" fillId="0" borderId="5" xfId="0" applyNumberFormat="1" applyFont="1" applyBorder="1" applyAlignment="1">
      <alignment horizontal="center"/>
    </xf>
    <xf numFmtId="49" fontId="1" fillId="0" borderId="8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2" fontId="1" fillId="0" borderId="0" xfId="0" applyNumberFormat="1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8C41B-1BDC-4342-974F-D3ECC1394D78}">
  <dimension ref="A1:M68"/>
  <sheetViews>
    <sheetView tabSelected="1" workbookViewId="0">
      <selection activeCell="E26" sqref="E26"/>
    </sheetView>
  </sheetViews>
  <sheetFormatPr defaultColWidth="8.85546875" defaultRowHeight="15.75" x14ac:dyDescent="0.25"/>
  <cols>
    <col min="1" max="1" width="8.85546875" style="2"/>
    <col min="2" max="2" width="51" style="1" bestFit="1" customWidth="1"/>
    <col min="3" max="3" width="34.28515625" style="1" bestFit="1" customWidth="1"/>
    <col min="4" max="9" width="10.140625" style="1" bestFit="1" customWidth="1"/>
    <col min="10" max="10" width="36.28515625" style="1" customWidth="1"/>
    <col min="11" max="15" width="8.85546875" style="1"/>
    <col min="16" max="16" width="8.140625" style="1" customWidth="1"/>
    <col min="17" max="16384" width="8.85546875" style="1"/>
  </cols>
  <sheetData>
    <row r="1" spans="1:11" ht="16.5" thickBot="1" x14ac:dyDescent="0.3">
      <c r="B1" s="1" t="s">
        <v>64</v>
      </c>
      <c r="C1" s="31"/>
      <c r="D1" s="31"/>
      <c r="E1" s="31"/>
      <c r="F1" s="31"/>
      <c r="G1" s="31"/>
      <c r="H1" s="31"/>
    </row>
    <row r="2" spans="1:11" x14ac:dyDescent="0.25">
      <c r="A2" s="34" t="s">
        <v>9</v>
      </c>
      <c r="B2" s="36" t="s">
        <v>8</v>
      </c>
      <c r="C2" s="38" t="s">
        <v>20</v>
      </c>
      <c r="D2" s="39"/>
      <c r="E2" s="39"/>
      <c r="F2" s="39"/>
      <c r="G2" s="39"/>
      <c r="H2" s="40"/>
      <c r="J2" s="1" t="s">
        <v>67</v>
      </c>
      <c r="K2" s="1">
        <v>7</v>
      </c>
    </row>
    <row r="3" spans="1:11" x14ac:dyDescent="0.25">
      <c r="A3" s="35"/>
      <c r="B3" s="37"/>
      <c r="C3" s="3">
        <v>0</v>
      </c>
      <c r="D3" s="3">
        <v>1</v>
      </c>
      <c r="E3" s="3">
        <v>2</v>
      </c>
      <c r="F3" s="3">
        <v>3</v>
      </c>
      <c r="G3" s="3">
        <v>4</v>
      </c>
      <c r="H3" s="27">
        <v>5</v>
      </c>
      <c r="J3" s="1" t="s">
        <v>0</v>
      </c>
      <c r="K3" s="1">
        <v>150</v>
      </c>
    </row>
    <row r="4" spans="1:11" x14ac:dyDescent="0.25">
      <c r="A4" s="16"/>
      <c r="B4" s="4" t="s">
        <v>21</v>
      </c>
      <c r="C4" s="3"/>
      <c r="D4" s="3"/>
      <c r="E4" s="3"/>
      <c r="F4" s="3"/>
      <c r="G4" s="3"/>
      <c r="H4" s="27"/>
      <c r="J4" s="1" t="s">
        <v>1</v>
      </c>
      <c r="K4" s="1">
        <v>300</v>
      </c>
    </row>
    <row r="5" spans="1:11" x14ac:dyDescent="0.25">
      <c r="A5" s="16">
        <v>1</v>
      </c>
      <c r="B5" s="3" t="s">
        <v>10</v>
      </c>
      <c r="C5" s="7">
        <f>SUM(C6:C8)</f>
        <v>-650</v>
      </c>
      <c r="D5" s="7">
        <v>0</v>
      </c>
      <c r="E5" s="7">
        <v>0</v>
      </c>
      <c r="F5" s="7">
        <v>0</v>
      </c>
      <c r="G5" s="7">
        <v>0</v>
      </c>
      <c r="H5" s="28">
        <v>0</v>
      </c>
      <c r="J5" s="1" t="s">
        <v>2</v>
      </c>
      <c r="K5" s="1">
        <v>200</v>
      </c>
    </row>
    <row r="6" spans="1:11" x14ac:dyDescent="0.25">
      <c r="A6" s="16" t="s">
        <v>15</v>
      </c>
      <c r="B6" s="3" t="s">
        <v>11</v>
      </c>
      <c r="C6" s="7">
        <f>0-K3</f>
        <v>-150</v>
      </c>
      <c r="D6" s="7">
        <v>0</v>
      </c>
      <c r="E6" s="7">
        <v>0</v>
      </c>
      <c r="F6" s="7">
        <v>0</v>
      </c>
      <c r="G6" s="7">
        <v>0</v>
      </c>
      <c r="H6" s="28">
        <v>0</v>
      </c>
      <c r="J6" s="1" t="s">
        <v>3</v>
      </c>
      <c r="K6" s="1">
        <v>120</v>
      </c>
    </row>
    <row r="7" spans="1:11" x14ac:dyDescent="0.25">
      <c r="A7" s="16" t="s">
        <v>16</v>
      </c>
      <c r="B7" s="3" t="s">
        <v>12</v>
      </c>
      <c r="C7" s="7">
        <f>0-K4</f>
        <v>-300</v>
      </c>
      <c r="D7" s="7">
        <v>0</v>
      </c>
      <c r="E7" s="7">
        <v>0</v>
      </c>
      <c r="F7" s="7">
        <v>0</v>
      </c>
      <c r="G7" s="7">
        <v>0</v>
      </c>
      <c r="H7" s="28">
        <v>0</v>
      </c>
      <c r="J7" s="1" t="s">
        <v>4</v>
      </c>
      <c r="K7" s="1">
        <v>120</v>
      </c>
    </row>
    <row r="8" spans="1:11" x14ac:dyDescent="0.25">
      <c r="A8" s="16" t="s">
        <v>17</v>
      </c>
      <c r="B8" s="3" t="s">
        <v>13</v>
      </c>
      <c r="C8" s="7">
        <f>0-K5</f>
        <v>-200</v>
      </c>
      <c r="D8" s="7">
        <v>0</v>
      </c>
      <c r="E8" s="7">
        <v>0</v>
      </c>
      <c r="F8" s="7">
        <v>0</v>
      </c>
      <c r="G8" s="7">
        <v>0</v>
      </c>
      <c r="H8" s="28">
        <v>0</v>
      </c>
      <c r="J8" s="1" t="s">
        <v>5</v>
      </c>
      <c r="K8" s="1">
        <v>35</v>
      </c>
    </row>
    <row r="9" spans="1:11" x14ac:dyDescent="0.25">
      <c r="A9" s="16" t="s">
        <v>18</v>
      </c>
      <c r="B9" s="3" t="s">
        <v>3</v>
      </c>
      <c r="C9" s="7">
        <f>0-K6</f>
        <v>-120</v>
      </c>
      <c r="D9" s="7">
        <v>0</v>
      </c>
      <c r="E9" s="7">
        <v>0</v>
      </c>
      <c r="F9" s="7">
        <v>0</v>
      </c>
      <c r="G9" s="7">
        <v>0</v>
      </c>
      <c r="H9" s="28">
        <v>0</v>
      </c>
      <c r="J9" s="1" t="s">
        <v>6</v>
      </c>
      <c r="K9" s="1">
        <v>630</v>
      </c>
    </row>
    <row r="10" spans="1:11" ht="16.5" thickBot="1" x14ac:dyDescent="0.3">
      <c r="A10" s="18" t="s">
        <v>19</v>
      </c>
      <c r="B10" s="5" t="s">
        <v>14</v>
      </c>
      <c r="C10" s="8">
        <f>C5+C9</f>
        <v>-770</v>
      </c>
      <c r="D10" s="8">
        <v>0</v>
      </c>
      <c r="E10" s="8">
        <v>0</v>
      </c>
      <c r="F10" s="8">
        <v>0</v>
      </c>
      <c r="G10" s="8">
        <v>0</v>
      </c>
      <c r="H10" s="29">
        <v>0</v>
      </c>
      <c r="J10" s="1" t="s">
        <v>52</v>
      </c>
      <c r="K10" s="1">
        <v>10</v>
      </c>
    </row>
    <row r="11" spans="1:11" x14ac:dyDescent="0.25">
      <c r="A11" s="20"/>
      <c r="B11" s="12" t="s">
        <v>22</v>
      </c>
      <c r="C11" s="13"/>
      <c r="D11" s="13"/>
      <c r="E11" s="13"/>
      <c r="F11" s="13"/>
      <c r="G11" s="13"/>
      <c r="H11" s="30"/>
      <c r="J11" s="1" t="s">
        <v>7</v>
      </c>
      <c r="K11" s="1">
        <v>5</v>
      </c>
    </row>
    <row r="12" spans="1:11" x14ac:dyDescent="0.25">
      <c r="A12" s="16">
        <v>4</v>
      </c>
      <c r="B12" s="3" t="s">
        <v>23</v>
      </c>
      <c r="C12" s="7">
        <v>0</v>
      </c>
      <c r="D12" s="7">
        <f>$K$9</f>
        <v>630</v>
      </c>
      <c r="E12" s="7">
        <f>$K$9</f>
        <v>630</v>
      </c>
      <c r="F12" s="7">
        <f>$K$9</f>
        <v>630</v>
      </c>
      <c r="G12" s="7">
        <f>$K$9</f>
        <v>630</v>
      </c>
      <c r="H12" s="28">
        <f>$K$9</f>
        <v>630</v>
      </c>
      <c r="J12" s="1" t="s">
        <v>39</v>
      </c>
      <c r="K12" s="1">
        <v>12</v>
      </c>
    </row>
    <row r="13" spans="1:11" x14ac:dyDescent="0.25">
      <c r="A13" s="16">
        <v>5</v>
      </c>
      <c r="B13" s="3" t="s">
        <v>24</v>
      </c>
      <c r="C13" s="7">
        <v>0</v>
      </c>
      <c r="D13" s="7">
        <f>SUM(D14:D18)</f>
        <v>-321</v>
      </c>
      <c r="E13" s="7">
        <f t="shared" ref="E13:G13" si="0">SUM(E14:E18)</f>
        <v>-321</v>
      </c>
      <c r="F13" s="7">
        <f t="shared" si="0"/>
        <v>-321</v>
      </c>
      <c r="G13" s="7">
        <f t="shared" si="0"/>
        <v>-321</v>
      </c>
      <c r="H13" s="28">
        <f t="shared" ref="H13" si="1">SUM(H14:H18)</f>
        <v>-321</v>
      </c>
    </row>
    <row r="14" spans="1:11" x14ac:dyDescent="0.25">
      <c r="A14" s="16" t="s">
        <v>25</v>
      </c>
      <c r="B14" s="3" t="s">
        <v>29</v>
      </c>
      <c r="C14" s="7">
        <v>0</v>
      </c>
      <c r="D14" s="7">
        <f>0-$K$7</f>
        <v>-120</v>
      </c>
      <c r="E14" s="7">
        <f>0-$K$7</f>
        <v>-120</v>
      </c>
      <c r="F14" s="7">
        <f>0-$K$7</f>
        <v>-120</v>
      </c>
      <c r="G14" s="7">
        <f>0-$K$7</f>
        <v>-120</v>
      </c>
      <c r="H14" s="28">
        <f>0-$K$7</f>
        <v>-120</v>
      </c>
    </row>
    <row r="15" spans="1:11" x14ac:dyDescent="0.25">
      <c r="A15" s="16" t="s">
        <v>26</v>
      </c>
      <c r="B15" s="3" t="s">
        <v>36</v>
      </c>
      <c r="C15" s="7">
        <v>0</v>
      </c>
      <c r="D15" s="7">
        <f>0-$K$8</f>
        <v>-35</v>
      </c>
      <c r="E15" s="7">
        <f>0-$K$8</f>
        <v>-35</v>
      </c>
      <c r="F15" s="7">
        <f>0-$K$8</f>
        <v>-35</v>
      </c>
      <c r="G15" s="7">
        <f>0-$K$8</f>
        <v>-35</v>
      </c>
      <c r="H15" s="28">
        <f>0-$K$8</f>
        <v>-35</v>
      </c>
    </row>
    <row r="16" spans="1:11" x14ac:dyDescent="0.25">
      <c r="A16" s="16" t="s">
        <v>27</v>
      </c>
      <c r="B16" s="3" t="s">
        <v>30</v>
      </c>
      <c r="C16" s="7">
        <v>0</v>
      </c>
      <c r="D16" s="7">
        <f>0.3*D14</f>
        <v>-36</v>
      </c>
      <c r="E16" s="7">
        <f t="shared" ref="E16:G16" si="2">0.3*E14</f>
        <v>-36</v>
      </c>
      <c r="F16" s="7">
        <f t="shared" si="2"/>
        <v>-36</v>
      </c>
      <c r="G16" s="7">
        <f t="shared" si="2"/>
        <v>-36</v>
      </c>
      <c r="H16" s="28">
        <f t="shared" ref="H16" si="3">0.3*H14</f>
        <v>-36</v>
      </c>
    </row>
    <row r="17" spans="1:12" x14ac:dyDescent="0.25">
      <c r="A17" s="16" t="s">
        <v>28</v>
      </c>
      <c r="B17" s="3" t="s">
        <v>31</v>
      </c>
      <c r="C17" s="7">
        <v>0</v>
      </c>
      <c r="D17" s="7">
        <f>$C$5*(1/$K$11)</f>
        <v>-130</v>
      </c>
      <c r="E17" s="7">
        <f>$C$5*(1/$K$11)</f>
        <v>-130</v>
      </c>
      <c r="F17" s="7">
        <f>$C$5*(1/$K$11)</f>
        <v>-130</v>
      </c>
      <c r="G17" s="7">
        <f>$C$5*(1/$K$11)</f>
        <v>-130</v>
      </c>
      <c r="H17" s="28">
        <f>$C$5*(1/$K$11)</f>
        <v>-130</v>
      </c>
    </row>
    <row r="18" spans="1:12" x14ac:dyDescent="0.25">
      <c r="A18" s="16" t="s">
        <v>32</v>
      </c>
      <c r="B18" s="3" t="s">
        <v>42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28">
        <v>0</v>
      </c>
    </row>
    <row r="19" spans="1:12" x14ac:dyDescent="0.25">
      <c r="A19" s="16" t="s">
        <v>33</v>
      </c>
      <c r="B19" s="3" t="s">
        <v>31</v>
      </c>
      <c r="C19" s="7">
        <v>0</v>
      </c>
      <c r="D19" s="7">
        <f>-D17</f>
        <v>130</v>
      </c>
      <c r="E19" s="7">
        <f t="shared" ref="E19:G19" si="4">-E17</f>
        <v>130</v>
      </c>
      <c r="F19" s="7">
        <f t="shared" si="4"/>
        <v>130</v>
      </c>
      <c r="G19" s="7">
        <f t="shared" si="4"/>
        <v>130</v>
      </c>
      <c r="H19" s="28">
        <f t="shared" ref="H19" si="5">-H17</f>
        <v>130</v>
      </c>
    </row>
    <row r="20" spans="1:12" x14ac:dyDescent="0.25">
      <c r="A20" s="21" t="s">
        <v>35</v>
      </c>
      <c r="B20" s="10" t="s">
        <v>34</v>
      </c>
      <c r="C20" s="11">
        <v>0</v>
      </c>
      <c r="D20" s="11">
        <f>SUM(D12,D13,D18)</f>
        <v>309</v>
      </c>
      <c r="E20" s="11">
        <f t="shared" ref="E20:H20" si="6">SUM(E12,E13,E18)</f>
        <v>309</v>
      </c>
      <c r="F20" s="11">
        <f t="shared" si="6"/>
        <v>309</v>
      </c>
      <c r="G20" s="11">
        <f t="shared" si="6"/>
        <v>309</v>
      </c>
      <c r="H20" s="11">
        <f t="shared" si="6"/>
        <v>309</v>
      </c>
      <c r="I20" s="6"/>
    </row>
    <row r="21" spans="1:12" x14ac:dyDescent="0.25">
      <c r="A21" s="16"/>
      <c r="B21" s="3" t="s">
        <v>65</v>
      </c>
      <c r="C21" s="3">
        <v>0</v>
      </c>
      <c r="D21" s="3">
        <f>-D20*0.2</f>
        <v>-61.800000000000004</v>
      </c>
      <c r="E21" s="3">
        <f t="shared" ref="E21:G21" si="7">-E20*0.2</f>
        <v>-61.800000000000004</v>
      </c>
      <c r="F21" s="3">
        <f t="shared" si="7"/>
        <v>-61.800000000000004</v>
      </c>
      <c r="G21" s="3">
        <f t="shared" si="7"/>
        <v>-61.800000000000004</v>
      </c>
      <c r="H21" s="27">
        <f t="shared" ref="H21" si="8">-H20*0.2</f>
        <v>-61.800000000000004</v>
      </c>
    </row>
    <row r="22" spans="1:12" x14ac:dyDescent="0.25">
      <c r="A22" s="16"/>
      <c r="B22" s="3" t="s">
        <v>51</v>
      </c>
      <c r="C22" s="7">
        <f>SUM(C10,C20,C21)</f>
        <v>-770</v>
      </c>
      <c r="D22" s="7">
        <f t="shared" ref="D22:G22" si="9">SUM(D10,D20,D21)</f>
        <v>247.2</v>
      </c>
      <c r="E22" s="7">
        <f t="shared" si="9"/>
        <v>247.2</v>
      </c>
      <c r="F22" s="7">
        <f t="shared" si="9"/>
        <v>247.2</v>
      </c>
      <c r="G22" s="7">
        <f t="shared" si="9"/>
        <v>247.2</v>
      </c>
      <c r="H22" s="28">
        <f t="shared" ref="H22" si="10">SUM(H10,H20,H21)</f>
        <v>247.2</v>
      </c>
      <c r="I22" s="6"/>
    </row>
    <row r="23" spans="1:12" x14ac:dyDescent="0.25">
      <c r="A23" s="16"/>
      <c r="B23" s="3" t="s">
        <v>52</v>
      </c>
      <c r="C23" s="7">
        <v>1</v>
      </c>
      <c r="D23" s="7">
        <f>1/(1+$K$10/100)^D3</f>
        <v>0.90909090909090906</v>
      </c>
      <c r="E23" s="7">
        <f>1/(1+$K$10/100)^E3</f>
        <v>0.82644628099173545</v>
      </c>
      <c r="F23" s="7">
        <f>1/(1+$K$10/100)^F3</f>
        <v>0.75131480090157754</v>
      </c>
      <c r="G23" s="7">
        <f>1/(1+$K$10/100)^G3</f>
        <v>0.68301345536507052</v>
      </c>
      <c r="H23" s="28">
        <f>1/(1+$K$10/100)^H3</f>
        <v>0.62092132305915493</v>
      </c>
    </row>
    <row r="24" spans="1:12" x14ac:dyDescent="0.25">
      <c r="A24" s="16"/>
      <c r="B24" s="3" t="s">
        <v>53</v>
      </c>
      <c r="C24" s="3">
        <f>C22*C23</f>
        <v>-770</v>
      </c>
      <c r="D24" s="3">
        <f t="shared" ref="D24:G24" si="11">D22*D23</f>
        <v>224.72727272727272</v>
      </c>
      <c r="E24" s="3">
        <f t="shared" si="11"/>
        <v>204.29752066115699</v>
      </c>
      <c r="F24" s="3">
        <f t="shared" si="11"/>
        <v>185.72501878286997</v>
      </c>
      <c r="G24" s="3">
        <f>G22*G23</f>
        <v>168.84092616624542</v>
      </c>
      <c r="H24" s="27">
        <f t="shared" ref="H24" si="12">H22*H23</f>
        <v>153.49175106022309</v>
      </c>
    </row>
    <row r="25" spans="1:12" ht="32.25" thickBot="1" x14ac:dyDescent="0.3">
      <c r="A25" s="18"/>
      <c r="B25" s="22" t="s">
        <v>60</v>
      </c>
      <c r="C25" s="8">
        <f>C24</f>
        <v>-770</v>
      </c>
      <c r="D25" s="8">
        <f>SUM(C24,D24)</f>
        <v>-545.27272727272725</v>
      </c>
      <c r="E25" s="8">
        <f>SUM($C$24:D$24,E24)</f>
        <v>-340.97520661157023</v>
      </c>
      <c r="F25" s="8">
        <f>SUM($C$24:E$24,F24)</f>
        <v>-155.25018782870026</v>
      </c>
      <c r="G25" s="8">
        <f>SUM($C$24:F$24,G24)</f>
        <v>13.590738337545162</v>
      </c>
      <c r="H25" s="29">
        <f>SUM($C$24:G$24,H24)</f>
        <v>167.08248939776826</v>
      </c>
    </row>
    <row r="27" spans="1:12" x14ac:dyDescent="0.25">
      <c r="B27" s="1" t="s">
        <v>62</v>
      </c>
      <c r="C27" s="41">
        <f>F3+(-F25/G24)</f>
        <v>3.9195056634304213</v>
      </c>
    </row>
    <row r="28" spans="1:12" x14ac:dyDescent="0.25">
      <c r="B28" s="1" t="s">
        <v>63</v>
      </c>
      <c r="C28" s="6">
        <f>H25</f>
        <v>167.08248939776826</v>
      </c>
      <c r="K28" s="6"/>
      <c r="L28" s="6"/>
    </row>
    <row r="29" spans="1:12" x14ac:dyDescent="0.25">
      <c r="B29" s="1" t="s">
        <v>66</v>
      </c>
      <c r="C29" s="14">
        <f>IRR(C22:H22)</f>
        <v>0.18173985607375531</v>
      </c>
    </row>
    <row r="30" spans="1:12" ht="16.5" thickBot="1" x14ac:dyDescent="0.3">
      <c r="B30" s="1" t="s">
        <v>68</v>
      </c>
    </row>
    <row r="31" spans="1:12" x14ac:dyDescent="0.25">
      <c r="A31" s="23"/>
      <c r="B31" s="24" t="s">
        <v>37</v>
      </c>
      <c r="C31" s="25"/>
      <c r="D31" s="25"/>
      <c r="E31" s="25"/>
      <c r="F31" s="25"/>
      <c r="G31" s="26"/>
    </row>
    <row r="32" spans="1:12" x14ac:dyDescent="0.25">
      <c r="A32" s="16" t="s">
        <v>45</v>
      </c>
      <c r="B32" s="3" t="s">
        <v>38</v>
      </c>
      <c r="C32" s="7">
        <v>160</v>
      </c>
      <c r="D32" s="7">
        <v>0</v>
      </c>
      <c r="E32" s="7">
        <v>0</v>
      </c>
      <c r="F32" s="7">
        <v>0</v>
      </c>
      <c r="G32" s="17">
        <v>0</v>
      </c>
    </row>
    <row r="33" spans="1:13" x14ac:dyDescent="0.25">
      <c r="A33" s="16" t="s">
        <v>46</v>
      </c>
      <c r="B33" s="3" t="s">
        <v>40</v>
      </c>
      <c r="C33" s="7">
        <f>-((C32+C10) + ((C32+C10)*(K12/100))/(1-K12/100))</f>
        <v>693.18181818181824</v>
      </c>
      <c r="D33" s="7">
        <v>0</v>
      </c>
      <c r="E33" s="7">
        <v>0</v>
      </c>
      <c r="F33" s="7">
        <v>0</v>
      </c>
      <c r="G33" s="17">
        <v>0</v>
      </c>
    </row>
    <row r="34" spans="1:13" x14ac:dyDescent="0.25">
      <c r="A34" s="16" t="s">
        <v>47</v>
      </c>
      <c r="B34" s="3" t="s">
        <v>41</v>
      </c>
      <c r="C34" s="7">
        <v>0</v>
      </c>
      <c r="D34" s="7">
        <f>-(IF(ABS(D20+D35+D38)&lt;=$C$33-C34, D20+D35+D38,$C$33-C34))</f>
        <v>-180.65454545454546</v>
      </c>
      <c r="E34" s="7">
        <f>-(IF(ABS(E20+E35+E38)&lt;=$C$33-ABS(SUM($C$34:D34)), E20+E35+E38,$C$33-ABS(SUM($C$34:D34))))</f>
        <v>-197.99738181818179</v>
      </c>
      <c r="F34" s="7">
        <f>-(IF(ABS(F20+F35+F38)&lt;=$C$33-ABS(SUM($C$34:E34)), F20+F35+F38,$C$33-ABS(SUM($C$34:E34))))</f>
        <v>-217.00513047272725</v>
      </c>
      <c r="G34" s="17">
        <f>-(IF(ABS(G20+G35+G38)&lt;=$C$33-ABS(SUM($C$34:F34)), G20+G35+G38,$C$33-ABS(SUM($C$34:F34))))</f>
        <v>-97.524760436363749</v>
      </c>
    </row>
    <row r="35" spans="1:13" x14ac:dyDescent="0.25">
      <c r="A35" s="16" t="s">
        <v>48</v>
      </c>
      <c r="B35" s="3" t="s">
        <v>61</v>
      </c>
      <c r="C35" s="7">
        <f>-$C$33*$K$12/100</f>
        <v>-83.181818181818201</v>
      </c>
      <c r="D35" s="7">
        <f>-$C$33*$K$12/100</f>
        <v>-83.181818181818201</v>
      </c>
      <c r="E35" s="7">
        <f>-($C$33+SUM($D$34))*$K$12/100</f>
        <v>-61.503272727272744</v>
      </c>
      <c r="F35" s="7">
        <f>-($C$33+SUM($D$34:E34))*$K$12/100</f>
        <v>-37.743586909090922</v>
      </c>
      <c r="G35" s="17">
        <f>-($C$33+SUM(D34:F34))*$K$12/100</f>
        <v>-11.70297125236365</v>
      </c>
    </row>
    <row r="36" spans="1:13" x14ac:dyDescent="0.25">
      <c r="A36" s="16" t="s">
        <v>49</v>
      </c>
      <c r="B36" s="3" t="s">
        <v>43</v>
      </c>
      <c r="C36" s="7">
        <v>0</v>
      </c>
      <c r="D36" s="7">
        <f>-IF(D20-ABS(SUM(D34,D35,D38))&lt;=$C$32-C36, G20-ABS(SUM(D34,D35,D38)), $C$32-C36)</f>
        <v>5.6843418860808015E-14</v>
      </c>
      <c r="E36" s="7">
        <f>-IF(E20-ABS(SUM(E34,E35,E38))&lt;=$C$32-SUM($C$36:D36), E20-ABS(SUM(E34,E35,E38)), $C$32-SUM($C$36:D36))</f>
        <v>0</v>
      </c>
      <c r="F36" s="7">
        <f>-IF(F20-ABS(SUM(F34,F35,F38))&lt;=$C$32-ABS(SUM($C$36:E36)), F20-ABS(SUM(F34,F35,F38)), $C$32-ABS(SUM($C$36:E36)))</f>
        <v>0</v>
      </c>
      <c r="G36" s="17">
        <f>-IF(G20-ABS(SUM(G34,G35,G38))&lt;=$C$32-ABS(SUM($C$36:F36)), G20-ABS(SUM(G34,G35,G38)), $C$32-ABS(SUM($C$36:F36)))</f>
        <v>-140.31286256174531</v>
      </c>
    </row>
    <row r="37" spans="1:13" x14ac:dyDescent="0.25">
      <c r="A37" s="16" t="s">
        <v>54</v>
      </c>
      <c r="B37" s="3" t="s">
        <v>44</v>
      </c>
      <c r="C37" s="7">
        <f>SUM(C32:C36)</f>
        <v>770</v>
      </c>
      <c r="D37" s="7">
        <f t="shared" ref="D37:G37" si="13">SUM(D32:D36)</f>
        <v>-263.83636363636361</v>
      </c>
      <c r="E37" s="7">
        <f t="shared" si="13"/>
        <v>-259.50065454545455</v>
      </c>
      <c r="F37" s="7">
        <f t="shared" si="13"/>
        <v>-254.74871738181815</v>
      </c>
      <c r="G37" s="17">
        <f t="shared" si="13"/>
        <v>-249.54059425047271</v>
      </c>
      <c r="H37" s="6"/>
    </row>
    <row r="38" spans="1:13" x14ac:dyDescent="0.25">
      <c r="A38" s="16" t="s">
        <v>55</v>
      </c>
      <c r="B38" s="3" t="s">
        <v>50</v>
      </c>
      <c r="C38" s="7">
        <v>0</v>
      </c>
      <c r="D38" s="7">
        <f>-(SUM(D12,D13,D18,D35)*0.2)</f>
        <v>-45.163636363636364</v>
      </c>
      <c r="E38" s="7">
        <f>-(SUM(E12,E13,E18,E35)*0.2)</f>
        <v>-49.499345454545448</v>
      </c>
      <c r="F38" s="7">
        <f>-(SUM(F12,F13,F18,F35)*0.2)</f>
        <v>-54.251282618181818</v>
      </c>
      <c r="G38" s="17">
        <f>-(SUM(G12,G13,G18,G35)*0.2)</f>
        <v>-59.459405749527278</v>
      </c>
    </row>
    <row r="39" spans="1:13" x14ac:dyDescent="0.25">
      <c r="A39" s="16" t="s">
        <v>56</v>
      </c>
      <c r="B39" s="3" t="s">
        <v>51</v>
      </c>
      <c r="C39" s="7">
        <f>SUM(C10,C20,C37,C38)</f>
        <v>0</v>
      </c>
      <c r="D39" s="7">
        <f>SUM(D10,D20,D37,D38)</f>
        <v>0</v>
      </c>
      <c r="E39" s="7">
        <f>SUM(E10,E20,E37,E38)</f>
        <v>0</v>
      </c>
      <c r="F39" s="7">
        <f>SUM(F10,F20,F37,F38)</f>
        <v>0</v>
      </c>
      <c r="G39" s="17">
        <f>SUM(G10,G20,G37,G38)</f>
        <v>0</v>
      </c>
    </row>
    <row r="40" spans="1:13" x14ac:dyDescent="0.25">
      <c r="A40" s="16" t="s">
        <v>57</v>
      </c>
      <c r="B40" s="3" t="s">
        <v>52</v>
      </c>
      <c r="C40" s="7">
        <v>1</v>
      </c>
      <c r="D40" s="7">
        <f>1/(1+$K$10/100)^D3</f>
        <v>0.90909090909090906</v>
      </c>
      <c r="E40" s="7">
        <f>1/(1+$K$10/100)^E3</f>
        <v>0.82644628099173545</v>
      </c>
      <c r="F40" s="7">
        <f>1/(1+$K$10/100)^F3</f>
        <v>0.75131480090157754</v>
      </c>
      <c r="G40" s="17">
        <f>1/(1+$K$10/100)^G3</f>
        <v>0.68301345536507052</v>
      </c>
    </row>
    <row r="41" spans="1:13" x14ac:dyDescent="0.25">
      <c r="A41" s="16" t="s">
        <v>58</v>
      </c>
      <c r="B41" s="3" t="s">
        <v>53</v>
      </c>
      <c r="C41" s="7">
        <f>C39*C40</f>
        <v>0</v>
      </c>
      <c r="D41" s="7">
        <f t="shared" ref="D41:G41" si="14">D39*D40</f>
        <v>0</v>
      </c>
      <c r="E41" s="7">
        <f>E39*E40</f>
        <v>0</v>
      </c>
      <c r="F41" s="7">
        <f t="shared" si="14"/>
        <v>0</v>
      </c>
      <c r="G41" s="17">
        <f t="shared" si="14"/>
        <v>0</v>
      </c>
    </row>
    <row r="42" spans="1:13" ht="32.25" thickBot="1" x14ac:dyDescent="0.3">
      <c r="A42" s="18" t="s">
        <v>59</v>
      </c>
      <c r="B42" s="22" t="s">
        <v>60</v>
      </c>
      <c r="C42" s="8">
        <f>C41</f>
        <v>0</v>
      </c>
      <c r="D42" s="8">
        <f>SUM(C42,D41)</f>
        <v>0</v>
      </c>
      <c r="E42" s="8">
        <f>SUM($C$42:D42,E41)</f>
        <v>0</v>
      </c>
      <c r="F42" s="8">
        <f>SUM($C$42:E42,F41)</f>
        <v>0</v>
      </c>
      <c r="G42" s="19">
        <f>SUM($C$42:F42,G41)</f>
        <v>0</v>
      </c>
    </row>
    <row r="44" spans="1:13" x14ac:dyDescent="0.25">
      <c r="I44" s="6"/>
      <c r="J44" s="6"/>
      <c r="K44" s="6"/>
      <c r="L44" s="6"/>
      <c r="M44" s="6"/>
    </row>
    <row r="49" spans="2:7" x14ac:dyDescent="0.25">
      <c r="C49" s="6"/>
      <c r="D49" s="6"/>
      <c r="E49" s="6"/>
      <c r="F49" s="6"/>
      <c r="G49" s="6"/>
    </row>
    <row r="50" spans="2:7" x14ac:dyDescent="0.25">
      <c r="D50" s="6"/>
      <c r="E50" s="6"/>
      <c r="F50" s="6"/>
      <c r="G50" s="6"/>
    </row>
    <row r="51" spans="2:7" x14ac:dyDescent="0.25">
      <c r="C51" s="6"/>
      <c r="D51" s="6"/>
      <c r="E51" s="6"/>
      <c r="F51" s="6"/>
      <c r="G51" s="6"/>
    </row>
    <row r="52" spans="2:7" x14ac:dyDescent="0.25">
      <c r="C52" s="6"/>
      <c r="D52" s="6"/>
      <c r="E52" s="6"/>
      <c r="F52" s="6"/>
      <c r="G52" s="6"/>
    </row>
    <row r="53" spans="2:7" x14ac:dyDescent="0.25">
      <c r="C53" s="6"/>
      <c r="D53" s="6"/>
      <c r="E53" s="6"/>
      <c r="F53" s="6"/>
      <c r="G53" s="6"/>
    </row>
    <row r="54" spans="2:7" x14ac:dyDescent="0.25">
      <c r="B54" s="9"/>
      <c r="C54" s="6"/>
      <c r="D54" s="6"/>
      <c r="E54" s="6"/>
      <c r="F54" s="6"/>
      <c r="G54" s="6"/>
    </row>
    <row r="66" spans="3:7" x14ac:dyDescent="0.25">
      <c r="C66" s="32"/>
      <c r="D66" s="33"/>
      <c r="E66" s="33"/>
      <c r="F66" s="33"/>
      <c r="G66" s="33"/>
    </row>
    <row r="67" spans="3:7" x14ac:dyDescent="0.25">
      <c r="C67" s="15"/>
    </row>
    <row r="68" spans="3:7" x14ac:dyDescent="0.25">
      <c r="C68" s="15"/>
    </row>
  </sheetData>
  <mergeCells count="4">
    <mergeCell ref="C66:G66"/>
    <mergeCell ref="A2:A3"/>
    <mergeCell ref="B2:B3"/>
    <mergeCell ref="C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Горбунов</dc:creator>
  <cp:lastModifiedBy>Никита Горбунов</cp:lastModifiedBy>
  <dcterms:created xsi:type="dcterms:W3CDTF">2023-03-26T09:07:14Z</dcterms:created>
  <dcterms:modified xsi:type="dcterms:W3CDTF">2023-03-29T21:01:38Z</dcterms:modified>
</cp:coreProperties>
</file>