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polar.sharepoint.com/sites/MaryArctica/Shared Documents/General/TrollTransekt 24-25/"/>
    </mc:Choice>
  </mc:AlternateContent>
  <xr:revisionPtr revIDLastSave="0" documentId="8_{1FEAAF8D-EBE6-4317-AC0B-B20FFBE9933D}" xr6:coauthVersionLast="47" xr6:coauthVersionMax="47" xr10:uidLastSave="{00000000-0000-0000-0000-000000000000}"/>
  <bookViews>
    <workbookView xWindow="29760" yWindow="-3840" windowWidth="32055" windowHeight="16680" tabRatio="732" xr2:uid="{00000000-000D-0000-FFFF-FFFF00000000}"/>
  </bookViews>
  <sheets>
    <sheet name="samplelog pelagic" sheetId="1" r:id="rId1"/>
  </sheets>
  <definedNames>
    <definedName name="_xlnm._FilterDatabase" localSheetId="0" hidden="1">'samplelog pelagic'!$A$1:$P$62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49" i="1"/>
  <c r="C49" i="1"/>
  <c r="D48" i="1"/>
  <c r="C48" i="1"/>
  <c r="D47" i="1"/>
  <c r="C47" i="1"/>
  <c r="D46" i="1"/>
  <c r="C46" i="1"/>
  <c r="D45" i="1"/>
  <c r="C45" i="1"/>
  <c r="D68" i="1"/>
  <c r="C68" i="1"/>
  <c r="D67" i="1"/>
  <c r="C67" i="1"/>
  <c r="D66" i="1"/>
  <c r="C66" i="1"/>
  <c r="D65" i="1"/>
  <c r="C65" i="1"/>
  <c r="D44" i="1"/>
  <c r="C44" i="1"/>
  <c r="D43" i="1"/>
  <c r="C43" i="1"/>
  <c r="D42" i="1"/>
  <c r="C42" i="1"/>
  <c r="D41" i="1"/>
  <c r="C41" i="1"/>
  <c r="D64" i="1"/>
  <c r="C64" i="1"/>
  <c r="D63" i="1"/>
  <c r="C63" i="1"/>
  <c r="D40" i="1"/>
  <c r="C40" i="1"/>
  <c r="D39" i="1"/>
  <c r="C39" i="1"/>
  <c r="D38" i="1"/>
  <c r="C38" i="1"/>
  <c r="D37" i="1"/>
  <c r="C37" i="1"/>
  <c r="D62" i="1"/>
  <c r="C62" i="1"/>
  <c r="D61" i="1"/>
  <c r="C61" i="1"/>
  <c r="D36" i="1"/>
  <c r="C36" i="1"/>
  <c r="D35" i="1"/>
  <c r="C35" i="1"/>
  <c r="D34" i="1"/>
  <c r="C34" i="1"/>
  <c r="D33" i="1"/>
  <c r="C33" i="1"/>
  <c r="D60" i="1"/>
  <c r="C60" i="1"/>
  <c r="D59" i="1"/>
  <c r="C59" i="1"/>
  <c r="D32" i="1"/>
  <c r="C32" i="1"/>
  <c r="D31" i="1"/>
  <c r="C31" i="1"/>
  <c r="D30" i="1"/>
  <c r="C30" i="1"/>
  <c r="D58" i="1"/>
  <c r="C58" i="1"/>
  <c r="D28" i="1"/>
  <c r="C28" i="1"/>
  <c r="D27" i="1"/>
  <c r="C27" i="1"/>
  <c r="D26" i="1"/>
  <c r="C26" i="1"/>
  <c r="D29" i="1"/>
  <c r="C29" i="1"/>
  <c r="D25" i="1"/>
  <c r="C25" i="1"/>
  <c r="D24" i="1"/>
  <c r="C24" i="1"/>
  <c r="D23" i="1"/>
  <c r="C23" i="1"/>
  <c r="D22" i="1"/>
  <c r="C22" i="1"/>
  <c r="D21" i="1"/>
  <c r="C21" i="1"/>
  <c r="D20" i="1" l="1"/>
  <c r="C20" i="1"/>
  <c r="D19" i="1"/>
  <c r="C19" i="1"/>
  <c r="D18" i="1"/>
  <c r="C18" i="1"/>
  <c r="D17" i="1"/>
  <c r="C17" i="1"/>
  <c r="D57" i="1"/>
  <c r="C57" i="1"/>
  <c r="D56" i="1"/>
  <c r="C56" i="1"/>
  <c r="D55" i="1"/>
  <c r="C55" i="1"/>
  <c r="D54" i="1"/>
  <c r="C54" i="1"/>
  <c r="D52" i="1"/>
  <c r="C52" i="1"/>
  <c r="D53" i="1"/>
  <c r="C53" i="1"/>
  <c r="D51" i="1"/>
  <c r="C51" i="1"/>
  <c r="D15" i="1"/>
  <c r="C15" i="1"/>
  <c r="D16" i="1"/>
  <c r="C16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C4" i="1"/>
  <c r="D4" i="1"/>
  <c r="C5" i="1"/>
  <c r="D5" i="1"/>
  <c r="C6" i="1"/>
  <c r="D6" i="1"/>
  <c r="C7" i="1"/>
  <c r="D7" i="1"/>
  <c r="D3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DA6F0-4DD1-437F-874A-B73A8504DF54}" keepAlive="1" name="Spørring - Tabell2" description="Tilkobling til spørringen Tabell2 i arbeidsboken." type="5" refreshedVersion="0" background="1">
    <dbPr connection="Provider=Microsoft.Mashup.OleDb.1;Data Source=$Workbook$;Location=Tabell2;Extended Properties=&quot;&quot;" command="SELECT * FROM [Tabell2]"/>
  </connection>
</connections>
</file>

<file path=xl/sharedStrings.xml><?xml version="1.0" encoding="utf-8"?>
<sst xmlns="http://schemas.openxmlformats.org/spreadsheetml/2006/main" count="521" uniqueCount="132">
  <si>
    <t>Expedition</t>
  </si>
  <si>
    <t>Station</t>
  </si>
  <si>
    <t>Latitude (decimals)</t>
  </si>
  <si>
    <t>Longitude (decimals)</t>
  </si>
  <si>
    <t>Bottom depth (m)</t>
  </si>
  <si>
    <t>Sampling date (UTC)</t>
  </si>
  <si>
    <t>CTD LS number</t>
  </si>
  <si>
    <t>Sample name</t>
  </si>
  <si>
    <t>Gear</t>
  </si>
  <si>
    <t>bottle #</t>
  </si>
  <si>
    <t>Sampling depth (m) from</t>
  </si>
  <si>
    <t>Sample type</t>
  </si>
  <si>
    <t>Filtered volume (ml)</t>
  </si>
  <si>
    <t>Contact person</t>
  </si>
  <si>
    <t>Comment</t>
  </si>
  <si>
    <t>expedition</t>
  </si>
  <si>
    <t>locationID</t>
  </si>
  <si>
    <t>decimalLatitude</t>
  </si>
  <si>
    <t>decimalLongitude</t>
  </si>
  <si>
    <t>bottomDepth</t>
  </si>
  <si>
    <t>eventDate</t>
  </si>
  <si>
    <t>eventID</t>
  </si>
  <si>
    <t>fieldNumber</t>
  </si>
  <si>
    <t>materialSampleID</t>
  </si>
  <si>
    <t>gear</t>
  </si>
  <si>
    <t>maximumDepthInMeters</t>
  </si>
  <si>
    <t>sampleType</t>
  </si>
  <si>
    <t>sampleSizeValue</t>
  </si>
  <si>
    <t>recordedBy</t>
  </si>
  <si>
    <t>eventRemarks</t>
  </si>
  <si>
    <t>Transekt-tokt-2025</t>
  </si>
  <si>
    <t>St1</t>
  </si>
  <si>
    <t>2025-01-04T18:35:00</t>
  </si>
  <si>
    <t>He-1</t>
  </si>
  <si>
    <t>Niskin</t>
  </si>
  <si>
    <t>Helium</t>
  </si>
  <si>
    <t>Øyvind Foss/Tore Hattermann/Sebastien Moreau</t>
  </si>
  <si>
    <t>He-2</t>
  </si>
  <si>
    <t>He-3</t>
  </si>
  <si>
    <t>He-4</t>
  </si>
  <si>
    <t>He-5</t>
  </si>
  <si>
    <t>St2</t>
  </si>
  <si>
    <t>2025-01-11T10:37:00</t>
  </si>
  <si>
    <t>He-6</t>
  </si>
  <si>
    <t>bottom</t>
  </si>
  <si>
    <t>He-7</t>
  </si>
  <si>
    <t>He-8</t>
  </si>
  <si>
    <t>He-9</t>
  </si>
  <si>
    <t>St3</t>
  </si>
  <si>
    <t>2025-01-12T10:37:00</t>
  </si>
  <si>
    <t>He-10</t>
  </si>
  <si>
    <t>He-11</t>
  </si>
  <si>
    <t>He-12</t>
  </si>
  <si>
    <t>He-13</t>
  </si>
  <si>
    <t>He-14</t>
  </si>
  <si>
    <t>St5</t>
  </si>
  <si>
    <t>2025-01-13T08:50:00</t>
  </si>
  <si>
    <t>He-15</t>
  </si>
  <si>
    <t>He-16</t>
  </si>
  <si>
    <t>He-17</t>
  </si>
  <si>
    <t>He-18</t>
  </si>
  <si>
    <t>St6</t>
  </si>
  <si>
    <t>2025-01-13T14:00:00</t>
  </si>
  <si>
    <t>He-19</t>
  </si>
  <si>
    <t>He-20</t>
  </si>
  <si>
    <t>He-21</t>
  </si>
  <si>
    <t>He-22</t>
  </si>
  <si>
    <t>St8</t>
  </si>
  <si>
    <t>2025-01-16T09:15:00</t>
  </si>
  <si>
    <t>He-24</t>
  </si>
  <si>
    <t>He-25</t>
  </si>
  <si>
    <t>He-26</t>
  </si>
  <si>
    <t>He-27</t>
  </si>
  <si>
    <t>St9</t>
  </si>
  <si>
    <t>2025-01-16T17:30:00</t>
  </si>
  <si>
    <t>He-28</t>
  </si>
  <si>
    <t>He-29</t>
  </si>
  <si>
    <t>He-30</t>
  </si>
  <si>
    <t>He-31</t>
  </si>
  <si>
    <t>St10</t>
  </si>
  <si>
    <t>2025-01-17T09:10:00</t>
  </si>
  <si>
    <t>He-32</t>
  </si>
  <si>
    <t>He-33</t>
  </si>
  <si>
    <t>He-34</t>
  </si>
  <si>
    <t>He-35</t>
  </si>
  <si>
    <t>St12</t>
  </si>
  <si>
    <t>2025-01-18T09:00:00</t>
  </si>
  <si>
    <t>He-36</t>
  </si>
  <si>
    <t>He-37</t>
  </si>
  <si>
    <t>He-38</t>
  </si>
  <si>
    <t>He-39</t>
  </si>
  <si>
    <t>St13</t>
  </si>
  <si>
    <t>2025-01-18T15:00:00</t>
  </si>
  <si>
    <t>He-40</t>
  </si>
  <si>
    <t>He-41</t>
  </si>
  <si>
    <t>He-42</t>
  </si>
  <si>
    <t>He-43</t>
  </si>
  <si>
    <t>St17</t>
  </si>
  <si>
    <t>2025-01-20T09:00:00</t>
  </si>
  <si>
    <t>He-44</t>
  </si>
  <si>
    <t>He-45</t>
  </si>
  <si>
    <t>St18</t>
  </si>
  <si>
    <t>2025-01-20T20:30:00</t>
  </si>
  <si>
    <t>He-46</t>
  </si>
  <si>
    <t>He-47</t>
  </si>
  <si>
    <t>He-48</t>
  </si>
  <si>
    <t>SAL-1</t>
  </si>
  <si>
    <t>Salinity</t>
  </si>
  <si>
    <t>Øyvind Foss</t>
  </si>
  <si>
    <t>St4</t>
  </si>
  <si>
    <t>2025-01-12T21:25:00</t>
  </si>
  <si>
    <t>SAL-2</t>
  </si>
  <si>
    <t>SAL-3</t>
  </si>
  <si>
    <t>SAL-4</t>
  </si>
  <si>
    <t>SAL-5</t>
  </si>
  <si>
    <t>SAL-6</t>
  </si>
  <si>
    <t>SAL-7</t>
  </si>
  <si>
    <t>SAL-8</t>
  </si>
  <si>
    <t>SAL-9</t>
  </si>
  <si>
    <t>SAL-10</t>
  </si>
  <si>
    <t>SAL-11</t>
  </si>
  <si>
    <t>SAL-12</t>
  </si>
  <si>
    <t>SAL-13</t>
  </si>
  <si>
    <t>SAL-14</t>
  </si>
  <si>
    <t>SAL-15</t>
  </si>
  <si>
    <t>SAL-16</t>
  </si>
  <si>
    <t>St14</t>
  </si>
  <si>
    <t>2025-01-19T10:15:00</t>
  </si>
  <si>
    <t>SAL-17</t>
  </si>
  <si>
    <t>SAL-18</t>
  </si>
  <si>
    <t>SAL-19</t>
  </si>
  <si>
    <t>SAL-20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</si>
</sst>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0"/>
      <name val="Arial"/>
      <family val="2"/>
    </font>
    <font>
      <sz val="8"/>
      <name val="Arial"/>
      <family val="2"/>
      <charset val="1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/>
    <xf numFmtId="1" fontId="5" fillId="0" borderId="0" xfId="0" applyNumberFormat="1" applyFont="1" applyAlignment="1">
      <alignment horizontal="left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1" applyFont="1" applyAlignment="1" applyProtection="1">
      <alignment horizontal="center"/>
      <protection locked="0"/>
    </xf>
    <xf numFmtId="4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5" xr:uid="{C03F9220-DA30-4A77-916C-5B80D8416BC4}"/>
    <cellStyle name="Normal 4 2 2" xfId="4" xr:uid="{00000000-0005-0000-0000-000003000000}"/>
    <cellStyle name="TableStyleLight1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showOutlineSymbols="0" zoomScale="85" zoomScaleNormal="85" workbookViewId="0">
      <pane ySplit="1" topLeftCell="A2" activePane="bottomLeft" state="frozen"/>
      <selection pane="bottomLeft" activeCell="O52" sqref="O52"/>
    </sheetView>
  </sheetViews>
  <sheetFormatPr defaultColWidth="8.85546875" defaultRowHeight="13.15"/>
  <cols>
    <col min="1" max="1" width="18.42578125" bestFit="1" customWidth="1"/>
    <col min="2" max="2" width="10.42578125" customWidth="1"/>
    <col min="3" max="3" width="16.42578125" style="3" bestFit="1" customWidth="1"/>
    <col min="4" max="4" width="17.42578125" style="3" bestFit="1" customWidth="1"/>
    <col min="5" max="5" width="15.42578125" style="2" bestFit="1" customWidth="1"/>
    <col min="6" max="6" width="21.85546875" customWidth="1"/>
    <col min="7" max="7" width="14" style="15" customWidth="1"/>
    <col min="8" max="8" width="22" bestFit="1" customWidth="1"/>
    <col min="9" max="9" width="15.42578125" customWidth="1"/>
    <col min="10" max="10" width="24.85546875" bestFit="1" customWidth="1"/>
    <col min="11" max="11" width="10.42578125" style="2" customWidth="1"/>
    <col min="12" max="12" width="27.42578125" style="2" bestFit="1" customWidth="1"/>
    <col min="13" max="13" width="22.28515625" customWidth="1"/>
    <col min="14" max="14" width="20.5703125" style="2" bestFit="1" customWidth="1"/>
    <col min="15" max="15" width="42" bestFit="1" customWidth="1"/>
    <col min="16" max="16" width="73.85546875" style="15" bestFit="1" customWidth="1"/>
    <col min="31" max="1033" width="9.42578125"/>
  </cols>
  <sheetData>
    <row r="1" spans="1:16" s="9" customFormat="1" ht="13.9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9" t="s">
        <v>7</v>
      </c>
      <c r="J1" s="9" t="s">
        <v>8</v>
      </c>
      <c r="K1" s="12" t="s">
        <v>9</v>
      </c>
      <c r="L1" s="9" t="s">
        <v>10</v>
      </c>
      <c r="M1" s="9" t="s">
        <v>11</v>
      </c>
      <c r="N1" s="13" t="s">
        <v>12</v>
      </c>
      <c r="O1" s="9" t="s">
        <v>13</v>
      </c>
      <c r="P1" s="11" t="s">
        <v>14</v>
      </c>
    </row>
    <row r="2" spans="1:16" s="9" customFormat="1" ht="15.75" customHeight="1">
      <c r="A2" s="11" t="s">
        <v>15</v>
      </c>
      <c r="B2" s="11" t="s">
        <v>16</v>
      </c>
      <c r="C2" s="10" t="s">
        <v>17</v>
      </c>
      <c r="D2" s="10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2"/>
      <c r="L2" s="11" t="s">
        <v>25</v>
      </c>
      <c r="M2" s="11" t="s">
        <v>26</v>
      </c>
      <c r="N2" s="12" t="s">
        <v>27</v>
      </c>
      <c r="O2" s="11" t="s">
        <v>28</v>
      </c>
      <c r="P2" s="11" t="s">
        <v>29</v>
      </c>
    </row>
    <row r="3" spans="1:16">
      <c r="A3" t="s">
        <v>30</v>
      </c>
      <c r="B3" t="s">
        <v>31</v>
      </c>
      <c r="C3" s="3">
        <f>-(66+54.648/60)</f>
        <v>-66.910799999999995</v>
      </c>
      <c r="D3" s="3">
        <f>5+18.385/60</f>
        <v>5.3064166666666663</v>
      </c>
      <c r="E3" s="2">
        <v>1500</v>
      </c>
      <c r="F3" s="14" t="s">
        <v>32</v>
      </c>
      <c r="G3" s="16">
        <v>1</v>
      </c>
      <c r="H3" t="s">
        <v>33</v>
      </c>
      <c r="J3" t="s">
        <v>34</v>
      </c>
      <c r="K3" s="2">
        <v>3</v>
      </c>
      <c r="L3" s="2">
        <v>739</v>
      </c>
      <c r="M3" t="s">
        <v>35</v>
      </c>
      <c r="O3" s="1" t="s">
        <v>36</v>
      </c>
    </row>
    <row r="4" spans="1:16">
      <c r="A4" t="s">
        <v>30</v>
      </c>
      <c r="B4" t="s">
        <v>31</v>
      </c>
      <c r="C4" s="3">
        <f t="shared" ref="C4:C7" si="0">-(66+54.648/60)</f>
        <v>-66.910799999999995</v>
      </c>
      <c r="D4" s="3">
        <f t="shared" ref="D4:D7" si="1">5+18.385/60</f>
        <v>5.3064166666666663</v>
      </c>
      <c r="E4" s="2">
        <v>1500</v>
      </c>
      <c r="F4" s="14" t="s">
        <v>32</v>
      </c>
      <c r="G4" s="15">
        <v>1</v>
      </c>
      <c r="H4" t="s">
        <v>37</v>
      </c>
      <c r="J4" t="s">
        <v>34</v>
      </c>
      <c r="K4" s="2">
        <v>4</v>
      </c>
      <c r="L4" s="2">
        <v>250</v>
      </c>
      <c r="M4" t="s">
        <v>35</v>
      </c>
      <c r="O4" s="1" t="s">
        <v>36</v>
      </c>
    </row>
    <row r="5" spans="1:16">
      <c r="A5" t="s">
        <v>30</v>
      </c>
      <c r="B5" t="s">
        <v>31</v>
      </c>
      <c r="C5" s="3">
        <f t="shared" si="0"/>
        <v>-66.910799999999995</v>
      </c>
      <c r="D5" s="3">
        <f t="shared" si="1"/>
        <v>5.3064166666666663</v>
      </c>
      <c r="E5" s="2">
        <v>1500</v>
      </c>
      <c r="F5" s="14" t="s">
        <v>32</v>
      </c>
      <c r="G5" s="15">
        <v>1</v>
      </c>
      <c r="H5" t="s">
        <v>38</v>
      </c>
      <c r="J5" t="s">
        <v>34</v>
      </c>
      <c r="K5" s="2">
        <v>5</v>
      </c>
      <c r="L5" s="2">
        <v>100</v>
      </c>
      <c r="M5" t="s">
        <v>35</v>
      </c>
      <c r="O5" s="1" t="s">
        <v>36</v>
      </c>
    </row>
    <row r="6" spans="1:16">
      <c r="A6" t="s">
        <v>30</v>
      </c>
      <c r="B6" t="s">
        <v>31</v>
      </c>
      <c r="C6" s="3">
        <f t="shared" si="0"/>
        <v>-66.910799999999995</v>
      </c>
      <c r="D6" s="3">
        <f t="shared" si="1"/>
        <v>5.3064166666666663</v>
      </c>
      <c r="E6" s="2">
        <v>1500</v>
      </c>
      <c r="F6" s="14" t="s">
        <v>32</v>
      </c>
      <c r="G6" s="15">
        <v>1</v>
      </c>
      <c r="H6" t="s">
        <v>39</v>
      </c>
      <c r="J6" t="s">
        <v>34</v>
      </c>
      <c r="K6" s="2">
        <v>7</v>
      </c>
      <c r="L6" s="2">
        <v>75</v>
      </c>
      <c r="M6" t="s">
        <v>35</v>
      </c>
      <c r="O6" s="1" t="s">
        <v>36</v>
      </c>
    </row>
    <row r="7" spans="1:16">
      <c r="A7" t="s">
        <v>30</v>
      </c>
      <c r="B7" t="s">
        <v>31</v>
      </c>
      <c r="C7" s="3">
        <f t="shared" si="0"/>
        <v>-66.910799999999995</v>
      </c>
      <c r="D7" s="3">
        <f t="shared" si="1"/>
        <v>5.3064166666666663</v>
      </c>
      <c r="E7" s="2">
        <v>1500</v>
      </c>
      <c r="F7" s="14" t="s">
        <v>32</v>
      </c>
      <c r="G7" s="15">
        <v>1</v>
      </c>
      <c r="H7" t="s">
        <v>40</v>
      </c>
      <c r="J7" t="s">
        <v>34</v>
      </c>
      <c r="K7" s="2">
        <v>8</v>
      </c>
      <c r="L7" s="2">
        <v>50</v>
      </c>
      <c r="M7" t="s">
        <v>35</v>
      </c>
      <c r="O7" s="1" t="s">
        <v>36</v>
      </c>
    </row>
    <row r="8" spans="1:16" s="4" customFormat="1">
      <c r="A8" s="4" t="s">
        <v>30</v>
      </c>
      <c r="B8" s="4" t="s">
        <v>41</v>
      </c>
      <c r="C8" s="5">
        <f>-(70+46.94/60)</f>
        <v>-70.782333333333327</v>
      </c>
      <c r="D8" s="5">
        <f>3+20.23/60</f>
        <v>3.3371666666666666</v>
      </c>
      <c r="E8" s="6">
        <v>367</v>
      </c>
      <c r="F8" s="7" t="s">
        <v>42</v>
      </c>
      <c r="G8" s="8">
        <v>2</v>
      </c>
      <c r="H8" s="4" t="s">
        <v>43</v>
      </c>
      <c r="J8" s="4" t="s">
        <v>34</v>
      </c>
      <c r="K8" s="6">
        <v>1</v>
      </c>
      <c r="L8" s="6" t="s">
        <v>44</v>
      </c>
      <c r="M8" s="4" t="s">
        <v>35</v>
      </c>
      <c r="N8" s="6"/>
      <c r="O8" s="1" t="s">
        <v>36</v>
      </c>
      <c r="P8" s="1"/>
    </row>
    <row r="9" spans="1:16" s="4" customFormat="1">
      <c r="A9" s="4" t="s">
        <v>30</v>
      </c>
      <c r="B9" s="4" t="s">
        <v>41</v>
      </c>
      <c r="C9" s="5">
        <f t="shared" ref="C9:C11" si="2">-(70+46.94/60)</f>
        <v>-70.782333333333327</v>
      </c>
      <c r="D9" s="5">
        <f t="shared" ref="D9:D11" si="3">3+20.23/60</f>
        <v>3.3371666666666666</v>
      </c>
      <c r="E9" s="6">
        <v>367</v>
      </c>
      <c r="F9" s="7" t="s">
        <v>42</v>
      </c>
      <c r="G9" s="8">
        <v>2</v>
      </c>
      <c r="H9" s="4" t="s">
        <v>45</v>
      </c>
      <c r="J9" s="4" t="s">
        <v>34</v>
      </c>
      <c r="K9" s="6">
        <v>2</v>
      </c>
      <c r="L9" s="6">
        <v>200</v>
      </c>
      <c r="M9" s="4" t="s">
        <v>35</v>
      </c>
      <c r="N9" s="6"/>
      <c r="O9" s="1" t="s">
        <v>36</v>
      </c>
      <c r="P9" s="1"/>
    </row>
    <row r="10" spans="1:16" s="4" customFormat="1">
      <c r="A10" s="4" t="s">
        <v>30</v>
      </c>
      <c r="B10" s="4" t="s">
        <v>41</v>
      </c>
      <c r="C10" s="5">
        <f t="shared" si="2"/>
        <v>-70.782333333333327</v>
      </c>
      <c r="D10" s="5">
        <f t="shared" si="3"/>
        <v>3.3371666666666666</v>
      </c>
      <c r="E10" s="6">
        <v>367</v>
      </c>
      <c r="F10" s="7" t="s">
        <v>42</v>
      </c>
      <c r="G10" s="8">
        <v>2</v>
      </c>
      <c r="H10" s="4" t="s">
        <v>46</v>
      </c>
      <c r="J10" s="4" t="s">
        <v>34</v>
      </c>
      <c r="K10" s="6">
        <v>4</v>
      </c>
      <c r="L10" s="6">
        <v>100</v>
      </c>
      <c r="M10" s="4" t="s">
        <v>35</v>
      </c>
      <c r="N10" s="6"/>
      <c r="O10" s="1" t="s">
        <v>36</v>
      </c>
      <c r="P10" s="1"/>
    </row>
    <row r="11" spans="1:16" s="4" customFormat="1">
      <c r="A11" s="4" t="s">
        <v>30</v>
      </c>
      <c r="B11" s="4" t="s">
        <v>41</v>
      </c>
      <c r="C11" s="5">
        <f t="shared" si="2"/>
        <v>-70.782333333333327</v>
      </c>
      <c r="D11" s="5">
        <f t="shared" si="3"/>
        <v>3.3371666666666666</v>
      </c>
      <c r="E11" s="6">
        <v>367</v>
      </c>
      <c r="F11" s="7" t="s">
        <v>42</v>
      </c>
      <c r="G11" s="8">
        <v>2</v>
      </c>
      <c r="H11" s="4" t="s">
        <v>47</v>
      </c>
      <c r="J11" s="4" t="s">
        <v>34</v>
      </c>
      <c r="K11" s="6">
        <v>7</v>
      </c>
      <c r="L11" s="6">
        <v>50</v>
      </c>
      <c r="M11" s="4" t="s">
        <v>35</v>
      </c>
      <c r="N11" s="6"/>
      <c r="O11" s="1" t="s">
        <v>36</v>
      </c>
      <c r="P11" s="1"/>
    </row>
    <row r="12" spans="1:16" s="4" customFormat="1">
      <c r="A12" s="4" t="s">
        <v>30</v>
      </c>
      <c r="B12" s="4" t="s">
        <v>48</v>
      </c>
      <c r="C12" s="5">
        <f>-(69+57.434/60)</f>
        <v>-69.957233333333335</v>
      </c>
      <c r="D12" s="5">
        <f>3+57.288/60</f>
        <v>3.9548000000000001</v>
      </c>
      <c r="E12" s="6">
        <v>992</v>
      </c>
      <c r="F12" s="7" t="s">
        <v>49</v>
      </c>
      <c r="G12" s="8">
        <v>3</v>
      </c>
      <c r="H12" s="4" t="s">
        <v>50</v>
      </c>
      <c r="J12" s="4" t="s">
        <v>34</v>
      </c>
      <c r="K12" s="6">
        <v>1</v>
      </c>
      <c r="L12" s="6" t="s">
        <v>44</v>
      </c>
      <c r="M12" s="4" t="s">
        <v>35</v>
      </c>
      <c r="N12" s="6"/>
      <c r="O12" s="1" t="s">
        <v>36</v>
      </c>
      <c r="P12" s="1"/>
    </row>
    <row r="13" spans="1:16" s="4" customFormat="1">
      <c r="A13" s="4" t="s">
        <v>30</v>
      </c>
      <c r="B13" s="4" t="s">
        <v>48</v>
      </c>
      <c r="C13" s="5">
        <f t="shared" ref="C13:C51" si="4">-(69+57.434/60)</f>
        <v>-69.957233333333335</v>
      </c>
      <c r="D13" s="5">
        <f t="shared" ref="D13:D51" si="5">3+57.288/60</f>
        <v>3.9548000000000001</v>
      </c>
      <c r="E13" s="6">
        <v>992</v>
      </c>
      <c r="F13" s="7" t="s">
        <v>49</v>
      </c>
      <c r="G13" s="8">
        <v>3</v>
      </c>
      <c r="H13" s="4" t="s">
        <v>51</v>
      </c>
      <c r="J13" s="4" t="s">
        <v>34</v>
      </c>
      <c r="K13" s="6">
        <v>2</v>
      </c>
      <c r="L13" s="6">
        <v>750</v>
      </c>
      <c r="M13" s="4" t="s">
        <v>35</v>
      </c>
      <c r="N13" s="6"/>
      <c r="O13" s="1" t="s">
        <v>36</v>
      </c>
      <c r="P13" s="1"/>
    </row>
    <row r="14" spans="1:16" s="4" customFormat="1">
      <c r="A14" s="4" t="s">
        <v>30</v>
      </c>
      <c r="B14" s="4" t="s">
        <v>48</v>
      </c>
      <c r="C14" s="5">
        <f t="shared" si="4"/>
        <v>-69.957233333333335</v>
      </c>
      <c r="D14" s="5">
        <f t="shared" si="5"/>
        <v>3.9548000000000001</v>
      </c>
      <c r="E14" s="6">
        <v>992</v>
      </c>
      <c r="F14" s="7" t="s">
        <v>49</v>
      </c>
      <c r="G14" s="8">
        <v>3</v>
      </c>
      <c r="H14" s="4" t="s">
        <v>52</v>
      </c>
      <c r="J14" s="4" t="s">
        <v>34</v>
      </c>
      <c r="K14" s="6">
        <v>3</v>
      </c>
      <c r="L14" s="6">
        <v>500</v>
      </c>
      <c r="M14" s="4" t="s">
        <v>35</v>
      </c>
      <c r="N14" s="6"/>
      <c r="O14" s="1" t="s">
        <v>36</v>
      </c>
      <c r="P14" s="1"/>
    </row>
    <row r="15" spans="1:16" s="4" customFormat="1">
      <c r="A15" s="4" t="s">
        <v>30</v>
      </c>
      <c r="B15" s="4" t="s">
        <v>48</v>
      </c>
      <c r="C15" s="5">
        <f t="shared" si="4"/>
        <v>-69.957233333333335</v>
      </c>
      <c r="D15" s="5">
        <f t="shared" si="5"/>
        <v>3.9548000000000001</v>
      </c>
      <c r="E15" s="6">
        <v>992</v>
      </c>
      <c r="F15" s="7" t="s">
        <v>49</v>
      </c>
      <c r="G15" s="8">
        <v>3</v>
      </c>
      <c r="H15" s="4" t="s">
        <v>53</v>
      </c>
      <c r="J15" s="4" t="s">
        <v>34</v>
      </c>
      <c r="K15" s="6">
        <v>4</v>
      </c>
      <c r="L15" s="6">
        <v>250</v>
      </c>
      <c r="M15" s="4" t="s">
        <v>35</v>
      </c>
      <c r="N15" s="6"/>
      <c r="O15" s="1" t="s">
        <v>36</v>
      </c>
      <c r="P15" s="1"/>
    </row>
    <row r="16" spans="1:16" s="4" customFormat="1">
      <c r="A16" s="4" t="s">
        <v>30</v>
      </c>
      <c r="B16" s="4" t="s">
        <v>48</v>
      </c>
      <c r="C16" s="5">
        <f t="shared" si="4"/>
        <v>-69.957233333333335</v>
      </c>
      <c r="D16" s="5">
        <f t="shared" si="5"/>
        <v>3.9548000000000001</v>
      </c>
      <c r="E16" s="6">
        <v>992</v>
      </c>
      <c r="F16" s="7" t="s">
        <v>49</v>
      </c>
      <c r="G16" s="8">
        <v>3</v>
      </c>
      <c r="H16" s="4" t="s">
        <v>54</v>
      </c>
      <c r="J16" s="4" t="s">
        <v>34</v>
      </c>
      <c r="K16" s="6">
        <v>5</v>
      </c>
      <c r="L16" s="6">
        <v>100</v>
      </c>
      <c r="M16" s="4" t="s">
        <v>35</v>
      </c>
      <c r="N16" s="6"/>
      <c r="O16" s="1" t="s">
        <v>36</v>
      </c>
      <c r="P16" s="1"/>
    </row>
    <row r="17" spans="1:16" s="4" customFormat="1">
      <c r="A17" s="4" t="s">
        <v>30</v>
      </c>
      <c r="B17" s="4" t="s">
        <v>55</v>
      </c>
      <c r="C17" s="5">
        <f t="shared" ref="C17:C20" si="6">-(68+29.868/60)</f>
        <v>-68.497799999999998</v>
      </c>
      <c r="D17" s="5">
        <f t="shared" ref="D17:D20" si="7">6+11.48/60</f>
        <v>6.1913333333333336</v>
      </c>
      <c r="E17" s="6">
        <v>1500</v>
      </c>
      <c r="F17" s="7" t="s">
        <v>56</v>
      </c>
      <c r="G17" s="8">
        <v>5</v>
      </c>
      <c r="H17" s="4" t="s">
        <v>57</v>
      </c>
      <c r="J17" s="4" t="s">
        <v>34</v>
      </c>
      <c r="K17" s="6">
        <v>1</v>
      </c>
      <c r="L17" s="6" t="s">
        <v>44</v>
      </c>
      <c r="M17" s="4" t="s">
        <v>35</v>
      </c>
      <c r="N17" s="6"/>
      <c r="O17" s="1" t="s">
        <v>36</v>
      </c>
      <c r="P17" s="1"/>
    </row>
    <row r="18" spans="1:16" s="4" customFormat="1">
      <c r="A18" s="4" t="s">
        <v>30</v>
      </c>
      <c r="B18" s="4" t="s">
        <v>55</v>
      </c>
      <c r="C18" s="5">
        <f t="shared" si="6"/>
        <v>-68.497799999999998</v>
      </c>
      <c r="D18" s="5">
        <f t="shared" si="7"/>
        <v>6.1913333333333336</v>
      </c>
      <c r="E18" s="6">
        <v>1500</v>
      </c>
      <c r="F18" s="7" t="s">
        <v>56</v>
      </c>
      <c r="G18" s="8">
        <v>5</v>
      </c>
      <c r="H18" s="4" t="s">
        <v>58</v>
      </c>
      <c r="J18" s="4" t="s">
        <v>34</v>
      </c>
      <c r="K18" s="6">
        <v>3</v>
      </c>
      <c r="L18" s="6">
        <v>500</v>
      </c>
      <c r="M18" s="4" t="s">
        <v>35</v>
      </c>
      <c r="N18" s="6"/>
      <c r="O18" s="1" t="s">
        <v>36</v>
      </c>
      <c r="P18" s="1"/>
    </row>
    <row r="19" spans="1:16" s="4" customFormat="1">
      <c r="A19" s="4" t="s">
        <v>30</v>
      </c>
      <c r="B19" s="4" t="s">
        <v>55</v>
      </c>
      <c r="C19" s="5">
        <f t="shared" si="6"/>
        <v>-68.497799999999998</v>
      </c>
      <c r="D19" s="5">
        <f t="shared" si="7"/>
        <v>6.1913333333333336</v>
      </c>
      <c r="E19" s="6">
        <v>1500</v>
      </c>
      <c r="F19" s="7" t="s">
        <v>56</v>
      </c>
      <c r="G19" s="8">
        <v>5</v>
      </c>
      <c r="H19" s="4" t="s">
        <v>59</v>
      </c>
      <c r="J19" s="4" t="s">
        <v>34</v>
      </c>
      <c r="K19" s="6">
        <v>4</v>
      </c>
      <c r="L19" s="6">
        <v>250</v>
      </c>
      <c r="M19" s="4" t="s">
        <v>35</v>
      </c>
      <c r="N19" s="6"/>
      <c r="O19" s="1" t="s">
        <v>36</v>
      </c>
      <c r="P19" s="1"/>
    </row>
    <row r="20" spans="1:16" s="4" customFormat="1">
      <c r="A20" s="4" t="s">
        <v>30</v>
      </c>
      <c r="B20" s="4" t="s">
        <v>55</v>
      </c>
      <c r="C20" s="5">
        <f t="shared" si="6"/>
        <v>-68.497799999999998</v>
      </c>
      <c r="D20" s="5">
        <f t="shared" si="7"/>
        <v>6.1913333333333336</v>
      </c>
      <c r="E20" s="6">
        <v>1500</v>
      </c>
      <c r="F20" s="7" t="s">
        <v>56</v>
      </c>
      <c r="G20" s="8">
        <v>5</v>
      </c>
      <c r="H20" s="4" t="s">
        <v>60</v>
      </c>
      <c r="J20" s="4" t="s">
        <v>34</v>
      </c>
      <c r="K20" s="6">
        <v>5</v>
      </c>
      <c r="L20" s="6">
        <v>100</v>
      </c>
      <c r="M20" s="4" t="s">
        <v>35</v>
      </c>
      <c r="N20" s="6"/>
      <c r="O20" s="1" t="s">
        <v>36</v>
      </c>
      <c r="P20" s="1"/>
    </row>
    <row r="21" spans="1:16" s="4" customFormat="1">
      <c r="A21" s="4" t="s">
        <v>30</v>
      </c>
      <c r="B21" s="4" t="s">
        <v>61</v>
      </c>
      <c r="C21" s="5">
        <f t="shared" ref="C21:C24" si="8">-(68+0.049/60)</f>
        <v>-68.000816666666665</v>
      </c>
      <c r="D21" s="5">
        <f t="shared" ref="D21:D24" si="9">6+12.037/60</f>
        <v>6.2006166666666669</v>
      </c>
      <c r="E21" s="6">
        <v>1500</v>
      </c>
      <c r="F21" s="7" t="s">
        <v>62</v>
      </c>
      <c r="G21" s="8">
        <v>6</v>
      </c>
      <c r="H21" s="4" t="s">
        <v>63</v>
      </c>
      <c r="J21" s="4" t="s">
        <v>34</v>
      </c>
      <c r="K21" s="6">
        <v>1</v>
      </c>
      <c r="L21" s="6" t="s">
        <v>44</v>
      </c>
      <c r="M21" s="4" t="s">
        <v>35</v>
      </c>
      <c r="N21" s="6"/>
      <c r="O21" s="1" t="s">
        <v>36</v>
      </c>
      <c r="P21" s="1"/>
    </row>
    <row r="22" spans="1:16" s="4" customFormat="1">
      <c r="A22" s="4" t="s">
        <v>30</v>
      </c>
      <c r="B22" s="4" t="s">
        <v>61</v>
      </c>
      <c r="C22" s="5">
        <f t="shared" si="8"/>
        <v>-68.000816666666665</v>
      </c>
      <c r="D22" s="5">
        <f t="shared" si="9"/>
        <v>6.2006166666666669</v>
      </c>
      <c r="E22" s="6">
        <v>1500</v>
      </c>
      <c r="F22" s="7" t="s">
        <v>62</v>
      </c>
      <c r="G22" s="8">
        <v>6</v>
      </c>
      <c r="H22" s="4" t="s">
        <v>64</v>
      </c>
      <c r="J22" s="4" t="s">
        <v>34</v>
      </c>
      <c r="K22" s="6">
        <v>3</v>
      </c>
      <c r="L22" s="6">
        <v>500</v>
      </c>
      <c r="M22" s="4" t="s">
        <v>35</v>
      </c>
      <c r="N22" s="6"/>
      <c r="O22" s="1" t="s">
        <v>36</v>
      </c>
      <c r="P22" s="1"/>
    </row>
    <row r="23" spans="1:16" s="4" customFormat="1">
      <c r="A23" s="4" t="s">
        <v>30</v>
      </c>
      <c r="B23" s="4" t="s">
        <v>61</v>
      </c>
      <c r="C23" s="5">
        <f t="shared" si="8"/>
        <v>-68.000816666666665</v>
      </c>
      <c r="D23" s="5">
        <f t="shared" si="9"/>
        <v>6.2006166666666669</v>
      </c>
      <c r="E23" s="6">
        <v>1500</v>
      </c>
      <c r="F23" s="7" t="s">
        <v>62</v>
      </c>
      <c r="G23" s="8">
        <v>6</v>
      </c>
      <c r="H23" s="4" t="s">
        <v>65</v>
      </c>
      <c r="J23" s="4" t="s">
        <v>34</v>
      </c>
      <c r="K23" s="6">
        <v>4</v>
      </c>
      <c r="L23" s="6">
        <v>250</v>
      </c>
      <c r="M23" s="4" t="s">
        <v>35</v>
      </c>
      <c r="N23" s="6"/>
      <c r="O23" s="1" t="s">
        <v>36</v>
      </c>
      <c r="P23" s="1"/>
    </row>
    <row r="24" spans="1:16" s="4" customFormat="1">
      <c r="A24" s="4" t="s">
        <v>30</v>
      </c>
      <c r="B24" s="4" t="s">
        <v>61</v>
      </c>
      <c r="C24" s="5">
        <f t="shared" si="8"/>
        <v>-68.000816666666665</v>
      </c>
      <c r="D24" s="5">
        <f t="shared" si="9"/>
        <v>6.2006166666666669</v>
      </c>
      <c r="E24" s="6">
        <v>1500</v>
      </c>
      <c r="F24" s="7" t="s">
        <v>62</v>
      </c>
      <c r="G24" s="8">
        <v>6</v>
      </c>
      <c r="H24" s="4" t="s">
        <v>66</v>
      </c>
      <c r="J24" s="4" t="s">
        <v>34</v>
      </c>
      <c r="K24" s="6">
        <v>5</v>
      </c>
      <c r="L24" s="6">
        <v>100</v>
      </c>
      <c r="M24" s="4" t="s">
        <v>35</v>
      </c>
      <c r="N24" s="6"/>
      <c r="O24" s="1" t="s">
        <v>36</v>
      </c>
      <c r="P24" s="1"/>
    </row>
    <row r="25" spans="1:16" s="4" customFormat="1">
      <c r="A25" s="4" t="s">
        <v>30</v>
      </c>
      <c r="B25" s="4" t="s">
        <v>67</v>
      </c>
      <c r="C25" s="5">
        <f>-(69+53.023/60)</f>
        <v>-69.883716666666672</v>
      </c>
      <c r="D25" s="5">
        <f>6+8.1221/60</f>
        <v>6.1353683333333331</v>
      </c>
      <c r="E25" s="6">
        <v>1364</v>
      </c>
      <c r="F25" s="7" t="s">
        <v>68</v>
      </c>
      <c r="G25" s="8">
        <v>8</v>
      </c>
      <c r="H25" s="4" t="s">
        <v>69</v>
      </c>
      <c r="J25" s="4" t="s">
        <v>34</v>
      </c>
      <c r="K25" s="6">
        <v>1</v>
      </c>
      <c r="L25" s="6" t="s">
        <v>44</v>
      </c>
      <c r="M25" s="4" t="s">
        <v>35</v>
      </c>
      <c r="N25" s="6"/>
      <c r="O25" s="1" t="s">
        <v>36</v>
      </c>
      <c r="P25" s="1"/>
    </row>
    <row r="26" spans="1:16" s="4" customFormat="1">
      <c r="A26" s="4" t="s">
        <v>30</v>
      </c>
      <c r="B26" s="4" t="s">
        <v>67</v>
      </c>
      <c r="C26" s="5">
        <f t="shared" ref="C26:C58" si="10">-(69+53.023/60)</f>
        <v>-69.883716666666672</v>
      </c>
      <c r="D26" s="5">
        <f t="shared" ref="D26:D58" si="11">6+8.1221/60</f>
        <v>6.1353683333333331</v>
      </c>
      <c r="E26" s="6">
        <v>1364</v>
      </c>
      <c r="F26" s="7" t="s">
        <v>68</v>
      </c>
      <c r="G26" s="8">
        <v>8</v>
      </c>
      <c r="H26" s="4" t="s">
        <v>70</v>
      </c>
      <c r="J26" s="4" t="s">
        <v>34</v>
      </c>
      <c r="K26" s="6">
        <v>3</v>
      </c>
      <c r="L26" s="6">
        <v>500</v>
      </c>
      <c r="M26" s="4" t="s">
        <v>35</v>
      </c>
      <c r="N26" s="6"/>
      <c r="O26" s="1" t="s">
        <v>36</v>
      </c>
      <c r="P26" s="1"/>
    </row>
    <row r="27" spans="1:16" s="4" customFormat="1">
      <c r="A27" s="4" t="s">
        <v>30</v>
      </c>
      <c r="B27" s="4" t="s">
        <v>67</v>
      </c>
      <c r="C27" s="5">
        <f t="shared" si="10"/>
        <v>-69.883716666666672</v>
      </c>
      <c r="D27" s="5">
        <f t="shared" si="11"/>
        <v>6.1353683333333331</v>
      </c>
      <c r="E27" s="6">
        <v>1364</v>
      </c>
      <c r="F27" s="7" t="s">
        <v>68</v>
      </c>
      <c r="G27" s="8">
        <v>8</v>
      </c>
      <c r="H27" s="4" t="s">
        <v>71</v>
      </c>
      <c r="J27" s="4" t="s">
        <v>34</v>
      </c>
      <c r="K27" s="6">
        <v>4</v>
      </c>
      <c r="L27" s="6">
        <v>250</v>
      </c>
      <c r="M27" s="4" t="s">
        <v>35</v>
      </c>
      <c r="N27" s="6"/>
      <c r="O27" s="1" t="s">
        <v>36</v>
      </c>
      <c r="P27" s="1"/>
    </row>
    <row r="28" spans="1:16" s="4" customFormat="1">
      <c r="A28" s="4" t="s">
        <v>30</v>
      </c>
      <c r="B28" s="4" t="s">
        <v>67</v>
      </c>
      <c r="C28" s="5">
        <f t="shared" si="10"/>
        <v>-69.883716666666672</v>
      </c>
      <c r="D28" s="5">
        <f t="shared" si="11"/>
        <v>6.1353683333333331</v>
      </c>
      <c r="E28" s="6">
        <v>1364</v>
      </c>
      <c r="F28" s="7" t="s">
        <v>68</v>
      </c>
      <c r="G28" s="8">
        <v>8</v>
      </c>
      <c r="H28" s="4" t="s">
        <v>72</v>
      </c>
      <c r="J28" s="4" t="s">
        <v>34</v>
      </c>
      <c r="K28" s="6">
        <v>5</v>
      </c>
      <c r="L28" s="6">
        <v>100</v>
      </c>
      <c r="M28" s="4" t="s">
        <v>35</v>
      </c>
      <c r="N28" s="6"/>
      <c r="O28" s="1" t="s">
        <v>36</v>
      </c>
      <c r="P28" s="1"/>
    </row>
    <row r="29" spans="1:16" s="4" customFormat="1">
      <c r="A29" s="4" t="s">
        <v>30</v>
      </c>
      <c r="B29" s="4" t="s">
        <v>73</v>
      </c>
      <c r="C29" s="5">
        <f>-(69+35.831/60)</f>
        <v>-69.597183333333334</v>
      </c>
      <c r="D29" s="5">
        <f>6+10.634/60</f>
        <v>6.1772333333333336</v>
      </c>
      <c r="E29" s="6">
        <v>1950</v>
      </c>
      <c r="F29" s="7" t="s">
        <v>74</v>
      </c>
      <c r="G29" s="8">
        <v>9</v>
      </c>
      <c r="H29" s="4" t="s">
        <v>75</v>
      </c>
      <c r="J29" s="4" t="s">
        <v>34</v>
      </c>
      <c r="K29" s="6">
        <v>1</v>
      </c>
      <c r="L29" s="6" t="s">
        <v>44</v>
      </c>
      <c r="M29" s="4" t="s">
        <v>35</v>
      </c>
      <c r="N29" s="6"/>
      <c r="O29" s="1" t="s">
        <v>36</v>
      </c>
      <c r="P29" s="1"/>
    </row>
    <row r="30" spans="1:16" s="4" customFormat="1">
      <c r="A30" s="4" t="s">
        <v>30</v>
      </c>
      <c r="B30" s="4" t="s">
        <v>73</v>
      </c>
      <c r="C30" s="5">
        <f t="shared" ref="C30:C60" si="12">-(69+35.831/60)</f>
        <v>-69.597183333333334</v>
      </c>
      <c r="D30" s="5">
        <f t="shared" ref="D30:D60" si="13">6+10.634/60</f>
        <v>6.1772333333333336</v>
      </c>
      <c r="E30" s="6">
        <v>1950</v>
      </c>
      <c r="F30" s="7" t="s">
        <v>74</v>
      </c>
      <c r="G30" s="8">
        <v>9</v>
      </c>
      <c r="H30" s="4" t="s">
        <v>76</v>
      </c>
      <c r="J30" s="4" t="s">
        <v>34</v>
      </c>
      <c r="K30" s="6">
        <v>3</v>
      </c>
      <c r="L30" s="6">
        <v>500</v>
      </c>
      <c r="M30" s="4" t="s">
        <v>35</v>
      </c>
      <c r="N30" s="6"/>
      <c r="O30" s="1" t="s">
        <v>36</v>
      </c>
      <c r="P30" s="1"/>
    </row>
    <row r="31" spans="1:16" s="4" customFormat="1">
      <c r="A31" s="4" t="s">
        <v>30</v>
      </c>
      <c r="B31" s="4" t="s">
        <v>73</v>
      </c>
      <c r="C31" s="5">
        <f t="shared" si="12"/>
        <v>-69.597183333333334</v>
      </c>
      <c r="D31" s="5">
        <f t="shared" si="13"/>
        <v>6.1772333333333336</v>
      </c>
      <c r="E31" s="6">
        <v>1950</v>
      </c>
      <c r="F31" s="7" t="s">
        <v>74</v>
      </c>
      <c r="G31" s="8">
        <v>9</v>
      </c>
      <c r="H31" s="4" t="s">
        <v>77</v>
      </c>
      <c r="J31" s="4" t="s">
        <v>34</v>
      </c>
      <c r="K31" s="6">
        <v>4</v>
      </c>
      <c r="L31" s="6">
        <v>250</v>
      </c>
      <c r="M31" s="4" t="s">
        <v>35</v>
      </c>
      <c r="N31" s="6"/>
      <c r="O31" s="1" t="s">
        <v>36</v>
      </c>
      <c r="P31" s="1"/>
    </row>
    <row r="32" spans="1:16" s="4" customFormat="1">
      <c r="A32" s="4" t="s">
        <v>30</v>
      </c>
      <c r="B32" s="4" t="s">
        <v>73</v>
      </c>
      <c r="C32" s="5">
        <f t="shared" si="12"/>
        <v>-69.597183333333334</v>
      </c>
      <c r="D32" s="5">
        <f t="shared" si="13"/>
        <v>6.1772333333333336</v>
      </c>
      <c r="E32" s="6">
        <v>1950</v>
      </c>
      <c r="F32" s="7" t="s">
        <v>74</v>
      </c>
      <c r="G32" s="8">
        <v>9</v>
      </c>
      <c r="H32" s="4" t="s">
        <v>78</v>
      </c>
      <c r="J32" s="4" t="s">
        <v>34</v>
      </c>
      <c r="K32" s="6">
        <v>5</v>
      </c>
      <c r="L32" s="6">
        <v>100</v>
      </c>
      <c r="M32" s="4" t="s">
        <v>35</v>
      </c>
      <c r="N32" s="6"/>
      <c r="O32" s="1" t="s">
        <v>36</v>
      </c>
      <c r="P32" s="1"/>
    </row>
    <row r="33" spans="1:16" s="4" customFormat="1">
      <c r="A33" s="4" t="s">
        <v>30</v>
      </c>
      <c r="B33" s="4" t="s">
        <v>79</v>
      </c>
      <c r="C33" s="5">
        <f>-(69+27.103/60)</f>
        <v>-69.45171666666667</v>
      </c>
      <c r="D33" s="5">
        <f>4+2.449/60</f>
        <v>4.0408166666666663</v>
      </c>
      <c r="E33" s="6">
        <v>1500</v>
      </c>
      <c r="F33" s="7" t="s">
        <v>80</v>
      </c>
      <c r="G33" s="8">
        <v>10</v>
      </c>
      <c r="H33" s="4" t="s">
        <v>81</v>
      </c>
      <c r="J33" s="4" t="s">
        <v>34</v>
      </c>
      <c r="K33" s="6">
        <v>1</v>
      </c>
      <c r="L33" s="6" t="s">
        <v>44</v>
      </c>
      <c r="M33" s="4" t="s">
        <v>35</v>
      </c>
      <c r="N33" s="6"/>
      <c r="O33" s="1" t="s">
        <v>36</v>
      </c>
      <c r="P33" s="1"/>
    </row>
    <row r="34" spans="1:16" s="4" customFormat="1">
      <c r="A34" s="4" t="s">
        <v>30</v>
      </c>
      <c r="B34" s="4" t="s">
        <v>79</v>
      </c>
      <c r="C34" s="5">
        <f t="shared" ref="C34:C62" si="14">-(69+27.103/60)</f>
        <v>-69.45171666666667</v>
      </c>
      <c r="D34" s="5">
        <f t="shared" ref="D34:D62" si="15">4+2.449/60</f>
        <v>4.0408166666666663</v>
      </c>
      <c r="E34" s="6">
        <v>1500</v>
      </c>
      <c r="F34" s="7" t="s">
        <v>80</v>
      </c>
      <c r="G34" s="8">
        <v>10</v>
      </c>
      <c r="H34" s="4" t="s">
        <v>82</v>
      </c>
      <c r="J34" s="4" t="s">
        <v>34</v>
      </c>
      <c r="K34" s="6">
        <v>3</v>
      </c>
      <c r="L34" s="6">
        <v>500</v>
      </c>
      <c r="M34" s="4" t="s">
        <v>35</v>
      </c>
      <c r="N34" s="6"/>
      <c r="O34" s="1" t="s">
        <v>36</v>
      </c>
      <c r="P34" s="1"/>
    </row>
    <row r="35" spans="1:16" s="4" customFormat="1">
      <c r="A35" s="4" t="s">
        <v>30</v>
      </c>
      <c r="B35" s="4" t="s">
        <v>79</v>
      </c>
      <c r="C35" s="5">
        <f t="shared" si="14"/>
        <v>-69.45171666666667</v>
      </c>
      <c r="D35" s="5">
        <f t="shared" si="15"/>
        <v>4.0408166666666663</v>
      </c>
      <c r="E35" s="6">
        <v>1500</v>
      </c>
      <c r="F35" s="7" t="s">
        <v>80</v>
      </c>
      <c r="G35" s="8">
        <v>10</v>
      </c>
      <c r="H35" s="4" t="s">
        <v>83</v>
      </c>
      <c r="J35" s="4" t="s">
        <v>34</v>
      </c>
      <c r="K35" s="6">
        <v>4</v>
      </c>
      <c r="L35" s="6">
        <v>250</v>
      </c>
      <c r="M35" s="4" t="s">
        <v>35</v>
      </c>
      <c r="N35" s="6"/>
      <c r="O35" s="1" t="s">
        <v>36</v>
      </c>
      <c r="P35" s="1"/>
    </row>
    <row r="36" spans="1:16" s="4" customFormat="1" ht="12" customHeight="1">
      <c r="A36" s="4" t="s">
        <v>30</v>
      </c>
      <c r="B36" s="4" t="s">
        <v>79</v>
      </c>
      <c r="C36" s="5">
        <f t="shared" si="14"/>
        <v>-69.45171666666667</v>
      </c>
      <c r="D36" s="5">
        <f t="shared" si="15"/>
        <v>4.0408166666666663</v>
      </c>
      <c r="E36" s="6">
        <v>1500</v>
      </c>
      <c r="F36" s="7" t="s">
        <v>80</v>
      </c>
      <c r="G36" s="8">
        <v>10</v>
      </c>
      <c r="H36" s="4" t="s">
        <v>84</v>
      </c>
      <c r="J36" s="4" t="s">
        <v>34</v>
      </c>
      <c r="K36" s="6">
        <v>5</v>
      </c>
      <c r="L36" s="6">
        <v>100</v>
      </c>
      <c r="M36" s="4" t="s">
        <v>35</v>
      </c>
      <c r="N36" s="6"/>
      <c r="O36" s="1" t="s">
        <v>36</v>
      </c>
      <c r="P36" s="1"/>
    </row>
    <row r="37" spans="1:16" s="4" customFormat="1">
      <c r="A37" s="4" t="s">
        <v>30</v>
      </c>
      <c r="B37" s="4" t="s">
        <v>85</v>
      </c>
      <c r="C37" s="5">
        <f>-(68+53.623/60)</f>
        <v>-68.893716666666663</v>
      </c>
      <c r="D37" s="5">
        <f>6+8.437/60</f>
        <v>6.1406166666666664</v>
      </c>
      <c r="E37" s="6">
        <v>2502.5</v>
      </c>
      <c r="F37" s="7" t="s">
        <v>86</v>
      </c>
      <c r="G37" s="8">
        <v>12</v>
      </c>
      <c r="H37" s="4" t="s">
        <v>87</v>
      </c>
      <c r="J37" s="4" t="s">
        <v>34</v>
      </c>
      <c r="K37" s="6">
        <v>1</v>
      </c>
      <c r="L37" s="6" t="s">
        <v>44</v>
      </c>
      <c r="M37" s="4" t="s">
        <v>35</v>
      </c>
      <c r="N37" s="6"/>
      <c r="O37" s="1" t="s">
        <v>36</v>
      </c>
      <c r="P37" s="1"/>
    </row>
    <row r="38" spans="1:16" s="4" customFormat="1">
      <c r="A38" s="4" t="s">
        <v>30</v>
      </c>
      <c r="B38" s="4" t="s">
        <v>85</v>
      </c>
      <c r="C38" s="5">
        <f t="shared" ref="C38:C64" si="16">-(68+53.623/60)</f>
        <v>-68.893716666666663</v>
      </c>
      <c r="D38" s="5">
        <f t="shared" ref="D38:D64" si="17">6+8.437/60</f>
        <v>6.1406166666666664</v>
      </c>
      <c r="E38" s="6">
        <v>2502.5</v>
      </c>
      <c r="F38" s="7" t="s">
        <v>86</v>
      </c>
      <c r="G38" s="8">
        <v>12</v>
      </c>
      <c r="H38" s="4" t="s">
        <v>88</v>
      </c>
      <c r="J38" s="4" t="s">
        <v>34</v>
      </c>
      <c r="K38" s="6">
        <v>3</v>
      </c>
      <c r="L38" s="6">
        <v>500</v>
      </c>
      <c r="M38" s="4" t="s">
        <v>35</v>
      </c>
      <c r="N38" s="6"/>
      <c r="O38" s="1" t="s">
        <v>36</v>
      </c>
      <c r="P38" s="1"/>
    </row>
    <row r="39" spans="1:16" s="4" customFormat="1">
      <c r="A39" s="4" t="s">
        <v>30</v>
      </c>
      <c r="B39" s="4" t="s">
        <v>85</v>
      </c>
      <c r="C39" s="5">
        <f t="shared" si="16"/>
        <v>-68.893716666666663</v>
      </c>
      <c r="D39" s="5">
        <f t="shared" si="17"/>
        <v>6.1406166666666664</v>
      </c>
      <c r="E39" s="6">
        <v>2502.5</v>
      </c>
      <c r="F39" s="7" t="s">
        <v>86</v>
      </c>
      <c r="G39" s="8">
        <v>12</v>
      </c>
      <c r="H39" s="4" t="s">
        <v>89</v>
      </c>
      <c r="J39" s="4" t="s">
        <v>34</v>
      </c>
      <c r="K39" s="6">
        <v>4</v>
      </c>
      <c r="L39" s="6">
        <v>250</v>
      </c>
      <c r="M39" s="4" t="s">
        <v>35</v>
      </c>
      <c r="N39" s="6"/>
      <c r="O39" s="1" t="s">
        <v>36</v>
      </c>
      <c r="P39" s="1"/>
    </row>
    <row r="40" spans="1:16" s="4" customFormat="1">
      <c r="A40" s="4" t="s">
        <v>30</v>
      </c>
      <c r="B40" s="4" t="s">
        <v>85</v>
      </c>
      <c r="C40" s="5">
        <f t="shared" si="16"/>
        <v>-68.893716666666663</v>
      </c>
      <c r="D40" s="5">
        <f t="shared" si="17"/>
        <v>6.1406166666666664</v>
      </c>
      <c r="E40" s="6">
        <v>2502.5</v>
      </c>
      <c r="F40" s="7" t="s">
        <v>86</v>
      </c>
      <c r="G40" s="8">
        <v>12</v>
      </c>
      <c r="H40" s="4" t="s">
        <v>90</v>
      </c>
      <c r="J40" s="4" t="s">
        <v>34</v>
      </c>
      <c r="K40" s="6">
        <v>5</v>
      </c>
      <c r="L40" s="6">
        <v>100</v>
      </c>
      <c r="M40" s="4" t="s">
        <v>35</v>
      </c>
      <c r="N40" s="6"/>
      <c r="O40" s="1" t="s">
        <v>36</v>
      </c>
      <c r="P40" s="1"/>
    </row>
    <row r="41" spans="1:16" s="4" customFormat="1">
      <c r="A41" s="4" t="s">
        <v>30</v>
      </c>
      <c r="B41" s="4" t="s">
        <v>91</v>
      </c>
      <c r="C41" s="5">
        <f>-(69+14.995/60)</f>
        <v>-69.249916666666664</v>
      </c>
      <c r="D41" s="5">
        <f>6+11.936/60</f>
        <v>6.1989333333333336</v>
      </c>
      <c r="E41" s="6">
        <v>1500</v>
      </c>
      <c r="F41" s="7" t="s">
        <v>92</v>
      </c>
      <c r="G41" s="8">
        <v>13</v>
      </c>
      <c r="H41" s="4" t="s">
        <v>93</v>
      </c>
      <c r="J41" s="4" t="s">
        <v>34</v>
      </c>
      <c r="K41" s="6">
        <v>1</v>
      </c>
      <c r="L41" s="6" t="s">
        <v>44</v>
      </c>
      <c r="M41" s="4" t="s">
        <v>35</v>
      </c>
      <c r="N41" s="6"/>
      <c r="O41" s="1" t="s">
        <v>36</v>
      </c>
      <c r="P41" s="1"/>
    </row>
    <row r="42" spans="1:16" s="4" customFormat="1">
      <c r="A42" s="4" t="s">
        <v>30</v>
      </c>
      <c r="B42" s="4" t="s">
        <v>91</v>
      </c>
      <c r="C42" s="5">
        <f t="shared" ref="C42:C66" si="18">-(69+14.995/60)</f>
        <v>-69.249916666666664</v>
      </c>
      <c r="D42" s="5">
        <f t="shared" ref="D42:D66" si="19">6+11.936/60</f>
        <v>6.1989333333333336</v>
      </c>
      <c r="E42" s="6">
        <v>1500</v>
      </c>
      <c r="F42" s="7" t="s">
        <v>92</v>
      </c>
      <c r="G42" s="8">
        <v>13</v>
      </c>
      <c r="H42" s="4" t="s">
        <v>94</v>
      </c>
      <c r="J42" s="4" t="s">
        <v>34</v>
      </c>
      <c r="K42" s="6">
        <v>3</v>
      </c>
      <c r="L42" s="6">
        <v>500</v>
      </c>
      <c r="M42" s="4" t="s">
        <v>35</v>
      </c>
      <c r="N42" s="6"/>
      <c r="O42" s="1" t="s">
        <v>36</v>
      </c>
      <c r="P42" s="1"/>
    </row>
    <row r="43" spans="1:16" s="4" customFormat="1">
      <c r="A43" s="4" t="s">
        <v>30</v>
      </c>
      <c r="B43" s="4" t="s">
        <v>91</v>
      </c>
      <c r="C43" s="5">
        <f t="shared" si="18"/>
        <v>-69.249916666666664</v>
      </c>
      <c r="D43" s="5">
        <f t="shared" si="19"/>
        <v>6.1989333333333336</v>
      </c>
      <c r="E43" s="6">
        <v>1500</v>
      </c>
      <c r="F43" s="7" t="s">
        <v>92</v>
      </c>
      <c r="G43" s="8">
        <v>13</v>
      </c>
      <c r="H43" s="4" t="s">
        <v>95</v>
      </c>
      <c r="J43" s="4" t="s">
        <v>34</v>
      </c>
      <c r="K43" s="6">
        <v>4</v>
      </c>
      <c r="L43" s="6">
        <v>250</v>
      </c>
      <c r="M43" s="4" t="s">
        <v>35</v>
      </c>
      <c r="N43" s="6"/>
      <c r="O43" s="1" t="s">
        <v>36</v>
      </c>
      <c r="P43" s="1"/>
    </row>
    <row r="44" spans="1:16" s="4" customFormat="1">
      <c r="A44" s="4" t="s">
        <v>30</v>
      </c>
      <c r="B44" s="4" t="s">
        <v>91</v>
      </c>
      <c r="C44" s="5">
        <f t="shared" si="18"/>
        <v>-69.249916666666664</v>
      </c>
      <c r="D44" s="5">
        <f t="shared" si="19"/>
        <v>6.1989333333333336</v>
      </c>
      <c r="E44" s="6">
        <v>1500</v>
      </c>
      <c r="F44" s="7" t="s">
        <v>92</v>
      </c>
      <c r="G44" s="8">
        <v>13</v>
      </c>
      <c r="H44" s="4" t="s">
        <v>96</v>
      </c>
      <c r="J44" s="4" t="s">
        <v>34</v>
      </c>
      <c r="K44" s="6">
        <v>5</v>
      </c>
      <c r="L44" s="6">
        <v>100</v>
      </c>
      <c r="M44" s="4" t="s">
        <v>35</v>
      </c>
      <c r="N44" s="6"/>
      <c r="O44" s="1" t="s">
        <v>36</v>
      </c>
      <c r="P44" s="1"/>
    </row>
    <row r="45" spans="1:16" s="4" customFormat="1">
      <c r="A45" s="4" t="s">
        <v>30</v>
      </c>
      <c r="B45" s="4" t="s">
        <v>97</v>
      </c>
      <c r="C45" s="5">
        <f>-(70+9.422/60)</f>
        <v>-70.157033333333331</v>
      </c>
      <c r="D45" s="5">
        <f>5+33.637/60</f>
        <v>5.5606166666666663</v>
      </c>
      <c r="E45" s="6">
        <v>89</v>
      </c>
      <c r="F45" s="7" t="s">
        <v>98</v>
      </c>
      <c r="G45" s="8">
        <v>17</v>
      </c>
      <c r="H45" s="4" t="s">
        <v>99</v>
      </c>
      <c r="J45" s="4" t="s">
        <v>34</v>
      </c>
      <c r="K45" s="6">
        <v>1</v>
      </c>
      <c r="L45" s="6" t="s">
        <v>44</v>
      </c>
      <c r="M45" s="4" t="s">
        <v>35</v>
      </c>
      <c r="N45" s="6"/>
      <c r="O45" s="1" t="s">
        <v>36</v>
      </c>
      <c r="P45" s="1"/>
    </row>
    <row r="46" spans="1:16" s="4" customFormat="1">
      <c r="A46" s="4" t="s">
        <v>30</v>
      </c>
      <c r="B46" s="4" t="s">
        <v>97</v>
      </c>
      <c r="C46" s="5">
        <f t="shared" ref="C46" si="20">-(70+9.422/60)</f>
        <v>-70.157033333333331</v>
      </c>
      <c r="D46" s="5">
        <f t="shared" ref="D46" si="21">5+33.637/60</f>
        <v>5.5606166666666663</v>
      </c>
      <c r="E46" s="6">
        <v>89</v>
      </c>
      <c r="F46" s="7" t="s">
        <v>98</v>
      </c>
      <c r="G46" s="8">
        <v>17</v>
      </c>
      <c r="H46" s="4" t="s">
        <v>100</v>
      </c>
      <c r="J46" s="4" t="s">
        <v>34</v>
      </c>
      <c r="K46" s="6">
        <v>3</v>
      </c>
      <c r="L46" s="6">
        <v>75</v>
      </c>
      <c r="M46" s="4" t="s">
        <v>35</v>
      </c>
      <c r="N46" s="6"/>
      <c r="O46" s="1" t="s">
        <v>36</v>
      </c>
      <c r="P46" s="1"/>
    </row>
    <row r="47" spans="1:16" s="4" customFormat="1">
      <c r="A47" s="4" t="s">
        <v>30</v>
      </c>
      <c r="B47" s="4" t="s">
        <v>101</v>
      </c>
      <c r="C47" s="5">
        <f>-(69+16.583/60)</f>
        <v>-69.276383333333328</v>
      </c>
      <c r="D47" s="5">
        <f>3+59.431/60</f>
        <v>3.9905166666666667</v>
      </c>
      <c r="E47" s="6">
        <v>1503</v>
      </c>
      <c r="F47" s="7" t="s">
        <v>102</v>
      </c>
      <c r="G47" s="8">
        <v>18</v>
      </c>
      <c r="H47" s="4" t="s">
        <v>103</v>
      </c>
      <c r="J47" s="4" t="s">
        <v>34</v>
      </c>
      <c r="K47" s="6">
        <v>1</v>
      </c>
      <c r="L47" s="6" t="s">
        <v>44</v>
      </c>
      <c r="M47" s="4" t="s">
        <v>35</v>
      </c>
      <c r="N47" s="6"/>
      <c r="O47" s="1" t="s">
        <v>36</v>
      </c>
      <c r="P47" s="1"/>
    </row>
    <row r="48" spans="1:16" s="4" customFormat="1">
      <c r="A48" s="4" t="s">
        <v>30</v>
      </c>
      <c r="B48" s="4" t="s">
        <v>101</v>
      </c>
      <c r="C48" s="5">
        <f t="shared" ref="C48:C70" si="22">-(69+16.583/60)</f>
        <v>-69.276383333333328</v>
      </c>
      <c r="D48" s="5">
        <f t="shared" ref="D48:D70" si="23">3+59.431/60</f>
        <v>3.9905166666666667</v>
      </c>
      <c r="E48" s="6">
        <v>1503</v>
      </c>
      <c r="F48" s="7" t="s">
        <v>102</v>
      </c>
      <c r="G48" s="8">
        <v>18</v>
      </c>
      <c r="H48" s="4" t="s">
        <v>104</v>
      </c>
      <c r="J48" s="4" t="s">
        <v>34</v>
      </c>
      <c r="K48" s="6">
        <v>4</v>
      </c>
      <c r="L48" s="6">
        <v>250</v>
      </c>
      <c r="M48" s="4" t="s">
        <v>35</v>
      </c>
      <c r="N48" s="6"/>
      <c r="O48" s="1" t="s">
        <v>36</v>
      </c>
      <c r="P48" s="1"/>
    </row>
    <row r="49" spans="1:16" s="4" customFormat="1">
      <c r="A49" s="4" t="s">
        <v>30</v>
      </c>
      <c r="B49" s="4" t="s">
        <v>101</v>
      </c>
      <c r="C49" s="5">
        <f t="shared" si="22"/>
        <v>-69.276383333333328</v>
      </c>
      <c r="D49" s="5">
        <f t="shared" si="23"/>
        <v>3.9905166666666667</v>
      </c>
      <c r="E49" s="6">
        <v>1503</v>
      </c>
      <c r="F49" s="7" t="s">
        <v>102</v>
      </c>
      <c r="G49" s="8">
        <v>18</v>
      </c>
      <c r="H49" s="4" t="s">
        <v>105</v>
      </c>
      <c r="J49" s="4" t="s">
        <v>34</v>
      </c>
      <c r="K49" s="6">
        <v>5</v>
      </c>
      <c r="L49" s="6">
        <v>100</v>
      </c>
      <c r="M49" s="4" t="s">
        <v>35</v>
      </c>
      <c r="N49" s="6"/>
      <c r="O49" s="1" t="s">
        <v>36</v>
      </c>
      <c r="P49" s="1"/>
    </row>
    <row r="50" spans="1:16">
      <c r="F50" s="4"/>
      <c r="G50" s="1"/>
      <c r="H50" s="4"/>
      <c r="I50" s="4"/>
      <c r="J50" s="4"/>
      <c r="K50" s="6"/>
      <c r="L50" s="6"/>
      <c r="M50" s="4"/>
      <c r="N50" s="6"/>
      <c r="O50" s="4"/>
      <c r="P50" s="1"/>
    </row>
    <row r="51" spans="1:16" s="4" customFormat="1">
      <c r="A51" s="4" t="s">
        <v>30</v>
      </c>
      <c r="B51" s="4" t="s">
        <v>48</v>
      </c>
      <c r="C51" s="5">
        <f t="shared" si="4"/>
        <v>-69.957233333333335</v>
      </c>
      <c r="D51" s="5">
        <f t="shared" si="5"/>
        <v>3.9548000000000001</v>
      </c>
      <c r="E51" s="6">
        <v>992</v>
      </c>
      <c r="F51" s="7" t="s">
        <v>49</v>
      </c>
      <c r="G51" s="8">
        <v>3</v>
      </c>
      <c r="H51" s="1" t="s">
        <v>106</v>
      </c>
      <c r="J51" s="4" t="s">
        <v>34</v>
      </c>
      <c r="K51" s="6">
        <v>1</v>
      </c>
      <c r="L51" s="6" t="s">
        <v>44</v>
      </c>
      <c r="M51" s="1" t="s">
        <v>107</v>
      </c>
      <c r="N51" s="6"/>
      <c r="O51" s="1" t="s">
        <v>108</v>
      </c>
      <c r="P51" s="1"/>
    </row>
    <row r="52" spans="1:16" s="4" customFormat="1">
      <c r="A52" s="4" t="s">
        <v>30</v>
      </c>
      <c r="B52" s="4" t="s">
        <v>109</v>
      </c>
      <c r="C52" s="5">
        <f t="shared" ref="C52:C53" si="24">-(69+44.831/60)</f>
        <v>-69.747183333333339</v>
      </c>
      <c r="D52" s="5">
        <f t="shared" ref="D52:D53" si="25">4+3.738/60</f>
        <v>4.0622999999999996</v>
      </c>
      <c r="E52" s="6">
        <v>1457</v>
      </c>
      <c r="F52" s="7" t="s">
        <v>110</v>
      </c>
      <c r="G52" s="8">
        <v>4</v>
      </c>
      <c r="H52" s="1" t="s">
        <v>111</v>
      </c>
      <c r="J52" s="4" t="s">
        <v>34</v>
      </c>
      <c r="K52" s="6">
        <v>1</v>
      </c>
      <c r="L52" s="6" t="s">
        <v>44</v>
      </c>
      <c r="M52" s="1" t="s">
        <v>107</v>
      </c>
      <c r="N52" s="6"/>
      <c r="O52" s="1" t="s">
        <v>108</v>
      </c>
      <c r="P52" s="1"/>
    </row>
    <row r="53" spans="1:16" s="4" customFormat="1">
      <c r="A53" s="4" t="s">
        <v>30</v>
      </c>
      <c r="B53" s="4" t="s">
        <v>109</v>
      </c>
      <c r="C53" s="5">
        <f t="shared" si="24"/>
        <v>-69.747183333333339</v>
      </c>
      <c r="D53" s="5">
        <f t="shared" si="25"/>
        <v>4.0622999999999996</v>
      </c>
      <c r="E53" s="6">
        <v>1457</v>
      </c>
      <c r="F53" s="7" t="s">
        <v>110</v>
      </c>
      <c r="G53" s="8">
        <v>4</v>
      </c>
      <c r="H53" s="1" t="s">
        <v>112</v>
      </c>
      <c r="J53" s="4" t="s">
        <v>34</v>
      </c>
      <c r="K53" s="6">
        <v>2</v>
      </c>
      <c r="L53" s="6">
        <v>1000</v>
      </c>
      <c r="M53" s="1" t="s">
        <v>107</v>
      </c>
      <c r="N53" s="6"/>
      <c r="O53" s="1" t="s">
        <v>108</v>
      </c>
      <c r="P53" s="1"/>
    </row>
    <row r="54" spans="1:16" s="4" customFormat="1">
      <c r="A54" s="4" t="s">
        <v>30</v>
      </c>
      <c r="B54" s="4" t="s">
        <v>55</v>
      </c>
      <c r="C54" s="5">
        <f t="shared" ref="C54:C55" si="26">-(68+29.868/60)</f>
        <v>-68.497799999999998</v>
      </c>
      <c r="D54" s="5">
        <f t="shared" ref="D54:D55" si="27">6+11.48/60</f>
        <v>6.1913333333333336</v>
      </c>
      <c r="E54" s="6">
        <v>1500</v>
      </c>
      <c r="F54" s="7" t="s">
        <v>56</v>
      </c>
      <c r="G54" s="8">
        <v>5</v>
      </c>
      <c r="H54" s="1" t="s">
        <v>113</v>
      </c>
      <c r="J54" s="4" t="s">
        <v>34</v>
      </c>
      <c r="K54" s="6">
        <v>1</v>
      </c>
      <c r="L54" s="6" t="s">
        <v>44</v>
      </c>
      <c r="M54" s="1" t="s">
        <v>107</v>
      </c>
      <c r="N54" s="6"/>
      <c r="O54" s="1" t="s">
        <v>108</v>
      </c>
      <c r="P54" s="1"/>
    </row>
    <row r="55" spans="1:16" s="4" customFormat="1">
      <c r="A55" s="4" t="s">
        <v>30</v>
      </c>
      <c r="B55" s="4" t="s">
        <v>55</v>
      </c>
      <c r="C55" s="5">
        <f t="shared" si="26"/>
        <v>-68.497799999999998</v>
      </c>
      <c r="D55" s="5">
        <f t="shared" si="27"/>
        <v>6.1913333333333336</v>
      </c>
      <c r="E55" s="6">
        <v>1500</v>
      </c>
      <c r="F55" s="7" t="s">
        <v>56</v>
      </c>
      <c r="G55" s="8">
        <v>5</v>
      </c>
      <c r="H55" s="1" t="s">
        <v>114</v>
      </c>
      <c r="J55" s="4" t="s">
        <v>34</v>
      </c>
      <c r="K55" s="6">
        <v>2</v>
      </c>
      <c r="L55" s="6">
        <v>1000</v>
      </c>
      <c r="M55" s="1" t="s">
        <v>107</v>
      </c>
      <c r="N55" s="6"/>
      <c r="O55" s="1" t="s">
        <v>108</v>
      </c>
      <c r="P55" s="1"/>
    </row>
    <row r="56" spans="1:16" s="4" customFormat="1">
      <c r="A56" s="4" t="s">
        <v>30</v>
      </c>
      <c r="B56" s="4" t="s">
        <v>61</v>
      </c>
      <c r="C56" s="5">
        <f t="shared" ref="C56:C57" si="28">-(68+0.049/60)</f>
        <v>-68.000816666666665</v>
      </c>
      <c r="D56" s="5">
        <f t="shared" ref="D56:D57" si="29">6+12.037/60</f>
        <v>6.2006166666666669</v>
      </c>
      <c r="E56" s="6">
        <v>1500</v>
      </c>
      <c r="F56" s="7" t="s">
        <v>62</v>
      </c>
      <c r="G56" s="8">
        <v>6</v>
      </c>
      <c r="H56" s="1" t="s">
        <v>115</v>
      </c>
      <c r="J56" s="4" t="s">
        <v>34</v>
      </c>
      <c r="K56" s="6">
        <v>1</v>
      </c>
      <c r="L56" s="6" t="s">
        <v>44</v>
      </c>
      <c r="M56" s="1" t="s">
        <v>107</v>
      </c>
      <c r="N56" s="6"/>
      <c r="O56" s="1" t="s">
        <v>108</v>
      </c>
      <c r="P56" s="1"/>
    </row>
    <row r="57" spans="1:16" s="4" customFormat="1">
      <c r="A57" s="4" t="s">
        <v>30</v>
      </c>
      <c r="B57" s="4" t="s">
        <v>61</v>
      </c>
      <c r="C57" s="5">
        <f t="shared" si="28"/>
        <v>-68.000816666666665</v>
      </c>
      <c r="D57" s="5">
        <f t="shared" si="29"/>
        <v>6.2006166666666669</v>
      </c>
      <c r="E57" s="6">
        <v>1500</v>
      </c>
      <c r="F57" s="7" t="s">
        <v>62</v>
      </c>
      <c r="G57" s="8">
        <v>6</v>
      </c>
      <c r="H57" s="1" t="s">
        <v>116</v>
      </c>
      <c r="J57" s="4" t="s">
        <v>34</v>
      </c>
      <c r="K57" s="6">
        <v>2</v>
      </c>
      <c r="L57" s="6">
        <v>1000</v>
      </c>
      <c r="M57" s="1" t="s">
        <v>107</v>
      </c>
      <c r="N57" s="6"/>
      <c r="O57" s="1" t="s">
        <v>108</v>
      </c>
      <c r="P57" s="1"/>
    </row>
    <row r="58" spans="1:16" s="4" customFormat="1">
      <c r="A58" s="4" t="s">
        <v>30</v>
      </c>
      <c r="B58" s="4" t="s">
        <v>67</v>
      </c>
      <c r="C58" s="5">
        <f t="shared" si="10"/>
        <v>-69.883716666666672</v>
      </c>
      <c r="D58" s="5">
        <f t="shared" si="11"/>
        <v>6.1353683333333331</v>
      </c>
      <c r="E58" s="6">
        <v>1364</v>
      </c>
      <c r="F58" s="7" t="s">
        <v>68</v>
      </c>
      <c r="G58" s="8">
        <v>8</v>
      </c>
      <c r="H58" s="1" t="s">
        <v>117</v>
      </c>
      <c r="J58" s="4" t="s">
        <v>34</v>
      </c>
      <c r="K58" s="6">
        <v>1</v>
      </c>
      <c r="L58" s="6" t="s">
        <v>44</v>
      </c>
      <c r="M58" s="1" t="s">
        <v>107</v>
      </c>
      <c r="N58" s="6"/>
      <c r="O58" s="1" t="s">
        <v>108</v>
      </c>
      <c r="P58" s="1"/>
    </row>
    <row r="59" spans="1:16" s="4" customFormat="1">
      <c r="A59" s="4" t="s">
        <v>30</v>
      </c>
      <c r="B59" s="4" t="s">
        <v>73</v>
      </c>
      <c r="C59" s="5">
        <f t="shared" si="12"/>
        <v>-69.597183333333334</v>
      </c>
      <c r="D59" s="5">
        <f t="shared" si="13"/>
        <v>6.1772333333333336</v>
      </c>
      <c r="E59" s="6">
        <v>1950</v>
      </c>
      <c r="F59" s="7" t="s">
        <v>74</v>
      </c>
      <c r="G59" s="8">
        <v>9</v>
      </c>
      <c r="H59" s="1" t="s">
        <v>118</v>
      </c>
      <c r="J59" s="4" t="s">
        <v>34</v>
      </c>
      <c r="K59" s="6">
        <v>1</v>
      </c>
      <c r="L59" s="6" t="s">
        <v>44</v>
      </c>
      <c r="M59" s="1" t="s">
        <v>107</v>
      </c>
      <c r="N59" s="6"/>
      <c r="O59" s="1" t="s">
        <v>108</v>
      </c>
      <c r="P59" s="1"/>
    </row>
    <row r="60" spans="1:16" s="4" customFormat="1">
      <c r="A60" s="4" t="s">
        <v>30</v>
      </c>
      <c r="B60" s="4" t="s">
        <v>73</v>
      </c>
      <c r="C60" s="5">
        <f t="shared" si="12"/>
        <v>-69.597183333333334</v>
      </c>
      <c r="D60" s="5">
        <f t="shared" si="13"/>
        <v>6.1772333333333336</v>
      </c>
      <c r="E60" s="6">
        <v>1950</v>
      </c>
      <c r="F60" s="7" t="s">
        <v>74</v>
      </c>
      <c r="G60" s="8">
        <v>9</v>
      </c>
      <c r="H60" s="1" t="s">
        <v>119</v>
      </c>
      <c r="J60" s="4" t="s">
        <v>34</v>
      </c>
      <c r="K60" s="6">
        <v>2</v>
      </c>
      <c r="L60" s="6">
        <v>1000</v>
      </c>
      <c r="M60" s="1" t="s">
        <v>107</v>
      </c>
      <c r="N60" s="6"/>
      <c r="O60" s="1" t="s">
        <v>108</v>
      </c>
      <c r="P60" s="1"/>
    </row>
    <row r="61" spans="1:16" s="4" customFormat="1">
      <c r="A61" s="4" t="s">
        <v>30</v>
      </c>
      <c r="B61" s="4" t="s">
        <v>79</v>
      </c>
      <c r="C61" s="5">
        <f t="shared" si="14"/>
        <v>-69.45171666666667</v>
      </c>
      <c r="D61" s="5">
        <f t="shared" si="15"/>
        <v>4.0408166666666663</v>
      </c>
      <c r="E61" s="6">
        <v>1500</v>
      </c>
      <c r="F61" s="7" t="s">
        <v>80</v>
      </c>
      <c r="G61" s="8">
        <v>10</v>
      </c>
      <c r="H61" s="1" t="s">
        <v>120</v>
      </c>
      <c r="J61" s="4" t="s">
        <v>34</v>
      </c>
      <c r="K61" s="6">
        <v>1</v>
      </c>
      <c r="L61" s="6" t="s">
        <v>44</v>
      </c>
      <c r="M61" s="1" t="s">
        <v>107</v>
      </c>
      <c r="N61" s="6"/>
      <c r="O61" s="1" t="s">
        <v>108</v>
      </c>
      <c r="P61" s="1"/>
    </row>
    <row r="62" spans="1:16" s="4" customFormat="1">
      <c r="A62" s="4" t="s">
        <v>30</v>
      </c>
      <c r="B62" s="4" t="s">
        <v>79</v>
      </c>
      <c r="C62" s="5">
        <f t="shared" si="14"/>
        <v>-69.45171666666667</v>
      </c>
      <c r="D62" s="5">
        <f t="shared" si="15"/>
        <v>4.0408166666666663</v>
      </c>
      <c r="E62" s="6">
        <v>1500</v>
      </c>
      <c r="F62" s="7" t="s">
        <v>80</v>
      </c>
      <c r="G62" s="8">
        <v>10</v>
      </c>
      <c r="H62" s="1" t="s">
        <v>121</v>
      </c>
      <c r="J62" s="4" t="s">
        <v>34</v>
      </c>
      <c r="K62" s="6">
        <v>2</v>
      </c>
      <c r="L62" s="6">
        <v>1000</v>
      </c>
      <c r="M62" s="1" t="s">
        <v>107</v>
      </c>
      <c r="N62" s="6"/>
      <c r="O62" s="1" t="s">
        <v>108</v>
      </c>
      <c r="P62" s="1"/>
    </row>
    <row r="63" spans="1:16" s="4" customFormat="1">
      <c r="A63" s="4" t="s">
        <v>30</v>
      </c>
      <c r="B63" s="4" t="s">
        <v>85</v>
      </c>
      <c r="C63" s="5">
        <f t="shared" si="16"/>
        <v>-68.893716666666663</v>
      </c>
      <c r="D63" s="5">
        <f t="shared" si="17"/>
        <v>6.1406166666666664</v>
      </c>
      <c r="E63" s="6">
        <v>2502.5</v>
      </c>
      <c r="F63" s="7" t="s">
        <v>86</v>
      </c>
      <c r="G63" s="8">
        <v>12</v>
      </c>
      <c r="H63" s="1" t="s">
        <v>122</v>
      </c>
      <c r="J63" s="4" t="s">
        <v>34</v>
      </c>
      <c r="K63" s="6">
        <v>1</v>
      </c>
      <c r="L63" s="6" t="s">
        <v>44</v>
      </c>
      <c r="M63" s="1" t="s">
        <v>107</v>
      </c>
      <c r="N63" s="6"/>
      <c r="O63" s="1" t="s">
        <v>108</v>
      </c>
      <c r="P63" s="1"/>
    </row>
    <row r="64" spans="1:16" s="4" customFormat="1">
      <c r="A64" s="4" t="s">
        <v>30</v>
      </c>
      <c r="B64" s="4" t="s">
        <v>85</v>
      </c>
      <c r="C64" s="5">
        <f t="shared" si="16"/>
        <v>-68.893716666666663</v>
      </c>
      <c r="D64" s="5">
        <f t="shared" si="17"/>
        <v>6.1406166666666664</v>
      </c>
      <c r="E64" s="6">
        <v>2502.5</v>
      </c>
      <c r="F64" s="7" t="s">
        <v>86</v>
      </c>
      <c r="G64" s="8">
        <v>12</v>
      </c>
      <c r="H64" s="1" t="s">
        <v>123</v>
      </c>
      <c r="J64" s="4" t="s">
        <v>34</v>
      </c>
      <c r="K64" s="6">
        <v>2</v>
      </c>
      <c r="L64" s="6">
        <v>1500</v>
      </c>
      <c r="M64" s="1" t="s">
        <v>107</v>
      </c>
      <c r="N64" s="6"/>
      <c r="O64" s="1" t="s">
        <v>108</v>
      </c>
      <c r="P64" s="1"/>
    </row>
    <row r="65" spans="1:16" s="4" customFormat="1">
      <c r="A65" s="4" t="s">
        <v>30</v>
      </c>
      <c r="B65" s="4" t="s">
        <v>91</v>
      </c>
      <c r="C65" s="5">
        <f t="shared" si="18"/>
        <v>-69.249916666666664</v>
      </c>
      <c r="D65" s="5">
        <f t="shared" si="19"/>
        <v>6.1989333333333336</v>
      </c>
      <c r="E65" s="6">
        <v>1500</v>
      </c>
      <c r="F65" s="7" t="s">
        <v>92</v>
      </c>
      <c r="G65" s="8">
        <v>13</v>
      </c>
      <c r="H65" s="1" t="s">
        <v>124</v>
      </c>
      <c r="J65" s="4" t="s">
        <v>34</v>
      </c>
      <c r="K65" s="6">
        <v>1</v>
      </c>
      <c r="L65" s="6" t="s">
        <v>44</v>
      </c>
      <c r="M65" s="1" t="s">
        <v>107</v>
      </c>
      <c r="N65" s="6"/>
      <c r="O65" s="1" t="s">
        <v>108</v>
      </c>
      <c r="P65" s="1"/>
    </row>
    <row r="66" spans="1:16" s="4" customFormat="1">
      <c r="A66" s="4" t="s">
        <v>30</v>
      </c>
      <c r="B66" s="4" t="s">
        <v>91</v>
      </c>
      <c r="C66" s="5">
        <f t="shared" si="18"/>
        <v>-69.249916666666664</v>
      </c>
      <c r="D66" s="5">
        <f t="shared" si="19"/>
        <v>6.1989333333333336</v>
      </c>
      <c r="E66" s="6">
        <v>1500</v>
      </c>
      <c r="F66" s="7" t="s">
        <v>92</v>
      </c>
      <c r="G66" s="8">
        <v>13</v>
      </c>
      <c r="H66" s="1" t="s">
        <v>125</v>
      </c>
      <c r="J66" s="4" t="s">
        <v>34</v>
      </c>
      <c r="K66" s="6">
        <v>2</v>
      </c>
      <c r="L66" s="6">
        <v>1000</v>
      </c>
      <c r="M66" s="1" t="s">
        <v>107</v>
      </c>
      <c r="N66" s="6"/>
      <c r="O66" s="1" t="s">
        <v>108</v>
      </c>
      <c r="P66" s="1"/>
    </row>
    <row r="67" spans="1:16" s="4" customFormat="1">
      <c r="A67" s="4" t="s">
        <v>30</v>
      </c>
      <c r="B67" s="4" t="s">
        <v>126</v>
      </c>
      <c r="C67" s="5">
        <f t="shared" ref="C67:C68" si="30">-(69+57.503/60)</f>
        <v>-69.95838333333333</v>
      </c>
      <c r="D67" s="5">
        <f t="shared" ref="D67:D68" si="31">3+58.793/60</f>
        <v>3.9798833333333334</v>
      </c>
      <c r="E67" s="6">
        <v>1064</v>
      </c>
      <c r="F67" s="7" t="s">
        <v>127</v>
      </c>
      <c r="G67" s="8">
        <v>14</v>
      </c>
      <c r="H67" s="1" t="s">
        <v>128</v>
      </c>
      <c r="J67" s="4" t="s">
        <v>34</v>
      </c>
      <c r="K67" s="6">
        <v>1</v>
      </c>
      <c r="L67" s="6" t="s">
        <v>44</v>
      </c>
      <c r="M67" s="1" t="s">
        <v>107</v>
      </c>
      <c r="N67" s="6"/>
      <c r="O67" s="1" t="s">
        <v>108</v>
      </c>
      <c r="P67" s="1"/>
    </row>
    <row r="68" spans="1:16" s="4" customFormat="1">
      <c r="A68" s="4" t="s">
        <v>30</v>
      </c>
      <c r="B68" s="4" t="s">
        <v>126</v>
      </c>
      <c r="C68" s="5">
        <f t="shared" si="30"/>
        <v>-69.95838333333333</v>
      </c>
      <c r="D68" s="5">
        <f t="shared" si="31"/>
        <v>3.9798833333333334</v>
      </c>
      <c r="E68" s="6">
        <v>1064</v>
      </c>
      <c r="F68" s="7" t="s">
        <v>127</v>
      </c>
      <c r="G68" s="8">
        <v>14</v>
      </c>
      <c r="H68" s="1" t="s">
        <v>129</v>
      </c>
      <c r="J68" s="4" t="s">
        <v>34</v>
      </c>
      <c r="K68" s="6">
        <v>2</v>
      </c>
      <c r="L68" s="6">
        <v>750</v>
      </c>
      <c r="M68" s="1" t="s">
        <v>107</v>
      </c>
      <c r="N68" s="6"/>
      <c r="O68" s="1" t="s">
        <v>108</v>
      </c>
      <c r="P68" s="1"/>
    </row>
    <row r="69" spans="1:16" s="4" customFormat="1">
      <c r="A69" s="4" t="s">
        <v>30</v>
      </c>
      <c r="B69" s="4" t="s">
        <v>101</v>
      </c>
      <c r="C69" s="5">
        <f t="shared" si="22"/>
        <v>-69.276383333333328</v>
      </c>
      <c r="D69" s="5">
        <f t="shared" si="23"/>
        <v>3.9905166666666667</v>
      </c>
      <c r="E69" s="6">
        <v>1503</v>
      </c>
      <c r="F69" s="7" t="s">
        <v>102</v>
      </c>
      <c r="G69" s="8">
        <v>18</v>
      </c>
      <c r="H69" s="1" t="s">
        <v>130</v>
      </c>
      <c r="J69" s="4" t="s">
        <v>34</v>
      </c>
      <c r="K69" s="6">
        <v>1</v>
      </c>
      <c r="L69" s="6" t="s">
        <v>44</v>
      </c>
      <c r="M69" s="1" t="s">
        <v>107</v>
      </c>
      <c r="N69" s="6"/>
      <c r="O69" s="1" t="s">
        <v>108</v>
      </c>
      <c r="P69" s="1"/>
    </row>
    <row r="70" spans="1:16" s="4" customFormat="1">
      <c r="A70" s="4" t="s">
        <v>30</v>
      </c>
      <c r="B70" s="4" t="s">
        <v>101</v>
      </c>
      <c r="C70" s="5">
        <f t="shared" si="22"/>
        <v>-69.276383333333328</v>
      </c>
      <c r="D70" s="5">
        <f t="shared" si="23"/>
        <v>3.9905166666666667</v>
      </c>
      <c r="E70" s="6">
        <v>1503</v>
      </c>
      <c r="F70" s="7" t="s">
        <v>102</v>
      </c>
      <c r="G70" s="8">
        <v>18</v>
      </c>
      <c r="H70" s="1" t="s">
        <v>131</v>
      </c>
      <c r="J70" s="4" t="s">
        <v>34</v>
      </c>
      <c r="K70" s="6">
        <v>2</v>
      </c>
      <c r="L70" s="6">
        <v>1000</v>
      </c>
      <c r="M70" s="1" t="s">
        <v>107</v>
      </c>
      <c r="N70" s="6"/>
      <c r="O70" s="1" t="s">
        <v>108</v>
      </c>
      <c r="P70" s="1"/>
    </row>
  </sheetData>
  <autoFilter ref="A1:P36" xr:uid="{00000000-0009-0000-0000-000000000000}"/>
  <phoneticPr fontId="6" type="noConversion"/>
  <dataValidations disablePrompts="1" count="1">
    <dataValidation type="custom" allowBlank="1" showDropDown="1" sqref="H2" xr:uid="{00000000-0002-0000-0000-000000000000}">
      <formula1>NOT(ISERROR(SEARCH(("-"),(H2))))</formula1>
    </dataValidation>
  </dataValidations>
  <pageMargins left="0.75" right="0.75" top="1" bottom="1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e9c56d-aa32-4177-a2b8-52b358677c59" xsi:nil="true"/>
    <lcf76f155ced4ddcb4097134ff3c332f xmlns="760c53d3-4ca5-4142-ba46-439c7e13a25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6D49986F6C04EAA2E6CF7E6F2CCBD" ma:contentTypeVersion="18" ma:contentTypeDescription="Create a new document." ma:contentTypeScope="" ma:versionID="21df94c75339e951562725f05bfaadc0">
  <xsd:schema xmlns:xsd="http://www.w3.org/2001/XMLSchema" xmlns:xs="http://www.w3.org/2001/XMLSchema" xmlns:p="http://schemas.microsoft.com/office/2006/metadata/properties" xmlns:ns2="760c53d3-4ca5-4142-ba46-439c7e13a25e" xmlns:ns3="42e9c56d-aa32-4177-a2b8-52b358677c59" targetNamespace="http://schemas.microsoft.com/office/2006/metadata/properties" ma:root="true" ma:fieldsID="055dc748ed01453171b97beb37142888" ns2:_="" ns3:_="">
    <xsd:import namespace="760c53d3-4ca5-4142-ba46-439c7e13a25e"/>
    <xsd:import namespace="42e9c56d-aa32-4177-a2b8-52b358677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c53d3-4ca5-4142-ba46-439c7e13a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b8d99ba-3606-4d5c-a0d3-dc4e50173e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9c56d-aa32-4177-a2b8-52b358677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6104419-11a1-4b7c-a832-90c79decf216}" ma:internalName="TaxCatchAll" ma:showField="CatchAllData" ma:web="42e9c56d-aa32-4177-a2b8-52b358677c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K c D A A B Q S w M E F A A C A A g A j I p E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M i k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p E W M p h V s C i A A A A 2 A A A A B M A H A B G b 3 J t d W x h c y 9 T Z W N 0 a W 9 u M S 5 t I K I Y A C i g F A A A A A A A A A A A A A A A A A A A A A A A A A A A A G 2 N M Q u D M B C F 9 0 D + Q 0 g X B R H a V Z z E q d B F o Y M 4 R L 1 S 8 Z J I c o J F / O 8 N 2 r F v e f D u v e 8 8 9 D R a I 6 r T r x l n n P m 3 c j C I W n W A e B O 5 Q C D O R N B 9 x A F C U K 4 9 Y F o s z o G h p 3 V T Z + 0 U x V v z U B p y + V v K d m 8 K a y h 0 2 u Q E X G R p B g c k 6 D O D D K R Q R U h r p 4 x / W a c L i 4 s 2 d T j 6 6 H i W b J u s l J 4 R z k l y m C B Y a d 9 j z k b z D 5 x 9 A V B L A Q I t A B Q A A g A I A I y K R F h S O d / 3 o w A A A P c A A A A S A A A A A A A A A A A A A A A A A A A A A A B D b 2 5 m a W c v U G F j a 2 F n Z S 5 4 b W x Q S w E C L Q A U A A I A C A C M i k R Y D 8 r p q 6 Q A A A D p A A A A E w A A A A A A A A A A A A A A A A D v A A A A W 0 N v b n R l b n R f V H l w Z X N d L n h t b F B L A Q I t A B Q A A g A I A I y K R F j K Y V b A o g A A A N g A A A A T A A A A A A A A A A A A A A A A A O A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I A A A A A A A A 9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F Q x N j o x O T o 0 N y 4 z M T k 4 N D E x W i I g L z 4 8 R W 5 0 c n k g V H l w Z T 0 i R m l s b E N v b H V t b l R 5 c G V z I i B W Y W x 1 Z T 0 i c 0 J n P T 0 i I C 8 + P E V u d H J 5 I F R 5 c G U 9 I k Z p b G x D b 2 x 1 b W 5 O Y W 1 l c y I g V m F s d W U 9 I n N b J n F 1 b 3 Q 7 U 2 F t c G x l I H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y L 0 F 1 d G 9 S Z W 1 v d m V k Q 2 9 s d W 1 u c z E u e 1 N h b X B s Z S B 0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I v Q X V 0 b 1 J l b W 9 2 Z W R D b 2 x 1 b W 5 z M S 5 7 U 2 F t c G x l I H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v 3 J l m r + t 0 S J w t + t P z R g t Q A A A A A C A A A A A A A Q Z g A A A A E A A C A A A A C F m M + F y F g 7 E G 9 n P l + l G Q K O u J c S m N x O 1 I i 0 W 3 j c e F J D j A A A A A A O g A A A A A I A A C A A A A A j H B r E q 5 P t 4 / j v F 3 L n w z 4 e 4 z j U z A O i F K S F 9 q T j n K y G 9 V A A A A C S v 0 R o v L n s k c S o / m m f a A / E 6 5 9 D r B Y S k R V 9 M i M M S Z O a V 3 t w g C 2 u + F R m x J J P B d C G Z w T k x G s D 5 t M w b K r k D H L x 1 j Q h 2 K k / K X + t / 9 e E s i 5 x 9 d G U L k A A A A D h 8 l y t Z b 0 q f r W Q 6 F R g k 8 / O I v j G J w h j q + t l v f / 6 u t L R L P n / I u + 1 N o p T N K / c X 7 c b c h d G B c r W V s 6 P K t E w x H S Q c j O s < / D a t a M a s h u p > 
</file>

<file path=customXml/itemProps1.xml><?xml version="1.0" encoding="utf-8"?>
<ds:datastoreItem xmlns:ds="http://schemas.openxmlformats.org/officeDocument/2006/customXml" ds:itemID="{EFA0748D-D9AA-485E-B08B-98670DA5072E}"/>
</file>

<file path=customXml/itemProps2.xml><?xml version="1.0" encoding="utf-8"?>
<ds:datastoreItem xmlns:ds="http://schemas.openxmlformats.org/officeDocument/2006/customXml" ds:itemID="{8C48F29F-0514-4B7C-BC52-F28A90E44D61}"/>
</file>

<file path=customXml/itemProps3.xml><?xml version="1.0" encoding="utf-8"?>
<ds:datastoreItem xmlns:ds="http://schemas.openxmlformats.org/officeDocument/2006/customXml" ds:itemID="{F7DDB943-9338-4038-8609-FE7E2A482D9E}"/>
</file>

<file path=customXml/itemProps4.xml><?xml version="1.0" encoding="utf-8"?>
<ds:datastoreItem xmlns:ds="http://schemas.openxmlformats.org/officeDocument/2006/customXml" ds:itemID="{E8A4AB5C-DE50-4BB5-A2BC-356A364C8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cp:keywords/>
  <dc:description/>
  <cp:lastModifiedBy/>
  <cp:revision>0</cp:revision>
  <dcterms:created xsi:type="dcterms:W3CDTF">2013-06-07T09:57:24Z</dcterms:created>
  <dcterms:modified xsi:type="dcterms:W3CDTF">2025-06-16T10:10:11Z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0x010100A996D49986F6C04EAA2E6CF7E6F2CCBD</vt:lpwstr>
  </property>
</Properties>
</file>