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KICPA\Desktop\"/>
    </mc:Choice>
  </mc:AlternateContent>
  <xr:revisionPtr revIDLastSave="0" documentId="13_ncr:1_{0C8F386E-FB39-42B3-AAC7-331187E624E3}" xr6:coauthVersionLast="47" xr6:coauthVersionMax="47" xr10:uidLastSave="{00000000-0000-0000-0000-000000000000}"/>
  <bookViews>
    <workbookView xWindow="-28920" yWindow="4380" windowWidth="29040" windowHeight="15720" xr2:uid="{AA1EA03B-77F0-4188-B68C-111A789BBB42}"/>
  </bookViews>
  <sheets>
    <sheet name="표준감사시간" sheetId="4" r:id="rId1"/>
    <sheet name="Sheet1" sheetId="1" r:id="rId2"/>
    <sheet name="Sheet2" sheetId="2" r:id="rId3"/>
    <sheet name="Sheet3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3" i="4" l="1"/>
  <c r="C33" i="4"/>
  <c r="K27" i="4"/>
  <c r="K31" i="4"/>
  <c r="K30" i="4"/>
  <c r="K22" i="4"/>
  <c r="K29" i="4"/>
  <c r="K28" i="4"/>
  <c r="K26" i="4"/>
  <c r="K25" i="4"/>
  <c r="K32" i="4" s="1"/>
  <c r="F20" i="4"/>
  <c r="V32" i="4"/>
  <c r="V33" i="4"/>
  <c r="V34" i="4"/>
  <c r="V35" i="4"/>
  <c r="V31" i="4"/>
  <c r="U36" i="4"/>
  <c r="C10" i="4"/>
  <c r="C7" i="4"/>
  <c r="C12" i="4" s="1"/>
  <c r="C26" i="2"/>
  <c r="C21" i="2"/>
  <c r="C24" i="2" s="1"/>
  <c r="C8" i="2"/>
  <c r="G21" i="2"/>
  <c r="G24" i="2" s="1"/>
  <c r="M8" i="2"/>
  <c r="E8" i="2"/>
  <c r="D8" i="2"/>
  <c r="D21" i="2"/>
  <c r="E21" i="2" s="1"/>
  <c r="E4" i="1"/>
  <c r="E3" i="1"/>
  <c r="E2" i="1"/>
  <c r="V36" i="4" l="1"/>
  <c r="O25" i="4" s="1"/>
  <c r="O26" i="4" s="1"/>
  <c r="C25" i="2"/>
  <c r="C23" i="2"/>
  <c r="C28" i="2"/>
  <c r="C30" i="2" s="1"/>
  <c r="G25" i="2"/>
  <c r="D24" i="2"/>
  <c r="E24" i="2" s="1"/>
  <c r="D25" i="2"/>
  <c r="E25" i="2" s="1"/>
  <c r="K34" i="4" l="1"/>
  <c r="D32" i="4" s="1"/>
  <c r="D34" i="4" s="1"/>
  <c r="E28" i="2"/>
  <c r="D28" i="2"/>
  <c r="D30" i="2" s="1"/>
  <c r="D35" i="4" l="1"/>
  <c r="D36" i="4"/>
  <c r="C32" i="4"/>
  <c r="C34" i="4" s="1"/>
  <c r="L7" i="2"/>
  <c r="G28" i="2"/>
  <c r="L9" i="2"/>
  <c r="C35" i="4" l="1"/>
  <c r="C36" i="4" s="1"/>
  <c r="K7" i="2"/>
  <c r="G30" i="2"/>
  <c r="M7" i="2"/>
  <c r="M9" i="2"/>
</calcChain>
</file>

<file path=xl/sharedStrings.xml><?xml version="1.0" encoding="utf-8"?>
<sst xmlns="http://schemas.openxmlformats.org/spreadsheetml/2006/main" count="150" uniqueCount="104">
  <si>
    <t>3분기</t>
    <phoneticPr fontId="2" type="noConversion"/>
  </si>
  <si>
    <t>매출액</t>
    <phoneticPr fontId="2" type="noConversion"/>
  </si>
  <si>
    <t>순이익</t>
    <phoneticPr fontId="2" type="noConversion"/>
  </si>
  <si>
    <t>4분기</t>
    <phoneticPr fontId="2" type="noConversion"/>
  </si>
  <si>
    <t>누적</t>
    <phoneticPr fontId="2" type="noConversion"/>
  </si>
  <si>
    <t>3개월</t>
    <phoneticPr fontId="2" type="noConversion"/>
  </si>
  <si>
    <t>자산총액</t>
    <phoneticPr fontId="2" type="noConversion"/>
  </si>
  <si>
    <t>그룹4</t>
    <phoneticPr fontId="2" type="noConversion"/>
  </si>
  <si>
    <t>표준시간</t>
    <phoneticPr fontId="2" type="noConversion"/>
  </si>
  <si>
    <t>기업규모</t>
    <phoneticPr fontId="2" type="noConversion"/>
  </si>
  <si>
    <t>표준감사시간</t>
    <phoneticPr fontId="2" type="noConversion"/>
  </si>
  <si>
    <t>억원</t>
    <phoneticPr fontId="2" type="noConversion"/>
  </si>
  <si>
    <t>1000억원</t>
    <phoneticPr fontId="2" type="noConversion"/>
  </si>
  <si>
    <t>2000억원</t>
    <phoneticPr fontId="2" type="noConversion"/>
  </si>
  <si>
    <t>제조업</t>
    <phoneticPr fontId="2" type="noConversion"/>
  </si>
  <si>
    <t>가산율</t>
    <phoneticPr fontId="2" type="noConversion"/>
  </si>
  <si>
    <t>자회사수</t>
    <phoneticPr fontId="2" type="noConversion"/>
  </si>
  <si>
    <t>매출채권</t>
  </si>
  <si>
    <t>자산총계</t>
  </si>
  <si>
    <t>17기말</t>
    <phoneticPr fontId="2" type="noConversion"/>
  </si>
  <si>
    <t>비중</t>
    <phoneticPr fontId="2" type="noConversion"/>
  </si>
  <si>
    <t>위험계정비중</t>
    <phoneticPr fontId="2" type="noConversion"/>
  </si>
  <si>
    <t>합계</t>
    <phoneticPr fontId="2" type="noConversion"/>
  </si>
  <si>
    <t>시간</t>
    <phoneticPr fontId="2" type="noConversion"/>
  </si>
  <si>
    <t>전기표준감사시간</t>
    <phoneticPr fontId="2" type="noConversion"/>
  </si>
  <si>
    <t>적용률100%</t>
    <phoneticPr fontId="2" type="noConversion"/>
  </si>
  <si>
    <t>적용률95%</t>
    <phoneticPr fontId="2" type="noConversion"/>
  </si>
  <si>
    <t>비고</t>
    <phoneticPr fontId="2" type="noConversion"/>
  </si>
  <si>
    <t>구분</t>
    <phoneticPr fontId="2" type="noConversion"/>
  </si>
  <si>
    <t>표준감사시간표</t>
    <phoneticPr fontId="2" type="noConversion"/>
  </si>
  <si>
    <t>전기</t>
    <phoneticPr fontId="2" type="noConversion"/>
  </si>
  <si>
    <t>당기</t>
    <phoneticPr fontId="2" type="noConversion"/>
  </si>
  <si>
    <t>적용률 동일</t>
    <phoneticPr fontId="2" type="noConversion"/>
  </si>
  <si>
    <t>적용률</t>
    <phoneticPr fontId="2" type="noConversion"/>
  </si>
  <si>
    <t>증감</t>
    <phoneticPr fontId="2" type="noConversion"/>
  </si>
  <si>
    <t>규모증가 그룹5-&gt;그룹4로 상향</t>
    <phoneticPr fontId="2" type="noConversion"/>
  </si>
  <si>
    <t>그룹5-&gt; 그룹4로 상향 적용률 증가</t>
    <phoneticPr fontId="2" type="noConversion"/>
  </si>
  <si>
    <t>19기말</t>
    <phoneticPr fontId="2" type="noConversion"/>
  </si>
  <si>
    <t>재고자산</t>
    <phoneticPr fontId="2" type="noConversion"/>
  </si>
  <si>
    <t>실제감사시간</t>
    <phoneticPr fontId="2" type="noConversion"/>
  </si>
  <si>
    <t>3,000억원</t>
    <phoneticPr fontId="2" type="noConversion"/>
  </si>
  <si>
    <t>24년</t>
    <phoneticPr fontId="2" type="noConversion"/>
  </si>
  <si>
    <t>연결</t>
    <phoneticPr fontId="2" type="noConversion"/>
  </si>
  <si>
    <t>핵심감사제</t>
    <phoneticPr fontId="2" type="noConversion"/>
  </si>
  <si>
    <t>숙련도 조정계수</t>
    <phoneticPr fontId="2" type="noConversion"/>
  </si>
  <si>
    <t>기준숙련도</t>
    <phoneticPr fontId="2" type="noConversion"/>
  </si>
  <si>
    <t>팀구성</t>
    <phoneticPr fontId="2" type="noConversion"/>
  </si>
  <si>
    <t>파트너</t>
    <phoneticPr fontId="2" type="noConversion"/>
  </si>
  <si>
    <t>등록회계사</t>
    <phoneticPr fontId="2" type="noConversion"/>
  </si>
  <si>
    <t>기본정보</t>
    <phoneticPr fontId="2" type="noConversion"/>
  </si>
  <si>
    <t>소계</t>
    <phoneticPr fontId="2" type="noConversion"/>
  </si>
  <si>
    <t>보간법</t>
    <phoneticPr fontId="2" type="noConversion"/>
  </si>
  <si>
    <t>자회사</t>
    <phoneticPr fontId="2" type="noConversion"/>
  </si>
  <si>
    <t>초도감사</t>
    <phoneticPr fontId="2" type="noConversion"/>
  </si>
  <si>
    <t>가산</t>
    <phoneticPr fontId="2" type="noConversion"/>
  </si>
  <si>
    <t>95% 적용시</t>
    <phoneticPr fontId="2" type="noConversion"/>
  </si>
  <si>
    <t>그룹4기준숙련도환산값</t>
    <phoneticPr fontId="2" type="noConversion"/>
  </si>
  <si>
    <t>기본표준시간</t>
    <phoneticPr fontId="2" type="noConversion"/>
  </si>
  <si>
    <t>감사인숙련도</t>
    <phoneticPr fontId="2" type="noConversion"/>
  </si>
  <si>
    <t>파트너</t>
    <phoneticPr fontId="2" type="noConversion"/>
  </si>
  <si>
    <t>등록회계사</t>
    <phoneticPr fontId="2" type="noConversion"/>
  </si>
  <si>
    <t>수습회계사</t>
    <phoneticPr fontId="2" type="noConversion"/>
  </si>
  <si>
    <t>경력</t>
    <phoneticPr fontId="2" type="noConversion"/>
  </si>
  <si>
    <t>20년</t>
    <phoneticPr fontId="2" type="noConversion"/>
  </si>
  <si>
    <t>가중치</t>
    <phoneticPr fontId="2" type="noConversion"/>
  </si>
  <si>
    <t>3년</t>
    <phoneticPr fontId="2" type="noConversion"/>
  </si>
  <si>
    <t>1년</t>
    <phoneticPr fontId="2" type="noConversion"/>
  </si>
  <si>
    <t>13년</t>
    <phoneticPr fontId="2" type="noConversion"/>
  </si>
  <si>
    <t>5년</t>
    <phoneticPr fontId="2" type="noConversion"/>
  </si>
  <si>
    <t>감사투입시간비중</t>
    <phoneticPr fontId="2" type="noConversion"/>
  </si>
  <si>
    <t>숙련도조정계수</t>
    <phoneticPr fontId="2" type="noConversion"/>
  </si>
  <si>
    <t>개별업무표준감사시간</t>
    <phoneticPr fontId="2" type="noConversion"/>
  </si>
  <si>
    <t>사업연도</t>
    <phoneticPr fontId="2" type="noConversion"/>
  </si>
  <si>
    <t>(STEP2) 그룹판단</t>
    <phoneticPr fontId="2" type="noConversion"/>
  </si>
  <si>
    <t>(STEP 3) 가감요인에 따른 표준감사시간 산정</t>
    <phoneticPr fontId="2" type="noConversion"/>
  </si>
  <si>
    <t>(STEP 1) 기본정보 입력하기</t>
    <phoneticPr fontId="2" type="noConversion"/>
  </si>
  <si>
    <t>(STEP 4) 숙련도조정계수 산정</t>
    <phoneticPr fontId="2" type="noConversion"/>
  </si>
  <si>
    <t>(개정) 외감규정</t>
    <phoneticPr fontId="2" type="noConversion"/>
  </si>
  <si>
    <t>(STEP 5) 개별업무 표준감사시간 산정</t>
    <phoneticPr fontId="2" type="noConversion"/>
  </si>
  <si>
    <t>(참고) 숙련도조정계수</t>
    <phoneticPr fontId="2" type="noConversion"/>
  </si>
  <si>
    <t>기업규모((자산+매출)/2)</t>
    <phoneticPr fontId="2" type="noConversion"/>
  </si>
  <si>
    <t>X</t>
    <phoneticPr fontId="2" type="noConversion"/>
  </si>
  <si>
    <r>
      <t>감사인숙련도</t>
    </r>
    <r>
      <rPr>
        <sz val="10"/>
        <color rgb="FFFF0000"/>
        <rFont val="맑은 고딕"/>
        <family val="3"/>
        <charset val="129"/>
        <scheme val="minor"/>
      </rPr>
      <t>(감사인 정보 요청)</t>
    </r>
    <phoneticPr fontId="2" type="noConversion"/>
  </si>
  <si>
    <t>표준감사시간 산정(단계별 적용률 결정)</t>
    <phoneticPr fontId="2" type="noConversion"/>
  </si>
  <si>
    <t>단계별 적용률</t>
    <phoneticPr fontId="2" type="noConversion"/>
  </si>
  <si>
    <t>감사인숙련도 적용</t>
    <phoneticPr fontId="2" type="noConversion"/>
  </si>
  <si>
    <t>전기감사투입시간</t>
    <phoneticPr fontId="2" type="noConversion"/>
  </si>
  <si>
    <t>자산총액(개별)</t>
    <phoneticPr fontId="2" type="noConversion"/>
  </si>
  <si>
    <t>매출채권(연결)</t>
    <phoneticPr fontId="2" type="noConversion"/>
  </si>
  <si>
    <t>재고자산(연결)</t>
    <phoneticPr fontId="2" type="noConversion"/>
  </si>
  <si>
    <t>자산총액(연결)</t>
    <phoneticPr fontId="2" type="noConversion"/>
  </si>
  <si>
    <t>매출액(연결)</t>
    <phoneticPr fontId="2" type="noConversion"/>
  </si>
  <si>
    <t>지주사</t>
    <phoneticPr fontId="2" type="noConversion"/>
  </si>
  <si>
    <t>당기순손실</t>
    <phoneticPr fontId="2" type="noConversion"/>
  </si>
  <si>
    <t>비적정의견</t>
    <phoneticPr fontId="2" type="noConversion"/>
  </si>
  <si>
    <t>분기검토</t>
    <phoneticPr fontId="2" type="noConversion"/>
  </si>
  <si>
    <t>Big4의 경우 기준숙련도와 유사 가정</t>
    <phoneticPr fontId="2" type="noConversion"/>
  </si>
  <si>
    <t>가감요인</t>
    <phoneticPr fontId="2" type="noConversion"/>
  </si>
  <si>
    <t>임의분기검토</t>
    <phoneticPr fontId="2" type="noConversion"/>
  </si>
  <si>
    <t>승수</t>
    <phoneticPr fontId="2" type="noConversion"/>
  </si>
  <si>
    <t>내부회계관리제도 감사</t>
    <phoneticPr fontId="2" type="noConversion"/>
  </si>
  <si>
    <t>(참고) 내부회계관리제도 감사 표준시간</t>
    <phoneticPr fontId="2" type="noConversion"/>
  </si>
  <si>
    <t>22년부터 감사수행, 감사인숙련도 적용 표준감사시간의 40% 적용</t>
    <phoneticPr fontId="2" type="noConversion"/>
  </si>
  <si>
    <t>감사요인 반영 감사시간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</si>
</sst>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3" formatCode="_-* #,##0.00_-;\-* #,##0.00_-;_-* &quot;-&quot;??_-;_-@_-"/>
    <numFmt numFmtId="176" formatCode="0.000"/>
    <numFmt numFmtId="177" formatCode="_-* #,##0.000_-;\-* #,##0.000_-;_-* &quot;-&quot;_-;_-@_-"/>
  </numFmts>
  <fonts count="1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ajor"/>
    </font>
    <font>
      <sz val="9"/>
      <color rgb="FF000000"/>
      <name val="맑은 고딕"/>
      <family val="3"/>
      <charset val="129"/>
      <scheme val="major"/>
    </font>
    <font>
      <b/>
      <sz val="9"/>
      <color theme="1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80808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0">
    <xf numFmtId="0" fontId="0" fillId="0" borderId="0" xfId="0">
      <alignment vertical="center"/>
    </xf>
    <xf numFmtId="0" fontId="3" fillId="0" borderId="0" xfId="0" applyFont="1">
      <alignment vertical="center"/>
    </xf>
    <xf numFmtId="41" fontId="3" fillId="0" borderId="0" xfId="1" applyFont="1">
      <alignment vertical="center"/>
    </xf>
    <xf numFmtId="0" fontId="4" fillId="0" borderId="0" xfId="0" applyFont="1">
      <alignment vertical="center"/>
    </xf>
    <xf numFmtId="41" fontId="4" fillId="0" borderId="0" xfId="1" applyFont="1" applyBorder="1">
      <alignment vertical="center"/>
    </xf>
    <xf numFmtId="41" fontId="4" fillId="0" borderId="4" xfId="1" applyFont="1" applyBorder="1" applyAlignment="1">
      <alignment horizontal="center" vertical="center"/>
    </xf>
    <xf numFmtId="41" fontId="5" fillId="0" borderId="4" xfId="1" applyFont="1" applyBorder="1">
      <alignment vertical="center"/>
    </xf>
    <xf numFmtId="41" fontId="4" fillId="0" borderId="4" xfId="1" applyFont="1" applyBorder="1">
      <alignment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>
      <alignment vertical="center"/>
    </xf>
    <xf numFmtId="9" fontId="3" fillId="0" borderId="0" xfId="0" applyNumberFormat="1" applyFont="1">
      <alignment vertical="center"/>
    </xf>
    <xf numFmtId="0" fontId="6" fillId="0" borderId="0" xfId="0" applyFont="1">
      <alignment vertical="center"/>
    </xf>
    <xf numFmtId="0" fontId="7" fillId="0" borderId="1" xfId="0" applyFont="1" applyBorder="1" applyAlignment="1">
      <alignment vertical="center" wrapText="1"/>
    </xf>
    <xf numFmtId="3" fontId="7" fillId="0" borderId="3" xfId="0" applyNumberFormat="1" applyFont="1" applyBorder="1" applyAlignment="1">
      <alignment horizontal="right" vertical="center" wrapText="1"/>
    </xf>
    <xf numFmtId="3" fontId="7" fillId="0" borderId="2" xfId="0" applyNumberFormat="1" applyFont="1" applyBorder="1" applyAlignment="1">
      <alignment horizontal="right" vertical="center" wrapText="1"/>
    </xf>
    <xf numFmtId="9" fontId="6" fillId="0" borderId="0" xfId="2" applyFont="1">
      <alignment vertical="center"/>
    </xf>
    <xf numFmtId="41" fontId="3" fillId="0" borderId="0" xfId="0" applyNumberFormat="1" applyFont="1">
      <alignment vertical="center"/>
    </xf>
    <xf numFmtId="43" fontId="3" fillId="0" borderId="0" xfId="0" applyNumberFormat="1" applyFont="1">
      <alignment vertical="center"/>
    </xf>
    <xf numFmtId="41" fontId="3" fillId="0" borderId="4" xfId="1" applyFont="1" applyBorder="1">
      <alignment vertical="center"/>
    </xf>
    <xf numFmtId="43" fontId="3" fillId="0" borderId="4" xfId="0" applyNumberFormat="1" applyFont="1" applyBorder="1">
      <alignment vertical="center"/>
    </xf>
    <xf numFmtId="41" fontId="3" fillId="0" borderId="4" xfId="0" applyNumberFormat="1" applyFont="1" applyBorder="1">
      <alignment vertical="center"/>
    </xf>
    <xf numFmtId="41" fontId="3" fillId="0" borderId="0" xfId="1" applyFont="1" applyAlignment="1">
      <alignment horizontal="center" vertical="center"/>
    </xf>
    <xf numFmtId="9" fontId="3" fillId="0" borderId="4" xfId="0" applyNumberFormat="1" applyFont="1" applyBorder="1">
      <alignment vertical="center"/>
    </xf>
    <xf numFmtId="0" fontId="8" fillId="2" borderId="4" xfId="0" applyFont="1" applyFill="1" applyBorder="1" applyAlignment="1">
      <alignment horizontal="center" vertical="center"/>
    </xf>
    <xf numFmtId="41" fontId="9" fillId="0" borderId="4" xfId="0" applyNumberFormat="1" applyFont="1" applyBorder="1">
      <alignment vertical="center"/>
    </xf>
    <xf numFmtId="9" fontId="9" fillId="0" borderId="4" xfId="0" applyNumberFormat="1" applyFont="1" applyBorder="1">
      <alignment vertical="center"/>
    </xf>
    <xf numFmtId="41" fontId="7" fillId="0" borderId="5" xfId="1" applyFont="1" applyBorder="1" applyAlignment="1">
      <alignment vertical="center" wrapText="1"/>
    </xf>
    <xf numFmtId="3" fontId="3" fillId="0" borderId="4" xfId="0" applyNumberFormat="1" applyFont="1" applyBorder="1" applyAlignment="1">
      <alignment horizontal="center"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41" fontId="10" fillId="0" borderId="0" xfId="1" applyFont="1">
      <alignment vertical="center"/>
    </xf>
    <xf numFmtId="43" fontId="10" fillId="0" borderId="0" xfId="0" applyNumberFormat="1" applyFont="1">
      <alignment vertical="center"/>
    </xf>
    <xf numFmtId="9" fontId="10" fillId="0" borderId="0" xfId="0" applyNumberFormat="1" applyFont="1">
      <alignment vertical="center"/>
    </xf>
    <xf numFmtId="41" fontId="10" fillId="0" borderId="0" xfId="1" applyFont="1" applyAlignment="1">
      <alignment horizontal="right" vertical="center"/>
    </xf>
    <xf numFmtId="0" fontId="10" fillId="0" borderId="4" xfId="0" applyFont="1" applyBorder="1">
      <alignment vertical="center"/>
    </xf>
    <xf numFmtId="41" fontId="10" fillId="0" borderId="4" xfId="1" applyFont="1" applyBorder="1">
      <alignment vertical="center"/>
    </xf>
    <xf numFmtId="0" fontId="10" fillId="0" borderId="4" xfId="0" applyFont="1" applyBorder="1" applyAlignment="1">
      <alignment horizontal="center" vertical="center"/>
    </xf>
    <xf numFmtId="9" fontId="10" fillId="0" borderId="4" xfId="0" applyNumberFormat="1" applyFont="1" applyBorder="1">
      <alignment vertical="center"/>
    </xf>
    <xf numFmtId="41" fontId="11" fillId="0" borderId="4" xfId="0" applyNumberFormat="1" applyFont="1" applyBorder="1">
      <alignment vertical="center"/>
    </xf>
    <xf numFmtId="41" fontId="11" fillId="0" borderId="0" xfId="1" applyFont="1">
      <alignment vertical="center"/>
    </xf>
    <xf numFmtId="0" fontId="6" fillId="0" borderId="4" xfId="0" applyFont="1" applyBorder="1">
      <alignment vertical="center"/>
    </xf>
    <xf numFmtId="9" fontId="6" fillId="0" borderId="4" xfId="2" applyFont="1" applyBorder="1">
      <alignment vertical="center"/>
    </xf>
    <xf numFmtId="0" fontId="7" fillId="0" borderId="4" xfId="0" applyFont="1" applyBorder="1" applyAlignment="1">
      <alignment vertical="center" wrapText="1"/>
    </xf>
    <xf numFmtId="9" fontId="10" fillId="0" borderId="4" xfId="2" applyFont="1" applyBorder="1">
      <alignment vertical="center"/>
    </xf>
    <xf numFmtId="0" fontId="10" fillId="0" borderId="4" xfId="0" applyFont="1" applyBorder="1" applyAlignment="1">
      <alignment vertical="center" shrinkToFit="1"/>
    </xf>
    <xf numFmtId="0" fontId="6" fillId="0" borderId="4" xfId="0" applyFont="1" applyBorder="1" applyAlignment="1">
      <alignment horizontal="center" vertical="center"/>
    </xf>
    <xf numFmtId="0" fontId="13" fillId="0" borderId="0" xfId="0" applyFont="1">
      <alignment vertical="center"/>
    </xf>
    <xf numFmtId="0" fontId="6" fillId="3" borderId="4" xfId="0" applyFont="1" applyFill="1" applyBorder="1">
      <alignment vertical="center"/>
    </xf>
    <xf numFmtId="0" fontId="7" fillId="3" borderId="4" xfId="0" applyFont="1" applyFill="1" applyBorder="1" applyAlignment="1">
      <alignment vertical="center" wrapText="1"/>
    </xf>
    <xf numFmtId="0" fontId="11" fillId="3" borderId="0" xfId="0" applyFont="1" applyFill="1">
      <alignment vertical="center"/>
    </xf>
    <xf numFmtId="43" fontId="10" fillId="0" borderId="4" xfId="0" applyNumberFormat="1" applyFont="1" applyBorder="1">
      <alignment vertical="center"/>
    </xf>
    <xf numFmtId="0" fontId="10" fillId="3" borderId="4" xfId="0" applyFont="1" applyFill="1" applyBorder="1">
      <alignment vertical="center"/>
    </xf>
    <xf numFmtId="9" fontId="11" fillId="3" borderId="4" xfId="0" applyNumberFormat="1" applyFont="1" applyFill="1" applyBorder="1">
      <alignment vertical="center"/>
    </xf>
    <xf numFmtId="0" fontId="10" fillId="3" borderId="4" xfId="0" applyFont="1" applyFill="1" applyBorder="1" applyAlignment="1">
      <alignment vertical="center" shrinkToFit="1"/>
    </xf>
    <xf numFmtId="176" fontId="10" fillId="0" borderId="4" xfId="0" applyNumberFormat="1" applyFont="1" applyBorder="1">
      <alignment vertical="center"/>
    </xf>
    <xf numFmtId="176" fontId="11" fillId="0" borderId="4" xfId="0" applyNumberFormat="1" applyFont="1" applyBorder="1">
      <alignment vertical="center"/>
    </xf>
    <xf numFmtId="0" fontId="10" fillId="3" borderId="4" xfId="0" applyFont="1" applyFill="1" applyBorder="1" applyAlignment="1">
      <alignment horizontal="center" vertical="center" shrinkToFit="1"/>
    </xf>
    <xf numFmtId="0" fontId="10" fillId="4" borderId="4" xfId="0" applyFont="1" applyFill="1" applyBorder="1">
      <alignment vertical="center"/>
    </xf>
    <xf numFmtId="9" fontId="10" fillId="4" borderId="4" xfId="0" applyNumberFormat="1" applyFont="1" applyFill="1" applyBorder="1">
      <alignment vertical="center"/>
    </xf>
    <xf numFmtId="41" fontId="7" fillId="0" borderId="4" xfId="1" applyFont="1" applyBorder="1" applyAlignment="1">
      <alignment horizontal="right" vertical="center" wrapText="1"/>
    </xf>
    <xf numFmtId="0" fontId="10" fillId="0" borderId="0" xfId="0" applyFont="1" applyAlignment="1">
      <alignment vertical="center" shrinkToFit="1"/>
    </xf>
    <xf numFmtId="41" fontId="11" fillId="0" borderId="4" xfId="1" applyFont="1" applyBorder="1">
      <alignment vertical="center"/>
    </xf>
    <xf numFmtId="177" fontId="10" fillId="0" borderId="4" xfId="1" applyNumberFormat="1" applyFont="1" applyBorder="1">
      <alignment vertical="center"/>
    </xf>
    <xf numFmtId="0" fontId="11" fillId="0" borderId="4" xfId="0" applyFont="1" applyBorder="1" applyAlignment="1">
      <alignment vertical="center" shrinkToFit="1"/>
    </xf>
    <xf numFmtId="0" fontId="10" fillId="0" borderId="6" xfId="0" applyFont="1" applyBorder="1">
      <alignment vertical="center"/>
    </xf>
    <xf numFmtId="0" fontId="10" fillId="0" borderId="7" xfId="0" applyFont="1" applyBorder="1">
      <alignment vertical="center"/>
    </xf>
    <xf numFmtId="0" fontId="10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0" fillId="0" borderId="0" xfId="0" applyFont="1" applyAlignment="1">
      <alignment horizontal="left" vertical="center" shrinkToFit="1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1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2.png"/><Relationship Id="rId1" Type="http://schemas.openxmlformats.org/officeDocument/2006/relationships/image" Target="../media/image2.png"/><Relationship Id="rId5" Type="http://schemas.openxmlformats.org/officeDocument/2006/relationships/image" Target="../media/image14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139594</xdr:colOff>
      <xdr:row>1</xdr:row>
      <xdr:rowOff>76200</xdr:rowOff>
    </xdr:from>
    <xdr:to>
      <xdr:col>8</xdr:col>
      <xdr:colOff>45720</xdr:colOff>
      <xdr:row>18</xdr:row>
      <xdr:rowOff>124415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4A459C36-059B-4435-878E-0ADE65E655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77254" y="274320"/>
          <a:ext cx="2725526" cy="3416255"/>
        </a:xfrm>
        <a:prstGeom prst="rect">
          <a:avLst/>
        </a:prstGeom>
      </xdr:spPr>
    </xdr:pic>
    <xdr:clientData/>
  </xdr:twoCellAnchor>
  <xdr:twoCellAnchor editAs="oneCell">
    <xdr:from>
      <xdr:col>13</xdr:col>
      <xdr:colOff>68580</xdr:colOff>
      <xdr:row>1</xdr:row>
      <xdr:rowOff>88336</xdr:rowOff>
    </xdr:from>
    <xdr:to>
      <xdr:col>16</xdr:col>
      <xdr:colOff>181610</xdr:colOff>
      <xdr:row>16</xdr:row>
      <xdr:rowOff>83820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EDB7BDAD-204A-48DA-BABF-5EBD570710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44200" y="286456"/>
          <a:ext cx="2887980" cy="2967284"/>
        </a:xfrm>
        <a:prstGeom prst="rect">
          <a:avLst/>
        </a:prstGeom>
      </xdr:spPr>
    </xdr:pic>
    <xdr:clientData/>
  </xdr:twoCellAnchor>
  <xdr:twoCellAnchor editAs="oneCell">
    <xdr:from>
      <xdr:col>17</xdr:col>
      <xdr:colOff>13612</xdr:colOff>
      <xdr:row>1</xdr:row>
      <xdr:rowOff>53340</xdr:rowOff>
    </xdr:from>
    <xdr:to>
      <xdr:col>21</xdr:col>
      <xdr:colOff>236220</xdr:colOff>
      <xdr:row>19</xdr:row>
      <xdr:rowOff>114300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E8860FD5-035D-4BF5-AEED-9E2D40BC92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767712" y="251460"/>
          <a:ext cx="2904848" cy="3627120"/>
        </a:xfrm>
        <a:prstGeom prst="rect">
          <a:avLst/>
        </a:prstGeom>
      </xdr:spPr>
    </xdr:pic>
    <xdr:clientData/>
  </xdr:twoCellAnchor>
  <xdr:twoCellAnchor editAs="oneCell">
    <xdr:from>
      <xdr:col>13</xdr:col>
      <xdr:colOff>38100</xdr:colOff>
      <xdr:row>17</xdr:row>
      <xdr:rowOff>182679</xdr:rowOff>
    </xdr:from>
    <xdr:to>
      <xdr:col>16</xdr:col>
      <xdr:colOff>76199</xdr:colOff>
      <xdr:row>21</xdr:row>
      <xdr:rowOff>30941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88184BC6-CC03-18B9-1ABF-AE9836045A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538460" y="3550719"/>
          <a:ext cx="2819399" cy="63439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</xdr:row>
      <xdr:rowOff>16559</xdr:rowOff>
    </xdr:from>
    <xdr:to>
      <xdr:col>3</xdr:col>
      <xdr:colOff>789940</xdr:colOff>
      <xdr:row>28</xdr:row>
      <xdr:rowOff>26390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F0108E70-C74C-43F8-A082-0321061891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95300" y="4512359"/>
          <a:ext cx="3291840" cy="1198551"/>
        </a:xfrm>
        <a:prstGeom prst="rect">
          <a:avLst/>
        </a:prstGeom>
      </xdr:spPr>
    </xdr:pic>
    <xdr:clientData/>
  </xdr:twoCellAnchor>
  <xdr:twoCellAnchor editAs="oneCell">
    <xdr:from>
      <xdr:col>16</xdr:col>
      <xdr:colOff>632460</xdr:colOff>
      <xdr:row>21</xdr:row>
      <xdr:rowOff>20012</xdr:rowOff>
    </xdr:from>
    <xdr:to>
      <xdr:col>22</xdr:col>
      <xdr:colOff>67310</xdr:colOff>
      <xdr:row>26</xdr:row>
      <xdr:rowOff>181609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64DDBC9A-9AD5-0F03-18E2-9F9AFEBF36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716000" y="4180532"/>
          <a:ext cx="3413760" cy="1145847"/>
        </a:xfrm>
        <a:prstGeom prst="rect">
          <a:avLst/>
        </a:prstGeom>
      </xdr:spPr>
    </xdr:pic>
    <xdr:clientData/>
  </xdr:twoCellAnchor>
  <xdr:twoCellAnchor editAs="oneCell">
    <xdr:from>
      <xdr:col>9</xdr:col>
      <xdr:colOff>53341</xdr:colOff>
      <xdr:row>1</xdr:row>
      <xdr:rowOff>86258</xdr:rowOff>
    </xdr:from>
    <xdr:to>
      <xdr:col>11</xdr:col>
      <xdr:colOff>351790</xdr:colOff>
      <xdr:row>17</xdr:row>
      <xdr:rowOff>87442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7428A241-543C-A033-93CE-80DADC5D03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185661" y="284378"/>
          <a:ext cx="2628899" cy="3164754"/>
        </a:xfrm>
        <a:prstGeom prst="rect">
          <a:avLst/>
        </a:prstGeom>
      </xdr:spPr>
    </xdr:pic>
    <xdr:clientData/>
  </xdr:twoCellAnchor>
  <xdr:twoCellAnchor editAs="oneCell">
    <xdr:from>
      <xdr:col>7</xdr:col>
      <xdr:colOff>68581</xdr:colOff>
      <xdr:row>44</xdr:row>
      <xdr:rowOff>152854</xdr:rowOff>
    </xdr:from>
    <xdr:to>
      <xdr:col>13</xdr:col>
      <xdr:colOff>1189991</xdr:colOff>
      <xdr:row>58</xdr:row>
      <xdr:rowOff>123962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A6629DF7-F2AB-8D15-7A11-D5FD09C8C6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126481" y="8870134"/>
          <a:ext cx="5745480" cy="2738438"/>
        </a:xfrm>
        <a:prstGeom prst="rect">
          <a:avLst/>
        </a:prstGeom>
      </xdr:spPr>
    </xdr:pic>
    <xdr:clientData/>
  </xdr:twoCellAnchor>
  <xdr:twoCellAnchor editAs="oneCell">
    <xdr:from>
      <xdr:col>0</xdr:col>
      <xdr:colOff>435352</xdr:colOff>
      <xdr:row>39</xdr:row>
      <xdr:rowOff>22860</xdr:rowOff>
    </xdr:from>
    <xdr:to>
      <xdr:col>3</xdr:col>
      <xdr:colOff>723966</xdr:colOff>
      <xdr:row>63</xdr:row>
      <xdr:rowOff>172504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4F349915-3A80-D146-3061-FB420A9E65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35352" y="7749540"/>
          <a:ext cx="3278829" cy="49045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274320</xdr:colOff>
      <xdr:row>1</xdr:row>
      <xdr:rowOff>15240</xdr:rowOff>
    </xdr:from>
    <xdr:to>
      <xdr:col>8</xdr:col>
      <xdr:colOff>708660</xdr:colOff>
      <xdr:row>19</xdr:row>
      <xdr:rowOff>91349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97CAAFA2-8A22-4BDC-B8BD-1340A48F34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93080" y="182880"/>
          <a:ext cx="4366260" cy="309362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868680</xdr:colOff>
      <xdr:row>26</xdr:row>
      <xdr:rowOff>38100</xdr:rowOff>
    </xdr:from>
    <xdr:to>
      <xdr:col>13</xdr:col>
      <xdr:colOff>1550212</xdr:colOff>
      <xdr:row>51</xdr:row>
      <xdr:rowOff>129540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8ECD20A6-3001-4525-BEE0-BEA583438E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08420" y="3726180"/>
          <a:ext cx="4674412" cy="4282440"/>
        </a:xfrm>
        <a:prstGeom prst="rect">
          <a:avLst/>
        </a:prstGeom>
      </xdr:spPr>
    </xdr:pic>
    <xdr:clientData/>
  </xdr:twoCellAnchor>
  <xdr:twoCellAnchor>
    <xdr:from>
      <xdr:col>15</xdr:col>
      <xdr:colOff>289560</xdr:colOff>
      <xdr:row>3</xdr:row>
      <xdr:rowOff>60960</xdr:rowOff>
    </xdr:from>
    <xdr:to>
      <xdr:col>19</xdr:col>
      <xdr:colOff>472440</xdr:colOff>
      <xdr:row>35</xdr:row>
      <xdr:rowOff>146703</xdr:rowOff>
    </xdr:to>
    <xdr:grpSp>
      <xdr:nvGrpSpPr>
        <xdr:cNvPr id="7" name="그룹 6">
          <a:extLst>
            <a:ext uri="{FF2B5EF4-FFF2-40B4-BE49-F238E27FC236}">
              <a16:creationId xmlns:a16="http://schemas.microsoft.com/office/drawing/2014/main" id="{7C3032D6-E8F8-4BB0-934F-28DB09B4D7B0}"/>
            </a:ext>
          </a:extLst>
        </xdr:cNvPr>
        <xdr:cNvGrpSpPr/>
      </xdr:nvGrpSpPr>
      <xdr:grpSpPr>
        <a:xfrm>
          <a:off x="13665835" y="607060"/>
          <a:ext cx="2881630" cy="5870593"/>
          <a:chOff x="14036040" y="2011680"/>
          <a:chExt cx="2865120" cy="4779663"/>
        </a:xfrm>
      </xdr:grpSpPr>
      <xdr:pic>
        <xdr:nvPicPr>
          <xdr:cNvPr id="4" name="그림 3">
            <a:extLst>
              <a:ext uri="{FF2B5EF4-FFF2-40B4-BE49-F238E27FC236}">
                <a16:creationId xmlns:a16="http://schemas.microsoft.com/office/drawing/2014/main" id="{EF2B8643-3613-4323-B929-A8B84B74D73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4036040" y="2011680"/>
            <a:ext cx="2865120" cy="4779663"/>
          </a:xfrm>
          <a:prstGeom prst="rect">
            <a:avLst/>
          </a:prstGeom>
        </xdr:spPr>
      </xdr:pic>
      <xdr:sp macro="" textlink="">
        <xdr:nvSpPr>
          <xdr:cNvPr id="5" name="타원 4">
            <a:extLst>
              <a:ext uri="{FF2B5EF4-FFF2-40B4-BE49-F238E27FC236}">
                <a16:creationId xmlns:a16="http://schemas.microsoft.com/office/drawing/2014/main" id="{ADB209EA-4DE0-4BA8-8AE3-AFA8D3F298B1}"/>
              </a:ext>
            </a:extLst>
          </xdr:cNvPr>
          <xdr:cNvSpPr/>
        </xdr:nvSpPr>
        <xdr:spPr>
          <a:xfrm>
            <a:off x="16169640" y="4640580"/>
            <a:ext cx="411480" cy="457200"/>
          </a:xfrm>
          <a:prstGeom prst="ellipse">
            <a:avLst/>
          </a:prstGeom>
          <a:noFill/>
          <a:ln w="349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타원 5">
            <a:extLst>
              <a:ext uri="{FF2B5EF4-FFF2-40B4-BE49-F238E27FC236}">
                <a16:creationId xmlns:a16="http://schemas.microsoft.com/office/drawing/2014/main" id="{5ECCEF42-3503-42D4-AE7A-2C7E9CA803FC}"/>
              </a:ext>
            </a:extLst>
          </xdr:cNvPr>
          <xdr:cNvSpPr/>
        </xdr:nvSpPr>
        <xdr:spPr>
          <a:xfrm>
            <a:off x="16459200" y="4305300"/>
            <a:ext cx="411480" cy="457200"/>
          </a:xfrm>
          <a:prstGeom prst="ellipse">
            <a:avLst/>
          </a:prstGeom>
          <a:noFill/>
          <a:ln w="349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</xdr:colOff>
      <xdr:row>1</xdr:row>
      <xdr:rowOff>141800</xdr:rowOff>
    </xdr:from>
    <xdr:to>
      <xdr:col>16</xdr:col>
      <xdr:colOff>15241</xdr:colOff>
      <xdr:row>25</xdr:row>
      <xdr:rowOff>115375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0664DF5-9595-4F3A-8D19-D21EEF6AF8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64481" y="362780"/>
          <a:ext cx="5379720" cy="4728455"/>
        </a:xfrm>
        <a:prstGeom prst="rect">
          <a:avLst/>
        </a:prstGeom>
      </xdr:spPr>
    </xdr:pic>
    <xdr:clientData/>
  </xdr:twoCellAnchor>
  <xdr:twoCellAnchor editAs="oneCell">
    <xdr:from>
      <xdr:col>8</xdr:col>
      <xdr:colOff>99060</xdr:colOff>
      <xdr:row>24</xdr:row>
      <xdr:rowOff>28040</xdr:rowOff>
    </xdr:from>
    <xdr:to>
      <xdr:col>15</xdr:col>
      <xdr:colOff>595409</xdr:colOff>
      <xdr:row>40</xdr:row>
      <xdr:rowOff>175260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23DF8BBD-6C8A-286C-53A4-D904175405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63540" y="5331560"/>
          <a:ext cx="5190269" cy="3317140"/>
        </a:xfrm>
        <a:prstGeom prst="rect">
          <a:avLst/>
        </a:prstGeom>
      </xdr:spPr>
    </xdr:pic>
    <xdr:clientData/>
  </xdr:twoCellAnchor>
  <xdr:twoCellAnchor editAs="oneCell">
    <xdr:from>
      <xdr:col>7</xdr:col>
      <xdr:colOff>655321</xdr:colOff>
      <xdr:row>40</xdr:row>
      <xdr:rowOff>7620</xdr:rowOff>
    </xdr:from>
    <xdr:to>
      <xdr:col>16</xdr:col>
      <xdr:colOff>11597</xdr:colOff>
      <xdr:row>73</xdr:row>
      <xdr:rowOff>122971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D3172541-5647-FF57-F974-19E14CE603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349241" y="8846820"/>
          <a:ext cx="5391316" cy="6653311"/>
        </a:xfrm>
        <a:prstGeom prst="rect">
          <a:avLst/>
        </a:prstGeom>
      </xdr:spPr>
    </xdr:pic>
    <xdr:clientData/>
  </xdr:twoCellAnchor>
  <xdr:twoCellAnchor editAs="oneCell">
    <xdr:from>
      <xdr:col>16</xdr:col>
      <xdr:colOff>622225</xdr:colOff>
      <xdr:row>4</xdr:row>
      <xdr:rowOff>30480</xdr:rowOff>
    </xdr:from>
    <xdr:to>
      <xdr:col>23</xdr:col>
      <xdr:colOff>163213</xdr:colOff>
      <xdr:row>34</xdr:row>
      <xdr:rowOff>185802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13C47B13-87EC-A7A3-12E9-578D7C45FF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480725" y="822960"/>
          <a:ext cx="4234908" cy="609892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37</xdr:row>
      <xdr:rowOff>0</xdr:rowOff>
    </xdr:from>
    <xdr:to>
      <xdr:col>24</xdr:col>
      <xdr:colOff>306080</xdr:colOff>
      <xdr:row>71</xdr:row>
      <xdr:rowOff>168682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B69FD28D-1583-32B0-4515-7B43D4F6A0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529060" y="7330440"/>
          <a:ext cx="5000000" cy="69047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83F16-8151-4C43-9110-1C130E40A630}">
  <sheetPr codeName="Sheet1"/>
  <dimension ref="B1:V39"/>
  <sheetViews>
    <sheetView tabSelected="1" workbookViewId="0">
      <selection activeCell="D6" sqref="D6"/>
    </sheetView>
  </sheetViews>
  <sheetFormatPr defaultColWidth="8.83203125" defaultRowHeight="16" x14ac:dyDescent="0.45"/>
  <cols>
    <col min="1" max="1" width="6.5" style="29" customWidth="1"/>
    <col min="2" max="2" width="18.1640625" style="29" customWidth="1"/>
    <col min="3" max="3" width="14.58203125" style="29" bestFit="1" customWidth="1"/>
    <col min="4" max="4" width="11.33203125" style="29" customWidth="1"/>
    <col min="5" max="5" width="4.4140625" style="29" customWidth="1"/>
    <col min="6" max="6" width="12" style="29" customWidth="1"/>
    <col min="7" max="8" width="14.08203125" style="29" customWidth="1"/>
    <col min="9" max="9" width="3.1640625" style="29" customWidth="1"/>
    <col min="10" max="10" width="12.9140625" style="29" customWidth="1"/>
    <col min="11" max="11" width="17.58203125" style="29" bestFit="1" customWidth="1"/>
    <col min="12" max="12" width="8.83203125" style="29"/>
    <col min="13" max="13" width="4" style="29" customWidth="1"/>
    <col min="14" max="14" width="18.9140625" style="29" customWidth="1"/>
    <col min="15" max="16" width="8.83203125" style="29"/>
    <col min="17" max="17" width="6.58203125" style="29" customWidth="1"/>
    <col min="18" max="16384" width="8.83203125" style="29"/>
  </cols>
  <sheetData>
    <row r="1" spans="2:18" x14ac:dyDescent="0.45">
      <c r="B1" s="30" t="s">
        <v>75</v>
      </c>
      <c r="F1" s="30" t="s">
        <v>73</v>
      </c>
      <c r="J1" s="30" t="s">
        <v>74</v>
      </c>
      <c r="N1" s="30" t="s">
        <v>76</v>
      </c>
      <c r="R1" s="30" t="s">
        <v>79</v>
      </c>
    </row>
    <row r="2" spans="2:18" x14ac:dyDescent="0.45">
      <c r="B2" s="47" t="s">
        <v>49</v>
      </c>
    </row>
    <row r="3" spans="2:18" x14ac:dyDescent="0.45">
      <c r="B3" s="41" t="s">
        <v>72</v>
      </c>
      <c r="C3" s="46" t="s">
        <v>37</v>
      </c>
    </row>
    <row r="4" spans="2:18" x14ac:dyDescent="0.45">
      <c r="B4" s="43" t="s">
        <v>87</v>
      </c>
      <c r="C4" s="60">
        <v>229478921817</v>
      </c>
    </row>
    <row r="5" spans="2:18" x14ac:dyDescent="0.45">
      <c r="B5" s="43" t="s">
        <v>88</v>
      </c>
      <c r="C5" s="60">
        <v>47844962474</v>
      </c>
    </row>
    <row r="6" spans="2:18" x14ac:dyDescent="0.45">
      <c r="B6" s="43" t="s">
        <v>89</v>
      </c>
      <c r="C6" s="60">
        <v>58900474726</v>
      </c>
    </row>
    <row r="7" spans="2:18" x14ac:dyDescent="0.45">
      <c r="B7" s="43" t="s">
        <v>50</v>
      </c>
      <c r="C7" s="60">
        <f>SUM(C5:C6)</f>
        <v>106745437200</v>
      </c>
    </row>
    <row r="8" spans="2:18" x14ac:dyDescent="0.45">
      <c r="B8" s="43" t="s">
        <v>90</v>
      </c>
      <c r="C8" s="60">
        <v>233746570701</v>
      </c>
    </row>
    <row r="9" spans="2:18" x14ac:dyDescent="0.45">
      <c r="B9" s="43" t="s">
        <v>91</v>
      </c>
      <c r="C9" s="60">
        <v>484769790412</v>
      </c>
    </row>
    <row r="10" spans="2:18" x14ac:dyDescent="0.45">
      <c r="B10" s="49" t="s">
        <v>80</v>
      </c>
      <c r="C10" s="60">
        <f>(C8+C9)/2</f>
        <v>359258180556.5</v>
      </c>
    </row>
    <row r="11" spans="2:18" x14ac:dyDescent="0.45">
      <c r="B11" s="35" t="s">
        <v>16</v>
      </c>
      <c r="C11" s="35">
        <v>2</v>
      </c>
      <c r="D11" s="29" t="s">
        <v>97</v>
      </c>
    </row>
    <row r="12" spans="2:18" x14ac:dyDescent="0.45">
      <c r="B12" s="48" t="s">
        <v>21</v>
      </c>
      <c r="C12" s="42">
        <f>C7/C8</f>
        <v>0.45667167171639422</v>
      </c>
      <c r="D12" s="29" t="s">
        <v>97</v>
      </c>
    </row>
    <row r="13" spans="2:18" x14ac:dyDescent="0.45">
      <c r="B13" s="35" t="s">
        <v>92</v>
      </c>
      <c r="C13" s="37" t="s">
        <v>81</v>
      </c>
      <c r="D13" s="29" t="s">
        <v>97</v>
      </c>
    </row>
    <row r="14" spans="2:18" x14ac:dyDescent="0.45">
      <c r="B14" s="35" t="s">
        <v>53</v>
      </c>
      <c r="C14" s="37" t="s">
        <v>81</v>
      </c>
      <c r="D14" s="29" t="s">
        <v>97</v>
      </c>
    </row>
    <row r="15" spans="2:18" x14ac:dyDescent="0.45">
      <c r="B15" s="35" t="s">
        <v>93</v>
      </c>
      <c r="C15" s="37" t="s">
        <v>81</v>
      </c>
      <c r="D15" s="29" t="s">
        <v>97</v>
      </c>
    </row>
    <row r="16" spans="2:18" x14ac:dyDescent="0.45">
      <c r="B16" s="35" t="s">
        <v>94</v>
      </c>
      <c r="C16" s="37" t="s">
        <v>81</v>
      </c>
      <c r="D16" s="29" t="s">
        <v>97</v>
      </c>
    </row>
    <row r="17" spans="2:22" x14ac:dyDescent="0.45">
      <c r="B17" s="35" t="s">
        <v>98</v>
      </c>
      <c r="C17" s="37" t="s">
        <v>81</v>
      </c>
      <c r="D17" s="29" t="s">
        <v>97</v>
      </c>
    </row>
    <row r="18" spans="2:22" x14ac:dyDescent="0.45">
      <c r="B18" s="35" t="s">
        <v>86</v>
      </c>
      <c r="C18" s="60">
        <v>1905</v>
      </c>
      <c r="D18" s="29" t="s">
        <v>23</v>
      </c>
    </row>
    <row r="20" spans="2:22" x14ac:dyDescent="0.45">
      <c r="F20" s="61" t="str">
        <f>B4</f>
        <v>자산총액(개별)</v>
      </c>
      <c r="G20" s="31">
        <v>2294</v>
      </c>
      <c r="H20" s="29" t="s">
        <v>11</v>
      </c>
      <c r="J20" s="29" t="s">
        <v>9</v>
      </c>
      <c r="K20" s="34">
        <v>3592</v>
      </c>
      <c r="L20" s="29" t="s">
        <v>11</v>
      </c>
    </row>
    <row r="21" spans="2:22" x14ac:dyDescent="0.45">
      <c r="B21" s="30" t="s">
        <v>78</v>
      </c>
      <c r="F21" s="50" t="s">
        <v>7</v>
      </c>
      <c r="J21" s="29" t="s">
        <v>83</v>
      </c>
      <c r="K21" s="31"/>
      <c r="R21" s="30" t="s">
        <v>77</v>
      </c>
    </row>
    <row r="22" spans="2:22" x14ac:dyDescent="0.45">
      <c r="J22" s="52" t="s">
        <v>57</v>
      </c>
      <c r="K22" s="36">
        <f>1340+(1400-1340)*$K$20/3000</f>
        <v>1411.84</v>
      </c>
      <c r="L22" s="58" t="s">
        <v>51</v>
      </c>
    </row>
    <row r="23" spans="2:22" x14ac:dyDescent="0.45">
      <c r="J23" s="65"/>
      <c r="K23" s="65"/>
      <c r="L23" s="65"/>
    </row>
    <row r="24" spans="2:22" x14ac:dyDescent="0.45">
      <c r="J24" s="66" t="s">
        <v>54</v>
      </c>
      <c r="K24" s="67" t="s">
        <v>99</v>
      </c>
      <c r="L24" s="68" t="s">
        <v>15</v>
      </c>
      <c r="N24" s="35" t="s">
        <v>56</v>
      </c>
      <c r="O24" s="55">
        <v>0.76</v>
      </c>
    </row>
    <row r="25" spans="2:22" x14ac:dyDescent="0.45">
      <c r="J25" s="52" t="s">
        <v>52</v>
      </c>
      <c r="K25" s="51">
        <f>(1+L25)</f>
        <v>1.1000000000000001</v>
      </c>
      <c r="L25" s="59">
        <v>0.1</v>
      </c>
      <c r="N25" s="35" t="s">
        <v>58</v>
      </c>
      <c r="O25" s="38">
        <f>V36</f>
        <v>0.90500000000000003</v>
      </c>
    </row>
    <row r="26" spans="2:22" x14ac:dyDescent="0.45">
      <c r="J26" s="52" t="s">
        <v>21</v>
      </c>
      <c r="K26" s="51">
        <f>(1+L26)</f>
        <v>1.07</v>
      </c>
      <c r="L26" s="59">
        <v>7.0000000000000007E-2</v>
      </c>
      <c r="N26" s="52" t="s">
        <v>70</v>
      </c>
      <c r="O26" s="56">
        <f>O24/O25</f>
        <v>0.83977900552486184</v>
      </c>
    </row>
    <row r="27" spans="2:22" x14ac:dyDescent="0.45">
      <c r="J27" s="35" t="s">
        <v>92</v>
      </c>
      <c r="K27" s="51">
        <f>(1+L27)</f>
        <v>1</v>
      </c>
      <c r="L27" s="38">
        <v>0</v>
      </c>
    </row>
    <row r="28" spans="2:22" x14ac:dyDescent="0.45">
      <c r="J28" s="52" t="s">
        <v>53</v>
      </c>
      <c r="K28" s="51">
        <f t="shared" ref="K28:K31" si="0">(1+L28)</f>
        <v>1</v>
      </c>
      <c r="L28" s="38">
        <v>0</v>
      </c>
    </row>
    <row r="29" spans="2:22" x14ac:dyDescent="0.45">
      <c r="J29" s="52" t="s">
        <v>93</v>
      </c>
      <c r="K29" s="51">
        <f t="shared" si="0"/>
        <v>1</v>
      </c>
      <c r="L29" s="38">
        <v>0</v>
      </c>
      <c r="R29" s="29" t="s">
        <v>82</v>
      </c>
    </row>
    <row r="30" spans="2:22" x14ac:dyDescent="0.45">
      <c r="J30" s="35" t="s">
        <v>94</v>
      </c>
      <c r="K30" s="51">
        <f t="shared" si="0"/>
        <v>1</v>
      </c>
      <c r="L30" s="38">
        <v>0</v>
      </c>
      <c r="R30" s="37" t="s">
        <v>28</v>
      </c>
      <c r="S30" s="37" t="s">
        <v>62</v>
      </c>
      <c r="T30" s="37" t="s">
        <v>64</v>
      </c>
      <c r="U30" s="57" t="s">
        <v>69</v>
      </c>
      <c r="V30" s="57" t="s">
        <v>58</v>
      </c>
    </row>
    <row r="31" spans="2:22" x14ac:dyDescent="0.45">
      <c r="B31" s="45" t="s">
        <v>84</v>
      </c>
      <c r="C31" s="59">
        <v>1</v>
      </c>
      <c r="D31" s="59">
        <v>0.95</v>
      </c>
      <c r="J31" s="35" t="s">
        <v>95</v>
      </c>
      <c r="K31" s="51">
        <f t="shared" si="0"/>
        <v>1</v>
      </c>
      <c r="L31" s="38">
        <v>0</v>
      </c>
      <c r="R31" s="45" t="s">
        <v>59</v>
      </c>
      <c r="S31" s="37" t="s">
        <v>63</v>
      </c>
      <c r="T31" s="35">
        <v>1.2</v>
      </c>
      <c r="U31" s="44">
        <v>0.05</v>
      </c>
      <c r="V31" s="35">
        <f>T31*U31</f>
        <v>0.06</v>
      </c>
    </row>
    <row r="32" spans="2:22" x14ac:dyDescent="0.45">
      <c r="B32" s="45" t="s">
        <v>10</v>
      </c>
      <c r="C32" s="36">
        <f>K32</f>
        <v>1661.7356800000002</v>
      </c>
      <c r="D32" s="36">
        <f>K34</f>
        <v>1578.6488960000001</v>
      </c>
      <c r="J32" s="64" t="s">
        <v>103</v>
      </c>
      <c r="K32" s="39">
        <f>K22*K25*K26*K27*K28*K29*K30*K31</f>
        <v>1661.7356800000002</v>
      </c>
      <c r="L32" s="35"/>
      <c r="R32" s="45" t="s">
        <v>60</v>
      </c>
      <c r="S32" s="37" t="s">
        <v>67</v>
      </c>
      <c r="T32" s="35">
        <v>1.1000000000000001</v>
      </c>
      <c r="U32" s="44">
        <v>0.15</v>
      </c>
      <c r="V32" s="35">
        <f t="shared" ref="V32:V35" si="1">T32*U32</f>
        <v>0.16500000000000001</v>
      </c>
    </row>
    <row r="33" spans="2:22" x14ac:dyDescent="0.45">
      <c r="B33" s="45" t="s">
        <v>70</v>
      </c>
      <c r="C33" s="63">
        <f>O24</f>
        <v>0.76</v>
      </c>
      <c r="D33" s="63">
        <f>C33</f>
        <v>0.76</v>
      </c>
      <c r="F33" s="29" t="s">
        <v>96</v>
      </c>
      <c r="R33" s="45" t="s">
        <v>60</v>
      </c>
      <c r="S33" s="37" t="s">
        <v>68</v>
      </c>
      <c r="T33" s="35">
        <v>1</v>
      </c>
      <c r="U33" s="44">
        <v>0.3</v>
      </c>
      <c r="V33" s="35">
        <f t="shared" si="1"/>
        <v>0.3</v>
      </c>
    </row>
    <row r="34" spans="2:22" x14ac:dyDescent="0.45">
      <c r="B34" s="54" t="s">
        <v>85</v>
      </c>
      <c r="C34" s="62">
        <f>C32*C33</f>
        <v>1262.9191168000002</v>
      </c>
      <c r="D34" s="62">
        <f>D32*D33</f>
        <v>1199.77316096</v>
      </c>
      <c r="J34" s="33" t="s">
        <v>55</v>
      </c>
      <c r="K34" s="40">
        <f>K32*95%</f>
        <v>1578.6488960000001</v>
      </c>
      <c r="R34" s="45" t="s">
        <v>60</v>
      </c>
      <c r="S34" s="37" t="s">
        <v>65</v>
      </c>
      <c r="T34" s="35">
        <v>1</v>
      </c>
      <c r="U34" s="44">
        <v>0.3</v>
      </c>
      <c r="V34" s="35">
        <f t="shared" si="1"/>
        <v>0.3</v>
      </c>
    </row>
    <row r="35" spans="2:22" x14ac:dyDescent="0.45">
      <c r="B35" s="35" t="s">
        <v>100</v>
      </c>
      <c r="C35" s="36">
        <f>C34*0.4</f>
        <v>505.16764672000011</v>
      </c>
      <c r="D35" s="36">
        <f>D34*0.4</f>
        <v>479.90926438400004</v>
      </c>
      <c r="F35" s="69" t="s">
        <v>102</v>
      </c>
      <c r="G35" s="69"/>
      <c r="H35" s="69"/>
      <c r="R35" s="45" t="s">
        <v>61</v>
      </c>
      <c r="S35" s="37" t="s">
        <v>66</v>
      </c>
      <c r="T35" s="35">
        <v>0.4</v>
      </c>
      <c r="U35" s="44">
        <v>0.2</v>
      </c>
      <c r="V35" s="35">
        <f t="shared" si="1"/>
        <v>8.0000000000000016E-2</v>
      </c>
    </row>
    <row r="36" spans="2:22" x14ac:dyDescent="0.45">
      <c r="B36" s="35" t="s">
        <v>71</v>
      </c>
      <c r="C36" s="36">
        <f>C34+C35</f>
        <v>1768.0867635200002</v>
      </c>
      <c r="D36" s="36">
        <f>D34+D35</f>
        <v>1679.682425344</v>
      </c>
      <c r="R36" s="45" t="s">
        <v>22</v>
      </c>
      <c r="S36" s="35"/>
      <c r="T36" s="35"/>
      <c r="U36" s="38">
        <f>SUM(U31:U35)</f>
        <v>1</v>
      </c>
      <c r="V36" s="53">
        <f>SUM(V31:V35)</f>
        <v>0.90500000000000003</v>
      </c>
    </row>
    <row r="37" spans="2:22" x14ac:dyDescent="0.45">
      <c r="C37" s="32"/>
      <c r="D37" s="32"/>
    </row>
    <row r="39" spans="2:22" x14ac:dyDescent="0.45">
      <c r="B39" s="29" t="s">
        <v>101</v>
      </c>
    </row>
  </sheetData>
  <mergeCells count="1">
    <mergeCell ref="F35:H35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9E980-5A03-4688-A341-76879D8F7D3E}">
  <sheetPr codeName="Sheet2"/>
  <dimension ref="B1:E9"/>
  <sheetViews>
    <sheetView workbookViewId="0">
      <selection activeCell="D17" sqref="D17"/>
    </sheetView>
  </sheetViews>
  <sheetFormatPr defaultColWidth="17.1640625" defaultRowHeight="14.5" x14ac:dyDescent="0.45"/>
  <cols>
    <col min="1" max="1" width="5.58203125" style="3" customWidth="1"/>
    <col min="2" max="2" width="12.58203125" style="3" customWidth="1"/>
    <col min="3" max="16384" width="17.1640625" style="3"/>
  </cols>
  <sheetData>
    <row r="1" spans="2:5" x14ac:dyDescent="0.45">
      <c r="B1" s="5" t="s">
        <v>0</v>
      </c>
      <c r="C1" s="5" t="s">
        <v>5</v>
      </c>
      <c r="D1" s="5" t="s">
        <v>4</v>
      </c>
      <c r="E1" s="5" t="s">
        <v>3</v>
      </c>
    </row>
    <row r="2" spans="2:5" x14ac:dyDescent="0.45">
      <c r="B2" s="7" t="s">
        <v>1</v>
      </c>
      <c r="C2" s="6">
        <v>85007232343</v>
      </c>
      <c r="D2" s="6">
        <v>205388465809</v>
      </c>
      <c r="E2" s="6">
        <f>C2+D2</f>
        <v>290395698152</v>
      </c>
    </row>
    <row r="3" spans="2:5" x14ac:dyDescent="0.45">
      <c r="B3" s="7" t="s">
        <v>2</v>
      </c>
      <c r="C3" s="6">
        <v>8697726429</v>
      </c>
      <c r="D3" s="6">
        <v>17619467927</v>
      </c>
      <c r="E3" s="6">
        <f>C3+D3</f>
        <v>26317194356</v>
      </c>
    </row>
    <row r="4" spans="2:5" x14ac:dyDescent="0.45">
      <c r="B4" s="7" t="s">
        <v>6</v>
      </c>
      <c r="C4" s="6"/>
      <c r="D4" s="6">
        <v>151401752460</v>
      </c>
      <c r="E4" s="6">
        <f>C3+D4</f>
        <v>160099478889</v>
      </c>
    </row>
    <row r="5" spans="2:5" x14ac:dyDescent="0.45">
      <c r="C5" s="4"/>
      <c r="D5" s="4"/>
      <c r="E5" s="4"/>
    </row>
    <row r="6" spans="2:5" x14ac:dyDescent="0.45">
      <c r="C6" s="4" t="s">
        <v>7</v>
      </c>
      <c r="D6" s="4"/>
      <c r="E6" s="4"/>
    </row>
    <row r="7" spans="2:5" x14ac:dyDescent="0.45">
      <c r="C7" s="4"/>
      <c r="D7" s="4"/>
      <c r="E7" s="4"/>
    </row>
    <row r="8" spans="2:5" x14ac:dyDescent="0.45">
      <c r="C8" s="4" t="s">
        <v>30</v>
      </c>
      <c r="D8" s="4" t="s">
        <v>31</v>
      </c>
      <c r="E8" s="4"/>
    </row>
    <row r="9" spans="2:5" x14ac:dyDescent="0.45">
      <c r="B9" s="3" t="s">
        <v>29</v>
      </c>
      <c r="E9" s="3" t="s">
        <v>32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77F80-7804-468B-8C98-D7444705E93A}">
  <sheetPr codeName="Sheet3"/>
  <dimension ref="B2:N42"/>
  <sheetViews>
    <sheetView topLeftCell="A16" workbookViewId="0">
      <selection activeCell="B4" sqref="B4:C8"/>
    </sheetView>
  </sheetViews>
  <sheetFormatPr defaultColWidth="8.83203125" defaultRowHeight="14.5" x14ac:dyDescent="0.45"/>
  <cols>
    <col min="1" max="1" width="8.83203125" style="1"/>
    <col min="2" max="3" width="13.33203125" style="1" customWidth="1"/>
    <col min="4" max="4" width="12.5" style="1" bestFit="1" customWidth="1"/>
    <col min="5" max="5" width="11.6640625" style="1" bestFit="1" customWidth="1"/>
    <col min="6" max="8" width="8.83203125" style="1"/>
    <col min="9" max="10" width="12.6640625" style="1" customWidth="1"/>
    <col min="11" max="12" width="8.83203125" style="1"/>
    <col min="13" max="13" width="9.4140625" style="1" bestFit="1" customWidth="1"/>
    <col min="14" max="14" width="27.83203125" style="1" customWidth="1"/>
    <col min="15" max="16384" width="8.83203125" style="1"/>
  </cols>
  <sheetData>
    <row r="2" spans="2:14" x14ac:dyDescent="0.45">
      <c r="B2" s="1" t="s">
        <v>7</v>
      </c>
      <c r="F2" s="1" t="s">
        <v>6</v>
      </c>
      <c r="G2" s="1">
        <v>1600</v>
      </c>
      <c r="H2" s="1" t="s">
        <v>11</v>
      </c>
    </row>
    <row r="3" spans="2:14" x14ac:dyDescent="0.45">
      <c r="F3" s="1" t="s">
        <v>16</v>
      </c>
      <c r="G3" s="1">
        <v>2</v>
      </c>
    </row>
    <row r="4" spans="2:14" x14ac:dyDescent="0.45">
      <c r="B4" s="12"/>
      <c r="C4" s="12" t="s">
        <v>37</v>
      </c>
      <c r="D4" s="12" t="s">
        <v>0</v>
      </c>
      <c r="E4" s="12" t="s">
        <v>19</v>
      </c>
      <c r="F4" s="12"/>
      <c r="M4" s="8" t="s">
        <v>34</v>
      </c>
      <c r="N4" s="8"/>
    </row>
    <row r="5" spans="2:14" x14ac:dyDescent="0.45">
      <c r="B5" s="13" t="s">
        <v>17</v>
      </c>
      <c r="C5" s="27">
        <v>47868078482</v>
      </c>
      <c r="D5" s="14">
        <v>27644220392</v>
      </c>
      <c r="E5" s="15">
        <v>12803664207</v>
      </c>
      <c r="F5" s="12"/>
      <c r="I5" s="24" t="s">
        <v>28</v>
      </c>
      <c r="J5" s="24" t="s">
        <v>41</v>
      </c>
      <c r="K5" s="24" t="s">
        <v>30</v>
      </c>
      <c r="L5" s="24" t="s">
        <v>31</v>
      </c>
      <c r="M5" s="24" t="s">
        <v>34</v>
      </c>
      <c r="N5" s="24" t="s">
        <v>27</v>
      </c>
    </row>
    <row r="6" spans="2:14" x14ac:dyDescent="0.45">
      <c r="B6" s="13" t="s">
        <v>38</v>
      </c>
      <c r="C6" s="27">
        <v>58665802092</v>
      </c>
      <c r="D6" s="14"/>
      <c r="E6" s="15"/>
      <c r="F6" s="12"/>
      <c r="I6" s="24"/>
      <c r="J6" s="24"/>
      <c r="K6" s="24"/>
      <c r="L6" s="24"/>
      <c r="M6" s="24"/>
      <c r="N6" s="24"/>
    </row>
    <row r="7" spans="2:14" x14ac:dyDescent="0.45">
      <c r="B7" s="13" t="s">
        <v>18</v>
      </c>
      <c r="C7" s="27">
        <v>229478921817</v>
      </c>
      <c r="D7" s="14">
        <v>151401752460</v>
      </c>
      <c r="E7" s="15">
        <v>98473754710</v>
      </c>
      <c r="F7" s="12"/>
      <c r="I7" s="10" t="s">
        <v>29</v>
      </c>
      <c r="J7" s="10"/>
      <c r="K7" s="21">
        <f>G28</f>
        <v>1322.5</v>
      </c>
      <c r="L7" s="25">
        <f>D28</f>
        <v>1405.3</v>
      </c>
      <c r="M7" s="21">
        <f>L7-K7</f>
        <v>82.799999999999955</v>
      </c>
      <c r="N7" s="21" t="s">
        <v>35</v>
      </c>
    </row>
    <row r="8" spans="2:14" x14ac:dyDescent="0.45">
      <c r="B8" s="12" t="s">
        <v>20</v>
      </c>
      <c r="C8" s="16">
        <f>(C5+C6)/C7</f>
        <v>0.46424255321783492</v>
      </c>
      <c r="D8" s="16">
        <f>D5/D7</f>
        <v>0.18258850999299722</v>
      </c>
      <c r="E8" s="16">
        <f>E5/E7</f>
        <v>0.13002108272103682</v>
      </c>
      <c r="F8" s="12"/>
      <c r="I8" s="10" t="s">
        <v>33</v>
      </c>
      <c r="J8" s="10"/>
      <c r="K8" s="23"/>
      <c r="L8" s="26">
        <v>0.95</v>
      </c>
      <c r="M8" s="23">
        <f>L8-K8</f>
        <v>0.95</v>
      </c>
      <c r="N8" s="23" t="s">
        <v>36</v>
      </c>
    </row>
    <row r="9" spans="2:14" x14ac:dyDescent="0.45">
      <c r="B9" s="12"/>
      <c r="C9" s="12"/>
      <c r="D9" s="12"/>
      <c r="E9" s="12"/>
      <c r="F9" s="12"/>
      <c r="I9" s="10" t="s">
        <v>10</v>
      </c>
      <c r="J9" s="10"/>
      <c r="K9" s="21">
        <v>1300</v>
      </c>
      <c r="L9" s="21">
        <f>L7*L8</f>
        <v>1335.0349999999999</v>
      </c>
      <c r="M9" s="21">
        <f>L9-K9</f>
        <v>35.034999999999854</v>
      </c>
      <c r="N9" s="21"/>
    </row>
    <row r="10" spans="2:14" x14ac:dyDescent="0.45">
      <c r="B10" s="1" t="s">
        <v>24</v>
      </c>
      <c r="D10" s="1">
        <v>1300</v>
      </c>
      <c r="E10" s="1" t="s">
        <v>23</v>
      </c>
    </row>
    <row r="11" spans="2:14" x14ac:dyDescent="0.45">
      <c r="D11" s="17"/>
    </row>
    <row r="14" spans="2:14" x14ac:dyDescent="0.45">
      <c r="B14" s="1" t="s">
        <v>8</v>
      </c>
      <c r="M14" s="17"/>
    </row>
    <row r="15" spans="2:14" x14ac:dyDescent="0.45">
      <c r="B15" s="9" t="s">
        <v>9</v>
      </c>
      <c r="C15" s="9"/>
      <c r="D15" s="9" t="s">
        <v>14</v>
      </c>
    </row>
    <row r="16" spans="2:14" x14ac:dyDescent="0.45">
      <c r="B16" s="9" t="s">
        <v>12</v>
      </c>
      <c r="C16" s="9"/>
      <c r="D16" s="10">
        <v>1150</v>
      </c>
    </row>
    <row r="17" spans="2:7" x14ac:dyDescent="0.45">
      <c r="B17" s="9" t="s">
        <v>13</v>
      </c>
      <c r="C17" s="28">
        <v>1270</v>
      </c>
      <c r="D17" s="10">
        <v>1270</v>
      </c>
    </row>
    <row r="18" spans="2:7" x14ac:dyDescent="0.45">
      <c r="B18" s="9" t="s">
        <v>40</v>
      </c>
      <c r="C18" s="28">
        <v>1340</v>
      </c>
      <c r="D18" s="10"/>
    </row>
    <row r="19" spans="2:7" x14ac:dyDescent="0.45">
      <c r="B19" s="8"/>
      <c r="C19" s="8"/>
    </row>
    <row r="20" spans="2:7" x14ac:dyDescent="0.45">
      <c r="B20" s="9" t="s">
        <v>28</v>
      </c>
      <c r="C20" s="9"/>
      <c r="D20" s="9" t="s">
        <v>25</v>
      </c>
      <c r="E20" s="9" t="s">
        <v>26</v>
      </c>
      <c r="F20" s="1" t="s">
        <v>27</v>
      </c>
      <c r="G20" s="22" t="s">
        <v>30</v>
      </c>
    </row>
    <row r="21" spans="2:7" x14ac:dyDescent="0.45">
      <c r="B21" s="10" t="s">
        <v>10</v>
      </c>
      <c r="C21" s="19">
        <f>C17+(C18-C17)*(C7/200000000000)</f>
        <v>1350.3176226359501</v>
      </c>
      <c r="D21" s="19">
        <f>D16+(D17-D16)*0.6</f>
        <v>1222</v>
      </c>
      <c r="E21" s="20">
        <f>D21</f>
        <v>1222</v>
      </c>
      <c r="G21" s="2">
        <f>D16</f>
        <v>1150</v>
      </c>
    </row>
    <row r="22" spans="2:7" x14ac:dyDescent="0.45">
      <c r="B22" s="10" t="s">
        <v>15</v>
      </c>
      <c r="C22" s="10"/>
      <c r="D22" s="10"/>
      <c r="E22" s="10"/>
      <c r="G22" s="2"/>
    </row>
    <row r="23" spans="2:7" x14ac:dyDescent="0.45">
      <c r="B23" s="10" t="s">
        <v>42</v>
      </c>
      <c r="C23" s="19">
        <f>C21*$F$23</f>
        <v>202.5476433953925</v>
      </c>
      <c r="D23" s="10"/>
      <c r="E23" s="10"/>
      <c r="F23" s="11">
        <v>0.15</v>
      </c>
      <c r="G23" s="2"/>
    </row>
    <row r="24" spans="2:7" x14ac:dyDescent="0.45">
      <c r="B24" s="10" t="s">
        <v>16</v>
      </c>
      <c r="C24" s="19">
        <f>C21*$F$24</f>
        <v>135.03176226359503</v>
      </c>
      <c r="D24" s="19">
        <f>D21*F24</f>
        <v>122.2</v>
      </c>
      <c r="E24" s="21">
        <f>D24</f>
        <v>122.2</v>
      </c>
      <c r="F24" s="11">
        <v>0.1</v>
      </c>
      <c r="G24" s="2">
        <f>G21*F24</f>
        <v>115</v>
      </c>
    </row>
    <row r="25" spans="2:7" x14ac:dyDescent="0.45">
      <c r="B25" s="10" t="s">
        <v>21</v>
      </c>
      <c r="C25" s="19">
        <f>C21*$F$25</f>
        <v>67.515881131797514</v>
      </c>
      <c r="D25" s="19">
        <f>D21*F25</f>
        <v>61.1</v>
      </c>
      <c r="E25" s="21">
        <f>D25</f>
        <v>61.1</v>
      </c>
      <c r="F25" s="11">
        <v>0.05</v>
      </c>
      <c r="G25" s="2">
        <f>G21*F25</f>
        <v>57.5</v>
      </c>
    </row>
    <row r="26" spans="2:7" x14ac:dyDescent="0.45">
      <c r="B26" s="10" t="s">
        <v>43</v>
      </c>
      <c r="C26" s="19">
        <f>$C$21*$F$26</f>
        <v>135.03176226359503</v>
      </c>
      <c r="D26" s="19"/>
      <c r="E26" s="21"/>
      <c r="F26" s="11">
        <v>0.1</v>
      </c>
      <c r="G26" s="2"/>
    </row>
    <row r="27" spans="2:7" x14ac:dyDescent="0.45">
      <c r="B27" s="10"/>
      <c r="C27" s="10"/>
      <c r="D27" s="10"/>
      <c r="E27" s="10"/>
      <c r="G27" s="2"/>
    </row>
    <row r="28" spans="2:7" x14ac:dyDescent="0.45">
      <c r="B28" s="10" t="s">
        <v>22</v>
      </c>
      <c r="C28" s="21">
        <f>SUM(C21:C27)</f>
        <v>1890.4446716903301</v>
      </c>
      <c r="D28" s="21">
        <f>SUM(D21:D25)</f>
        <v>1405.3</v>
      </c>
      <c r="E28" s="20">
        <f>SUM(E21:E27)</f>
        <v>1405.3</v>
      </c>
      <c r="G28" s="2">
        <f>SUM(G21:G27)</f>
        <v>1322.5</v>
      </c>
    </row>
    <row r="29" spans="2:7" x14ac:dyDescent="0.45">
      <c r="C29" s="11">
        <v>0.95</v>
      </c>
      <c r="D29" s="11">
        <v>0.95</v>
      </c>
      <c r="G29" s="11">
        <v>0.9</v>
      </c>
    </row>
    <row r="30" spans="2:7" x14ac:dyDescent="0.45">
      <c r="B30" s="1" t="s">
        <v>26</v>
      </c>
      <c r="C30" s="2">
        <f>C28*C29</f>
        <v>1795.9224381058134</v>
      </c>
      <c r="D30" s="2">
        <f>D28*D29</f>
        <v>1335.0349999999999</v>
      </c>
      <c r="G30" s="18">
        <f>G28*G29</f>
        <v>1190.25</v>
      </c>
    </row>
    <row r="42" spans="2:4" x14ac:dyDescent="0.45">
      <c r="B42" s="1" t="s">
        <v>39</v>
      </c>
      <c r="C42" s="2">
        <v>1905</v>
      </c>
      <c r="D42" s="1" t="s">
        <v>23</v>
      </c>
    </row>
  </sheetData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C507C-6175-42FE-8F82-95CE9EF10EAD}">
  <sheetPr codeName="Sheet4"/>
  <dimension ref="A2:C14"/>
  <sheetViews>
    <sheetView topLeftCell="E37" workbookViewId="0">
      <selection activeCell="D8" sqref="D8"/>
    </sheetView>
  </sheetViews>
  <sheetFormatPr defaultColWidth="8.83203125" defaultRowHeight="16" x14ac:dyDescent="0.45"/>
  <cols>
    <col min="1" max="1" width="8.83203125" style="29"/>
    <col min="2" max="2" width="10.5" style="29" customWidth="1"/>
    <col min="3" max="16384" width="8.83203125" style="29"/>
  </cols>
  <sheetData>
    <row r="2" spans="1:3" x14ac:dyDescent="0.45">
      <c r="B2" s="29" t="s">
        <v>44</v>
      </c>
    </row>
    <row r="4" spans="1:3" x14ac:dyDescent="0.45">
      <c r="B4" s="29" t="s">
        <v>45</v>
      </c>
      <c r="C4" s="29">
        <v>0.76</v>
      </c>
    </row>
    <row r="11" spans="1:3" x14ac:dyDescent="0.45">
      <c r="A11" s="29" t="s">
        <v>46</v>
      </c>
    </row>
    <row r="12" spans="1:3" x14ac:dyDescent="0.45">
      <c r="B12" s="29" t="s">
        <v>47</v>
      </c>
    </row>
    <row r="13" spans="1:3" x14ac:dyDescent="0.45">
      <c r="B13" s="29" t="s">
        <v>48</v>
      </c>
    </row>
    <row r="14" spans="1:3" x14ac:dyDescent="0.45">
      <c r="B14" s="29" t="s">
        <v>48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표준감사시간</vt:lpstr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KICPA</dc:creator>
  <cp:lastModifiedBy>justin ko</cp:lastModifiedBy>
  <dcterms:created xsi:type="dcterms:W3CDTF">2022-02-07T01:50:21Z</dcterms:created>
  <dcterms:modified xsi:type="dcterms:W3CDTF">2025-12-01T01:59:22Z</dcterms:modified>
</cp:coreProperties>
</file>