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akeR_IPTDS\data\derived_data\"/>
    </mc:Choice>
  </mc:AlternateContent>
  <xr:revisionPtr revIDLastSave="0" documentId="13_ncr:1_{6C113B61-4FF7-4AFE-B3A8-BCA5CC618D24}" xr6:coauthVersionLast="47" xr6:coauthVersionMax="47" xr10:uidLastSave="{00000000-0000-0000-0000-000000000000}"/>
  <bookViews>
    <workbookView xWindow="54600" yWindow="-2385" windowWidth="25800" windowHeight="21150" tabRatio="753" xr2:uid="{00000000-000D-0000-FFFF-FFFF00000000}"/>
  </bookViews>
  <sheets>
    <sheet name="Integrated O&amp;M Sites" sheetId="1" r:id="rId1"/>
    <sheet name="Comms and Data Sites" sheetId="7" r:id="rId2"/>
    <sheet name="Site Change Notes" sheetId="6" r:id="rId3"/>
    <sheet name="Site Description Metadata" sheetId="5" r:id="rId4"/>
    <sheet name="Serial Numbers" sheetId="4" r:id="rId5"/>
  </sheets>
  <definedNames>
    <definedName name="_xlnm._FilterDatabase" localSheetId="0" hidden="1">'Integrated O&amp;M Sites'!$A$2:$AY$2</definedName>
    <definedName name="_xlnm.Print_Area" localSheetId="0">'Integrated O&amp;M Sites'!$B$1:$AX$50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3" i="1"/>
  <c r="AT3" i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3" i="7"/>
  <c r="AI4" i="1"/>
  <c r="AJ4" i="1"/>
  <c r="AK4" i="1"/>
  <c r="AL4" i="1"/>
  <c r="AM4" i="1"/>
  <c r="AN4" i="1"/>
  <c r="AI5" i="1"/>
  <c r="AJ5" i="1"/>
  <c r="AK5" i="1"/>
  <c r="AL5" i="1"/>
  <c r="AM5" i="1"/>
  <c r="AN5" i="1"/>
  <c r="AI6" i="1"/>
  <c r="AJ6" i="1"/>
  <c r="AK6" i="1"/>
  <c r="AL6" i="1"/>
  <c r="AM6" i="1"/>
  <c r="AN6" i="1"/>
  <c r="AI7" i="1"/>
  <c r="AJ7" i="1"/>
  <c r="AK7" i="1"/>
  <c r="AL7" i="1"/>
  <c r="AM7" i="1"/>
  <c r="AN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K10" i="1"/>
  <c r="AL10" i="1"/>
  <c r="AM10" i="1"/>
  <c r="AN10" i="1"/>
  <c r="AI11" i="1"/>
  <c r="AJ11" i="1"/>
  <c r="AK11" i="1"/>
  <c r="AL11" i="1"/>
  <c r="AM11" i="1"/>
  <c r="AN11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AI15" i="1"/>
  <c r="AJ15" i="1"/>
  <c r="AK15" i="1"/>
  <c r="AL15" i="1"/>
  <c r="AM15" i="1"/>
  <c r="AN15" i="1"/>
  <c r="AI16" i="1"/>
  <c r="AJ16" i="1"/>
  <c r="AK16" i="1"/>
  <c r="AL16" i="1"/>
  <c r="AM16" i="1"/>
  <c r="AN16" i="1"/>
  <c r="AI17" i="1"/>
  <c r="AJ17" i="1"/>
  <c r="AK17" i="1"/>
  <c r="AL17" i="1"/>
  <c r="AM17" i="1"/>
  <c r="AN17" i="1"/>
  <c r="AI18" i="1"/>
  <c r="AJ18" i="1"/>
  <c r="AK18" i="1"/>
  <c r="AL18" i="1"/>
  <c r="AM18" i="1"/>
  <c r="AN18" i="1"/>
  <c r="AI19" i="1"/>
  <c r="AJ19" i="1"/>
  <c r="AK19" i="1"/>
  <c r="AL19" i="1"/>
  <c r="AM19" i="1"/>
  <c r="AN19" i="1"/>
  <c r="AI20" i="1"/>
  <c r="AJ20" i="1"/>
  <c r="AK20" i="1"/>
  <c r="AL20" i="1"/>
  <c r="AM20" i="1"/>
  <c r="AN20" i="1"/>
  <c r="AI21" i="1"/>
  <c r="AJ21" i="1"/>
  <c r="AK21" i="1"/>
  <c r="AL21" i="1"/>
  <c r="AM21" i="1"/>
  <c r="AN21" i="1"/>
  <c r="AI22" i="1"/>
  <c r="AJ22" i="1"/>
  <c r="AK22" i="1"/>
  <c r="AL22" i="1"/>
  <c r="AM22" i="1"/>
  <c r="AN22" i="1"/>
  <c r="AI23" i="1"/>
  <c r="AJ23" i="1"/>
  <c r="AK23" i="1"/>
  <c r="AL23" i="1"/>
  <c r="AM23" i="1"/>
  <c r="AN23" i="1"/>
  <c r="AI24" i="1"/>
  <c r="AJ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  <c r="AI28" i="1"/>
  <c r="AJ28" i="1"/>
  <c r="AK28" i="1"/>
  <c r="AL28" i="1"/>
  <c r="AM28" i="1"/>
  <c r="AN28" i="1"/>
  <c r="AI29" i="1"/>
  <c r="AJ29" i="1"/>
  <c r="AK29" i="1"/>
  <c r="AL29" i="1"/>
  <c r="AM29" i="1"/>
  <c r="AN29" i="1"/>
  <c r="AI30" i="1"/>
  <c r="AJ30" i="1"/>
  <c r="AK30" i="1"/>
  <c r="AL30" i="1"/>
  <c r="AM30" i="1"/>
  <c r="AN30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I37" i="1"/>
  <c r="AJ37" i="1"/>
  <c r="AK37" i="1"/>
  <c r="AL37" i="1"/>
  <c r="AM37" i="1"/>
  <c r="AN37" i="1"/>
  <c r="AI38" i="1"/>
  <c r="AJ38" i="1"/>
  <c r="AK38" i="1"/>
  <c r="AL38" i="1"/>
  <c r="AM38" i="1"/>
  <c r="AN38" i="1"/>
  <c r="AI39" i="1"/>
  <c r="AJ39" i="1"/>
  <c r="AK39" i="1"/>
  <c r="AL39" i="1"/>
  <c r="AM39" i="1"/>
  <c r="AN39" i="1"/>
  <c r="AI40" i="1"/>
  <c r="AJ40" i="1"/>
  <c r="AK40" i="1"/>
  <c r="AL40" i="1"/>
  <c r="AM40" i="1"/>
  <c r="AN40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I43" i="1"/>
  <c r="AJ43" i="1"/>
  <c r="AK43" i="1"/>
  <c r="AL43" i="1"/>
  <c r="AM43" i="1"/>
  <c r="AN43" i="1"/>
  <c r="AI44" i="1"/>
  <c r="AJ44" i="1"/>
  <c r="AK44" i="1"/>
  <c r="AL44" i="1"/>
  <c r="AM44" i="1"/>
  <c r="AN44" i="1"/>
  <c r="AI45" i="1"/>
  <c r="AJ45" i="1"/>
  <c r="AK45" i="1"/>
  <c r="AL45" i="1"/>
  <c r="AM45" i="1"/>
  <c r="AN45" i="1"/>
  <c r="AI46" i="1"/>
  <c r="AJ46" i="1"/>
  <c r="AK46" i="1"/>
  <c r="AL46" i="1"/>
  <c r="AM46" i="1"/>
  <c r="AN46" i="1"/>
  <c r="AI47" i="1"/>
  <c r="AJ47" i="1"/>
  <c r="AK47" i="1"/>
  <c r="AL47" i="1"/>
  <c r="AM47" i="1"/>
  <c r="AN47" i="1"/>
  <c r="AP47" i="1" s="1"/>
  <c r="AI48" i="1"/>
  <c r="AJ48" i="1"/>
  <c r="AK48" i="1"/>
  <c r="AL48" i="1"/>
  <c r="AM48" i="1"/>
  <c r="AN48" i="1"/>
  <c r="AN3" i="1"/>
  <c r="AM50" i="1"/>
  <c r="AM3" i="1"/>
  <c r="AK3" i="1"/>
  <c r="AJ3" i="1"/>
  <c r="AI3" i="1"/>
  <c r="B50" i="7"/>
  <c r="J53" i="1"/>
  <c r="J51" i="1"/>
  <c r="J54" i="1"/>
  <c r="J52" i="1"/>
  <c r="J50" i="1"/>
  <c r="B51" i="1"/>
  <c r="AO50" i="1"/>
  <c r="X53" i="1"/>
  <c r="X52" i="1"/>
  <c r="X51" i="1"/>
  <c r="X50" i="1"/>
  <c r="Q50" i="1"/>
  <c r="AT48" i="1"/>
  <c r="AE50" i="1"/>
  <c r="Q51" i="1"/>
  <c r="AL3" i="1"/>
  <c r="AS47" i="1"/>
  <c r="AT47" i="1"/>
  <c r="AU47" i="1"/>
  <c r="AS48" i="1"/>
  <c r="AU48" i="1"/>
  <c r="AL50" i="1" l="1"/>
  <c r="AK50" i="1"/>
  <c r="AJ50" i="1"/>
  <c r="AI50" i="1"/>
  <c r="AN50" i="1"/>
  <c r="AP16" i="1"/>
  <c r="AV48" i="1"/>
  <c r="AP48" i="1"/>
  <c r="AX48" i="1" l="1"/>
  <c r="AV47" i="1" l="1"/>
  <c r="AX47" i="1" s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50" i="1" l="1"/>
  <c r="S50" i="1"/>
  <c r="R51" i="1"/>
  <c r="R50" i="1"/>
  <c r="AU46" i="1"/>
  <c r="AS46" i="1"/>
  <c r="AU45" i="1"/>
  <c r="AS45" i="1"/>
  <c r="AV46" i="1" l="1"/>
  <c r="AV45" i="1"/>
  <c r="AP46" i="1"/>
  <c r="AP45" i="1"/>
  <c r="AU16" i="1"/>
  <c r="AS16" i="1"/>
  <c r="AV16" i="1" l="1"/>
  <c r="AX16" i="1" s="1"/>
  <c r="AX46" i="1"/>
  <c r="AX45" i="1"/>
  <c r="AU25" i="1"/>
  <c r="AS25" i="1"/>
  <c r="AP25" i="1" l="1"/>
  <c r="AV25" i="1"/>
  <c r="AX25" i="1" l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3" i="7"/>
  <c r="AS52" i="1" l="1"/>
  <c r="AR49" i="7"/>
  <c r="AT47" i="7" l="1"/>
  <c r="AU47" i="7"/>
  <c r="AT46" i="7"/>
  <c r="AU46" i="7"/>
  <c r="AT45" i="7"/>
  <c r="AU45" i="7"/>
  <c r="AT44" i="7"/>
  <c r="AU44" i="7"/>
  <c r="AT43" i="7"/>
  <c r="AU43" i="7"/>
  <c r="AT42" i="7"/>
  <c r="AU42" i="7"/>
  <c r="AT41" i="7"/>
  <c r="AU41" i="7"/>
  <c r="AT40" i="7"/>
  <c r="AU40" i="7"/>
  <c r="AT39" i="7"/>
  <c r="AU39" i="7"/>
  <c r="AT38" i="7"/>
  <c r="AU38" i="7"/>
  <c r="AT37" i="7"/>
  <c r="AU37" i="7"/>
  <c r="AT36" i="7"/>
  <c r="AU36" i="7"/>
  <c r="AU4" i="7"/>
  <c r="AP4" i="7"/>
  <c r="X49" i="7"/>
  <c r="X55" i="1" s="1"/>
  <c r="X50" i="7"/>
  <c r="X56" i="1" s="1"/>
  <c r="AP47" i="7"/>
  <c r="AP46" i="7"/>
  <c r="AP45" i="7"/>
  <c r="AP44" i="7"/>
  <c r="AP43" i="7"/>
  <c r="AP42" i="7"/>
  <c r="AP41" i="7"/>
  <c r="AP40" i="7"/>
  <c r="AP39" i="7"/>
  <c r="AP38" i="7"/>
  <c r="AP37" i="7"/>
  <c r="AP36" i="7"/>
  <c r="AV46" i="7" l="1"/>
  <c r="AV44" i="7"/>
  <c r="AV36" i="7"/>
  <c r="AV38" i="7"/>
  <c r="AV40" i="7"/>
  <c r="AV42" i="7"/>
  <c r="AV37" i="7"/>
  <c r="AV39" i="7"/>
  <c r="AV41" i="7"/>
  <c r="AV43" i="7"/>
  <c r="AV45" i="7"/>
  <c r="AV47" i="7"/>
  <c r="AV4" i="7"/>
  <c r="AS4" i="1"/>
  <c r="AS5" i="1"/>
  <c r="AS6" i="1"/>
  <c r="AS7" i="1"/>
  <c r="AS8" i="1"/>
  <c r="AS9" i="1"/>
  <c r="AS10" i="1"/>
  <c r="AS11" i="1"/>
  <c r="AS12" i="1"/>
  <c r="AS13" i="1"/>
  <c r="AS14" i="1"/>
  <c r="AS15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3" i="1"/>
  <c r="AS51" i="1" l="1"/>
  <c r="AS53" i="1" s="1"/>
  <c r="AU36" i="1"/>
  <c r="AP36" i="1" l="1"/>
  <c r="AV36" i="1"/>
  <c r="AX36" i="1" l="1"/>
  <c r="AR50" i="1"/>
  <c r="X59" i="1"/>
  <c r="X58" i="1"/>
  <c r="AU5" i="7" l="1"/>
  <c r="AT8" i="7"/>
  <c r="AU8" i="7" s="1"/>
  <c r="AT9" i="7"/>
  <c r="AU9" i="7" s="1"/>
  <c r="AT10" i="7"/>
  <c r="AU10" i="7" s="1"/>
  <c r="AT11" i="7"/>
  <c r="AU11" i="7" s="1"/>
  <c r="AT12" i="7"/>
  <c r="AU12" i="7" s="1"/>
  <c r="AT13" i="7"/>
  <c r="AU13" i="7" s="1"/>
  <c r="AT14" i="7"/>
  <c r="AU14" i="7" s="1"/>
  <c r="AT15" i="7"/>
  <c r="AU15" i="7" s="1"/>
  <c r="AT16" i="7"/>
  <c r="AU16" i="7" s="1"/>
  <c r="AT17" i="7"/>
  <c r="AU17" i="7" s="1"/>
  <c r="AT18" i="7"/>
  <c r="AU18" i="7" s="1"/>
  <c r="AT19" i="7"/>
  <c r="AU19" i="7" s="1"/>
  <c r="AT20" i="7"/>
  <c r="AU20" i="7" s="1"/>
  <c r="AT21" i="7"/>
  <c r="AU21" i="7" s="1"/>
  <c r="AT22" i="7"/>
  <c r="AU22" i="7" s="1"/>
  <c r="AT23" i="7"/>
  <c r="AU23" i="7" s="1"/>
  <c r="AT24" i="7"/>
  <c r="AU24" i="7" s="1"/>
  <c r="AT25" i="7"/>
  <c r="AU25" i="7" s="1"/>
  <c r="AT26" i="7"/>
  <c r="AU26" i="7" s="1"/>
  <c r="AT27" i="7"/>
  <c r="AU27" i="7" s="1"/>
  <c r="AT28" i="7"/>
  <c r="AU28" i="7" s="1"/>
  <c r="AT29" i="7"/>
  <c r="AU29" i="7" s="1"/>
  <c r="AT30" i="7"/>
  <c r="AU30" i="7" s="1"/>
  <c r="AT31" i="7"/>
  <c r="AU31" i="7" s="1"/>
  <c r="AT32" i="7"/>
  <c r="AU32" i="7" s="1"/>
  <c r="AT33" i="7"/>
  <c r="AU33" i="7" s="1"/>
  <c r="AT34" i="7"/>
  <c r="AU34" i="7" s="1"/>
  <c r="AT35" i="7"/>
  <c r="AU35" i="7" s="1"/>
  <c r="AP3" i="7"/>
  <c r="AP8" i="7"/>
  <c r="AP32" i="7"/>
  <c r="AP18" i="7"/>
  <c r="AP9" i="7"/>
  <c r="AP10" i="7"/>
  <c r="AP11" i="7"/>
  <c r="AP19" i="7"/>
  <c r="AP25" i="7"/>
  <c r="AP26" i="7"/>
  <c r="AP27" i="7"/>
  <c r="AP5" i="7"/>
  <c r="AP12" i="7"/>
  <c r="AP13" i="7"/>
  <c r="AP33" i="7"/>
  <c r="AP34" i="7"/>
  <c r="AP20" i="7"/>
  <c r="AP28" i="7"/>
  <c r="AP29" i="7"/>
  <c r="AP14" i="7"/>
  <c r="AP15" i="7"/>
  <c r="AP21" i="7"/>
  <c r="AP30" i="7"/>
  <c r="AP6" i="7"/>
  <c r="AP7" i="7"/>
  <c r="AP16" i="7"/>
  <c r="AP35" i="7"/>
  <c r="AP22" i="7"/>
  <c r="AP17" i="7"/>
  <c r="AP23" i="7"/>
  <c r="AP31" i="7"/>
  <c r="AP24" i="7"/>
  <c r="AP49" i="7" l="1"/>
  <c r="AV22" i="7"/>
  <c r="AV16" i="7"/>
  <c r="AV19" i="7"/>
  <c r="AV14" i="7"/>
  <c r="AV35" i="7"/>
  <c r="AV27" i="7"/>
  <c r="AV18" i="7"/>
  <c r="AV34" i="7"/>
  <c r="AV23" i="7"/>
  <c r="AV15" i="7"/>
  <c r="AV26" i="7"/>
  <c r="AV31" i="7"/>
  <c r="AV17" i="7"/>
  <c r="AV9" i="7"/>
  <c r="AV24" i="7"/>
  <c r="AV20" i="7"/>
  <c r="AV12" i="7"/>
  <c r="AV25" i="7"/>
  <c r="AV10" i="7"/>
  <c r="AV8" i="7"/>
  <c r="AV30" i="7"/>
  <c r="AV21" i="7"/>
  <c r="AV29" i="7"/>
  <c r="AV33" i="7"/>
  <c r="AV11" i="7"/>
  <c r="AV28" i="7"/>
  <c r="AV13" i="7"/>
  <c r="AV32" i="7"/>
  <c r="AV5" i="7"/>
  <c r="AT7" i="7" l="1"/>
  <c r="AU7" i="7" s="1"/>
  <c r="AV7" i="7" s="1"/>
  <c r="AT6" i="7"/>
  <c r="AU6" i="7" s="1"/>
  <c r="AV6" i="7" s="1"/>
  <c r="AT3" i="7"/>
  <c r="AU3" i="7" l="1"/>
  <c r="AT49" i="7"/>
  <c r="AU49" i="7" l="1"/>
  <c r="AV3" i="7"/>
  <c r="AV49" i="7" s="1"/>
  <c r="AP8" i="1" l="1"/>
  <c r="AP17" i="1"/>
  <c r="AP26" i="1"/>
  <c r="AP34" i="1"/>
  <c r="AP43" i="1"/>
  <c r="AP44" i="1" l="1"/>
  <c r="AP32" i="1"/>
  <c r="AP23" i="1"/>
  <c r="AP19" i="1"/>
  <c r="AP14" i="1"/>
  <c r="AP10" i="1"/>
  <c r="AP6" i="1"/>
  <c r="AP42" i="1"/>
  <c r="AP33" i="1"/>
  <c r="AP24" i="1"/>
  <c r="AP15" i="1"/>
  <c r="AP7" i="1"/>
  <c r="AP41" i="1"/>
  <c r="AP37" i="1"/>
  <c r="AP28" i="1"/>
  <c r="AP5" i="1"/>
  <c r="AP30" i="1"/>
  <c r="AP12" i="1"/>
  <c r="AP4" i="1"/>
  <c r="AP40" i="1"/>
  <c r="AP22" i="1"/>
  <c r="AP39" i="1"/>
  <c r="AP21" i="1"/>
  <c r="AP35" i="1"/>
  <c r="AP27" i="1"/>
  <c r="AP18" i="1"/>
  <c r="AP9" i="1"/>
  <c r="AP31" i="1"/>
  <c r="AP13" i="1"/>
  <c r="AP29" i="1"/>
  <c r="AP20" i="1"/>
  <c r="AP11" i="1"/>
  <c r="AP38" i="1"/>
  <c r="Y6" i="4" l="1"/>
  <c r="Y5" i="4"/>
  <c r="Y4" i="4"/>
  <c r="Y3" i="4"/>
  <c r="Y2" i="4"/>
  <c r="AU44" i="1" l="1"/>
  <c r="AV44" i="1" s="1"/>
  <c r="AU43" i="1"/>
  <c r="AV43" i="1" s="1"/>
  <c r="AX43" i="1" s="1"/>
  <c r="AU42" i="1"/>
  <c r="AV42" i="1" s="1"/>
  <c r="AX42" i="1" s="1"/>
  <c r="AU41" i="1"/>
  <c r="AV41" i="1" s="1"/>
  <c r="AX41" i="1" s="1"/>
  <c r="AU40" i="1"/>
  <c r="AV40" i="1" s="1"/>
  <c r="AX40" i="1" s="1"/>
  <c r="AU39" i="1"/>
  <c r="AV39" i="1" s="1"/>
  <c r="AX39" i="1" s="1"/>
  <c r="AU38" i="1"/>
  <c r="AV38" i="1" s="1"/>
  <c r="AX38" i="1" s="1"/>
  <c r="AU37" i="1"/>
  <c r="AV37" i="1" s="1"/>
  <c r="AX37" i="1" s="1"/>
  <c r="AU35" i="1"/>
  <c r="AV35" i="1" s="1"/>
  <c r="AX35" i="1" s="1"/>
  <c r="AU30" i="1"/>
  <c r="AV30" i="1" s="1"/>
  <c r="AX30" i="1" s="1"/>
  <c r="AU34" i="1"/>
  <c r="AV34" i="1" s="1"/>
  <c r="AX34" i="1" s="1"/>
  <c r="AU33" i="1"/>
  <c r="AV33" i="1" s="1"/>
  <c r="AX33" i="1" s="1"/>
  <c r="AU32" i="1"/>
  <c r="AV32" i="1" s="1"/>
  <c r="AX32" i="1" s="1"/>
  <c r="AU31" i="1"/>
  <c r="AV31" i="1" s="1"/>
  <c r="AX31" i="1" s="1"/>
  <c r="AU27" i="1"/>
  <c r="AV27" i="1" s="1"/>
  <c r="AX27" i="1" s="1"/>
  <c r="AU26" i="1"/>
  <c r="AV26" i="1" s="1"/>
  <c r="AX26" i="1" s="1"/>
  <c r="AU24" i="1"/>
  <c r="AV24" i="1" s="1"/>
  <c r="AX24" i="1" s="1"/>
  <c r="AU23" i="1"/>
  <c r="AV23" i="1" s="1"/>
  <c r="AX23" i="1" s="1"/>
  <c r="AU29" i="1"/>
  <c r="AV29" i="1" s="1"/>
  <c r="AX29" i="1" s="1"/>
  <c r="AU28" i="1"/>
  <c r="AV28" i="1" s="1"/>
  <c r="AX28" i="1" s="1"/>
  <c r="AU22" i="1"/>
  <c r="AV22" i="1" s="1"/>
  <c r="AX22" i="1" s="1"/>
  <c r="AU21" i="1"/>
  <c r="AV21" i="1" s="1"/>
  <c r="AX21" i="1" s="1"/>
  <c r="AU15" i="1"/>
  <c r="AV15" i="1" s="1"/>
  <c r="AX15" i="1" s="1"/>
  <c r="AU20" i="1"/>
  <c r="AV20" i="1" s="1"/>
  <c r="AX20" i="1" s="1"/>
  <c r="AU19" i="1"/>
  <c r="AV19" i="1" s="1"/>
  <c r="AX19" i="1" s="1"/>
  <c r="AU18" i="1"/>
  <c r="AV18" i="1" s="1"/>
  <c r="AX18" i="1" s="1"/>
  <c r="AU17" i="1"/>
  <c r="AV17" i="1" s="1"/>
  <c r="AX17" i="1" s="1"/>
  <c r="AU9" i="1"/>
  <c r="AV9" i="1" s="1"/>
  <c r="AX9" i="1" s="1"/>
  <c r="AU8" i="1"/>
  <c r="AV8" i="1" s="1"/>
  <c r="AX8" i="1" s="1"/>
  <c r="AU6" i="1"/>
  <c r="AV6" i="1" s="1"/>
  <c r="AX6" i="1" s="1"/>
  <c r="AU5" i="1"/>
  <c r="AV5" i="1" s="1"/>
  <c r="AX5" i="1" s="1"/>
  <c r="AU4" i="1"/>
  <c r="AV4" i="1" s="1"/>
  <c r="AX4" i="1" s="1"/>
  <c r="AU3" i="1"/>
  <c r="AU7" i="1"/>
  <c r="AV7" i="1" s="1"/>
  <c r="AX7" i="1" s="1"/>
  <c r="AU14" i="1"/>
  <c r="AV14" i="1" s="1"/>
  <c r="AX14" i="1" s="1"/>
  <c r="AU13" i="1"/>
  <c r="AV13" i="1" s="1"/>
  <c r="AX13" i="1" s="1"/>
  <c r="AU12" i="1"/>
  <c r="AV12" i="1" s="1"/>
  <c r="AX12" i="1" s="1"/>
  <c r="AU11" i="1"/>
  <c r="AV11" i="1" s="1"/>
  <c r="AX11" i="1" s="1"/>
  <c r="AU10" i="1"/>
  <c r="AV10" i="1" s="1"/>
  <c r="AX10" i="1" s="1"/>
  <c r="AU50" i="1" l="1"/>
  <c r="AX44" i="1"/>
  <c r="AV3" i="1"/>
  <c r="AV50" i="1" s="1"/>
  <c r="AP3" i="1"/>
  <c r="AP50" i="1" s="1"/>
  <c r="AX3" i="1" l="1"/>
  <c r="AX50" i="1" s="1"/>
</calcChain>
</file>

<file path=xl/sharedStrings.xml><?xml version="1.0" encoding="utf-8"?>
<sst xmlns="http://schemas.openxmlformats.org/spreadsheetml/2006/main" count="2711" uniqueCount="560">
  <si>
    <t>Annual Operations Cost</t>
  </si>
  <si>
    <t>O&amp;M Total</t>
  </si>
  <si>
    <t>Site Code</t>
  </si>
  <si>
    <t>Subbasin</t>
  </si>
  <si>
    <t>River</t>
  </si>
  <si>
    <t>Communication Type</t>
  </si>
  <si>
    <t>Datalogger Type</t>
  </si>
  <si>
    <t>Reader</t>
  </si>
  <si>
    <t>Antennas</t>
  </si>
  <si>
    <t>Total</t>
  </si>
  <si>
    <t>Modem Airtime</t>
  </si>
  <si>
    <t>Power</t>
  </si>
  <si>
    <t>Data Management</t>
  </si>
  <si>
    <t>BSC</t>
  </si>
  <si>
    <t>Lower Snake</t>
  </si>
  <si>
    <t>Imnaha River</t>
  </si>
  <si>
    <t>Satellite Modem</t>
  </si>
  <si>
    <t>Globalstar</t>
  </si>
  <si>
    <t>CR1000</t>
  </si>
  <si>
    <t>Biomark MUX</t>
  </si>
  <si>
    <t>Biomark Stout</t>
  </si>
  <si>
    <t>5060 TEG</t>
  </si>
  <si>
    <t>COC</t>
  </si>
  <si>
    <t>IR1</t>
  </si>
  <si>
    <t>5060 Hybrid TEG</t>
  </si>
  <si>
    <t>IR2</t>
  </si>
  <si>
    <t>IR3</t>
  </si>
  <si>
    <t>JOC</t>
  </si>
  <si>
    <t>Grande Ronde River</t>
  </si>
  <si>
    <t>LC1</t>
  </si>
  <si>
    <t>Clearwater River</t>
  </si>
  <si>
    <t>Cellular Modem</t>
  </si>
  <si>
    <t>Grid Power</t>
  </si>
  <si>
    <t>LC2</t>
  </si>
  <si>
    <t>SC1</t>
  </si>
  <si>
    <t>SC2</t>
  </si>
  <si>
    <t>UGR</t>
  </si>
  <si>
    <t>WR1</t>
  </si>
  <si>
    <t>BR0</t>
  </si>
  <si>
    <t>Mid Columbia</t>
  </si>
  <si>
    <t>John Day River</t>
  </si>
  <si>
    <t>PVC</t>
  </si>
  <si>
    <t>BR1</t>
  </si>
  <si>
    <t>BR2</t>
  </si>
  <si>
    <t>Solar</t>
  </si>
  <si>
    <t>BR3</t>
  </si>
  <si>
    <t>SJ1</t>
  </si>
  <si>
    <t>SJ2</t>
  </si>
  <si>
    <t>ESSA0</t>
  </si>
  <si>
    <t xml:space="preserve">Salmon </t>
  </si>
  <si>
    <t>South Fork Salmon River</t>
  </si>
  <si>
    <t>ESSB0</t>
  </si>
  <si>
    <t>KRS</t>
  </si>
  <si>
    <t>SFG</t>
  </si>
  <si>
    <t>TAYA0</t>
  </si>
  <si>
    <t>Middle Fork Salmon River</t>
  </si>
  <si>
    <t>ZENA0</t>
  </si>
  <si>
    <t>Biomark Stout, PVC</t>
  </si>
  <si>
    <t>ZENB0</t>
  </si>
  <si>
    <t>CHL</t>
  </si>
  <si>
    <t>Upper Columbia</t>
  </si>
  <si>
    <t>Methow River</t>
  </si>
  <si>
    <t>CHU</t>
  </si>
  <si>
    <t>ENA</t>
  </si>
  <si>
    <t>Entiat River</t>
  </si>
  <si>
    <t>ENF</t>
  </si>
  <si>
    <t>ENL</t>
  </si>
  <si>
    <t>ENM</t>
  </si>
  <si>
    <t>ENS</t>
  </si>
  <si>
    <t>MAD</t>
  </si>
  <si>
    <t>RCT</t>
  </si>
  <si>
    <t>NAL</t>
  </si>
  <si>
    <t>Wenatchee River</t>
  </si>
  <si>
    <t>NAU</t>
  </si>
  <si>
    <t>PES</t>
  </si>
  <si>
    <t>UWE</t>
  </si>
  <si>
    <t>LWE</t>
  </si>
  <si>
    <t>BHC</t>
  </si>
  <si>
    <t>Upper Salmon</t>
  </si>
  <si>
    <t>Lemhi River</t>
  </si>
  <si>
    <t>QuBE</t>
  </si>
  <si>
    <t>QuBE-310</t>
  </si>
  <si>
    <t>BTU</t>
  </si>
  <si>
    <t>CAC</t>
  </si>
  <si>
    <t>HYC</t>
  </si>
  <si>
    <t>LLR</t>
  </si>
  <si>
    <t>LLS</t>
  </si>
  <si>
    <t>LRW</t>
  </si>
  <si>
    <t>USE</t>
  </si>
  <si>
    <t>Salmon River</t>
  </si>
  <si>
    <t>USI</t>
  </si>
  <si>
    <t>VC1</t>
  </si>
  <si>
    <t>VC2</t>
  </si>
  <si>
    <t>Landline</t>
  </si>
  <si>
    <t>COM220</t>
  </si>
  <si>
    <t>Hughes 9502</t>
  </si>
  <si>
    <t>IS1001-MTS</t>
  </si>
  <si>
    <t>IS1001-MC</t>
  </si>
  <si>
    <t>Biomark IS1001</t>
  </si>
  <si>
    <t>HDPE</t>
  </si>
  <si>
    <t>TAY</t>
  </si>
  <si>
    <t>Raven</t>
  </si>
  <si>
    <t>Modem Type</t>
  </si>
  <si>
    <t>Sierra RV50</t>
  </si>
  <si>
    <t>Copper</t>
  </si>
  <si>
    <t>3G</t>
  </si>
  <si>
    <t>BGAN</t>
  </si>
  <si>
    <t>4G</t>
  </si>
  <si>
    <t>LS300</t>
  </si>
  <si>
    <t>Cloudgate</t>
  </si>
  <si>
    <t>Modem Band</t>
  </si>
  <si>
    <t>None</t>
  </si>
  <si>
    <t>Updated</t>
  </si>
  <si>
    <t>Landowner Type</t>
  </si>
  <si>
    <t>Landowner Contact</t>
  </si>
  <si>
    <t>Power Supply Conditions</t>
  </si>
  <si>
    <t>Power Supply</t>
  </si>
  <si>
    <t>Antenna Type(s)</t>
  </si>
  <si>
    <t>Good</t>
  </si>
  <si>
    <t>Electronics Conditions</t>
  </si>
  <si>
    <t>Public</t>
  </si>
  <si>
    <t>University of Idaho</t>
  </si>
  <si>
    <t>Model #</t>
  </si>
  <si>
    <t>Date Acq'd</t>
  </si>
  <si>
    <t>Purchased</t>
  </si>
  <si>
    <t>Surplused</t>
  </si>
  <si>
    <t>Shop Built</t>
  </si>
  <si>
    <t>at time of purchase</t>
  </si>
  <si>
    <t>% ownership this project</t>
  </si>
  <si>
    <t>Excellent</t>
  </si>
  <si>
    <t>Fair</t>
  </si>
  <si>
    <t>Inoperable</t>
  </si>
  <si>
    <t>Missing</t>
  </si>
  <si>
    <t>Physical Location</t>
  </si>
  <si>
    <t>Other Comments</t>
  </si>
  <si>
    <t>Ownership</t>
  </si>
  <si>
    <t>Field Verified</t>
  </si>
  <si>
    <t>PIT tag Reader</t>
  </si>
  <si>
    <t>FS1001M</t>
  </si>
  <si>
    <t>x</t>
  </si>
  <si>
    <t>E. Fk S. Fk Salmon R. (Upstream)</t>
  </si>
  <si>
    <t>X</t>
  </si>
  <si>
    <t>ESS</t>
  </si>
  <si>
    <t>Thermoelectric Generator</t>
  </si>
  <si>
    <t>TEG Model 5060</t>
  </si>
  <si>
    <t>5060-6981-20B</t>
  </si>
  <si>
    <t>E. Fk S. Fk Salmon R. (Downstream)</t>
  </si>
  <si>
    <t>IS1001</t>
  </si>
  <si>
    <t>5060-7126-20B</t>
  </si>
  <si>
    <t>TEG</t>
  </si>
  <si>
    <t>Hayden Cr. (HYC)</t>
  </si>
  <si>
    <t>Hybrid TEG</t>
  </si>
  <si>
    <t>Lemhi River (LRW)</t>
  </si>
  <si>
    <t>S. Fk Salmon R. (SFG)</t>
  </si>
  <si>
    <t>Hybrid Thermoelectric Generator</t>
  </si>
  <si>
    <t>SolarTEG Model 5060</t>
  </si>
  <si>
    <t>5060-7123-TOA</t>
  </si>
  <si>
    <t>Secesh River (Downstream)</t>
  </si>
  <si>
    <t>ZEN</t>
  </si>
  <si>
    <t>5060-6980-Z0B</t>
  </si>
  <si>
    <t>Secesh River (Upstream)</t>
  </si>
  <si>
    <t>5060-6982-Z0B</t>
  </si>
  <si>
    <t>McCall Field Office</t>
  </si>
  <si>
    <t>Upper Grand Ronde River</t>
  </si>
  <si>
    <t>5060-8341-Q1E</t>
  </si>
  <si>
    <t>Upper Salmon River Iron Creek</t>
  </si>
  <si>
    <t>Upper Salmon River Eleven Mile</t>
  </si>
  <si>
    <t>Global 5060</t>
  </si>
  <si>
    <t>5060-7778-X1J</t>
  </si>
  <si>
    <t>Wallowa River</t>
  </si>
  <si>
    <t>5060-7548-N1J</t>
  </si>
  <si>
    <t>Joseph Creek (JOC)</t>
  </si>
  <si>
    <t>Big Sheep Creek (BSCA0)</t>
  </si>
  <si>
    <t>Imnaha River (IR1)</t>
  </si>
  <si>
    <t>Imnaha River (IR2)</t>
  </si>
  <si>
    <t>Imnaha River (IR3)</t>
  </si>
  <si>
    <t>Cow Creek (COC)</t>
  </si>
  <si>
    <t>5060-7448-W1K</t>
  </si>
  <si>
    <t>South Fork Clearwater (SC2)</t>
  </si>
  <si>
    <t>South Fork Clearwater (SC1)</t>
  </si>
  <si>
    <t>Lolo Creek (A0)</t>
  </si>
  <si>
    <t>Lolo Creek (B0)</t>
  </si>
  <si>
    <t>Upper Big Timber (BTU)</t>
  </si>
  <si>
    <t>Canyon Creek (CAC)</t>
  </si>
  <si>
    <t>IDFG</t>
  </si>
  <si>
    <t>Lower Chiwawa (CHL)</t>
  </si>
  <si>
    <t>Upper Chiwawa (CHU)</t>
  </si>
  <si>
    <t>5060-6760-Z0C</t>
  </si>
  <si>
    <t>Entiat at Ardenvoir (ENA)</t>
  </si>
  <si>
    <t>Entiat at FS Boundary</t>
  </si>
  <si>
    <t>Lower Entiat</t>
  </si>
  <si>
    <t>Middle Entiat</t>
  </si>
  <si>
    <t>Entiat at Stormy</t>
  </si>
  <si>
    <t>NOAA</t>
  </si>
  <si>
    <t>SF Salmon at Krassel</t>
  </si>
  <si>
    <t>5060-6627-W0C</t>
  </si>
  <si>
    <t>Lemhi Little Springs</t>
  </si>
  <si>
    <t>1437.0114.B</t>
  </si>
  <si>
    <t>Lower Wenatchee</t>
  </si>
  <si>
    <t>Mad River</t>
  </si>
  <si>
    <t>Lower Nason</t>
  </si>
  <si>
    <t>Upper Nason</t>
  </si>
  <si>
    <t>5060-6709-Z0C</t>
  </si>
  <si>
    <t>Peshastin</t>
  </si>
  <si>
    <t>Roaring Creek Temporary</t>
  </si>
  <si>
    <t>Big Creek</t>
  </si>
  <si>
    <t>Upper Wenatchee</t>
  </si>
  <si>
    <t>5060-8078-S1H</t>
  </si>
  <si>
    <t>Valley Creek (Upstream)</t>
  </si>
  <si>
    <t>Valley Creek (Downstream)</t>
  </si>
  <si>
    <t>5060-7313-S1k</t>
  </si>
  <si>
    <t>Lower Bridge Creek</t>
  </si>
  <si>
    <t>Bridge Creek Kiosk</t>
  </si>
  <si>
    <t>Bridge Creek at Gable</t>
  </si>
  <si>
    <t>Upper Bridge Creek</t>
  </si>
  <si>
    <t>Lower John Day</t>
  </si>
  <si>
    <t>ODFW</t>
  </si>
  <si>
    <t>JD1</t>
  </si>
  <si>
    <t>Middle Fork John Day</t>
  </si>
  <si>
    <t>MJ1</t>
  </si>
  <si>
    <t>Lower South Fork John Day</t>
  </si>
  <si>
    <t>Upper South Fork John Day</t>
  </si>
  <si>
    <r>
      <t xml:space="preserve">Item Description </t>
    </r>
    <r>
      <rPr>
        <sz val="10"/>
        <color indexed="12"/>
        <rFont val="Calibri"/>
        <family val="2"/>
        <scheme val="minor"/>
      </rPr>
      <t>(Each item must have a separate line)</t>
    </r>
  </si>
  <si>
    <r>
      <t xml:space="preserve">Serial Number </t>
    </r>
    <r>
      <rPr>
        <sz val="10"/>
        <color indexed="12"/>
        <rFont val="Calibri"/>
        <family val="2"/>
        <scheme val="minor"/>
      </rPr>
      <t>(if applicable)</t>
    </r>
  </si>
  <si>
    <r>
      <t xml:space="preserve">Transferred </t>
    </r>
    <r>
      <rPr>
        <b/>
        <sz val="10"/>
        <color indexed="10"/>
        <rFont val="Calibri"/>
        <family val="2"/>
        <scheme val="minor"/>
      </rPr>
      <t>in</t>
    </r>
    <r>
      <rPr>
        <b/>
        <sz val="10"/>
        <color indexed="12"/>
        <rFont val="Calibri"/>
        <family val="2"/>
        <scheme val="minor"/>
      </rPr>
      <t xml:space="preserve"> (from BPA contract #)</t>
    </r>
  </si>
  <si>
    <t>BLM</t>
  </si>
  <si>
    <t>Probe Board</t>
  </si>
  <si>
    <t>Site Name</t>
  </si>
  <si>
    <t>Latitude</t>
  </si>
  <si>
    <t>Longitude</t>
  </si>
  <si>
    <t>PS100</t>
  </si>
  <si>
    <t>Biomark DCDC</t>
  </si>
  <si>
    <t>Biomark DCIB</t>
  </si>
  <si>
    <t>Infrastructure Cost</t>
  </si>
  <si>
    <t>Transceiver</t>
  </si>
  <si>
    <t>Lolo Creek (Upper)</t>
  </si>
  <si>
    <t>Lolo Creek (Lower)</t>
  </si>
  <si>
    <t>Enclosure Type</t>
  </si>
  <si>
    <t>Hoffman 3630</t>
  </si>
  <si>
    <t>Custom (7)</t>
  </si>
  <si>
    <t>Joseph Creek</t>
  </si>
  <si>
    <t>WDFW</t>
  </si>
  <si>
    <t>Upper Grande Ronde</t>
  </si>
  <si>
    <t>Private</t>
  </si>
  <si>
    <t>D&amp;S Parsons Trust</t>
  </si>
  <si>
    <t>RS232 Optical Iso</t>
  </si>
  <si>
    <t>Wallow River</t>
  </si>
  <si>
    <t>Oregon State Parks</t>
  </si>
  <si>
    <t>Infrastructure</t>
  </si>
  <si>
    <t>Electronics</t>
  </si>
  <si>
    <t>Location</t>
  </si>
  <si>
    <t>Site Information</t>
  </si>
  <si>
    <t>Big Sheep Creek</t>
  </si>
  <si>
    <t>Buhler Ranch</t>
  </si>
  <si>
    <t>BG Switcher</t>
  </si>
  <si>
    <t>Cow Creek</t>
  </si>
  <si>
    <t>USFS</t>
  </si>
  <si>
    <t>Hoffman 3624</t>
  </si>
  <si>
    <t>McClaran Ranch</t>
  </si>
  <si>
    <t>Imnaha River 1</t>
  </si>
  <si>
    <t>Imnaha River 2</t>
  </si>
  <si>
    <t>Imnaha River 3</t>
  </si>
  <si>
    <t>Donald Marks</t>
  </si>
  <si>
    <t>Bridge Creek Gauge</t>
  </si>
  <si>
    <t>Job Box</t>
  </si>
  <si>
    <t>Kepco DCDC</t>
  </si>
  <si>
    <t>PCB Switcher</t>
  </si>
  <si>
    <t>NOAA Switcher</t>
  </si>
  <si>
    <t>QST Switcher</t>
  </si>
  <si>
    <t>SF John Day 1</t>
  </si>
  <si>
    <t>Custom, Job Box</t>
  </si>
  <si>
    <t>SF John Day 2</t>
  </si>
  <si>
    <t>Hoffman 3630, Job Box</t>
  </si>
  <si>
    <t>EF SF Salmon River (Lower)</t>
  </si>
  <si>
    <t>EF SF Salmon River (Upper)</t>
  </si>
  <si>
    <t>SF Salmon River at Krassel Creek</t>
  </si>
  <si>
    <t>Data Power Backup</t>
  </si>
  <si>
    <t>DC-DC Regulator</t>
  </si>
  <si>
    <t>DC-DC Interface</t>
  </si>
  <si>
    <t>Battery Switcher</t>
  </si>
  <si>
    <t>Batteries</t>
  </si>
  <si>
    <t>Solar Panels</t>
  </si>
  <si>
    <t>Battery Charger</t>
  </si>
  <si>
    <t>Acopian DCDC, Kepco DCDC</t>
  </si>
  <si>
    <t>Propane Tank(s)</t>
  </si>
  <si>
    <t>PS2408</t>
  </si>
  <si>
    <t xml:space="preserve">PS2408 </t>
  </si>
  <si>
    <t xml:space="preserve">PS2405 </t>
  </si>
  <si>
    <t xml:space="preserve">Outback 60 </t>
  </si>
  <si>
    <t xml:space="preserve">8 25gal </t>
  </si>
  <si>
    <t xml:space="preserve">500gal </t>
  </si>
  <si>
    <t>4 25gal</t>
  </si>
  <si>
    <t>Secesh at Zena Creek Ranch (Upper)</t>
  </si>
  <si>
    <t>Secesh at Zena Creek Ranch (Lower)</t>
  </si>
  <si>
    <t>500gal</t>
  </si>
  <si>
    <t>Water Depth/Temp</t>
  </si>
  <si>
    <t>Air Temp</t>
  </si>
  <si>
    <t>Additional Components</t>
  </si>
  <si>
    <t>CS109</t>
  </si>
  <si>
    <t>CS450</t>
  </si>
  <si>
    <t>CS107</t>
  </si>
  <si>
    <t>RS232 to Ethernet</t>
  </si>
  <si>
    <t>Entiat River at Ardenvoir</t>
  </si>
  <si>
    <t>Carol Hershey</t>
  </si>
  <si>
    <t>V1 Switcher</t>
  </si>
  <si>
    <t>PVC, HDPE</t>
  </si>
  <si>
    <t>Lower Entiat River</t>
  </si>
  <si>
    <t>Outback 60 (2)</t>
  </si>
  <si>
    <t>Chelan Co. Fire Dist. No. 8</t>
  </si>
  <si>
    <t>Roaring Creek Temporary Array</t>
  </si>
  <si>
    <t>Michael Cada</t>
  </si>
  <si>
    <t xml:space="preserve">ASC </t>
  </si>
  <si>
    <t>Lower Chiwawa River</t>
  </si>
  <si>
    <t>Chelan Co. PUD</t>
  </si>
  <si>
    <t>Acopian DCDC</t>
  </si>
  <si>
    <t>Upper Chiwawa River</t>
  </si>
  <si>
    <t>Cage</t>
  </si>
  <si>
    <t>2 120gal</t>
  </si>
  <si>
    <t>Lower Wenatchee River</t>
  </si>
  <si>
    <t>Phillip Dormaier</t>
  </si>
  <si>
    <t>Lower Nason Creek</t>
  </si>
  <si>
    <t>Upper Nason Creek</t>
  </si>
  <si>
    <t>Washington State Parks</t>
  </si>
  <si>
    <t>Highway ROW</t>
  </si>
  <si>
    <t>250gal</t>
  </si>
  <si>
    <t>Peshashtin Creek</t>
  </si>
  <si>
    <t>Gary Smithson</t>
  </si>
  <si>
    <t>Upper Wenatchee River</t>
  </si>
  <si>
    <t>Bohannon Creek</t>
  </si>
  <si>
    <t>Vern England</t>
  </si>
  <si>
    <t>Cayon Creek</t>
  </si>
  <si>
    <t>Merrill Beyeler</t>
  </si>
  <si>
    <t>Hayden Creek</t>
  </si>
  <si>
    <t>Lower Lemhi River</t>
  </si>
  <si>
    <t>Steve Herbst</t>
  </si>
  <si>
    <t>QuBE-IS1001</t>
  </si>
  <si>
    <t>Biomark RM310</t>
  </si>
  <si>
    <t>Lemhi River Weir</t>
  </si>
  <si>
    <t>Upper Salmon River at Eleven Mile</t>
  </si>
  <si>
    <t>Upper Salmon at Iron Creek</t>
  </si>
  <si>
    <t>Austin Koncz</t>
  </si>
  <si>
    <t>Valley Creek (Lower)</t>
  </si>
  <si>
    <t>Trailer</t>
  </si>
  <si>
    <t>IS1001-DLB</t>
  </si>
  <si>
    <t>TAYB0</t>
  </si>
  <si>
    <t>SR2</t>
  </si>
  <si>
    <t>HS2</t>
  </si>
  <si>
    <t>3D2</t>
  </si>
  <si>
    <t>3D3</t>
  </si>
  <si>
    <t>KEN</t>
  </si>
  <si>
    <t>Snake River Trap not BPA</t>
  </si>
  <si>
    <t>Combined into TAY 2017-2018</t>
  </si>
  <si>
    <t>South Fork Clearwater</t>
  </si>
  <si>
    <t>SF Guard Station</t>
  </si>
  <si>
    <t>Antenna Condition</t>
  </si>
  <si>
    <t>Description</t>
  </si>
  <si>
    <t>Field</t>
  </si>
  <si>
    <t>Date in which the data for the row was updated.</t>
  </si>
  <si>
    <t>Three didgit site code registered in PTAGIS.</t>
  </si>
  <si>
    <t>Common name of the IPTDS site.</t>
  </si>
  <si>
    <t>The specific river or creek in which the IPTDS site is located.</t>
  </si>
  <si>
    <t>The river subbasin in which the IPTDS site is located.</t>
  </si>
  <si>
    <t>Latitude of the IPTDS site.</t>
  </si>
  <si>
    <t>Longitude of the IPTDS site.</t>
  </si>
  <si>
    <t>The public agency or private landowner name for where the IPTDS site is located.</t>
  </si>
  <si>
    <t>The type of land that the IPTDS site is located at.</t>
  </si>
  <si>
    <t>The type of backup power supply for the data logger and remote communications.</t>
  </si>
  <si>
    <t>The type of DC-DC interface used at the IPTDS site.</t>
  </si>
  <si>
    <t>The type of Battery Switcher used at the IPTDS site.</t>
  </si>
  <si>
    <t>Fields Metadata</t>
  </si>
  <si>
    <t>The type of power supply used at the IPTDS site.</t>
  </si>
  <si>
    <t>The type of enclosure type used at the IPTDS site.</t>
  </si>
  <si>
    <t>The type of battery charger used at the IPTDS site.</t>
  </si>
  <si>
    <t>The type of transceiver used at the IPTDS site.</t>
  </si>
  <si>
    <t>The type of reader used at the IPTDS site.</t>
  </si>
  <si>
    <t>The type of datalogger type used at the IPTDS site.</t>
  </si>
  <si>
    <t>The type of modem band used at the IPTDS site.</t>
  </si>
  <si>
    <t>The type of modem used at the IPTDS site.</t>
  </si>
  <si>
    <t>The number of batteries used at the IPTDS site.</t>
  </si>
  <si>
    <t>The number of solar panels used at the IPTDS site.</t>
  </si>
  <si>
    <t>The size and quatity of propane tanks used at the IPTDS site</t>
  </si>
  <si>
    <t>The type of communication hardware used at the IPTDS site.</t>
  </si>
  <si>
    <t>The type of water depth/temperature sensor used at the IPTDS site.</t>
  </si>
  <si>
    <t>The type of air temp sensor used at the IPTDS site.</t>
  </si>
  <si>
    <t>The type of any additional components used at the IPTDS site.</t>
  </si>
  <si>
    <t>The number of antennas used at the IPTDS site.</t>
  </si>
  <si>
    <t>The combined types of antennas used at the IPTDS site.</t>
  </si>
  <si>
    <t>The overall condition of the antennas at the IPTDS site.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</si>
  <si>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</si>
  <si>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</si>
  <si>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</si>
  <si>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</si>
  <si>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</si>
  <si>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</si>
  <si>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</si>
  <si>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The annual cost of airtime for the specific type of modem used at the IPTDS site.</t>
  </si>
  <si>
    <t>The total cost of the site infrastructure as it exsists. This is not a site replacment cost. This is used to determine the cost of the components being maintained.</t>
  </si>
  <si>
    <t>The annual cost of data manadment for the IPTDS site.</t>
  </si>
  <si>
    <t>The total annual operations cost.</t>
  </si>
  <si>
    <t>Custom</t>
  </si>
  <si>
    <t>ABS</t>
  </si>
  <si>
    <t>CS451</t>
  </si>
  <si>
    <t>John Day (Lower)</t>
  </si>
  <si>
    <t>ODFW Switcher</t>
  </si>
  <si>
    <t>The rough cost of the miscellaneous equipment used at the IPTDS site. Includes the enclosure, charger, mounting, hoses, wires, cables, fittings, etc.</t>
  </si>
  <si>
    <t>Entiat temporary site permanently removed</t>
  </si>
  <si>
    <t>The type of DC-DC regulator used at the IPTDS site.</t>
  </si>
  <si>
    <t>The overall condition of the power supply at the IPTDS site.</t>
  </si>
  <si>
    <t>The overall conditions of the electronics at the IPTDS site.</t>
  </si>
  <si>
    <t>The cost to replace the specific type and number of readers used at the IPTDS site. Using $2500-IS1001, $450-Biomark RM310</t>
  </si>
  <si>
    <t>Site removed</t>
  </si>
  <si>
    <t>Hoffman 2424</t>
  </si>
  <si>
    <t xml:space="preserve">BR2 </t>
  </si>
  <si>
    <t>Site Totals</t>
  </si>
  <si>
    <t>Quantity Totals</t>
  </si>
  <si>
    <t>MCL</t>
  </si>
  <si>
    <t>CHW</t>
  </si>
  <si>
    <t>WTL</t>
  </si>
  <si>
    <t>LWN</t>
  </si>
  <si>
    <t>PEU</t>
  </si>
  <si>
    <t>LMR</t>
  </si>
  <si>
    <t>GLC</t>
  </si>
  <si>
    <t>TWR</t>
  </si>
  <si>
    <t>CRU</t>
  </si>
  <si>
    <t>BVC</t>
  </si>
  <si>
    <t>MRC</t>
  </si>
  <si>
    <t>LMT</t>
  </si>
  <si>
    <t>MTR</t>
  </si>
  <si>
    <t>TFH</t>
  </si>
  <si>
    <t>HST</t>
  </si>
  <si>
    <t>ICL</t>
  </si>
  <si>
    <t>ICM</t>
  </si>
  <si>
    <t>ICU</t>
  </si>
  <si>
    <t>LBC</t>
  </si>
  <si>
    <t>MRW</t>
  </si>
  <si>
    <t>CRW</t>
  </si>
  <si>
    <t>SSC</t>
  </si>
  <si>
    <t>SUN</t>
  </si>
  <si>
    <t>BBT</t>
  </si>
  <si>
    <t>LTR</t>
  </si>
  <si>
    <t>UTR</t>
  </si>
  <si>
    <t>COP</t>
  </si>
  <si>
    <t>LNR</t>
  </si>
  <si>
    <t>Touchet River at Bolles Bridge</t>
  </si>
  <si>
    <t>Beaver Creek, Methow River</t>
  </si>
  <si>
    <t>Chiwaukum Creek</t>
  </si>
  <si>
    <t>Coppei Creek</t>
  </si>
  <si>
    <t>Upper Chewuch</t>
  </si>
  <si>
    <t>Chewuch River above Winthrop</t>
  </si>
  <si>
    <t>Gold Creek, Methow River</t>
  </si>
  <si>
    <t>Touchet River at Harvey Shaw</t>
  </si>
  <si>
    <t>Lower Icicle Instream Array</t>
  </si>
  <si>
    <t>Middle Icicle Instream Array</t>
  </si>
  <si>
    <t>Upper Icicle Instream Array</t>
  </si>
  <si>
    <t>Libby Creek, Methow River</t>
  </si>
  <si>
    <t>Lower Methow River at Pateros</t>
  </si>
  <si>
    <t>Lower Mainstem Teanaway River</t>
  </si>
  <si>
    <t>Lower Naches River</t>
  </si>
  <si>
    <t>Lower Tucannon River</t>
  </si>
  <si>
    <t>Little Wenatchee River</t>
  </si>
  <si>
    <t>Lower Mission Creek</t>
  </si>
  <si>
    <t>Methow River at Carlton</t>
  </si>
  <si>
    <t>Methow River at Winthrop</t>
  </si>
  <si>
    <t>Middle Tucannon River</t>
  </si>
  <si>
    <t>Upper Peshastin Creek</t>
  </si>
  <si>
    <t>Silver Side Channel (Methow)</t>
  </si>
  <si>
    <t>Sunnyside</t>
  </si>
  <si>
    <t>Tucannon Fish Hatchery</t>
  </si>
  <si>
    <t>Lower Twisp River</t>
  </si>
  <si>
    <t>Upper Tucannon River</t>
  </si>
  <si>
    <t>White River, Wenatchee Basin</t>
  </si>
  <si>
    <t>Walla Walla River</t>
  </si>
  <si>
    <t>Yakima River</t>
  </si>
  <si>
    <t>Lower Columbia</t>
  </si>
  <si>
    <t>Tucannon River</t>
  </si>
  <si>
    <t>QuBE2.0</t>
  </si>
  <si>
    <t>Unknown</t>
  </si>
  <si>
    <t>QuBE1.X</t>
  </si>
  <si>
    <t>BioProbe3</t>
  </si>
  <si>
    <t>Lemhi site removed due to landownwer dispute, site reinstalled by IDFG</t>
  </si>
  <si>
    <t>The total annual opersations cost plus 10% of the total site infrastructure cost. If a site has been upgraded then the cost is 8%.</t>
  </si>
  <si>
    <t>Integrated O&amp;M Total</t>
  </si>
  <si>
    <t>INT O&amp;M</t>
  </si>
  <si>
    <t>C/D Sites</t>
  </si>
  <si>
    <t>Total Batteries</t>
  </si>
  <si>
    <t>Total Solar Panels</t>
  </si>
  <si>
    <t>The annual cost of power for the specific type of power supply used at the IPTDS site.</t>
  </si>
  <si>
    <t>Battery Replacement</t>
  </si>
  <si>
    <t>Site Notes</t>
  </si>
  <si>
    <t>BTL</t>
  </si>
  <si>
    <t>Lower Big Timber</t>
  </si>
  <si>
    <t>Bioprobe3</t>
  </si>
  <si>
    <t>Biomark Switcher</t>
  </si>
  <si>
    <t>Cell booster</t>
  </si>
  <si>
    <t>2.4 radio to B0</t>
  </si>
  <si>
    <t>2.4 radio to A0</t>
  </si>
  <si>
    <t>Kooskia</t>
  </si>
  <si>
    <t>Communications Costs for both Integrated O&amp;M and Comms Only</t>
  </si>
  <si>
    <t>OKL</t>
  </si>
  <si>
    <t>SA1</t>
  </si>
  <si>
    <t>LLC</t>
  </si>
  <si>
    <t>OMK</t>
  </si>
  <si>
    <t>ANT</t>
  </si>
  <si>
    <t>BPC</t>
  </si>
  <si>
    <t>NMC</t>
  </si>
  <si>
    <t>TOP</t>
  </si>
  <si>
    <t>SAT</t>
  </si>
  <si>
    <t>PAT</t>
  </si>
  <si>
    <t>JPT</t>
  </si>
  <si>
    <t>CHM</t>
  </si>
  <si>
    <t>Victron</t>
  </si>
  <si>
    <t>Meanwell</t>
  </si>
  <si>
    <t>O&amp;M Rate</t>
  </si>
  <si>
    <t>900mhz radio to HYC</t>
  </si>
  <si>
    <t>900mhz radio to LRW, Bioprobe3</t>
  </si>
  <si>
    <t>Satellite</t>
  </si>
  <si>
    <t>Cellular</t>
  </si>
  <si>
    <t>Integrated</t>
  </si>
  <si>
    <t>Comms and Data</t>
  </si>
  <si>
    <t>Entiat River at Stormy Creek</t>
  </si>
  <si>
    <t>James McCreary</t>
  </si>
  <si>
    <t>MAR</t>
  </si>
  <si>
    <t>Marsh Creek</t>
  </si>
  <si>
    <t>5120 TEG</t>
  </si>
  <si>
    <t>1000gal</t>
  </si>
  <si>
    <t>LRL</t>
  </si>
  <si>
    <t>Lower Lochsa River</t>
  </si>
  <si>
    <t>Clearwater</t>
  </si>
  <si>
    <t>Lochsa River</t>
  </si>
  <si>
    <t>3-Rivers Lodge</t>
  </si>
  <si>
    <t>PLC Switcher</t>
  </si>
  <si>
    <t>LRU</t>
  </si>
  <si>
    <t>Upper Lochsa River</t>
  </si>
  <si>
    <t>Hyw 12 ROW</t>
  </si>
  <si>
    <t>PS2415</t>
  </si>
  <si>
    <t>Grid Power PLC</t>
  </si>
  <si>
    <t>NFS</t>
  </si>
  <si>
    <t>Crooked</t>
  </si>
  <si>
    <t>North Fork Salmon</t>
  </si>
  <si>
    <t>Crooked River</t>
  </si>
  <si>
    <t>Lower Okanogan</t>
  </si>
  <si>
    <t>Okanogan River</t>
  </si>
  <si>
    <t>Salmon Creek</t>
  </si>
  <si>
    <t>Loup Loup Creek</t>
  </si>
  <si>
    <t>Omak Creek</t>
  </si>
  <si>
    <t>Antoine Creek</t>
  </si>
  <si>
    <t>Bonaparte Creek</t>
  </si>
  <si>
    <t>Ninemile Creek</t>
  </si>
  <si>
    <t>Lower Toppenish Crewek</t>
  </si>
  <si>
    <t>Lower Satus Creek</t>
  </si>
  <si>
    <t>Chumstick Creek</t>
  </si>
  <si>
    <t>Pattit Creek</t>
  </si>
  <si>
    <t>Juvenile Pond Touchet</t>
  </si>
  <si>
    <t>CRA</t>
  </si>
  <si>
    <t>Site Notes/Recommendations</t>
  </si>
  <si>
    <t>The cost to replace the specific type of modem used at the IPTDS site. Using $2000-Satellite Modem, $400-Landline modem, $670-Cellular Modem</t>
  </si>
  <si>
    <t>The cost to replace the specific type of datalogger used at the IPTDS site. Using $3121-CR1000, $750-IS1001-DLB, $2500-QuBe, $950-BioProbe3</t>
  </si>
  <si>
    <t>The cost to replace the specific type of transceiver used at the IPTDS site. Using $8500-FS1001M, $4000-IS1001-MTS, $2500-QuBE-310, $2500-QuBE-IS1001</t>
  </si>
  <si>
    <t>The cost to replace the antenna used at the IPTDS site. Using a fixed cost of $2500 per antenna.</t>
  </si>
  <si>
    <t>The cost to replace the specific type of power source used at the IPTDS site. Using $2550-Grid Power, $24813-5060 Hybrid TEG, $9049-5060 TEG, $2500*#panels-solar +#Batteries*$250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</si>
</sst>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/>
    </xf>
    <xf numFmtId="0" fontId="7" fillId="2" borderId="5" xfId="1" applyFont="1" applyFill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5" fontId="5" fillId="3" borderId="8" xfId="1" applyNumberFormat="1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6" xfId="1" applyFont="1" applyFill="1" applyBorder="1" applyAlignment="1">
      <alignment horizontal="left" wrapText="1"/>
    </xf>
    <xf numFmtId="0" fontId="4" fillId="2" borderId="5" xfId="1" applyFont="1" applyFill="1" applyBorder="1" applyAlignment="1">
      <alignment horizontal="left" wrapText="1"/>
    </xf>
    <xf numFmtId="0" fontId="7" fillId="2" borderId="6" xfId="1" applyFont="1" applyFill="1" applyBorder="1" applyAlignment="1">
      <alignment horizontal="left" textRotation="90" wrapText="1"/>
    </xf>
    <xf numFmtId="0" fontId="7" fillId="2" borderId="0" xfId="1" applyFont="1" applyFill="1" applyAlignment="1">
      <alignment horizontal="left" textRotation="90" wrapText="1"/>
    </xf>
    <xf numFmtId="0" fontId="7" fillId="2" borderId="7" xfId="1" applyFont="1" applyFill="1" applyBorder="1" applyAlignment="1">
      <alignment horizontal="left" textRotation="90" wrapText="1"/>
    </xf>
    <xf numFmtId="15" fontId="5" fillId="0" borderId="8" xfId="0" applyNumberFormat="1" applyFont="1" applyBorder="1" applyAlignment="1">
      <alignment horizontal="left"/>
    </xf>
    <xf numFmtId="0" fontId="8" fillId="3" borderId="8" xfId="1" applyFont="1" applyFill="1" applyBorder="1" applyAlignment="1">
      <alignment horizontal="left"/>
    </xf>
    <xf numFmtId="9" fontId="8" fillId="3" borderId="8" xfId="1" applyNumberFormat="1" applyFont="1" applyFill="1" applyBorder="1" applyAlignment="1">
      <alignment horizontal="left"/>
    </xf>
    <xf numFmtId="165" fontId="8" fillId="3" borderId="8" xfId="1" applyNumberFormat="1" applyFont="1" applyFill="1" applyBorder="1" applyAlignment="1">
      <alignment horizontal="left"/>
    </xf>
    <xf numFmtId="0" fontId="5" fillId="3" borderId="8" xfId="1" applyFont="1" applyFill="1" applyBorder="1" applyAlignment="1">
      <alignment horizontal="left" wrapText="1"/>
    </xf>
    <xf numFmtId="0" fontId="4" fillId="2" borderId="6" xfId="1" applyFont="1" applyFill="1" applyBorder="1" applyAlignment="1">
      <alignment horizontal="left" textRotation="90" wrapText="1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5" fillId="5" borderId="0" xfId="0" applyFont="1" applyFill="1" applyAlignment="1">
      <alignment horizontal="left"/>
    </xf>
    <xf numFmtId="0" fontId="3" fillId="7" borderId="8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 wrapText="1"/>
    </xf>
    <xf numFmtId="44" fontId="5" fillId="0" borderId="0" xfId="2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164" fontId="5" fillId="0" borderId="12" xfId="0" applyNumberFormat="1" applyFont="1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6" borderId="7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left"/>
    </xf>
    <xf numFmtId="9" fontId="5" fillId="4" borderId="0" xfId="3" applyFont="1" applyFill="1" applyAlignment="1">
      <alignment horizontal="left"/>
    </xf>
    <xf numFmtId="9" fontId="5" fillId="0" borderId="0" xfId="3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3" fillId="5" borderId="8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4" fillId="5" borderId="9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7" fillId="2" borderId="6" xfId="1" applyFont="1" applyFill="1" applyBorder="1" applyAlignment="1">
      <alignment horizontal="left" wrapText="1"/>
    </xf>
  </cellXfs>
  <cellStyles count="4">
    <cellStyle name="Currency" xfId="2" builtinId="4"/>
    <cellStyle name="Normal" xfId="0" builtinId="0"/>
    <cellStyle name="Normal_Sheet1" xfId="1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Normal="1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22" activeCellId="1" sqref="B35:B48 B3:B22"/>
    </sheetView>
  </sheetViews>
  <sheetFormatPr defaultColWidth="11" defaultRowHeight="13" x14ac:dyDescent="0.3"/>
  <cols>
    <col min="1" max="1" width="11.5" style="35" bestFit="1" customWidth="1"/>
    <col min="2" max="2" width="9.33203125" style="35" bestFit="1" customWidth="1"/>
    <col min="3" max="3" width="25.58203125" style="6" bestFit="1" customWidth="1"/>
    <col min="4" max="4" width="12" style="6" bestFit="1" customWidth="1"/>
    <col min="5" max="5" width="18.75" style="6" bestFit="1" customWidth="1"/>
    <col min="6" max="6" width="10.58203125" style="6" bestFit="1" customWidth="1"/>
    <col min="7" max="7" width="18.75" style="6" bestFit="1" customWidth="1"/>
    <col min="8" max="8" width="10.5" style="6" bestFit="1" customWidth="1"/>
    <col min="9" max="9" width="11" style="6"/>
    <col min="10" max="10" width="13.25" style="6" bestFit="1" customWidth="1"/>
    <col min="11" max="11" width="16.58203125" style="6" bestFit="1" customWidth="1"/>
    <col min="12" max="12" width="10.83203125" style="6" bestFit="1" customWidth="1"/>
    <col min="13" max="13" width="19.83203125" style="6" bestFit="1" customWidth="1"/>
    <col min="14" max="14" width="10.25" style="6" bestFit="1" customWidth="1"/>
    <col min="15" max="15" width="13" style="6" bestFit="1" customWidth="1"/>
    <col min="16" max="16" width="11" style="6"/>
    <col min="17" max="17" width="9.08203125" style="6" bestFit="1" customWidth="1"/>
    <col min="18" max="18" width="11" style="6"/>
    <col min="19" max="19" width="13.5" style="6" bestFit="1" customWidth="1"/>
    <col min="20" max="20" width="12.25" style="6" bestFit="1" customWidth="1"/>
    <col min="21" max="21" width="10.58203125" style="6" bestFit="1" customWidth="1"/>
    <col min="22" max="22" width="11.75" style="6" bestFit="1" customWidth="1"/>
    <col min="23" max="23" width="10.25" style="6" bestFit="1" customWidth="1"/>
    <col min="24" max="24" width="12.75" style="6" bestFit="1" customWidth="1"/>
    <col min="25" max="25" width="11.83203125" style="6" bestFit="1" customWidth="1"/>
    <col min="26" max="26" width="12" style="6" bestFit="1" customWidth="1"/>
    <col min="27" max="27" width="11.75" style="6" bestFit="1" customWidth="1"/>
    <col min="28" max="28" width="9.08203125" style="6" bestFit="1" customWidth="1"/>
    <col min="29" max="29" width="13.25" style="6" bestFit="1" customWidth="1"/>
    <col min="30" max="30" width="10.08203125" style="6" bestFit="1" customWidth="1"/>
    <col min="31" max="31" width="9.33203125" style="35" bestFit="1" customWidth="1"/>
    <col min="32" max="32" width="16.25" style="6" bestFit="1" customWidth="1"/>
    <col min="33" max="33" width="9.5" style="6" bestFit="1" customWidth="1"/>
    <col min="34" max="34" width="9.33203125" style="35" bestFit="1" customWidth="1"/>
    <col min="35" max="35" width="11.58203125" style="6" customWidth="1"/>
    <col min="36" max="36" width="10.25" style="6" customWidth="1"/>
    <col min="37" max="37" width="10.58203125" style="6" customWidth="1"/>
    <col min="38" max="38" width="11.08203125" style="6" customWidth="1"/>
    <col min="39" max="39" width="12.08203125" style="6" customWidth="1"/>
    <col min="40" max="41" width="12.33203125" style="6" customWidth="1"/>
    <col min="42" max="42" width="10.75" style="6" customWidth="1"/>
    <col min="43" max="43" width="9.33203125" style="35" customWidth="1"/>
    <col min="44" max="44" width="11.83203125" style="35" customWidth="1"/>
    <col min="45" max="45" width="8.58203125" style="6" customWidth="1"/>
    <col min="46" max="46" width="9" style="6" customWidth="1"/>
    <col min="47" max="47" width="12" style="6" customWidth="1"/>
    <col min="48" max="49" width="9.5" style="6" customWidth="1"/>
    <col min="50" max="50" width="10.25" style="6" bestFit="1" customWidth="1"/>
    <col min="51" max="51" width="35.75" style="6" bestFit="1" customWidth="1"/>
    <col min="52" max="16384" width="11" style="6"/>
  </cols>
  <sheetData>
    <row r="1" spans="1:51" ht="15.75" customHeight="1" x14ac:dyDescent="0.3">
      <c r="A1" s="30"/>
      <c r="B1" s="30"/>
      <c r="C1" s="67" t="s">
        <v>251</v>
      </c>
      <c r="D1" s="67"/>
      <c r="E1" s="67"/>
      <c r="F1" s="67" t="s">
        <v>250</v>
      </c>
      <c r="G1" s="67"/>
      <c r="H1" s="67"/>
      <c r="I1" s="67"/>
      <c r="J1" s="75" t="s">
        <v>248</v>
      </c>
      <c r="K1" s="76"/>
      <c r="L1" s="76"/>
      <c r="M1" s="76"/>
      <c r="N1" s="76"/>
      <c r="O1" s="76"/>
      <c r="P1" s="76"/>
      <c r="Q1" s="76"/>
      <c r="R1" s="76"/>
      <c r="S1" s="76"/>
      <c r="T1" s="77"/>
      <c r="U1" s="71" t="s">
        <v>249</v>
      </c>
      <c r="V1" s="72"/>
      <c r="W1" s="72"/>
      <c r="X1" s="72"/>
      <c r="Y1" s="72"/>
      <c r="Z1" s="72"/>
      <c r="AA1" s="72"/>
      <c r="AB1" s="72"/>
      <c r="AC1" s="72"/>
      <c r="AD1" s="73"/>
      <c r="AE1" s="67" t="s">
        <v>8</v>
      </c>
      <c r="AF1" s="67"/>
      <c r="AG1" s="67"/>
      <c r="AH1" s="21"/>
      <c r="AI1" s="67" t="s">
        <v>233</v>
      </c>
      <c r="AJ1" s="67"/>
      <c r="AK1" s="67"/>
      <c r="AL1" s="67"/>
      <c r="AM1" s="67"/>
      <c r="AN1" s="67"/>
      <c r="AO1" s="67"/>
      <c r="AP1" s="67"/>
      <c r="AQ1" s="21"/>
      <c r="AR1" s="68" t="s">
        <v>0</v>
      </c>
      <c r="AS1" s="69"/>
      <c r="AT1" s="69"/>
      <c r="AU1" s="69"/>
      <c r="AV1" s="70"/>
      <c r="AW1" s="54"/>
      <c r="AX1" s="26" t="s">
        <v>1</v>
      </c>
    </row>
    <row r="2" spans="1:51" s="37" customFormat="1" ht="30.75" customHeight="1" thickBot="1" x14ac:dyDescent="0.35">
      <c r="A2" s="24" t="s">
        <v>112</v>
      </c>
      <c r="B2" s="52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24" t="s">
        <v>8</v>
      </c>
      <c r="AF2" s="24" t="s">
        <v>117</v>
      </c>
      <c r="AG2" s="24" t="s">
        <v>354</v>
      </c>
      <c r="AH2" s="52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2" t="s">
        <v>2</v>
      </c>
      <c r="AR2" s="22" t="s">
        <v>487</v>
      </c>
      <c r="AS2" s="22" t="s">
        <v>10</v>
      </c>
      <c r="AT2" s="22" t="s">
        <v>11</v>
      </c>
      <c r="AU2" s="22" t="s">
        <v>12</v>
      </c>
      <c r="AV2" s="22" t="s">
        <v>9</v>
      </c>
      <c r="AW2" s="22" t="s">
        <v>512</v>
      </c>
      <c r="AX2" s="29" t="s">
        <v>1</v>
      </c>
      <c r="AY2" s="37" t="s">
        <v>554</v>
      </c>
    </row>
    <row r="3" spans="1:51" ht="12.75" customHeight="1" thickTop="1" x14ac:dyDescent="0.3">
      <c r="A3" s="20">
        <v>44768</v>
      </c>
      <c r="B3" s="19" t="s">
        <v>29</v>
      </c>
      <c r="C3" s="25" t="s">
        <v>236</v>
      </c>
      <c r="D3" s="25" t="s">
        <v>14</v>
      </c>
      <c r="E3" s="25" t="s">
        <v>30</v>
      </c>
      <c r="F3" s="23" t="s">
        <v>120</v>
      </c>
      <c r="G3" s="23" t="s">
        <v>225</v>
      </c>
      <c r="H3" s="23">
        <v>46.294360152000081</v>
      </c>
      <c r="I3" s="23">
        <v>-115.97615975299999</v>
      </c>
      <c r="J3" s="25" t="s">
        <v>32</v>
      </c>
      <c r="K3" s="25" t="s">
        <v>272</v>
      </c>
      <c r="L3" s="25" t="s">
        <v>230</v>
      </c>
      <c r="M3" s="25" t="s">
        <v>231</v>
      </c>
      <c r="N3" s="25" t="s">
        <v>232</v>
      </c>
      <c r="O3" s="25" t="s">
        <v>254</v>
      </c>
      <c r="P3" s="25" t="s">
        <v>285</v>
      </c>
      <c r="Q3" s="25">
        <v>4</v>
      </c>
      <c r="R3" s="25"/>
      <c r="S3" s="25"/>
      <c r="T3" s="25" t="s">
        <v>118</v>
      </c>
      <c r="U3" s="23" t="s">
        <v>138</v>
      </c>
      <c r="V3" s="23" t="s">
        <v>19</v>
      </c>
      <c r="W3" s="23" t="s">
        <v>478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118</v>
      </c>
      <c r="AE3" s="18">
        <v>4</v>
      </c>
      <c r="AF3" s="25" t="s">
        <v>20</v>
      </c>
      <c r="AG3" s="25" t="s">
        <v>130</v>
      </c>
      <c r="AH3" s="19" t="s">
        <v>29</v>
      </c>
      <c r="AI3" s="31">
        <f>_xlfn.IFS(X3="Satellite Modem",2000,X3="Landline",400, X3="Cellular Modem",670,X3="None",0, X3="",0)</f>
        <v>2000</v>
      </c>
      <c r="AJ3" s="32">
        <f>_xlfn.IFS(W3="CR1000", 3121,W3="IS1001-MC", 0,W3="IS1001-DLB",750,W3="QuBe", 2500,W3="",0, W3="BioProbe3",950)</f>
        <v>950</v>
      </c>
      <c r="AK3" s="32">
        <f>_xlfn.IFS(U3="FS1001M",8500,U3="IS1001-MTS", 4000, U3="QuBE-310",2500, U3="QuBE-IS1001", 2500, U3="",0)</f>
        <v>8500</v>
      </c>
      <c r="AL3" s="32">
        <f t="shared" ref="AL3" si="0">_xlfn.IFS(V3="Biomark MUX", 0, V3="Biomark IS1001", 2500*AE3, V3="Biomark RM310", 450*AE3, V3="",0)</f>
        <v>0</v>
      </c>
      <c r="AM3" s="32">
        <f>AE3*2500</f>
        <v>10000</v>
      </c>
      <c r="AN3" s="32">
        <f>_xlfn.IFS(J3="Grid Power", 2550, J3="Grid Power PLC", 3940, J3="5060 Hybrid TEG", 24813, J3="5060 TEG", 9049, J3="5120 TEG", 9049, J3="Solar", 2500*R3)+(Q3*350)</f>
        <v>3950</v>
      </c>
      <c r="AO3" s="32">
        <v>12500</v>
      </c>
      <c r="AP3" s="33">
        <f t="shared" ref="AP3:AP44" si="1">SUM(AI3:AO3)</f>
        <v>37900</v>
      </c>
      <c r="AQ3" s="19" t="s">
        <v>29</v>
      </c>
      <c r="AR3" s="32">
        <f>(Q3*300)/4</f>
        <v>300</v>
      </c>
      <c r="AS3" s="32">
        <f>_xlfn.IFS(X3="Landline", 0,X3="Cellular Modem", 300, X3="Satellite Modem", 1440,X3="None",0)</f>
        <v>1440</v>
      </c>
      <c r="AT3" s="32">
        <f>_xlfn.IFS(J3="Grid Power", 120, J3="Grid Power PLC", 120, J3="5060 Hybrid TEG", 700.8, J3="5060 TEG", 1401.6, J3="5120 TEG", 2803.2, J3="Solar", 0)</f>
        <v>120</v>
      </c>
      <c r="AU3" s="32">
        <f t="shared" ref="AU3:AU27" si="2">12*90</f>
        <v>1080</v>
      </c>
      <c r="AV3" s="32">
        <f>SUM(AR3:AU3)</f>
        <v>2940</v>
      </c>
      <c r="AW3" s="64">
        <v>0.1</v>
      </c>
      <c r="AX3" s="34">
        <f>(AW3*AP3)+AV3</f>
        <v>6730</v>
      </c>
    </row>
    <row r="4" spans="1:51" ht="12.75" customHeight="1" x14ac:dyDescent="0.3">
      <c r="A4" s="20">
        <v>44768</v>
      </c>
      <c r="B4" s="19" t="s">
        <v>33</v>
      </c>
      <c r="C4" s="25" t="s">
        <v>235</v>
      </c>
      <c r="D4" s="25" t="s">
        <v>14</v>
      </c>
      <c r="E4" s="25" t="s">
        <v>30</v>
      </c>
      <c r="F4" s="23" t="s">
        <v>120</v>
      </c>
      <c r="G4" s="23" t="s">
        <v>225</v>
      </c>
      <c r="H4" s="23">
        <v>46.290497922000043</v>
      </c>
      <c r="I4" s="23">
        <v>-115.93374705499997</v>
      </c>
      <c r="J4" s="25" t="s">
        <v>24</v>
      </c>
      <c r="K4" s="25" t="s">
        <v>238</v>
      </c>
      <c r="L4" s="25" t="s">
        <v>230</v>
      </c>
      <c r="M4" s="25" t="s">
        <v>231</v>
      </c>
      <c r="N4" s="25" t="s">
        <v>232</v>
      </c>
      <c r="O4" s="25"/>
      <c r="P4" s="25"/>
      <c r="Q4" s="25">
        <v>6</v>
      </c>
      <c r="R4" s="25">
        <v>4</v>
      </c>
      <c r="S4" s="25" t="s">
        <v>289</v>
      </c>
      <c r="T4" s="25" t="s">
        <v>118</v>
      </c>
      <c r="U4" s="23" t="s">
        <v>138</v>
      </c>
      <c r="V4" s="23" t="s">
        <v>19</v>
      </c>
      <c r="W4" s="23" t="s">
        <v>478</v>
      </c>
      <c r="X4" s="23" t="s">
        <v>16</v>
      </c>
      <c r="Y4" s="23" t="s">
        <v>95</v>
      </c>
      <c r="Z4" s="23" t="s">
        <v>106</v>
      </c>
      <c r="AA4" s="23" t="s">
        <v>299</v>
      </c>
      <c r="AB4" s="23" t="s">
        <v>298</v>
      </c>
      <c r="AC4" s="23"/>
      <c r="AD4" s="23" t="s">
        <v>118</v>
      </c>
      <c r="AE4" s="18">
        <v>4</v>
      </c>
      <c r="AF4" s="25" t="s">
        <v>20</v>
      </c>
      <c r="AG4" s="25" t="s">
        <v>118</v>
      </c>
      <c r="AH4" s="19" t="s">
        <v>33</v>
      </c>
      <c r="AI4" s="31">
        <f t="shared" ref="AI4:AI48" si="3">_xlfn.IFS(X4="Satellite Modem",2000,X4="Landline",400, X4="Cellular Modem",670,X4="None",0, X4="",0)</f>
        <v>2000</v>
      </c>
      <c r="AJ4" s="32">
        <f t="shared" ref="AJ4:AJ48" si="4">_xlfn.IFS(W4="CR1000", 3121,W4="IS1001-MC", 0,W4="IS1001-DLB",750,W4="QuBe", 2500,W4="",0, W4="BioProbe3",950)</f>
        <v>950</v>
      </c>
      <c r="AK4" s="32">
        <f t="shared" ref="AK4:AK48" si="5">_xlfn.IFS(U4="FS1001M",8500,U4="IS1001-MTS", 4000, U4="QuBE-310",2500, U4="QuBE-IS1001", 2500, U4="",0)</f>
        <v>8500</v>
      </c>
      <c r="AL4" s="32">
        <f t="shared" ref="AL4:AL48" si="6">_xlfn.IFS(V4="Biomark MUX", 0, V4="Biomark IS1001", 2500*AE4, V4="Biomark RM310", 450*AE4, V4="",0)</f>
        <v>0</v>
      </c>
      <c r="AM4" s="32">
        <f t="shared" ref="AM4:AM48" si="7">AE4*2500</f>
        <v>10000</v>
      </c>
      <c r="AN4" s="32">
        <f t="shared" ref="AN4:AN48" si="8">_xlfn.IFS(J4="Grid Power", 2550, J4="Grid Power PLC", 3940, J4="5060 Hybrid TEG", 24813, J4="5060 TEG", 9049, J4="5120 TEG", 9049, J4="Solar", 2500*R4)+(Q4*350)</f>
        <v>26913</v>
      </c>
      <c r="AO4" s="32">
        <v>12500</v>
      </c>
      <c r="AP4" s="33">
        <f t="shared" si="1"/>
        <v>60863</v>
      </c>
      <c r="AQ4" s="19" t="s">
        <v>33</v>
      </c>
      <c r="AR4" s="32">
        <f t="shared" ref="AR4:AR48" si="9">(Q4*300)/4</f>
        <v>450</v>
      </c>
      <c r="AS4" s="32">
        <f t="shared" ref="AS4:AS44" si="10">_xlfn.IFS(X4="Landline", 0,X4="Cellular Modem", 300, X4="Satellite Modem", 1440,X4="None",0)</f>
        <v>1440</v>
      </c>
      <c r="AT4" s="32">
        <f t="shared" ref="AT4:AT47" si="11">_xlfn.IFS(J4="Grid Power", 120, J4="Grid Power PLC", 120, J4="5060 Hybrid TEG", 700.8, J4="5060 TEG", 1401.6, J4="5120 TEG", 2803.2, J4="Solar", 0)</f>
        <v>700.8</v>
      </c>
      <c r="AU4" s="32">
        <f t="shared" si="2"/>
        <v>1080</v>
      </c>
      <c r="AV4" s="32">
        <f t="shared" ref="AV4:AV44" si="12">SUM(AR4:AU4)</f>
        <v>3670.8</v>
      </c>
      <c r="AW4" s="64">
        <v>0.1</v>
      </c>
      <c r="AX4" s="34">
        <f t="shared" ref="AX4:AX44" si="13">(AW4*AP4)+AV4</f>
        <v>9757.1</v>
      </c>
    </row>
    <row r="5" spans="1:51" ht="12.75" customHeight="1" x14ac:dyDescent="0.3">
      <c r="A5" s="20">
        <v>44768</v>
      </c>
      <c r="B5" s="19" t="s">
        <v>34</v>
      </c>
      <c r="C5" s="25" t="s">
        <v>352</v>
      </c>
      <c r="D5" s="25" t="s">
        <v>14</v>
      </c>
      <c r="E5" s="25" t="s">
        <v>30</v>
      </c>
      <c r="F5" s="23" t="s">
        <v>120</v>
      </c>
      <c r="G5" s="23" t="s">
        <v>496</v>
      </c>
      <c r="H5" s="23">
        <v>46.136999000000003</v>
      </c>
      <c r="I5" s="23">
        <v>-115.98120299999999</v>
      </c>
      <c r="J5" s="25" t="s">
        <v>32</v>
      </c>
      <c r="K5" s="25" t="s">
        <v>238</v>
      </c>
      <c r="L5" s="25" t="s">
        <v>230</v>
      </c>
      <c r="M5" s="25" t="s">
        <v>511</v>
      </c>
      <c r="N5" s="25"/>
      <c r="O5" s="25" t="s">
        <v>254</v>
      </c>
      <c r="P5" s="25" t="s">
        <v>286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478</v>
      </c>
      <c r="X5" s="23" t="s">
        <v>31</v>
      </c>
      <c r="Y5" s="23" t="s">
        <v>109</v>
      </c>
      <c r="Z5" s="23" t="s">
        <v>107</v>
      </c>
      <c r="AA5" s="23" t="s">
        <v>299</v>
      </c>
      <c r="AB5" s="23" t="s">
        <v>298</v>
      </c>
      <c r="AC5" s="23"/>
      <c r="AD5" s="23" t="s">
        <v>118</v>
      </c>
      <c r="AE5" s="18">
        <v>7</v>
      </c>
      <c r="AF5" s="25" t="s">
        <v>99</v>
      </c>
      <c r="AG5" s="25" t="s">
        <v>118</v>
      </c>
      <c r="AH5" s="19" t="s">
        <v>34</v>
      </c>
      <c r="AI5" s="31">
        <f t="shared" si="3"/>
        <v>670</v>
      </c>
      <c r="AJ5" s="32">
        <f t="shared" si="4"/>
        <v>950</v>
      </c>
      <c r="AK5" s="32">
        <f t="shared" si="5"/>
        <v>4000</v>
      </c>
      <c r="AL5" s="32">
        <f t="shared" si="6"/>
        <v>17500</v>
      </c>
      <c r="AM5" s="32">
        <f t="shared" si="7"/>
        <v>17500</v>
      </c>
      <c r="AN5" s="32">
        <f t="shared" si="8"/>
        <v>3950</v>
      </c>
      <c r="AO5" s="32">
        <v>12500</v>
      </c>
      <c r="AP5" s="33">
        <f t="shared" si="1"/>
        <v>57070</v>
      </c>
      <c r="AQ5" s="19" t="s">
        <v>34</v>
      </c>
      <c r="AR5" s="32">
        <f t="shared" si="9"/>
        <v>300</v>
      </c>
      <c r="AS5" s="32">
        <f t="shared" si="10"/>
        <v>300</v>
      </c>
      <c r="AT5" s="32">
        <f t="shared" si="11"/>
        <v>120</v>
      </c>
      <c r="AU5" s="32">
        <f t="shared" si="2"/>
        <v>1080</v>
      </c>
      <c r="AV5" s="32">
        <f t="shared" si="12"/>
        <v>1800</v>
      </c>
      <c r="AW5" s="64">
        <v>0.08</v>
      </c>
      <c r="AX5" s="34">
        <f t="shared" si="13"/>
        <v>6365.6</v>
      </c>
    </row>
    <row r="6" spans="1:51" ht="12.75" customHeight="1" x14ac:dyDescent="0.3">
      <c r="A6" s="20">
        <v>44768</v>
      </c>
      <c r="B6" s="19" t="s">
        <v>35</v>
      </c>
      <c r="C6" s="25" t="s">
        <v>352</v>
      </c>
      <c r="D6" s="25" t="s">
        <v>14</v>
      </c>
      <c r="E6" s="25" t="s">
        <v>30</v>
      </c>
      <c r="F6" s="23" t="s">
        <v>120</v>
      </c>
      <c r="G6" s="23" t="s">
        <v>496</v>
      </c>
      <c r="H6" s="23">
        <v>46.127223000000001</v>
      </c>
      <c r="I6" s="23">
        <v>-115.9777</v>
      </c>
      <c r="J6" s="25" t="s">
        <v>32</v>
      </c>
      <c r="K6" s="25" t="s">
        <v>238</v>
      </c>
      <c r="L6" s="25" t="s">
        <v>230</v>
      </c>
      <c r="M6" s="25" t="s">
        <v>231</v>
      </c>
      <c r="N6" s="25" t="s">
        <v>232</v>
      </c>
      <c r="O6" s="25" t="s">
        <v>254</v>
      </c>
      <c r="P6" s="25" t="s">
        <v>286</v>
      </c>
      <c r="Q6" s="25">
        <v>4</v>
      </c>
      <c r="R6" s="25"/>
      <c r="S6" s="25"/>
      <c r="T6" s="25" t="s">
        <v>118</v>
      </c>
      <c r="U6" s="23" t="s">
        <v>138</v>
      </c>
      <c r="V6" s="23" t="s">
        <v>19</v>
      </c>
      <c r="W6" s="23" t="s">
        <v>478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298</v>
      </c>
      <c r="AC6" s="23"/>
      <c r="AD6" s="23" t="s">
        <v>118</v>
      </c>
      <c r="AE6" s="18">
        <v>6</v>
      </c>
      <c r="AF6" s="25" t="s">
        <v>20</v>
      </c>
      <c r="AG6" s="25" t="s">
        <v>130</v>
      </c>
      <c r="AH6" s="19" t="s">
        <v>35</v>
      </c>
      <c r="AI6" s="31">
        <f t="shared" si="3"/>
        <v>670</v>
      </c>
      <c r="AJ6" s="32">
        <f t="shared" si="4"/>
        <v>950</v>
      </c>
      <c r="AK6" s="32">
        <f t="shared" si="5"/>
        <v>8500</v>
      </c>
      <c r="AL6" s="32">
        <f t="shared" si="6"/>
        <v>0</v>
      </c>
      <c r="AM6" s="32">
        <f t="shared" si="7"/>
        <v>15000</v>
      </c>
      <c r="AN6" s="32">
        <f t="shared" si="8"/>
        <v>3950</v>
      </c>
      <c r="AO6" s="32">
        <v>12500</v>
      </c>
      <c r="AP6" s="33">
        <f t="shared" si="1"/>
        <v>41570</v>
      </c>
      <c r="AQ6" s="19" t="s">
        <v>35</v>
      </c>
      <c r="AR6" s="32">
        <f t="shared" si="9"/>
        <v>300</v>
      </c>
      <c r="AS6" s="32">
        <f t="shared" si="10"/>
        <v>300</v>
      </c>
      <c r="AT6" s="32">
        <f t="shared" si="11"/>
        <v>120</v>
      </c>
      <c r="AU6" s="32">
        <f t="shared" si="2"/>
        <v>1080</v>
      </c>
      <c r="AV6" s="32">
        <f t="shared" si="12"/>
        <v>1800</v>
      </c>
      <c r="AW6" s="64">
        <v>0.1</v>
      </c>
      <c r="AX6" s="34">
        <f t="shared" si="13"/>
        <v>5957</v>
      </c>
    </row>
    <row r="7" spans="1:51" ht="12.75" customHeight="1" x14ac:dyDescent="0.3">
      <c r="A7" s="20">
        <v>44768</v>
      </c>
      <c r="B7" s="19" t="s">
        <v>27</v>
      </c>
      <c r="C7" s="25" t="s">
        <v>240</v>
      </c>
      <c r="D7" s="25" t="s">
        <v>14</v>
      </c>
      <c r="E7" s="25" t="s">
        <v>28</v>
      </c>
      <c r="F7" s="23" t="s">
        <v>120</v>
      </c>
      <c r="G7" s="23" t="s">
        <v>241</v>
      </c>
      <c r="H7" s="23">
        <v>46.030237059000058</v>
      </c>
      <c r="I7" s="23">
        <v>-117.01640797199997</v>
      </c>
      <c r="J7" s="25" t="s">
        <v>32</v>
      </c>
      <c r="K7" s="25" t="s">
        <v>264</v>
      </c>
      <c r="L7" s="25"/>
      <c r="M7" s="25" t="s">
        <v>511</v>
      </c>
      <c r="N7" s="25"/>
      <c r="O7" s="25" t="s">
        <v>492</v>
      </c>
      <c r="P7" s="25" t="s">
        <v>285</v>
      </c>
      <c r="Q7" s="25">
        <v>4</v>
      </c>
      <c r="R7" s="25"/>
      <c r="S7" s="25"/>
      <c r="T7" s="25" t="s">
        <v>118</v>
      </c>
      <c r="U7" s="23" t="s">
        <v>96</v>
      </c>
      <c r="V7" s="23" t="s">
        <v>98</v>
      </c>
      <c r="W7" s="23" t="s">
        <v>478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298</v>
      </c>
      <c r="AC7" s="23"/>
      <c r="AD7" s="23" t="s">
        <v>118</v>
      </c>
      <c r="AE7" s="18">
        <v>4</v>
      </c>
      <c r="AF7" s="25" t="s">
        <v>99</v>
      </c>
      <c r="AG7" s="25" t="s">
        <v>118</v>
      </c>
      <c r="AH7" s="19" t="s">
        <v>27</v>
      </c>
      <c r="AI7" s="31">
        <f t="shared" si="3"/>
        <v>2000</v>
      </c>
      <c r="AJ7" s="32">
        <f t="shared" si="4"/>
        <v>950</v>
      </c>
      <c r="AK7" s="32">
        <f t="shared" si="5"/>
        <v>4000</v>
      </c>
      <c r="AL7" s="32">
        <f t="shared" si="6"/>
        <v>10000</v>
      </c>
      <c r="AM7" s="32">
        <f t="shared" si="7"/>
        <v>10000</v>
      </c>
      <c r="AN7" s="32">
        <f t="shared" si="8"/>
        <v>3950</v>
      </c>
      <c r="AO7" s="32">
        <v>12500</v>
      </c>
      <c r="AP7" s="33">
        <f t="shared" si="1"/>
        <v>43400</v>
      </c>
      <c r="AQ7" s="19" t="s">
        <v>27</v>
      </c>
      <c r="AR7" s="32">
        <f t="shared" si="9"/>
        <v>300</v>
      </c>
      <c r="AS7" s="32">
        <f t="shared" si="10"/>
        <v>1440</v>
      </c>
      <c r="AT7" s="32">
        <f t="shared" si="11"/>
        <v>120</v>
      </c>
      <c r="AU7" s="32">
        <f t="shared" si="2"/>
        <v>1080</v>
      </c>
      <c r="AV7" s="32">
        <f t="shared" si="12"/>
        <v>2940</v>
      </c>
      <c r="AW7" s="64">
        <v>0.08</v>
      </c>
      <c r="AX7" s="34">
        <f t="shared" si="13"/>
        <v>6412</v>
      </c>
    </row>
    <row r="8" spans="1:51" ht="12.75" customHeight="1" x14ac:dyDescent="0.3">
      <c r="A8" s="20">
        <v>44768</v>
      </c>
      <c r="B8" s="19" t="s">
        <v>36</v>
      </c>
      <c r="C8" s="25" t="s">
        <v>242</v>
      </c>
      <c r="D8" s="25" t="s">
        <v>14</v>
      </c>
      <c r="E8" s="25" t="s">
        <v>28</v>
      </c>
      <c r="F8" s="23" t="s">
        <v>243</v>
      </c>
      <c r="G8" s="23" t="s">
        <v>244</v>
      </c>
      <c r="H8" s="23">
        <v>45.593519671000081</v>
      </c>
      <c r="I8" s="23">
        <v>-117.90337872499998</v>
      </c>
      <c r="J8" s="25" t="s">
        <v>24</v>
      </c>
      <c r="K8" s="25" t="s">
        <v>238</v>
      </c>
      <c r="L8" s="25" t="s">
        <v>230</v>
      </c>
      <c r="M8" s="25" t="s">
        <v>231</v>
      </c>
      <c r="N8" s="25" t="s">
        <v>232</v>
      </c>
      <c r="O8" s="25"/>
      <c r="P8" s="25"/>
      <c r="Q8" s="25">
        <v>6</v>
      </c>
      <c r="R8" s="25">
        <v>4</v>
      </c>
      <c r="S8" s="25" t="s">
        <v>291</v>
      </c>
      <c r="T8" s="25" t="s">
        <v>118</v>
      </c>
      <c r="U8" s="23" t="s">
        <v>138</v>
      </c>
      <c r="V8" s="23" t="s">
        <v>19</v>
      </c>
      <c r="W8" s="23" t="s">
        <v>478</v>
      </c>
      <c r="X8" s="23" t="s">
        <v>31</v>
      </c>
      <c r="Y8" s="23" t="s">
        <v>109</v>
      </c>
      <c r="Z8" s="23" t="s">
        <v>107</v>
      </c>
      <c r="AA8" s="23" t="s">
        <v>299</v>
      </c>
      <c r="AB8" s="23" t="s">
        <v>298</v>
      </c>
      <c r="AC8" s="23"/>
      <c r="AD8" s="23" t="s">
        <v>118</v>
      </c>
      <c r="AE8" s="18">
        <v>6</v>
      </c>
      <c r="AF8" s="25" t="s">
        <v>20</v>
      </c>
      <c r="AG8" s="25" t="s">
        <v>118</v>
      </c>
      <c r="AH8" s="19" t="s">
        <v>36</v>
      </c>
      <c r="AI8" s="31">
        <f t="shared" si="3"/>
        <v>670</v>
      </c>
      <c r="AJ8" s="32">
        <f t="shared" si="4"/>
        <v>950</v>
      </c>
      <c r="AK8" s="32">
        <f t="shared" si="5"/>
        <v>8500</v>
      </c>
      <c r="AL8" s="32">
        <f t="shared" si="6"/>
        <v>0</v>
      </c>
      <c r="AM8" s="32">
        <f t="shared" si="7"/>
        <v>15000</v>
      </c>
      <c r="AN8" s="32">
        <f t="shared" si="8"/>
        <v>26913</v>
      </c>
      <c r="AO8" s="32">
        <v>12500</v>
      </c>
      <c r="AP8" s="33">
        <f t="shared" si="1"/>
        <v>64533</v>
      </c>
      <c r="AQ8" s="19" t="s">
        <v>36</v>
      </c>
      <c r="AR8" s="32">
        <f t="shared" si="9"/>
        <v>450</v>
      </c>
      <c r="AS8" s="32">
        <f t="shared" si="10"/>
        <v>300</v>
      </c>
      <c r="AT8" s="32">
        <f t="shared" si="11"/>
        <v>700.8</v>
      </c>
      <c r="AU8" s="32">
        <f t="shared" si="2"/>
        <v>1080</v>
      </c>
      <c r="AV8" s="32">
        <f t="shared" si="12"/>
        <v>2530.8000000000002</v>
      </c>
      <c r="AW8" s="64">
        <v>0.1</v>
      </c>
      <c r="AX8" s="34">
        <f t="shared" si="13"/>
        <v>8984.1</v>
      </c>
    </row>
    <row r="9" spans="1:51" ht="12.75" customHeight="1" x14ac:dyDescent="0.3">
      <c r="A9" s="20">
        <v>44768</v>
      </c>
      <c r="B9" s="19" t="s">
        <v>37</v>
      </c>
      <c r="C9" s="25" t="s">
        <v>246</v>
      </c>
      <c r="D9" s="25" t="s">
        <v>14</v>
      </c>
      <c r="E9" s="25" t="s">
        <v>28</v>
      </c>
      <c r="F9" s="23" t="s">
        <v>120</v>
      </c>
      <c r="G9" s="23" t="s">
        <v>247</v>
      </c>
      <c r="H9" s="23">
        <v>45.633679405000066</v>
      </c>
      <c r="I9" s="23">
        <v>-117.73375673199996</v>
      </c>
      <c r="J9" s="25" t="s">
        <v>21</v>
      </c>
      <c r="K9" s="25" t="s">
        <v>238</v>
      </c>
      <c r="L9" s="25" t="s">
        <v>230</v>
      </c>
      <c r="M9" s="25" t="s">
        <v>231</v>
      </c>
      <c r="N9" s="25" t="s">
        <v>232</v>
      </c>
      <c r="O9" s="25"/>
      <c r="P9" s="25"/>
      <c r="Q9" s="25"/>
      <c r="R9" s="25"/>
      <c r="S9" s="25" t="s">
        <v>290</v>
      </c>
      <c r="T9" s="25" t="s">
        <v>118</v>
      </c>
      <c r="U9" s="23" t="s">
        <v>138</v>
      </c>
      <c r="V9" s="23" t="s">
        <v>19</v>
      </c>
      <c r="W9" s="23" t="s">
        <v>478</v>
      </c>
      <c r="X9" s="23" t="s">
        <v>16</v>
      </c>
      <c r="Y9" s="23" t="s">
        <v>95</v>
      </c>
      <c r="Z9" s="23" t="s">
        <v>106</v>
      </c>
      <c r="AA9" s="23" t="s">
        <v>299</v>
      </c>
      <c r="AB9" s="23" t="s">
        <v>298</v>
      </c>
      <c r="AC9" s="23"/>
      <c r="AD9" s="23" t="s">
        <v>118</v>
      </c>
      <c r="AE9" s="18">
        <v>6</v>
      </c>
      <c r="AF9" s="25" t="s">
        <v>20</v>
      </c>
      <c r="AG9" s="25" t="s">
        <v>118</v>
      </c>
      <c r="AH9" s="19" t="s">
        <v>37</v>
      </c>
      <c r="AI9" s="31">
        <f t="shared" si="3"/>
        <v>2000</v>
      </c>
      <c r="AJ9" s="32">
        <f t="shared" si="4"/>
        <v>950</v>
      </c>
      <c r="AK9" s="32">
        <f t="shared" si="5"/>
        <v>8500</v>
      </c>
      <c r="AL9" s="32">
        <f t="shared" si="6"/>
        <v>0</v>
      </c>
      <c r="AM9" s="32">
        <f t="shared" si="7"/>
        <v>15000</v>
      </c>
      <c r="AN9" s="32">
        <f t="shared" si="8"/>
        <v>9049</v>
      </c>
      <c r="AO9" s="32">
        <v>12500</v>
      </c>
      <c r="AP9" s="33">
        <f t="shared" si="1"/>
        <v>47999</v>
      </c>
      <c r="AQ9" s="19" t="s">
        <v>37</v>
      </c>
      <c r="AR9" s="32">
        <f t="shared" si="9"/>
        <v>0</v>
      </c>
      <c r="AS9" s="32">
        <f t="shared" si="10"/>
        <v>1440</v>
      </c>
      <c r="AT9" s="32">
        <f t="shared" si="11"/>
        <v>1401.6</v>
      </c>
      <c r="AU9" s="32">
        <f t="shared" si="2"/>
        <v>1080</v>
      </c>
      <c r="AV9" s="32">
        <f t="shared" si="12"/>
        <v>3921.6</v>
      </c>
      <c r="AW9" s="64">
        <v>0.1</v>
      </c>
      <c r="AX9" s="34">
        <f t="shared" si="13"/>
        <v>8721.5</v>
      </c>
    </row>
    <row r="10" spans="1:51" ht="12.75" customHeight="1" x14ac:dyDescent="0.3">
      <c r="A10" s="20">
        <v>44768</v>
      </c>
      <c r="B10" s="19" t="s">
        <v>13</v>
      </c>
      <c r="C10" s="25" t="s">
        <v>252</v>
      </c>
      <c r="D10" s="25" t="s">
        <v>14</v>
      </c>
      <c r="E10" s="25" t="s">
        <v>15</v>
      </c>
      <c r="F10" s="23" t="s">
        <v>243</v>
      </c>
      <c r="G10" s="23" t="s">
        <v>253</v>
      </c>
      <c r="H10" s="23">
        <v>45.506482090000077</v>
      </c>
      <c r="I10" s="23">
        <v>-116.85073466999995</v>
      </c>
      <c r="J10" s="25" t="s">
        <v>21</v>
      </c>
      <c r="K10" s="25" t="s">
        <v>238</v>
      </c>
      <c r="L10" s="25" t="s">
        <v>230</v>
      </c>
      <c r="M10" s="25" t="s">
        <v>231</v>
      </c>
      <c r="N10" s="25" t="s">
        <v>232</v>
      </c>
      <c r="O10" s="25"/>
      <c r="P10" s="25"/>
      <c r="Q10" s="25"/>
      <c r="R10" s="25"/>
      <c r="S10" s="25" t="s">
        <v>290</v>
      </c>
      <c r="T10" s="25" t="s">
        <v>118</v>
      </c>
      <c r="U10" s="23" t="s">
        <v>138</v>
      </c>
      <c r="V10" s="23" t="s">
        <v>19</v>
      </c>
      <c r="W10" s="23" t="s">
        <v>478</v>
      </c>
      <c r="X10" s="23" t="s">
        <v>16</v>
      </c>
      <c r="Y10" s="23" t="s">
        <v>95</v>
      </c>
      <c r="Z10" s="23" t="s">
        <v>106</v>
      </c>
      <c r="AA10" s="23" t="s">
        <v>299</v>
      </c>
      <c r="AB10" s="23" t="s">
        <v>298</v>
      </c>
      <c r="AC10" s="23"/>
      <c r="AD10" s="23" t="s">
        <v>118</v>
      </c>
      <c r="AE10" s="18">
        <v>4</v>
      </c>
      <c r="AF10" s="25" t="s">
        <v>20</v>
      </c>
      <c r="AG10" s="25" t="s">
        <v>118</v>
      </c>
      <c r="AH10" s="19" t="s">
        <v>13</v>
      </c>
      <c r="AI10" s="31">
        <f t="shared" si="3"/>
        <v>2000</v>
      </c>
      <c r="AJ10" s="32">
        <f t="shared" si="4"/>
        <v>950</v>
      </c>
      <c r="AK10" s="32">
        <f t="shared" si="5"/>
        <v>8500</v>
      </c>
      <c r="AL10" s="32">
        <f t="shared" si="6"/>
        <v>0</v>
      </c>
      <c r="AM10" s="32">
        <f t="shared" si="7"/>
        <v>10000</v>
      </c>
      <c r="AN10" s="32">
        <f t="shared" si="8"/>
        <v>9049</v>
      </c>
      <c r="AO10" s="32">
        <v>12500</v>
      </c>
      <c r="AP10" s="33">
        <f t="shared" si="1"/>
        <v>42999</v>
      </c>
      <c r="AQ10" s="19" t="s">
        <v>13</v>
      </c>
      <c r="AR10" s="32">
        <f t="shared" si="9"/>
        <v>0</v>
      </c>
      <c r="AS10" s="32">
        <f t="shared" si="10"/>
        <v>1440</v>
      </c>
      <c r="AT10" s="32">
        <f t="shared" si="11"/>
        <v>1401.6</v>
      </c>
      <c r="AU10" s="32">
        <f t="shared" si="2"/>
        <v>1080</v>
      </c>
      <c r="AV10" s="32">
        <f t="shared" si="12"/>
        <v>3921.6</v>
      </c>
      <c r="AW10" s="64">
        <v>0.1</v>
      </c>
      <c r="AX10" s="34">
        <f t="shared" si="13"/>
        <v>8221.5</v>
      </c>
    </row>
    <row r="11" spans="1:51" ht="12.75" customHeight="1" x14ac:dyDescent="0.3">
      <c r="A11" s="20">
        <v>44768</v>
      </c>
      <c r="B11" s="19" t="s">
        <v>22</v>
      </c>
      <c r="C11" s="25" t="s">
        <v>255</v>
      </c>
      <c r="D11" s="25" t="s">
        <v>14</v>
      </c>
      <c r="E11" s="25" t="s">
        <v>15</v>
      </c>
      <c r="F11" s="23" t="s">
        <v>120</v>
      </c>
      <c r="G11" s="23" t="s">
        <v>256</v>
      </c>
      <c r="H11" s="23">
        <v>45.76774000000006</v>
      </c>
      <c r="I11" s="23">
        <v>-116.74403699999999</v>
      </c>
      <c r="J11" s="25" t="s">
        <v>21</v>
      </c>
      <c r="K11" s="25" t="s">
        <v>257</v>
      </c>
      <c r="L11" s="25" t="s">
        <v>230</v>
      </c>
      <c r="M11" s="25" t="s">
        <v>231</v>
      </c>
      <c r="N11" s="25" t="s">
        <v>232</v>
      </c>
      <c r="O11" s="25"/>
      <c r="P11" s="25"/>
      <c r="Q11" s="25"/>
      <c r="R11" s="25"/>
      <c r="S11" s="25" t="s">
        <v>290</v>
      </c>
      <c r="T11" s="25" t="s">
        <v>118</v>
      </c>
      <c r="U11" s="23" t="s">
        <v>138</v>
      </c>
      <c r="V11" s="23" t="s">
        <v>19</v>
      </c>
      <c r="W11" s="23" t="s">
        <v>478</v>
      </c>
      <c r="X11" s="23" t="s">
        <v>16</v>
      </c>
      <c r="Y11" s="23" t="s">
        <v>95</v>
      </c>
      <c r="Z11" s="23" t="s">
        <v>106</v>
      </c>
      <c r="AA11" s="23" t="s">
        <v>299</v>
      </c>
      <c r="AB11" s="23" t="s">
        <v>298</v>
      </c>
      <c r="AC11" s="23"/>
      <c r="AD11" s="23" t="s">
        <v>118</v>
      </c>
      <c r="AE11" s="18">
        <v>2</v>
      </c>
      <c r="AF11" s="25" t="s">
        <v>20</v>
      </c>
      <c r="AG11" s="25" t="s">
        <v>118</v>
      </c>
      <c r="AH11" s="19" t="s">
        <v>22</v>
      </c>
      <c r="AI11" s="31">
        <f t="shared" si="3"/>
        <v>2000</v>
      </c>
      <c r="AJ11" s="32">
        <f t="shared" si="4"/>
        <v>950</v>
      </c>
      <c r="AK11" s="32">
        <f t="shared" si="5"/>
        <v>8500</v>
      </c>
      <c r="AL11" s="32">
        <f t="shared" si="6"/>
        <v>0</v>
      </c>
      <c r="AM11" s="32">
        <f t="shared" si="7"/>
        <v>5000</v>
      </c>
      <c r="AN11" s="32">
        <f t="shared" si="8"/>
        <v>9049</v>
      </c>
      <c r="AO11" s="32">
        <v>5000</v>
      </c>
      <c r="AP11" s="33">
        <f t="shared" si="1"/>
        <v>30499</v>
      </c>
      <c r="AQ11" s="19" t="s">
        <v>22</v>
      </c>
      <c r="AR11" s="32">
        <f t="shared" si="9"/>
        <v>0</v>
      </c>
      <c r="AS11" s="32">
        <f t="shared" si="10"/>
        <v>1440</v>
      </c>
      <c r="AT11" s="32">
        <f t="shared" si="11"/>
        <v>1401.6</v>
      </c>
      <c r="AU11" s="32">
        <f t="shared" si="2"/>
        <v>1080</v>
      </c>
      <c r="AV11" s="32">
        <f t="shared" si="12"/>
        <v>3921.6</v>
      </c>
      <c r="AW11" s="64">
        <v>0.1</v>
      </c>
      <c r="AX11" s="34">
        <f t="shared" si="13"/>
        <v>6971.5</v>
      </c>
    </row>
    <row r="12" spans="1:51" ht="12.75" customHeight="1" x14ac:dyDescent="0.3">
      <c r="A12" s="20">
        <v>44768</v>
      </c>
      <c r="B12" s="19" t="s">
        <v>23</v>
      </c>
      <c r="C12" s="25" t="s">
        <v>259</v>
      </c>
      <c r="D12" s="25" t="s">
        <v>14</v>
      </c>
      <c r="E12" s="25" t="s">
        <v>15</v>
      </c>
      <c r="F12" s="23" t="s">
        <v>243</v>
      </c>
      <c r="G12" s="23" t="s">
        <v>258</v>
      </c>
      <c r="H12" s="23">
        <v>45.761052419000066</v>
      </c>
      <c r="I12" s="23">
        <v>-116.75023079299996</v>
      </c>
      <c r="J12" s="25" t="s">
        <v>24</v>
      </c>
      <c r="K12" s="25" t="s">
        <v>238</v>
      </c>
      <c r="L12" s="25" t="s">
        <v>230</v>
      </c>
      <c r="M12" s="25" t="s">
        <v>231</v>
      </c>
      <c r="N12" s="25" t="s">
        <v>232</v>
      </c>
      <c r="O12" s="25"/>
      <c r="P12" s="25"/>
      <c r="Q12" s="25">
        <v>6</v>
      </c>
      <c r="R12" s="25">
        <v>4</v>
      </c>
      <c r="S12" s="25" t="s">
        <v>290</v>
      </c>
      <c r="T12" s="25" t="s">
        <v>118</v>
      </c>
      <c r="U12" s="23" t="s">
        <v>138</v>
      </c>
      <c r="V12" s="23" t="s">
        <v>19</v>
      </c>
      <c r="W12" s="23" t="s">
        <v>478</v>
      </c>
      <c r="X12" s="23" t="s">
        <v>16</v>
      </c>
      <c r="Y12" s="23" t="s">
        <v>95</v>
      </c>
      <c r="Z12" s="23" t="s">
        <v>106</v>
      </c>
      <c r="AA12" s="23" t="s">
        <v>299</v>
      </c>
      <c r="AB12" s="23" t="s">
        <v>298</v>
      </c>
      <c r="AC12" s="23"/>
      <c r="AD12" s="23" t="s">
        <v>118</v>
      </c>
      <c r="AE12" s="18">
        <v>4</v>
      </c>
      <c r="AF12" s="25" t="s">
        <v>20</v>
      </c>
      <c r="AG12" s="25" t="s">
        <v>118</v>
      </c>
      <c r="AH12" s="19" t="s">
        <v>23</v>
      </c>
      <c r="AI12" s="31">
        <f t="shared" si="3"/>
        <v>2000</v>
      </c>
      <c r="AJ12" s="32">
        <f t="shared" si="4"/>
        <v>950</v>
      </c>
      <c r="AK12" s="32">
        <f t="shared" si="5"/>
        <v>8500</v>
      </c>
      <c r="AL12" s="32">
        <f t="shared" si="6"/>
        <v>0</v>
      </c>
      <c r="AM12" s="32">
        <f t="shared" si="7"/>
        <v>10000</v>
      </c>
      <c r="AN12" s="32">
        <f t="shared" si="8"/>
        <v>26913</v>
      </c>
      <c r="AO12" s="32">
        <v>12500</v>
      </c>
      <c r="AP12" s="33">
        <f t="shared" si="1"/>
        <v>60863</v>
      </c>
      <c r="AQ12" s="19" t="s">
        <v>23</v>
      </c>
      <c r="AR12" s="32">
        <f t="shared" si="9"/>
        <v>450</v>
      </c>
      <c r="AS12" s="32">
        <f t="shared" si="10"/>
        <v>1440</v>
      </c>
      <c r="AT12" s="32">
        <f t="shared" si="11"/>
        <v>700.8</v>
      </c>
      <c r="AU12" s="32">
        <f t="shared" si="2"/>
        <v>1080</v>
      </c>
      <c r="AV12" s="32">
        <f t="shared" si="12"/>
        <v>3670.8</v>
      </c>
      <c r="AW12" s="64">
        <v>0.1</v>
      </c>
      <c r="AX12" s="34">
        <f t="shared" si="13"/>
        <v>9757.1</v>
      </c>
    </row>
    <row r="13" spans="1:51" ht="12.75" customHeight="1" x14ac:dyDescent="0.3">
      <c r="A13" s="20">
        <v>44768</v>
      </c>
      <c r="B13" s="19" t="s">
        <v>25</v>
      </c>
      <c r="C13" s="25" t="s">
        <v>260</v>
      </c>
      <c r="D13" s="25" t="s">
        <v>14</v>
      </c>
      <c r="E13" s="25" t="s">
        <v>15</v>
      </c>
      <c r="F13" s="23" t="s">
        <v>120</v>
      </c>
      <c r="G13" s="23" t="s">
        <v>256</v>
      </c>
      <c r="H13" s="23">
        <v>45.74270234800008</v>
      </c>
      <c r="I13" s="23">
        <v>-116.76430398599996</v>
      </c>
      <c r="J13" s="25" t="s">
        <v>24</v>
      </c>
      <c r="K13" s="25" t="s">
        <v>238</v>
      </c>
      <c r="L13" s="25" t="s">
        <v>230</v>
      </c>
      <c r="M13" s="25" t="s">
        <v>231</v>
      </c>
      <c r="N13" s="25" t="s">
        <v>232</v>
      </c>
      <c r="O13" s="25"/>
      <c r="P13" s="25"/>
      <c r="Q13" s="25">
        <v>6</v>
      </c>
      <c r="R13" s="25">
        <v>4</v>
      </c>
      <c r="S13" s="25" t="s">
        <v>291</v>
      </c>
      <c r="T13" s="25" t="s">
        <v>118</v>
      </c>
      <c r="U13" s="23" t="s">
        <v>138</v>
      </c>
      <c r="V13" s="23" t="s">
        <v>19</v>
      </c>
      <c r="W13" s="23" t="s">
        <v>478</v>
      </c>
      <c r="X13" s="23" t="s">
        <v>16</v>
      </c>
      <c r="Y13" s="23" t="s">
        <v>95</v>
      </c>
      <c r="Z13" s="23" t="s">
        <v>106</v>
      </c>
      <c r="AA13" s="23" t="s">
        <v>299</v>
      </c>
      <c r="AB13" s="23" t="s">
        <v>298</v>
      </c>
      <c r="AC13" s="23"/>
      <c r="AD13" s="23" t="s">
        <v>118</v>
      </c>
      <c r="AE13" s="18">
        <v>5</v>
      </c>
      <c r="AF13" s="25" t="s">
        <v>20</v>
      </c>
      <c r="AG13" s="25" t="s">
        <v>118</v>
      </c>
      <c r="AH13" s="19" t="s">
        <v>25</v>
      </c>
      <c r="AI13" s="31">
        <f t="shared" si="3"/>
        <v>2000</v>
      </c>
      <c r="AJ13" s="32">
        <f t="shared" si="4"/>
        <v>950</v>
      </c>
      <c r="AK13" s="32">
        <f t="shared" si="5"/>
        <v>8500</v>
      </c>
      <c r="AL13" s="32">
        <f t="shared" si="6"/>
        <v>0</v>
      </c>
      <c r="AM13" s="32">
        <f t="shared" si="7"/>
        <v>12500</v>
      </c>
      <c r="AN13" s="32">
        <f t="shared" si="8"/>
        <v>26913</v>
      </c>
      <c r="AO13" s="32">
        <v>12500</v>
      </c>
      <c r="AP13" s="33">
        <f t="shared" si="1"/>
        <v>63363</v>
      </c>
      <c r="AQ13" s="19" t="s">
        <v>25</v>
      </c>
      <c r="AR13" s="32">
        <f t="shared" si="9"/>
        <v>450</v>
      </c>
      <c r="AS13" s="32">
        <f t="shared" si="10"/>
        <v>1440</v>
      </c>
      <c r="AT13" s="32">
        <f t="shared" si="11"/>
        <v>700.8</v>
      </c>
      <c r="AU13" s="32">
        <f t="shared" si="2"/>
        <v>1080</v>
      </c>
      <c r="AV13" s="32">
        <f t="shared" si="12"/>
        <v>3670.8</v>
      </c>
      <c r="AW13" s="64">
        <v>0.1</v>
      </c>
      <c r="AX13" s="34">
        <f t="shared" si="13"/>
        <v>10007.1</v>
      </c>
    </row>
    <row r="14" spans="1:51" ht="12.75" customHeight="1" x14ac:dyDescent="0.3">
      <c r="A14" s="20">
        <v>44768</v>
      </c>
      <c r="B14" s="19" t="s">
        <v>26</v>
      </c>
      <c r="C14" s="25" t="s">
        <v>261</v>
      </c>
      <c r="D14" s="25" t="s">
        <v>14</v>
      </c>
      <c r="E14" s="25" t="s">
        <v>15</v>
      </c>
      <c r="F14" s="23" t="s">
        <v>243</v>
      </c>
      <c r="G14" s="23" t="s">
        <v>262</v>
      </c>
      <c r="H14" s="23">
        <v>45.489956886000073</v>
      </c>
      <c r="I14" s="23">
        <v>-116.80409631499998</v>
      </c>
      <c r="J14" s="25" t="s">
        <v>32</v>
      </c>
      <c r="K14" s="25" t="s">
        <v>238</v>
      </c>
      <c r="L14" s="25" t="s">
        <v>230</v>
      </c>
      <c r="M14" s="25" t="s">
        <v>231</v>
      </c>
      <c r="N14" s="25" t="s">
        <v>232</v>
      </c>
      <c r="O14" s="25" t="s">
        <v>254</v>
      </c>
      <c r="P14" s="25" t="s">
        <v>286</v>
      </c>
      <c r="Q14" s="25">
        <v>4</v>
      </c>
      <c r="R14" s="25"/>
      <c r="S14" s="25"/>
      <c r="T14" s="25" t="s">
        <v>118</v>
      </c>
      <c r="U14" s="23" t="s">
        <v>138</v>
      </c>
      <c r="V14" s="23" t="s">
        <v>19</v>
      </c>
      <c r="W14" s="23" t="s">
        <v>478</v>
      </c>
      <c r="X14" s="23" t="s">
        <v>16</v>
      </c>
      <c r="Y14" s="23" t="s">
        <v>95</v>
      </c>
      <c r="Z14" s="23" t="s">
        <v>106</v>
      </c>
      <c r="AA14" s="23" t="s">
        <v>299</v>
      </c>
      <c r="AB14" s="23" t="s">
        <v>298</v>
      </c>
      <c r="AC14" s="23"/>
      <c r="AD14" s="23" t="s">
        <v>118</v>
      </c>
      <c r="AE14" s="18">
        <v>6</v>
      </c>
      <c r="AF14" s="25" t="s">
        <v>20</v>
      </c>
      <c r="AG14" s="25" t="s">
        <v>118</v>
      </c>
      <c r="AH14" s="19" t="s">
        <v>26</v>
      </c>
      <c r="AI14" s="31">
        <f t="shared" si="3"/>
        <v>2000</v>
      </c>
      <c r="AJ14" s="32">
        <f t="shared" si="4"/>
        <v>950</v>
      </c>
      <c r="AK14" s="32">
        <f t="shared" si="5"/>
        <v>8500</v>
      </c>
      <c r="AL14" s="32">
        <f t="shared" si="6"/>
        <v>0</v>
      </c>
      <c r="AM14" s="32">
        <f t="shared" si="7"/>
        <v>15000</v>
      </c>
      <c r="AN14" s="32">
        <f t="shared" si="8"/>
        <v>3950</v>
      </c>
      <c r="AO14" s="32">
        <v>12500</v>
      </c>
      <c r="AP14" s="33">
        <f t="shared" si="1"/>
        <v>42900</v>
      </c>
      <c r="AQ14" s="19" t="s">
        <v>26</v>
      </c>
      <c r="AR14" s="32">
        <f t="shared" si="9"/>
        <v>300</v>
      </c>
      <c r="AS14" s="32">
        <f t="shared" si="10"/>
        <v>1440</v>
      </c>
      <c r="AT14" s="32">
        <f t="shared" si="11"/>
        <v>120</v>
      </c>
      <c r="AU14" s="32">
        <f t="shared" si="2"/>
        <v>1080</v>
      </c>
      <c r="AV14" s="32">
        <f t="shared" si="12"/>
        <v>2940</v>
      </c>
      <c r="AW14" s="64">
        <v>0.1</v>
      </c>
      <c r="AX14" s="34">
        <f t="shared" si="13"/>
        <v>7230</v>
      </c>
    </row>
    <row r="15" spans="1:51" ht="12.75" customHeight="1" x14ac:dyDescent="0.3">
      <c r="A15" s="20">
        <v>44768</v>
      </c>
      <c r="B15" s="19" t="s">
        <v>100</v>
      </c>
      <c r="C15" s="25" t="s">
        <v>205</v>
      </c>
      <c r="D15" s="25" t="s">
        <v>49</v>
      </c>
      <c r="E15" s="25" t="s">
        <v>55</v>
      </c>
      <c r="F15" s="23" t="s">
        <v>120</v>
      </c>
      <c r="G15" s="23" t="s">
        <v>121</v>
      </c>
      <c r="H15" s="23">
        <v>45.103563999999999</v>
      </c>
      <c r="I15" s="23">
        <v>-114.853927</v>
      </c>
      <c r="J15" s="25" t="s">
        <v>44</v>
      </c>
      <c r="K15" s="25" t="s">
        <v>239</v>
      </c>
      <c r="L15" s="25"/>
      <c r="M15" s="25" t="s">
        <v>283</v>
      </c>
      <c r="N15" s="25"/>
      <c r="O15" s="25"/>
      <c r="P15" s="25" t="s">
        <v>307</v>
      </c>
      <c r="Q15" s="25">
        <v>24</v>
      </c>
      <c r="R15" s="25">
        <v>16</v>
      </c>
      <c r="S15" s="25"/>
      <c r="T15" s="25" t="s">
        <v>118</v>
      </c>
      <c r="U15" s="23" t="s">
        <v>96</v>
      </c>
      <c r="V15" s="23" t="s">
        <v>98</v>
      </c>
      <c r="W15" s="23" t="s">
        <v>478</v>
      </c>
      <c r="X15" s="23" t="s">
        <v>16</v>
      </c>
      <c r="Y15" s="23" t="s">
        <v>95</v>
      </c>
      <c r="Z15" s="23" t="s">
        <v>106</v>
      </c>
      <c r="AA15" s="23" t="s">
        <v>299</v>
      </c>
      <c r="AB15" s="23" t="s">
        <v>298</v>
      </c>
      <c r="AC15" s="23" t="s">
        <v>491</v>
      </c>
      <c r="AD15" s="23" t="s">
        <v>118</v>
      </c>
      <c r="AE15" s="18">
        <v>12</v>
      </c>
      <c r="AF15" s="25" t="s">
        <v>99</v>
      </c>
      <c r="AG15" s="25" t="s">
        <v>118</v>
      </c>
      <c r="AH15" s="19" t="s">
        <v>100</v>
      </c>
      <c r="AI15" s="31">
        <f t="shared" si="3"/>
        <v>2000</v>
      </c>
      <c r="AJ15" s="32">
        <f t="shared" si="4"/>
        <v>950</v>
      </c>
      <c r="AK15" s="32">
        <f t="shared" si="5"/>
        <v>4000</v>
      </c>
      <c r="AL15" s="32">
        <f t="shared" si="6"/>
        <v>30000</v>
      </c>
      <c r="AM15" s="32">
        <f t="shared" si="7"/>
        <v>30000</v>
      </c>
      <c r="AN15" s="32">
        <f t="shared" si="8"/>
        <v>48400</v>
      </c>
      <c r="AO15" s="32">
        <v>12500</v>
      </c>
      <c r="AP15" s="33">
        <f t="shared" si="1"/>
        <v>127850</v>
      </c>
      <c r="AQ15" s="19" t="s">
        <v>100</v>
      </c>
      <c r="AR15" s="32">
        <f t="shared" si="9"/>
        <v>1800</v>
      </c>
      <c r="AS15" s="32">
        <f t="shared" si="10"/>
        <v>1440</v>
      </c>
      <c r="AT15" s="32">
        <f t="shared" si="11"/>
        <v>0</v>
      </c>
      <c r="AU15" s="32">
        <f t="shared" si="2"/>
        <v>1080</v>
      </c>
      <c r="AV15" s="32">
        <f t="shared" si="12"/>
        <v>4320</v>
      </c>
      <c r="AW15" s="64">
        <v>0.08</v>
      </c>
      <c r="AX15" s="34">
        <f t="shared" si="13"/>
        <v>14548</v>
      </c>
    </row>
    <row r="16" spans="1:51" ht="12.75" customHeight="1" x14ac:dyDescent="0.3">
      <c r="A16" s="20">
        <v>44768</v>
      </c>
      <c r="B16" s="19" t="s">
        <v>521</v>
      </c>
      <c r="C16" s="25" t="s">
        <v>522</v>
      </c>
      <c r="D16" s="25" t="s">
        <v>49</v>
      </c>
      <c r="E16" s="25" t="s">
        <v>55</v>
      </c>
      <c r="F16" s="23" t="s">
        <v>120</v>
      </c>
      <c r="G16" s="23" t="s">
        <v>256</v>
      </c>
      <c r="H16" s="23">
        <v>44.408025000000002</v>
      </c>
      <c r="I16" s="23">
        <v>-115.179452</v>
      </c>
      <c r="J16" s="25" t="s">
        <v>523</v>
      </c>
      <c r="K16" s="25" t="s">
        <v>399</v>
      </c>
      <c r="L16" s="25"/>
      <c r="M16" s="25"/>
      <c r="N16" s="25"/>
      <c r="O16" s="25"/>
      <c r="P16" s="25"/>
      <c r="Q16" s="25"/>
      <c r="R16" s="25"/>
      <c r="S16" s="25" t="s">
        <v>524</v>
      </c>
      <c r="T16" s="25" t="s">
        <v>118</v>
      </c>
      <c r="U16" s="23" t="s">
        <v>96</v>
      </c>
      <c r="V16" s="23" t="s">
        <v>98</v>
      </c>
      <c r="W16" s="23"/>
      <c r="X16" s="23" t="s">
        <v>16</v>
      </c>
      <c r="Y16" s="23" t="s">
        <v>95</v>
      </c>
      <c r="Z16" s="23" t="s">
        <v>106</v>
      </c>
      <c r="AA16" s="23"/>
      <c r="AB16" s="23"/>
      <c r="AC16" s="23"/>
      <c r="AD16" s="23" t="s">
        <v>118</v>
      </c>
      <c r="AE16" s="18">
        <v>8</v>
      </c>
      <c r="AF16" s="25" t="s">
        <v>99</v>
      </c>
      <c r="AG16" s="25" t="s">
        <v>118</v>
      </c>
      <c r="AH16" s="19" t="s">
        <v>521</v>
      </c>
      <c r="AI16" s="31">
        <f t="shared" si="3"/>
        <v>2000</v>
      </c>
      <c r="AJ16" s="32">
        <f t="shared" si="4"/>
        <v>0</v>
      </c>
      <c r="AK16" s="32">
        <f t="shared" si="5"/>
        <v>4000</v>
      </c>
      <c r="AL16" s="32">
        <f t="shared" si="6"/>
        <v>20000</v>
      </c>
      <c r="AM16" s="32">
        <f t="shared" si="7"/>
        <v>20000</v>
      </c>
      <c r="AN16" s="32">
        <f t="shared" si="8"/>
        <v>9049</v>
      </c>
      <c r="AO16" s="32">
        <v>12500</v>
      </c>
      <c r="AP16" s="33">
        <f t="shared" si="1"/>
        <v>67549</v>
      </c>
      <c r="AQ16" s="19" t="s">
        <v>521</v>
      </c>
      <c r="AR16" s="32">
        <f t="shared" si="9"/>
        <v>0</v>
      </c>
      <c r="AS16" s="32">
        <f t="shared" si="10"/>
        <v>1440</v>
      </c>
      <c r="AT16" s="32">
        <f t="shared" si="11"/>
        <v>2803.2</v>
      </c>
      <c r="AU16" s="32">
        <f t="shared" si="2"/>
        <v>1080</v>
      </c>
      <c r="AV16" s="32">
        <f t="shared" si="12"/>
        <v>5323.2</v>
      </c>
      <c r="AW16" s="64">
        <v>0.08</v>
      </c>
      <c r="AX16" s="34">
        <f t="shared" si="13"/>
        <v>10727.119999999999</v>
      </c>
    </row>
    <row r="17" spans="1:50" ht="12.75" customHeight="1" x14ac:dyDescent="0.3">
      <c r="A17" s="20">
        <v>44768</v>
      </c>
      <c r="B17" s="19" t="s">
        <v>48</v>
      </c>
      <c r="C17" s="25" t="s">
        <v>273</v>
      </c>
      <c r="D17" s="25" t="s">
        <v>49</v>
      </c>
      <c r="E17" s="25" t="s">
        <v>50</v>
      </c>
      <c r="F17" s="23" t="s">
        <v>120</v>
      </c>
      <c r="G17" s="23" t="s">
        <v>256</v>
      </c>
      <c r="H17" s="23">
        <v>44.955719999999999</v>
      </c>
      <c r="I17" s="23">
        <v>-115.537978</v>
      </c>
      <c r="J17" s="25" t="s">
        <v>21</v>
      </c>
      <c r="K17" s="25" t="s">
        <v>257</v>
      </c>
      <c r="L17" s="25" t="s">
        <v>230</v>
      </c>
      <c r="M17" s="25" t="s">
        <v>231</v>
      </c>
      <c r="N17" s="25" t="s">
        <v>232</v>
      </c>
      <c r="O17" s="25"/>
      <c r="P17" s="25"/>
      <c r="Q17" s="25"/>
      <c r="R17" s="25"/>
      <c r="S17" s="25" t="s">
        <v>294</v>
      </c>
      <c r="T17" s="25" t="s">
        <v>118</v>
      </c>
      <c r="U17" s="23" t="s">
        <v>138</v>
      </c>
      <c r="V17" s="23" t="s">
        <v>19</v>
      </c>
      <c r="W17" s="23" t="s">
        <v>478</v>
      </c>
      <c r="X17" s="23" t="s">
        <v>16</v>
      </c>
      <c r="Y17" s="23" t="s">
        <v>95</v>
      </c>
      <c r="Z17" s="23" t="s">
        <v>106</v>
      </c>
      <c r="AA17" s="23" t="s">
        <v>299</v>
      </c>
      <c r="AB17" s="23" t="s">
        <v>298</v>
      </c>
      <c r="AC17" s="23"/>
      <c r="AD17" s="23" t="s">
        <v>118</v>
      </c>
      <c r="AE17" s="18">
        <v>4</v>
      </c>
      <c r="AF17" s="25" t="s">
        <v>20</v>
      </c>
      <c r="AG17" s="25" t="s">
        <v>118</v>
      </c>
      <c r="AH17" s="19" t="s">
        <v>48</v>
      </c>
      <c r="AI17" s="31">
        <f t="shared" si="3"/>
        <v>2000</v>
      </c>
      <c r="AJ17" s="32">
        <f t="shared" si="4"/>
        <v>950</v>
      </c>
      <c r="AK17" s="32">
        <f t="shared" si="5"/>
        <v>8500</v>
      </c>
      <c r="AL17" s="32">
        <f t="shared" si="6"/>
        <v>0</v>
      </c>
      <c r="AM17" s="32">
        <f t="shared" si="7"/>
        <v>10000</v>
      </c>
      <c r="AN17" s="32">
        <f t="shared" si="8"/>
        <v>9049</v>
      </c>
      <c r="AO17" s="32">
        <v>12500</v>
      </c>
      <c r="AP17" s="33">
        <f t="shared" si="1"/>
        <v>42999</v>
      </c>
      <c r="AQ17" s="19" t="s">
        <v>48</v>
      </c>
      <c r="AR17" s="32">
        <f t="shared" si="9"/>
        <v>0</v>
      </c>
      <c r="AS17" s="32">
        <f t="shared" si="10"/>
        <v>1440</v>
      </c>
      <c r="AT17" s="32">
        <f t="shared" si="11"/>
        <v>1401.6</v>
      </c>
      <c r="AU17" s="32">
        <f t="shared" si="2"/>
        <v>1080</v>
      </c>
      <c r="AV17" s="32">
        <f t="shared" si="12"/>
        <v>3921.6</v>
      </c>
      <c r="AW17" s="64">
        <v>0.1</v>
      </c>
      <c r="AX17" s="34">
        <f t="shared" si="13"/>
        <v>8221.5</v>
      </c>
    </row>
    <row r="18" spans="1:50" ht="12.75" customHeight="1" x14ac:dyDescent="0.3">
      <c r="A18" s="20">
        <v>44768</v>
      </c>
      <c r="B18" s="19" t="s">
        <v>51</v>
      </c>
      <c r="C18" s="25" t="s">
        <v>274</v>
      </c>
      <c r="D18" s="25" t="s">
        <v>49</v>
      </c>
      <c r="E18" s="25" t="s">
        <v>50</v>
      </c>
      <c r="F18" s="23" t="s">
        <v>120</v>
      </c>
      <c r="G18" s="23" t="s">
        <v>256</v>
      </c>
      <c r="H18" s="23">
        <v>44.957540999999999</v>
      </c>
      <c r="I18" s="23">
        <v>-115.528927</v>
      </c>
      <c r="J18" s="25" t="s">
        <v>21</v>
      </c>
      <c r="K18" s="25" t="s">
        <v>257</v>
      </c>
      <c r="L18" s="25" t="s">
        <v>230</v>
      </c>
      <c r="M18" s="25" t="s">
        <v>265</v>
      </c>
      <c r="N18" s="25" t="s">
        <v>232</v>
      </c>
      <c r="O18" s="25"/>
      <c r="P18" s="25"/>
      <c r="Q18" s="25"/>
      <c r="R18" s="25"/>
      <c r="S18" s="25" t="s">
        <v>294</v>
      </c>
      <c r="T18" s="25" t="s">
        <v>118</v>
      </c>
      <c r="U18" s="23" t="s">
        <v>138</v>
      </c>
      <c r="V18" s="23" t="s">
        <v>19</v>
      </c>
      <c r="W18" s="23" t="s">
        <v>478</v>
      </c>
      <c r="X18" s="23" t="s">
        <v>16</v>
      </c>
      <c r="Y18" s="23" t="s">
        <v>95</v>
      </c>
      <c r="Z18" s="23" t="s">
        <v>106</v>
      </c>
      <c r="AA18" s="23" t="s">
        <v>299</v>
      </c>
      <c r="AB18" s="23" t="s">
        <v>298</v>
      </c>
      <c r="AC18" s="23"/>
      <c r="AD18" s="23" t="s">
        <v>118</v>
      </c>
      <c r="AE18" s="18">
        <v>4</v>
      </c>
      <c r="AF18" s="25" t="s">
        <v>20</v>
      </c>
      <c r="AG18" s="25" t="s">
        <v>118</v>
      </c>
      <c r="AH18" s="19" t="s">
        <v>51</v>
      </c>
      <c r="AI18" s="31">
        <f t="shared" si="3"/>
        <v>2000</v>
      </c>
      <c r="AJ18" s="32">
        <f t="shared" si="4"/>
        <v>950</v>
      </c>
      <c r="AK18" s="32">
        <f t="shared" si="5"/>
        <v>8500</v>
      </c>
      <c r="AL18" s="32">
        <f t="shared" si="6"/>
        <v>0</v>
      </c>
      <c r="AM18" s="32">
        <f t="shared" si="7"/>
        <v>10000</v>
      </c>
      <c r="AN18" s="32">
        <f t="shared" si="8"/>
        <v>9049</v>
      </c>
      <c r="AO18" s="32">
        <v>12500</v>
      </c>
      <c r="AP18" s="33">
        <f t="shared" si="1"/>
        <v>42999</v>
      </c>
      <c r="AQ18" s="19" t="s">
        <v>51</v>
      </c>
      <c r="AR18" s="32">
        <f t="shared" si="9"/>
        <v>0</v>
      </c>
      <c r="AS18" s="32">
        <f t="shared" si="10"/>
        <v>1440</v>
      </c>
      <c r="AT18" s="32">
        <f t="shared" si="11"/>
        <v>1401.6</v>
      </c>
      <c r="AU18" s="32">
        <f t="shared" si="2"/>
        <v>1080</v>
      </c>
      <c r="AV18" s="32">
        <f t="shared" si="12"/>
        <v>3921.6</v>
      </c>
      <c r="AW18" s="64">
        <v>0.1</v>
      </c>
      <c r="AX18" s="34">
        <f t="shared" si="13"/>
        <v>8221.5</v>
      </c>
    </row>
    <row r="19" spans="1:50" ht="12.75" customHeight="1" x14ac:dyDescent="0.3">
      <c r="A19" s="20">
        <v>44768</v>
      </c>
      <c r="B19" s="19" t="s">
        <v>52</v>
      </c>
      <c r="C19" s="25" t="s">
        <v>275</v>
      </c>
      <c r="D19" s="25" t="s">
        <v>49</v>
      </c>
      <c r="E19" s="25" t="s">
        <v>50</v>
      </c>
      <c r="F19" s="23" t="s">
        <v>120</v>
      </c>
      <c r="G19" s="23" t="s">
        <v>256</v>
      </c>
      <c r="H19" s="23">
        <v>44.978471551000041</v>
      </c>
      <c r="I19" s="23">
        <v>-115.72699380399996</v>
      </c>
      <c r="J19" s="25" t="s">
        <v>523</v>
      </c>
      <c r="K19" s="25" t="s">
        <v>238</v>
      </c>
      <c r="L19" s="25" t="s">
        <v>230</v>
      </c>
      <c r="M19" s="25" t="s">
        <v>265</v>
      </c>
      <c r="N19" s="25" t="s">
        <v>232</v>
      </c>
      <c r="O19" s="25"/>
      <c r="P19" s="25"/>
      <c r="Q19" s="25"/>
      <c r="R19" s="25"/>
      <c r="S19" s="25"/>
      <c r="T19" s="25" t="s">
        <v>118</v>
      </c>
      <c r="U19" s="23" t="s">
        <v>138</v>
      </c>
      <c r="V19" s="23" t="s">
        <v>19</v>
      </c>
      <c r="W19" s="23" t="s">
        <v>478</v>
      </c>
      <c r="X19" s="23" t="s">
        <v>16</v>
      </c>
      <c r="Y19" s="23" t="s">
        <v>95</v>
      </c>
      <c r="Z19" s="23" t="s">
        <v>106</v>
      </c>
      <c r="AA19" s="23" t="s">
        <v>299</v>
      </c>
      <c r="AB19" s="23" t="s">
        <v>298</v>
      </c>
      <c r="AC19" s="23"/>
      <c r="AD19" s="23" t="s">
        <v>118</v>
      </c>
      <c r="AE19" s="18">
        <v>10</v>
      </c>
      <c r="AF19" s="25" t="s">
        <v>20</v>
      </c>
      <c r="AG19" s="25" t="s">
        <v>118</v>
      </c>
      <c r="AH19" s="19" t="s">
        <v>52</v>
      </c>
      <c r="AI19" s="31">
        <f t="shared" si="3"/>
        <v>2000</v>
      </c>
      <c r="AJ19" s="32">
        <f t="shared" si="4"/>
        <v>950</v>
      </c>
      <c r="AK19" s="32">
        <f t="shared" si="5"/>
        <v>8500</v>
      </c>
      <c r="AL19" s="32">
        <f t="shared" si="6"/>
        <v>0</v>
      </c>
      <c r="AM19" s="32">
        <f t="shared" si="7"/>
        <v>25000</v>
      </c>
      <c r="AN19" s="32">
        <f t="shared" si="8"/>
        <v>9049</v>
      </c>
      <c r="AO19" s="32">
        <v>12500</v>
      </c>
      <c r="AP19" s="33">
        <f t="shared" si="1"/>
        <v>57999</v>
      </c>
      <c r="AQ19" s="19" t="s">
        <v>52</v>
      </c>
      <c r="AR19" s="32">
        <f t="shared" si="9"/>
        <v>0</v>
      </c>
      <c r="AS19" s="32">
        <f t="shared" si="10"/>
        <v>1440</v>
      </c>
      <c r="AT19" s="32">
        <f t="shared" si="11"/>
        <v>2803.2</v>
      </c>
      <c r="AU19" s="32">
        <f t="shared" si="2"/>
        <v>1080</v>
      </c>
      <c r="AV19" s="32">
        <f t="shared" si="12"/>
        <v>5323.2</v>
      </c>
      <c r="AW19" s="64">
        <v>0.08</v>
      </c>
      <c r="AX19" s="34">
        <f t="shared" si="13"/>
        <v>9963.119999999999</v>
      </c>
    </row>
    <row r="20" spans="1:50" ht="12.75" customHeight="1" x14ac:dyDescent="0.3">
      <c r="A20" s="20">
        <v>44768</v>
      </c>
      <c r="B20" s="19" t="s">
        <v>53</v>
      </c>
      <c r="C20" s="25" t="s">
        <v>353</v>
      </c>
      <c r="D20" s="25" t="s">
        <v>49</v>
      </c>
      <c r="E20" s="25" t="s">
        <v>50</v>
      </c>
      <c r="F20" s="23" t="s">
        <v>120</v>
      </c>
      <c r="G20" s="23" t="s">
        <v>256</v>
      </c>
      <c r="H20" s="23">
        <v>45.175655999999996</v>
      </c>
      <c r="I20" s="23">
        <v>-115.579713</v>
      </c>
      <c r="J20" s="25" t="s">
        <v>24</v>
      </c>
      <c r="K20" s="25" t="s">
        <v>238</v>
      </c>
      <c r="L20" s="25" t="s">
        <v>230</v>
      </c>
      <c r="M20" s="25" t="s">
        <v>231</v>
      </c>
      <c r="N20" s="25" t="s">
        <v>232</v>
      </c>
      <c r="O20" s="25"/>
      <c r="P20" s="25"/>
      <c r="Q20" s="25">
        <v>6</v>
      </c>
      <c r="R20" s="25">
        <v>2</v>
      </c>
      <c r="S20" s="25" t="s">
        <v>294</v>
      </c>
      <c r="T20" s="25" t="s">
        <v>118</v>
      </c>
      <c r="U20" s="23" t="s">
        <v>138</v>
      </c>
      <c r="V20" s="23" t="s">
        <v>19</v>
      </c>
      <c r="W20" s="23" t="s">
        <v>478</v>
      </c>
      <c r="X20" s="23" t="s">
        <v>16</v>
      </c>
      <c r="Y20" s="23" t="s">
        <v>95</v>
      </c>
      <c r="Z20" s="23" t="s">
        <v>106</v>
      </c>
      <c r="AA20" s="23" t="s">
        <v>299</v>
      </c>
      <c r="AB20" s="23" t="s">
        <v>298</v>
      </c>
      <c r="AC20" s="23"/>
      <c r="AD20" s="23" t="s">
        <v>118</v>
      </c>
      <c r="AE20" s="18">
        <v>6</v>
      </c>
      <c r="AF20" s="25" t="s">
        <v>20</v>
      </c>
      <c r="AG20" s="25" t="s">
        <v>118</v>
      </c>
      <c r="AH20" s="19" t="s">
        <v>53</v>
      </c>
      <c r="AI20" s="31">
        <f t="shared" si="3"/>
        <v>2000</v>
      </c>
      <c r="AJ20" s="32">
        <f t="shared" si="4"/>
        <v>950</v>
      </c>
      <c r="AK20" s="32">
        <f t="shared" si="5"/>
        <v>8500</v>
      </c>
      <c r="AL20" s="32">
        <f t="shared" si="6"/>
        <v>0</v>
      </c>
      <c r="AM20" s="32">
        <f t="shared" si="7"/>
        <v>15000</v>
      </c>
      <c r="AN20" s="32">
        <f t="shared" si="8"/>
        <v>26913</v>
      </c>
      <c r="AO20" s="32">
        <v>12500</v>
      </c>
      <c r="AP20" s="33">
        <f t="shared" si="1"/>
        <v>65863</v>
      </c>
      <c r="AQ20" s="19" t="s">
        <v>53</v>
      </c>
      <c r="AR20" s="32">
        <f t="shared" si="9"/>
        <v>450</v>
      </c>
      <c r="AS20" s="32">
        <f t="shared" si="10"/>
        <v>1440</v>
      </c>
      <c r="AT20" s="32">
        <f t="shared" si="11"/>
        <v>700.8</v>
      </c>
      <c r="AU20" s="32">
        <f t="shared" si="2"/>
        <v>1080</v>
      </c>
      <c r="AV20" s="32">
        <f t="shared" si="12"/>
        <v>3670.8</v>
      </c>
      <c r="AW20" s="64">
        <v>0.1</v>
      </c>
      <c r="AX20" s="34">
        <f t="shared" si="13"/>
        <v>10257.1</v>
      </c>
    </row>
    <row r="21" spans="1:50" ht="12.75" customHeight="1" x14ac:dyDescent="0.3">
      <c r="A21" s="20">
        <v>44768</v>
      </c>
      <c r="B21" s="19" t="s">
        <v>56</v>
      </c>
      <c r="C21" s="25" t="s">
        <v>293</v>
      </c>
      <c r="D21" s="25" t="s">
        <v>49</v>
      </c>
      <c r="E21" s="25" t="s">
        <v>50</v>
      </c>
      <c r="F21" s="23" t="s">
        <v>120</v>
      </c>
      <c r="G21" s="23" t="s">
        <v>256</v>
      </c>
      <c r="H21" s="23">
        <v>45.033403999999997</v>
      </c>
      <c r="I21" s="23">
        <v>-115.73215500000001</v>
      </c>
      <c r="J21" s="25" t="s">
        <v>21</v>
      </c>
      <c r="K21" s="25" t="s">
        <v>257</v>
      </c>
      <c r="L21" s="25" t="s">
        <v>230</v>
      </c>
      <c r="M21" s="25" t="s">
        <v>265</v>
      </c>
      <c r="N21" s="25" t="s">
        <v>232</v>
      </c>
      <c r="O21" s="25" t="s">
        <v>254</v>
      </c>
      <c r="P21" s="25" t="s">
        <v>285</v>
      </c>
      <c r="Q21" s="25">
        <v>4</v>
      </c>
      <c r="R21" s="25"/>
      <c r="S21" s="25" t="s">
        <v>294</v>
      </c>
      <c r="T21" s="25" t="s">
        <v>118</v>
      </c>
      <c r="U21" s="23" t="s">
        <v>138</v>
      </c>
      <c r="V21" s="23" t="s">
        <v>19</v>
      </c>
      <c r="W21" s="23" t="s">
        <v>478</v>
      </c>
      <c r="X21" s="23" t="s">
        <v>16</v>
      </c>
      <c r="Y21" s="23" t="s">
        <v>95</v>
      </c>
      <c r="Z21" s="23" t="s">
        <v>106</v>
      </c>
      <c r="AA21" s="23" t="s">
        <v>299</v>
      </c>
      <c r="AB21" s="23" t="s">
        <v>298</v>
      </c>
      <c r="AC21" s="23" t="s">
        <v>494</v>
      </c>
      <c r="AD21" s="23" t="s">
        <v>118</v>
      </c>
      <c r="AE21" s="18">
        <v>6</v>
      </c>
      <c r="AF21" s="25" t="s">
        <v>57</v>
      </c>
      <c r="AG21" s="25" t="s">
        <v>118</v>
      </c>
      <c r="AH21" s="19" t="s">
        <v>56</v>
      </c>
      <c r="AI21" s="31">
        <f t="shared" si="3"/>
        <v>2000</v>
      </c>
      <c r="AJ21" s="32">
        <f t="shared" si="4"/>
        <v>950</v>
      </c>
      <c r="AK21" s="32">
        <f t="shared" si="5"/>
        <v>8500</v>
      </c>
      <c r="AL21" s="32">
        <f t="shared" si="6"/>
        <v>0</v>
      </c>
      <c r="AM21" s="32">
        <f t="shared" si="7"/>
        <v>15000</v>
      </c>
      <c r="AN21" s="32">
        <f t="shared" si="8"/>
        <v>10449</v>
      </c>
      <c r="AO21" s="32">
        <v>12500</v>
      </c>
      <c r="AP21" s="33">
        <f t="shared" si="1"/>
        <v>49399</v>
      </c>
      <c r="AQ21" s="19" t="s">
        <v>56</v>
      </c>
      <c r="AR21" s="32">
        <f t="shared" si="9"/>
        <v>300</v>
      </c>
      <c r="AS21" s="32">
        <f t="shared" si="10"/>
        <v>1440</v>
      </c>
      <c r="AT21" s="32">
        <f t="shared" si="11"/>
        <v>1401.6</v>
      </c>
      <c r="AU21" s="32">
        <f t="shared" si="2"/>
        <v>1080</v>
      </c>
      <c r="AV21" s="32">
        <f t="shared" si="12"/>
        <v>4221.6000000000004</v>
      </c>
      <c r="AW21" s="64">
        <v>0.1</v>
      </c>
      <c r="AX21" s="34">
        <f t="shared" si="13"/>
        <v>9161.5</v>
      </c>
    </row>
    <row r="22" spans="1:50" ht="12.75" customHeight="1" x14ac:dyDescent="0.3">
      <c r="A22" s="20">
        <v>44768</v>
      </c>
      <c r="B22" s="19" t="s">
        <v>58</v>
      </c>
      <c r="C22" s="25" t="s">
        <v>292</v>
      </c>
      <c r="D22" s="25" t="s">
        <v>49</v>
      </c>
      <c r="E22" s="25" t="s">
        <v>50</v>
      </c>
      <c r="F22" s="23" t="s">
        <v>120</v>
      </c>
      <c r="G22" s="23" t="s">
        <v>256</v>
      </c>
      <c r="H22" s="23">
        <v>45.033400999999998</v>
      </c>
      <c r="I22" s="23">
        <v>-115.73373100000001</v>
      </c>
      <c r="J22" s="25" t="s">
        <v>21</v>
      </c>
      <c r="K22" s="25" t="s">
        <v>257</v>
      </c>
      <c r="L22" s="25" t="s">
        <v>230</v>
      </c>
      <c r="M22" s="25" t="s">
        <v>265</v>
      </c>
      <c r="N22" s="25" t="s">
        <v>232</v>
      </c>
      <c r="O22" s="25" t="s">
        <v>254</v>
      </c>
      <c r="P22" s="25" t="s">
        <v>285</v>
      </c>
      <c r="Q22" s="25">
        <v>4</v>
      </c>
      <c r="R22" s="25"/>
      <c r="S22" s="25" t="s">
        <v>294</v>
      </c>
      <c r="T22" s="25" t="s">
        <v>118</v>
      </c>
      <c r="U22" s="23" t="s">
        <v>138</v>
      </c>
      <c r="V22" s="23" t="s">
        <v>19</v>
      </c>
      <c r="W22" s="23" t="s">
        <v>478</v>
      </c>
      <c r="X22" s="23" t="s">
        <v>16</v>
      </c>
      <c r="Y22" s="23" t="s">
        <v>111</v>
      </c>
      <c r="Z22" s="23" t="s">
        <v>111</v>
      </c>
      <c r="AA22" s="23" t="s">
        <v>299</v>
      </c>
      <c r="AB22" s="23" t="s">
        <v>298</v>
      </c>
      <c r="AC22" s="23" t="s">
        <v>495</v>
      </c>
      <c r="AD22" s="23" t="s">
        <v>118</v>
      </c>
      <c r="AE22" s="18">
        <v>4</v>
      </c>
      <c r="AF22" s="25" t="s">
        <v>57</v>
      </c>
      <c r="AG22" s="25" t="s">
        <v>118</v>
      </c>
      <c r="AH22" s="19" t="s">
        <v>58</v>
      </c>
      <c r="AI22" s="31">
        <f t="shared" si="3"/>
        <v>2000</v>
      </c>
      <c r="AJ22" s="32">
        <f t="shared" si="4"/>
        <v>950</v>
      </c>
      <c r="AK22" s="32">
        <f t="shared" si="5"/>
        <v>8500</v>
      </c>
      <c r="AL22" s="32">
        <f t="shared" si="6"/>
        <v>0</v>
      </c>
      <c r="AM22" s="32">
        <f t="shared" si="7"/>
        <v>10000</v>
      </c>
      <c r="AN22" s="32">
        <f t="shared" si="8"/>
        <v>10449</v>
      </c>
      <c r="AO22" s="32">
        <v>12500</v>
      </c>
      <c r="AP22" s="33">
        <f t="shared" si="1"/>
        <v>44399</v>
      </c>
      <c r="AQ22" s="19" t="s">
        <v>58</v>
      </c>
      <c r="AR22" s="32">
        <f t="shared" si="9"/>
        <v>300</v>
      </c>
      <c r="AS22" s="32">
        <f t="shared" si="10"/>
        <v>1440</v>
      </c>
      <c r="AT22" s="32">
        <f t="shared" si="11"/>
        <v>1401.6</v>
      </c>
      <c r="AU22" s="32">
        <f t="shared" si="2"/>
        <v>1080</v>
      </c>
      <c r="AV22" s="32">
        <f t="shared" si="12"/>
        <v>4221.6000000000004</v>
      </c>
      <c r="AW22" s="64">
        <v>0.1</v>
      </c>
      <c r="AX22" s="34">
        <f t="shared" si="13"/>
        <v>8661.5</v>
      </c>
    </row>
    <row r="23" spans="1:50" ht="12.75" customHeight="1" x14ac:dyDescent="0.3">
      <c r="A23" s="20">
        <v>44768</v>
      </c>
      <c r="B23" s="19" t="s">
        <v>63</v>
      </c>
      <c r="C23" s="25" t="s">
        <v>302</v>
      </c>
      <c r="D23" s="25" t="s">
        <v>60</v>
      </c>
      <c r="E23" s="25" t="s">
        <v>64</v>
      </c>
      <c r="F23" s="23" t="s">
        <v>243</v>
      </c>
      <c r="G23" s="23" t="s">
        <v>303</v>
      </c>
      <c r="H23" s="23">
        <v>47.738596000000001</v>
      </c>
      <c r="I23" s="23">
        <v>-120.362548</v>
      </c>
      <c r="J23" s="25" t="s">
        <v>32</v>
      </c>
      <c r="K23" s="25" t="s">
        <v>264</v>
      </c>
      <c r="L23" s="25" t="s">
        <v>230</v>
      </c>
      <c r="M23" s="25"/>
      <c r="N23" s="25"/>
      <c r="O23" s="25" t="s">
        <v>492</v>
      </c>
      <c r="P23" s="25" t="s">
        <v>287</v>
      </c>
      <c r="Q23" s="25">
        <v>4</v>
      </c>
      <c r="R23" s="25"/>
      <c r="S23" s="25"/>
      <c r="T23" s="25" t="s">
        <v>130</v>
      </c>
      <c r="U23" s="23" t="s">
        <v>138</v>
      </c>
      <c r="V23" s="23" t="s">
        <v>19</v>
      </c>
      <c r="W23" s="23" t="s">
        <v>478</v>
      </c>
      <c r="X23" s="23" t="s">
        <v>16</v>
      </c>
      <c r="Y23" s="23" t="s">
        <v>95</v>
      </c>
      <c r="Z23" s="23" t="s">
        <v>106</v>
      </c>
      <c r="AA23" s="23" t="s">
        <v>299</v>
      </c>
      <c r="AB23" s="23" t="s">
        <v>298</v>
      </c>
      <c r="AC23" s="23"/>
      <c r="AD23" s="23" t="s">
        <v>130</v>
      </c>
      <c r="AE23" s="18">
        <v>6</v>
      </c>
      <c r="AF23" s="25" t="s">
        <v>41</v>
      </c>
      <c r="AG23" s="25" t="s">
        <v>130</v>
      </c>
      <c r="AH23" s="19" t="s">
        <v>63</v>
      </c>
      <c r="AI23" s="31">
        <f t="shared" si="3"/>
        <v>2000</v>
      </c>
      <c r="AJ23" s="32">
        <f t="shared" si="4"/>
        <v>950</v>
      </c>
      <c r="AK23" s="32">
        <f t="shared" si="5"/>
        <v>8500</v>
      </c>
      <c r="AL23" s="32">
        <f t="shared" si="6"/>
        <v>0</v>
      </c>
      <c r="AM23" s="32">
        <f t="shared" si="7"/>
        <v>15000</v>
      </c>
      <c r="AN23" s="32">
        <f t="shared" si="8"/>
        <v>3950</v>
      </c>
      <c r="AO23" s="32">
        <v>12500</v>
      </c>
      <c r="AP23" s="33">
        <f t="shared" si="1"/>
        <v>42900</v>
      </c>
      <c r="AQ23" s="19" t="s">
        <v>63</v>
      </c>
      <c r="AR23" s="32">
        <f t="shared" si="9"/>
        <v>300</v>
      </c>
      <c r="AS23" s="32">
        <f t="shared" si="10"/>
        <v>1440</v>
      </c>
      <c r="AT23" s="32">
        <f t="shared" si="11"/>
        <v>120</v>
      </c>
      <c r="AU23" s="32">
        <f t="shared" si="2"/>
        <v>1080</v>
      </c>
      <c r="AV23" s="32">
        <f t="shared" si="12"/>
        <v>2940</v>
      </c>
      <c r="AW23" s="64">
        <v>0.1</v>
      </c>
      <c r="AX23" s="34">
        <f t="shared" si="13"/>
        <v>7230</v>
      </c>
    </row>
    <row r="24" spans="1:50" ht="12.75" customHeight="1" x14ac:dyDescent="0.3">
      <c r="A24" s="20">
        <v>44768</v>
      </c>
      <c r="B24" s="19" t="s">
        <v>66</v>
      </c>
      <c r="C24" s="25" t="s">
        <v>306</v>
      </c>
      <c r="D24" s="25" t="s">
        <v>60</v>
      </c>
      <c r="E24" s="25" t="s">
        <v>64</v>
      </c>
      <c r="F24" s="23" t="s">
        <v>120</v>
      </c>
      <c r="G24" s="23" t="s">
        <v>241</v>
      </c>
      <c r="H24" s="23">
        <v>47.663782000000026</v>
      </c>
      <c r="I24" s="23">
        <v>-120.24281999999999</v>
      </c>
      <c r="J24" s="25" t="s">
        <v>32</v>
      </c>
      <c r="K24" s="25" t="s">
        <v>264</v>
      </c>
      <c r="L24" s="25" t="s">
        <v>111</v>
      </c>
      <c r="M24" s="25"/>
      <c r="N24" s="25"/>
      <c r="O24" s="25" t="s">
        <v>492</v>
      </c>
      <c r="P24" s="25" t="s">
        <v>287</v>
      </c>
      <c r="Q24" s="25">
        <v>4</v>
      </c>
      <c r="R24" s="25"/>
      <c r="S24" s="25"/>
      <c r="T24" s="25" t="s">
        <v>118</v>
      </c>
      <c r="U24" s="23" t="s">
        <v>96</v>
      </c>
      <c r="V24" s="23" t="s">
        <v>98</v>
      </c>
      <c r="W24" s="23" t="s">
        <v>478</v>
      </c>
      <c r="X24" s="23" t="s">
        <v>16</v>
      </c>
      <c r="Y24" s="23" t="s">
        <v>95</v>
      </c>
      <c r="Z24" s="23" t="s">
        <v>106</v>
      </c>
      <c r="AA24" s="23" t="s">
        <v>299</v>
      </c>
      <c r="AB24" s="23" t="s">
        <v>298</v>
      </c>
      <c r="AC24" s="23"/>
      <c r="AD24" s="23" t="s">
        <v>118</v>
      </c>
      <c r="AE24" s="18">
        <v>6</v>
      </c>
      <c r="AF24" s="25" t="s">
        <v>99</v>
      </c>
      <c r="AG24" s="25" t="s">
        <v>118</v>
      </c>
      <c r="AH24" s="19" t="s">
        <v>66</v>
      </c>
      <c r="AI24" s="31">
        <f t="shared" si="3"/>
        <v>2000</v>
      </c>
      <c r="AJ24" s="32">
        <f t="shared" si="4"/>
        <v>950</v>
      </c>
      <c r="AK24" s="32">
        <f t="shared" si="5"/>
        <v>4000</v>
      </c>
      <c r="AL24" s="32">
        <f t="shared" si="6"/>
        <v>15000</v>
      </c>
      <c r="AM24" s="32">
        <f t="shared" si="7"/>
        <v>15000</v>
      </c>
      <c r="AN24" s="32">
        <f t="shared" si="8"/>
        <v>3950</v>
      </c>
      <c r="AO24" s="32">
        <v>12500</v>
      </c>
      <c r="AP24" s="33">
        <f t="shared" si="1"/>
        <v>53400</v>
      </c>
      <c r="AQ24" s="19" t="s">
        <v>66</v>
      </c>
      <c r="AR24" s="32">
        <f t="shared" si="9"/>
        <v>300</v>
      </c>
      <c r="AS24" s="32">
        <f t="shared" si="10"/>
        <v>1440</v>
      </c>
      <c r="AT24" s="32">
        <f t="shared" si="11"/>
        <v>120</v>
      </c>
      <c r="AU24" s="32">
        <f t="shared" si="2"/>
        <v>1080</v>
      </c>
      <c r="AV24" s="32">
        <f t="shared" si="12"/>
        <v>2940</v>
      </c>
      <c r="AW24" s="64">
        <v>0.08</v>
      </c>
      <c r="AX24" s="34">
        <f t="shared" si="13"/>
        <v>7212</v>
      </c>
    </row>
    <row r="25" spans="1:50" ht="12.75" customHeight="1" x14ac:dyDescent="0.3">
      <c r="A25" s="20">
        <v>44768</v>
      </c>
      <c r="B25" s="19" t="s">
        <v>68</v>
      </c>
      <c r="C25" s="25" t="s">
        <v>519</v>
      </c>
      <c r="D25" s="25" t="s">
        <v>60</v>
      </c>
      <c r="E25" s="25" t="s">
        <v>64</v>
      </c>
      <c r="F25" s="23" t="s">
        <v>243</v>
      </c>
      <c r="G25" s="23" t="s">
        <v>520</v>
      </c>
      <c r="H25" s="23">
        <v>47.856935</v>
      </c>
      <c r="I25" s="23">
        <v>-120.42251</v>
      </c>
      <c r="J25" s="25" t="s">
        <v>32</v>
      </c>
      <c r="K25" s="25" t="s">
        <v>264</v>
      </c>
      <c r="L25" s="25" t="s">
        <v>230</v>
      </c>
      <c r="M25" s="25"/>
      <c r="N25" s="25"/>
      <c r="O25" s="25" t="s">
        <v>492</v>
      </c>
      <c r="P25" s="25" t="s">
        <v>287</v>
      </c>
      <c r="Q25" s="25">
        <v>4</v>
      </c>
      <c r="R25" s="25"/>
      <c r="S25" s="25"/>
      <c r="T25" s="25" t="s">
        <v>130</v>
      </c>
      <c r="U25" s="23" t="s">
        <v>138</v>
      </c>
      <c r="V25" s="23" t="s">
        <v>19</v>
      </c>
      <c r="W25" s="23" t="s">
        <v>478</v>
      </c>
      <c r="X25" s="23" t="s">
        <v>16</v>
      </c>
      <c r="Y25" s="23" t="s">
        <v>95</v>
      </c>
      <c r="Z25" s="23" t="s">
        <v>106</v>
      </c>
      <c r="AA25" s="23" t="s">
        <v>299</v>
      </c>
      <c r="AB25" s="23" t="s">
        <v>298</v>
      </c>
      <c r="AC25" s="23"/>
      <c r="AD25" s="23" t="s">
        <v>118</v>
      </c>
      <c r="AE25" s="18">
        <v>6</v>
      </c>
      <c r="AF25" s="25" t="s">
        <v>305</v>
      </c>
      <c r="AG25" s="25" t="s">
        <v>130</v>
      </c>
      <c r="AH25" s="19" t="s">
        <v>68</v>
      </c>
      <c r="AI25" s="31">
        <f t="shared" si="3"/>
        <v>2000</v>
      </c>
      <c r="AJ25" s="32">
        <f t="shared" si="4"/>
        <v>950</v>
      </c>
      <c r="AK25" s="32">
        <f t="shared" si="5"/>
        <v>8500</v>
      </c>
      <c r="AL25" s="32">
        <f t="shared" si="6"/>
        <v>0</v>
      </c>
      <c r="AM25" s="32">
        <f t="shared" si="7"/>
        <v>15000</v>
      </c>
      <c r="AN25" s="32">
        <f t="shared" si="8"/>
        <v>3950</v>
      </c>
      <c r="AO25" s="32">
        <v>12500</v>
      </c>
      <c r="AP25" s="33">
        <f t="shared" si="1"/>
        <v>42900</v>
      </c>
      <c r="AQ25" s="19" t="s">
        <v>68</v>
      </c>
      <c r="AR25" s="32">
        <f t="shared" si="9"/>
        <v>300</v>
      </c>
      <c r="AS25" s="32">
        <f t="shared" si="10"/>
        <v>1440</v>
      </c>
      <c r="AT25" s="32">
        <f t="shared" si="11"/>
        <v>120</v>
      </c>
      <c r="AU25" s="32">
        <f t="shared" si="2"/>
        <v>1080</v>
      </c>
      <c r="AV25" s="32">
        <f t="shared" si="12"/>
        <v>2940</v>
      </c>
      <c r="AW25" s="64">
        <v>0.1</v>
      </c>
      <c r="AX25" s="34">
        <f t="shared" si="13"/>
        <v>7230</v>
      </c>
    </row>
    <row r="26" spans="1:50" ht="12.75" customHeight="1" x14ac:dyDescent="0.3">
      <c r="A26" s="20">
        <v>44768</v>
      </c>
      <c r="B26" s="19" t="s">
        <v>69</v>
      </c>
      <c r="C26" s="25" t="s">
        <v>199</v>
      </c>
      <c r="D26" s="25" t="s">
        <v>60</v>
      </c>
      <c r="E26" s="25" t="s">
        <v>64</v>
      </c>
      <c r="F26" s="23" t="s">
        <v>120</v>
      </c>
      <c r="G26" s="23" t="s">
        <v>308</v>
      </c>
      <c r="H26" s="23">
        <v>47.736874</v>
      </c>
      <c r="I26" s="23">
        <v>-120.368694</v>
      </c>
      <c r="J26" s="25" t="s">
        <v>32</v>
      </c>
      <c r="K26" s="25" t="s">
        <v>264</v>
      </c>
      <c r="L26" s="25" t="s">
        <v>230</v>
      </c>
      <c r="M26" s="25"/>
      <c r="N26" s="25"/>
      <c r="O26" s="25" t="s">
        <v>492</v>
      </c>
      <c r="P26" s="25" t="s">
        <v>287</v>
      </c>
      <c r="Q26" s="25">
        <v>4</v>
      </c>
      <c r="R26" s="25"/>
      <c r="S26" s="25"/>
      <c r="T26" s="25" t="s">
        <v>130</v>
      </c>
      <c r="U26" s="23" t="s">
        <v>138</v>
      </c>
      <c r="V26" s="23" t="s">
        <v>19</v>
      </c>
      <c r="W26" s="23" t="s">
        <v>478</v>
      </c>
      <c r="X26" s="23" t="s">
        <v>16</v>
      </c>
      <c r="Y26" s="23" t="s">
        <v>95</v>
      </c>
      <c r="Z26" s="23" t="s">
        <v>106</v>
      </c>
      <c r="AA26" s="23" t="s">
        <v>299</v>
      </c>
      <c r="AB26" s="23" t="s">
        <v>298</v>
      </c>
      <c r="AC26" s="23"/>
      <c r="AD26" s="23" t="s">
        <v>130</v>
      </c>
      <c r="AE26" s="18">
        <v>6</v>
      </c>
      <c r="AF26" s="25" t="s">
        <v>305</v>
      </c>
      <c r="AG26" s="25" t="s">
        <v>130</v>
      </c>
      <c r="AH26" s="19" t="s">
        <v>69</v>
      </c>
      <c r="AI26" s="31">
        <f t="shared" si="3"/>
        <v>2000</v>
      </c>
      <c r="AJ26" s="32">
        <f t="shared" si="4"/>
        <v>950</v>
      </c>
      <c r="AK26" s="32">
        <f t="shared" si="5"/>
        <v>8500</v>
      </c>
      <c r="AL26" s="32">
        <f t="shared" si="6"/>
        <v>0</v>
      </c>
      <c r="AM26" s="32">
        <f t="shared" si="7"/>
        <v>15000</v>
      </c>
      <c r="AN26" s="32">
        <f t="shared" si="8"/>
        <v>3950</v>
      </c>
      <c r="AO26" s="32">
        <v>12500</v>
      </c>
      <c r="AP26" s="33">
        <f t="shared" si="1"/>
        <v>42900</v>
      </c>
      <c r="AQ26" s="19" t="s">
        <v>69</v>
      </c>
      <c r="AR26" s="32">
        <f t="shared" si="9"/>
        <v>300</v>
      </c>
      <c r="AS26" s="32">
        <f t="shared" si="10"/>
        <v>1440</v>
      </c>
      <c r="AT26" s="32">
        <f t="shared" si="11"/>
        <v>120</v>
      </c>
      <c r="AU26" s="32">
        <f t="shared" si="2"/>
        <v>1080</v>
      </c>
      <c r="AV26" s="32">
        <f t="shared" si="12"/>
        <v>2940</v>
      </c>
      <c r="AW26" s="64">
        <v>0.1</v>
      </c>
      <c r="AX26" s="34">
        <f t="shared" si="13"/>
        <v>7230</v>
      </c>
    </row>
    <row r="27" spans="1:50" ht="12.75" customHeight="1" x14ac:dyDescent="0.3">
      <c r="A27" s="20">
        <v>44768</v>
      </c>
      <c r="B27" s="19" t="s">
        <v>70</v>
      </c>
      <c r="C27" s="25" t="s">
        <v>309</v>
      </c>
      <c r="D27" s="25" t="s">
        <v>60</v>
      </c>
      <c r="E27" s="25" t="s">
        <v>64</v>
      </c>
      <c r="F27" s="23" t="s">
        <v>243</v>
      </c>
      <c r="G27" s="23" t="s">
        <v>310</v>
      </c>
      <c r="H27" s="23">
        <v>47.689430999999999</v>
      </c>
      <c r="I27" s="23">
        <v>-120.32158099999999</v>
      </c>
      <c r="J27" s="25" t="s">
        <v>44</v>
      </c>
      <c r="K27" s="25" t="s">
        <v>264</v>
      </c>
      <c r="L27" s="25" t="s">
        <v>111</v>
      </c>
      <c r="M27" s="25" t="s">
        <v>511</v>
      </c>
      <c r="N27" s="25"/>
      <c r="O27" s="25"/>
      <c r="P27" s="25" t="s">
        <v>510</v>
      </c>
      <c r="Q27" s="25">
        <v>4</v>
      </c>
      <c r="R27" s="25">
        <v>2</v>
      </c>
      <c r="S27" s="25"/>
      <c r="T27" s="25" t="s">
        <v>118</v>
      </c>
      <c r="U27" s="23"/>
      <c r="V27" s="23" t="s">
        <v>98</v>
      </c>
      <c r="W27" s="23"/>
      <c r="X27" s="23" t="s">
        <v>16</v>
      </c>
      <c r="Y27" s="23" t="s">
        <v>95</v>
      </c>
      <c r="Z27" s="23" t="s">
        <v>106</v>
      </c>
      <c r="AA27" s="23"/>
      <c r="AB27" s="23"/>
      <c r="AC27" s="23"/>
      <c r="AD27" s="23" t="s">
        <v>118</v>
      </c>
      <c r="AE27" s="18">
        <v>2</v>
      </c>
      <c r="AF27" s="25" t="s">
        <v>99</v>
      </c>
      <c r="AG27" s="25" t="s">
        <v>118</v>
      </c>
      <c r="AH27" s="19" t="s">
        <v>70</v>
      </c>
      <c r="AI27" s="31">
        <f t="shared" si="3"/>
        <v>2000</v>
      </c>
      <c r="AJ27" s="32">
        <f t="shared" si="4"/>
        <v>0</v>
      </c>
      <c r="AK27" s="32">
        <f t="shared" si="5"/>
        <v>0</v>
      </c>
      <c r="AL27" s="32">
        <f t="shared" si="6"/>
        <v>5000</v>
      </c>
      <c r="AM27" s="32">
        <f t="shared" si="7"/>
        <v>5000</v>
      </c>
      <c r="AN27" s="32">
        <f t="shared" si="8"/>
        <v>6400</v>
      </c>
      <c r="AO27" s="32">
        <v>12500</v>
      </c>
      <c r="AP27" s="33">
        <f t="shared" si="1"/>
        <v>30900</v>
      </c>
      <c r="AQ27" s="19" t="s">
        <v>70</v>
      </c>
      <c r="AR27" s="32">
        <f t="shared" si="9"/>
        <v>300</v>
      </c>
      <c r="AS27" s="32">
        <f t="shared" si="10"/>
        <v>1440</v>
      </c>
      <c r="AT27" s="32">
        <f t="shared" si="11"/>
        <v>0</v>
      </c>
      <c r="AU27" s="32">
        <f t="shared" si="2"/>
        <v>1080</v>
      </c>
      <c r="AV27" s="32">
        <f t="shared" si="12"/>
        <v>2820</v>
      </c>
      <c r="AW27" s="64">
        <v>0.08</v>
      </c>
      <c r="AX27" s="34">
        <f t="shared" si="13"/>
        <v>5292</v>
      </c>
    </row>
    <row r="28" spans="1:50" ht="12.75" customHeight="1" x14ac:dyDescent="0.3">
      <c r="A28" s="20">
        <v>44768</v>
      </c>
      <c r="B28" s="19" t="s">
        <v>59</v>
      </c>
      <c r="C28" s="25" t="s">
        <v>312</v>
      </c>
      <c r="D28" s="25" t="s">
        <v>60</v>
      </c>
      <c r="E28" s="25" t="s">
        <v>61</v>
      </c>
      <c r="F28" s="23" t="s">
        <v>120</v>
      </c>
      <c r="G28" s="23" t="s">
        <v>313</v>
      </c>
      <c r="H28" s="23">
        <v>47.787554</v>
      </c>
      <c r="I28" s="23">
        <v>-120.654026</v>
      </c>
      <c r="J28" s="25" t="s">
        <v>32</v>
      </c>
      <c r="K28" s="25" t="s">
        <v>264</v>
      </c>
      <c r="L28" s="25" t="s">
        <v>230</v>
      </c>
      <c r="M28" s="25" t="s">
        <v>314</v>
      </c>
      <c r="N28" s="25"/>
      <c r="O28" s="25" t="s">
        <v>492</v>
      </c>
      <c r="P28" s="25" t="s">
        <v>287</v>
      </c>
      <c r="Q28" s="25">
        <v>4</v>
      </c>
      <c r="R28" s="25"/>
      <c r="S28" s="25"/>
      <c r="T28" s="25" t="s">
        <v>130</v>
      </c>
      <c r="U28" s="23" t="s">
        <v>138</v>
      </c>
      <c r="V28" s="23" t="s">
        <v>19</v>
      </c>
      <c r="W28" s="23" t="s">
        <v>478</v>
      </c>
      <c r="X28" s="23" t="s">
        <v>31</v>
      </c>
      <c r="Y28" s="23" t="s">
        <v>109</v>
      </c>
      <c r="Z28" s="23" t="s">
        <v>107</v>
      </c>
      <c r="AA28" s="23" t="s">
        <v>299</v>
      </c>
      <c r="AB28" s="23" t="s">
        <v>298</v>
      </c>
      <c r="AC28" s="23"/>
      <c r="AD28" s="23" t="s">
        <v>130</v>
      </c>
      <c r="AE28" s="18">
        <v>6</v>
      </c>
      <c r="AF28" s="25" t="s">
        <v>305</v>
      </c>
      <c r="AG28" s="25" t="s">
        <v>130</v>
      </c>
      <c r="AH28" s="19" t="s">
        <v>59</v>
      </c>
      <c r="AI28" s="31">
        <f t="shared" si="3"/>
        <v>670</v>
      </c>
      <c r="AJ28" s="32">
        <f t="shared" si="4"/>
        <v>950</v>
      </c>
      <c r="AK28" s="32">
        <f t="shared" si="5"/>
        <v>8500</v>
      </c>
      <c r="AL28" s="32">
        <f t="shared" si="6"/>
        <v>0</v>
      </c>
      <c r="AM28" s="32">
        <f t="shared" si="7"/>
        <v>15000</v>
      </c>
      <c r="AN28" s="32">
        <f t="shared" si="8"/>
        <v>3950</v>
      </c>
      <c r="AO28" s="32">
        <v>12500</v>
      </c>
      <c r="AP28" s="33">
        <f t="shared" si="1"/>
        <v>41570</v>
      </c>
      <c r="AQ28" s="19" t="s">
        <v>59</v>
      </c>
      <c r="AR28" s="32">
        <f t="shared" si="9"/>
        <v>300</v>
      </c>
      <c r="AS28" s="32">
        <f t="shared" si="10"/>
        <v>300</v>
      </c>
      <c r="AT28" s="32">
        <f t="shared" si="11"/>
        <v>120</v>
      </c>
      <c r="AU28" s="32">
        <f t="shared" ref="AU28:AU48" si="14">12*90</f>
        <v>1080</v>
      </c>
      <c r="AV28" s="32">
        <f t="shared" si="12"/>
        <v>1800</v>
      </c>
      <c r="AW28" s="64">
        <v>0.1</v>
      </c>
      <c r="AX28" s="34">
        <f t="shared" si="13"/>
        <v>5957</v>
      </c>
    </row>
    <row r="29" spans="1:50" ht="12.75" customHeight="1" x14ac:dyDescent="0.3">
      <c r="A29" s="20">
        <v>44768</v>
      </c>
      <c r="B29" s="19" t="s">
        <v>62</v>
      </c>
      <c r="C29" s="25" t="s">
        <v>315</v>
      </c>
      <c r="D29" s="25" t="s">
        <v>60</v>
      </c>
      <c r="E29" s="25" t="s">
        <v>61</v>
      </c>
      <c r="F29" s="23" t="s">
        <v>120</v>
      </c>
      <c r="G29" s="23" t="s">
        <v>256</v>
      </c>
      <c r="H29" s="23">
        <v>47.843943000000003</v>
      </c>
      <c r="I29" s="23">
        <v>-120.665494</v>
      </c>
      <c r="J29" s="25" t="s">
        <v>21</v>
      </c>
      <c r="K29" s="25" t="s">
        <v>316</v>
      </c>
      <c r="L29" s="25" t="s">
        <v>230</v>
      </c>
      <c r="M29" s="25" t="s">
        <v>314</v>
      </c>
      <c r="N29" s="25"/>
      <c r="O29" s="25"/>
      <c r="P29" s="25"/>
      <c r="Q29" s="25">
        <v>2</v>
      </c>
      <c r="R29" s="25"/>
      <c r="S29" s="25" t="s">
        <v>317</v>
      </c>
      <c r="T29" s="25" t="s">
        <v>130</v>
      </c>
      <c r="U29" s="23" t="s">
        <v>138</v>
      </c>
      <c r="V29" s="23" t="s">
        <v>19</v>
      </c>
      <c r="W29" s="23" t="s">
        <v>478</v>
      </c>
      <c r="X29" s="23" t="s">
        <v>31</v>
      </c>
      <c r="Y29" s="23" t="s">
        <v>109</v>
      </c>
      <c r="Z29" s="23" t="s">
        <v>107</v>
      </c>
      <c r="AA29" s="23" t="s">
        <v>299</v>
      </c>
      <c r="AB29" s="23" t="s">
        <v>298</v>
      </c>
      <c r="AC29" s="23"/>
      <c r="AD29" s="23" t="s">
        <v>130</v>
      </c>
      <c r="AE29" s="18">
        <v>6</v>
      </c>
      <c r="AF29" s="25" t="s">
        <v>305</v>
      </c>
      <c r="AG29" s="25" t="s">
        <v>130</v>
      </c>
      <c r="AH29" s="19" t="s">
        <v>62</v>
      </c>
      <c r="AI29" s="31">
        <f t="shared" si="3"/>
        <v>670</v>
      </c>
      <c r="AJ29" s="32">
        <f t="shared" si="4"/>
        <v>950</v>
      </c>
      <c r="AK29" s="32">
        <f t="shared" si="5"/>
        <v>8500</v>
      </c>
      <c r="AL29" s="32">
        <f t="shared" si="6"/>
        <v>0</v>
      </c>
      <c r="AM29" s="32">
        <f t="shared" si="7"/>
        <v>15000</v>
      </c>
      <c r="AN29" s="32">
        <f t="shared" si="8"/>
        <v>9749</v>
      </c>
      <c r="AO29" s="32">
        <v>12500</v>
      </c>
      <c r="AP29" s="33">
        <f t="shared" si="1"/>
        <v>47369</v>
      </c>
      <c r="AQ29" s="19" t="s">
        <v>62</v>
      </c>
      <c r="AR29" s="32">
        <f t="shared" si="9"/>
        <v>150</v>
      </c>
      <c r="AS29" s="32">
        <f t="shared" si="10"/>
        <v>300</v>
      </c>
      <c r="AT29" s="32">
        <f t="shared" si="11"/>
        <v>1401.6</v>
      </c>
      <c r="AU29" s="32">
        <f t="shared" si="14"/>
        <v>1080</v>
      </c>
      <c r="AV29" s="32">
        <f t="shared" si="12"/>
        <v>2931.6</v>
      </c>
      <c r="AW29" s="64">
        <v>0.1</v>
      </c>
      <c r="AX29" s="34">
        <f t="shared" si="13"/>
        <v>7668.5</v>
      </c>
    </row>
    <row r="30" spans="1:50" ht="12.75" customHeight="1" x14ac:dyDescent="0.3">
      <c r="A30" s="20">
        <v>44768</v>
      </c>
      <c r="B30" s="19" t="s">
        <v>76</v>
      </c>
      <c r="C30" s="25" t="s">
        <v>318</v>
      </c>
      <c r="D30" s="25" t="s">
        <v>60</v>
      </c>
      <c r="E30" s="25" t="s">
        <v>72</v>
      </c>
      <c r="F30" s="23" t="s">
        <v>243</v>
      </c>
      <c r="G30" s="23" t="s">
        <v>319</v>
      </c>
      <c r="H30" s="23">
        <v>47.464967000000001</v>
      </c>
      <c r="I30" s="23">
        <v>-120.35019</v>
      </c>
      <c r="J30" s="25" t="s">
        <v>32</v>
      </c>
      <c r="K30" s="25" t="s">
        <v>264</v>
      </c>
      <c r="L30" s="25" t="s">
        <v>230</v>
      </c>
      <c r="M30" s="25" t="s">
        <v>314</v>
      </c>
      <c r="N30" s="25"/>
      <c r="O30" s="25" t="s">
        <v>492</v>
      </c>
      <c r="P30" s="25" t="s">
        <v>287</v>
      </c>
      <c r="Q30" s="25">
        <v>4</v>
      </c>
      <c r="R30" s="25"/>
      <c r="S30" s="25"/>
      <c r="T30" s="25" t="s">
        <v>130</v>
      </c>
      <c r="U30" s="23" t="s">
        <v>96</v>
      </c>
      <c r="V30" s="23" t="s">
        <v>98</v>
      </c>
      <c r="W30" s="23" t="s">
        <v>478</v>
      </c>
      <c r="X30" s="23" t="s">
        <v>31</v>
      </c>
      <c r="Y30" s="23" t="s">
        <v>109</v>
      </c>
      <c r="Z30" s="23" t="s">
        <v>107</v>
      </c>
      <c r="AA30" s="23" t="s">
        <v>299</v>
      </c>
      <c r="AB30" s="23" t="s">
        <v>298</v>
      </c>
      <c r="AC30" s="23"/>
      <c r="AD30" s="23" t="s">
        <v>130</v>
      </c>
      <c r="AE30" s="18">
        <v>12</v>
      </c>
      <c r="AF30" s="25" t="s">
        <v>305</v>
      </c>
      <c r="AG30" s="25" t="s">
        <v>130</v>
      </c>
      <c r="AH30" s="19" t="s">
        <v>76</v>
      </c>
      <c r="AI30" s="31">
        <f t="shared" si="3"/>
        <v>670</v>
      </c>
      <c r="AJ30" s="32">
        <f t="shared" si="4"/>
        <v>950</v>
      </c>
      <c r="AK30" s="32">
        <f t="shared" si="5"/>
        <v>4000</v>
      </c>
      <c r="AL30" s="32">
        <f t="shared" si="6"/>
        <v>30000</v>
      </c>
      <c r="AM30" s="32">
        <f t="shared" si="7"/>
        <v>30000</v>
      </c>
      <c r="AN30" s="32">
        <f t="shared" si="8"/>
        <v>3950</v>
      </c>
      <c r="AO30" s="32">
        <v>12500</v>
      </c>
      <c r="AP30" s="33">
        <f t="shared" si="1"/>
        <v>82070</v>
      </c>
      <c r="AQ30" s="19" t="s">
        <v>76</v>
      </c>
      <c r="AR30" s="32">
        <f t="shared" si="9"/>
        <v>300</v>
      </c>
      <c r="AS30" s="32">
        <f t="shared" si="10"/>
        <v>300</v>
      </c>
      <c r="AT30" s="32">
        <f t="shared" si="11"/>
        <v>120</v>
      </c>
      <c r="AU30" s="32">
        <f t="shared" si="14"/>
        <v>1080</v>
      </c>
      <c r="AV30" s="32">
        <f t="shared" si="12"/>
        <v>1800</v>
      </c>
      <c r="AW30" s="64">
        <v>0.1</v>
      </c>
      <c r="AX30" s="34">
        <f t="shared" si="13"/>
        <v>10007</v>
      </c>
    </row>
    <row r="31" spans="1:50" ht="12.75" customHeight="1" x14ac:dyDescent="0.3">
      <c r="A31" s="20">
        <v>44768</v>
      </c>
      <c r="B31" s="19" t="s">
        <v>71</v>
      </c>
      <c r="C31" s="25" t="s">
        <v>320</v>
      </c>
      <c r="D31" s="25" t="s">
        <v>60</v>
      </c>
      <c r="E31" s="25" t="s">
        <v>72</v>
      </c>
      <c r="F31" s="23" t="s">
        <v>120</v>
      </c>
      <c r="G31" s="23" t="s">
        <v>322</v>
      </c>
      <c r="H31" s="23">
        <v>47.802356000000003</v>
      </c>
      <c r="I31" s="23">
        <v>-120.713904</v>
      </c>
      <c r="J31" s="25" t="s">
        <v>32</v>
      </c>
      <c r="K31" s="25" t="s">
        <v>264</v>
      </c>
      <c r="L31" s="25" t="s">
        <v>230</v>
      </c>
      <c r="M31" s="25"/>
      <c r="N31" s="25"/>
      <c r="O31" s="25" t="s">
        <v>492</v>
      </c>
      <c r="P31" s="25" t="s">
        <v>285</v>
      </c>
      <c r="Q31" s="25">
        <v>4</v>
      </c>
      <c r="R31" s="25"/>
      <c r="S31" s="25"/>
      <c r="T31" s="25" t="s">
        <v>130</v>
      </c>
      <c r="U31" s="23" t="s">
        <v>138</v>
      </c>
      <c r="V31" s="23" t="s">
        <v>19</v>
      </c>
      <c r="W31" s="23" t="s">
        <v>478</v>
      </c>
      <c r="X31" s="23" t="s">
        <v>31</v>
      </c>
      <c r="Y31" s="23" t="s">
        <v>109</v>
      </c>
      <c r="Z31" s="23" t="s">
        <v>107</v>
      </c>
      <c r="AA31" s="23" t="s">
        <v>299</v>
      </c>
      <c r="AB31" s="23" t="s">
        <v>298</v>
      </c>
      <c r="AC31" s="23"/>
      <c r="AD31" s="23" t="s">
        <v>130</v>
      </c>
      <c r="AE31" s="18">
        <v>6</v>
      </c>
      <c r="AF31" s="25" t="s">
        <v>305</v>
      </c>
      <c r="AG31" s="25" t="s">
        <v>130</v>
      </c>
      <c r="AH31" s="19" t="s">
        <v>71</v>
      </c>
      <c r="AI31" s="31">
        <f t="shared" si="3"/>
        <v>670</v>
      </c>
      <c r="AJ31" s="32">
        <f t="shared" si="4"/>
        <v>950</v>
      </c>
      <c r="AK31" s="32">
        <f t="shared" si="5"/>
        <v>8500</v>
      </c>
      <c r="AL31" s="32">
        <f t="shared" si="6"/>
        <v>0</v>
      </c>
      <c r="AM31" s="32">
        <f t="shared" si="7"/>
        <v>15000</v>
      </c>
      <c r="AN31" s="32">
        <f t="shared" si="8"/>
        <v>3950</v>
      </c>
      <c r="AO31" s="32">
        <v>12500</v>
      </c>
      <c r="AP31" s="33">
        <f t="shared" si="1"/>
        <v>41570</v>
      </c>
      <c r="AQ31" s="19" t="s">
        <v>71</v>
      </c>
      <c r="AR31" s="32">
        <f t="shared" si="9"/>
        <v>300</v>
      </c>
      <c r="AS31" s="32">
        <f t="shared" si="10"/>
        <v>300</v>
      </c>
      <c r="AT31" s="32">
        <f t="shared" si="11"/>
        <v>120</v>
      </c>
      <c r="AU31" s="32">
        <f t="shared" si="14"/>
        <v>1080</v>
      </c>
      <c r="AV31" s="32">
        <f t="shared" si="12"/>
        <v>1800</v>
      </c>
      <c r="AW31" s="64">
        <v>0.1</v>
      </c>
      <c r="AX31" s="34">
        <f t="shared" si="13"/>
        <v>5957</v>
      </c>
    </row>
    <row r="32" spans="1:50" ht="12.75" customHeight="1" x14ac:dyDescent="0.3">
      <c r="A32" s="20">
        <v>44768</v>
      </c>
      <c r="B32" s="19" t="s">
        <v>73</v>
      </c>
      <c r="C32" s="25" t="s">
        <v>321</v>
      </c>
      <c r="D32" s="25" t="s">
        <v>60</v>
      </c>
      <c r="E32" s="25" t="s">
        <v>72</v>
      </c>
      <c r="F32" s="23" t="s">
        <v>120</v>
      </c>
      <c r="G32" s="23" t="s">
        <v>323</v>
      </c>
      <c r="H32" s="23">
        <v>47.785770999999997</v>
      </c>
      <c r="I32" s="23">
        <v>-120.848012</v>
      </c>
      <c r="J32" s="25" t="s">
        <v>32</v>
      </c>
      <c r="K32" s="25" t="s">
        <v>316</v>
      </c>
      <c r="L32" s="25" t="s">
        <v>230</v>
      </c>
      <c r="M32" s="25"/>
      <c r="N32" s="25"/>
      <c r="O32" s="25"/>
      <c r="P32" s="25"/>
      <c r="Q32" s="25">
        <v>2</v>
      </c>
      <c r="R32" s="25"/>
      <c r="S32" s="25" t="s">
        <v>324</v>
      </c>
      <c r="T32" s="25" t="s">
        <v>130</v>
      </c>
      <c r="U32" s="23" t="s">
        <v>138</v>
      </c>
      <c r="V32" s="23" t="s">
        <v>19</v>
      </c>
      <c r="W32" s="23" t="s">
        <v>478</v>
      </c>
      <c r="X32" s="23" t="s">
        <v>31</v>
      </c>
      <c r="Y32" s="23" t="s">
        <v>109</v>
      </c>
      <c r="Z32" s="23" t="s">
        <v>107</v>
      </c>
      <c r="AA32" s="23" t="s">
        <v>299</v>
      </c>
      <c r="AB32" s="23" t="s">
        <v>298</v>
      </c>
      <c r="AC32" s="23"/>
      <c r="AD32" s="23" t="s">
        <v>130</v>
      </c>
      <c r="AE32" s="18">
        <v>6</v>
      </c>
      <c r="AF32" s="25" t="s">
        <v>41</v>
      </c>
      <c r="AG32" s="25" t="s">
        <v>130</v>
      </c>
      <c r="AH32" s="19" t="s">
        <v>73</v>
      </c>
      <c r="AI32" s="31">
        <f t="shared" si="3"/>
        <v>670</v>
      </c>
      <c r="AJ32" s="32">
        <f t="shared" si="4"/>
        <v>950</v>
      </c>
      <c r="AK32" s="32">
        <f t="shared" si="5"/>
        <v>8500</v>
      </c>
      <c r="AL32" s="32">
        <f t="shared" si="6"/>
        <v>0</v>
      </c>
      <c r="AM32" s="32">
        <f t="shared" si="7"/>
        <v>15000</v>
      </c>
      <c r="AN32" s="32">
        <f t="shared" si="8"/>
        <v>3250</v>
      </c>
      <c r="AO32" s="32">
        <v>12500</v>
      </c>
      <c r="AP32" s="33">
        <f t="shared" si="1"/>
        <v>40870</v>
      </c>
      <c r="AQ32" s="19" t="s">
        <v>73</v>
      </c>
      <c r="AR32" s="32">
        <f t="shared" si="9"/>
        <v>150</v>
      </c>
      <c r="AS32" s="32">
        <f t="shared" si="10"/>
        <v>300</v>
      </c>
      <c r="AT32" s="32">
        <f t="shared" si="11"/>
        <v>120</v>
      </c>
      <c r="AU32" s="32">
        <f t="shared" si="14"/>
        <v>1080</v>
      </c>
      <c r="AV32" s="32">
        <f t="shared" si="12"/>
        <v>1650</v>
      </c>
      <c r="AW32" s="64">
        <v>0.1</v>
      </c>
      <c r="AX32" s="34">
        <f t="shared" si="13"/>
        <v>5737</v>
      </c>
    </row>
    <row r="33" spans="1:51" ht="12.75" customHeight="1" x14ac:dyDescent="0.3">
      <c r="A33" s="20">
        <v>44768</v>
      </c>
      <c r="B33" s="19" t="s">
        <v>74</v>
      </c>
      <c r="C33" s="25" t="s">
        <v>325</v>
      </c>
      <c r="D33" s="25" t="s">
        <v>60</v>
      </c>
      <c r="E33" s="25" t="s">
        <v>72</v>
      </c>
      <c r="F33" s="23" t="s">
        <v>243</v>
      </c>
      <c r="G33" s="23" t="s">
        <v>326</v>
      </c>
      <c r="H33" s="23">
        <v>47.548389</v>
      </c>
      <c r="I33" s="23">
        <v>-120.61005</v>
      </c>
      <c r="J33" s="25" t="s">
        <v>21</v>
      </c>
      <c r="K33" s="25" t="s">
        <v>264</v>
      </c>
      <c r="L33" s="25" t="s">
        <v>230</v>
      </c>
      <c r="M33" s="25"/>
      <c r="N33" s="25"/>
      <c r="O33" s="25" t="s">
        <v>492</v>
      </c>
      <c r="P33" s="25" t="s">
        <v>287</v>
      </c>
      <c r="Q33" s="25">
        <v>4</v>
      </c>
      <c r="R33" s="25"/>
      <c r="S33" s="25"/>
      <c r="T33" s="25" t="s">
        <v>130</v>
      </c>
      <c r="U33" s="23" t="s">
        <v>138</v>
      </c>
      <c r="V33" s="23" t="s">
        <v>19</v>
      </c>
      <c r="W33" s="23" t="s">
        <v>478</v>
      </c>
      <c r="X33" s="23" t="s">
        <v>31</v>
      </c>
      <c r="Y33" s="23" t="s">
        <v>109</v>
      </c>
      <c r="Z33" s="23" t="s">
        <v>107</v>
      </c>
      <c r="AA33" s="23" t="s">
        <v>299</v>
      </c>
      <c r="AB33" s="23" t="s">
        <v>298</v>
      </c>
      <c r="AC33" s="23"/>
      <c r="AD33" s="23" t="s">
        <v>118</v>
      </c>
      <c r="AE33" s="18">
        <v>6</v>
      </c>
      <c r="AF33" s="25" t="s">
        <v>305</v>
      </c>
      <c r="AG33" s="25" t="s">
        <v>130</v>
      </c>
      <c r="AH33" s="19" t="s">
        <v>74</v>
      </c>
      <c r="AI33" s="31">
        <f t="shared" si="3"/>
        <v>670</v>
      </c>
      <c r="AJ33" s="32">
        <f t="shared" si="4"/>
        <v>950</v>
      </c>
      <c r="AK33" s="32">
        <f t="shared" si="5"/>
        <v>8500</v>
      </c>
      <c r="AL33" s="32">
        <f t="shared" si="6"/>
        <v>0</v>
      </c>
      <c r="AM33" s="32">
        <f t="shared" si="7"/>
        <v>15000</v>
      </c>
      <c r="AN33" s="32">
        <f t="shared" si="8"/>
        <v>10449</v>
      </c>
      <c r="AO33" s="32">
        <v>12500</v>
      </c>
      <c r="AP33" s="33">
        <f t="shared" si="1"/>
        <v>48069</v>
      </c>
      <c r="AQ33" s="19" t="s">
        <v>74</v>
      </c>
      <c r="AR33" s="32">
        <f t="shared" si="9"/>
        <v>300</v>
      </c>
      <c r="AS33" s="32">
        <f t="shared" si="10"/>
        <v>300</v>
      </c>
      <c r="AT33" s="32">
        <f t="shared" si="11"/>
        <v>1401.6</v>
      </c>
      <c r="AU33" s="32">
        <f t="shared" si="14"/>
        <v>1080</v>
      </c>
      <c r="AV33" s="32">
        <f t="shared" si="12"/>
        <v>3081.6</v>
      </c>
      <c r="AW33" s="64">
        <v>0.1</v>
      </c>
      <c r="AX33" s="34">
        <f t="shared" si="13"/>
        <v>7888.5</v>
      </c>
    </row>
    <row r="34" spans="1:51" ht="12.75" customHeight="1" x14ac:dyDescent="0.3">
      <c r="A34" s="20">
        <v>44768</v>
      </c>
      <c r="B34" s="19" t="s">
        <v>75</v>
      </c>
      <c r="C34" s="25" t="s">
        <v>327</v>
      </c>
      <c r="D34" s="25" t="s">
        <v>60</v>
      </c>
      <c r="E34" s="25" t="s">
        <v>72</v>
      </c>
      <c r="F34" s="23" t="s">
        <v>120</v>
      </c>
      <c r="G34" s="23" t="s">
        <v>256</v>
      </c>
      <c r="H34" s="23">
        <v>47.796410999999999</v>
      </c>
      <c r="I34" s="23">
        <v>-120.66363200000001</v>
      </c>
      <c r="J34" s="25" t="s">
        <v>21</v>
      </c>
      <c r="K34" s="25" t="s">
        <v>264</v>
      </c>
      <c r="L34" s="25" t="s">
        <v>230</v>
      </c>
      <c r="M34" s="25"/>
      <c r="N34" s="25"/>
      <c r="O34" s="25"/>
      <c r="P34" s="25"/>
      <c r="Q34" s="25">
        <v>2</v>
      </c>
      <c r="R34" s="25"/>
      <c r="S34" s="25" t="s">
        <v>317</v>
      </c>
      <c r="T34" s="25" t="s">
        <v>118</v>
      </c>
      <c r="U34" s="23" t="s">
        <v>138</v>
      </c>
      <c r="V34" s="23" t="s">
        <v>19</v>
      </c>
      <c r="W34" s="23" t="s">
        <v>478</v>
      </c>
      <c r="X34" s="23" t="s">
        <v>31</v>
      </c>
      <c r="Y34" s="23" t="s">
        <v>109</v>
      </c>
      <c r="Z34" s="23" t="s">
        <v>107</v>
      </c>
      <c r="AA34" s="23" t="s">
        <v>299</v>
      </c>
      <c r="AB34" s="23" t="s">
        <v>298</v>
      </c>
      <c r="AC34" s="23" t="s">
        <v>493</v>
      </c>
      <c r="AD34" s="23" t="s">
        <v>118</v>
      </c>
      <c r="AE34" s="18">
        <v>6</v>
      </c>
      <c r="AF34" s="25" t="s">
        <v>41</v>
      </c>
      <c r="AG34" s="25" t="s">
        <v>130</v>
      </c>
      <c r="AH34" s="19" t="s">
        <v>75</v>
      </c>
      <c r="AI34" s="31">
        <f t="shared" si="3"/>
        <v>670</v>
      </c>
      <c r="AJ34" s="32">
        <f t="shared" si="4"/>
        <v>950</v>
      </c>
      <c r="AK34" s="32">
        <f t="shared" si="5"/>
        <v>8500</v>
      </c>
      <c r="AL34" s="32">
        <f t="shared" si="6"/>
        <v>0</v>
      </c>
      <c r="AM34" s="32">
        <f t="shared" si="7"/>
        <v>15000</v>
      </c>
      <c r="AN34" s="32">
        <f t="shared" si="8"/>
        <v>9749</v>
      </c>
      <c r="AO34" s="32">
        <v>12500</v>
      </c>
      <c r="AP34" s="33">
        <f t="shared" si="1"/>
        <v>47369</v>
      </c>
      <c r="AQ34" s="19" t="s">
        <v>75</v>
      </c>
      <c r="AR34" s="32">
        <f t="shared" si="9"/>
        <v>150</v>
      </c>
      <c r="AS34" s="32">
        <f t="shared" si="10"/>
        <v>300</v>
      </c>
      <c r="AT34" s="32">
        <f t="shared" si="11"/>
        <v>1401.6</v>
      </c>
      <c r="AU34" s="32">
        <f t="shared" si="14"/>
        <v>1080</v>
      </c>
      <c r="AV34" s="32">
        <f t="shared" si="12"/>
        <v>2931.6</v>
      </c>
      <c r="AW34" s="64">
        <v>0.1</v>
      </c>
      <c r="AX34" s="34">
        <f t="shared" si="13"/>
        <v>7668.5</v>
      </c>
    </row>
    <row r="35" spans="1:51" ht="12.75" customHeight="1" x14ac:dyDescent="0.3">
      <c r="A35" s="20">
        <v>44768</v>
      </c>
      <c r="B35" s="19" t="s">
        <v>77</v>
      </c>
      <c r="C35" s="25" t="s">
        <v>328</v>
      </c>
      <c r="D35" s="25" t="s">
        <v>78</v>
      </c>
      <c r="E35" s="25" t="s">
        <v>79</v>
      </c>
      <c r="F35" s="23" t="s">
        <v>120</v>
      </c>
      <c r="G35" s="23" t="s">
        <v>329</v>
      </c>
      <c r="H35" s="23">
        <v>45.112149000000002</v>
      </c>
      <c r="I35" s="23">
        <v>-113.746872</v>
      </c>
      <c r="J35" s="25" t="s">
        <v>32</v>
      </c>
      <c r="K35" s="25" t="s">
        <v>147</v>
      </c>
      <c r="L35" s="25" t="s">
        <v>111</v>
      </c>
      <c r="M35" s="25"/>
      <c r="N35" s="25"/>
      <c r="O35" s="25" t="s">
        <v>268</v>
      </c>
      <c r="P35" s="25" t="s">
        <v>287</v>
      </c>
      <c r="Q35" s="25">
        <v>4</v>
      </c>
      <c r="R35" s="25"/>
      <c r="S35" s="25"/>
      <c r="T35" s="25" t="s">
        <v>118</v>
      </c>
      <c r="U35" s="23"/>
      <c r="V35" s="23" t="s">
        <v>98</v>
      </c>
      <c r="W35" s="23"/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 t="s">
        <v>118</v>
      </c>
      <c r="AE35" s="18">
        <v>2</v>
      </c>
      <c r="AF35" s="25" t="s">
        <v>99</v>
      </c>
      <c r="AG35" s="25" t="s">
        <v>118</v>
      </c>
      <c r="AH35" s="19" t="s">
        <v>77</v>
      </c>
      <c r="AI35" s="31">
        <f t="shared" si="3"/>
        <v>670</v>
      </c>
      <c r="AJ35" s="32">
        <f t="shared" si="4"/>
        <v>0</v>
      </c>
      <c r="AK35" s="32">
        <f t="shared" si="5"/>
        <v>0</v>
      </c>
      <c r="AL35" s="32">
        <f t="shared" si="6"/>
        <v>5000</v>
      </c>
      <c r="AM35" s="32">
        <f t="shared" si="7"/>
        <v>5000</v>
      </c>
      <c r="AN35" s="32">
        <f t="shared" si="8"/>
        <v>3950</v>
      </c>
      <c r="AO35" s="32">
        <v>5000</v>
      </c>
      <c r="AP35" s="33">
        <f t="shared" si="1"/>
        <v>19620</v>
      </c>
      <c r="AQ35" s="19" t="s">
        <v>77</v>
      </c>
      <c r="AR35" s="32">
        <f t="shared" si="9"/>
        <v>300</v>
      </c>
      <c r="AS35" s="32">
        <f t="shared" si="10"/>
        <v>300</v>
      </c>
      <c r="AT35" s="32">
        <f t="shared" si="11"/>
        <v>120</v>
      </c>
      <c r="AU35" s="32">
        <f t="shared" si="14"/>
        <v>1080</v>
      </c>
      <c r="AV35" s="32">
        <f t="shared" si="12"/>
        <v>1800</v>
      </c>
      <c r="AW35" s="64">
        <v>0.08</v>
      </c>
      <c r="AX35" s="34">
        <f t="shared" si="13"/>
        <v>3369.6000000000004</v>
      </c>
    </row>
    <row r="36" spans="1:51" ht="12.75" customHeight="1" x14ac:dyDescent="0.3">
      <c r="A36" s="20">
        <v>44768</v>
      </c>
      <c r="B36" s="19" t="s">
        <v>489</v>
      </c>
      <c r="C36" s="25" t="s">
        <v>490</v>
      </c>
      <c r="D36" s="25" t="s">
        <v>78</v>
      </c>
      <c r="E36" s="25" t="s">
        <v>79</v>
      </c>
      <c r="F36" s="23" t="s">
        <v>243</v>
      </c>
      <c r="G36" s="23" t="s">
        <v>331</v>
      </c>
      <c r="H36" s="23">
        <v>44.697568330000003</v>
      </c>
      <c r="I36" s="23">
        <v>-113.374118</v>
      </c>
      <c r="J36" s="25" t="s">
        <v>44</v>
      </c>
      <c r="K36" s="25" t="s">
        <v>411</v>
      </c>
      <c r="L36" s="25" t="s">
        <v>111</v>
      </c>
      <c r="M36" s="25"/>
      <c r="N36" s="25"/>
      <c r="O36" s="25"/>
      <c r="P36" s="25"/>
      <c r="Q36" s="25">
        <v>6</v>
      </c>
      <c r="R36" s="25">
        <v>4</v>
      </c>
      <c r="S36" s="25"/>
      <c r="T36" s="25" t="s">
        <v>118</v>
      </c>
      <c r="U36" s="23"/>
      <c r="V36" s="23" t="s">
        <v>98</v>
      </c>
      <c r="W36" s="23" t="s">
        <v>478</v>
      </c>
      <c r="X36" s="23" t="s">
        <v>31</v>
      </c>
      <c r="Y36" s="23" t="s">
        <v>109</v>
      </c>
      <c r="Z36" s="23" t="s">
        <v>107</v>
      </c>
      <c r="AA36" s="23" t="s">
        <v>299</v>
      </c>
      <c r="AB36" s="23" t="s">
        <v>300</v>
      </c>
      <c r="AC36" s="23"/>
      <c r="AD36" s="23" t="s">
        <v>118</v>
      </c>
      <c r="AE36" s="18">
        <v>2</v>
      </c>
      <c r="AF36" s="25" t="s">
        <v>99</v>
      </c>
      <c r="AG36" s="25" t="s">
        <v>118</v>
      </c>
      <c r="AH36" s="19" t="s">
        <v>489</v>
      </c>
      <c r="AI36" s="31">
        <f t="shared" si="3"/>
        <v>670</v>
      </c>
      <c r="AJ36" s="32">
        <f t="shared" si="4"/>
        <v>950</v>
      </c>
      <c r="AK36" s="32">
        <f t="shared" si="5"/>
        <v>0</v>
      </c>
      <c r="AL36" s="32">
        <f t="shared" si="6"/>
        <v>5000</v>
      </c>
      <c r="AM36" s="32">
        <f t="shared" si="7"/>
        <v>5000</v>
      </c>
      <c r="AN36" s="32">
        <f t="shared" si="8"/>
        <v>12100</v>
      </c>
      <c r="AO36" s="32">
        <v>5000</v>
      </c>
      <c r="AP36" s="33">
        <f t="shared" si="1"/>
        <v>28720</v>
      </c>
      <c r="AQ36" s="19" t="s">
        <v>489</v>
      </c>
      <c r="AR36" s="32">
        <f t="shared" si="9"/>
        <v>450</v>
      </c>
      <c r="AS36" s="32">
        <f t="shared" si="10"/>
        <v>300</v>
      </c>
      <c r="AT36" s="32">
        <f t="shared" si="11"/>
        <v>0</v>
      </c>
      <c r="AU36" s="32">
        <f t="shared" si="14"/>
        <v>1080</v>
      </c>
      <c r="AV36" s="32">
        <f t="shared" ref="AV36" si="15">SUM(AR36:AU36)</f>
        <v>1830</v>
      </c>
      <c r="AW36" s="64">
        <v>0.08</v>
      </c>
      <c r="AX36" s="34">
        <f t="shared" si="13"/>
        <v>4127.6000000000004</v>
      </c>
    </row>
    <row r="37" spans="1:51" ht="12.75" customHeight="1" x14ac:dyDescent="0.3">
      <c r="A37" s="20">
        <v>44768</v>
      </c>
      <c r="B37" s="19" t="s">
        <v>83</v>
      </c>
      <c r="C37" s="25" t="s">
        <v>330</v>
      </c>
      <c r="D37" s="25" t="s">
        <v>78</v>
      </c>
      <c r="E37" s="25" t="s">
        <v>79</v>
      </c>
      <c r="F37" s="23" t="s">
        <v>243</v>
      </c>
      <c r="G37" s="23" t="s">
        <v>331</v>
      </c>
      <c r="H37" s="23">
        <v>44.691977999999999</v>
      </c>
      <c r="I37" s="23">
        <v>-113.354787</v>
      </c>
      <c r="J37" s="25" t="s">
        <v>44</v>
      </c>
      <c r="K37" s="25" t="s">
        <v>411</v>
      </c>
      <c r="L37" s="25" t="s">
        <v>111</v>
      </c>
      <c r="M37" s="25"/>
      <c r="N37" s="25"/>
      <c r="O37" s="25"/>
      <c r="P37" s="25"/>
      <c r="Q37" s="25">
        <v>4</v>
      </c>
      <c r="R37" s="25">
        <v>4</v>
      </c>
      <c r="S37" s="25"/>
      <c r="T37" s="25" t="s">
        <v>118</v>
      </c>
      <c r="U37" s="23"/>
      <c r="V37" s="23" t="s">
        <v>98</v>
      </c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 t="s">
        <v>118</v>
      </c>
      <c r="AE37" s="18">
        <v>2</v>
      </c>
      <c r="AF37" s="25" t="s">
        <v>99</v>
      </c>
      <c r="AG37" s="25" t="s">
        <v>118</v>
      </c>
      <c r="AH37" s="19" t="s">
        <v>83</v>
      </c>
      <c r="AI37" s="31">
        <f t="shared" si="3"/>
        <v>670</v>
      </c>
      <c r="AJ37" s="32">
        <f t="shared" si="4"/>
        <v>0</v>
      </c>
      <c r="AK37" s="32">
        <f t="shared" si="5"/>
        <v>0</v>
      </c>
      <c r="AL37" s="32">
        <f t="shared" si="6"/>
        <v>5000</v>
      </c>
      <c r="AM37" s="32">
        <f t="shared" si="7"/>
        <v>5000</v>
      </c>
      <c r="AN37" s="32">
        <f t="shared" si="8"/>
        <v>11400</v>
      </c>
      <c r="AO37" s="32">
        <v>5000</v>
      </c>
      <c r="AP37" s="33">
        <f t="shared" si="1"/>
        <v>27070</v>
      </c>
      <c r="AQ37" s="19" t="s">
        <v>83</v>
      </c>
      <c r="AR37" s="32">
        <f t="shared" si="9"/>
        <v>300</v>
      </c>
      <c r="AS37" s="32">
        <f t="shared" si="10"/>
        <v>300</v>
      </c>
      <c r="AT37" s="32">
        <f t="shared" si="11"/>
        <v>0</v>
      </c>
      <c r="AU37" s="32">
        <f t="shared" si="14"/>
        <v>1080</v>
      </c>
      <c r="AV37" s="32">
        <f t="shared" si="12"/>
        <v>1680</v>
      </c>
      <c r="AW37" s="64">
        <v>0.08</v>
      </c>
      <c r="AX37" s="34">
        <f t="shared" si="13"/>
        <v>3845.6</v>
      </c>
    </row>
    <row r="38" spans="1:51" ht="12.75" customHeight="1" x14ac:dyDescent="0.3">
      <c r="A38" s="20">
        <v>44768</v>
      </c>
      <c r="B38" s="19" t="s">
        <v>84</v>
      </c>
      <c r="C38" s="25" t="s">
        <v>332</v>
      </c>
      <c r="D38" s="25" t="s">
        <v>78</v>
      </c>
      <c r="E38" s="25" t="s">
        <v>79</v>
      </c>
      <c r="F38" s="23" t="s">
        <v>120</v>
      </c>
      <c r="G38" s="23" t="s">
        <v>225</v>
      </c>
      <c r="H38" s="23">
        <v>44.861654999999999</v>
      </c>
      <c r="I38" s="23">
        <v>-113.631913</v>
      </c>
      <c r="J38" s="25" t="s">
        <v>32</v>
      </c>
      <c r="K38" s="25" t="s">
        <v>238</v>
      </c>
      <c r="L38" s="25" t="s">
        <v>230</v>
      </c>
      <c r="M38" s="25"/>
      <c r="N38" s="25"/>
      <c r="O38" s="25" t="s">
        <v>492</v>
      </c>
      <c r="P38" s="25" t="s">
        <v>287</v>
      </c>
      <c r="Q38" s="25">
        <v>4</v>
      </c>
      <c r="R38" s="25"/>
      <c r="S38" s="25"/>
      <c r="T38" s="25" t="s">
        <v>118</v>
      </c>
      <c r="U38" s="23" t="s">
        <v>96</v>
      </c>
      <c r="V38" s="23" t="s">
        <v>98</v>
      </c>
      <c r="W38" s="23" t="s">
        <v>478</v>
      </c>
      <c r="X38" s="23" t="s">
        <v>31</v>
      </c>
      <c r="Y38" s="23" t="s">
        <v>109</v>
      </c>
      <c r="Z38" s="23" t="s">
        <v>107</v>
      </c>
      <c r="AA38" s="23" t="s">
        <v>299</v>
      </c>
      <c r="AB38" s="23" t="s">
        <v>298</v>
      </c>
      <c r="AC38" s="23" t="s">
        <v>514</v>
      </c>
      <c r="AD38" s="23" t="s">
        <v>118</v>
      </c>
      <c r="AE38" s="18">
        <v>4</v>
      </c>
      <c r="AF38" s="25" t="s">
        <v>99</v>
      </c>
      <c r="AG38" s="25" t="s">
        <v>118</v>
      </c>
      <c r="AH38" s="19" t="s">
        <v>84</v>
      </c>
      <c r="AI38" s="31">
        <f t="shared" si="3"/>
        <v>670</v>
      </c>
      <c r="AJ38" s="32">
        <f t="shared" si="4"/>
        <v>950</v>
      </c>
      <c r="AK38" s="32">
        <f t="shared" si="5"/>
        <v>4000</v>
      </c>
      <c r="AL38" s="32">
        <f t="shared" si="6"/>
        <v>10000</v>
      </c>
      <c r="AM38" s="32">
        <f t="shared" si="7"/>
        <v>10000</v>
      </c>
      <c r="AN38" s="32">
        <f t="shared" si="8"/>
        <v>3950</v>
      </c>
      <c r="AO38" s="32">
        <v>12500</v>
      </c>
      <c r="AP38" s="33">
        <f t="shared" si="1"/>
        <v>42070</v>
      </c>
      <c r="AQ38" s="19" t="s">
        <v>84</v>
      </c>
      <c r="AR38" s="32">
        <f t="shared" si="9"/>
        <v>300</v>
      </c>
      <c r="AS38" s="32">
        <f t="shared" si="10"/>
        <v>300</v>
      </c>
      <c r="AT38" s="32">
        <f t="shared" si="11"/>
        <v>120</v>
      </c>
      <c r="AU38" s="32">
        <f t="shared" si="14"/>
        <v>1080</v>
      </c>
      <c r="AV38" s="32">
        <f t="shared" si="12"/>
        <v>1800</v>
      </c>
      <c r="AW38" s="64">
        <v>0.08</v>
      </c>
      <c r="AX38" s="34">
        <f t="shared" si="13"/>
        <v>5165.6000000000004</v>
      </c>
    </row>
    <row r="39" spans="1:51" ht="12.75" customHeight="1" x14ac:dyDescent="0.3">
      <c r="A39" s="20">
        <v>44768</v>
      </c>
      <c r="B39" s="19" t="s">
        <v>85</v>
      </c>
      <c r="C39" s="25" t="s">
        <v>333</v>
      </c>
      <c r="D39" s="25" t="s">
        <v>78</v>
      </c>
      <c r="E39" s="25" t="s">
        <v>79</v>
      </c>
      <c r="F39" s="23" t="s">
        <v>243</v>
      </c>
      <c r="G39" s="23" t="s">
        <v>334</v>
      </c>
      <c r="H39" s="23">
        <v>45.175752000000003</v>
      </c>
      <c r="I39" s="23">
        <v>-113.88380100000001</v>
      </c>
      <c r="J39" s="25" t="s">
        <v>32</v>
      </c>
      <c r="K39" s="25" t="s">
        <v>238</v>
      </c>
      <c r="L39" s="25" t="s">
        <v>111</v>
      </c>
      <c r="M39" s="25" t="s">
        <v>314</v>
      </c>
      <c r="N39" s="25"/>
      <c r="O39" s="25" t="s">
        <v>254</v>
      </c>
      <c r="P39" s="25" t="s">
        <v>287</v>
      </c>
      <c r="Q39" s="25">
        <v>4</v>
      </c>
      <c r="R39" s="25"/>
      <c r="S39" s="25"/>
      <c r="T39" s="25" t="s">
        <v>118</v>
      </c>
      <c r="U39" s="23" t="s">
        <v>96</v>
      </c>
      <c r="V39" s="23" t="s">
        <v>98</v>
      </c>
      <c r="W39" s="23" t="s">
        <v>478</v>
      </c>
      <c r="X39" s="23" t="s">
        <v>31</v>
      </c>
      <c r="Y39" s="23" t="s">
        <v>109</v>
      </c>
      <c r="Z39" s="23" t="s">
        <v>107</v>
      </c>
      <c r="AA39" s="23" t="s">
        <v>299</v>
      </c>
      <c r="AB39" s="23" t="s">
        <v>298</v>
      </c>
      <c r="AC39" s="23" t="s">
        <v>491</v>
      </c>
      <c r="AD39" s="23" t="s">
        <v>118</v>
      </c>
      <c r="AE39" s="18">
        <v>6</v>
      </c>
      <c r="AF39" s="25" t="s">
        <v>99</v>
      </c>
      <c r="AG39" s="25" t="s">
        <v>118</v>
      </c>
      <c r="AH39" s="19" t="s">
        <v>85</v>
      </c>
      <c r="AI39" s="31">
        <f t="shared" si="3"/>
        <v>670</v>
      </c>
      <c r="AJ39" s="32">
        <f t="shared" si="4"/>
        <v>950</v>
      </c>
      <c r="AK39" s="32">
        <f t="shared" si="5"/>
        <v>4000</v>
      </c>
      <c r="AL39" s="32">
        <f t="shared" si="6"/>
        <v>15000</v>
      </c>
      <c r="AM39" s="32">
        <f t="shared" si="7"/>
        <v>15000</v>
      </c>
      <c r="AN39" s="32">
        <f t="shared" si="8"/>
        <v>3950</v>
      </c>
      <c r="AO39" s="32">
        <v>12500</v>
      </c>
      <c r="AP39" s="33">
        <f t="shared" si="1"/>
        <v>52070</v>
      </c>
      <c r="AQ39" s="19" t="s">
        <v>85</v>
      </c>
      <c r="AR39" s="32">
        <f t="shared" si="9"/>
        <v>300</v>
      </c>
      <c r="AS39" s="32">
        <f t="shared" si="10"/>
        <v>300</v>
      </c>
      <c r="AT39" s="32">
        <f t="shared" si="11"/>
        <v>120</v>
      </c>
      <c r="AU39" s="32">
        <f t="shared" si="14"/>
        <v>1080</v>
      </c>
      <c r="AV39" s="32">
        <f t="shared" si="12"/>
        <v>1800</v>
      </c>
      <c r="AW39" s="64">
        <v>0.08</v>
      </c>
      <c r="AX39" s="34">
        <f t="shared" si="13"/>
        <v>5965.6</v>
      </c>
    </row>
    <row r="40" spans="1:51" ht="12.75" customHeight="1" x14ac:dyDescent="0.3">
      <c r="A40" s="20">
        <v>44768</v>
      </c>
      <c r="B40" s="19" t="s">
        <v>86</v>
      </c>
      <c r="C40" s="25" t="s">
        <v>196</v>
      </c>
      <c r="D40" s="25" t="s">
        <v>78</v>
      </c>
      <c r="E40" s="25" t="s">
        <v>79</v>
      </c>
      <c r="F40" s="23" t="s">
        <v>243</v>
      </c>
      <c r="G40" s="23" t="s">
        <v>331</v>
      </c>
      <c r="H40" s="23">
        <v>44.780548000000003</v>
      </c>
      <c r="I40" s="23">
        <v>-113.545028</v>
      </c>
      <c r="J40" s="25" t="s">
        <v>32</v>
      </c>
      <c r="K40" s="25" t="s">
        <v>411</v>
      </c>
      <c r="L40" s="25" t="s">
        <v>111</v>
      </c>
      <c r="M40" s="25"/>
      <c r="N40" s="25"/>
      <c r="O40" s="25" t="s">
        <v>254</v>
      </c>
      <c r="P40" s="25" t="s">
        <v>287</v>
      </c>
      <c r="Q40" s="25">
        <v>4</v>
      </c>
      <c r="R40" s="25"/>
      <c r="S40" s="25"/>
      <c r="T40" s="25" t="s">
        <v>118</v>
      </c>
      <c r="U40" s="23"/>
      <c r="V40" s="23" t="s">
        <v>98</v>
      </c>
      <c r="W40" s="23" t="s">
        <v>478</v>
      </c>
      <c r="X40" s="23" t="s">
        <v>31</v>
      </c>
      <c r="Y40" s="23" t="s">
        <v>109</v>
      </c>
      <c r="Z40" s="23" t="s">
        <v>107</v>
      </c>
      <c r="AA40" s="23" t="s">
        <v>299</v>
      </c>
      <c r="AB40" s="23" t="s">
        <v>298</v>
      </c>
      <c r="AC40" s="23" t="s">
        <v>491</v>
      </c>
      <c r="AD40" s="23" t="s">
        <v>118</v>
      </c>
      <c r="AE40" s="18">
        <v>2</v>
      </c>
      <c r="AF40" s="25" t="s">
        <v>99</v>
      </c>
      <c r="AG40" s="25" t="s">
        <v>118</v>
      </c>
      <c r="AH40" s="19" t="s">
        <v>86</v>
      </c>
      <c r="AI40" s="31">
        <f t="shared" si="3"/>
        <v>670</v>
      </c>
      <c r="AJ40" s="32">
        <f t="shared" si="4"/>
        <v>950</v>
      </c>
      <c r="AK40" s="32">
        <f t="shared" si="5"/>
        <v>0</v>
      </c>
      <c r="AL40" s="32">
        <f t="shared" si="6"/>
        <v>5000</v>
      </c>
      <c r="AM40" s="32">
        <f t="shared" si="7"/>
        <v>5000</v>
      </c>
      <c r="AN40" s="32">
        <f t="shared" si="8"/>
        <v>3950</v>
      </c>
      <c r="AO40" s="32">
        <v>5000</v>
      </c>
      <c r="AP40" s="33">
        <f t="shared" si="1"/>
        <v>20570</v>
      </c>
      <c r="AQ40" s="19" t="s">
        <v>86</v>
      </c>
      <c r="AR40" s="32">
        <f t="shared" si="9"/>
        <v>300</v>
      </c>
      <c r="AS40" s="32">
        <f t="shared" si="10"/>
        <v>300</v>
      </c>
      <c r="AT40" s="32">
        <f t="shared" si="11"/>
        <v>120</v>
      </c>
      <c r="AU40" s="32">
        <f t="shared" si="14"/>
        <v>1080</v>
      </c>
      <c r="AV40" s="32">
        <f t="shared" si="12"/>
        <v>1800</v>
      </c>
      <c r="AW40" s="64">
        <v>0.08</v>
      </c>
      <c r="AX40" s="34">
        <f t="shared" si="13"/>
        <v>3445.6000000000004</v>
      </c>
    </row>
    <row r="41" spans="1:51" ht="12.75" customHeight="1" x14ac:dyDescent="0.3">
      <c r="A41" s="20">
        <v>44768</v>
      </c>
      <c r="B41" s="19" t="s">
        <v>87</v>
      </c>
      <c r="C41" s="25" t="s">
        <v>337</v>
      </c>
      <c r="D41" s="25" t="s">
        <v>78</v>
      </c>
      <c r="E41" s="25" t="s">
        <v>79</v>
      </c>
      <c r="F41" s="23" t="s">
        <v>120</v>
      </c>
      <c r="G41" s="23" t="s">
        <v>184</v>
      </c>
      <c r="H41" s="23">
        <v>44.866357999999998</v>
      </c>
      <c r="I41" s="23">
        <v>-113.624842</v>
      </c>
      <c r="J41" s="25" t="s">
        <v>32</v>
      </c>
      <c r="K41" s="25" t="s">
        <v>257</v>
      </c>
      <c r="L41" s="25" t="s">
        <v>230</v>
      </c>
      <c r="M41" s="25" t="s">
        <v>231</v>
      </c>
      <c r="N41" s="25" t="s">
        <v>232</v>
      </c>
      <c r="O41" s="25" t="s">
        <v>254</v>
      </c>
      <c r="P41" s="25" t="s">
        <v>287</v>
      </c>
      <c r="Q41" s="25">
        <v>4</v>
      </c>
      <c r="R41" s="25"/>
      <c r="S41" s="25"/>
      <c r="T41" s="25" t="s">
        <v>118</v>
      </c>
      <c r="U41" s="23" t="s">
        <v>138</v>
      </c>
      <c r="V41" s="23" t="s">
        <v>19</v>
      </c>
      <c r="W41" s="23" t="s">
        <v>478</v>
      </c>
      <c r="X41" s="23" t="s">
        <v>111</v>
      </c>
      <c r="Y41" s="23" t="s">
        <v>111</v>
      </c>
      <c r="Z41" s="23" t="s">
        <v>111</v>
      </c>
      <c r="AA41" s="23" t="s">
        <v>299</v>
      </c>
      <c r="AB41" s="23" t="s">
        <v>298</v>
      </c>
      <c r="AC41" s="23" t="s">
        <v>513</v>
      </c>
      <c r="AD41" s="23" t="s">
        <v>118</v>
      </c>
      <c r="AE41" s="18">
        <v>6</v>
      </c>
      <c r="AF41" s="25" t="s">
        <v>57</v>
      </c>
      <c r="AG41" s="25" t="s">
        <v>118</v>
      </c>
      <c r="AH41" s="19" t="s">
        <v>87</v>
      </c>
      <c r="AI41" s="31">
        <f t="shared" si="3"/>
        <v>0</v>
      </c>
      <c r="AJ41" s="32">
        <f t="shared" si="4"/>
        <v>950</v>
      </c>
      <c r="AK41" s="32">
        <f t="shared" si="5"/>
        <v>8500</v>
      </c>
      <c r="AL41" s="32">
        <f t="shared" si="6"/>
        <v>0</v>
      </c>
      <c r="AM41" s="32">
        <f t="shared" si="7"/>
        <v>15000</v>
      </c>
      <c r="AN41" s="32">
        <f t="shared" si="8"/>
        <v>3950</v>
      </c>
      <c r="AO41" s="32">
        <v>12500</v>
      </c>
      <c r="AP41" s="33">
        <f t="shared" si="1"/>
        <v>40900</v>
      </c>
      <c r="AQ41" s="19" t="s">
        <v>87</v>
      </c>
      <c r="AR41" s="32">
        <f t="shared" si="9"/>
        <v>300</v>
      </c>
      <c r="AS41" s="32">
        <f t="shared" si="10"/>
        <v>0</v>
      </c>
      <c r="AT41" s="32">
        <f t="shared" si="11"/>
        <v>120</v>
      </c>
      <c r="AU41" s="32">
        <f t="shared" si="14"/>
        <v>1080</v>
      </c>
      <c r="AV41" s="32">
        <f t="shared" si="12"/>
        <v>1500</v>
      </c>
      <c r="AW41" s="64">
        <v>0.1</v>
      </c>
      <c r="AX41" s="34">
        <f t="shared" si="13"/>
        <v>5590</v>
      </c>
      <c r="AY41" s="44"/>
    </row>
    <row r="42" spans="1:51" ht="12.75" customHeight="1" x14ac:dyDescent="0.3">
      <c r="A42" s="20">
        <v>44768</v>
      </c>
      <c r="B42" s="19" t="s">
        <v>88</v>
      </c>
      <c r="C42" s="25" t="s">
        <v>338</v>
      </c>
      <c r="D42" s="25" t="s">
        <v>78</v>
      </c>
      <c r="E42" s="25" t="s">
        <v>89</v>
      </c>
      <c r="F42" s="23" t="s">
        <v>120</v>
      </c>
      <c r="G42" s="23" t="s">
        <v>323</v>
      </c>
      <c r="H42" s="23">
        <v>45.028449000000002</v>
      </c>
      <c r="I42" s="23">
        <v>-113.916214</v>
      </c>
      <c r="J42" s="25" t="s">
        <v>21</v>
      </c>
      <c r="K42" s="25" t="s">
        <v>238</v>
      </c>
      <c r="L42" s="25" t="s">
        <v>230</v>
      </c>
      <c r="M42" s="25" t="s">
        <v>231</v>
      </c>
      <c r="N42" s="25" t="s">
        <v>232</v>
      </c>
      <c r="O42" s="25"/>
      <c r="P42" s="25"/>
      <c r="Q42" s="25"/>
      <c r="R42" s="25"/>
      <c r="S42" s="25" t="s">
        <v>294</v>
      </c>
      <c r="T42" s="25" t="s">
        <v>118</v>
      </c>
      <c r="U42" s="23" t="s">
        <v>138</v>
      </c>
      <c r="V42" s="23" t="s">
        <v>19</v>
      </c>
      <c r="W42" s="23" t="s">
        <v>478</v>
      </c>
      <c r="X42" s="23" t="s">
        <v>31</v>
      </c>
      <c r="Y42" s="23" t="s">
        <v>109</v>
      </c>
      <c r="Z42" s="23" t="s">
        <v>107</v>
      </c>
      <c r="AA42" s="23" t="s">
        <v>299</v>
      </c>
      <c r="AB42" s="23" t="s">
        <v>298</v>
      </c>
      <c r="AC42" s="23"/>
      <c r="AD42" s="23" t="s">
        <v>118</v>
      </c>
      <c r="AE42" s="18">
        <v>6</v>
      </c>
      <c r="AF42" s="25" t="s">
        <v>20</v>
      </c>
      <c r="AG42" s="25" t="s">
        <v>118</v>
      </c>
      <c r="AH42" s="19" t="s">
        <v>88</v>
      </c>
      <c r="AI42" s="31">
        <f t="shared" si="3"/>
        <v>670</v>
      </c>
      <c r="AJ42" s="32">
        <f t="shared" si="4"/>
        <v>950</v>
      </c>
      <c r="AK42" s="32">
        <f t="shared" si="5"/>
        <v>8500</v>
      </c>
      <c r="AL42" s="32">
        <f t="shared" si="6"/>
        <v>0</v>
      </c>
      <c r="AM42" s="32">
        <f t="shared" si="7"/>
        <v>15000</v>
      </c>
      <c r="AN42" s="32">
        <f t="shared" si="8"/>
        <v>9049</v>
      </c>
      <c r="AO42" s="32">
        <v>12500</v>
      </c>
      <c r="AP42" s="33">
        <f t="shared" si="1"/>
        <v>46669</v>
      </c>
      <c r="AQ42" s="19" t="s">
        <v>88</v>
      </c>
      <c r="AR42" s="32">
        <f t="shared" si="9"/>
        <v>0</v>
      </c>
      <c r="AS42" s="32">
        <f t="shared" si="10"/>
        <v>300</v>
      </c>
      <c r="AT42" s="32">
        <f t="shared" si="11"/>
        <v>1401.6</v>
      </c>
      <c r="AU42" s="32">
        <f t="shared" si="14"/>
        <v>1080</v>
      </c>
      <c r="AV42" s="32">
        <f t="shared" si="12"/>
        <v>2781.6</v>
      </c>
      <c r="AW42" s="64">
        <v>0.1</v>
      </c>
      <c r="AX42" s="34">
        <f t="shared" si="13"/>
        <v>7448.5</v>
      </c>
    </row>
    <row r="43" spans="1:51" ht="12.75" customHeight="1" x14ac:dyDescent="0.3">
      <c r="A43" s="20">
        <v>44768</v>
      </c>
      <c r="B43" s="19" t="s">
        <v>90</v>
      </c>
      <c r="C43" s="25" t="s">
        <v>339</v>
      </c>
      <c r="D43" s="25" t="s">
        <v>78</v>
      </c>
      <c r="E43" s="25" t="s">
        <v>89</v>
      </c>
      <c r="F43" s="23" t="s">
        <v>243</v>
      </c>
      <c r="G43" s="23" t="s">
        <v>340</v>
      </c>
      <c r="H43" s="23">
        <v>44.889786000000001</v>
      </c>
      <c r="I43" s="23">
        <v>-113.964152</v>
      </c>
      <c r="J43" s="25" t="s">
        <v>32</v>
      </c>
      <c r="K43" s="25" t="s">
        <v>238</v>
      </c>
      <c r="L43" s="25" t="s">
        <v>230</v>
      </c>
      <c r="M43" s="25" t="s">
        <v>231</v>
      </c>
      <c r="N43" s="25" t="s">
        <v>232</v>
      </c>
      <c r="O43" s="25" t="s">
        <v>254</v>
      </c>
      <c r="P43" s="25" t="s">
        <v>287</v>
      </c>
      <c r="Q43" s="25">
        <v>4</v>
      </c>
      <c r="R43" s="25"/>
      <c r="S43" s="25"/>
      <c r="T43" s="25" t="s">
        <v>130</v>
      </c>
      <c r="U43" s="23" t="s">
        <v>138</v>
      </c>
      <c r="V43" s="23" t="s">
        <v>19</v>
      </c>
      <c r="W43" s="23" t="s">
        <v>478</v>
      </c>
      <c r="X43" s="23" t="s">
        <v>31</v>
      </c>
      <c r="Y43" s="23" t="s">
        <v>109</v>
      </c>
      <c r="Z43" s="23" t="s">
        <v>107</v>
      </c>
      <c r="AA43" s="23" t="s">
        <v>299</v>
      </c>
      <c r="AB43" s="23" t="s">
        <v>298</v>
      </c>
      <c r="AC43" s="23"/>
      <c r="AD43" s="23" t="s">
        <v>118</v>
      </c>
      <c r="AE43" s="18">
        <v>6</v>
      </c>
      <c r="AF43" s="25" t="s">
        <v>20</v>
      </c>
      <c r="AG43" s="25" t="s">
        <v>118</v>
      </c>
      <c r="AH43" s="19" t="s">
        <v>90</v>
      </c>
      <c r="AI43" s="31">
        <f t="shared" si="3"/>
        <v>670</v>
      </c>
      <c r="AJ43" s="32">
        <f t="shared" si="4"/>
        <v>950</v>
      </c>
      <c r="AK43" s="32">
        <f t="shared" si="5"/>
        <v>8500</v>
      </c>
      <c r="AL43" s="32">
        <f t="shared" si="6"/>
        <v>0</v>
      </c>
      <c r="AM43" s="32">
        <f t="shared" si="7"/>
        <v>15000</v>
      </c>
      <c r="AN43" s="32">
        <f t="shared" si="8"/>
        <v>3950</v>
      </c>
      <c r="AO43" s="32">
        <v>12500</v>
      </c>
      <c r="AP43" s="33">
        <f t="shared" si="1"/>
        <v>41570</v>
      </c>
      <c r="AQ43" s="19" t="s">
        <v>90</v>
      </c>
      <c r="AR43" s="32">
        <f t="shared" si="9"/>
        <v>300</v>
      </c>
      <c r="AS43" s="32">
        <f t="shared" si="10"/>
        <v>300</v>
      </c>
      <c r="AT43" s="32">
        <f t="shared" si="11"/>
        <v>120</v>
      </c>
      <c r="AU43" s="32">
        <f t="shared" si="14"/>
        <v>1080</v>
      </c>
      <c r="AV43" s="32">
        <f t="shared" si="12"/>
        <v>1800</v>
      </c>
      <c r="AW43" s="64">
        <v>0.1</v>
      </c>
      <c r="AX43" s="34">
        <f t="shared" si="13"/>
        <v>5957</v>
      </c>
    </row>
    <row r="44" spans="1:51" ht="12.75" customHeight="1" x14ac:dyDescent="0.3">
      <c r="A44" s="20">
        <v>44768</v>
      </c>
      <c r="B44" s="19" t="s">
        <v>92</v>
      </c>
      <c r="C44" s="25" t="s">
        <v>341</v>
      </c>
      <c r="D44" s="25" t="s">
        <v>78</v>
      </c>
      <c r="E44" s="25" t="s">
        <v>89</v>
      </c>
      <c r="F44" s="23" t="s">
        <v>120</v>
      </c>
      <c r="G44" s="23" t="s">
        <v>256</v>
      </c>
      <c r="H44" s="23">
        <v>44.221896999999998</v>
      </c>
      <c r="I44" s="23">
        <v>-114.931415</v>
      </c>
      <c r="J44" s="25" t="s">
        <v>523</v>
      </c>
      <c r="K44" s="25" t="s">
        <v>264</v>
      </c>
      <c r="L44" s="25" t="s">
        <v>230</v>
      </c>
      <c r="M44" s="25" t="s">
        <v>314</v>
      </c>
      <c r="N44" s="25"/>
      <c r="O44" s="25" t="s">
        <v>266</v>
      </c>
      <c r="P44" s="25" t="s">
        <v>285</v>
      </c>
      <c r="Q44" s="25">
        <v>4</v>
      </c>
      <c r="R44" s="25"/>
      <c r="S44" s="25" t="s">
        <v>294</v>
      </c>
      <c r="T44" s="25" t="s">
        <v>118</v>
      </c>
      <c r="U44" s="23" t="s">
        <v>138</v>
      </c>
      <c r="V44" s="23" t="s">
        <v>19</v>
      </c>
      <c r="W44" s="23" t="s">
        <v>478</v>
      </c>
      <c r="X44" s="23" t="s">
        <v>31</v>
      </c>
      <c r="Y44" s="23" t="s">
        <v>109</v>
      </c>
      <c r="Z44" s="23" t="s">
        <v>107</v>
      </c>
      <c r="AA44" s="23" t="s">
        <v>299</v>
      </c>
      <c r="AB44" s="23" t="s">
        <v>298</v>
      </c>
      <c r="AC44" s="23"/>
      <c r="AD44" s="23" t="s">
        <v>118</v>
      </c>
      <c r="AE44" s="18">
        <v>6</v>
      </c>
      <c r="AF44" s="25" t="s">
        <v>41</v>
      </c>
      <c r="AG44" s="25" t="s">
        <v>118</v>
      </c>
      <c r="AH44" s="19" t="s">
        <v>92</v>
      </c>
      <c r="AI44" s="31">
        <f t="shared" si="3"/>
        <v>670</v>
      </c>
      <c r="AJ44" s="32">
        <f t="shared" si="4"/>
        <v>950</v>
      </c>
      <c r="AK44" s="32">
        <f t="shared" si="5"/>
        <v>8500</v>
      </c>
      <c r="AL44" s="32">
        <f t="shared" si="6"/>
        <v>0</v>
      </c>
      <c r="AM44" s="32">
        <f t="shared" si="7"/>
        <v>15000</v>
      </c>
      <c r="AN44" s="32">
        <f t="shared" si="8"/>
        <v>10449</v>
      </c>
      <c r="AO44" s="32">
        <v>12500</v>
      </c>
      <c r="AP44" s="33">
        <f t="shared" si="1"/>
        <v>48069</v>
      </c>
      <c r="AQ44" s="19" t="s">
        <v>92</v>
      </c>
      <c r="AR44" s="32">
        <f t="shared" si="9"/>
        <v>300</v>
      </c>
      <c r="AS44" s="32">
        <f t="shared" si="10"/>
        <v>300</v>
      </c>
      <c r="AT44" s="32">
        <f t="shared" si="11"/>
        <v>2803.2</v>
      </c>
      <c r="AU44" s="32">
        <f t="shared" si="14"/>
        <v>1080</v>
      </c>
      <c r="AV44" s="32">
        <f t="shared" si="12"/>
        <v>4483.2</v>
      </c>
      <c r="AW44" s="64">
        <v>0.1</v>
      </c>
      <c r="AX44" s="34">
        <f t="shared" si="13"/>
        <v>9290.1</v>
      </c>
    </row>
    <row r="45" spans="1:51" customFormat="1" ht="12.75" customHeight="1" x14ac:dyDescent="0.35">
      <c r="A45" s="20">
        <v>44768</v>
      </c>
      <c r="B45" s="19" t="s">
        <v>525</v>
      </c>
      <c r="C45" s="25" t="s">
        <v>526</v>
      </c>
      <c r="D45" s="25" t="s">
        <v>527</v>
      </c>
      <c r="E45" s="25" t="s">
        <v>528</v>
      </c>
      <c r="F45" s="23" t="s">
        <v>243</v>
      </c>
      <c r="G45" s="23" t="s">
        <v>529</v>
      </c>
      <c r="H45" s="23">
        <v>46.145699999999998</v>
      </c>
      <c r="I45" s="23">
        <v>-115.596</v>
      </c>
      <c r="J45" s="25" t="s">
        <v>535</v>
      </c>
      <c r="K45" s="25" t="s">
        <v>238</v>
      </c>
      <c r="L45" s="25" t="s">
        <v>111</v>
      </c>
      <c r="M45" s="25" t="s">
        <v>314</v>
      </c>
      <c r="N45" s="25"/>
      <c r="O45" s="25" t="s">
        <v>530</v>
      </c>
      <c r="P45" s="25" t="s">
        <v>285</v>
      </c>
      <c r="Q45" s="25">
        <v>4</v>
      </c>
      <c r="R45" s="25"/>
      <c r="S45" s="25"/>
      <c r="T45" s="25" t="s">
        <v>118</v>
      </c>
      <c r="U45" s="23" t="s">
        <v>96</v>
      </c>
      <c r="V45" s="23" t="s">
        <v>98</v>
      </c>
      <c r="W45" s="23" t="s">
        <v>478</v>
      </c>
      <c r="X45" s="23" t="s">
        <v>16</v>
      </c>
      <c r="Y45" s="23" t="s">
        <v>95</v>
      </c>
      <c r="Z45" s="23" t="s">
        <v>106</v>
      </c>
      <c r="AA45" s="23" t="s">
        <v>401</v>
      </c>
      <c r="AB45" s="23" t="s">
        <v>298</v>
      </c>
      <c r="AC45" s="23" t="s">
        <v>478</v>
      </c>
      <c r="AD45" s="23" t="s">
        <v>118</v>
      </c>
      <c r="AE45" s="18">
        <v>13</v>
      </c>
      <c r="AF45" s="25" t="s">
        <v>99</v>
      </c>
      <c r="AG45" s="25" t="s">
        <v>118</v>
      </c>
      <c r="AH45" s="19" t="s">
        <v>525</v>
      </c>
      <c r="AI45" s="31">
        <f t="shared" si="3"/>
        <v>2000</v>
      </c>
      <c r="AJ45" s="32">
        <f t="shared" si="4"/>
        <v>950</v>
      </c>
      <c r="AK45" s="32">
        <f t="shared" si="5"/>
        <v>4000</v>
      </c>
      <c r="AL45" s="32">
        <f t="shared" si="6"/>
        <v>32500</v>
      </c>
      <c r="AM45" s="32">
        <f t="shared" si="7"/>
        <v>32500</v>
      </c>
      <c r="AN45" s="32">
        <f t="shared" si="8"/>
        <v>5340</v>
      </c>
      <c r="AO45" s="32">
        <v>12500</v>
      </c>
      <c r="AP45" s="33">
        <f t="shared" ref="AP45:AP47" si="16">SUM(AI45:AO45)</f>
        <v>89790</v>
      </c>
      <c r="AQ45" s="19" t="s">
        <v>525</v>
      </c>
      <c r="AR45" s="32">
        <f t="shared" si="9"/>
        <v>300</v>
      </c>
      <c r="AS45" s="32">
        <f t="shared" ref="AS45:AS47" si="17">_xlfn.IFS(X45="Landline", 0,X45="Cellular Modem", 300, X45="Satellite Modem", 1440,X45="None",0)</f>
        <v>1440</v>
      </c>
      <c r="AT45" s="32">
        <f t="shared" si="11"/>
        <v>120</v>
      </c>
      <c r="AU45" s="32">
        <f t="shared" si="14"/>
        <v>1080</v>
      </c>
      <c r="AV45" s="32">
        <f t="shared" ref="AV45:AV47" si="18">SUM(AR45:AU45)</f>
        <v>2940</v>
      </c>
      <c r="AW45" s="64">
        <v>0.08</v>
      </c>
      <c r="AX45" s="34">
        <f t="shared" ref="AX45:AX48" si="19">(AW45*AP45)+AV45</f>
        <v>10123.200000000001</v>
      </c>
      <c r="AY45" s="6"/>
    </row>
    <row r="46" spans="1:51" customFormat="1" ht="12.75" customHeight="1" x14ac:dyDescent="0.35">
      <c r="A46" s="20">
        <v>44768</v>
      </c>
      <c r="B46" s="19" t="s">
        <v>531</v>
      </c>
      <c r="C46" s="25" t="s">
        <v>532</v>
      </c>
      <c r="D46" s="25" t="s">
        <v>527</v>
      </c>
      <c r="E46" s="25" t="s">
        <v>528</v>
      </c>
      <c r="F46" s="23" t="s">
        <v>120</v>
      </c>
      <c r="G46" s="23" t="s">
        <v>533</v>
      </c>
      <c r="H46" s="23">
        <v>46.164099999999998</v>
      </c>
      <c r="I46" s="23">
        <v>-115.58920000000001</v>
      </c>
      <c r="J46" s="25" t="s">
        <v>535</v>
      </c>
      <c r="K46" s="25" t="s">
        <v>238</v>
      </c>
      <c r="L46" s="25" t="s">
        <v>111</v>
      </c>
      <c r="M46" s="25" t="s">
        <v>314</v>
      </c>
      <c r="N46" s="25"/>
      <c r="O46" s="25" t="s">
        <v>530</v>
      </c>
      <c r="P46" s="25" t="s">
        <v>534</v>
      </c>
      <c r="Q46" s="25">
        <v>4</v>
      </c>
      <c r="R46" s="25"/>
      <c r="S46" s="25"/>
      <c r="T46" s="25" t="s">
        <v>118</v>
      </c>
      <c r="U46" s="23" t="s">
        <v>96</v>
      </c>
      <c r="V46" s="23" t="s">
        <v>98</v>
      </c>
      <c r="W46" s="23" t="s">
        <v>478</v>
      </c>
      <c r="X46" s="23" t="s">
        <v>16</v>
      </c>
      <c r="Y46" s="23" t="s">
        <v>95</v>
      </c>
      <c r="Z46" s="23" t="s">
        <v>106</v>
      </c>
      <c r="AA46" s="23" t="s">
        <v>401</v>
      </c>
      <c r="AB46" s="23" t="s">
        <v>298</v>
      </c>
      <c r="AC46" s="23" t="s">
        <v>478</v>
      </c>
      <c r="AD46" s="23" t="s">
        <v>118</v>
      </c>
      <c r="AE46" s="18">
        <v>19</v>
      </c>
      <c r="AF46" s="25" t="s">
        <v>99</v>
      </c>
      <c r="AG46" s="25" t="s">
        <v>118</v>
      </c>
      <c r="AH46" s="19" t="s">
        <v>531</v>
      </c>
      <c r="AI46" s="31">
        <f t="shared" si="3"/>
        <v>2000</v>
      </c>
      <c r="AJ46" s="32">
        <f t="shared" si="4"/>
        <v>950</v>
      </c>
      <c r="AK46" s="32">
        <f t="shared" si="5"/>
        <v>4000</v>
      </c>
      <c r="AL46" s="32">
        <f t="shared" si="6"/>
        <v>47500</v>
      </c>
      <c r="AM46" s="32">
        <f t="shared" si="7"/>
        <v>47500</v>
      </c>
      <c r="AN46" s="32">
        <f t="shared" si="8"/>
        <v>5340</v>
      </c>
      <c r="AO46" s="32">
        <v>12500</v>
      </c>
      <c r="AP46" s="33">
        <f t="shared" si="16"/>
        <v>119790</v>
      </c>
      <c r="AQ46" s="19" t="s">
        <v>531</v>
      </c>
      <c r="AR46" s="32">
        <f t="shared" si="9"/>
        <v>300</v>
      </c>
      <c r="AS46" s="32">
        <f t="shared" si="17"/>
        <v>1440</v>
      </c>
      <c r="AT46" s="32">
        <f t="shared" si="11"/>
        <v>120</v>
      </c>
      <c r="AU46" s="32">
        <f t="shared" si="14"/>
        <v>1080</v>
      </c>
      <c r="AV46" s="32">
        <f t="shared" si="18"/>
        <v>2940</v>
      </c>
      <c r="AW46" s="64">
        <v>0.08</v>
      </c>
      <c r="AX46" s="34">
        <f t="shared" si="19"/>
        <v>12523.2</v>
      </c>
      <c r="AY46" s="6"/>
    </row>
    <row r="47" spans="1:51" customFormat="1" ht="12.75" customHeight="1" x14ac:dyDescent="0.35">
      <c r="A47" s="20">
        <v>44768</v>
      </c>
      <c r="B47" s="19" t="s">
        <v>536</v>
      </c>
      <c r="C47" s="25" t="s">
        <v>538</v>
      </c>
      <c r="D47" s="25" t="s">
        <v>49</v>
      </c>
      <c r="E47" s="25" t="s">
        <v>89</v>
      </c>
      <c r="F47" s="23" t="s">
        <v>120</v>
      </c>
      <c r="G47" s="23" t="s">
        <v>184</v>
      </c>
      <c r="H47" s="23">
        <v>45.417645999999998</v>
      </c>
      <c r="I47" s="23">
        <v>-113.994165</v>
      </c>
      <c r="J47" s="25" t="s">
        <v>32</v>
      </c>
      <c r="K47" s="25" t="s">
        <v>264</v>
      </c>
      <c r="L47" s="25" t="s">
        <v>111</v>
      </c>
      <c r="M47" s="25" t="s">
        <v>511</v>
      </c>
      <c r="N47" s="25"/>
      <c r="O47" s="25" t="s">
        <v>492</v>
      </c>
      <c r="P47" s="25" t="s">
        <v>285</v>
      </c>
      <c r="Q47" s="25">
        <v>4</v>
      </c>
      <c r="R47" s="25"/>
      <c r="S47" s="25"/>
      <c r="T47" s="25" t="s">
        <v>118</v>
      </c>
      <c r="U47" s="23" t="s">
        <v>96</v>
      </c>
      <c r="V47" s="23" t="s">
        <v>98</v>
      </c>
      <c r="W47" s="23"/>
      <c r="X47" s="23" t="s">
        <v>16</v>
      </c>
      <c r="Y47" s="23" t="s">
        <v>95</v>
      </c>
      <c r="Z47" s="23" t="s">
        <v>106</v>
      </c>
      <c r="AA47" s="23"/>
      <c r="AB47" s="23"/>
      <c r="AC47" s="23"/>
      <c r="AD47" s="23" t="s">
        <v>118</v>
      </c>
      <c r="AE47" s="18">
        <v>6</v>
      </c>
      <c r="AF47" s="25" t="s">
        <v>99</v>
      </c>
      <c r="AG47" s="25" t="s">
        <v>118</v>
      </c>
      <c r="AH47" s="19" t="s">
        <v>536</v>
      </c>
      <c r="AI47" s="31">
        <f t="shared" si="3"/>
        <v>2000</v>
      </c>
      <c r="AJ47" s="32">
        <f t="shared" si="4"/>
        <v>0</v>
      </c>
      <c r="AK47" s="32">
        <f t="shared" si="5"/>
        <v>4000</v>
      </c>
      <c r="AL47" s="32">
        <f t="shared" si="6"/>
        <v>15000</v>
      </c>
      <c r="AM47" s="32">
        <f t="shared" si="7"/>
        <v>15000</v>
      </c>
      <c r="AN47" s="32">
        <f t="shared" si="8"/>
        <v>3950</v>
      </c>
      <c r="AO47" s="32">
        <v>12500</v>
      </c>
      <c r="AP47" s="33">
        <f t="shared" si="16"/>
        <v>52450</v>
      </c>
      <c r="AQ47" s="19" t="s">
        <v>536</v>
      </c>
      <c r="AR47" s="32">
        <f t="shared" si="9"/>
        <v>300</v>
      </c>
      <c r="AS47" s="32">
        <f t="shared" si="17"/>
        <v>1440</v>
      </c>
      <c r="AT47" s="32">
        <f t="shared" si="11"/>
        <v>120</v>
      </c>
      <c r="AU47" s="32">
        <f t="shared" si="14"/>
        <v>1080</v>
      </c>
      <c r="AV47" s="32">
        <f t="shared" si="18"/>
        <v>2940</v>
      </c>
      <c r="AW47" s="64">
        <v>0.08</v>
      </c>
      <c r="AX47" s="34">
        <f t="shared" si="19"/>
        <v>7136</v>
      </c>
      <c r="AY47" s="6"/>
    </row>
    <row r="48" spans="1:51" customFormat="1" ht="12.75" customHeight="1" x14ac:dyDescent="0.35">
      <c r="A48" s="20">
        <v>44768</v>
      </c>
      <c r="B48" s="19" t="s">
        <v>553</v>
      </c>
      <c r="C48" s="25" t="s">
        <v>539</v>
      </c>
      <c r="D48" s="25" t="s">
        <v>527</v>
      </c>
      <c r="E48" s="25" t="s">
        <v>30</v>
      </c>
      <c r="F48" s="23" t="s">
        <v>120</v>
      </c>
      <c r="G48" s="23" t="s">
        <v>184</v>
      </c>
      <c r="H48" s="23">
        <v>45.821299000000003</v>
      </c>
      <c r="I48" s="23">
        <v>-115.52772</v>
      </c>
      <c r="J48" s="25" t="s">
        <v>32</v>
      </c>
      <c r="K48" s="25" t="s">
        <v>272</v>
      </c>
      <c r="L48" s="25" t="s">
        <v>111</v>
      </c>
      <c r="M48" s="25" t="s">
        <v>511</v>
      </c>
      <c r="N48" s="25"/>
      <c r="O48" s="25" t="s">
        <v>492</v>
      </c>
      <c r="P48" s="25" t="s">
        <v>285</v>
      </c>
      <c r="Q48" s="25">
        <v>4</v>
      </c>
      <c r="R48" s="25"/>
      <c r="S48" s="25"/>
      <c r="T48" s="25" t="s">
        <v>118</v>
      </c>
      <c r="U48" s="23" t="s">
        <v>96</v>
      </c>
      <c r="V48" s="23" t="s">
        <v>98</v>
      </c>
      <c r="W48" s="23"/>
      <c r="X48" s="23" t="s">
        <v>16</v>
      </c>
      <c r="Y48" s="23" t="s">
        <v>95</v>
      </c>
      <c r="Z48" s="23" t="s">
        <v>106</v>
      </c>
      <c r="AA48" s="23"/>
      <c r="AB48" s="23"/>
      <c r="AC48" s="23"/>
      <c r="AD48" s="23" t="s">
        <v>118</v>
      </c>
      <c r="AE48" s="18">
        <v>4</v>
      </c>
      <c r="AF48" s="25" t="s">
        <v>99</v>
      </c>
      <c r="AG48" s="25" t="s">
        <v>118</v>
      </c>
      <c r="AH48" s="19" t="s">
        <v>553</v>
      </c>
      <c r="AI48" s="31">
        <f t="shared" si="3"/>
        <v>2000</v>
      </c>
      <c r="AJ48" s="32">
        <f t="shared" si="4"/>
        <v>0</v>
      </c>
      <c r="AK48" s="32">
        <f t="shared" si="5"/>
        <v>4000</v>
      </c>
      <c r="AL48" s="32">
        <f t="shared" si="6"/>
        <v>10000</v>
      </c>
      <c r="AM48" s="32">
        <f t="shared" si="7"/>
        <v>10000</v>
      </c>
      <c r="AN48" s="32">
        <f t="shared" si="8"/>
        <v>3950</v>
      </c>
      <c r="AO48" s="32">
        <v>12500</v>
      </c>
      <c r="AP48" s="33">
        <f t="shared" ref="AP48" si="20">SUM(AI48:AO48)</f>
        <v>42450</v>
      </c>
      <c r="AQ48" s="19" t="s">
        <v>537</v>
      </c>
      <c r="AR48" s="32">
        <f t="shared" si="9"/>
        <v>300</v>
      </c>
      <c r="AS48" s="32">
        <f>_xlfn.IFS(X48="Landline", 0,X48="Cellular Modem", 300, X48="Satellite Modem", 1440,X48="None",0, X48="",0)</f>
        <v>1440</v>
      </c>
      <c r="AT48" s="32">
        <f>_xlfn.IFS(J48="Grid Power", 120, J48="Grid Power - Cust.",0, J48="Grid Power PLC", 120, J48="5060 Hybrid TEG", 700.8, J48="5060 TEG", 1401.6, J48="5120 TEG", 2803.2, J48="Solar", 0)</f>
        <v>120</v>
      </c>
      <c r="AU48" s="32">
        <f t="shared" si="14"/>
        <v>1080</v>
      </c>
      <c r="AV48" s="32">
        <f t="shared" ref="AV48" si="21">SUM(AR48:AU48)</f>
        <v>2940</v>
      </c>
      <c r="AW48" s="64">
        <v>0.08</v>
      </c>
      <c r="AX48" s="34">
        <f t="shared" si="19"/>
        <v>6336</v>
      </c>
      <c r="AY48" s="6"/>
    </row>
    <row r="49" spans="1:51" ht="13.5" thickBot="1" x14ac:dyDescent="0.35">
      <c r="A49" s="36"/>
      <c r="AI49" s="47"/>
      <c r="AJ49" s="47"/>
      <c r="AK49" s="47"/>
      <c r="AL49" s="47"/>
      <c r="AM49" s="47"/>
      <c r="AN49" s="47"/>
      <c r="AO49" s="47"/>
      <c r="AP49" s="47"/>
      <c r="AR49" s="47"/>
      <c r="AS49" s="47"/>
      <c r="AT49" s="47"/>
      <c r="AU49" s="47"/>
      <c r="AV49" s="47"/>
      <c r="AW49" s="65"/>
      <c r="AX49" s="47"/>
    </row>
    <row r="50" spans="1:51" ht="13.5" thickBot="1" x14ac:dyDescent="0.35">
      <c r="A50" s="35" t="s">
        <v>414</v>
      </c>
      <c r="B50" s="6"/>
      <c r="I50" s="50" t="s">
        <v>21</v>
      </c>
      <c r="J50" s="48">
        <f>COUNTIF(J3:J48, "5060 TEG")</f>
        <v>11</v>
      </c>
      <c r="Q50" s="6">
        <f>COUNTA(Q3:Q48)</f>
        <v>38</v>
      </c>
      <c r="R50" s="6">
        <f>COUNTA(R3:R46)</f>
        <v>9</v>
      </c>
      <c r="S50" s="6">
        <f>COUNTA(S3:S46)</f>
        <v>18</v>
      </c>
      <c r="V50" s="74" t="s">
        <v>517</v>
      </c>
      <c r="W50" s="6" t="s">
        <v>515</v>
      </c>
      <c r="X50" s="6">
        <f>COUNTIF(X3:X48,"Satellite Modem")</f>
        <v>26</v>
      </c>
      <c r="AE50" s="35">
        <f>SUM(AE3:AE48)</f>
        <v>270</v>
      </c>
      <c r="AI50" s="47">
        <f t="shared" ref="AI50:AP50" si="22">SUM(AI3:AI48)</f>
        <v>64730</v>
      </c>
      <c r="AJ50" s="47">
        <f t="shared" si="22"/>
        <v>38000</v>
      </c>
      <c r="AK50" s="47">
        <f t="shared" si="22"/>
        <v>294500</v>
      </c>
      <c r="AL50" s="47">
        <f t="shared" si="22"/>
        <v>277500</v>
      </c>
      <c r="AM50" s="47">
        <f t="shared" si="22"/>
        <v>675000</v>
      </c>
      <c r="AN50" s="47">
        <f t="shared" si="22"/>
        <v>439481</v>
      </c>
      <c r="AO50" s="47">
        <f t="shared" si="22"/>
        <v>537500</v>
      </c>
      <c r="AP50" s="47">
        <f t="shared" si="22"/>
        <v>2326711</v>
      </c>
      <c r="AQ50" s="6"/>
      <c r="AR50" s="47">
        <f>SUM(AR3:AR48)</f>
        <v>13350</v>
      </c>
      <c r="AS50" s="32"/>
      <c r="AT50" s="47">
        <f>SUM(AT3:AT48)</f>
        <v>30091.199999999993</v>
      </c>
      <c r="AU50" s="47">
        <f>SUM(AU3:AU48)</f>
        <v>49680</v>
      </c>
      <c r="AV50" s="47">
        <f>SUM(AV3:AV48)</f>
        <v>136261.20000000001</v>
      </c>
      <c r="AW50" s="47"/>
      <c r="AX50" s="53">
        <f>SUM(AX3:AX48)</f>
        <v>350276.93999999989</v>
      </c>
      <c r="AY50" s="48" t="s">
        <v>481</v>
      </c>
    </row>
    <row r="51" spans="1:51" ht="13.5" thickBot="1" x14ac:dyDescent="0.35">
      <c r="A51" s="35" t="s">
        <v>413</v>
      </c>
      <c r="B51" s="6">
        <f>COUNTA(B3:B48)</f>
        <v>46</v>
      </c>
      <c r="I51" s="50" t="s">
        <v>523</v>
      </c>
      <c r="J51" s="48">
        <f>COUNTIF(J3:J48, "5120 TEG")</f>
        <v>3</v>
      </c>
      <c r="P51" s="51" t="s">
        <v>484</v>
      </c>
      <c r="Q51" s="48">
        <f>SUM(Q3:Q48)</f>
        <v>178</v>
      </c>
      <c r="R51" s="51">
        <f>SUM(R3:R46)</f>
        <v>44</v>
      </c>
      <c r="S51" s="48" t="s">
        <v>485</v>
      </c>
      <c r="V51" s="74"/>
      <c r="W51" s="6" t="s">
        <v>516</v>
      </c>
      <c r="X51" s="6">
        <f>COUNTIF(X3:X48,"Cellular Modem")</f>
        <v>19</v>
      </c>
      <c r="AQ51" s="6"/>
      <c r="AR51" s="49" t="s">
        <v>482</v>
      </c>
      <c r="AS51" s="32">
        <f>SUM(AS3:AS48)</f>
        <v>43140</v>
      </c>
      <c r="AX51" s="47"/>
    </row>
    <row r="52" spans="1:51" ht="13.5" thickBot="1" x14ac:dyDescent="0.35">
      <c r="B52" s="6"/>
      <c r="I52" s="50" t="s">
        <v>151</v>
      </c>
      <c r="J52" s="48">
        <f>COUNTIF(J3:J48, "5060 Hybrid TEG")</f>
        <v>5</v>
      </c>
      <c r="V52" s="74"/>
      <c r="W52" s="6" t="s">
        <v>93</v>
      </c>
      <c r="X52" s="6">
        <f>COUNTIF(X3:X48,"Landline")</f>
        <v>0</v>
      </c>
      <c r="AR52" s="49" t="s">
        <v>483</v>
      </c>
      <c r="AS52" s="32">
        <f>SUM('Comms and Data Sites'!AR3:AR47)</f>
        <v>22620</v>
      </c>
    </row>
    <row r="53" spans="1:51" ht="13.5" thickBot="1" x14ac:dyDescent="0.35">
      <c r="B53" s="6"/>
      <c r="I53" s="50" t="s">
        <v>32</v>
      </c>
      <c r="J53" s="48">
        <f>COUNTIF(J3:J48, "Grid Power")+ COUNTIF(J3:J48, "Grid Power - Cust.")+ COUNTIF(J3:J48, "Grid Power PLC")</f>
        <v>23</v>
      </c>
      <c r="V53" s="74"/>
      <c r="W53" s="6" t="s">
        <v>111</v>
      </c>
      <c r="X53" s="6">
        <f>COUNTIF(X3:X48,"None")</f>
        <v>1</v>
      </c>
      <c r="AS53" s="47">
        <f>SUM(AS51:AS52)</f>
        <v>65760</v>
      </c>
      <c r="AT53" s="6" t="s">
        <v>497</v>
      </c>
    </row>
    <row r="54" spans="1:51" ht="13.5" thickBot="1" x14ac:dyDescent="0.35">
      <c r="B54" s="6"/>
      <c r="I54" s="50" t="s">
        <v>44</v>
      </c>
      <c r="J54" s="48">
        <f>COUNTIF(J3:J48, "Solar")</f>
        <v>4</v>
      </c>
      <c r="V54" s="66"/>
    </row>
    <row r="55" spans="1:51" x14ac:dyDescent="0.3">
      <c r="B55" s="6"/>
      <c r="V55" s="74" t="s">
        <v>518</v>
      </c>
      <c r="W55" s="6" t="s">
        <v>515</v>
      </c>
      <c r="X55" s="6">
        <f>'Comms and Data Sites'!X49</f>
        <v>8</v>
      </c>
    </row>
    <row r="56" spans="1:51" x14ac:dyDescent="0.3">
      <c r="B56" s="6"/>
      <c r="V56" s="74"/>
      <c r="W56" s="6" t="s">
        <v>516</v>
      </c>
      <c r="X56" s="6">
        <f>'Comms and Data Sites'!X50</f>
        <v>37</v>
      </c>
    </row>
    <row r="58" spans="1:51" x14ac:dyDescent="0.3">
      <c r="V58" s="74" t="s">
        <v>9</v>
      </c>
      <c r="W58" s="6" t="s">
        <v>515</v>
      </c>
      <c r="X58" s="6">
        <f>SUM(X50,X55)</f>
        <v>34</v>
      </c>
    </row>
    <row r="59" spans="1:51" x14ac:dyDescent="0.3">
      <c r="V59" s="74"/>
      <c r="W59" s="6" t="s">
        <v>516</v>
      </c>
      <c r="X59" s="6">
        <f>SUM(X51,X56)</f>
        <v>56</v>
      </c>
    </row>
    <row r="60" spans="1:51" x14ac:dyDescent="0.3">
      <c r="V60" s="74"/>
      <c r="W60" s="6" t="s">
        <v>93</v>
      </c>
      <c r="X60" s="6">
        <v>0</v>
      </c>
    </row>
    <row r="61" spans="1:51" x14ac:dyDescent="0.3">
      <c r="V61" s="74"/>
      <c r="W61" s="6" t="s">
        <v>111</v>
      </c>
      <c r="X61" s="6">
        <v>2</v>
      </c>
    </row>
  </sheetData>
  <autoFilter ref="A2:AY2" xr:uid="{00000000-0009-0000-0000-000000000000}"/>
  <sortState xmlns:xlrd2="http://schemas.microsoft.com/office/spreadsheetml/2017/richdata2" ref="B3:AX44">
    <sortCondition ref="D3:D44"/>
    <sortCondition ref="E3:E44"/>
    <sortCondition ref="B3:B44"/>
  </sortState>
  <mergeCells count="10">
    <mergeCell ref="V50:V53"/>
    <mergeCell ref="V55:V56"/>
    <mergeCell ref="V58:V61"/>
    <mergeCell ref="C1:E1"/>
    <mergeCell ref="J1:T1"/>
    <mergeCell ref="AI1:AP1"/>
    <mergeCell ref="AR1:AV1"/>
    <mergeCell ref="AE1:AG1"/>
    <mergeCell ref="U1:AD1"/>
    <mergeCell ref="F1:I1"/>
  </mergeCells>
  <conditionalFormatting sqref="B1:B1048576">
    <cfRule type="duplicateValues" dxfId="3" priority="1"/>
  </conditionalFormatting>
  <pageMargins left="0.7" right="0.7" top="0.75" bottom="0.75" header="0.3" footer="0.3"/>
  <pageSetup scale="62" fitToWidth="3" orientation="portrait" r:id="rId1"/>
  <colBreaks count="2" manualBreakCount="2">
    <brk id="33" max="59" man="1"/>
    <brk id="42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topLeftCell="A22" workbookViewId="0">
      <selection activeCell="AP53" sqref="AP53"/>
    </sheetView>
  </sheetViews>
  <sheetFormatPr defaultRowHeight="13" x14ac:dyDescent="0.3"/>
  <cols>
    <col min="1" max="1" width="11.58203125" style="35" bestFit="1" customWidth="1"/>
    <col min="2" max="2" width="8.25" style="35" bestFit="1" customWidth="1"/>
    <col min="3" max="3" width="25.58203125" style="6" bestFit="1" customWidth="1"/>
    <col min="4" max="4" width="13.5" style="6" customWidth="1"/>
    <col min="5" max="5" width="12.33203125" style="6" customWidth="1"/>
    <col min="6" max="6" width="13.25" style="6" hidden="1" customWidth="1"/>
    <col min="7" max="7" width="18.75" style="6" hidden="1" customWidth="1"/>
    <col min="8" max="9" width="14.33203125" style="6" hidden="1" customWidth="1"/>
    <col min="10" max="10" width="13.25" style="6" hidden="1" customWidth="1"/>
    <col min="11" max="11" width="14.33203125" style="6" hidden="1" customWidth="1"/>
    <col min="12" max="12" width="14.08203125" style="6" hidden="1" customWidth="1"/>
    <col min="13" max="13" width="19.83203125" style="6" hidden="1" customWidth="1"/>
    <col min="14" max="14" width="13.75" style="6" hidden="1" customWidth="1"/>
    <col min="15" max="15" width="12.33203125" style="6" hidden="1" customWidth="1"/>
    <col min="16" max="16" width="11.75" style="6" hidden="1" customWidth="1"/>
    <col min="17" max="17" width="7.75" style="6" hidden="1" customWidth="1"/>
    <col min="18" max="18" width="9" style="6" hidden="1" customWidth="1"/>
    <col min="19" max="19" width="15" style="6" hidden="1" customWidth="1"/>
    <col min="20" max="20" width="11.58203125" style="6" hidden="1" customWidth="1"/>
    <col min="21" max="21" width="9.75" style="6" hidden="1" customWidth="1"/>
    <col min="22" max="22" width="11.83203125" style="6" hidden="1" customWidth="1"/>
    <col min="23" max="23" width="13.5" style="6" hidden="1" customWidth="1"/>
    <col min="24" max="24" width="17.5" style="6" customWidth="1"/>
    <col min="25" max="25" width="11.08203125" style="6" bestFit="1" customWidth="1"/>
    <col min="26" max="26" width="11.25" style="6" bestFit="1" customWidth="1"/>
    <col min="27" max="29" width="15.58203125" style="6" hidden="1" customWidth="1"/>
    <col min="30" max="30" width="15.83203125" style="6" hidden="1" customWidth="1"/>
    <col min="31" max="31" width="8.25" style="35" hidden="1" customWidth="1"/>
    <col min="32" max="32" width="16.25" style="6" hidden="1" customWidth="1"/>
    <col min="33" max="33" width="13.83203125" style="6" hidden="1" customWidth="1"/>
    <col min="34" max="34" width="8.25" style="35" customWidth="1"/>
    <col min="35" max="35" width="9.83203125" style="6" customWidth="1"/>
    <col min="36" max="37" width="10.83203125" style="6" hidden="1" customWidth="1"/>
    <col min="38" max="38" width="9.83203125" style="6" hidden="1" customWidth="1"/>
    <col min="39" max="39" width="10.83203125" style="6" hidden="1" customWidth="1"/>
    <col min="40" max="40" width="11.5" style="6" hidden="1" customWidth="1"/>
    <col min="41" max="41" width="12.08203125" style="6" hidden="1" customWidth="1"/>
    <col min="42" max="42" width="14.58203125" style="6" customWidth="1"/>
    <col min="43" max="43" width="8.25" style="35" customWidth="1"/>
    <col min="44" max="44" width="13.33203125" style="6" bestFit="1" customWidth="1"/>
    <col min="45" max="45" width="9.83203125" style="6" hidden="1" customWidth="1"/>
    <col min="46" max="46" width="15.25" style="6" bestFit="1" customWidth="1"/>
    <col min="47" max="47" width="10.83203125" style="6" bestFit="1" customWidth="1"/>
    <col min="48" max="48" width="9.83203125" style="6" bestFit="1" customWidth="1"/>
    <col min="49" max="49" width="23.75" style="6" customWidth="1"/>
    <col min="50" max="276" width="9" style="6"/>
    <col min="277" max="277" width="12.25" style="6" bestFit="1" customWidth="1"/>
    <col min="278" max="278" width="13.5" style="6" customWidth="1"/>
    <col min="279" max="279" width="21" style="6" customWidth="1"/>
    <col min="280" max="281" width="17.5" style="6" customWidth="1"/>
    <col min="282" max="282" width="13.5" style="6" customWidth="1"/>
    <col min="283" max="283" width="9" style="6"/>
    <col min="284" max="284" width="11.25" style="6" customWidth="1"/>
    <col min="285" max="285" width="9" style="6"/>
    <col min="286" max="286" width="16" style="6" customWidth="1"/>
    <col min="287" max="287" width="13.25" style="6" customWidth="1"/>
    <col min="288" max="288" width="8.25" style="6" customWidth="1"/>
    <col min="289" max="289" width="17.58203125" style="6" customWidth="1"/>
    <col min="290" max="290" width="13.58203125" style="6" customWidth="1"/>
    <col min="291" max="291" width="13.83203125" style="6" bestFit="1" customWidth="1"/>
    <col min="292" max="292" width="12.58203125" style="6" bestFit="1" customWidth="1"/>
    <col min="293" max="293" width="13.5" style="6" bestFit="1" customWidth="1"/>
    <col min="294" max="294" width="16.75" style="6" bestFit="1" customWidth="1"/>
    <col min="295" max="295" width="17.33203125" style="6" bestFit="1" customWidth="1"/>
    <col min="296" max="296" width="15.75" style="6" bestFit="1" customWidth="1"/>
    <col min="297" max="297" width="8.25" style="6" customWidth="1"/>
    <col min="298" max="298" width="17.58203125" style="6" customWidth="1"/>
    <col min="299" max="299" width="12.58203125" style="6" bestFit="1" customWidth="1"/>
    <col min="300" max="300" width="15.5" style="6" customWidth="1"/>
    <col min="301" max="301" width="13" style="6" bestFit="1" customWidth="1"/>
    <col min="302" max="302" width="14.5" style="6" bestFit="1" customWidth="1"/>
    <col min="303" max="532" width="9" style="6"/>
    <col min="533" max="533" width="12.25" style="6" bestFit="1" customWidth="1"/>
    <col min="534" max="534" width="13.5" style="6" customWidth="1"/>
    <col min="535" max="535" width="21" style="6" customWidth="1"/>
    <col min="536" max="537" width="17.5" style="6" customWidth="1"/>
    <col min="538" max="538" width="13.5" style="6" customWidth="1"/>
    <col min="539" max="539" width="9" style="6"/>
    <col min="540" max="540" width="11.25" style="6" customWidth="1"/>
    <col min="541" max="541" width="9" style="6"/>
    <col min="542" max="542" width="16" style="6" customWidth="1"/>
    <col min="543" max="543" width="13.25" style="6" customWidth="1"/>
    <col min="544" max="544" width="8.25" style="6" customWidth="1"/>
    <col min="545" max="545" width="17.58203125" style="6" customWidth="1"/>
    <col min="546" max="546" width="13.58203125" style="6" customWidth="1"/>
    <col min="547" max="547" width="13.83203125" style="6" bestFit="1" customWidth="1"/>
    <col min="548" max="548" width="12.58203125" style="6" bestFit="1" customWidth="1"/>
    <col min="549" max="549" width="13.5" style="6" bestFit="1" customWidth="1"/>
    <col min="550" max="550" width="16.75" style="6" bestFit="1" customWidth="1"/>
    <col min="551" max="551" width="17.33203125" style="6" bestFit="1" customWidth="1"/>
    <col min="552" max="552" width="15.75" style="6" bestFit="1" customWidth="1"/>
    <col min="553" max="553" width="8.25" style="6" customWidth="1"/>
    <col min="554" max="554" width="17.58203125" style="6" customWidth="1"/>
    <col min="555" max="555" width="12.58203125" style="6" bestFit="1" customWidth="1"/>
    <col min="556" max="556" width="15.5" style="6" customWidth="1"/>
    <col min="557" max="557" width="13" style="6" bestFit="1" customWidth="1"/>
    <col min="558" max="558" width="14.5" style="6" bestFit="1" customWidth="1"/>
    <col min="559" max="788" width="9" style="6"/>
    <col min="789" max="789" width="12.25" style="6" bestFit="1" customWidth="1"/>
    <col min="790" max="790" width="13.5" style="6" customWidth="1"/>
    <col min="791" max="791" width="21" style="6" customWidth="1"/>
    <col min="792" max="793" width="17.5" style="6" customWidth="1"/>
    <col min="794" max="794" width="13.5" style="6" customWidth="1"/>
    <col min="795" max="795" width="9" style="6"/>
    <col min="796" max="796" width="11.25" style="6" customWidth="1"/>
    <col min="797" max="797" width="9" style="6"/>
    <col min="798" max="798" width="16" style="6" customWidth="1"/>
    <col min="799" max="799" width="13.25" style="6" customWidth="1"/>
    <col min="800" max="800" width="8.25" style="6" customWidth="1"/>
    <col min="801" max="801" width="17.58203125" style="6" customWidth="1"/>
    <col min="802" max="802" width="13.58203125" style="6" customWidth="1"/>
    <col min="803" max="803" width="13.83203125" style="6" bestFit="1" customWidth="1"/>
    <col min="804" max="804" width="12.58203125" style="6" bestFit="1" customWidth="1"/>
    <col min="805" max="805" width="13.5" style="6" bestFit="1" customWidth="1"/>
    <col min="806" max="806" width="16.75" style="6" bestFit="1" customWidth="1"/>
    <col min="807" max="807" width="17.33203125" style="6" bestFit="1" customWidth="1"/>
    <col min="808" max="808" width="15.75" style="6" bestFit="1" customWidth="1"/>
    <col min="809" max="809" width="8.25" style="6" customWidth="1"/>
    <col min="810" max="810" width="17.58203125" style="6" customWidth="1"/>
    <col min="811" max="811" width="12.58203125" style="6" bestFit="1" customWidth="1"/>
    <col min="812" max="812" width="15.5" style="6" customWidth="1"/>
    <col min="813" max="813" width="13" style="6" bestFit="1" customWidth="1"/>
    <col min="814" max="814" width="14.5" style="6" bestFit="1" customWidth="1"/>
    <col min="815" max="1044" width="9" style="6"/>
    <col min="1045" max="1045" width="12.25" style="6" bestFit="1" customWidth="1"/>
    <col min="1046" max="1046" width="13.5" style="6" customWidth="1"/>
    <col min="1047" max="1047" width="21" style="6" customWidth="1"/>
    <col min="1048" max="1049" width="17.5" style="6" customWidth="1"/>
    <col min="1050" max="1050" width="13.5" style="6" customWidth="1"/>
    <col min="1051" max="1051" width="9" style="6"/>
    <col min="1052" max="1052" width="11.25" style="6" customWidth="1"/>
    <col min="1053" max="1053" width="9" style="6"/>
    <col min="1054" max="1054" width="16" style="6" customWidth="1"/>
    <col min="1055" max="1055" width="13.25" style="6" customWidth="1"/>
    <col min="1056" max="1056" width="8.25" style="6" customWidth="1"/>
    <col min="1057" max="1057" width="17.58203125" style="6" customWidth="1"/>
    <col min="1058" max="1058" width="13.58203125" style="6" customWidth="1"/>
    <col min="1059" max="1059" width="13.83203125" style="6" bestFit="1" customWidth="1"/>
    <col min="1060" max="1060" width="12.58203125" style="6" bestFit="1" customWidth="1"/>
    <col min="1061" max="1061" width="13.5" style="6" bestFit="1" customWidth="1"/>
    <col min="1062" max="1062" width="16.75" style="6" bestFit="1" customWidth="1"/>
    <col min="1063" max="1063" width="17.33203125" style="6" bestFit="1" customWidth="1"/>
    <col min="1064" max="1064" width="15.75" style="6" bestFit="1" customWidth="1"/>
    <col min="1065" max="1065" width="8.25" style="6" customWidth="1"/>
    <col min="1066" max="1066" width="17.58203125" style="6" customWidth="1"/>
    <col min="1067" max="1067" width="12.58203125" style="6" bestFit="1" customWidth="1"/>
    <col min="1068" max="1068" width="15.5" style="6" customWidth="1"/>
    <col min="1069" max="1069" width="13" style="6" bestFit="1" customWidth="1"/>
    <col min="1070" max="1070" width="14.5" style="6" bestFit="1" customWidth="1"/>
    <col min="1071" max="1300" width="9" style="6"/>
    <col min="1301" max="1301" width="12.25" style="6" bestFit="1" customWidth="1"/>
    <col min="1302" max="1302" width="13.5" style="6" customWidth="1"/>
    <col min="1303" max="1303" width="21" style="6" customWidth="1"/>
    <col min="1304" max="1305" width="17.5" style="6" customWidth="1"/>
    <col min="1306" max="1306" width="13.5" style="6" customWidth="1"/>
    <col min="1307" max="1307" width="9" style="6"/>
    <col min="1308" max="1308" width="11.25" style="6" customWidth="1"/>
    <col min="1309" max="1309" width="9" style="6"/>
    <col min="1310" max="1310" width="16" style="6" customWidth="1"/>
    <col min="1311" max="1311" width="13.25" style="6" customWidth="1"/>
    <col min="1312" max="1312" width="8.25" style="6" customWidth="1"/>
    <col min="1313" max="1313" width="17.58203125" style="6" customWidth="1"/>
    <col min="1314" max="1314" width="13.58203125" style="6" customWidth="1"/>
    <col min="1315" max="1315" width="13.83203125" style="6" bestFit="1" customWidth="1"/>
    <col min="1316" max="1316" width="12.58203125" style="6" bestFit="1" customWidth="1"/>
    <col min="1317" max="1317" width="13.5" style="6" bestFit="1" customWidth="1"/>
    <col min="1318" max="1318" width="16.75" style="6" bestFit="1" customWidth="1"/>
    <col min="1319" max="1319" width="17.33203125" style="6" bestFit="1" customWidth="1"/>
    <col min="1320" max="1320" width="15.75" style="6" bestFit="1" customWidth="1"/>
    <col min="1321" max="1321" width="8.25" style="6" customWidth="1"/>
    <col min="1322" max="1322" width="17.58203125" style="6" customWidth="1"/>
    <col min="1323" max="1323" width="12.58203125" style="6" bestFit="1" customWidth="1"/>
    <col min="1324" max="1324" width="15.5" style="6" customWidth="1"/>
    <col min="1325" max="1325" width="13" style="6" bestFit="1" customWidth="1"/>
    <col min="1326" max="1326" width="14.5" style="6" bestFit="1" customWidth="1"/>
    <col min="1327" max="1556" width="9" style="6"/>
    <col min="1557" max="1557" width="12.25" style="6" bestFit="1" customWidth="1"/>
    <col min="1558" max="1558" width="13.5" style="6" customWidth="1"/>
    <col min="1559" max="1559" width="21" style="6" customWidth="1"/>
    <col min="1560" max="1561" width="17.5" style="6" customWidth="1"/>
    <col min="1562" max="1562" width="13.5" style="6" customWidth="1"/>
    <col min="1563" max="1563" width="9" style="6"/>
    <col min="1564" max="1564" width="11.25" style="6" customWidth="1"/>
    <col min="1565" max="1565" width="9" style="6"/>
    <col min="1566" max="1566" width="16" style="6" customWidth="1"/>
    <col min="1567" max="1567" width="13.25" style="6" customWidth="1"/>
    <col min="1568" max="1568" width="8.25" style="6" customWidth="1"/>
    <col min="1569" max="1569" width="17.58203125" style="6" customWidth="1"/>
    <col min="1570" max="1570" width="13.58203125" style="6" customWidth="1"/>
    <col min="1571" max="1571" width="13.83203125" style="6" bestFit="1" customWidth="1"/>
    <col min="1572" max="1572" width="12.58203125" style="6" bestFit="1" customWidth="1"/>
    <col min="1573" max="1573" width="13.5" style="6" bestFit="1" customWidth="1"/>
    <col min="1574" max="1574" width="16.75" style="6" bestFit="1" customWidth="1"/>
    <col min="1575" max="1575" width="17.33203125" style="6" bestFit="1" customWidth="1"/>
    <col min="1576" max="1576" width="15.75" style="6" bestFit="1" customWidth="1"/>
    <col min="1577" max="1577" width="8.25" style="6" customWidth="1"/>
    <col min="1578" max="1578" width="17.58203125" style="6" customWidth="1"/>
    <col min="1579" max="1579" width="12.58203125" style="6" bestFit="1" customWidth="1"/>
    <col min="1580" max="1580" width="15.5" style="6" customWidth="1"/>
    <col min="1581" max="1581" width="13" style="6" bestFit="1" customWidth="1"/>
    <col min="1582" max="1582" width="14.5" style="6" bestFit="1" customWidth="1"/>
    <col min="1583" max="1812" width="9" style="6"/>
    <col min="1813" max="1813" width="12.25" style="6" bestFit="1" customWidth="1"/>
    <col min="1814" max="1814" width="13.5" style="6" customWidth="1"/>
    <col min="1815" max="1815" width="21" style="6" customWidth="1"/>
    <col min="1816" max="1817" width="17.5" style="6" customWidth="1"/>
    <col min="1818" max="1818" width="13.5" style="6" customWidth="1"/>
    <col min="1819" max="1819" width="9" style="6"/>
    <col min="1820" max="1820" width="11.25" style="6" customWidth="1"/>
    <col min="1821" max="1821" width="9" style="6"/>
    <col min="1822" max="1822" width="16" style="6" customWidth="1"/>
    <col min="1823" max="1823" width="13.25" style="6" customWidth="1"/>
    <col min="1824" max="1824" width="8.25" style="6" customWidth="1"/>
    <col min="1825" max="1825" width="17.58203125" style="6" customWidth="1"/>
    <col min="1826" max="1826" width="13.58203125" style="6" customWidth="1"/>
    <col min="1827" max="1827" width="13.83203125" style="6" bestFit="1" customWidth="1"/>
    <col min="1828" max="1828" width="12.58203125" style="6" bestFit="1" customWidth="1"/>
    <col min="1829" max="1829" width="13.5" style="6" bestFit="1" customWidth="1"/>
    <col min="1830" max="1830" width="16.75" style="6" bestFit="1" customWidth="1"/>
    <col min="1831" max="1831" width="17.33203125" style="6" bestFit="1" customWidth="1"/>
    <col min="1832" max="1832" width="15.75" style="6" bestFit="1" customWidth="1"/>
    <col min="1833" max="1833" width="8.25" style="6" customWidth="1"/>
    <col min="1834" max="1834" width="17.58203125" style="6" customWidth="1"/>
    <col min="1835" max="1835" width="12.58203125" style="6" bestFit="1" customWidth="1"/>
    <col min="1836" max="1836" width="15.5" style="6" customWidth="1"/>
    <col min="1837" max="1837" width="13" style="6" bestFit="1" customWidth="1"/>
    <col min="1838" max="1838" width="14.5" style="6" bestFit="1" customWidth="1"/>
    <col min="1839" max="2068" width="9" style="6"/>
    <col min="2069" max="2069" width="12.25" style="6" bestFit="1" customWidth="1"/>
    <col min="2070" max="2070" width="13.5" style="6" customWidth="1"/>
    <col min="2071" max="2071" width="21" style="6" customWidth="1"/>
    <col min="2072" max="2073" width="17.5" style="6" customWidth="1"/>
    <col min="2074" max="2074" width="13.5" style="6" customWidth="1"/>
    <col min="2075" max="2075" width="9" style="6"/>
    <col min="2076" max="2076" width="11.25" style="6" customWidth="1"/>
    <col min="2077" max="2077" width="9" style="6"/>
    <col min="2078" max="2078" width="16" style="6" customWidth="1"/>
    <col min="2079" max="2079" width="13.25" style="6" customWidth="1"/>
    <col min="2080" max="2080" width="8.25" style="6" customWidth="1"/>
    <col min="2081" max="2081" width="17.58203125" style="6" customWidth="1"/>
    <col min="2082" max="2082" width="13.58203125" style="6" customWidth="1"/>
    <col min="2083" max="2083" width="13.83203125" style="6" bestFit="1" customWidth="1"/>
    <col min="2084" max="2084" width="12.58203125" style="6" bestFit="1" customWidth="1"/>
    <col min="2085" max="2085" width="13.5" style="6" bestFit="1" customWidth="1"/>
    <col min="2086" max="2086" width="16.75" style="6" bestFit="1" customWidth="1"/>
    <col min="2087" max="2087" width="17.33203125" style="6" bestFit="1" customWidth="1"/>
    <col min="2088" max="2088" width="15.75" style="6" bestFit="1" customWidth="1"/>
    <col min="2089" max="2089" width="8.25" style="6" customWidth="1"/>
    <col min="2090" max="2090" width="17.58203125" style="6" customWidth="1"/>
    <col min="2091" max="2091" width="12.58203125" style="6" bestFit="1" customWidth="1"/>
    <col min="2092" max="2092" width="15.5" style="6" customWidth="1"/>
    <col min="2093" max="2093" width="13" style="6" bestFit="1" customWidth="1"/>
    <col min="2094" max="2094" width="14.5" style="6" bestFit="1" customWidth="1"/>
    <col min="2095" max="2324" width="9" style="6"/>
    <col min="2325" max="2325" width="12.25" style="6" bestFit="1" customWidth="1"/>
    <col min="2326" max="2326" width="13.5" style="6" customWidth="1"/>
    <col min="2327" max="2327" width="21" style="6" customWidth="1"/>
    <col min="2328" max="2329" width="17.5" style="6" customWidth="1"/>
    <col min="2330" max="2330" width="13.5" style="6" customWidth="1"/>
    <col min="2331" max="2331" width="9" style="6"/>
    <col min="2332" max="2332" width="11.25" style="6" customWidth="1"/>
    <col min="2333" max="2333" width="9" style="6"/>
    <col min="2334" max="2334" width="16" style="6" customWidth="1"/>
    <col min="2335" max="2335" width="13.25" style="6" customWidth="1"/>
    <col min="2336" max="2336" width="8.25" style="6" customWidth="1"/>
    <col min="2337" max="2337" width="17.58203125" style="6" customWidth="1"/>
    <col min="2338" max="2338" width="13.58203125" style="6" customWidth="1"/>
    <col min="2339" max="2339" width="13.83203125" style="6" bestFit="1" customWidth="1"/>
    <col min="2340" max="2340" width="12.58203125" style="6" bestFit="1" customWidth="1"/>
    <col min="2341" max="2341" width="13.5" style="6" bestFit="1" customWidth="1"/>
    <col min="2342" max="2342" width="16.75" style="6" bestFit="1" customWidth="1"/>
    <col min="2343" max="2343" width="17.33203125" style="6" bestFit="1" customWidth="1"/>
    <col min="2344" max="2344" width="15.75" style="6" bestFit="1" customWidth="1"/>
    <col min="2345" max="2345" width="8.25" style="6" customWidth="1"/>
    <col min="2346" max="2346" width="17.58203125" style="6" customWidth="1"/>
    <col min="2347" max="2347" width="12.58203125" style="6" bestFit="1" customWidth="1"/>
    <col min="2348" max="2348" width="15.5" style="6" customWidth="1"/>
    <col min="2349" max="2349" width="13" style="6" bestFit="1" customWidth="1"/>
    <col min="2350" max="2350" width="14.5" style="6" bestFit="1" customWidth="1"/>
    <col min="2351" max="2580" width="9" style="6"/>
    <col min="2581" max="2581" width="12.25" style="6" bestFit="1" customWidth="1"/>
    <col min="2582" max="2582" width="13.5" style="6" customWidth="1"/>
    <col min="2583" max="2583" width="21" style="6" customWidth="1"/>
    <col min="2584" max="2585" width="17.5" style="6" customWidth="1"/>
    <col min="2586" max="2586" width="13.5" style="6" customWidth="1"/>
    <col min="2587" max="2587" width="9" style="6"/>
    <col min="2588" max="2588" width="11.25" style="6" customWidth="1"/>
    <col min="2589" max="2589" width="9" style="6"/>
    <col min="2590" max="2590" width="16" style="6" customWidth="1"/>
    <col min="2591" max="2591" width="13.25" style="6" customWidth="1"/>
    <col min="2592" max="2592" width="8.25" style="6" customWidth="1"/>
    <col min="2593" max="2593" width="17.58203125" style="6" customWidth="1"/>
    <col min="2594" max="2594" width="13.58203125" style="6" customWidth="1"/>
    <col min="2595" max="2595" width="13.83203125" style="6" bestFit="1" customWidth="1"/>
    <col min="2596" max="2596" width="12.58203125" style="6" bestFit="1" customWidth="1"/>
    <col min="2597" max="2597" width="13.5" style="6" bestFit="1" customWidth="1"/>
    <col min="2598" max="2598" width="16.75" style="6" bestFit="1" customWidth="1"/>
    <col min="2599" max="2599" width="17.33203125" style="6" bestFit="1" customWidth="1"/>
    <col min="2600" max="2600" width="15.75" style="6" bestFit="1" customWidth="1"/>
    <col min="2601" max="2601" width="8.25" style="6" customWidth="1"/>
    <col min="2602" max="2602" width="17.58203125" style="6" customWidth="1"/>
    <col min="2603" max="2603" width="12.58203125" style="6" bestFit="1" customWidth="1"/>
    <col min="2604" max="2604" width="15.5" style="6" customWidth="1"/>
    <col min="2605" max="2605" width="13" style="6" bestFit="1" customWidth="1"/>
    <col min="2606" max="2606" width="14.5" style="6" bestFit="1" customWidth="1"/>
    <col min="2607" max="2836" width="9" style="6"/>
    <col min="2837" max="2837" width="12.25" style="6" bestFit="1" customWidth="1"/>
    <col min="2838" max="2838" width="13.5" style="6" customWidth="1"/>
    <col min="2839" max="2839" width="21" style="6" customWidth="1"/>
    <col min="2840" max="2841" width="17.5" style="6" customWidth="1"/>
    <col min="2842" max="2842" width="13.5" style="6" customWidth="1"/>
    <col min="2843" max="2843" width="9" style="6"/>
    <col min="2844" max="2844" width="11.25" style="6" customWidth="1"/>
    <col min="2845" max="2845" width="9" style="6"/>
    <col min="2846" max="2846" width="16" style="6" customWidth="1"/>
    <col min="2847" max="2847" width="13.25" style="6" customWidth="1"/>
    <col min="2848" max="2848" width="8.25" style="6" customWidth="1"/>
    <col min="2849" max="2849" width="17.58203125" style="6" customWidth="1"/>
    <col min="2850" max="2850" width="13.58203125" style="6" customWidth="1"/>
    <col min="2851" max="2851" width="13.83203125" style="6" bestFit="1" customWidth="1"/>
    <col min="2852" max="2852" width="12.58203125" style="6" bestFit="1" customWidth="1"/>
    <col min="2853" max="2853" width="13.5" style="6" bestFit="1" customWidth="1"/>
    <col min="2854" max="2854" width="16.75" style="6" bestFit="1" customWidth="1"/>
    <col min="2855" max="2855" width="17.33203125" style="6" bestFit="1" customWidth="1"/>
    <col min="2856" max="2856" width="15.75" style="6" bestFit="1" customWidth="1"/>
    <col min="2857" max="2857" width="8.25" style="6" customWidth="1"/>
    <col min="2858" max="2858" width="17.58203125" style="6" customWidth="1"/>
    <col min="2859" max="2859" width="12.58203125" style="6" bestFit="1" customWidth="1"/>
    <col min="2860" max="2860" width="15.5" style="6" customWidth="1"/>
    <col min="2861" max="2861" width="13" style="6" bestFit="1" customWidth="1"/>
    <col min="2862" max="2862" width="14.5" style="6" bestFit="1" customWidth="1"/>
    <col min="2863" max="3092" width="9" style="6"/>
    <col min="3093" max="3093" width="12.25" style="6" bestFit="1" customWidth="1"/>
    <col min="3094" max="3094" width="13.5" style="6" customWidth="1"/>
    <col min="3095" max="3095" width="21" style="6" customWidth="1"/>
    <col min="3096" max="3097" width="17.5" style="6" customWidth="1"/>
    <col min="3098" max="3098" width="13.5" style="6" customWidth="1"/>
    <col min="3099" max="3099" width="9" style="6"/>
    <col min="3100" max="3100" width="11.25" style="6" customWidth="1"/>
    <col min="3101" max="3101" width="9" style="6"/>
    <col min="3102" max="3102" width="16" style="6" customWidth="1"/>
    <col min="3103" max="3103" width="13.25" style="6" customWidth="1"/>
    <col min="3104" max="3104" width="8.25" style="6" customWidth="1"/>
    <col min="3105" max="3105" width="17.58203125" style="6" customWidth="1"/>
    <col min="3106" max="3106" width="13.58203125" style="6" customWidth="1"/>
    <col min="3107" max="3107" width="13.83203125" style="6" bestFit="1" customWidth="1"/>
    <col min="3108" max="3108" width="12.58203125" style="6" bestFit="1" customWidth="1"/>
    <col min="3109" max="3109" width="13.5" style="6" bestFit="1" customWidth="1"/>
    <col min="3110" max="3110" width="16.75" style="6" bestFit="1" customWidth="1"/>
    <col min="3111" max="3111" width="17.33203125" style="6" bestFit="1" customWidth="1"/>
    <col min="3112" max="3112" width="15.75" style="6" bestFit="1" customWidth="1"/>
    <col min="3113" max="3113" width="8.25" style="6" customWidth="1"/>
    <col min="3114" max="3114" width="17.58203125" style="6" customWidth="1"/>
    <col min="3115" max="3115" width="12.58203125" style="6" bestFit="1" customWidth="1"/>
    <col min="3116" max="3116" width="15.5" style="6" customWidth="1"/>
    <col min="3117" max="3117" width="13" style="6" bestFit="1" customWidth="1"/>
    <col min="3118" max="3118" width="14.5" style="6" bestFit="1" customWidth="1"/>
    <col min="3119" max="3348" width="9" style="6"/>
    <col min="3349" max="3349" width="12.25" style="6" bestFit="1" customWidth="1"/>
    <col min="3350" max="3350" width="13.5" style="6" customWidth="1"/>
    <col min="3351" max="3351" width="21" style="6" customWidth="1"/>
    <col min="3352" max="3353" width="17.5" style="6" customWidth="1"/>
    <col min="3354" max="3354" width="13.5" style="6" customWidth="1"/>
    <col min="3355" max="3355" width="9" style="6"/>
    <col min="3356" max="3356" width="11.25" style="6" customWidth="1"/>
    <col min="3357" max="3357" width="9" style="6"/>
    <col min="3358" max="3358" width="16" style="6" customWidth="1"/>
    <col min="3359" max="3359" width="13.25" style="6" customWidth="1"/>
    <col min="3360" max="3360" width="8.25" style="6" customWidth="1"/>
    <col min="3361" max="3361" width="17.58203125" style="6" customWidth="1"/>
    <col min="3362" max="3362" width="13.58203125" style="6" customWidth="1"/>
    <col min="3363" max="3363" width="13.83203125" style="6" bestFit="1" customWidth="1"/>
    <col min="3364" max="3364" width="12.58203125" style="6" bestFit="1" customWidth="1"/>
    <col min="3365" max="3365" width="13.5" style="6" bestFit="1" customWidth="1"/>
    <col min="3366" max="3366" width="16.75" style="6" bestFit="1" customWidth="1"/>
    <col min="3367" max="3367" width="17.33203125" style="6" bestFit="1" customWidth="1"/>
    <col min="3368" max="3368" width="15.75" style="6" bestFit="1" customWidth="1"/>
    <col min="3369" max="3369" width="8.25" style="6" customWidth="1"/>
    <col min="3370" max="3370" width="17.58203125" style="6" customWidth="1"/>
    <col min="3371" max="3371" width="12.58203125" style="6" bestFit="1" customWidth="1"/>
    <col min="3372" max="3372" width="15.5" style="6" customWidth="1"/>
    <col min="3373" max="3373" width="13" style="6" bestFit="1" customWidth="1"/>
    <col min="3374" max="3374" width="14.5" style="6" bestFit="1" customWidth="1"/>
    <col min="3375" max="3604" width="9" style="6"/>
    <col min="3605" max="3605" width="12.25" style="6" bestFit="1" customWidth="1"/>
    <col min="3606" max="3606" width="13.5" style="6" customWidth="1"/>
    <col min="3607" max="3607" width="21" style="6" customWidth="1"/>
    <col min="3608" max="3609" width="17.5" style="6" customWidth="1"/>
    <col min="3610" max="3610" width="13.5" style="6" customWidth="1"/>
    <col min="3611" max="3611" width="9" style="6"/>
    <col min="3612" max="3612" width="11.25" style="6" customWidth="1"/>
    <col min="3613" max="3613" width="9" style="6"/>
    <col min="3614" max="3614" width="16" style="6" customWidth="1"/>
    <col min="3615" max="3615" width="13.25" style="6" customWidth="1"/>
    <col min="3616" max="3616" width="8.25" style="6" customWidth="1"/>
    <col min="3617" max="3617" width="17.58203125" style="6" customWidth="1"/>
    <col min="3618" max="3618" width="13.58203125" style="6" customWidth="1"/>
    <col min="3619" max="3619" width="13.83203125" style="6" bestFit="1" customWidth="1"/>
    <col min="3620" max="3620" width="12.58203125" style="6" bestFit="1" customWidth="1"/>
    <col min="3621" max="3621" width="13.5" style="6" bestFit="1" customWidth="1"/>
    <col min="3622" max="3622" width="16.75" style="6" bestFit="1" customWidth="1"/>
    <col min="3623" max="3623" width="17.33203125" style="6" bestFit="1" customWidth="1"/>
    <col min="3624" max="3624" width="15.75" style="6" bestFit="1" customWidth="1"/>
    <col min="3625" max="3625" width="8.25" style="6" customWidth="1"/>
    <col min="3626" max="3626" width="17.58203125" style="6" customWidth="1"/>
    <col min="3627" max="3627" width="12.58203125" style="6" bestFit="1" customWidth="1"/>
    <col min="3628" max="3628" width="15.5" style="6" customWidth="1"/>
    <col min="3629" max="3629" width="13" style="6" bestFit="1" customWidth="1"/>
    <col min="3630" max="3630" width="14.5" style="6" bestFit="1" customWidth="1"/>
    <col min="3631" max="3860" width="9" style="6"/>
    <col min="3861" max="3861" width="12.25" style="6" bestFit="1" customWidth="1"/>
    <col min="3862" max="3862" width="13.5" style="6" customWidth="1"/>
    <col min="3863" max="3863" width="21" style="6" customWidth="1"/>
    <col min="3864" max="3865" width="17.5" style="6" customWidth="1"/>
    <col min="3866" max="3866" width="13.5" style="6" customWidth="1"/>
    <col min="3867" max="3867" width="9" style="6"/>
    <col min="3868" max="3868" width="11.25" style="6" customWidth="1"/>
    <col min="3869" max="3869" width="9" style="6"/>
    <col min="3870" max="3870" width="16" style="6" customWidth="1"/>
    <col min="3871" max="3871" width="13.25" style="6" customWidth="1"/>
    <col min="3872" max="3872" width="8.25" style="6" customWidth="1"/>
    <col min="3873" max="3873" width="17.58203125" style="6" customWidth="1"/>
    <col min="3874" max="3874" width="13.58203125" style="6" customWidth="1"/>
    <col min="3875" max="3875" width="13.83203125" style="6" bestFit="1" customWidth="1"/>
    <col min="3876" max="3876" width="12.58203125" style="6" bestFit="1" customWidth="1"/>
    <col min="3877" max="3877" width="13.5" style="6" bestFit="1" customWidth="1"/>
    <col min="3878" max="3878" width="16.75" style="6" bestFit="1" customWidth="1"/>
    <col min="3879" max="3879" width="17.33203125" style="6" bestFit="1" customWidth="1"/>
    <col min="3880" max="3880" width="15.75" style="6" bestFit="1" customWidth="1"/>
    <col min="3881" max="3881" width="8.25" style="6" customWidth="1"/>
    <col min="3882" max="3882" width="17.58203125" style="6" customWidth="1"/>
    <col min="3883" max="3883" width="12.58203125" style="6" bestFit="1" customWidth="1"/>
    <col min="3884" max="3884" width="15.5" style="6" customWidth="1"/>
    <col min="3885" max="3885" width="13" style="6" bestFit="1" customWidth="1"/>
    <col min="3886" max="3886" width="14.5" style="6" bestFit="1" customWidth="1"/>
    <col min="3887" max="4116" width="9" style="6"/>
    <col min="4117" max="4117" width="12.25" style="6" bestFit="1" customWidth="1"/>
    <col min="4118" max="4118" width="13.5" style="6" customWidth="1"/>
    <col min="4119" max="4119" width="21" style="6" customWidth="1"/>
    <col min="4120" max="4121" width="17.5" style="6" customWidth="1"/>
    <col min="4122" max="4122" width="13.5" style="6" customWidth="1"/>
    <col min="4123" max="4123" width="9" style="6"/>
    <col min="4124" max="4124" width="11.25" style="6" customWidth="1"/>
    <col min="4125" max="4125" width="9" style="6"/>
    <col min="4126" max="4126" width="16" style="6" customWidth="1"/>
    <col min="4127" max="4127" width="13.25" style="6" customWidth="1"/>
    <col min="4128" max="4128" width="8.25" style="6" customWidth="1"/>
    <col min="4129" max="4129" width="17.58203125" style="6" customWidth="1"/>
    <col min="4130" max="4130" width="13.58203125" style="6" customWidth="1"/>
    <col min="4131" max="4131" width="13.83203125" style="6" bestFit="1" customWidth="1"/>
    <col min="4132" max="4132" width="12.58203125" style="6" bestFit="1" customWidth="1"/>
    <col min="4133" max="4133" width="13.5" style="6" bestFit="1" customWidth="1"/>
    <col min="4134" max="4134" width="16.75" style="6" bestFit="1" customWidth="1"/>
    <col min="4135" max="4135" width="17.33203125" style="6" bestFit="1" customWidth="1"/>
    <col min="4136" max="4136" width="15.75" style="6" bestFit="1" customWidth="1"/>
    <col min="4137" max="4137" width="8.25" style="6" customWidth="1"/>
    <col min="4138" max="4138" width="17.58203125" style="6" customWidth="1"/>
    <col min="4139" max="4139" width="12.58203125" style="6" bestFit="1" customWidth="1"/>
    <col min="4140" max="4140" width="15.5" style="6" customWidth="1"/>
    <col min="4141" max="4141" width="13" style="6" bestFit="1" customWidth="1"/>
    <col min="4142" max="4142" width="14.5" style="6" bestFit="1" customWidth="1"/>
    <col min="4143" max="4372" width="9" style="6"/>
    <col min="4373" max="4373" width="12.25" style="6" bestFit="1" customWidth="1"/>
    <col min="4374" max="4374" width="13.5" style="6" customWidth="1"/>
    <col min="4375" max="4375" width="21" style="6" customWidth="1"/>
    <col min="4376" max="4377" width="17.5" style="6" customWidth="1"/>
    <col min="4378" max="4378" width="13.5" style="6" customWidth="1"/>
    <col min="4379" max="4379" width="9" style="6"/>
    <col min="4380" max="4380" width="11.25" style="6" customWidth="1"/>
    <col min="4381" max="4381" width="9" style="6"/>
    <col min="4382" max="4382" width="16" style="6" customWidth="1"/>
    <col min="4383" max="4383" width="13.25" style="6" customWidth="1"/>
    <col min="4384" max="4384" width="8.25" style="6" customWidth="1"/>
    <col min="4385" max="4385" width="17.58203125" style="6" customWidth="1"/>
    <col min="4386" max="4386" width="13.58203125" style="6" customWidth="1"/>
    <col min="4387" max="4387" width="13.83203125" style="6" bestFit="1" customWidth="1"/>
    <col min="4388" max="4388" width="12.58203125" style="6" bestFit="1" customWidth="1"/>
    <col min="4389" max="4389" width="13.5" style="6" bestFit="1" customWidth="1"/>
    <col min="4390" max="4390" width="16.75" style="6" bestFit="1" customWidth="1"/>
    <col min="4391" max="4391" width="17.33203125" style="6" bestFit="1" customWidth="1"/>
    <col min="4392" max="4392" width="15.75" style="6" bestFit="1" customWidth="1"/>
    <col min="4393" max="4393" width="8.25" style="6" customWidth="1"/>
    <col min="4394" max="4394" width="17.58203125" style="6" customWidth="1"/>
    <col min="4395" max="4395" width="12.58203125" style="6" bestFit="1" customWidth="1"/>
    <col min="4396" max="4396" width="15.5" style="6" customWidth="1"/>
    <col min="4397" max="4397" width="13" style="6" bestFit="1" customWidth="1"/>
    <col min="4398" max="4398" width="14.5" style="6" bestFit="1" customWidth="1"/>
    <col min="4399" max="4628" width="9" style="6"/>
    <col min="4629" max="4629" width="12.25" style="6" bestFit="1" customWidth="1"/>
    <col min="4630" max="4630" width="13.5" style="6" customWidth="1"/>
    <col min="4631" max="4631" width="21" style="6" customWidth="1"/>
    <col min="4632" max="4633" width="17.5" style="6" customWidth="1"/>
    <col min="4634" max="4634" width="13.5" style="6" customWidth="1"/>
    <col min="4635" max="4635" width="9" style="6"/>
    <col min="4636" max="4636" width="11.25" style="6" customWidth="1"/>
    <col min="4637" max="4637" width="9" style="6"/>
    <col min="4638" max="4638" width="16" style="6" customWidth="1"/>
    <col min="4639" max="4639" width="13.25" style="6" customWidth="1"/>
    <col min="4640" max="4640" width="8.25" style="6" customWidth="1"/>
    <col min="4641" max="4641" width="17.58203125" style="6" customWidth="1"/>
    <col min="4642" max="4642" width="13.58203125" style="6" customWidth="1"/>
    <col min="4643" max="4643" width="13.83203125" style="6" bestFit="1" customWidth="1"/>
    <col min="4644" max="4644" width="12.58203125" style="6" bestFit="1" customWidth="1"/>
    <col min="4645" max="4645" width="13.5" style="6" bestFit="1" customWidth="1"/>
    <col min="4646" max="4646" width="16.75" style="6" bestFit="1" customWidth="1"/>
    <col min="4647" max="4647" width="17.33203125" style="6" bestFit="1" customWidth="1"/>
    <col min="4648" max="4648" width="15.75" style="6" bestFit="1" customWidth="1"/>
    <col min="4649" max="4649" width="8.25" style="6" customWidth="1"/>
    <col min="4650" max="4650" width="17.58203125" style="6" customWidth="1"/>
    <col min="4651" max="4651" width="12.58203125" style="6" bestFit="1" customWidth="1"/>
    <col min="4652" max="4652" width="15.5" style="6" customWidth="1"/>
    <col min="4653" max="4653" width="13" style="6" bestFit="1" customWidth="1"/>
    <col min="4654" max="4654" width="14.5" style="6" bestFit="1" customWidth="1"/>
    <col min="4655" max="4884" width="9" style="6"/>
    <col min="4885" max="4885" width="12.25" style="6" bestFit="1" customWidth="1"/>
    <col min="4886" max="4886" width="13.5" style="6" customWidth="1"/>
    <col min="4887" max="4887" width="21" style="6" customWidth="1"/>
    <col min="4888" max="4889" width="17.5" style="6" customWidth="1"/>
    <col min="4890" max="4890" width="13.5" style="6" customWidth="1"/>
    <col min="4891" max="4891" width="9" style="6"/>
    <col min="4892" max="4892" width="11.25" style="6" customWidth="1"/>
    <col min="4893" max="4893" width="9" style="6"/>
    <col min="4894" max="4894" width="16" style="6" customWidth="1"/>
    <col min="4895" max="4895" width="13.25" style="6" customWidth="1"/>
    <col min="4896" max="4896" width="8.25" style="6" customWidth="1"/>
    <col min="4897" max="4897" width="17.58203125" style="6" customWidth="1"/>
    <col min="4898" max="4898" width="13.58203125" style="6" customWidth="1"/>
    <col min="4899" max="4899" width="13.83203125" style="6" bestFit="1" customWidth="1"/>
    <col min="4900" max="4900" width="12.58203125" style="6" bestFit="1" customWidth="1"/>
    <col min="4901" max="4901" width="13.5" style="6" bestFit="1" customWidth="1"/>
    <col min="4902" max="4902" width="16.75" style="6" bestFit="1" customWidth="1"/>
    <col min="4903" max="4903" width="17.33203125" style="6" bestFit="1" customWidth="1"/>
    <col min="4904" max="4904" width="15.75" style="6" bestFit="1" customWidth="1"/>
    <col min="4905" max="4905" width="8.25" style="6" customWidth="1"/>
    <col min="4906" max="4906" width="17.58203125" style="6" customWidth="1"/>
    <col min="4907" max="4907" width="12.58203125" style="6" bestFit="1" customWidth="1"/>
    <col min="4908" max="4908" width="15.5" style="6" customWidth="1"/>
    <col min="4909" max="4909" width="13" style="6" bestFit="1" customWidth="1"/>
    <col min="4910" max="4910" width="14.5" style="6" bestFit="1" customWidth="1"/>
    <col min="4911" max="5140" width="9" style="6"/>
    <col min="5141" max="5141" width="12.25" style="6" bestFit="1" customWidth="1"/>
    <col min="5142" max="5142" width="13.5" style="6" customWidth="1"/>
    <col min="5143" max="5143" width="21" style="6" customWidth="1"/>
    <col min="5144" max="5145" width="17.5" style="6" customWidth="1"/>
    <col min="5146" max="5146" width="13.5" style="6" customWidth="1"/>
    <col min="5147" max="5147" width="9" style="6"/>
    <col min="5148" max="5148" width="11.25" style="6" customWidth="1"/>
    <col min="5149" max="5149" width="9" style="6"/>
    <col min="5150" max="5150" width="16" style="6" customWidth="1"/>
    <col min="5151" max="5151" width="13.25" style="6" customWidth="1"/>
    <col min="5152" max="5152" width="8.25" style="6" customWidth="1"/>
    <col min="5153" max="5153" width="17.58203125" style="6" customWidth="1"/>
    <col min="5154" max="5154" width="13.58203125" style="6" customWidth="1"/>
    <col min="5155" max="5155" width="13.83203125" style="6" bestFit="1" customWidth="1"/>
    <col min="5156" max="5156" width="12.58203125" style="6" bestFit="1" customWidth="1"/>
    <col min="5157" max="5157" width="13.5" style="6" bestFit="1" customWidth="1"/>
    <col min="5158" max="5158" width="16.75" style="6" bestFit="1" customWidth="1"/>
    <col min="5159" max="5159" width="17.33203125" style="6" bestFit="1" customWidth="1"/>
    <col min="5160" max="5160" width="15.75" style="6" bestFit="1" customWidth="1"/>
    <col min="5161" max="5161" width="8.25" style="6" customWidth="1"/>
    <col min="5162" max="5162" width="17.58203125" style="6" customWidth="1"/>
    <col min="5163" max="5163" width="12.58203125" style="6" bestFit="1" customWidth="1"/>
    <col min="5164" max="5164" width="15.5" style="6" customWidth="1"/>
    <col min="5165" max="5165" width="13" style="6" bestFit="1" customWidth="1"/>
    <col min="5166" max="5166" width="14.5" style="6" bestFit="1" customWidth="1"/>
    <col min="5167" max="5396" width="9" style="6"/>
    <col min="5397" max="5397" width="12.25" style="6" bestFit="1" customWidth="1"/>
    <col min="5398" max="5398" width="13.5" style="6" customWidth="1"/>
    <col min="5399" max="5399" width="21" style="6" customWidth="1"/>
    <col min="5400" max="5401" width="17.5" style="6" customWidth="1"/>
    <col min="5402" max="5402" width="13.5" style="6" customWidth="1"/>
    <col min="5403" max="5403" width="9" style="6"/>
    <col min="5404" max="5404" width="11.25" style="6" customWidth="1"/>
    <col min="5405" max="5405" width="9" style="6"/>
    <col min="5406" max="5406" width="16" style="6" customWidth="1"/>
    <col min="5407" max="5407" width="13.25" style="6" customWidth="1"/>
    <col min="5408" max="5408" width="8.25" style="6" customWidth="1"/>
    <col min="5409" max="5409" width="17.58203125" style="6" customWidth="1"/>
    <col min="5410" max="5410" width="13.58203125" style="6" customWidth="1"/>
    <col min="5411" max="5411" width="13.83203125" style="6" bestFit="1" customWidth="1"/>
    <col min="5412" max="5412" width="12.58203125" style="6" bestFit="1" customWidth="1"/>
    <col min="5413" max="5413" width="13.5" style="6" bestFit="1" customWidth="1"/>
    <col min="5414" max="5414" width="16.75" style="6" bestFit="1" customWidth="1"/>
    <col min="5415" max="5415" width="17.33203125" style="6" bestFit="1" customWidth="1"/>
    <col min="5416" max="5416" width="15.75" style="6" bestFit="1" customWidth="1"/>
    <col min="5417" max="5417" width="8.25" style="6" customWidth="1"/>
    <col min="5418" max="5418" width="17.58203125" style="6" customWidth="1"/>
    <col min="5419" max="5419" width="12.58203125" style="6" bestFit="1" customWidth="1"/>
    <col min="5420" max="5420" width="15.5" style="6" customWidth="1"/>
    <col min="5421" max="5421" width="13" style="6" bestFit="1" customWidth="1"/>
    <col min="5422" max="5422" width="14.5" style="6" bestFit="1" customWidth="1"/>
    <col min="5423" max="5652" width="9" style="6"/>
    <col min="5653" max="5653" width="12.25" style="6" bestFit="1" customWidth="1"/>
    <col min="5654" max="5654" width="13.5" style="6" customWidth="1"/>
    <col min="5655" max="5655" width="21" style="6" customWidth="1"/>
    <col min="5656" max="5657" width="17.5" style="6" customWidth="1"/>
    <col min="5658" max="5658" width="13.5" style="6" customWidth="1"/>
    <col min="5659" max="5659" width="9" style="6"/>
    <col min="5660" max="5660" width="11.25" style="6" customWidth="1"/>
    <col min="5661" max="5661" width="9" style="6"/>
    <col min="5662" max="5662" width="16" style="6" customWidth="1"/>
    <col min="5663" max="5663" width="13.25" style="6" customWidth="1"/>
    <col min="5664" max="5664" width="8.25" style="6" customWidth="1"/>
    <col min="5665" max="5665" width="17.58203125" style="6" customWidth="1"/>
    <col min="5666" max="5666" width="13.58203125" style="6" customWidth="1"/>
    <col min="5667" max="5667" width="13.83203125" style="6" bestFit="1" customWidth="1"/>
    <col min="5668" max="5668" width="12.58203125" style="6" bestFit="1" customWidth="1"/>
    <col min="5669" max="5669" width="13.5" style="6" bestFit="1" customWidth="1"/>
    <col min="5670" max="5670" width="16.75" style="6" bestFit="1" customWidth="1"/>
    <col min="5671" max="5671" width="17.33203125" style="6" bestFit="1" customWidth="1"/>
    <col min="5672" max="5672" width="15.75" style="6" bestFit="1" customWidth="1"/>
    <col min="5673" max="5673" width="8.25" style="6" customWidth="1"/>
    <col min="5674" max="5674" width="17.58203125" style="6" customWidth="1"/>
    <col min="5675" max="5675" width="12.58203125" style="6" bestFit="1" customWidth="1"/>
    <col min="5676" max="5676" width="15.5" style="6" customWidth="1"/>
    <col min="5677" max="5677" width="13" style="6" bestFit="1" customWidth="1"/>
    <col min="5678" max="5678" width="14.5" style="6" bestFit="1" customWidth="1"/>
    <col min="5679" max="5908" width="9" style="6"/>
    <col min="5909" max="5909" width="12.25" style="6" bestFit="1" customWidth="1"/>
    <col min="5910" max="5910" width="13.5" style="6" customWidth="1"/>
    <col min="5911" max="5911" width="21" style="6" customWidth="1"/>
    <col min="5912" max="5913" width="17.5" style="6" customWidth="1"/>
    <col min="5914" max="5914" width="13.5" style="6" customWidth="1"/>
    <col min="5915" max="5915" width="9" style="6"/>
    <col min="5916" max="5916" width="11.25" style="6" customWidth="1"/>
    <col min="5917" max="5917" width="9" style="6"/>
    <col min="5918" max="5918" width="16" style="6" customWidth="1"/>
    <col min="5919" max="5919" width="13.25" style="6" customWidth="1"/>
    <col min="5920" max="5920" width="8.25" style="6" customWidth="1"/>
    <col min="5921" max="5921" width="17.58203125" style="6" customWidth="1"/>
    <col min="5922" max="5922" width="13.58203125" style="6" customWidth="1"/>
    <col min="5923" max="5923" width="13.83203125" style="6" bestFit="1" customWidth="1"/>
    <col min="5924" max="5924" width="12.58203125" style="6" bestFit="1" customWidth="1"/>
    <col min="5925" max="5925" width="13.5" style="6" bestFit="1" customWidth="1"/>
    <col min="5926" max="5926" width="16.75" style="6" bestFit="1" customWidth="1"/>
    <col min="5927" max="5927" width="17.33203125" style="6" bestFit="1" customWidth="1"/>
    <col min="5928" max="5928" width="15.75" style="6" bestFit="1" customWidth="1"/>
    <col min="5929" max="5929" width="8.25" style="6" customWidth="1"/>
    <col min="5930" max="5930" width="17.58203125" style="6" customWidth="1"/>
    <col min="5931" max="5931" width="12.58203125" style="6" bestFit="1" customWidth="1"/>
    <col min="5932" max="5932" width="15.5" style="6" customWidth="1"/>
    <col min="5933" max="5933" width="13" style="6" bestFit="1" customWidth="1"/>
    <col min="5934" max="5934" width="14.5" style="6" bestFit="1" customWidth="1"/>
    <col min="5935" max="6164" width="9" style="6"/>
    <col min="6165" max="6165" width="12.25" style="6" bestFit="1" customWidth="1"/>
    <col min="6166" max="6166" width="13.5" style="6" customWidth="1"/>
    <col min="6167" max="6167" width="21" style="6" customWidth="1"/>
    <col min="6168" max="6169" width="17.5" style="6" customWidth="1"/>
    <col min="6170" max="6170" width="13.5" style="6" customWidth="1"/>
    <col min="6171" max="6171" width="9" style="6"/>
    <col min="6172" max="6172" width="11.25" style="6" customWidth="1"/>
    <col min="6173" max="6173" width="9" style="6"/>
    <col min="6174" max="6174" width="16" style="6" customWidth="1"/>
    <col min="6175" max="6175" width="13.25" style="6" customWidth="1"/>
    <col min="6176" max="6176" width="8.25" style="6" customWidth="1"/>
    <col min="6177" max="6177" width="17.58203125" style="6" customWidth="1"/>
    <col min="6178" max="6178" width="13.58203125" style="6" customWidth="1"/>
    <col min="6179" max="6179" width="13.83203125" style="6" bestFit="1" customWidth="1"/>
    <col min="6180" max="6180" width="12.58203125" style="6" bestFit="1" customWidth="1"/>
    <col min="6181" max="6181" width="13.5" style="6" bestFit="1" customWidth="1"/>
    <col min="6182" max="6182" width="16.75" style="6" bestFit="1" customWidth="1"/>
    <col min="6183" max="6183" width="17.33203125" style="6" bestFit="1" customWidth="1"/>
    <col min="6184" max="6184" width="15.75" style="6" bestFit="1" customWidth="1"/>
    <col min="6185" max="6185" width="8.25" style="6" customWidth="1"/>
    <col min="6186" max="6186" width="17.58203125" style="6" customWidth="1"/>
    <col min="6187" max="6187" width="12.58203125" style="6" bestFit="1" customWidth="1"/>
    <col min="6188" max="6188" width="15.5" style="6" customWidth="1"/>
    <col min="6189" max="6189" width="13" style="6" bestFit="1" customWidth="1"/>
    <col min="6190" max="6190" width="14.5" style="6" bestFit="1" customWidth="1"/>
    <col min="6191" max="6420" width="9" style="6"/>
    <col min="6421" max="6421" width="12.25" style="6" bestFit="1" customWidth="1"/>
    <col min="6422" max="6422" width="13.5" style="6" customWidth="1"/>
    <col min="6423" max="6423" width="21" style="6" customWidth="1"/>
    <col min="6424" max="6425" width="17.5" style="6" customWidth="1"/>
    <col min="6426" max="6426" width="13.5" style="6" customWidth="1"/>
    <col min="6427" max="6427" width="9" style="6"/>
    <col min="6428" max="6428" width="11.25" style="6" customWidth="1"/>
    <col min="6429" max="6429" width="9" style="6"/>
    <col min="6430" max="6430" width="16" style="6" customWidth="1"/>
    <col min="6431" max="6431" width="13.25" style="6" customWidth="1"/>
    <col min="6432" max="6432" width="8.25" style="6" customWidth="1"/>
    <col min="6433" max="6433" width="17.58203125" style="6" customWidth="1"/>
    <col min="6434" max="6434" width="13.58203125" style="6" customWidth="1"/>
    <col min="6435" max="6435" width="13.83203125" style="6" bestFit="1" customWidth="1"/>
    <col min="6436" max="6436" width="12.58203125" style="6" bestFit="1" customWidth="1"/>
    <col min="6437" max="6437" width="13.5" style="6" bestFit="1" customWidth="1"/>
    <col min="6438" max="6438" width="16.75" style="6" bestFit="1" customWidth="1"/>
    <col min="6439" max="6439" width="17.33203125" style="6" bestFit="1" customWidth="1"/>
    <col min="6440" max="6440" width="15.75" style="6" bestFit="1" customWidth="1"/>
    <col min="6441" max="6441" width="8.25" style="6" customWidth="1"/>
    <col min="6442" max="6442" width="17.58203125" style="6" customWidth="1"/>
    <col min="6443" max="6443" width="12.58203125" style="6" bestFit="1" customWidth="1"/>
    <col min="6444" max="6444" width="15.5" style="6" customWidth="1"/>
    <col min="6445" max="6445" width="13" style="6" bestFit="1" customWidth="1"/>
    <col min="6446" max="6446" width="14.5" style="6" bestFit="1" customWidth="1"/>
    <col min="6447" max="6676" width="9" style="6"/>
    <col min="6677" max="6677" width="12.25" style="6" bestFit="1" customWidth="1"/>
    <col min="6678" max="6678" width="13.5" style="6" customWidth="1"/>
    <col min="6679" max="6679" width="21" style="6" customWidth="1"/>
    <col min="6680" max="6681" width="17.5" style="6" customWidth="1"/>
    <col min="6682" max="6682" width="13.5" style="6" customWidth="1"/>
    <col min="6683" max="6683" width="9" style="6"/>
    <col min="6684" max="6684" width="11.25" style="6" customWidth="1"/>
    <col min="6685" max="6685" width="9" style="6"/>
    <col min="6686" max="6686" width="16" style="6" customWidth="1"/>
    <col min="6687" max="6687" width="13.25" style="6" customWidth="1"/>
    <col min="6688" max="6688" width="8.25" style="6" customWidth="1"/>
    <col min="6689" max="6689" width="17.58203125" style="6" customWidth="1"/>
    <col min="6690" max="6690" width="13.58203125" style="6" customWidth="1"/>
    <col min="6691" max="6691" width="13.83203125" style="6" bestFit="1" customWidth="1"/>
    <col min="6692" max="6692" width="12.58203125" style="6" bestFit="1" customWidth="1"/>
    <col min="6693" max="6693" width="13.5" style="6" bestFit="1" customWidth="1"/>
    <col min="6694" max="6694" width="16.75" style="6" bestFit="1" customWidth="1"/>
    <col min="6695" max="6695" width="17.33203125" style="6" bestFit="1" customWidth="1"/>
    <col min="6696" max="6696" width="15.75" style="6" bestFit="1" customWidth="1"/>
    <col min="6697" max="6697" width="8.25" style="6" customWidth="1"/>
    <col min="6698" max="6698" width="17.58203125" style="6" customWidth="1"/>
    <col min="6699" max="6699" width="12.58203125" style="6" bestFit="1" customWidth="1"/>
    <col min="6700" max="6700" width="15.5" style="6" customWidth="1"/>
    <col min="6701" max="6701" width="13" style="6" bestFit="1" customWidth="1"/>
    <col min="6702" max="6702" width="14.5" style="6" bestFit="1" customWidth="1"/>
    <col min="6703" max="6932" width="9" style="6"/>
    <col min="6933" max="6933" width="12.25" style="6" bestFit="1" customWidth="1"/>
    <col min="6934" max="6934" width="13.5" style="6" customWidth="1"/>
    <col min="6935" max="6935" width="21" style="6" customWidth="1"/>
    <col min="6936" max="6937" width="17.5" style="6" customWidth="1"/>
    <col min="6938" max="6938" width="13.5" style="6" customWidth="1"/>
    <col min="6939" max="6939" width="9" style="6"/>
    <col min="6940" max="6940" width="11.25" style="6" customWidth="1"/>
    <col min="6941" max="6941" width="9" style="6"/>
    <col min="6942" max="6942" width="16" style="6" customWidth="1"/>
    <col min="6943" max="6943" width="13.25" style="6" customWidth="1"/>
    <col min="6944" max="6944" width="8.25" style="6" customWidth="1"/>
    <col min="6945" max="6945" width="17.58203125" style="6" customWidth="1"/>
    <col min="6946" max="6946" width="13.58203125" style="6" customWidth="1"/>
    <col min="6947" max="6947" width="13.83203125" style="6" bestFit="1" customWidth="1"/>
    <col min="6948" max="6948" width="12.58203125" style="6" bestFit="1" customWidth="1"/>
    <col min="6949" max="6949" width="13.5" style="6" bestFit="1" customWidth="1"/>
    <col min="6950" max="6950" width="16.75" style="6" bestFit="1" customWidth="1"/>
    <col min="6951" max="6951" width="17.33203125" style="6" bestFit="1" customWidth="1"/>
    <col min="6952" max="6952" width="15.75" style="6" bestFit="1" customWidth="1"/>
    <col min="6953" max="6953" width="8.25" style="6" customWidth="1"/>
    <col min="6954" max="6954" width="17.58203125" style="6" customWidth="1"/>
    <col min="6955" max="6955" width="12.58203125" style="6" bestFit="1" customWidth="1"/>
    <col min="6956" max="6956" width="15.5" style="6" customWidth="1"/>
    <col min="6957" max="6957" width="13" style="6" bestFit="1" customWidth="1"/>
    <col min="6958" max="6958" width="14.5" style="6" bestFit="1" customWidth="1"/>
    <col min="6959" max="7188" width="9" style="6"/>
    <col min="7189" max="7189" width="12.25" style="6" bestFit="1" customWidth="1"/>
    <col min="7190" max="7190" width="13.5" style="6" customWidth="1"/>
    <col min="7191" max="7191" width="21" style="6" customWidth="1"/>
    <col min="7192" max="7193" width="17.5" style="6" customWidth="1"/>
    <col min="7194" max="7194" width="13.5" style="6" customWidth="1"/>
    <col min="7195" max="7195" width="9" style="6"/>
    <col min="7196" max="7196" width="11.25" style="6" customWidth="1"/>
    <col min="7197" max="7197" width="9" style="6"/>
    <col min="7198" max="7198" width="16" style="6" customWidth="1"/>
    <col min="7199" max="7199" width="13.25" style="6" customWidth="1"/>
    <col min="7200" max="7200" width="8.25" style="6" customWidth="1"/>
    <col min="7201" max="7201" width="17.58203125" style="6" customWidth="1"/>
    <col min="7202" max="7202" width="13.58203125" style="6" customWidth="1"/>
    <col min="7203" max="7203" width="13.83203125" style="6" bestFit="1" customWidth="1"/>
    <col min="7204" max="7204" width="12.58203125" style="6" bestFit="1" customWidth="1"/>
    <col min="7205" max="7205" width="13.5" style="6" bestFit="1" customWidth="1"/>
    <col min="7206" max="7206" width="16.75" style="6" bestFit="1" customWidth="1"/>
    <col min="7207" max="7207" width="17.33203125" style="6" bestFit="1" customWidth="1"/>
    <col min="7208" max="7208" width="15.75" style="6" bestFit="1" customWidth="1"/>
    <col min="7209" max="7209" width="8.25" style="6" customWidth="1"/>
    <col min="7210" max="7210" width="17.58203125" style="6" customWidth="1"/>
    <col min="7211" max="7211" width="12.58203125" style="6" bestFit="1" customWidth="1"/>
    <col min="7212" max="7212" width="15.5" style="6" customWidth="1"/>
    <col min="7213" max="7213" width="13" style="6" bestFit="1" customWidth="1"/>
    <col min="7214" max="7214" width="14.5" style="6" bestFit="1" customWidth="1"/>
    <col min="7215" max="7444" width="9" style="6"/>
    <col min="7445" max="7445" width="12.25" style="6" bestFit="1" customWidth="1"/>
    <col min="7446" max="7446" width="13.5" style="6" customWidth="1"/>
    <col min="7447" max="7447" width="21" style="6" customWidth="1"/>
    <col min="7448" max="7449" width="17.5" style="6" customWidth="1"/>
    <col min="7450" max="7450" width="13.5" style="6" customWidth="1"/>
    <col min="7451" max="7451" width="9" style="6"/>
    <col min="7452" max="7452" width="11.25" style="6" customWidth="1"/>
    <col min="7453" max="7453" width="9" style="6"/>
    <col min="7454" max="7454" width="16" style="6" customWidth="1"/>
    <col min="7455" max="7455" width="13.25" style="6" customWidth="1"/>
    <col min="7456" max="7456" width="8.25" style="6" customWidth="1"/>
    <col min="7457" max="7457" width="17.58203125" style="6" customWidth="1"/>
    <col min="7458" max="7458" width="13.58203125" style="6" customWidth="1"/>
    <col min="7459" max="7459" width="13.83203125" style="6" bestFit="1" customWidth="1"/>
    <col min="7460" max="7460" width="12.58203125" style="6" bestFit="1" customWidth="1"/>
    <col min="7461" max="7461" width="13.5" style="6" bestFit="1" customWidth="1"/>
    <col min="7462" max="7462" width="16.75" style="6" bestFit="1" customWidth="1"/>
    <col min="7463" max="7463" width="17.33203125" style="6" bestFit="1" customWidth="1"/>
    <col min="7464" max="7464" width="15.75" style="6" bestFit="1" customWidth="1"/>
    <col min="7465" max="7465" width="8.25" style="6" customWidth="1"/>
    <col min="7466" max="7466" width="17.58203125" style="6" customWidth="1"/>
    <col min="7467" max="7467" width="12.58203125" style="6" bestFit="1" customWidth="1"/>
    <col min="7468" max="7468" width="15.5" style="6" customWidth="1"/>
    <col min="7469" max="7469" width="13" style="6" bestFit="1" customWidth="1"/>
    <col min="7470" max="7470" width="14.5" style="6" bestFit="1" customWidth="1"/>
    <col min="7471" max="7700" width="9" style="6"/>
    <col min="7701" max="7701" width="12.25" style="6" bestFit="1" customWidth="1"/>
    <col min="7702" max="7702" width="13.5" style="6" customWidth="1"/>
    <col min="7703" max="7703" width="21" style="6" customWidth="1"/>
    <col min="7704" max="7705" width="17.5" style="6" customWidth="1"/>
    <col min="7706" max="7706" width="13.5" style="6" customWidth="1"/>
    <col min="7707" max="7707" width="9" style="6"/>
    <col min="7708" max="7708" width="11.25" style="6" customWidth="1"/>
    <col min="7709" max="7709" width="9" style="6"/>
    <col min="7710" max="7710" width="16" style="6" customWidth="1"/>
    <col min="7711" max="7711" width="13.25" style="6" customWidth="1"/>
    <col min="7712" max="7712" width="8.25" style="6" customWidth="1"/>
    <col min="7713" max="7713" width="17.58203125" style="6" customWidth="1"/>
    <col min="7714" max="7714" width="13.58203125" style="6" customWidth="1"/>
    <col min="7715" max="7715" width="13.83203125" style="6" bestFit="1" customWidth="1"/>
    <col min="7716" max="7716" width="12.58203125" style="6" bestFit="1" customWidth="1"/>
    <col min="7717" max="7717" width="13.5" style="6" bestFit="1" customWidth="1"/>
    <col min="7718" max="7718" width="16.75" style="6" bestFit="1" customWidth="1"/>
    <col min="7719" max="7719" width="17.33203125" style="6" bestFit="1" customWidth="1"/>
    <col min="7720" max="7720" width="15.75" style="6" bestFit="1" customWidth="1"/>
    <col min="7721" max="7721" width="8.25" style="6" customWidth="1"/>
    <col min="7722" max="7722" width="17.58203125" style="6" customWidth="1"/>
    <col min="7723" max="7723" width="12.58203125" style="6" bestFit="1" customWidth="1"/>
    <col min="7724" max="7724" width="15.5" style="6" customWidth="1"/>
    <col min="7725" max="7725" width="13" style="6" bestFit="1" customWidth="1"/>
    <col min="7726" max="7726" width="14.5" style="6" bestFit="1" customWidth="1"/>
    <col min="7727" max="7956" width="9" style="6"/>
    <col min="7957" max="7957" width="12.25" style="6" bestFit="1" customWidth="1"/>
    <col min="7958" max="7958" width="13.5" style="6" customWidth="1"/>
    <col min="7959" max="7959" width="21" style="6" customWidth="1"/>
    <col min="7960" max="7961" width="17.5" style="6" customWidth="1"/>
    <col min="7962" max="7962" width="13.5" style="6" customWidth="1"/>
    <col min="7963" max="7963" width="9" style="6"/>
    <col min="7964" max="7964" width="11.25" style="6" customWidth="1"/>
    <col min="7965" max="7965" width="9" style="6"/>
    <col min="7966" max="7966" width="16" style="6" customWidth="1"/>
    <col min="7967" max="7967" width="13.25" style="6" customWidth="1"/>
    <col min="7968" max="7968" width="8.25" style="6" customWidth="1"/>
    <col min="7969" max="7969" width="17.58203125" style="6" customWidth="1"/>
    <col min="7970" max="7970" width="13.58203125" style="6" customWidth="1"/>
    <col min="7971" max="7971" width="13.83203125" style="6" bestFit="1" customWidth="1"/>
    <col min="7972" max="7972" width="12.58203125" style="6" bestFit="1" customWidth="1"/>
    <col min="7973" max="7973" width="13.5" style="6" bestFit="1" customWidth="1"/>
    <col min="7974" max="7974" width="16.75" style="6" bestFit="1" customWidth="1"/>
    <col min="7975" max="7975" width="17.33203125" style="6" bestFit="1" customWidth="1"/>
    <col min="7976" max="7976" width="15.75" style="6" bestFit="1" customWidth="1"/>
    <col min="7977" max="7977" width="8.25" style="6" customWidth="1"/>
    <col min="7978" max="7978" width="17.58203125" style="6" customWidth="1"/>
    <col min="7979" max="7979" width="12.58203125" style="6" bestFit="1" customWidth="1"/>
    <col min="7980" max="7980" width="15.5" style="6" customWidth="1"/>
    <col min="7981" max="7981" width="13" style="6" bestFit="1" customWidth="1"/>
    <col min="7982" max="7982" width="14.5" style="6" bestFit="1" customWidth="1"/>
    <col min="7983" max="8212" width="9" style="6"/>
    <col min="8213" max="8213" width="12.25" style="6" bestFit="1" customWidth="1"/>
    <col min="8214" max="8214" width="13.5" style="6" customWidth="1"/>
    <col min="8215" max="8215" width="21" style="6" customWidth="1"/>
    <col min="8216" max="8217" width="17.5" style="6" customWidth="1"/>
    <col min="8218" max="8218" width="13.5" style="6" customWidth="1"/>
    <col min="8219" max="8219" width="9" style="6"/>
    <col min="8220" max="8220" width="11.25" style="6" customWidth="1"/>
    <col min="8221" max="8221" width="9" style="6"/>
    <col min="8222" max="8222" width="16" style="6" customWidth="1"/>
    <col min="8223" max="8223" width="13.25" style="6" customWidth="1"/>
    <col min="8224" max="8224" width="8.25" style="6" customWidth="1"/>
    <col min="8225" max="8225" width="17.58203125" style="6" customWidth="1"/>
    <col min="8226" max="8226" width="13.58203125" style="6" customWidth="1"/>
    <col min="8227" max="8227" width="13.83203125" style="6" bestFit="1" customWidth="1"/>
    <col min="8228" max="8228" width="12.58203125" style="6" bestFit="1" customWidth="1"/>
    <col min="8229" max="8229" width="13.5" style="6" bestFit="1" customWidth="1"/>
    <col min="8230" max="8230" width="16.75" style="6" bestFit="1" customWidth="1"/>
    <col min="8231" max="8231" width="17.33203125" style="6" bestFit="1" customWidth="1"/>
    <col min="8232" max="8232" width="15.75" style="6" bestFit="1" customWidth="1"/>
    <col min="8233" max="8233" width="8.25" style="6" customWidth="1"/>
    <col min="8234" max="8234" width="17.58203125" style="6" customWidth="1"/>
    <col min="8235" max="8235" width="12.58203125" style="6" bestFit="1" customWidth="1"/>
    <col min="8236" max="8236" width="15.5" style="6" customWidth="1"/>
    <col min="8237" max="8237" width="13" style="6" bestFit="1" customWidth="1"/>
    <col min="8238" max="8238" width="14.5" style="6" bestFit="1" customWidth="1"/>
    <col min="8239" max="8468" width="9" style="6"/>
    <col min="8469" max="8469" width="12.25" style="6" bestFit="1" customWidth="1"/>
    <col min="8470" max="8470" width="13.5" style="6" customWidth="1"/>
    <col min="8471" max="8471" width="21" style="6" customWidth="1"/>
    <col min="8472" max="8473" width="17.5" style="6" customWidth="1"/>
    <col min="8474" max="8474" width="13.5" style="6" customWidth="1"/>
    <col min="8475" max="8475" width="9" style="6"/>
    <col min="8476" max="8476" width="11.25" style="6" customWidth="1"/>
    <col min="8477" max="8477" width="9" style="6"/>
    <col min="8478" max="8478" width="16" style="6" customWidth="1"/>
    <col min="8479" max="8479" width="13.25" style="6" customWidth="1"/>
    <col min="8480" max="8480" width="8.25" style="6" customWidth="1"/>
    <col min="8481" max="8481" width="17.58203125" style="6" customWidth="1"/>
    <col min="8482" max="8482" width="13.58203125" style="6" customWidth="1"/>
    <col min="8483" max="8483" width="13.83203125" style="6" bestFit="1" customWidth="1"/>
    <col min="8484" max="8484" width="12.58203125" style="6" bestFit="1" customWidth="1"/>
    <col min="8485" max="8485" width="13.5" style="6" bestFit="1" customWidth="1"/>
    <col min="8486" max="8486" width="16.75" style="6" bestFit="1" customWidth="1"/>
    <col min="8487" max="8487" width="17.33203125" style="6" bestFit="1" customWidth="1"/>
    <col min="8488" max="8488" width="15.75" style="6" bestFit="1" customWidth="1"/>
    <col min="8489" max="8489" width="8.25" style="6" customWidth="1"/>
    <col min="8490" max="8490" width="17.58203125" style="6" customWidth="1"/>
    <col min="8491" max="8491" width="12.58203125" style="6" bestFit="1" customWidth="1"/>
    <col min="8492" max="8492" width="15.5" style="6" customWidth="1"/>
    <col min="8493" max="8493" width="13" style="6" bestFit="1" customWidth="1"/>
    <col min="8494" max="8494" width="14.5" style="6" bestFit="1" customWidth="1"/>
    <col min="8495" max="8724" width="9" style="6"/>
    <col min="8725" max="8725" width="12.25" style="6" bestFit="1" customWidth="1"/>
    <col min="8726" max="8726" width="13.5" style="6" customWidth="1"/>
    <col min="8727" max="8727" width="21" style="6" customWidth="1"/>
    <col min="8728" max="8729" width="17.5" style="6" customWidth="1"/>
    <col min="8730" max="8730" width="13.5" style="6" customWidth="1"/>
    <col min="8731" max="8731" width="9" style="6"/>
    <col min="8732" max="8732" width="11.25" style="6" customWidth="1"/>
    <col min="8733" max="8733" width="9" style="6"/>
    <col min="8734" max="8734" width="16" style="6" customWidth="1"/>
    <col min="8735" max="8735" width="13.25" style="6" customWidth="1"/>
    <col min="8736" max="8736" width="8.25" style="6" customWidth="1"/>
    <col min="8737" max="8737" width="17.58203125" style="6" customWidth="1"/>
    <col min="8738" max="8738" width="13.58203125" style="6" customWidth="1"/>
    <col min="8739" max="8739" width="13.83203125" style="6" bestFit="1" customWidth="1"/>
    <col min="8740" max="8740" width="12.58203125" style="6" bestFit="1" customWidth="1"/>
    <col min="8741" max="8741" width="13.5" style="6" bestFit="1" customWidth="1"/>
    <col min="8742" max="8742" width="16.75" style="6" bestFit="1" customWidth="1"/>
    <col min="8743" max="8743" width="17.33203125" style="6" bestFit="1" customWidth="1"/>
    <col min="8744" max="8744" width="15.75" style="6" bestFit="1" customWidth="1"/>
    <col min="8745" max="8745" width="8.25" style="6" customWidth="1"/>
    <col min="8746" max="8746" width="17.58203125" style="6" customWidth="1"/>
    <col min="8747" max="8747" width="12.58203125" style="6" bestFit="1" customWidth="1"/>
    <col min="8748" max="8748" width="15.5" style="6" customWidth="1"/>
    <col min="8749" max="8749" width="13" style="6" bestFit="1" customWidth="1"/>
    <col min="8750" max="8750" width="14.5" style="6" bestFit="1" customWidth="1"/>
    <col min="8751" max="8980" width="9" style="6"/>
    <col min="8981" max="8981" width="12.25" style="6" bestFit="1" customWidth="1"/>
    <col min="8982" max="8982" width="13.5" style="6" customWidth="1"/>
    <col min="8983" max="8983" width="21" style="6" customWidth="1"/>
    <col min="8984" max="8985" width="17.5" style="6" customWidth="1"/>
    <col min="8986" max="8986" width="13.5" style="6" customWidth="1"/>
    <col min="8987" max="8987" width="9" style="6"/>
    <col min="8988" max="8988" width="11.25" style="6" customWidth="1"/>
    <col min="8989" max="8989" width="9" style="6"/>
    <col min="8990" max="8990" width="16" style="6" customWidth="1"/>
    <col min="8991" max="8991" width="13.25" style="6" customWidth="1"/>
    <col min="8992" max="8992" width="8.25" style="6" customWidth="1"/>
    <col min="8993" max="8993" width="17.58203125" style="6" customWidth="1"/>
    <col min="8994" max="8994" width="13.58203125" style="6" customWidth="1"/>
    <col min="8995" max="8995" width="13.83203125" style="6" bestFit="1" customWidth="1"/>
    <col min="8996" max="8996" width="12.58203125" style="6" bestFit="1" customWidth="1"/>
    <col min="8997" max="8997" width="13.5" style="6" bestFit="1" customWidth="1"/>
    <col min="8998" max="8998" width="16.75" style="6" bestFit="1" customWidth="1"/>
    <col min="8999" max="8999" width="17.33203125" style="6" bestFit="1" customWidth="1"/>
    <col min="9000" max="9000" width="15.75" style="6" bestFit="1" customWidth="1"/>
    <col min="9001" max="9001" width="8.25" style="6" customWidth="1"/>
    <col min="9002" max="9002" width="17.58203125" style="6" customWidth="1"/>
    <col min="9003" max="9003" width="12.58203125" style="6" bestFit="1" customWidth="1"/>
    <col min="9004" max="9004" width="15.5" style="6" customWidth="1"/>
    <col min="9005" max="9005" width="13" style="6" bestFit="1" customWidth="1"/>
    <col min="9006" max="9006" width="14.5" style="6" bestFit="1" customWidth="1"/>
    <col min="9007" max="9236" width="9" style="6"/>
    <col min="9237" max="9237" width="12.25" style="6" bestFit="1" customWidth="1"/>
    <col min="9238" max="9238" width="13.5" style="6" customWidth="1"/>
    <col min="9239" max="9239" width="21" style="6" customWidth="1"/>
    <col min="9240" max="9241" width="17.5" style="6" customWidth="1"/>
    <col min="9242" max="9242" width="13.5" style="6" customWidth="1"/>
    <col min="9243" max="9243" width="9" style="6"/>
    <col min="9244" max="9244" width="11.25" style="6" customWidth="1"/>
    <col min="9245" max="9245" width="9" style="6"/>
    <col min="9246" max="9246" width="16" style="6" customWidth="1"/>
    <col min="9247" max="9247" width="13.25" style="6" customWidth="1"/>
    <col min="9248" max="9248" width="8.25" style="6" customWidth="1"/>
    <col min="9249" max="9249" width="17.58203125" style="6" customWidth="1"/>
    <col min="9250" max="9250" width="13.58203125" style="6" customWidth="1"/>
    <col min="9251" max="9251" width="13.83203125" style="6" bestFit="1" customWidth="1"/>
    <col min="9252" max="9252" width="12.58203125" style="6" bestFit="1" customWidth="1"/>
    <col min="9253" max="9253" width="13.5" style="6" bestFit="1" customWidth="1"/>
    <col min="9254" max="9254" width="16.75" style="6" bestFit="1" customWidth="1"/>
    <col min="9255" max="9255" width="17.33203125" style="6" bestFit="1" customWidth="1"/>
    <col min="9256" max="9256" width="15.75" style="6" bestFit="1" customWidth="1"/>
    <col min="9257" max="9257" width="8.25" style="6" customWidth="1"/>
    <col min="9258" max="9258" width="17.58203125" style="6" customWidth="1"/>
    <col min="9259" max="9259" width="12.58203125" style="6" bestFit="1" customWidth="1"/>
    <col min="9260" max="9260" width="15.5" style="6" customWidth="1"/>
    <col min="9261" max="9261" width="13" style="6" bestFit="1" customWidth="1"/>
    <col min="9262" max="9262" width="14.5" style="6" bestFit="1" customWidth="1"/>
    <col min="9263" max="9492" width="9" style="6"/>
    <col min="9493" max="9493" width="12.25" style="6" bestFit="1" customWidth="1"/>
    <col min="9494" max="9494" width="13.5" style="6" customWidth="1"/>
    <col min="9495" max="9495" width="21" style="6" customWidth="1"/>
    <col min="9496" max="9497" width="17.5" style="6" customWidth="1"/>
    <col min="9498" max="9498" width="13.5" style="6" customWidth="1"/>
    <col min="9499" max="9499" width="9" style="6"/>
    <col min="9500" max="9500" width="11.25" style="6" customWidth="1"/>
    <col min="9501" max="9501" width="9" style="6"/>
    <col min="9502" max="9502" width="16" style="6" customWidth="1"/>
    <col min="9503" max="9503" width="13.25" style="6" customWidth="1"/>
    <col min="9504" max="9504" width="8.25" style="6" customWidth="1"/>
    <col min="9505" max="9505" width="17.58203125" style="6" customWidth="1"/>
    <col min="9506" max="9506" width="13.58203125" style="6" customWidth="1"/>
    <col min="9507" max="9507" width="13.83203125" style="6" bestFit="1" customWidth="1"/>
    <col min="9508" max="9508" width="12.58203125" style="6" bestFit="1" customWidth="1"/>
    <col min="9509" max="9509" width="13.5" style="6" bestFit="1" customWidth="1"/>
    <col min="9510" max="9510" width="16.75" style="6" bestFit="1" customWidth="1"/>
    <col min="9511" max="9511" width="17.33203125" style="6" bestFit="1" customWidth="1"/>
    <col min="9512" max="9512" width="15.75" style="6" bestFit="1" customWidth="1"/>
    <col min="9513" max="9513" width="8.25" style="6" customWidth="1"/>
    <col min="9514" max="9514" width="17.58203125" style="6" customWidth="1"/>
    <col min="9515" max="9515" width="12.58203125" style="6" bestFit="1" customWidth="1"/>
    <col min="9516" max="9516" width="15.5" style="6" customWidth="1"/>
    <col min="9517" max="9517" width="13" style="6" bestFit="1" customWidth="1"/>
    <col min="9518" max="9518" width="14.5" style="6" bestFit="1" customWidth="1"/>
    <col min="9519" max="9748" width="9" style="6"/>
    <col min="9749" max="9749" width="12.25" style="6" bestFit="1" customWidth="1"/>
    <col min="9750" max="9750" width="13.5" style="6" customWidth="1"/>
    <col min="9751" max="9751" width="21" style="6" customWidth="1"/>
    <col min="9752" max="9753" width="17.5" style="6" customWidth="1"/>
    <col min="9754" max="9754" width="13.5" style="6" customWidth="1"/>
    <col min="9755" max="9755" width="9" style="6"/>
    <col min="9756" max="9756" width="11.25" style="6" customWidth="1"/>
    <col min="9757" max="9757" width="9" style="6"/>
    <col min="9758" max="9758" width="16" style="6" customWidth="1"/>
    <col min="9759" max="9759" width="13.25" style="6" customWidth="1"/>
    <col min="9760" max="9760" width="8.25" style="6" customWidth="1"/>
    <col min="9761" max="9761" width="17.58203125" style="6" customWidth="1"/>
    <col min="9762" max="9762" width="13.58203125" style="6" customWidth="1"/>
    <col min="9763" max="9763" width="13.83203125" style="6" bestFit="1" customWidth="1"/>
    <col min="9764" max="9764" width="12.58203125" style="6" bestFit="1" customWidth="1"/>
    <col min="9765" max="9765" width="13.5" style="6" bestFit="1" customWidth="1"/>
    <col min="9766" max="9766" width="16.75" style="6" bestFit="1" customWidth="1"/>
    <col min="9767" max="9767" width="17.33203125" style="6" bestFit="1" customWidth="1"/>
    <col min="9768" max="9768" width="15.75" style="6" bestFit="1" customWidth="1"/>
    <col min="9769" max="9769" width="8.25" style="6" customWidth="1"/>
    <col min="9770" max="9770" width="17.58203125" style="6" customWidth="1"/>
    <col min="9771" max="9771" width="12.58203125" style="6" bestFit="1" customWidth="1"/>
    <col min="9772" max="9772" width="15.5" style="6" customWidth="1"/>
    <col min="9773" max="9773" width="13" style="6" bestFit="1" customWidth="1"/>
    <col min="9774" max="9774" width="14.5" style="6" bestFit="1" customWidth="1"/>
    <col min="9775" max="10004" width="9" style="6"/>
    <col min="10005" max="10005" width="12.25" style="6" bestFit="1" customWidth="1"/>
    <col min="10006" max="10006" width="13.5" style="6" customWidth="1"/>
    <col min="10007" max="10007" width="21" style="6" customWidth="1"/>
    <col min="10008" max="10009" width="17.5" style="6" customWidth="1"/>
    <col min="10010" max="10010" width="13.5" style="6" customWidth="1"/>
    <col min="10011" max="10011" width="9" style="6"/>
    <col min="10012" max="10012" width="11.25" style="6" customWidth="1"/>
    <col min="10013" max="10013" width="9" style="6"/>
    <col min="10014" max="10014" width="16" style="6" customWidth="1"/>
    <col min="10015" max="10015" width="13.25" style="6" customWidth="1"/>
    <col min="10016" max="10016" width="8.25" style="6" customWidth="1"/>
    <col min="10017" max="10017" width="17.58203125" style="6" customWidth="1"/>
    <col min="10018" max="10018" width="13.58203125" style="6" customWidth="1"/>
    <col min="10019" max="10019" width="13.83203125" style="6" bestFit="1" customWidth="1"/>
    <col min="10020" max="10020" width="12.58203125" style="6" bestFit="1" customWidth="1"/>
    <col min="10021" max="10021" width="13.5" style="6" bestFit="1" customWidth="1"/>
    <col min="10022" max="10022" width="16.75" style="6" bestFit="1" customWidth="1"/>
    <col min="10023" max="10023" width="17.33203125" style="6" bestFit="1" customWidth="1"/>
    <col min="10024" max="10024" width="15.75" style="6" bestFit="1" customWidth="1"/>
    <col min="10025" max="10025" width="8.25" style="6" customWidth="1"/>
    <col min="10026" max="10026" width="17.58203125" style="6" customWidth="1"/>
    <col min="10027" max="10027" width="12.58203125" style="6" bestFit="1" customWidth="1"/>
    <col min="10028" max="10028" width="15.5" style="6" customWidth="1"/>
    <col min="10029" max="10029" width="13" style="6" bestFit="1" customWidth="1"/>
    <col min="10030" max="10030" width="14.5" style="6" bestFit="1" customWidth="1"/>
    <col min="10031" max="10260" width="9" style="6"/>
    <col min="10261" max="10261" width="12.25" style="6" bestFit="1" customWidth="1"/>
    <col min="10262" max="10262" width="13.5" style="6" customWidth="1"/>
    <col min="10263" max="10263" width="21" style="6" customWidth="1"/>
    <col min="10264" max="10265" width="17.5" style="6" customWidth="1"/>
    <col min="10266" max="10266" width="13.5" style="6" customWidth="1"/>
    <col min="10267" max="10267" width="9" style="6"/>
    <col min="10268" max="10268" width="11.25" style="6" customWidth="1"/>
    <col min="10269" max="10269" width="9" style="6"/>
    <col min="10270" max="10270" width="16" style="6" customWidth="1"/>
    <col min="10271" max="10271" width="13.25" style="6" customWidth="1"/>
    <col min="10272" max="10272" width="8.25" style="6" customWidth="1"/>
    <col min="10273" max="10273" width="17.58203125" style="6" customWidth="1"/>
    <col min="10274" max="10274" width="13.58203125" style="6" customWidth="1"/>
    <col min="10275" max="10275" width="13.83203125" style="6" bestFit="1" customWidth="1"/>
    <col min="10276" max="10276" width="12.58203125" style="6" bestFit="1" customWidth="1"/>
    <col min="10277" max="10277" width="13.5" style="6" bestFit="1" customWidth="1"/>
    <col min="10278" max="10278" width="16.75" style="6" bestFit="1" customWidth="1"/>
    <col min="10279" max="10279" width="17.33203125" style="6" bestFit="1" customWidth="1"/>
    <col min="10280" max="10280" width="15.75" style="6" bestFit="1" customWidth="1"/>
    <col min="10281" max="10281" width="8.25" style="6" customWidth="1"/>
    <col min="10282" max="10282" width="17.58203125" style="6" customWidth="1"/>
    <col min="10283" max="10283" width="12.58203125" style="6" bestFit="1" customWidth="1"/>
    <col min="10284" max="10284" width="15.5" style="6" customWidth="1"/>
    <col min="10285" max="10285" width="13" style="6" bestFit="1" customWidth="1"/>
    <col min="10286" max="10286" width="14.5" style="6" bestFit="1" customWidth="1"/>
    <col min="10287" max="10516" width="9" style="6"/>
    <col min="10517" max="10517" width="12.25" style="6" bestFit="1" customWidth="1"/>
    <col min="10518" max="10518" width="13.5" style="6" customWidth="1"/>
    <col min="10519" max="10519" width="21" style="6" customWidth="1"/>
    <col min="10520" max="10521" width="17.5" style="6" customWidth="1"/>
    <col min="10522" max="10522" width="13.5" style="6" customWidth="1"/>
    <col min="10523" max="10523" width="9" style="6"/>
    <col min="10524" max="10524" width="11.25" style="6" customWidth="1"/>
    <col min="10525" max="10525" width="9" style="6"/>
    <col min="10526" max="10526" width="16" style="6" customWidth="1"/>
    <col min="10527" max="10527" width="13.25" style="6" customWidth="1"/>
    <col min="10528" max="10528" width="8.25" style="6" customWidth="1"/>
    <col min="10529" max="10529" width="17.58203125" style="6" customWidth="1"/>
    <col min="10530" max="10530" width="13.58203125" style="6" customWidth="1"/>
    <col min="10531" max="10531" width="13.83203125" style="6" bestFit="1" customWidth="1"/>
    <col min="10532" max="10532" width="12.58203125" style="6" bestFit="1" customWidth="1"/>
    <col min="10533" max="10533" width="13.5" style="6" bestFit="1" customWidth="1"/>
    <col min="10534" max="10534" width="16.75" style="6" bestFit="1" customWidth="1"/>
    <col min="10535" max="10535" width="17.33203125" style="6" bestFit="1" customWidth="1"/>
    <col min="10536" max="10536" width="15.75" style="6" bestFit="1" customWidth="1"/>
    <col min="10537" max="10537" width="8.25" style="6" customWidth="1"/>
    <col min="10538" max="10538" width="17.58203125" style="6" customWidth="1"/>
    <col min="10539" max="10539" width="12.58203125" style="6" bestFit="1" customWidth="1"/>
    <col min="10540" max="10540" width="15.5" style="6" customWidth="1"/>
    <col min="10541" max="10541" width="13" style="6" bestFit="1" customWidth="1"/>
    <col min="10542" max="10542" width="14.5" style="6" bestFit="1" customWidth="1"/>
    <col min="10543" max="10772" width="9" style="6"/>
    <col min="10773" max="10773" width="12.25" style="6" bestFit="1" customWidth="1"/>
    <col min="10774" max="10774" width="13.5" style="6" customWidth="1"/>
    <col min="10775" max="10775" width="21" style="6" customWidth="1"/>
    <col min="10776" max="10777" width="17.5" style="6" customWidth="1"/>
    <col min="10778" max="10778" width="13.5" style="6" customWidth="1"/>
    <col min="10779" max="10779" width="9" style="6"/>
    <col min="10780" max="10780" width="11.25" style="6" customWidth="1"/>
    <col min="10781" max="10781" width="9" style="6"/>
    <col min="10782" max="10782" width="16" style="6" customWidth="1"/>
    <col min="10783" max="10783" width="13.25" style="6" customWidth="1"/>
    <col min="10784" max="10784" width="8.25" style="6" customWidth="1"/>
    <col min="10785" max="10785" width="17.58203125" style="6" customWidth="1"/>
    <col min="10786" max="10786" width="13.58203125" style="6" customWidth="1"/>
    <col min="10787" max="10787" width="13.83203125" style="6" bestFit="1" customWidth="1"/>
    <col min="10788" max="10788" width="12.58203125" style="6" bestFit="1" customWidth="1"/>
    <col min="10789" max="10789" width="13.5" style="6" bestFit="1" customWidth="1"/>
    <col min="10790" max="10790" width="16.75" style="6" bestFit="1" customWidth="1"/>
    <col min="10791" max="10791" width="17.33203125" style="6" bestFit="1" customWidth="1"/>
    <col min="10792" max="10792" width="15.75" style="6" bestFit="1" customWidth="1"/>
    <col min="10793" max="10793" width="8.25" style="6" customWidth="1"/>
    <col min="10794" max="10794" width="17.58203125" style="6" customWidth="1"/>
    <col min="10795" max="10795" width="12.58203125" style="6" bestFit="1" customWidth="1"/>
    <col min="10796" max="10796" width="15.5" style="6" customWidth="1"/>
    <col min="10797" max="10797" width="13" style="6" bestFit="1" customWidth="1"/>
    <col min="10798" max="10798" width="14.5" style="6" bestFit="1" customWidth="1"/>
    <col min="10799" max="11028" width="9" style="6"/>
    <col min="11029" max="11029" width="12.25" style="6" bestFit="1" customWidth="1"/>
    <col min="11030" max="11030" width="13.5" style="6" customWidth="1"/>
    <col min="11031" max="11031" width="21" style="6" customWidth="1"/>
    <col min="11032" max="11033" width="17.5" style="6" customWidth="1"/>
    <col min="11034" max="11034" width="13.5" style="6" customWidth="1"/>
    <col min="11035" max="11035" width="9" style="6"/>
    <col min="11036" max="11036" width="11.25" style="6" customWidth="1"/>
    <col min="11037" max="11037" width="9" style="6"/>
    <col min="11038" max="11038" width="16" style="6" customWidth="1"/>
    <col min="11039" max="11039" width="13.25" style="6" customWidth="1"/>
    <col min="11040" max="11040" width="8.25" style="6" customWidth="1"/>
    <col min="11041" max="11041" width="17.58203125" style="6" customWidth="1"/>
    <col min="11042" max="11042" width="13.58203125" style="6" customWidth="1"/>
    <col min="11043" max="11043" width="13.83203125" style="6" bestFit="1" customWidth="1"/>
    <col min="11044" max="11044" width="12.58203125" style="6" bestFit="1" customWidth="1"/>
    <col min="11045" max="11045" width="13.5" style="6" bestFit="1" customWidth="1"/>
    <col min="11046" max="11046" width="16.75" style="6" bestFit="1" customWidth="1"/>
    <col min="11047" max="11047" width="17.33203125" style="6" bestFit="1" customWidth="1"/>
    <col min="11048" max="11048" width="15.75" style="6" bestFit="1" customWidth="1"/>
    <col min="11049" max="11049" width="8.25" style="6" customWidth="1"/>
    <col min="11050" max="11050" width="17.58203125" style="6" customWidth="1"/>
    <col min="11051" max="11051" width="12.58203125" style="6" bestFit="1" customWidth="1"/>
    <col min="11052" max="11052" width="15.5" style="6" customWidth="1"/>
    <col min="11053" max="11053" width="13" style="6" bestFit="1" customWidth="1"/>
    <col min="11054" max="11054" width="14.5" style="6" bestFit="1" customWidth="1"/>
    <col min="11055" max="11284" width="9" style="6"/>
    <col min="11285" max="11285" width="12.25" style="6" bestFit="1" customWidth="1"/>
    <col min="11286" max="11286" width="13.5" style="6" customWidth="1"/>
    <col min="11287" max="11287" width="21" style="6" customWidth="1"/>
    <col min="11288" max="11289" width="17.5" style="6" customWidth="1"/>
    <col min="11290" max="11290" width="13.5" style="6" customWidth="1"/>
    <col min="11291" max="11291" width="9" style="6"/>
    <col min="11292" max="11292" width="11.25" style="6" customWidth="1"/>
    <col min="11293" max="11293" width="9" style="6"/>
    <col min="11294" max="11294" width="16" style="6" customWidth="1"/>
    <col min="11295" max="11295" width="13.25" style="6" customWidth="1"/>
    <col min="11296" max="11296" width="8.25" style="6" customWidth="1"/>
    <col min="11297" max="11297" width="17.58203125" style="6" customWidth="1"/>
    <col min="11298" max="11298" width="13.58203125" style="6" customWidth="1"/>
    <col min="11299" max="11299" width="13.83203125" style="6" bestFit="1" customWidth="1"/>
    <col min="11300" max="11300" width="12.58203125" style="6" bestFit="1" customWidth="1"/>
    <col min="11301" max="11301" width="13.5" style="6" bestFit="1" customWidth="1"/>
    <col min="11302" max="11302" width="16.75" style="6" bestFit="1" customWidth="1"/>
    <col min="11303" max="11303" width="17.33203125" style="6" bestFit="1" customWidth="1"/>
    <col min="11304" max="11304" width="15.75" style="6" bestFit="1" customWidth="1"/>
    <col min="11305" max="11305" width="8.25" style="6" customWidth="1"/>
    <col min="11306" max="11306" width="17.58203125" style="6" customWidth="1"/>
    <col min="11307" max="11307" width="12.58203125" style="6" bestFit="1" customWidth="1"/>
    <col min="11308" max="11308" width="15.5" style="6" customWidth="1"/>
    <col min="11309" max="11309" width="13" style="6" bestFit="1" customWidth="1"/>
    <col min="11310" max="11310" width="14.5" style="6" bestFit="1" customWidth="1"/>
    <col min="11311" max="11540" width="9" style="6"/>
    <col min="11541" max="11541" width="12.25" style="6" bestFit="1" customWidth="1"/>
    <col min="11542" max="11542" width="13.5" style="6" customWidth="1"/>
    <col min="11543" max="11543" width="21" style="6" customWidth="1"/>
    <col min="11544" max="11545" width="17.5" style="6" customWidth="1"/>
    <col min="11546" max="11546" width="13.5" style="6" customWidth="1"/>
    <col min="11547" max="11547" width="9" style="6"/>
    <col min="11548" max="11548" width="11.25" style="6" customWidth="1"/>
    <col min="11549" max="11549" width="9" style="6"/>
    <col min="11550" max="11550" width="16" style="6" customWidth="1"/>
    <col min="11551" max="11551" width="13.25" style="6" customWidth="1"/>
    <col min="11552" max="11552" width="8.25" style="6" customWidth="1"/>
    <col min="11553" max="11553" width="17.58203125" style="6" customWidth="1"/>
    <col min="11554" max="11554" width="13.58203125" style="6" customWidth="1"/>
    <col min="11555" max="11555" width="13.83203125" style="6" bestFit="1" customWidth="1"/>
    <col min="11556" max="11556" width="12.58203125" style="6" bestFit="1" customWidth="1"/>
    <col min="11557" max="11557" width="13.5" style="6" bestFit="1" customWidth="1"/>
    <col min="11558" max="11558" width="16.75" style="6" bestFit="1" customWidth="1"/>
    <col min="11559" max="11559" width="17.33203125" style="6" bestFit="1" customWidth="1"/>
    <col min="11560" max="11560" width="15.75" style="6" bestFit="1" customWidth="1"/>
    <col min="11561" max="11561" width="8.25" style="6" customWidth="1"/>
    <col min="11562" max="11562" width="17.58203125" style="6" customWidth="1"/>
    <col min="11563" max="11563" width="12.58203125" style="6" bestFit="1" customWidth="1"/>
    <col min="11564" max="11564" width="15.5" style="6" customWidth="1"/>
    <col min="11565" max="11565" width="13" style="6" bestFit="1" customWidth="1"/>
    <col min="11566" max="11566" width="14.5" style="6" bestFit="1" customWidth="1"/>
    <col min="11567" max="11796" width="9" style="6"/>
    <col min="11797" max="11797" width="12.25" style="6" bestFit="1" customWidth="1"/>
    <col min="11798" max="11798" width="13.5" style="6" customWidth="1"/>
    <col min="11799" max="11799" width="21" style="6" customWidth="1"/>
    <col min="11800" max="11801" width="17.5" style="6" customWidth="1"/>
    <col min="11802" max="11802" width="13.5" style="6" customWidth="1"/>
    <col min="11803" max="11803" width="9" style="6"/>
    <col min="11804" max="11804" width="11.25" style="6" customWidth="1"/>
    <col min="11805" max="11805" width="9" style="6"/>
    <col min="11806" max="11806" width="16" style="6" customWidth="1"/>
    <col min="11807" max="11807" width="13.25" style="6" customWidth="1"/>
    <col min="11808" max="11808" width="8.25" style="6" customWidth="1"/>
    <col min="11809" max="11809" width="17.58203125" style="6" customWidth="1"/>
    <col min="11810" max="11810" width="13.58203125" style="6" customWidth="1"/>
    <col min="11811" max="11811" width="13.83203125" style="6" bestFit="1" customWidth="1"/>
    <col min="11812" max="11812" width="12.58203125" style="6" bestFit="1" customWidth="1"/>
    <col min="11813" max="11813" width="13.5" style="6" bestFit="1" customWidth="1"/>
    <col min="11814" max="11814" width="16.75" style="6" bestFit="1" customWidth="1"/>
    <col min="11815" max="11815" width="17.33203125" style="6" bestFit="1" customWidth="1"/>
    <col min="11816" max="11816" width="15.75" style="6" bestFit="1" customWidth="1"/>
    <col min="11817" max="11817" width="8.25" style="6" customWidth="1"/>
    <col min="11818" max="11818" width="17.58203125" style="6" customWidth="1"/>
    <col min="11819" max="11819" width="12.58203125" style="6" bestFit="1" customWidth="1"/>
    <col min="11820" max="11820" width="15.5" style="6" customWidth="1"/>
    <col min="11821" max="11821" width="13" style="6" bestFit="1" customWidth="1"/>
    <col min="11822" max="11822" width="14.5" style="6" bestFit="1" customWidth="1"/>
    <col min="11823" max="12052" width="9" style="6"/>
    <col min="12053" max="12053" width="12.25" style="6" bestFit="1" customWidth="1"/>
    <col min="12054" max="12054" width="13.5" style="6" customWidth="1"/>
    <col min="12055" max="12055" width="21" style="6" customWidth="1"/>
    <col min="12056" max="12057" width="17.5" style="6" customWidth="1"/>
    <col min="12058" max="12058" width="13.5" style="6" customWidth="1"/>
    <col min="12059" max="12059" width="9" style="6"/>
    <col min="12060" max="12060" width="11.25" style="6" customWidth="1"/>
    <col min="12061" max="12061" width="9" style="6"/>
    <col min="12062" max="12062" width="16" style="6" customWidth="1"/>
    <col min="12063" max="12063" width="13.25" style="6" customWidth="1"/>
    <col min="12064" max="12064" width="8.25" style="6" customWidth="1"/>
    <col min="12065" max="12065" width="17.58203125" style="6" customWidth="1"/>
    <col min="12066" max="12066" width="13.58203125" style="6" customWidth="1"/>
    <col min="12067" max="12067" width="13.83203125" style="6" bestFit="1" customWidth="1"/>
    <col min="12068" max="12068" width="12.58203125" style="6" bestFit="1" customWidth="1"/>
    <col min="12069" max="12069" width="13.5" style="6" bestFit="1" customWidth="1"/>
    <col min="12070" max="12070" width="16.75" style="6" bestFit="1" customWidth="1"/>
    <col min="12071" max="12071" width="17.33203125" style="6" bestFit="1" customWidth="1"/>
    <col min="12072" max="12072" width="15.75" style="6" bestFit="1" customWidth="1"/>
    <col min="12073" max="12073" width="8.25" style="6" customWidth="1"/>
    <col min="12074" max="12074" width="17.58203125" style="6" customWidth="1"/>
    <col min="12075" max="12075" width="12.58203125" style="6" bestFit="1" customWidth="1"/>
    <col min="12076" max="12076" width="15.5" style="6" customWidth="1"/>
    <col min="12077" max="12077" width="13" style="6" bestFit="1" customWidth="1"/>
    <col min="12078" max="12078" width="14.5" style="6" bestFit="1" customWidth="1"/>
    <col min="12079" max="12308" width="9" style="6"/>
    <col min="12309" max="12309" width="12.25" style="6" bestFit="1" customWidth="1"/>
    <col min="12310" max="12310" width="13.5" style="6" customWidth="1"/>
    <col min="12311" max="12311" width="21" style="6" customWidth="1"/>
    <col min="12312" max="12313" width="17.5" style="6" customWidth="1"/>
    <col min="12314" max="12314" width="13.5" style="6" customWidth="1"/>
    <col min="12315" max="12315" width="9" style="6"/>
    <col min="12316" max="12316" width="11.25" style="6" customWidth="1"/>
    <col min="12317" max="12317" width="9" style="6"/>
    <col min="12318" max="12318" width="16" style="6" customWidth="1"/>
    <col min="12319" max="12319" width="13.25" style="6" customWidth="1"/>
    <col min="12320" max="12320" width="8.25" style="6" customWidth="1"/>
    <col min="12321" max="12321" width="17.58203125" style="6" customWidth="1"/>
    <col min="12322" max="12322" width="13.58203125" style="6" customWidth="1"/>
    <col min="12323" max="12323" width="13.83203125" style="6" bestFit="1" customWidth="1"/>
    <col min="12324" max="12324" width="12.58203125" style="6" bestFit="1" customWidth="1"/>
    <col min="12325" max="12325" width="13.5" style="6" bestFit="1" customWidth="1"/>
    <col min="12326" max="12326" width="16.75" style="6" bestFit="1" customWidth="1"/>
    <col min="12327" max="12327" width="17.33203125" style="6" bestFit="1" customWidth="1"/>
    <col min="12328" max="12328" width="15.75" style="6" bestFit="1" customWidth="1"/>
    <col min="12329" max="12329" width="8.25" style="6" customWidth="1"/>
    <col min="12330" max="12330" width="17.58203125" style="6" customWidth="1"/>
    <col min="12331" max="12331" width="12.58203125" style="6" bestFit="1" customWidth="1"/>
    <col min="12332" max="12332" width="15.5" style="6" customWidth="1"/>
    <col min="12333" max="12333" width="13" style="6" bestFit="1" customWidth="1"/>
    <col min="12334" max="12334" width="14.5" style="6" bestFit="1" customWidth="1"/>
    <col min="12335" max="12564" width="9" style="6"/>
    <col min="12565" max="12565" width="12.25" style="6" bestFit="1" customWidth="1"/>
    <col min="12566" max="12566" width="13.5" style="6" customWidth="1"/>
    <col min="12567" max="12567" width="21" style="6" customWidth="1"/>
    <col min="12568" max="12569" width="17.5" style="6" customWidth="1"/>
    <col min="12570" max="12570" width="13.5" style="6" customWidth="1"/>
    <col min="12571" max="12571" width="9" style="6"/>
    <col min="12572" max="12572" width="11.25" style="6" customWidth="1"/>
    <col min="12573" max="12573" width="9" style="6"/>
    <col min="12574" max="12574" width="16" style="6" customWidth="1"/>
    <col min="12575" max="12575" width="13.25" style="6" customWidth="1"/>
    <col min="12576" max="12576" width="8.25" style="6" customWidth="1"/>
    <col min="12577" max="12577" width="17.58203125" style="6" customWidth="1"/>
    <col min="12578" max="12578" width="13.58203125" style="6" customWidth="1"/>
    <col min="12579" max="12579" width="13.83203125" style="6" bestFit="1" customWidth="1"/>
    <col min="12580" max="12580" width="12.58203125" style="6" bestFit="1" customWidth="1"/>
    <col min="12581" max="12581" width="13.5" style="6" bestFit="1" customWidth="1"/>
    <col min="12582" max="12582" width="16.75" style="6" bestFit="1" customWidth="1"/>
    <col min="12583" max="12583" width="17.33203125" style="6" bestFit="1" customWidth="1"/>
    <col min="12584" max="12584" width="15.75" style="6" bestFit="1" customWidth="1"/>
    <col min="12585" max="12585" width="8.25" style="6" customWidth="1"/>
    <col min="12586" max="12586" width="17.58203125" style="6" customWidth="1"/>
    <col min="12587" max="12587" width="12.58203125" style="6" bestFit="1" customWidth="1"/>
    <col min="12588" max="12588" width="15.5" style="6" customWidth="1"/>
    <col min="12589" max="12589" width="13" style="6" bestFit="1" customWidth="1"/>
    <col min="12590" max="12590" width="14.5" style="6" bestFit="1" customWidth="1"/>
    <col min="12591" max="12820" width="9" style="6"/>
    <col min="12821" max="12821" width="12.25" style="6" bestFit="1" customWidth="1"/>
    <col min="12822" max="12822" width="13.5" style="6" customWidth="1"/>
    <col min="12823" max="12823" width="21" style="6" customWidth="1"/>
    <col min="12824" max="12825" width="17.5" style="6" customWidth="1"/>
    <col min="12826" max="12826" width="13.5" style="6" customWidth="1"/>
    <col min="12827" max="12827" width="9" style="6"/>
    <col min="12828" max="12828" width="11.25" style="6" customWidth="1"/>
    <col min="12829" max="12829" width="9" style="6"/>
    <col min="12830" max="12830" width="16" style="6" customWidth="1"/>
    <col min="12831" max="12831" width="13.25" style="6" customWidth="1"/>
    <col min="12832" max="12832" width="8.25" style="6" customWidth="1"/>
    <col min="12833" max="12833" width="17.58203125" style="6" customWidth="1"/>
    <col min="12834" max="12834" width="13.58203125" style="6" customWidth="1"/>
    <col min="12835" max="12835" width="13.83203125" style="6" bestFit="1" customWidth="1"/>
    <col min="12836" max="12836" width="12.58203125" style="6" bestFit="1" customWidth="1"/>
    <col min="12837" max="12837" width="13.5" style="6" bestFit="1" customWidth="1"/>
    <col min="12838" max="12838" width="16.75" style="6" bestFit="1" customWidth="1"/>
    <col min="12839" max="12839" width="17.33203125" style="6" bestFit="1" customWidth="1"/>
    <col min="12840" max="12840" width="15.75" style="6" bestFit="1" customWidth="1"/>
    <col min="12841" max="12841" width="8.25" style="6" customWidth="1"/>
    <col min="12842" max="12842" width="17.58203125" style="6" customWidth="1"/>
    <col min="12843" max="12843" width="12.58203125" style="6" bestFit="1" customWidth="1"/>
    <col min="12844" max="12844" width="15.5" style="6" customWidth="1"/>
    <col min="12845" max="12845" width="13" style="6" bestFit="1" customWidth="1"/>
    <col min="12846" max="12846" width="14.5" style="6" bestFit="1" customWidth="1"/>
    <col min="12847" max="13076" width="9" style="6"/>
    <col min="13077" max="13077" width="12.25" style="6" bestFit="1" customWidth="1"/>
    <col min="13078" max="13078" width="13.5" style="6" customWidth="1"/>
    <col min="13079" max="13079" width="21" style="6" customWidth="1"/>
    <col min="13080" max="13081" width="17.5" style="6" customWidth="1"/>
    <col min="13082" max="13082" width="13.5" style="6" customWidth="1"/>
    <col min="13083" max="13083" width="9" style="6"/>
    <col min="13084" max="13084" width="11.25" style="6" customWidth="1"/>
    <col min="13085" max="13085" width="9" style="6"/>
    <col min="13086" max="13086" width="16" style="6" customWidth="1"/>
    <col min="13087" max="13087" width="13.25" style="6" customWidth="1"/>
    <col min="13088" max="13088" width="8.25" style="6" customWidth="1"/>
    <col min="13089" max="13089" width="17.58203125" style="6" customWidth="1"/>
    <col min="13090" max="13090" width="13.58203125" style="6" customWidth="1"/>
    <col min="13091" max="13091" width="13.83203125" style="6" bestFit="1" customWidth="1"/>
    <col min="13092" max="13092" width="12.58203125" style="6" bestFit="1" customWidth="1"/>
    <col min="13093" max="13093" width="13.5" style="6" bestFit="1" customWidth="1"/>
    <col min="13094" max="13094" width="16.75" style="6" bestFit="1" customWidth="1"/>
    <col min="13095" max="13095" width="17.33203125" style="6" bestFit="1" customWidth="1"/>
    <col min="13096" max="13096" width="15.75" style="6" bestFit="1" customWidth="1"/>
    <col min="13097" max="13097" width="8.25" style="6" customWidth="1"/>
    <col min="13098" max="13098" width="17.58203125" style="6" customWidth="1"/>
    <col min="13099" max="13099" width="12.58203125" style="6" bestFit="1" customWidth="1"/>
    <col min="13100" max="13100" width="15.5" style="6" customWidth="1"/>
    <col min="13101" max="13101" width="13" style="6" bestFit="1" customWidth="1"/>
    <col min="13102" max="13102" width="14.5" style="6" bestFit="1" customWidth="1"/>
    <col min="13103" max="13332" width="9" style="6"/>
    <col min="13333" max="13333" width="12.25" style="6" bestFit="1" customWidth="1"/>
    <col min="13334" max="13334" width="13.5" style="6" customWidth="1"/>
    <col min="13335" max="13335" width="21" style="6" customWidth="1"/>
    <col min="13336" max="13337" width="17.5" style="6" customWidth="1"/>
    <col min="13338" max="13338" width="13.5" style="6" customWidth="1"/>
    <col min="13339" max="13339" width="9" style="6"/>
    <col min="13340" max="13340" width="11.25" style="6" customWidth="1"/>
    <col min="13341" max="13341" width="9" style="6"/>
    <col min="13342" max="13342" width="16" style="6" customWidth="1"/>
    <col min="13343" max="13343" width="13.25" style="6" customWidth="1"/>
    <col min="13344" max="13344" width="8.25" style="6" customWidth="1"/>
    <col min="13345" max="13345" width="17.58203125" style="6" customWidth="1"/>
    <col min="13346" max="13346" width="13.58203125" style="6" customWidth="1"/>
    <col min="13347" max="13347" width="13.83203125" style="6" bestFit="1" customWidth="1"/>
    <col min="13348" max="13348" width="12.58203125" style="6" bestFit="1" customWidth="1"/>
    <col min="13349" max="13349" width="13.5" style="6" bestFit="1" customWidth="1"/>
    <col min="13350" max="13350" width="16.75" style="6" bestFit="1" customWidth="1"/>
    <col min="13351" max="13351" width="17.33203125" style="6" bestFit="1" customWidth="1"/>
    <col min="13352" max="13352" width="15.75" style="6" bestFit="1" customWidth="1"/>
    <col min="13353" max="13353" width="8.25" style="6" customWidth="1"/>
    <col min="13354" max="13354" width="17.58203125" style="6" customWidth="1"/>
    <col min="13355" max="13355" width="12.58203125" style="6" bestFit="1" customWidth="1"/>
    <col min="13356" max="13356" width="15.5" style="6" customWidth="1"/>
    <col min="13357" max="13357" width="13" style="6" bestFit="1" customWidth="1"/>
    <col min="13358" max="13358" width="14.5" style="6" bestFit="1" customWidth="1"/>
    <col min="13359" max="13588" width="9" style="6"/>
    <col min="13589" max="13589" width="12.25" style="6" bestFit="1" customWidth="1"/>
    <col min="13590" max="13590" width="13.5" style="6" customWidth="1"/>
    <col min="13591" max="13591" width="21" style="6" customWidth="1"/>
    <col min="13592" max="13593" width="17.5" style="6" customWidth="1"/>
    <col min="13594" max="13594" width="13.5" style="6" customWidth="1"/>
    <col min="13595" max="13595" width="9" style="6"/>
    <col min="13596" max="13596" width="11.25" style="6" customWidth="1"/>
    <col min="13597" max="13597" width="9" style="6"/>
    <col min="13598" max="13598" width="16" style="6" customWidth="1"/>
    <col min="13599" max="13599" width="13.25" style="6" customWidth="1"/>
    <col min="13600" max="13600" width="8.25" style="6" customWidth="1"/>
    <col min="13601" max="13601" width="17.58203125" style="6" customWidth="1"/>
    <col min="13602" max="13602" width="13.58203125" style="6" customWidth="1"/>
    <col min="13603" max="13603" width="13.83203125" style="6" bestFit="1" customWidth="1"/>
    <col min="13604" max="13604" width="12.58203125" style="6" bestFit="1" customWidth="1"/>
    <col min="13605" max="13605" width="13.5" style="6" bestFit="1" customWidth="1"/>
    <col min="13606" max="13606" width="16.75" style="6" bestFit="1" customWidth="1"/>
    <col min="13607" max="13607" width="17.33203125" style="6" bestFit="1" customWidth="1"/>
    <col min="13608" max="13608" width="15.75" style="6" bestFit="1" customWidth="1"/>
    <col min="13609" max="13609" width="8.25" style="6" customWidth="1"/>
    <col min="13610" max="13610" width="17.58203125" style="6" customWidth="1"/>
    <col min="13611" max="13611" width="12.58203125" style="6" bestFit="1" customWidth="1"/>
    <col min="13612" max="13612" width="15.5" style="6" customWidth="1"/>
    <col min="13613" max="13613" width="13" style="6" bestFit="1" customWidth="1"/>
    <col min="13614" max="13614" width="14.5" style="6" bestFit="1" customWidth="1"/>
    <col min="13615" max="13844" width="9" style="6"/>
    <col min="13845" max="13845" width="12.25" style="6" bestFit="1" customWidth="1"/>
    <col min="13846" max="13846" width="13.5" style="6" customWidth="1"/>
    <col min="13847" max="13847" width="21" style="6" customWidth="1"/>
    <col min="13848" max="13849" width="17.5" style="6" customWidth="1"/>
    <col min="13850" max="13850" width="13.5" style="6" customWidth="1"/>
    <col min="13851" max="13851" width="9" style="6"/>
    <col min="13852" max="13852" width="11.25" style="6" customWidth="1"/>
    <col min="13853" max="13853" width="9" style="6"/>
    <col min="13854" max="13854" width="16" style="6" customWidth="1"/>
    <col min="13855" max="13855" width="13.25" style="6" customWidth="1"/>
    <col min="13856" max="13856" width="8.25" style="6" customWidth="1"/>
    <col min="13857" max="13857" width="17.58203125" style="6" customWidth="1"/>
    <col min="13858" max="13858" width="13.58203125" style="6" customWidth="1"/>
    <col min="13859" max="13859" width="13.83203125" style="6" bestFit="1" customWidth="1"/>
    <col min="13860" max="13860" width="12.58203125" style="6" bestFit="1" customWidth="1"/>
    <col min="13861" max="13861" width="13.5" style="6" bestFit="1" customWidth="1"/>
    <col min="13862" max="13862" width="16.75" style="6" bestFit="1" customWidth="1"/>
    <col min="13863" max="13863" width="17.33203125" style="6" bestFit="1" customWidth="1"/>
    <col min="13864" max="13864" width="15.75" style="6" bestFit="1" customWidth="1"/>
    <col min="13865" max="13865" width="8.25" style="6" customWidth="1"/>
    <col min="13866" max="13866" width="17.58203125" style="6" customWidth="1"/>
    <col min="13867" max="13867" width="12.58203125" style="6" bestFit="1" customWidth="1"/>
    <col min="13868" max="13868" width="15.5" style="6" customWidth="1"/>
    <col min="13869" max="13869" width="13" style="6" bestFit="1" customWidth="1"/>
    <col min="13870" max="13870" width="14.5" style="6" bestFit="1" customWidth="1"/>
    <col min="13871" max="14100" width="9" style="6"/>
    <col min="14101" max="14101" width="12.25" style="6" bestFit="1" customWidth="1"/>
    <col min="14102" max="14102" width="13.5" style="6" customWidth="1"/>
    <col min="14103" max="14103" width="21" style="6" customWidth="1"/>
    <col min="14104" max="14105" width="17.5" style="6" customWidth="1"/>
    <col min="14106" max="14106" width="13.5" style="6" customWidth="1"/>
    <col min="14107" max="14107" width="9" style="6"/>
    <col min="14108" max="14108" width="11.25" style="6" customWidth="1"/>
    <col min="14109" max="14109" width="9" style="6"/>
    <col min="14110" max="14110" width="16" style="6" customWidth="1"/>
    <col min="14111" max="14111" width="13.25" style="6" customWidth="1"/>
    <col min="14112" max="14112" width="8.25" style="6" customWidth="1"/>
    <col min="14113" max="14113" width="17.58203125" style="6" customWidth="1"/>
    <col min="14114" max="14114" width="13.58203125" style="6" customWidth="1"/>
    <col min="14115" max="14115" width="13.83203125" style="6" bestFit="1" customWidth="1"/>
    <col min="14116" max="14116" width="12.58203125" style="6" bestFit="1" customWidth="1"/>
    <col min="14117" max="14117" width="13.5" style="6" bestFit="1" customWidth="1"/>
    <col min="14118" max="14118" width="16.75" style="6" bestFit="1" customWidth="1"/>
    <col min="14119" max="14119" width="17.33203125" style="6" bestFit="1" customWidth="1"/>
    <col min="14120" max="14120" width="15.75" style="6" bestFit="1" customWidth="1"/>
    <col min="14121" max="14121" width="8.25" style="6" customWidth="1"/>
    <col min="14122" max="14122" width="17.58203125" style="6" customWidth="1"/>
    <col min="14123" max="14123" width="12.58203125" style="6" bestFit="1" customWidth="1"/>
    <col min="14124" max="14124" width="15.5" style="6" customWidth="1"/>
    <col min="14125" max="14125" width="13" style="6" bestFit="1" customWidth="1"/>
    <col min="14126" max="14126" width="14.5" style="6" bestFit="1" customWidth="1"/>
    <col min="14127" max="14356" width="9" style="6"/>
    <col min="14357" max="14357" width="12.25" style="6" bestFit="1" customWidth="1"/>
    <col min="14358" max="14358" width="13.5" style="6" customWidth="1"/>
    <col min="14359" max="14359" width="21" style="6" customWidth="1"/>
    <col min="14360" max="14361" width="17.5" style="6" customWidth="1"/>
    <col min="14362" max="14362" width="13.5" style="6" customWidth="1"/>
    <col min="14363" max="14363" width="9" style="6"/>
    <col min="14364" max="14364" width="11.25" style="6" customWidth="1"/>
    <col min="14365" max="14365" width="9" style="6"/>
    <col min="14366" max="14366" width="16" style="6" customWidth="1"/>
    <col min="14367" max="14367" width="13.25" style="6" customWidth="1"/>
    <col min="14368" max="14368" width="8.25" style="6" customWidth="1"/>
    <col min="14369" max="14369" width="17.58203125" style="6" customWidth="1"/>
    <col min="14370" max="14370" width="13.58203125" style="6" customWidth="1"/>
    <col min="14371" max="14371" width="13.83203125" style="6" bestFit="1" customWidth="1"/>
    <col min="14372" max="14372" width="12.58203125" style="6" bestFit="1" customWidth="1"/>
    <col min="14373" max="14373" width="13.5" style="6" bestFit="1" customWidth="1"/>
    <col min="14374" max="14374" width="16.75" style="6" bestFit="1" customWidth="1"/>
    <col min="14375" max="14375" width="17.33203125" style="6" bestFit="1" customWidth="1"/>
    <col min="14376" max="14376" width="15.75" style="6" bestFit="1" customWidth="1"/>
    <col min="14377" max="14377" width="8.25" style="6" customWidth="1"/>
    <col min="14378" max="14378" width="17.58203125" style="6" customWidth="1"/>
    <col min="14379" max="14379" width="12.58203125" style="6" bestFit="1" customWidth="1"/>
    <col min="14380" max="14380" width="15.5" style="6" customWidth="1"/>
    <col min="14381" max="14381" width="13" style="6" bestFit="1" customWidth="1"/>
    <col min="14382" max="14382" width="14.5" style="6" bestFit="1" customWidth="1"/>
    <col min="14383" max="14612" width="9" style="6"/>
    <col min="14613" max="14613" width="12.25" style="6" bestFit="1" customWidth="1"/>
    <col min="14614" max="14614" width="13.5" style="6" customWidth="1"/>
    <col min="14615" max="14615" width="21" style="6" customWidth="1"/>
    <col min="14616" max="14617" width="17.5" style="6" customWidth="1"/>
    <col min="14618" max="14618" width="13.5" style="6" customWidth="1"/>
    <col min="14619" max="14619" width="9" style="6"/>
    <col min="14620" max="14620" width="11.25" style="6" customWidth="1"/>
    <col min="14621" max="14621" width="9" style="6"/>
    <col min="14622" max="14622" width="16" style="6" customWidth="1"/>
    <col min="14623" max="14623" width="13.25" style="6" customWidth="1"/>
    <col min="14624" max="14624" width="8.25" style="6" customWidth="1"/>
    <col min="14625" max="14625" width="17.58203125" style="6" customWidth="1"/>
    <col min="14626" max="14626" width="13.58203125" style="6" customWidth="1"/>
    <col min="14627" max="14627" width="13.83203125" style="6" bestFit="1" customWidth="1"/>
    <col min="14628" max="14628" width="12.58203125" style="6" bestFit="1" customWidth="1"/>
    <col min="14629" max="14629" width="13.5" style="6" bestFit="1" customWidth="1"/>
    <col min="14630" max="14630" width="16.75" style="6" bestFit="1" customWidth="1"/>
    <col min="14631" max="14631" width="17.33203125" style="6" bestFit="1" customWidth="1"/>
    <col min="14632" max="14632" width="15.75" style="6" bestFit="1" customWidth="1"/>
    <col min="14633" max="14633" width="8.25" style="6" customWidth="1"/>
    <col min="14634" max="14634" width="17.58203125" style="6" customWidth="1"/>
    <col min="14635" max="14635" width="12.58203125" style="6" bestFit="1" customWidth="1"/>
    <col min="14636" max="14636" width="15.5" style="6" customWidth="1"/>
    <col min="14637" max="14637" width="13" style="6" bestFit="1" customWidth="1"/>
    <col min="14638" max="14638" width="14.5" style="6" bestFit="1" customWidth="1"/>
    <col min="14639" max="14868" width="9" style="6"/>
    <col min="14869" max="14869" width="12.25" style="6" bestFit="1" customWidth="1"/>
    <col min="14870" max="14870" width="13.5" style="6" customWidth="1"/>
    <col min="14871" max="14871" width="21" style="6" customWidth="1"/>
    <col min="14872" max="14873" width="17.5" style="6" customWidth="1"/>
    <col min="14874" max="14874" width="13.5" style="6" customWidth="1"/>
    <col min="14875" max="14875" width="9" style="6"/>
    <col min="14876" max="14876" width="11.25" style="6" customWidth="1"/>
    <col min="14877" max="14877" width="9" style="6"/>
    <col min="14878" max="14878" width="16" style="6" customWidth="1"/>
    <col min="14879" max="14879" width="13.25" style="6" customWidth="1"/>
    <col min="14880" max="14880" width="8.25" style="6" customWidth="1"/>
    <col min="14881" max="14881" width="17.58203125" style="6" customWidth="1"/>
    <col min="14882" max="14882" width="13.58203125" style="6" customWidth="1"/>
    <col min="14883" max="14883" width="13.83203125" style="6" bestFit="1" customWidth="1"/>
    <col min="14884" max="14884" width="12.58203125" style="6" bestFit="1" customWidth="1"/>
    <col min="14885" max="14885" width="13.5" style="6" bestFit="1" customWidth="1"/>
    <col min="14886" max="14886" width="16.75" style="6" bestFit="1" customWidth="1"/>
    <col min="14887" max="14887" width="17.33203125" style="6" bestFit="1" customWidth="1"/>
    <col min="14888" max="14888" width="15.75" style="6" bestFit="1" customWidth="1"/>
    <col min="14889" max="14889" width="8.25" style="6" customWidth="1"/>
    <col min="14890" max="14890" width="17.58203125" style="6" customWidth="1"/>
    <col min="14891" max="14891" width="12.58203125" style="6" bestFit="1" customWidth="1"/>
    <col min="14892" max="14892" width="15.5" style="6" customWidth="1"/>
    <col min="14893" max="14893" width="13" style="6" bestFit="1" customWidth="1"/>
    <col min="14894" max="14894" width="14.5" style="6" bestFit="1" customWidth="1"/>
    <col min="14895" max="15124" width="9" style="6"/>
    <col min="15125" max="15125" width="12.25" style="6" bestFit="1" customWidth="1"/>
    <col min="15126" max="15126" width="13.5" style="6" customWidth="1"/>
    <col min="15127" max="15127" width="21" style="6" customWidth="1"/>
    <col min="15128" max="15129" width="17.5" style="6" customWidth="1"/>
    <col min="15130" max="15130" width="13.5" style="6" customWidth="1"/>
    <col min="15131" max="15131" width="9" style="6"/>
    <col min="15132" max="15132" width="11.25" style="6" customWidth="1"/>
    <col min="15133" max="15133" width="9" style="6"/>
    <col min="15134" max="15134" width="16" style="6" customWidth="1"/>
    <col min="15135" max="15135" width="13.25" style="6" customWidth="1"/>
    <col min="15136" max="15136" width="8.25" style="6" customWidth="1"/>
    <col min="15137" max="15137" width="17.58203125" style="6" customWidth="1"/>
    <col min="15138" max="15138" width="13.58203125" style="6" customWidth="1"/>
    <col min="15139" max="15139" width="13.83203125" style="6" bestFit="1" customWidth="1"/>
    <col min="15140" max="15140" width="12.58203125" style="6" bestFit="1" customWidth="1"/>
    <col min="15141" max="15141" width="13.5" style="6" bestFit="1" customWidth="1"/>
    <col min="15142" max="15142" width="16.75" style="6" bestFit="1" customWidth="1"/>
    <col min="15143" max="15143" width="17.33203125" style="6" bestFit="1" customWidth="1"/>
    <col min="15144" max="15144" width="15.75" style="6" bestFit="1" customWidth="1"/>
    <col min="15145" max="15145" width="8.25" style="6" customWidth="1"/>
    <col min="15146" max="15146" width="17.58203125" style="6" customWidth="1"/>
    <col min="15147" max="15147" width="12.58203125" style="6" bestFit="1" customWidth="1"/>
    <col min="15148" max="15148" width="15.5" style="6" customWidth="1"/>
    <col min="15149" max="15149" width="13" style="6" bestFit="1" customWidth="1"/>
    <col min="15150" max="15150" width="14.5" style="6" bestFit="1" customWidth="1"/>
    <col min="15151" max="15380" width="9" style="6"/>
    <col min="15381" max="15381" width="12.25" style="6" bestFit="1" customWidth="1"/>
    <col min="15382" max="15382" width="13.5" style="6" customWidth="1"/>
    <col min="15383" max="15383" width="21" style="6" customWidth="1"/>
    <col min="15384" max="15385" width="17.5" style="6" customWidth="1"/>
    <col min="15386" max="15386" width="13.5" style="6" customWidth="1"/>
    <col min="15387" max="15387" width="9" style="6"/>
    <col min="15388" max="15388" width="11.25" style="6" customWidth="1"/>
    <col min="15389" max="15389" width="9" style="6"/>
    <col min="15390" max="15390" width="16" style="6" customWidth="1"/>
    <col min="15391" max="15391" width="13.25" style="6" customWidth="1"/>
    <col min="15392" max="15392" width="8.25" style="6" customWidth="1"/>
    <col min="15393" max="15393" width="17.58203125" style="6" customWidth="1"/>
    <col min="15394" max="15394" width="13.58203125" style="6" customWidth="1"/>
    <col min="15395" max="15395" width="13.83203125" style="6" bestFit="1" customWidth="1"/>
    <col min="15396" max="15396" width="12.58203125" style="6" bestFit="1" customWidth="1"/>
    <col min="15397" max="15397" width="13.5" style="6" bestFit="1" customWidth="1"/>
    <col min="15398" max="15398" width="16.75" style="6" bestFit="1" customWidth="1"/>
    <col min="15399" max="15399" width="17.33203125" style="6" bestFit="1" customWidth="1"/>
    <col min="15400" max="15400" width="15.75" style="6" bestFit="1" customWidth="1"/>
    <col min="15401" max="15401" width="8.25" style="6" customWidth="1"/>
    <col min="15402" max="15402" width="17.58203125" style="6" customWidth="1"/>
    <col min="15403" max="15403" width="12.58203125" style="6" bestFit="1" customWidth="1"/>
    <col min="15404" max="15404" width="15.5" style="6" customWidth="1"/>
    <col min="15405" max="15405" width="13" style="6" bestFit="1" customWidth="1"/>
    <col min="15406" max="15406" width="14.5" style="6" bestFit="1" customWidth="1"/>
    <col min="15407" max="15636" width="9" style="6"/>
    <col min="15637" max="15637" width="12.25" style="6" bestFit="1" customWidth="1"/>
    <col min="15638" max="15638" width="13.5" style="6" customWidth="1"/>
    <col min="15639" max="15639" width="21" style="6" customWidth="1"/>
    <col min="15640" max="15641" width="17.5" style="6" customWidth="1"/>
    <col min="15642" max="15642" width="13.5" style="6" customWidth="1"/>
    <col min="15643" max="15643" width="9" style="6"/>
    <col min="15644" max="15644" width="11.25" style="6" customWidth="1"/>
    <col min="15645" max="15645" width="9" style="6"/>
    <col min="15646" max="15646" width="16" style="6" customWidth="1"/>
    <col min="15647" max="15647" width="13.25" style="6" customWidth="1"/>
    <col min="15648" max="15648" width="8.25" style="6" customWidth="1"/>
    <col min="15649" max="15649" width="17.58203125" style="6" customWidth="1"/>
    <col min="15650" max="15650" width="13.58203125" style="6" customWidth="1"/>
    <col min="15651" max="15651" width="13.83203125" style="6" bestFit="1" customWidth="1"/>
    <col min="15652" max="15652" width="12.58203125" style="6" bestFit="1" customWidth="1"/>
    <col min="15653" max="15653" width="13.5" style="6" bestFit="1" customWidth="1"/>
    <col min="15654" max="15654" width="16.75" style="6" bestFit="1" customWidth="1"/>
    <col min="15655" max="15655" width="17.33203125" style="6" bestFit="1" customWidth="1"/>
    <col min="15656" max="15656" width="15.75" style="6" bestFit="1" customWidth="1"/>
    <col min="15657" max="15657" width="8.25" style="6" customWidth="1"/>
    <col min="15658" max="15658" width="17.58203125" style="6" customWidth="1"/>
    <col min="15659" max="15659" width="12.58203125" style="6" bestFit="1" customWidth="1"/>
    <col min="15660" max="15660" width="15.5" style="6" customWidth="1"/>
    <col min="15661" max="15661" width="13" style="6" bestFit="1" customWidth="1"/>
    <col min="15662" max="15662" width="14.5" style="6" bestFit="1" customWidth="1"/>
    <col min="15663" max="15892" width="9" style="6"/>
    <col min="15893" max="15893" width="12.25" style="6" bestFit="1" customWidth="1"/>
    <col min="15894" max="15894" width="13.5" style="6" customWidth="1"/>
    <col min="15895" max="15895" width="21" style="6" customWidth="1"/>
    <col min="15896" max="15897" width="17.5" style="6" customWidth="1"/>
    <col min="15898" max="15898" width="13.5" style="6" customWidth="1"/>
    <col min="15899" max="15899" width="9" style="6"/>
    <col min="15900" max="15900" width="11.25" style="6" customWidth="1"/>
    <col min="15901" max="15901" width="9" style="6"/>
    <col min="15902" max="15902" width="16" style="6" customWidth="1"/>
    <col min="15903" max="15903" width="13.25" style="6" customWidth="1"/>
    <col min="15904" max="15904" width="8.25" style="6" customWidth="1"/>
    <col min="15905" max="15905" width="17.58203125" style="6" customWidth="1"/>
    <col min="15906" max="15906" width="13.58203125" style="6" customWidth="1"/>
    <col min="15907" max="15907" width="13.83203125" style="6" bestFit="1" customWidth="1"/>
    <col min="15908" max="15908" width="12.58203125" style="6" bestFit="1" customWidth="1"/>
    <col min="15909" max="15909" width="13.5" style="6" bestFit="1" customWidth="1"/>
    <col min="15910" max="15910" width="16.75" style="6" bestFit="1" customWidth="1"/>
    <col min="15911" max="15911" width="17.33203125" style="6" bestFit="1" customWidth="1"/>
    <col min="15912" max="15912" width="15.75" style="6" bestFit="1" customWidth="1"/>
    <col min="15913" max="15913" width="8.25" style="6" customWidth="1"/>
    <col min="15914" max="15914" width="17.58203125" style="6" customWidth="1"/>
    <col min="15915" max="15915" width="12.58203125" style="6" bestFit="1" customWidth="1"/>
    <col min="15916" max="15916" width="15.5" style="6" customWidth="1"/>
    <col min="15917" max="15917" width="13" style="6" bestFit="1" customWidth="1"/>
    <col min="15918" max="15918" width="14.5" style="6" bestFit="1" customWidth="1"/>
    <col min="15919" max="16148" width="9" style="6"/>
    <col min="16149" max="16149" width="12.25" style="6" bestFit="1" customWidth="1"/>
    <col min="16150" max="16150" width="13.5" style="6" customWidth="1"/>
    <col min="16151" max="16151" width="21" style="6" customWidth="1"/>
    <col min="16152" max="16153" width="17.5" style="6" customWidth="1"/>
    <col min="16154" max="16154" width="13.5" style="6" customWidth="1"/>
    <col min="16155" max="16155" width="9" style="6"/>
    <col min="16156" max="16156" width="11.25" style="6" customWidth="1"/>
    <col min="16157" max="16157" width="9" style="6"/>
    <col min="16158" max="16158" width="16" style="6" customWidth="1"/>
    <col min="16159" max="16159" width="13.25" style="6" customWidth="1"/>
    <col min="16160" max="16160" width="8.25" style="6" customWidth="1"/>
    <col min="16161" max="16161" width="17.58203125" style="6" customWidth="1"/>
    <col min="16162" max="16162" width="13.58203125" style="6" customWidth="1"/>
    <col min="16163" max="16163" width="13.83203125" style="6" bestFit="1" customWidth="1"/>
    <col min="16164" max="16164" width="12.58203125" style="6" bestFit="1" customWidth="1"/>
    <col min="16165" max="16165" width="13.5" style="6" bestFit="1" customWidth="1"/>
    <col min="16166" max="16166" width="16.75" style="6" bestFit="1" customWidth="1"/>
    <col min="16167" max="16167" width="17.33203125" style="6" bestFit="1" customWidth="1"/>
    <col min="16168" max="16168" width="15.75" style="6" bestFit="1" customWidth="1"/>
    <col min="16169" max="16169" width="8.25" style="6" customWidth="1"/>
    <col min="16170" max="16170" width="17.58203125" style="6" customWidth="1"/>
    <col min="16171" max="16171" width="12.58203125" style="6" bestFit="1" customWidth="1"/>
    <col min="16172" max="16172" width="15.5" style="6" customWidth="1"/>
    <col min="16173" max="16173" width="13" style="6" bestFit="1" customWidth="1"/>
    <col min="16174" max="16174" width="14.5" style="6" bestFit="1" customWidth="1"/>
    <col min="16175" max="16384" width="9" style="6"/>
  </cols>
  <sheetData>
    <row r="1" spans="1:49" ht="15.75" customHeight="1" x14ac:dyDescent="0.3">
      <c r="A1" s="55"/>
      <c r="B1" s="55"/>
      <c r="C1" s="78" t="s">
        <v>251</v>
      </c>
      <c r="D1" s="78"/>
      <c r="E1" s="78"/>
      <c r="F1" s="78" t="s">
        <v>250</v>
      </c>
      <c r="G1" s="78"/>
      <c r="H1" s="78"/>
      <c r="I1" s="78"/>
      <c r="J1" s="75" t="s">
        <v>248</v>
      </c>
      <c r="K1" s="76"/>
      <c r="L1" s="76"/>
      <c r="M1" s="76"/>
      <c r="N1" s="76"/>
      <c r="O1" s="76"/>
      <c r="P1" s="76"/>
      <c r="Q1" s="76"/>
      <c r="R1" s="76"/>
      <c r="S1" s="76"/>
      <c r="T1" s="77"/>
      <c r="U1" s="75" t="s">
        <v>249</v>
      </c>
      <c r="V1" s="76"/>
      <c r="W1" s="76"/>
      <c r="X1" s="76"/>
      <c r="Y1" s="76"/>
      <c r="Z1" s="76"/>
      <c r="AA1" s="76"/>
      <c r="AB1" s="76"/>
      <c r="AC1" s="76"/>
      <c r="AD1" s="77"/>
      <c r="AE1" s="78" t="s">
        <v>8</v>
      </c>
      <c r="AF1" s="78"/>
      <c r="AG1" s="78"/>
      <c r="AH1" s="56"/>
      <c r="AI1" s="78" t="s">
        <v>233</v>
      </c>
      <c r="AJ1" s="78"/>
      <c r="AK1" s="78"/>
      <c r="AL1" s="78"/>
      <c r="AM1" s="78"/>
      <c r="AN1" s="78"/>
      <c r="AO1" s="78"/>
      <c r="AP1" s="78"/>
      <c r="AQ1" s="56"/>
      <c r="AR1" s="78" t="s">
        <v>0</v>
      </c>
      <c r="AS1" s="78"/>
      <c r="AT1" s="78"/>
      <c r="AU1" s="78"/>
      <c r="AV1" s="57" t="s">
        <v>1</v>
      </c>
    </row>
    <row r="2" spans="1:49" s="37" customFormat="1" ht="30.75" customHeight="1" thickBot="1" x14ac:dyDescent="0.35">
      <c r="A2" s="58" t="s">
        <v>112</v>
      </c>
      <c r="B2" s="59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58" t="s">
        <v>8</v>
      </c>
      <c r="AF2" s="24" t="s">
        <v>117</v>
      </c>
      <c r="AG2" s="24" t="s">
        <v>354</v>
      </c>
      <c r="AH2" s="59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9" t="s">
        <v>2</v>
      </c>
      <c r="AR2" s="27" t="s">
        <v>10</v>
      </c>
      <c r="AS2" s="22" t="s">
        <v>11</v>
      </c>
      <c r="AT2" s="22" t="s">
        <v>12</v>
      </c>
      <c r="AU2" s="22" t="s">
        <v>9</v>
      </c>
      <c r="AV2" s="60" t="s">
        <v>1</v>
      </c>
      <c r="AW2" s="61" t="s">
        <v>488</v>
      </c>
    </row>
    <row r="3" spans="1:49" ht="13.5" thickTop="1" x14ac:dyDescent="0.3">
      <c r="A3" s="20">
        <v>43699</v>
      </c>
      <c r="B3" s="19" t="s">
        <v>38</v>
      </c>
      <c r="C3" s="25" t="s">
        <v>263</v>
      </c>
      <c r="D3" s="25" t="s">
        <v>39</v>
      </c>
      <c r="E3" s="25" t="s">
        <v>40</v>
      </c>
      <c r="F3" s="23" t="s">
        <v>120</v>
      </c>
      <c r="G3" s="23" t="s">
        <v>225</v>
      </c>
      <c r="H3" s="23">
        <v>44.727229999999999</v>
      </c>
      <c r="I3" s="23">
        <v>-120.3022</v>
      </c>
      <c r="J3" s="25" t="s">
        <v>32</v>
      </c>
      <c r="K3" s="25" t="s">
        <v>264</v>
      </c>
      <c r="L3" s="25" t="s">
        <v>230</v>
      </c>
      <c r="M3" s="25" t="s">
        <v>265</v>
      </c>
      <c r="N3" s="25"/>
      <c r="O3" s="25" t="s">
        <v>266</v>
      </c>
      <c r="P3" s="25" t="s">
        <v>287</v>
      </c>
      <c r="Q3" s="25">
        <v>4</v>
      </c>
      <c r="R3" s="25"/>
      <c r="S3" s="25"/>
      <c r="T3" s="25" t="s">
        <v>130</v>
      </c>
      <c r="U3" s="23" t="s">
        <v>138</v>
      </c>
      <c r="V3" s="23" t="s">
        <v>19</v>
      </c>
      <c r="W3" s="23" t="s">
        <v>18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130</v>
      </c>
      <c r="AE3" s="18">
        <v>2</v>
      </c>
      <c r="AF3" s="25" t="s">
        <v>41</v>
      </c>
      <c r="AG3" s="25" t="s">
        <v>130</v>
      </c>
      <c r="AH3" s="62" t="s">
        <v>38</v>
      </c>
      <c r="AI3" s="31">
        <f>_xlfn.IFS(X3="Satellite Modem",2000,X3="Landline",400, X3="Cellular Modem",670,X3="None",0, X3="",0)</f>
        <v>2000</v>
      </c>
      <c r="AJ3" s="32"/>
      <c r="AK3" s="32"/>
      <c r="AL3" s="32"/>
      <c r="AM3" s="32"/>
      <c r="AN3" s="32"/>
      <c r="AO3" s="32"/>
      <c r="AP3" s="33">
        <f t="shared" ref="AP3:AP47" si="0">SUM(AI3:AO3)</f>
        <v>2000</v>
      </c>
      <c r="AQ3" s="62" t="s">
        <v>38</v>
      </c>
      <c r="AR3" s="32">
        <f>_xlfn.IFS(X3="Landline", 0,X3="Cellular Modem", 300, X3="Satellite Modem", 1440,X3="None",0, X3="",0)</f>
        <v>1440</v>
      </c>
      <c r="AS3" s="32"/>
      <c r="AT3" s="32">
        <f>12*90</f>
        <v>1080</v>
      </c>
      <c r="AU3" s="32">
        <f t="shared" ref="AU3:AU35" si="1">SUM(AR3:AT3)</f>
        <v>2520</v>
      </c>
      <c r="AV3" s="34">
        <f t="shared" ref="AV3:AV35" si="2">(0.1*AP3)+AU3</f>
        <v>2720</v>
      </c>
    </row>
    <row r="4" spans="1:49" x14ac:dyDescent="0.3">
      <c r="A4" s="20">
        <v>43699</v>
      </c>
      <c r="B4" s="19" t="s">
        <v>42</v>
      </c>
      <c r="C4" s="25" t="s">
        <v>212</v>
      </c>
      <c r="D4" s="25" t="s">
        <v>39</v>
      </c>
      <c r="E4" s="25" t="s">
        <v>40</v>
      </c>
      <c r="F4" s="23"/>
      <c r="G4" s="23"/>
      <c r="H4" s="23"/>
      <c r="I4" s="2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3"/>
      <c r="V4" s="23"/>
      <c r="W4" s="23"/>
      <c r="X4" s="23" t="s">
        <v>16</v>
      </c>
      <c r="Y4" s="23" t="s">
        <v>95</v>
      </c>
      <c r="Z4" s="23" t="s">
        <v>106</v>
      </c>
      <c r="AA4" s="23"/>
      <c r="AB4" s="23"/>
      <c r="AC4" s="23"/>
      <c r="AD4" s="23"/>
      <c r="AE4" s="18"/>
      <c r="AF4" s="25"/>
      <c r="AG4" s="25"/>
      <c r="AH4" s="62" t="s">
        <v>42</v>
      </c>
      <c r="AI4" s="31">
        <f t="shared" ref="AI4:AI47" si="3">_xlfn.IFS(X4="Satellite Modem",2000,X4="Landline",400, X4="Cellular Modem",670,X4="None",0, X4="",0)</f>
        <v>2000</v>
      </c>
      <c r="AJ4" s="32"/>
      <c r="AK4" s="32"/>
      <c r="AL4" s="32"/>
      <c r="AM4" s="32"/>
      <c r="AN4" s="32"/>
      <c r="AO4" s="32"/>
      <c r="AP4" s="33">
        <f t="shared" ref="AP4" si="4">SUM(AI4:AO4)</f>
        <v>2000</v>
      </c>
      <c r="AQ4" s="62" t="s">
        <v>42</v>
      </c>
      <c r="AR4" s="32">
        <f t="shared" ref="AR4:AR47" si="5">_xlfn.IFS(X4="Landline", 0,X4="Cellular Modem", 300, X4="Satellite Modem", 1440,X4="None",0, X4="",0)</f>
        <v>1440</v>
      </c>
      <c r="AS4" s="32"/>
      <c r="AT4" s="32">
        <v>1080</v>
      </c>
      <c r="AU4" s="32">
        <f t="shared" ref="AU4" si="6">SUM(AR4:AT4)</f>
        <v>2520</v>
      </c>
      <c r="AV4" s="34">
        <f t="shared" ref="AV4" si="7">(0.1*AP4)+AU4</f>
        <v>2720</v>
      </c>
    </row>
    <row r="5" spans="1:49" x14ac:dyDescent="0.3">
      <c r="A5" s="20">
        <v>43699</v>
      </c>
      <c r="B5" s="19" t="s">
        <v>217</v>
      </c>
      <c r="C5" s="25" t="s">
        <v>402</v>
      </c>
      <c r="D5" s="25" t="s">
        <v>39</v>
      </c>
      <c r="E5" s="25" t="s">
        <v>40</v>
      </c>
      <c r="F5" s="23" t="s">
        <v>120</v>
      </c>
      <c r="G5" s="23" t="s">
        <v>225</v>
      </c>
      <c r="H5" s="23">
        <v>45.595739549999998</v>
      </c>
      <c r="I5" s="23">
        <v>-120.4109284</v>
      </c>
      <c r="J5" s="25" t="s">
        <v>32</v>
      </c>
      <c r="K5" s="25" t="s">
        <v>264</v>
      </c>
      <c r="L5" s="25"/>
      <c r="M5" s="25"/>
      <c r="N5" s="25"/>
      <c r="O5" s="25" t="s">
        <v>403</v>
      </c>
      <c r="P5" s="25" t="s">
        <v>285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97</v>
      </c>
      <c r="X5" s="23" t="s">
        <v>16</v>
      </c>
      <c r="Y5" s="23" t="s">
        <v>95</v>
      </c>
      <c r="Z5" s="23" t="s">
        <v>106</v>
      </c>
      <c r="AA5" s="23"/>
      <c r="AB5" s="23"/>
      <c r="AC5" s="23"/>
      <c r="AD5" s="23" t="s">
        <v>118</v>
      </c>
      <c r="AE5" s="18">
        <v>12</v>
      </c>
      <c r="AF5" s="25" t="s">
        <v>41</v>
      </c>
      <c r="AG5" s="25" t="s">
        <v>118</v>
      </c>
      <c r="AH5" s="62" t="s">
        <v>217</v>
      </c>
      <c r="AI5" s="31">
        <f t="shared" si="3"/>
        <v>2000</v>
      </c>
      <c r="AJ5" s="32"/>
      <c r="AK5" s="32"/>
      <c r="AL5" s="32"/>
      <c r="AM5" s="32"/>
      <c r="AN5" s="32"/>
      <c r="AO5" s="32"/>
      <c r="AP5" s="33">
        <f t="shared" si="0"/>
        <v>2000</v>
      </c>
      <c r="AQ5" s="62" t="s">
        <v>217</v>
      </c>
      <c r="AR5" s="32">
        <f t="shared" si="5"/>
        <v>1440</v>
      </c>
      <c r="AS5" s="32"/>
      <c r="AT5" s="32">
        <v>1080</v>
      </c>
      <c r="AU5" s="32">
        <f t="shared" si="1"/>
        <v>2520</v>
      </c>
      <c r="AV5" s="34">
        <f t="shared" si="2"/>
        <v>2720</v>
      </c>
    </row>
    <row r="6" spans="1:49" x14ac:dyDescent="0.3">
      <c r="A6" s="20">
        <v>43699</v>
      </c>
      <c r="B6" s="19" t="s">
        <v>46</v>
      </c>
      <c r="C6" s="25" t="s">
        <v>269</v>
      </c>
      <c r="D6" s="25" t="s">
        <v>39</v>
      </c>
      <c r="E6" s="25" t="s">
        <v>40</v>
      </c>
      <c r="F6" s="23" t="s">
        <v>120</v>
      </c>
      <c r="G6" s="23" t="s">
        <v>216</v>
      </c>
      <c r="H6" s="23">
        <v>44.422105360000003</v>
      </c>
      <c r="I6" s="23">
        <v>-119.54066539999999</v>
      </c>
      <c r="J6" s="25" t="s">
        <v>44</v>
      </c>
      <c r="K6" s="25" t="s">
        <v>270</v>
      </c>
      <c r="L6" s="25" t="s">
        <v>230</v>
      </c>
      <c r="M6" s="25" t="s">
        <v>265</v>
      </c>
      <c r="N6" s="25"/>
      <c r="O6" s="25"/>
      <c r="P6" s="25" t="s">
        <v>288</v>
      </c>
      <c r="Q6" s="25">
        <v>4</v>
      </c>
      <c r="R6" s="25">
        <v>6</v>
      </c>
      <c r="S6" s="25"/>
      <c r="T6" s="25" t="s">
        <v>118</v>
      </c>
      <c r="U6" s="23" t="s">
        <v>138</v>
      </c>
      <c r="V6" s="23" t="s">
        <v>19</v>
      </c>
      <c r="W6" s="23" t="s">
        <v>18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300</v>
      </c>
      <c r="AC6" s="23"/>
      <c r="AD6" s="23" t="s">
        <v>118</v>
      </c>
      <c r="AE6" s="18">
        <v>6</v>
      </c>
      <c r="AF6" s="25" t="s">
        <v>41</v>
      </c>
      <c r="AG6" s="25" t="s">
        <v>130</v>
      </c>
      <c r="AH6" s="62" t="s">
        <v>46</v>
      </c>
      <c r="AI6" s="31">
        <f t="shared" si="3"/>
        <v>670</v>
      </c>
      <c r="AJ6" s="32"/>
      <c r="AK6" s="32"/>
      <c r="AL6" s="32"/>
      <c r="AM6" s="32"/>
      <c r="AN6" s="32"/>
      <c r="AO6" s="32"/>
      <c r="AP6" s="33">
        <f t="shared" si="0"/>
        <v>670</v>
      </c>
      <c r="AQ6" s="62" t="s">
        <v>46</v>
      </c>
      <c r="AR6" s="32">
        <f t="shared" si="5"/>
        <v>300</v>
      </c>
      <c r="AS6" s="32"/>
      <c r="AT6" s="32">
        <f>12*90</f>
        <v>1080</v>
      </c>
      <c r="AU6" s="32">
        <f t="shared" si="1"/>
        <v>1380</v>
      </c>
      <c r="AV6" s="34">
        <f t="shared" si="2"/>
        <v>1447</v>
      </c>
    </row>
    <row r="7" spans="1:49" x14ac:dyDescent="0.3">
      <c r="A7" s="20">
        <v>43699</v>
      </c>
      <c r="B7" s="19" t="s">
        <v>47</v>
      </c>
      <c r="C7" s="25" t="s">
        <v>271</v>
      </c>
      <c r="D7" s="25" t="s">
        <v>39</v>
      </c>
      <c r="E7" s="25" t="s">
        <v>40</v>
      </c>
      <c r="F7" s="23" t="s">
        <v>120</v>
      </c>
      <c r="G7" s="23" t="s">
        <v>225</v>
      </c>
      <c r="H7" s="23">
        <v>44.31451706</v>
      </c>
      <c r="I7" s="23">
        <v>-119.53974839999999</v>
      </c>
      <c r="J7" s="25" t="s">
        <v>44</v>
      </c>
      <c r="K7" s="25" t="s">
        <v>264</v>
      </c>
      <c r="L7" s="25" t="s">
        <v>230</v>
      </c>
      <c r="M7" s="25" t="s">
        <v>265</v>
      </c>
      <c r="N7" s="25"/>
      <c r="O7" s="25"/>
      <c r="P7" s="25" t="s">
        <v>288</v>
      </c>
      <c r="Q7" s="25">
        <v>4</v>
      </c>
      <c r="R7" s="25">
        <v>6</v>
      </c>
      <c r="S7" s="25"/>
      <c r="T7" s="25" t="s">
        <v>130</v>
      </c>
      <c r="U7" s="23" t="s">
        <v>138</v>
      </c>
      <c r="V7" s="23" t="s">
        <v>19</v>
      </c>
      <c r="W7" s="23" t="s">
        <v>18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300</v>
      </c>
      <c r="AC7" s="23"/>
      <c r="AD7" s="23" t="s">
        <v>130</v>
      </c>
      <c r="AE7" s="18">
        <v>6</v>
      </c>
      <c r="AF7" s="25" t="s">
        <v>41</v>
      </c>
      <c r="AG7" s="25" t="s">
        <v>130</v>
      </c>
      <c r="AH7" s="62" t="s">
        <v>47</v>
      </c>
      <c r="AI7" s="31">
        <f t="shared" si="3"/>
        <v>2000</v>
      </c>
      <c r="AJ7" s="32"/>
      <c r="AK7" s="32"/>
      <c r="AL7" s="32"/>
      <c r="AM7" s="32"/>
      <c r="AN7" s="32"/>
      <c r="AO7" s="32"/>
      <c r="AP7" s="33">
        <f t="shared" si="0"/>
        <v>2000</v>
      </c>
      <c r="AQ7" s="62" t="s">
        <v>47</v>
      </c>
      <c r="AR7" s="32">
        <f t="shared" si="5"/>
        <v>1440</v>
      </c>
      <c r="AS7" s="32"/>
      <c r="AT7" s="32">
        <f>12*90</f>
        <v>1080</v>
      </c>
      <c r="AU7" s="32">
        <f t="shared" si="1"/>
        <v>2520</v>
      </c>
      <c r="AV7" s="34">
        <f t="shared" si="2"/>
        <v>2720</v>
      </c>
    </row>
    <row r="8" spans="1:49" x14ac:dyDescent="0.3">
      <c r="A8" s="20">
        <v>43699</v>
      </c>
      <c r="B8" s="19" t="s">
        <v>424</v>
      </c>
      <c r="C8" s="25" t="s">
        <v>444</v>
      </c>
      <c r="D8" s="25" t="s">
        <v>60</v>
      </c>
      <c r="E8" s="25" t="s">
        <v>61</v>
      </c>
      <c r="F8" s="23"/>
      <c r="G8" s="23"/>
      <c r="H8" s="23">
        <v>48.330692999999997</v>
      </c>
      <c r="I8" s="23">
        <v>-120.05609200000001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3" t="s">
        <v>138</v>
      </c>
      <c r="V8" s="23" t="s">
        <v>19</v>
      </c>
      <c r="W8" s="23" t="s">
        <v>18</v>
      </c>
      <c r="X8" s="23" t="s">
        <v>31</v>
      </c>
      <c r="Y8" s="23" t="s">
        <v>109</v>
      </c>
      <c r="Z8" s="23" t="s">
        <v>107</v>
      </c>
      <c r="AA8" s="23"/>
      <c r="AB8" s="23"/>
      <c r="AC8" s="23"/>
      <c r="AD8" s="23"/>
      <c r="AE8" s="18"/>
      <c r="AF8" s="25"/>
      <c r="AG8" s="25"/>
      <c r="AH8" s="19" t="s">
        <v>424</v>
      </c>
      <c r="AI8" s="31">
        <f t="shared" si="3"/>
        <v>670</v>
      </c>
      <c r="AJ8" s="32"/>
      <c r="AK8" s="32"/>
      <c r="AL8" s="32"/>
      <c r="AM8" s="32"/>
      <c r="AN8" s="32"/>
      <c r="AO8" s="32"/>
      <c r="AP8" s="33">
        <f t="shared" si="0"/>
        <v>670</v>
      </c>
      <c r="AQ8" s="62" t="s">
        <v>424</v>
      </c>
      <c r="AR8" s="32">
        <f t="shared" si="5"/>
        <v>300</v>
      </c>
      <c r="AS8" s="32"/>
      <c r="AT8" s="32">
        <f t="shared" ref="AT8:AT47" si="8">12*90</f>
        <v>1080</v>
      </c>
      <c r="AU8" s="32">
        <f t="shared" si="1"/>
        <v>1380</v>
      </c>
      <c r="AV8" s="34">
        <f t="shared" si="2"/>
        <v>1447</v>
      </c>
    </row>
    <row r="9" spans="1:49" x14ac:dyDescent="0.3">
      <c r="A9" s="20">
        <v>43699</v>
      </c>
      <c r="B9" s="19" t="s">
        <v>423</v>
      </c>
      <c r="C9" s="25" t="s">
        <v>447</v>
      </c>
      <c r="D9" s="25" t="s">
        <v>60</v>
      </c>
      <c r="E9" s="25" t="s">
        <v>61</v>
      </c>
      <c r="F9" s="23"/>
      <c r="G9" s="23"/>
      <c r="H9" s="23">
        <v>48.669459109999998</v>
      </c>
      <c r="I9" s="23">
        <v>-120.1370584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3" t="s">
        <v>96</v>
      </c>
      <c r="V9" s="23" t="s">
        <v>98</v>
      </c>
      <c r="W9" s="23" t="s">
        <v>18</v>
      </c>
      <c r="X9" s="23" t="s">
        <v>16</v>
      </c>
      <c r="Y9" s="23" t="s">
        <v>95</v>
      </c>
      <c r="Z9" s="23" t="s">
        <v>106</v>
      </c>
      <c r="AA9" s="23"/>
      <c r="AB9" s="23"/>
      <c r="AC9" s="23"/>
      <c r="AD9" s="23"/>
      <c r="AE9" s="18"/>
      <c r="AF9" s="25"/>
      <c r="AG9" s="25"/>
      <c r="AH9" s="19" t="s">
        <v>423</v>
      </c>
      <c r="AI9" s="31">
        <f t="shared" si="3"/>
        <v>2000</v>
      </c>
      <c r="AJ9" s="32"/>
      <c r="AK9" s="32"/>
      <c r="AL9" s="32"/>
      <c r="AM9" s="32"/>
      <c r="AN9" s="32"/>
      <c r="AO9" s="32"/>
      <c r="AP9" s="33">
        <f t="shared" si="0"/>
        <v>2000</v>
      </c>
      <c r="AQ9" s="62" t="s">
        <v>423</v>
      </c>
      <c r="AR9" s="32">
        <f t="shared" si="5"/>
        <v>1440</v>
      </c>
      <c r="AS9" s="32"/>
      <c r="AT9" s="32">
        <f t="shared" si="8"/>
        <v>1080</v>
      </c>
      <c r="AU9" s="32">
        <f t="shared" si="1"/>
        <v>2520</v>
      </c>
      <c r="AV9" s="34">
        <f t="shared" si="2"/>
        <v>2720</v>
      </c>
    </row>
    <row r="10" spans="1:49" x14ac:dyDescent="0.3">
      <c r="A10" s="20">
        <v>43699</v>
      </c>
      <c r="B10" s="19" t="s">
        <v>435</v>
      </c>
      <c r="C10" s="25" t="s">
        <v>448</v>
      </c>
      <c r="D10" s="25" t="s">
        <v>60</v>
      </c>
      <c r="E10" s="25" t="s">
        <v>61</v>
      </c>
      <c r="F10" s="23"/>
      <c r="G10" s="23"/>
      <c r="H10" s="23">
        <v>48.482322949999997</v>
      </c>
      <c r="I10" s="23">
        <v>-120.18136990000001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3"/>
      <c r="V10" s="23" t="s">
        <v>476</v>
      </c>
      <c r="W10" s="23" t="s">
        <v>477</v>
      </c>
      <c r="X10" s="23" t="s">
        <v>31</v>
      </c>
      <c r="Y10" s="23" t="s">
        <v>109</v>
      </c>
      <c r="Z10" s="23" t="s">
        <v>107</v>
      </c>
      <c r="AA10" s="23"/>
      <c r="AB10" s="23"/>
      <c r="AC10" s="23"/>
      <c r="AD10" s="23"/>
      <c r="AE10" s="18"/>
      <c r="AF10" s="25"/>
      <c r="AG10" s="25"/>
      <c r="AH10" s="19" t="s">
        <v>435</v>
      </c>
      <c r="AI10" s="31">
        <f t="shared" si="3"/>
        <v>670</v>
      </c>
      <c r="AJ10" s="32"/>
      <c r="AK10" s="32"/>
      <c r="AL10" s="32"/>
      <c r="AM10" s="32"/>
      <c r="AN10" s="32"/>
      <c r="AO10" s="32"/>
      <c r="AP10" s="33">
        <f t="shared" si="0"/>
        <v>670</v>
      </c>
      <c r="AQ10" s="62" t="s">
        <v>435</v>
      </c>
      <c r="AR10" s="32">
        <f t="shared" si="5"/>
        <v>300</v>
      </c>
      <c r="AS10" s="32"/>
      <c r="AT10" s="32">
        <f t="shared" si="8"/>
        <v>1080</v>
      </c>
      <c r="AU10" s="32">
        <f t="shared" si="1"/>
        <v>1380</v>
      </c>
      <c r="AV10" s="34">
        <f t="shared" si="2"/>
        <v>1447</v>
      </c>
    </row>
    <row r="11" spans="1:49" x14ac:dyDescent="0.3">
      <c r="A11" s="20">
        <v>43699</v>
      </c>
      <c r="B11" s="19" t="s">
        <v>421</v>
      </c>
      <c r="C11" s="25" t="s">
        <v>449</v>
      </c>
      <c r="D11" s="25" t="s">
        <v>60</v>
      </c>
      <c r="E11" s="25" t="s">
        <v>61</v>
      </c>
      <c r="F11" s="23"/>
      <c r="G11" s="23"/>
      <c r="H11" s="23">
        <v>48.188367800000002</v>
      </c>
      <c r="I11" s="23">
        <v>-120.0971277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3" t="s">
        <v>96</v>
      </c>
      <c r="V11" s="23" t="s">
        <v>98</v>
      </c>
      <c r="W11" s="23" t="s">
        <v>18</v>
      </c>
      <c r="X11" s="23" t="s">
        <v>31</v>
      </c>
      <c r="Y11" s="23" t="s">
        <v>109</v>
      </c>
      <c r="Z11" s="23" t="s">
        <v>107</v>
      </c>
      <c r="AA11" s="23"/>
      <c r="AB11" s="23"/>
      <c r="AC11" s="23"/>
      <c r="AD11" s="23"/>
      <c r="AE11" s="18"/>
      <c r="AF11" s="25"/>
      <c r="AG11" s="25"/>
      <c r="AH11" s="19" t="s">
        <v>421</v>
      </c>
      <c r="AI11" s="31">
        <f t="shared" si="3"/>
        <v>670</v>
      </c>
      <c r="AJ11" s="32"/>
      <c r="AK11" s="32"/>
      <c r="AL11" s="32"/>
      <c r="AM11" s="32"/>
      <c r="AN11" s="32"/>
      <c r="AO11" s="32"/>
      <c r="AP11" s="33">
        <f t="shared" si="0"/>
        <v>670</v>
      </c>
      <c r="AQ11" s="62" t="s">
        <v>421</v>
      </c>
      <c r="AR11" s="32">
        <f t="shared" si="5"/>
        <v>300</v>
      </c>
      <c r="AS11" s="32"/>
      <c r="AT11" s="32">
        <f t="shared" si="8"/>
        <v>1080</v>
      </c>
      <c r="AU11" s="32">
        <f t="shared" si="1"/>
        <v>1380</v>
      </c>
      <c r="AV11" s="34">
        <f t="shared" si="2"/>
        <v>1447</v>
      </c>
    </row>
    <row r="12" spans="1:49" x14ac:dyDescent="0.3">
      <c r="A12" s="20">
        <v>43699</v>
      </c>
      <c r="B12" s="19" t="s">
        <v>433</v>
      </c>
      <c r="C12" s="25" t="s">
        <v>454</v>
      </c>
      <c r="D12" s="25" t="s">
        <v>60</v>
      </c>
      <c r="E12" s="25" t="s">
        <v>61</v>
      </c>
      <c r="F12" s="23"/>
      <c r="G12" s="23"/>
      <c r="H12" s="23">
        <v>48.230249999999998</v>
      </c>
      <c r="I12" s="23">
        <v>-120.117672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3"/>
      <c r="V12" s="23" t="s">
        <v>476</v>
      </c>
      <c r="W12" s="23" t="s">
        <v>477</v>
      </c>
      <c r="X12" s="23" t="s">
        <v>31</v>
      </c>
      <c r="Y12" s="23" t="s">
        <v>109</v>
      </c>
      <c r="Z12" s="23" t="s">
        <v>107</v>
      </c>
      <c r="AA12" s="23"/>
      <c r="AB12" s="23"/>
      <c r="AC12" s="23"/>
      <c r="AD12" s="23"/>
      <c r="AE12" s="18"/>
      <c r="AF12" s="25"/>
      <c r="AG12" s="25"/>
      <c r="AH12" s="19" t="s">
        <v>433</v>
      </c>
      <c r="AI12" s="31">
        <f t="shared" si="3"/>
        <v>670</v>
      </c>
      <c r="AJ12" s="32"/>
      <c r="AK12" s="32"/>
      <c r="AL12" s="32"/>
      <c r="AM12" s="32"/>
      <c r="AN12" s="32"/>
      <c r="AO12" s="32"/>
      <c r="AP12" s="33">
        <f t="shared" si="0"/>
        <v>670</v>
      </c>
      <c r="AQ12" s="62" t="s">
        <v>433</v>
      </c>
      <c r="AR12" s="32">
        <f t="shared" si="5"/>
        <v>300</v>
      </c>
      <c r="AS12" s="32"/>
      <c r="AT12" s="32">
        <f t="shared" si="8"/>
        <v>1080</v>
      </c>
      <c r="AU12" s="32">
        <f t="shared" si="1"/>
        <v>1380</v>
      </c>
      <c r="AV12" s="34">
        <f t="shared" si="2"/>
        <v>1447</v>
      </c>
    </row>
    <row r="13" spans="1:49" x14ac:dyDescent="0.3">
      <c r="A13" s="20">
        <v>43699</v>
      </c>
      <c r="B13" s="19" t="s">
        <v>420</v>
      </c>
      <c r="C13" s="25" t="s">
        <v>455</v>
      </c>
      <c r="D13" s="25" t="s">
        <v>60</v>
      </c>
      <c r="E13" s="25" t="s">
        <v>61</v>
      </c>
      <c r="F13" s="23"/>
      <c r="G13" s="23"/>
      <c r="H13" s="23">
        <v>48.054608330000001</v>
      </c>
      <c r="I13" s="23">
        <v>-119.9281211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3"/>
      <c r="V13" s="23" t="s">
        <v>476</v>
      </c>
      <c r="W13" s="23" t="s">
        <v>475</v>
      </c>
      <c r="X13" s="23" t="s">
        <v>31</v>
      </c>
      <c r="Y13" s="23" t="s">
        <v>109</v>
      </c>
      <c r="Z13" s="23" t="s">
        <v>107</v>
      </c>
      <c r="AA13" s="23"/>
      <c r="AB13" s="23"/>
      <c r="AC13" s="23"/>
      <c r="AD13" s="23"/>
      <c r="AE13" s="18"/>
      <c r="AF13" s="25"/>
      <c r="AG13" s="25"/>
      <c r="AH13" s="19" t="s">
        <v>420</v>
      </c>
      <c r="AI13" s="31">
        <f t="shared" si="3"/>
        <v>670</v>
      </c>
      <c r="AJ13" s="32"/>
      <c r="AK13" s="32"/>
      <c r="AL13" s="32"/>
      <c r="AM13" s="32"/>
      <c r="AN13" s="32"/>
      <c r="AO13" s="32"/>
      <c r="AP13" s="33">
        <f t="shared" si="0"/>
        <v>670</v>
      </c>
      <c r="AQ13" s="62" t="s">
        <v>420</v>
      </c>
      <c r="AR13" s="32">
        <f t="shared" si="5"/>
        <v>300</v>
      </c>
      <c r="AS13" s="32"/>
      <c r="AT13" s="32">
        <f t="shared" si="8"/>
        <v>1080</v>
      </c>
      <c r="AU13" s="32">
        <f t="shared" si="1"/>
        <v>1380</v>
      </c>
      <c r="AV13" s="34">
        <f t="shared" si="2"/>
        <v>1447</v>
      </c>
    </row>
    <row r="14" spans="1:49" x14ac:dyDescent="0.3">
      <c r="A14" s="20">
        <v>43699</v>
      </c>
      <c r="B14" s="19" t="s">
        <v>425</v>
      </c>
      <c r="C14" s="25" t="s">
        <v>461</v>
      </c>
      <c r="D14" s="25" t="s">
        <v>60</v>
      </c>
      <c r="E14" s="25" t="s">
        <v>61</v>
      </c>
      <c r="F14" s="23"/>
      <c r="G14" s="23"/>
      <c r="H14" s="23">
        <v>48.246995990000002</v>
      </c>
      <c r="I14" s="23">
        <v>-120.1184638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3" t="s">
        <v>96</v>
      </c>
      <c r="V14" s="23" t="s">
        <v>98</v>
      </c>
      <c r="W14" s="23" t="s">
        <v>18</v>
      </c>
      <c r="X14" s="23" t="s">
        <v>31</v>
      </c>
      <c r="Y14" s="23" t="s">
        <v>109</v>
      </c>
      <c r="Z14" s="23" t="s">
        <v>107</v>
      </c>
      <c r="AA14" s="23"/>
      <c r="AB14" s="23"/>
      <c r="AC14" s="23"/>
      <c r="AD14" s="23"/>
      <c r="AE14" s="18"/>
      <c r="AF14" s="25"/>
      <c r="AG14" s="25"/>
      <c r="AH14" s="19" t="s">
        <v>425</v>
      </c>
      <c r="AI14" s="31">
        <f t="shared" si="3"/>
        <v>670</v>
      </c>
      <c r="AJ14" s="32"/>
      <c r="AK14" s="32"/>
      <c r="AL14" s="32"/>
      <c r="AM14" s="32"/>
      <c r="AN14" s="32"/>
      <c r="AO14" s="32"/>
      <c r="AP14" s="33">
        <f t="shared" si="0"/>
        <v>670</v>
      </c>
      <c r="AQ14" s="62" t="s">
        <v>425</v>
      </c>
      <c r="AR14" s="32">
        <f t="shared" si="5"/>
        <v>300</v>
      </c>
      <c r="AS14" s="32"/>
      <c r="AT14" s="32">
        <f t="shared" si="8"/>
        <v>1080</v>
      </c>
      <c r="AU14" s="32">
        <f t="shared" si="1"/>
        <v>1380</v>
      </c>
      <c r="AV14" s="34">
        <f t="shared" si="2"/>
        <v>1447</v>
      </c>
    </row>
    <row r="15" spans="1:49" x14ac:dyDescent="0.3">
      <c r="A15" s="20">
        <v>43699</v>
      </c>
      <c r="B15" s="19" t="s">
        <v>434</v>
      </c>
      <c r="C15" s="25" t="s">
        <v>462</v>
      </c>
      <c r="D15" s="25" t="s">
        <v>60</v>
      </c>
      <c r="E15" s="25" t="s">
        <v>61</v>
      </c>
      <c r="F15" s="23"/>
      <c r="G15" s="23"/>
      <c r="H15" s="23">
        <v>48.487796719999999</v>
      </c>
      <c r="I15" s="23">
        <v>-120.22868099999999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3"/>
      <c r="V15" s="23" t="s">
        <v>476</v>
      </c>
      <c r="W15" s="23" t="s">
        <v>477</v>
      </c>
      <c r="X15" s="23" t="s">
        <v>31</v>
      </c>
      <c r="Y15" s="23" t="s">
        <v>109</v>
      </c>
      <c r="Z15" s="23" t="s">
        <v>107</v>
      </c>
      <c r="AA15" s="23"/>
      <c r="AB15" s="23"/>
      <c r="AC15" s="23"/>
      <c r="AD15" s="23"/>
      <c r="AE15" s="18"/>
      <c r="AF15" s="25"/>
      <c r="AG15" s="25"/>
      <c r="AH15" s="19" t="s">
        <v>434</v>
      </c>
      <c r="AI15" s="31">
        <f t="shared" si="3"/>
        <v>670</v>
      </c>
      <c r="AJ15" s="32"/>
      <c r="AK15" s="32"/>
      <c r="AL15" s="32"/>
      <c r="AM15" s="32"/>
      <c r="AN15" s="32"/>
      <c r="AO15" s="32"/>
      <c r="AP15" s="33">
        <f t="shared" si="0"/>
        <v>670</v>
      </c>
      <c r="AQ15" s="62" t="s">
        <v>434</v>
      </c>
      <c r="AR15" s="32">
        <f t="shared" si="5"/>
        <v>300</v>
      </c>
      <c r="AS15" s="32"/>
      <c r="AT15" s="32">
        <f t="shared" si="8"/>
        <v>1080</v>
      </c>
      <c r="AU15" s="32">
        <f t="shared" si="1"/>
        <v>1380</v>
      </c>
      <c r="AV15" s="34">
        <f t="shared" si="2"/>
        <v>1447</v>
      </c>
    </row>
    <row r="16" spans="1:49" x14ac:dyDescent="0.3">
      <c r="A16" s="20">
        <v>43699</v>
      </c>
      <c r="B16" s="19" t="s">
        <v>436</v>
      </c>
      <c r="C16" s="25" t="s">
        <v>465</v>
      </c>
      <c r="D16" s="25" t="s">
        <v>60</v>
      </c>
      <c r="E16" s="25" t="s">
        <v>61</v>
      </c>
      <c r="F16" s="23"/>
      <c r="G16" s="23"/>
      <c r="H16" s="23">
        <v>48.309838079999999</v>
      </c>
      <c r="I16" s="23">
        <v>-120.062335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3"/>
      <c r="V16" s="23" t="s">
        <v>98</v>
      </c>
      <c r="W16" s="23" t="s">
        <v>477</v>
      </c>
      <c r="X16" s="23" t="s">
        <v>31</v>
      </c>
      <c r="Y16" s="23" t="s">
        <v>109</v>
      </c>
      <c r="Z16" s="23" t="s">
        <v>107</v>
      </c>
      <c r="AA16" s="23"/>
      <c r="AB16" s="23"/>
      <c r="AC16" s="23"/>
      <c r="AD16" s="23"/>
      <c r="AE16" s="18"/>
      <c r="AF16" s="25"/>
      <c r="AG16" s="25"/>
      <c r="AH16" s="19" t="s">
        <v>436</v>
      </c>
      <c r="AI16" s="31">
        <f t="shared" si="3"/>
        <v>670</v>
      </c>
      <c r="AJ16" s="32"/>
      <c r="AK16" s="32"/>
      <c r="AL16" s="32"/>
      <c r="AM16" s="32"/>
      <c r="AN16" s="32"/>
      <c r="AO16" s="32"/>
      <c r="AP16" s="33">
        <f t="shared" si="0"/>
        <v>670</v>
      </c>
      <c r="AQ16" s="62" t="s">
        <v>436</v>
      </c>
      <c r="AR16" s="32">
        <f t="shared" si="5"/>
        <v>300</v>
      </c>
      <c r="AS16" s="32"/>
      <c r="AT16" s="32">
        <f t="shared" si="8"/>
        <v>1080</v>
      </c>
      <c r="AU16" s="32">
        <f t="shared" si="1"/>
        <v>1380</v>
      </c>
      <c r="AV16" s="34">
        <f t="shared" si="2"/>
        <v>1447</v>
      </c>
    </row>
    <row r="17" spans="1:48" x14ac:dyDescent="0.3">
      <c r="A17" s="20">
        <v>43699</v>
      </c>
      <c r="B17" s="19" t="s">
        <v>422</v>
      </c>
      <c r="C17" s="25" t="s">
        <v>468</v>
      </c>
      <c r="D17" s="25" t="s">
        <v>60</v>
      </c>
      <c r="E17" s="25" t="s">
        <v>61</v>
      </c>
      <c r="F17" s="23"/>
      <c r="G17" s="23"/>
      <c r="H17" s="23">
        <v>48.367135449999999</v>
      </c>
      <c r="I17" s="23">
        <v>-120.13832960000001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3" t="s">
        <v>138</v>
      </c>
      <c r="V17" s="23" t="s">
        <v>19</v>
      </c>
      <c r="W17" s="23" t="s">
        <v>18</v>
      </c>
      <c r="X17" s="23" t="s">
        <v>31</v>
      </c>
      <c r="Y17" s="23" t="s">
        <v>109</v>
      </c>
      <c r="Z17" s="23" t="s">
        <v>107</v>
      </c>
      <c r="AA17" s="23"/>
      <c r="AB17" s="23"/>
      <c r="AC17" s="23"/>
      <c r="AD17" s="23"/>
      <c r="AE17" s="18"/>
      <c r="AF17" s="25"/>
      <c r="AG17" s="25"/>
      <c r="AH17" s="19" t="s">
        <v>422</v>
      </c>
      <c r="AI17" s="31">
        <f t="shared" si="3"/>
        <v>670</v>
      </c>
      <c r="AJ17" s="32"/>
      <c r="AK17" s="32"/>
      <c r="AL17" s="32"/>
      <c r="AM17" s="32"/>
      <c r="AN17" s="32"/>
      <c r="AO17" s="32"/>
      <c r="AP17" s="33">
        <f t="shared" si="0"/>
        <v>670</v>
      </c>
      <c r="AQ17" s="62" t="s">
        <v>422</v>
      </c>
      <c r="AR17" s="32">
        <f t="shared" si="5"/>
        <v>300</v>
      </c>
      <c r="AS17" s="32"/>
      <c r="AT17" s="32">
        <f t="shared" si="8"/>
        <v>1080</v>
      </c>
      <c r="AU17" s="32">
        <f t="shared" si="1"/>
        <v>1380</v>
      </c>
      <c r="AV17" s="34">
        <f t="shared" si="2"/>
        <v>1447</v>
      </c>
    </row>
    <row r="18" spans="1:48" x14ac:dyDescent="0.3">
      <c r="A18" s="20">
        <v>43699</v>
      </c>
      <c r="B18" s="19" t="s">
        <v>441</v>
      </c>
      <c r="C18" s="25" t="s">
        <v>446</v>
      </c>
      <c r="D18" s="25" t="s">
        <v>473</v>
      </c>
      <c r="E18" s="25" t="s">
        <v>474</v>
      </c>
      <c r="F18" s="23"/>
      <c r="G18" s="23"/>
      <c r="H18" s="23">
        <v>46.269210000000001</v>
      </c>
      <c r="I18" s="23">
        <v>-118.16733000000001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3"/>
      <c r="V18" s="23" t="s">
        <v>476</v>
      </c>
      <c r="W18" s="23" t="s">
        <v>477</v>
      </c>
      <c r="X18" s="23" t="s">
        <v>31</v>
      </c>
      <c r="Y18" s="23" t="s">
        <v>109</v>
      </c>
      <c r="Z18" s="23" t="s">
        <v>107</v>
      </c>
      <c r="AA18" s="23"/>
      <c r="AB18" s="23"/>
      <c r="AC18" s="23"/>
      <c r="AD18" s="23"/>
      <c r="AE18" s="18"/>
      <c r="AF18" s="25"/>
      <c r="AG18" s="25"/>
      <c r="AH18" s="19" t="s">
        <v>441</v>
      </c>
      <c r="AI18" s="31">
        <f t="shared" si="3"/>
        <v>670</v>
      </c>
      <c r="AJ18" s="32"/>
      <c r="AK18" s="32"/>
      <c r="AL18" s="32"/>
      <c r="AM18" s="32"/>
      <c r="AN18" s="32"/>
      <c r="AO18" s="32"/>
      <c r="AP18" s="33">
        <f t="shared" si="0"/>
        <v>670</v>
      </c>
      <c r="AQ18" s="62" t="s">
        <v>441</v>
      </c>
      <c r="AR18" s="32">
        <f t="shared" si="5"/>
        <v>300</v>
      </c>
      <c r="AS18" s="32"/>
      <c r="AT18" s="32">
        <f t="shared" si="8"/>
        <v>1080</v>
      </c>
      <c r="AU18" s="32">
        <f t="shared" si="1"/>
        <v>1380</v>
      </c>
      <c r="AV18" s="34">
        <f t="shared" si="2"/>
        <v>1447</v>
      </c>
    </row>
    <row r="19" spans="1:48" x14ac:dyDescent="0.3">
      <c r="A19" s="20">
        <v>43699</v>
      </c>
      <c r="B19" s="19" t="s">
        <v>429</v>
      </c>
      <c r="C19" s="25" t="s">
        <v>450</v>
      </c>
      <c r="D19" s="25" t="s">
        <v>473</v>
      </c>
      <c r="E19" s="25" t="s">
        <v>474</v>
      </c>
      <c r="F19" s="23"/>
      <c r="G19" s="23"/>
      <c r="H19" s="23">
        <v>46.287438889999997</v>
      </c>
      <c r="I19" s="23">
        <v>-118.48893889999999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3"/>
      <c r="V19" s="23" t="s">
        <v>476</v>
      </c>
      <c r="W19" s="23" t="s">
        <v>475</v>
      </c>
      <c r="X19" s="23" t="s">
        <v>31</v>
      </c>
      <c r="Y19" s="23" t="s">
        <v>109</v>
      </c>
      <c r="Z19" s="23" t="s">
        <v>107</v>
      </c>
      <c r="AA19" s="23"/>
      <c r="AB19" s="23"/>
      <c r="AC19" s="23"/>
      <c r="AD19" s="23"/>
      <c r="AE19" s="18"/>
      <c r="AF19" s="25"/>
      <c r="AG19" s="25"/>
      <c r="AH19" s="19" t="s">
        <v>429</v>
      </c>
      <c r="AI19" s="31">
        <f t="shared" si="3"/>
        <v>670</v>
      </c>
      <c r="AJ19" s="32"/>
      <c r="AK19" s="32"/>
      <c r="AL19" s="32"/>
      <c r="AM19" s="32"/>
      <c r="AN19" s="32"/>
      <c r="AO19" s="32"/>
      <c r="AP19" s="33">
        <f t="shared" si="0"/>
        <v>670</v>
      </c>
      <c r="AQ19" s="62" t="s">
        <v>429</v>
      </c>
      <c r="AR19" s="32">
        <f t="shared" si="5"/>
        <v>300</v>
      </c>
      <c r="AS19" s="32"/>
      <c r="AT19" s="32">
        <f t="shared" si="8"/>
        <v>1080</v>
      </c>
      <c r="AU19" s="32">
        <f t="shared" si="1"/>
        <v>1380</v>
      </c>
      <c r="AV19" s="34">
        <f t="shared" si="2"/>
        <v>1447</v>
      </c>
    </row>
    <row r="20" spans="1:48" x14ac:dyDescent="0.3">
      <c r="A20" s="20">
        <v>43699</v>
      </c>
      <c r="B20" s="19" t="s">
        <v>439</v>
      </c>
      <c r="C20" s="25" t="s">
        <v>458</v>
      </c>
      <c r="D20" s="25" t="s">
        <v>473</v>
      </c>
      <c r="E20" s="25" t="s">
        <v>474</v>
      </c>
      <c r="F20" s="23"/>
      <c r="G20" s="23"/>
      <c r="H20" s="23">
        <v>46.544192000000002</v>
      </c>
      <c r="I20" s="23">
        <v>-118.16290100000001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3"/>
      <c r="V20" s="23" t="s">
        <v>476</v>
      </c>
      <c r="W20" s="23" t="s">
        <v>477</v>
      </c>
      <c r="X20" s="23" t="s">
        <v>16</v>
      </c>
      <c r="Y20" s="23" t="s">
        <v>95</v>
      </c>
      <c r="Z20" s="23" t="s">
        <v>106</v>
      </c>
      <c r="AA20" s="23"/>
      <c r="AB20" s="23"/>
      <c r="AC20" s="23"/>
      <c r="AD20" s="23"/>
      <c r="AE20" s="18"/>
      <c r="AF20" s="25"/>
      <c r="AG20" s="25"/>
      <c r="AH20" s="19" t="s">
        <v>439</v>
      </c>
      <c r="AI20" s="31">
        <f t="shared" si="3"/>
        <v>2000</v>
      </c>
      <c r="AJ20" s="32"/>
      <c r="AK20" s="32"/>
      <c r="AL20" s="32"/>
      <c r="AM20" s="32"/>
      <c r="AN20" s="32"/>
      <c r="AO20" s="32"/>
      <c r="AP20" s="33">
        <f t="shared" si="0"/>
        <v>2000</v>
      </c>
      <c r="AQ20" s="62" t="s">
        <v>439</v>
      </c>
      <c r="AR20" s="32">
        <f t="shared" si="5"/>
        <v>1440</v>
      </c>
      <c r="AS20" s="32"/>
      <c r="AT20" s="32">
        <f t="shared" si="8"/>
        <v>1080</v>
      </c>
      <c r="AU20" s="32">
        <f t="shared" si="1"/>
        <v>2520</v>
      </c>
      <c r="AV20" s="34">
        <f t="shared" si="2"/>
        <v>2720</v>
      </c>
    </row>
    <row r="21" spans="1:48" x14ac:dyDescent="0.3">
      <c r="A21" s="20">
        <v>43699</v>
      </c>
      <c r="B21" s="19" t="s">
        <v>427</v>
      </c>
      <c r="C21" s="25" t="s">
        <v>463</v>
      </c>
      <c r="D21" s="25" t="s">
        <v>473</v>
      </c>
      <c r="E21" s="25" t="s">
        <v>474</v>
      </c>
      <c r="F21" s="23"/>
      <c r="G21" s="23"/>
      <c r="H21" s="23">
        <v>46.505238830000003</v>
      </c>
      <c r="I21" s="23">
        <v>-118.01627360000001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3"/>
      <c r="V21" s="23" t="s">
        <v>476</v>
      </c>
      <c r="W21" s="23" t="s">
        <v>475</v>
      </c>
      <c r="X21" s="23" t="s">
        <v>31</v>
      </c>
      <c r="Y21" s="23" t="s">
        <v>109</v>
      </c>
      <c r="Z21" s="23" t="s">
        <v>107</v>
      </c>
      <c r="AA21" s="23"/>
      <c r="AB21" s="23"/>
      <c r="AC21" s="23"/>
      <c r="AD21" s="23"/>
      <c r="AE21" s="18"/>
      <c r="AF21" s="25"/>
      <c r="AG21" s="25"/>
      <c r="AH21" s="19" t="s">
        <v>427</v>
      </c>
      <c r="AI21" s="31">
        <f t="shared" si="3"/>
        <v>670</v>
      </c>
      <c r="AJ21" s="32"/>
      <c r="AK21" s="32"/>
      <c r="AL21" s="32"/>
      <c r="AM21" s="32"/>
      <c r="AN21" s="32"/>
      <c r="AO21" s="32"/>
      <c r="AP21" s="33">
        <f t="shared" si="0"/>
        <v>670</v>
      </c>
      <c r="AQ21" s="62" t="s">
        <v>427</v>
      </c>
      <c r="AR21" s="32">
        <f t="shared" si="5"/>
        <v>300</v>
      </c>
      <c r="AS21" s="32"/>
      <c r="AT21" s="32">
        <f t="shared" si="8"/>
        <v>1080</v>
      </c>
      <c r="AU21" s="32">
        <f t="shared" si="1"/>
        <v>1380</v>
      </c>
      <c r="AV21" s="34">
        <f t="shared" si="2"/>
        <v>1447</v>
      </c>
    </row>
    <row r="22" spans="1:48" x14ac:dyDescent="0.3">
      <c r="A22" s="20">
        <v>43699</v>
      </c>
      <c r="B22" s="19" t="s">
        <v>428</v>
      </c>
      <c r="C22" s="25" t="s">
        <v>467</v>
      </c>
      <c r="D22" s="25" t="s">
        <v>473</v>
      </c>
      <c r="E22" s="25" t="s">
        <v>474</v>
      </c>
      <c r="F22" s="23"/>
      <c r="G22" s="23"/>
      <c r="H22" s="23">
        <v>46.309626919999999</v>
      </c>
      <c r="I22" s="23">
        <v>-117.6571606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3" t="s">
        <v>96</v>
      </c>
      <c r="V22" s="23" t="s">
        <v>98</v>
      </c>
      <c r="W22" s="23" t="s">
        <v>478</v>
      </c>
      <c r="X22" s="23" t="s">
        <v>16</v>
      </c>
      <c r="Y22" s="23" t="s">
        <v>95</v>
      </c>
      <c r="Z22" s="23" t="s">
        <v>106</v>
      </c>
      <c r="AA22" s="23"/>
      <c r="AB22" s="23"/>
      <c r="AC22" s="23"/>
      <c r="AD22" s="23"/>
      <c r="AE22" s="18"/>
      <c r="AF22" s="25"/>
      <c r="AG22" s="25"/>
      <c r="AH22" s="19" t="s">
        <v>428</v>
      </c>
      <c r="AI22" s="31">
        <f t="shared" si="3"/>
        <v>2000</v>
      </c>
      <c r="AJ22" s="32"/>
      <c r="AK22" s="32"/>
      <c r="AL22" s="32"/>
      <c r="AM22" s="32"/>
      <c r="AN22" s="32"/>
      <c r="AO22" s="32"/>
      <c r="AP22" s="33">
        <f t="shared" si="0"/>
        <v>2000</v>
      </c>
      <c r="AQ22" s="62" t="s">
        <v>428</v>
      </c>
      <c r="AR22" s="32">
        <f t="shared" si="5"/>
        <v>1440</v>
      </c>
      <c r="AS22" s="32"/>
      <c r="AT22" s="32">
        <f t="shared" si="8"/>
        <v>1080</v>
      </c>
      <c r="AU22" s="32">
        <f t="shared" si="1"/>
        <v>2520</v>
      </c>
      <c r="AV22" s="34">
        <f t="shared" si="2"/>
        <v>2720</v>
      </c>
    </row>
    <row r="23" spans="1:48" x14ac:dyDescent="0.3">
      <c r="A23" s="20">
        <v>43699</v>
      </c>
      <c r="B23" s="19" t="s">
        <v>440</v>
      </c>
      <c r="C23" s="25" t="s">
        <v>469</v>
      </c>
      <c r="D23" s="25" t="s">
        <v>473</v>
      </c>
      <c r="E23" s="25" t="s">
        <v>474</v>
      </c>
      <c r="F23" s="23"/>
      <c r="G23" s="23"/>
      <c r="H23" s="23">
        <v>46.415922309999999</v>
      </c>
      <c r="I23" s="23">
        <v>-117.73834189999999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3"/>
      <c r="V23" s="23" t="s">
        <v>476</v>
      </c>
      <c r="W23" s="23" t="s">
        <v>477</v>
      </c>
      <c r="X23" s="23" t="s">
        <v>16</v>
      </c>
      <c r="Y23" s="23" t="s">
        <v>95</v>
      </c>
      <c r="Z23" s="23" t="s">
        <v>106</v>
      </c>
      <c r="AA23" s="23"/>
      <c r="AB23" s="23"/>
      <c r="AC23" s="23"/>
      <c r="AD23" s="23"/>
      <c r="AE23" s="18"/>
      <c r="AF23" s="25"/>
      <c r="AG23" s="25"/>
      <c r="AH23" s="19" t="s">
        <v>440</v>
      </c>
      <c r="AI23" s="31">
        <f t="shared" si="3"/>
        <v>2000</v>
      </c>
      <c r="AJ23" s="32"/>
      <c r="AK23" s="32"/>
      <c r="AL23" s="32"/>
      <c r="AM23" s="32"/>
      <c r="AN23" s="32"/>
      <c r="AO23" s="32"/>
      <c r="AP23" s="33">
        <f t="shared" si="0"/>
        <v>2000</v>
      </c>
      <c r="AQ23" s="62" t="s">
        <v>440</v>
      </c>
      <c r="AR23" s="32">
        <f t="shared" si="5"/>
        <v>1440</v>
      </c>
      <c r="AS23" s="32"/>
      <c r="AT23" s="32">
        <f t="shared" si="8"/>
        <v>1080</v>
      </c>
      <c r="AU23" s="32">
        <f t="shared" si="1"/>
        <v>2520</v>
      </c>
      <c r="AV23" s="34">
        <f t="shared" si="2"/>
        <v>2720</v>
      </c>
    </row>
    <row r="24" spans="1:48" x14ac:dyDescent="0.3">
      <c r="A24" s="20">
        <v>43699</v>
      </c>
      <c r="B24" s="19" t="s">
        <v>438</v>
      </c>
      <c r="C24" s="25" t="s">
        <v>443</v>
      </c>
      <c r="D24" s="25" t="s">
        <v>471</v>
      </c>
      <c r="E24" s="25" t="s">
        <v>474</v>
      </c>
      <c r="F24" s="23"/>
      <c r="G24" s="23"/>
      <c r="H24" s="23">
        <v>46.274100390000001</v>
      </c>
      <c r="I24" s="23">
        <v>-118.2203536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3"/>
      <c r="V24" s="23" t="s">
        <v>476</v>
      </c>
      <c r="W24" s="23" t="s">
        <v>477</v>
      </c>
      <c r="X24" s="23" t="s">
        <v>31</v>
      </c>
      <c r="Y24" s="23" t="s">
        <v>109</v>
      </c>
      <c r="Z24" s="23" t="s">
        <v>107</v>
      </c>
      <c r="AA24" s="23"/>
      <c r="AB24" s="23"/>
      <c r="AC24" s="23"/>
      <c r="AD24" s="23"/>
      <c r="AE24" s="18"/>
      <c r="AF24" s="25"/>
      <c r="AG24" s="25"/>
      <c r="AH24" s="19" t="s">
        <v>438</v>
      </c>
      <c r="AI24" s="31">
        <f t="shared" si="3"/>
        <v>670</v>
      </c>
      <c r="AJ24" s="32"/>
      <c r="AK24" s="32"/>
      <c r="AL24" s="32"/>
      <c r="AM24" s="32"/>
      <c r="AN24" s="32"/>
      <c r="AO24" s="32"/>
      <c r="AP24" s="33">
        <f t="shared" si="0"/>
        <v>670</v>
      </c>
      <c r="AQ24" s="62" t="s">
        <v>438</v>
      </c>
      <c r="AR24" s="32">
        <f t="shared" si="5"/>
        <v>300</v>
      </c>
      <c r="AS24" s="32"/>
      <c r="AT24" s="32">
        <f t="shared" si="8"/>
        <v>1080</v>
      </c>
      <c r="AU24" s="32">
        <f t="shared" si="1"/>
        <v>1380</v>
      </c>
      <c r="AV24" s="34">
        <f t="shared" si="2"/>
        <v>1447</v>
      </c>
    </row>
    <row r="25" spans="1:48" x14ac:dyDescent="0.3">
      <c r="A25" s="20">
        <v>43699</v>
      </c>
      <c r="B25" s="19" t="s">
        <v>430</v>
      </c>
      <c r="C25" s="25" t="s">
        <v>451</v>
      </c>
      <c r="D25" s="25" t="s">
        <v>39</v>
      </c>
      <c r="E25" s="25" t="s">
        <v>72</v>
      </c>
      <c r="F25" s="23"/>
      <c r="G25" s="23"/>
      <c r="H25" s="23">
        <v>47.578648020000003</v>
      </c>
      <c r="I25" s="23">
        <v>-120.66258860000001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3"/>
      <c r="V25" s="23" t="s">
        <v>476</v>
      </c>
      <c r="W25" s="23" t="s">
        <v>477</v>
      </c>
      <c r="X25" s="23" t="s">
        <v>31</v>
      </c>
      <c r="Y25" s="23" t="s">
        <v>109</v>
      </c>
      <c r="Z25" s="23" t="s">
        <v>107</v>
      </c>
      <c r="AA25" s="23"/>
      <c r="AB25" s="23"/>
      <c r="AC25" s="23"/>
      <c r="AD25" s="23"/>
      <c r="AE25" s="18"/>
      <c r="AF25" s="25"/>
      <c r="AG25" s="25"/>
      <c r="AH25" s="19" t="s">
        <v>430</v>
      </c>
      <c r="AI25" s="31">
        <f t="shared" si="3"/>
        <v>670</v>
      </c>
      <c r="AJ25" s="32"/>
      <c r="AK25" s="32"/>
      <c r="AL25" s="32"/>
      <c r="AM25" s="32"/>
      <c r="AN25" s="32"/>
      <c r="AO25" s="32"/>
      <c r="AP25" s="33">
        <f t="shared" si="0"/>
        <v>670</v>
      </c>
      <c r="AQ25" s="62" t="s">
        <v>430</v>
      </c>
      <c r="AR25" s="32">
        <f t="shared" si="5"/>
        <v>300</v>
      </c>
      <c r="AS25" s="32"/>
      <c r="AT25" s="32">
        <f t="shared" si="8"/>
        <v>1080</v>
      </c>
      <c r="AU25" s="32">
        <f t="shared" si="1"/>
        <v>1380</v>
      </c>
      <c r="AV25" s="34">
        <f t="shared" si="2"/>
        <v>1447</v>
      </c>
    </row>
    <row r="26" spans="1:48" x14ac:dyDescent="0.3">
      <c r="A26" s="20">
        <v>43699</v>
      </c>
      <c r="B26" s="19" t="s">
        <v>431</v>
      </c>
      <c r="C26" s="25" t="s">
        <v>452</v>
      </c>
      <c r="D26" s="25" t="s">
        <v>39</v>
      </c>
      <c r="E26" s="25" t="s">
        <v>72</v>
      </c>
      <c r="F26" s="23"/>
      <c r="G26" s="23"/>
      <c r="H26" s="23">
        <v>47.549657449999998</v>
      </c>
      <c r="I26" s="23">
        <v>-120.6797104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3"/>
      <c r="V26" s="23" t="s">
        <v>476</v>
      </c>
      <c r="W26" s="23" t="s">
        <v>477</v>
      </c>
      <c r="X26" s="23" t="s">
        <v>31</v>
      </c>
      <c r="Y26" s="23" t="s">
        <v>109</v>
      </c>
      <c r="Z26" s="23" t="s">
        <v>107</v>
      </c>
      <c r="AA26" s="23"/>
      <c r="AB26" s="23"/>
      <c r="AC26" s="23"/>
      <c r="AD26" s="23"/>
      <c r="AE26" s="18"/>
      <c r="AF26" s="25"/>
      <c r="AG26" s="25"/>
      <c r="AH26" s="19" t="s">
        <v>431</v>
      </c>
      <c r="AI26" s="31">
        <f t="shared" si="3"/>
        <v>670</v>
      </c>
      <c r="AJ26" s="32"/>
      <c r="AK26" s="32"/>
      <c r="AL26" s="32"/>
      <c r="AM26" s="32"/>
      <c r="AN26" s="32"/>
      <c r="AO26" s="32"/>
      <c r="AP26" s="33">
        <f t="shared" si="0"/>
        <v>670</v>
      </c>
      <c r="AQ26" s="62" t="s">
        <v>431</v>
      </c>
      <c r="AR26" s="32">
        <f t="shared" si="5"/>
        <v>300</v>
      </c>
      <c r="AS26" s="32"/>
      <c r="AT26" s="32">
        <f t="shared" si="8"/>
        <v>1080</v>
      </c>
      <c r="AU26" s="32">
        <f t="shared" si="1"/>
        <v>1380</v>
      </c>
      <c r="AV26" s="34">
        <f t="shared" si="2"/>
        <v>1447</v>
      </c>
    </row>
    <row r="27" spans="1:48" x14ac:dyDescent="0.3">
      <c r="A27" s="20">
        <v>43699</v>
      </c>
      <c r="B27" s="19" t="s">
        <v>432</v>
      </c>
      <c r="C27" s="25" t="s">
        <v>453</v>
      </c>
      <c r="D27" s="25" t="s">
        <v>39</v>
      </c>
      <c r="E27" s="25" t="s">
        <v>72</v>
      </c>
      <c r="F27" s="23"/>
      <c r="G27" s="23"/>
      <c r="H27" s="23">
        <v>47.543481</v>
      </c>
      <c r="I27" s="23">
        <v>-120.71495400000001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3"/>
      <c r="V27" s="23" t="s">
        <v>476</v>
      </c>
      <c r="W27" s="23" t="s">
        <v>477</v>
      </c>
      <c r="X27" s="23" t="s">
        <v>31</v>
      </c>
      <c r="Y27" s="23" t="s">
        <v>109</v>
      </c>
      <c r="Z27" s="23" t="s">
        <v>107</v>
      </c>
      <c r="AA27" s="23"/>
      <c r="AB27" s="23"/>
      <c r="AC27" s="23"/>
      <c r="AD27" s="23"/>
      <c r="AE27" s="18"/>
      <c r="AF27" s="25"/>
      <c r="AG27" s="25"/>
      <c r="AH27" s="19" t="s">
        <v>432</v>
      </c>
      <c r="AI27" s="31">
        <f t="shared" si="3"/>
        <v>670</v>
      </c>
      <c r="AJ27" s="32"/>
      <c r="AK27" s="32"/>
      <c r="AL27" s="32"/>
      <c r="AM27" s="32"/>
      <c r="AN27" s="32"/>
      <c r="AO27" s="32"/>
      <c r="AP27" s="33">
        <f t="shared" si="0"/>
        <v>670</v>
      </c>
      <c r="AQ27" s="62" t="s">
        <v>432</v>
      </c>
      <c r="AR27" s="32">
        <f t="shared" si="5"/>
        <v>300</v>
      </c>
      <c r="AS27" s="32"/>
      <c r="AT27" s="32">
        <f t="shared" si="8"/>
        <v>1080</v>
      </c>
      <c r="AU27" s="32">
        <f t="shared" si="1"/>
        <v>1380</v>
      </c>
      <c r="AV27" s="34">
        <f t="shared" si="2"/>
        <v>1447</v>
      </c>
    </row>
    <row r="28" spans="1:48" x14ac:dyDescent="0.3">
      <c r="A28" s="20">
        <v>43699</v>
      </c>
      <c r="B28" s="19" t="s">
        <v>418</v>
      </c>
      <c r="C28" s="25" t="s">
        <v>459</v>
      </c>
      <c r="D28" s="25" t="s">
        <v>39</v>
      </c>
      <c r="E28" s="25" t="s">
        <v>72</v>
      </c>
      <c r="F28" s="23"/>
      <c r="G28" s="23"/>
      <c r="H28" s="23">
        <v>47.834250519999998</v>
      </c>
      <c r="I28" s="23">
        <v>-120.8389183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3" t="s">
        <v>138</v>
      </c>
      <c r="V28" s="23" t="s">
        <v>19</v>
      </c>
      <c r="W28" s="23" t="s">
        <v>18</v>
      </c>
      <c r="X28" s="23" t="s">
        <v>31</v>
      </c>
      <c r="Y28" s="23" t="s">
        <v>109</v>
      </c>
      <c r="Z28" s="23" t="s">
        <v>107</v>
      </c>
      <c r="AA28" s="23"/>
      <c r="AB28" s="23"/>
      <c r="AC28" s="23"/>
      <c r="AD28" s="23"/>
      <c r="AE28" s="18"/>
      <c r="AF28" s="25"/>
      <c r="AG28" s="25"/>
      <c r="AH28" s="19" t="s">
        <v>418</v>
      </c>
      <c r="AI28" s="31">
        <f t="shared" si="3"/>
        <v>670</v>
      </c>
      <c r="AJ28" s="32"/>
      <c r="AK28" s="32"/>
      <c r="AL28" s="32"/>
      <c r="AM28" s="32"/>
      <c r="AN28" s="32"/>
      <c r="AO28" s="32"/>
      <c r="AP28" s="33">
        <f t="shared" si="0"/>
        <v>670</v>
      </c>
      <c r="AQ28" s="62" t="s">
        <v>418</v>
      </c>
      <c r="AR28" s="32">
        <f t="shared" si="5"/>
        <v>300</v>
      </c>
      <c r="AS28" s="32"/>
      <c r="AT28" s="32">
        <f t="shared" si="8"/>
        <v>1080</v>
      </c>
      <c r="AU28" s="32">
        <f t="shared" si="1"/>
        <v>1380</v>
      </c>
      <c r="AV28" s="34">
        <f t="shared" si="2"/>
        <v>1447</v>
      </c>
    </row>
    <row r="29" spans="1:48" x14ac:dyDescent="0.3">
      <c r="A29" s="20">
        <v>43699</v>
      </c>
      <c r="B29" s="19" t="s">
        <v>415</v>
      </c>
      <c r="C29" s="25" t="s">
        <v>460</v>
      </c>
      <c r="D29" s="25" t="s">
        <v>39</v>
      </c>
      <c r="E29" s="25" t="s">
        <v>72</v>
      </c>
      <c r="F29" s="23"/>
      <c r="G29" s="23"/>
      <c r="H29" s="23">
        <v>47.518179000000003</v>
      </c>
      <c r="I29" s="23">
        <v>-120.472629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3" t="s">
        <v>138</v>
      </c>
      <c r="V29" s="23" t="s">
        <v>19</v>
      </c>
      <c r="W29" s="23" t="s">
        <v>18</v>
      </c>
      <c r="X29" s="23" t="s">
        <v>31</v>
      </c>
      <c r="Y29" s="23" t="s">
        <v>109</v>
      </c>
      <c r="Z29" s="23" t="s">
        <v>107</v>
      </c>
      <c r="AA29" s="23"/>
      <c r="AB29" s="23"/>
      <c r="AC29" s="23"/>
      <c r="AD29" s="23"/>
      <c r="AE29" s="18"/>
      <c r="AF29" s="25"/>
      <c r="AG29" s="25"/>
      <c r="AH29" s="19" t="s">
        <v>415</v>
      </c>
      <c r="AI29" s="31">
        <f t="shared" si="3"/>
        <v>670</v>
      </c>
      <c r="AJ29" s="32"/>
      <c r="AK29" s="32"/>
      <c r="AL29" s="32"/>
      <c r="AM29" s="32"/>
      <c r="AN29" s="32"/>
      <c r="AO29" s="32"/>
      <c r="AP29" s="33">
        <f t="shared" si="0"/>
        <v>670</v>
      </c>
      <c r="AQ29" s="62" t="s">
        <v>415</v>
      </c>
      <c r="AR29" s="32">
        <f t="shared" si="5"/>
        <v>300</v>
      </c>
      <c r="AS29" s="32"/>
      <c r="AT29" s="32">
        <f t="shared" si="8"/>
        <v>1080</v>
      </c>
      <c r="AU29" s="32">
        <f t="shared" si="1"/>
        <v>1380</v>
      </c>
      <c r="AV29" s="34">
        <f t="shared" si="2"/>
        <v>1447</v>
      </c>
    </row>
    <row r="30" spans="1:48" x14ac:dyDescent="0.3">
      <c r="A30" s="20">
        <v>43699</v>
      </c>
      <c r="B30" s="19" t="s">
        <v>419</v>
      </c>
      <c r="C30" s="25" t="s">
        <v>464</v>
      </c>
      <c r="D30" s="25" t="s">
        <v>39</v>
      </c>
      <c r="E30" s="25" t="s">
        <v>72</v>
      </c>
      <c r="F30" s="23"/>
      <c r="G30" s="23"/>
      <c r="H30" s="23">
        <v>47.447972999999998</v>
      </c>
      <c r="I30" s="23">
        <v>-120.65743000000001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3"/>
      <c r="V30" s="23" t="s">
        <v>476</v>
      </c>
      <c r="W30" s="23" t="s">
        <v>475</v>
      </c>
      <c r="X30" s="23" t="s">
        <v>31</v>
      </c>
      <c r="Y30" s="23" t="s">
        <v>109</v>
      </c>
      <c r="Z30" s="23" t="s">
        <v>107</v>
      </c>
      <c r="AA30" s="23"/>
      <c r="AB30" s="23"/>
      <c r="AC30" s="23"/>
      <c r="AD30" s="23"/>
      <c r="AE30" s="18"/>
      <c r="AF30" s="25"/>
      <c r="AG30" s="25"/>
      <c r="AH30" s="19" t="s">
        <v>419</v>
      </c>
      <c r="AI30" s="31">
        <f t="shared" si="3"/>
        <v>670</v>
      </c>
      <c r="AJ30" s="32"/>
      <c r="AK30" s="32"/>
      <c r="AL30" s="32"/>
      <c r="AM30" s="32"/>
      <c r="AN30" s="32"/>
      <c r="AO30" s="32"/>
      <c r="AP30" s="33">
        <f t="shared" si="0"/>
        <v>670</v>
      </c>
      <c r="AQ30" s="62" t="s">
        <v>419</v>
      </c>
      <c r="AR30" s="32">
        <f t="shared" si="5"/>
        <v>300</v>
      </c>
      <c r="AS30" s="32"/>
      <c r="AT30" s="32">
        <f t="shared" si="8"/>
        <v>1080</v>
      </c>
      <c r="AU30" s="32">
        <f t="shared" si="1"/>
        <v>1380</v>
      </c>
      <c r="AV30" s="34">
        <f t="shared" si="2"/>
        <v>1447</v>
      </c>
    </row>
    <row r="31" spans="1:48" x14ac:dyDescent="0.3">
      <c r="A31" s="20">
        <v>43699</v>
      </c>
      <c r="B31" s="19" t="s">
        <v>417</v>
      </c>
      <c r="C31" s="25" t="s">
        <v>470</v>
      </c>
      <c r="D31" s="25" t="s">
        <v>39</v>
      </c>
      <c r="E31" s="25" t="s">
        <v>72</v>
      </c>
      <c r="F31" s="23"/>
      <c r="G31" s="23"/>
      <c r="H31" s="23">
        <v>47.845512220000003</v>
      </c>
      <c r="I31" s="23">
        <v>-120.8340743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3" t="s">
        <v>96</v>
      </c>
      <c r="V31" s="23" t="s">
        <v>98</v>
      </c>
      <c r="W31" s="23" t="s">
        <v>18</v>
      </c>
      <c r="X31" s="23" t="s">
        <v>31</v>
      </c>
      <c r="Y31" s="23" t="s">
        <v>109</v>
      </c>
      <c r="Z31" s="23" t="s">
        <v>107</v>
      </c>
      <c r="AA31" s="23"/>
      <c r="AB31" s="23"/>
      <c r="AC31" s="23"/>
      <c r="AD31" s="23"/>
      <c r="AE31" s="18"/>
      <c r="AF31" s="25"/>
      <c r="AG31" s="25"/>
      <c r="AH31" s="19" t="s">
        <v>417</v>
      </c>
      <c r="AI31" s="31">
        <f t="shared" si="3"/>
        <v>670</v>
      </c>
      <c r="AJ31" s="32"/>
      <c r="AK31" s="32"/>
      <c r="AL31" s="32"/>
      <c r="AM31" s="32"/>
      <c r="AN31" s="32"/>
      <c r="AO31" s="32"/>
      <c r="AP31" s="33">
        <f t="shared" si="0"/>
        <v>670</v>
      </c>
      <c r="AQ31" s="62" t="s">
        <v>417</v>
      </c>
      <c r="AR31" s="32">
        <f t="shared" si="5"/>
        <v>300</v>
      </c>
      <c r="AS31" s="32"/>
      <c r="AT31" s="32">
        <f t="shared" si="8"/>
        <v>1080</v>
      </c>
      <c r="AU31" s="32">
        <f t="shared" si="1"/>
        <v>1380</v>
      </c>
      <c r="AV31" s="34">
        <f t="shared" si="2"/>
        <v>1447</v>
      </c>
    </row>
    <row r="32" spans="1:48" x14ac:dyDescent="0.3">
      <c r="A32" s="20">
        <v>43699</v>
      </c>
      <c r="B32" s="19" t="s">
        <v>416</v>
      </c>
      <c r="C32" s="25" t="s">
        <v>445</v>
      </c>
      <c r="D32" s="25" t="s">
        <v>60</v>
      </c>
      <c r="E32" s="25" t="s">
        <v>72</v>
      </c>
      <c r="F32" s="23"/>
      <c r="G32" s="23"/>
      <c r="H32" s="23">
        <v>47.681435999999998</v>
      </c>
      <c r="I32" s="23">
        <v>-120.731185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3" t="s">
        <v>138</v>
      </c>
      <c r="V32" s="23" t="s">
        <v>19</v>
      </c>
      <c r="W32" s="23" t="s">
        <v>18</v>
      </c>
      <c r="X32" s="23" t="s">
        <v>31</v>
      </c>
      <c r="Y32" s="23" t="s">
        <v>109</v>
      </c>
      <c r="Z32" s="23" t="s">
        <v>107</v>
      </c>
      <c r="AA32" s="23"/>
      <c r="AB32" s="23"/>
      <c r="AC32" s="23"/>
      <c r="AD32" s="23"/>
      <c r="AE32" s="18"/>
      <c r="AF32" s="25"/>
      <c r="AG32" s="25"/>
      <c r="AH32" s="19" t="s">
        <v>416</v>
      </c>
      <c r="AI32" s="31">
        <f t="shared" si="3"/>
        <v>670</v>
      </c>
      <c r="AJ32" s="32"/>
      <c r="AK32" s="32"/>
      <c r="AL32" s="32"/>
      <c r="AM32" s="32"/>
      <c r="AN32" s="32"/>
      <c r="AO32" s="32"/>
      <c r="AP32" s="33">
        <f t="shared" si="0"/>
        <v>670</v>
      </c>
      <c r="AQ32" s="62" t="s">
        <v>416</v>
      </c>
      <c r="AR32" s="32">
        <f t="shared" si="5"/>
        <v>300</v>
      </c>
      <c r="AS32" s="32"/>
      <c r="AT32" s="32">
        <f t="shared" si="8"/>
        <v>1080</v>
      </c>
      <c r="AU32" s="32">
        <f t="shared" si="1"/>
        <v>1380</v>
      </c>
      <c r="AV32" s="34">
        <f t="shared" si="2"/>
        <v>1447</v>
      </c>
    </row>
    <row r="33" spans="1:48" x14ac:dyDescent="0.3">
      <c r="A33" s="20">
        <v>43699</v>
      </c>
      <c r="B33" s="19" t="s">
        <v>426</v>
      </c>
      <c r="C33" s="25" t="s">
        <v>456</v>
      </c>
      <c r="D33" s="25" t="s">
        <v>473</v>
      </c>
      <c r="E33" s="25" t="s">
        <v>472</v>
      </c>
      <c r="F33" s="23"/>
      <c r="G33" s="23"/>
      <c r="H33" s="23">
        <v>47.170655600000003</v>
      </c>
      <c r="I33" s="23">
        <v>-120.83485140000001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3" t="s">
        <v>138</v>
      </c>
      <c r="V33" s="23" t="s">
        <v>19</v>
      </c>
      <c r="W33" s="23" t="s">
        <v>18</v>
      </c>
      <c r="X33" s="23" t="s">
        <v>31</v>
      </c>
      <c r="Y33" s="23" t="s">
        <v>109</v>
      </c>
      <c r="Z33" s="23" t="s">
        <v>107</v>
      </c>
      <c r="AA33" s="23"/>
      <c r="AB33" s="23"/>
      <c r="AC33" s="23"/>
      <c r="AD33" s="23"/>
      <c r="AE33" s="18"/>
      <c r="AF33" s="25"/>
      <c r="AG33" s="25"/>
      <c r="AH33" s="19" t="s">
        <v>426</v>
      </c>
      <c r="AI33" s="31">
        <f t="shared" si="3"/>
        <v>670</v>
      </c>
      <c r="AJ33" s="32"/>
      <c r="AK33" s="32"/>
      <c r="AL33" s="32"/>
      <c r="AM33" s="32"/>
      <c r="AN33" s="32"/>
      <c r="AO33" s="32"/>
      <c r="AP33" s="33">
        <f t="shared" si="0"/>
        <v>670</v>
      </c>
      <c r="AQ33" s="62" t="s">
        <v>426</v>
      </c>
      <c r="AR33" s="32">
        <f t="shared" si="5"/>
        <v>300</v>
      </c>
      <c r="AS33" s="32"/>
      <c r="AT33" s="32">
        <f t="shared" si="8"/>
        <v>1080</v>
      </c>
      <c r="AU33" s="32">
        <f t="shared" si="1"/>
        <v>1380</v>
      </c>
      <c r="AV33" s="34">
        <f t="shared" si="2"/>
        <v>1447</v>
      </c>
    </row>
    <row r="34" spans="1:48" x14ac:dyDescent="0.3">
      <c r="A34" s="20">
        <v>43699</v>
      </c>
      <c r="B34" s="19" t="s">
        <v>442</v>
      </c>
      <c r="C34" s="25" t="s">
        <v>457</v>
      </c>
      <c r="D34" s="25" t="s">
        <v>473</v>
      </c>
      <c r="E34" s="25" t="s">
        <v>472</v>
      </c>
      <c r="F34" s="23"/>
      <c r="G34" s="23"/>
      <c r="H34" s="23">
        <v>46.631484</v>
      </c>
      <c r="I34" s="23">
        <v>-120.578716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3"/>
      <c r="V34" s="23" t="s">
        <v>476</v>
      </c>
      <c r="W34" s="23" t="s">
        <v>477</v>
      </c>
      <c r="X34" s="23" t="s">
        <v>31</v>
      </c>
      <c r="Y34" s="23" t="s">
        <v>109</v>
      </c>
      <c r="Z34" s="23" t="s">
        <v>107</v>
      </c>
      <c r="AA34" s="23"/>
      <c r="AB34" s="23"/>
      <c r="AC34" s="23"/>
      <c r="AD34" s="23"/>
      <c r="AE34" s="18"/>
      <c r="AF34" s="25"/>
      <c r="AG34" s="25"/>
      <c r="AH34" s="19" t="s">
        <v>442</v>
      </c>
      <c r="AI34" s="31">
        <f t="shared" si="3"/>
        <v>670</v>
      </c>
      <c r="AJ34" s="32"/>
      <c r="AK34" s="32"/>
      <c r="AL34" s="32"/>
      <c r="AM34" s="32"/>
      <c r="AN34" s="32"/>
      <c r="AO34" s="32"/>
      <c r="AP34" s="33">
        <f t="shared" si="0"/>
        <v>670</v>
      </c>
      <c r="AQ34" s="62" t="s">
        <v>442</v>
      </c>
      <c r="AR34" s="32">
        <f t="shared" si="5"/>
        <v>300</v>
      </c>
      <c r="AS34" s="32"/>
      <c r="AT34" s="32">
        <f t="shared" si="8"/>
        <v>1080</v>
      </c>
      <c r="AU34" s="32">
        <f t="shared" si="1"/>
        <v>1380</v>
      </c>
      <c r="AV34" s="34">
        <f t="shared" si="2"/>
        <v>1447</v>
      </c>
    </row>
    <row r="35" spans="1:48" x14ac:dyDescent="0.3">
      <c r="A35" s="20">
        <v>43699</v>
      </c>
      <c r="B35" s="19" t="s">
        <v>437</v>
      </c>
      <c r="C35" s="25" t="s">
        <v>466</v>
      </c>
      <c r="D35" s="25" t="s">
        <v>473</v>
      </c>
      <c r="E35" s="25" t="s">
        <v>472</v>
      </c>
      <c r="F35" s="23"/>
      <c r="G35" s="23"/>
      <c r="H35" s="23">
        <v>46.496865</v>
      </c>
      <c r="I35" s="23">
        <v>-120.44242800000001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3"/>
      <c r="V35" s="23" t="s">
        <v>476</v>
      </c>
      <c r="W35" s="23" t="s">
        <v>477</v>
      </c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/>
      <c r="AE35" s="18"/>
      <c r="AF35" s="25"/>
      <c r="AG35" s="25"/>
      <c r="AH35" s="19" t="s">
        <v>437</v>
      </c>
      <c r="AI35" s="31">
        <f t="shared" si="3"/>
        <v>670</v>
      </c>
      <c r="AJ35" s="32"/>
      <c r="AK35" s="32"/>
      <c r="AL35" s="32"/>
      <c r="AM35" s="32"/>
      <c r="AN35" s="32"/>
      <c r="AO35" s="32"/>
      <c r="AP35" s="33">
        <f t="shared" si="0"/>
        <v>670</v>
      </c>
      <c r="AQ35" s="62" t="s">
        <v>437</v>
      </c>
      <c r="AR35" s="32">
        <f t="shared" si="5"/>
        <v>300</v>
      </c>
      <c r="AS35" s="32"/>
      <c r="AT35" s="32">
        <f t="shared" si="8"/>
        <v>1080</v>
      </c>
      <c r="AU35" s="32">
        <f t="shared" si="1"/>
        <v>1380</v>
      </c>
      <c r="AV35" s="34">
        <f t="shared" si="2"/>
        <v>1447</v>
      </c>
    </row>
    <row r="36" spans="1:48" x14ac:dyDescent="0.3">
      <c r="A36" s="20">
        <v>43699</v>
      </c>
      <c r="B36" s="19" t="s">
        <v>498</v>
      </c>
      <c r="C36" s="25" t="s">
        <v>540</v>
      </c>
      <c r="D36" s="25" t="s">
        <v>60</v>
      </c>
      <c r="E36" s="25" t="s">
        <v>541</v>
      </c>
      <c r="F36" s="23"/>
      <c r="G36" s="23"/>
      <c r="H36" s="23"/>
      <c r="I36" s="2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3"/>
      <c r="V36" s="23"/>
      <c r="W36" s="23"/>
      <c r="X36" s="23" t="s">
        <v>31</v>
      </c>
      <c r="Y36" s="23" t="s">
        <v>109</v>
      </c>
      <c r="Z36" s="23" t="s">
        <v>107</v>
      </c>
      <c r="AA36" s="23"/>
      <c r="AB36" s="23"/>
      <c r="AC36" s="23"/>
      <c r="AD36" s="23"/>
      <c r="AE36" s="18"/>
      <c r="AF36" s="25"/>
      <c r="AG36" s="25"/>
      <c r="AH36" s="19" t="s">
        <v>498</v>
      </c>
      <c r="AI36" s="31">
        <f t="shared" si="3"/>
        <v>670</v>
      </c>
      <c r="AJ36" s="32"/>
      <c r="AK36" s="32"/>
      <c r="AL36" s="32"/>
      <c r="AM36" s="32"/>
      <c r="AN36" s="32"/>
      <c r="AO36" s="32"/>
      <c r="AP36" s="33">
        <f t="shared" si="0"/>
        <v>670</v>
      </c>
      <c r="AQ36" s="62" t="s">
        <v>498</v>
      </c>
      <c r="AR36" s="32">
        <f t="shared" si="5"/>
        <v>300</v>
      </c>
      <c r="AS36" s="32"/>
      <c r="AT36" s="32">
        <f t="shared" si="8"/>
        <v>1080</v>
      </c>
      <c r="AU36" s="32">
        <f t="shared" ref="AU36:AU47" si="9">SUM(AR36:AT36)</f>
        <v>1380</v>
      </c>
      <c r="AV36" s="34">
        <f t="shared" ref="AV36:AV47" si="10">(0.1*AP36)+AU36</f>
        <v>1447</v>
      </c>
    </row>
    <row r="37" spans="1:48" x14ac:dyDescent="0.3">
      <c r="A37" s="20">
        <v>43699</v>
      </c>
      <c r="B37" s="19" t="s">
        <v>499</v>
      </c>
      <c r="C37" s="25" t="s">
        <v>542</v>
      </c>
      <c r="D37" s="25" t="s">
        <v>60</v>
      </c>
      <c r="E37" s="25" t="s">
        <v>541</v>
      </c>
      <c r="F37" s="23"/>
      <c r="G37" s="23"/>
      <c r="H37" s="23"/>
      <c r="I37" s="2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3"/>
      <c r="V37" s="23"/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/>
      <c r="AE37" s="18"/>
      <c r="AF37" s="25"/>
      <c r="AG37" s="25"/>
      <c r="AH37" s="19" t="s">
        <v>499</v>
      </c>
      <c r="AI37" s="31">
        <f t="shared" si="3"/>
        <v>670</v>
      </c>
      <c r="AJ37" s="32"/>
      <c r="AK37" s="32"/>
      <c r="AL37" s="32"/>
      <c r="AM37" s="32"/>
      <c r="AN37" s="32"/>
      <c r="AO37" s="32"/>
      <c r="AP37" s="33">
        <f t="shared" si="0"/>
        <v>670</v>
      </c>
      <c r="AQ37" s="62" t="s">
        <v>499</v>
      </c>
      <c r="AR37" s="32">
        <f t="shared" si="5"/>
        <v>300</v>
      </c>
      <c r="AS37" s="32"/>
      <c r="AT37" s="32">
        <f t="shared" si="8"/>
        <v>1080</v>
      </c>
      <c r="AU37" s="32">
        <f t="shared" si="9"/>
        <v>1380</v>
      </c>
      <c r="AV37" s="34">
        <f t="shared" si="10"/>
        <v>1447</v>
      </c>
    </row>
    <row r="38" spans="1:48" x14ac:dyDescent="0.3">
      <c r="A38" s="20">
        <v>43699</v>
      </c>
      <c r="B38" s="19" t="s">
        <v>500</v>
      </c>
      <c r="C38" s="25" t="s">
        <v>543</v>
      </c>
      <c r="D38" s="25" t="s">
        <v>60</v>
      </c>
      <c r="E38" s="25" t="s">
        <v>541</v>
      </c>
      <c r="F38" s="23"/>
      <c r="G38" s="23"/>
      <c r="H38" s="23"/>
      <c r="I38" s="2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3"/>
      <c r="V38" s="23"/>
      <c r="W38" s="23"/>
      <c r="X38" s="23" t="s">
        <v>31</v>
      </c>
      <c r="Y38" s="23" t="s">
        <v>109</v>
      </c>
      <c r="Z38" s="23" t="s">
        <v>107</v>
      </c>
      <c r="AA38" s="23"/>
      <c r="AB38" s="23"/>
      <c r="AC38" s="23"/>
      <c r="AD38" s="23"/>
      <c r="AE38" s="18"/>
      <c r="AF38" s="25"/>
      <c r="AG38" s="25"/>
      <c r="AH38" s="19" t="s">
        <v>500</v>
      </c>
      <c r="AI38" s="31">
        <f t="shared" si="3"/>
        <v>670</v>
      </c>
      <c r="AJ38" s="32"/>
      <c r="AK38" s="32"/>
      <c r="AL38" s="32"/>
      <c r="AM38" s="32"/>
      <c r="AN38" s="32"/>
      <c r="AO38" s="32"/>
      <c r="AP38" s="33">
        <f t="shared" si="0"/>
        <v>670</v>
      </c>
      <c r="AQ38" s="62" t="s">
        <v>500</v>
      </c>
      <c r="AR38" s="32">
        <f t="shared" si="5"/>
        <v>300</v>
      </c>
      <c r="AS38" s="32"/>
      <c r="AT38" s="32">
        <f t="shared" si="8"/>
        <v>1080</v>
      </c>
      <c r="AU38" s="32">
        <f t="shared" si="9"/>
        <v>1380</v>
      </c>
      <c r="AV38" s="34">
        <f t="shared" si="10"/>
        <v>1447</v>
      </c>
    </row>
    <row r="39" spans="1:48" x14ac:dyDescent="0.3">
      <c r="A39" s="20">
        <v>43699</v>
      </c>
      <c r="B39" s="19" t="s">
        <v>501</v>
      </c>
      <c r="C39" s="25" t="s">
        <v>544</v>
      </c>
      <c r="D39" s="25" t="s">
        <v>60</v>
      </c>
      <c r="E39" s="25" t="s">
        <v>541</v>
      </c>
      <c r="F39" s="23"/>
      <c r="G39" s="23"/>
      <c r="H39" s="23"/>
      <c r="I39" s="2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3"/>
      <c r="V39" s="23"/>
      <c r="W39" s="23"/>
      <c r="X39" s="23" t="s">
        <v>31</v>
      </c>
      <c r="Y39" s="23" t="s">
        <v>109</v>
      </c>
      <c r="Z39" s="23" t="s">
        <v>107</v>
      </c>
      <c r="AA39" s="23"/>
      <c r="AB39" s="23"/>
      <c r="AC39" s="23"/>
      <c r="AD39" s="23"/>
      <c r="AE39" s="18"/>
      <c r="AF39" s="25"/>
      <c r="AG39" s="25"/>
      <c r="AH39" s="19" t="s">
        <v>501</v>
      </c>
      <c r="AI39" s="31">
        <f t="shared" si="3"/>
        <v>670</v>
      </c>
      <c r="AJ39" s="32"/>
      <c r="AK39" s="32"/>
      <c r="AL39" s="32"/>
      <c r="AM39" s="32"/>
      <c r="AN39" s="32"/>
      <c r="AO39" s="32"/>
      <c r="AP39" s="33">
        <f t="shared" si="0"/>
        <v>670</v>
      </c>
      <c r="AQ39" s="62" t="s">
        <v>501</v>
      </c>
      <c r="AR39" s="32">
        <f t="shared" si="5"/>
        <v>300</v>
      </c>
      <c r="AS39" s="32"/>
      <c r="AT39" s="32">
        <f t="shared" si="8"/>
        <v>1080</v>
      </c>
      <c r="AU39" s="32">
        <f t="shared" si="9"/>
        <v>1380</v>
      </c>
      <c r="AV39" s="34">
        <f t="shared" si="10"/>
        <v>1447</v>
      </c>
    </row>
    <row r="40" spans="1:48" x14ac:dyDescent="0.3">
      <c r="A40" s="20">
        <v>43699</v>
      </c>
      <c r="B40" s="19" t="s">
        <v>502</v>
      </c>
      <c r="C40" s="25" t="s">
        <v>545</v>
      </c>
      <c r="D40" s="25" t="s">
        <v>60</v>
      </c>
      <c r="E40" s="25" t="s">
        <v>541</v>
      </c>
      <c r="F40" s="23"/>
      <c r="G40" s="23"/>
      <c r="H40" s="23"/>
      <c r="I40" s="2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3"/>
      <c r="V40" s="23"/>
      <c r="W40" s="23"/>
      <c r="X40" s="23" t="s">
        <v>31</v>
      </c>
      <c r="Y40" s="23" t="s">
        <v>109</v>
      </c>
      <c r="Z40" s="23" t="s">
        <v>107</v>
      </c>
      <c r="AA40" s="23"/>
      <c r="AB40" s="23"/>
      <c r="AC40" s="23"/>
      <c r="AD40" s="23"/>
      <c r="AE40" s="18"/>
      <c r="AF40" s="25"/>
      <c r="AG40" s="25"/>
      <c r="AH40" s="19" t="s">
        <v>502</v>
      </c>
      <c r="AI40" s="31">
        <f t="shared" si="3"/>
        <v>670</v>
      </c>
      <c r="AJ40" s="32"/>
      <c r="AK40" s="32"/>
      <c r="AL40" s="32"/>
      <c r="AM40" s="32"/>
      <c r="AN40" s="32"/>
      <c r="AO40" s="32"/>
      <c r="AP40" s="33">
        <f t="shared" si="0"/>
        <v>670</v>
      </c>
      <c r="AQ40" s="62" t="s">
        <v>502</v>
      </c>
      <c r="AR40" s="32">
        <f t="shared" si="5"/>
        <v>300</v>
      </c>
      <c r="AS40" s="32"/>
      <c r="AT40" s="32">
        <f t="shared" si="8"/>
        <v>1080</v>
      </c>
      <c r="AU40" s="32">
        <f t="shared" si="9"/>
        <v>1380</v>
      </c>
      <c r="AV40" s="34">
        <f t="shared" si="10"/>
        <v>1447</v>
      </c>
    </row>
    <row r="41" spans="1:48" x14ac:dyDescent="0.3">
      <c r="A41" s="20">
        <v>43699</v>
      </c>
      <c r="B41" s="19" t="s">
        <v>503</v>
      </c>
      <c r="C41" s="25" t="s">
        <v>546</v>
      </c>
      <c r="D41" s="25" t="s">
        <v>60</v>
      </c>
      <c r="E41" s="25" t="s">
        <v>541</v>
      </c>
      <c r="F41" s="23"/>
      <c r="G41" s="23"/>
      <c r="H41" s="23"/>
      <c r="I41" s="2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3"/>
      <c r="V41" s="23"/>
      <c r="W41" s="23"/>
      <c r="X41" s="23" t="s">
        <v>31</v>
      </c>
      <c r="Y41" s="23" t="s">
        <v>109</v>
      </c>
      <c r="Z41" s="23" t="s">
        <v>107</v>
      </c>
      <c r="AA41" s="23"/>
      <c r="AB41" s="23"/>
      <c r="AC41" s="23"/>
      <c r="AD41" s="23"/>
      <c r="AE41" s="18"/>
      <c r="AF41" s="25"/>
      <c r="AG41" s="25"/>
      <c r="AH41" s="19" t="s">
        <v>503</v>
      </c>
      <c r="AI41" s="31">
        <f t="shared" si="3"/>
        <v>670</v>
      </c>
      <c r="AJ41" s="32"/>
      <c r="AK41" s="32"/>
      <c r="AL41" s="32"/>
      <c r="AM41" s="32"/>
      <c r="AN41" s="32"/>
      <c r="AO41" s="32"/>
      <c r="AP41" s="33">
        <f t="shared" si="0"/>
        <v>670</v>
      </c>
      <c r="AQ41" s="62" t="s">
        <v>503</v>
      </c>
      <c r="AR41" s="32">
        <f t="shared" si="5"/>
        <v>300</v>
      </c>
      <c r="AS41" s="32"/>
      <c r="AT41" s="32">
        <f t="shared" si="8"/>
        <v>1080</v>
      </c>
      <c r="AU41" s="32">
        <f t="shared" si="9"/>
        <v>1380</v>
      </c>
      <c r="AV41" s="34">
        <f t="shared" si="10"/>
        <v>1447</v>
      </c>
    </row>
    <row r="42" spans="1:48" x14ac:dyDescent="0.3">
      <c r="A42" s="20">
        <v>43699</v>
      </c>
      <c r="B42" s="19" t="s">
        <v>504</v>
      </c>
      <c r="C42" s="25" t="s">
        <v>547</v>
      </c>
      <c r="D42" s="25" t="s">
        <v>60</v>
      </c>
      <c r="E42" s="25" t="s">
        <v>541</v>
      </c>
      <c r="F42" s="23"/>
      <c r="G42" s="23"/>
      <c r="H42" s="23"/>
      <c r="I42" s="2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3"/>
      <c r="V42" s="23"/>
      <c r="W42" s="23"/>
      <c r="X42" s="23" t="s">
        <v>31</v>
      </c>
      <c r="Y42" s="23" t="s">
        <v>109</v>
      </c>
      <c r="Z42" s="23" t="s">
        <v>107</v>
      </c>
      <c r="AA42" s="23"/>
      <c r="AB42" s="23"/>
      <c r="AC42" s="23"/>
      <c r="AD42" s="23"/>
      <c r="AE42" s="18"/>
      <c r="AF42" s="25"/>
      <c r="AG42" s="25"/>
      <c r="AH42" s="19" t="s">
        <v>504</v>
      </c>
      <c r="AI42" s="31">
        <f t="shared" si="3"/>
        <v>670</v>
      </c>
      <c r="AJ42" s="32"/>
      <c r="AK42" s="32"/>
      <c r="AL42" s="32"/>
      <c r="AM42" s="32"/>
      <c r="AN42" s="32"/>
      <c r="AO42" s="32"/>
      <c r="AP42" s="33">
        <f t="shared" si="0"/>
        <v>670</v>
      </c>
      <c r="AQ42" s="62" t="s">
        <v>504</v>
      </c>
      <c r="AR42" s="32">
        <f t="shared" si="5"/>
        <v>300</v>
      </c>
      <c r="AS42" s="32"/>
      <c r="AT42" s="32">
        <f t="shared" si="8"/>
        <v>1080</v>
      </c>
      <c r="AU42" s="32">
        <f t="shared" si="9"/>
        <v>1380</v>
      </c>
      <c r="AV42" s="34">
        <f t="shared" si="10"/>
        <v>1447</v>
      </c>
    </row>
    <row r="43" spans="1:48" x14ac:dyDescent="0.3">
      <c r="A43" s="20">
        <v>43699</v>
      </c>
      <c r="B43" s="19" t="s">
        <v>505</v>
      </c>
      <c r="C43" s="25" t="s">
        <v>548</v>
      </c>
      <c r="D43" s="25" t="s">
        <v>473</v>
      </c>
      <c r="E43" s="25" t="s">
        <v>472</v>
      </c>
      <c r="F43" s="23"/>
      <c r="G43" s="23"/>
      <c r="H43" s="23"/>
      <c r="I43" s="2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3"/>
      <c r="V43" s="23"/>
      <c r="W43" s="23"/>
      <c r="X43" s="23" t="s">
        <v>31</v>
      </c>
      <c r="Y43" s="23" t="s">
        <v>109</v>
      </c>
      <c r="Z43" s="23" t="s">
        <v>107</v>
      </c>
      <c r="AA43" s="23"/>
      <c r="AB43" s="23"/>
      <c r="AC43" s="23"/>
      <c r="AD43" s="23"/>
      <c r="AE43" s="18"/>
      <c r="AF43" s="25"/>
      <c r="AG43" s="25"/>
      <c r="AH43" s="19" t="s">
        <v>505</v>
      </c>
      <c r="AI43" s="31">
        <f t="shared" si="3"/>
        <v>670</v>
      </c>
      <c r="AJ43" s="32"/>
      <c r="AK43" s="32"/>
      <c r="AL43" s="32"/>
      <c r="AM43" s="32"/>
      <c r="AN43" s="32"/>
      <c r="AO43" s="32"/>
      <c r="AP43" s="33">
        <f t="shared" si="0"/>
        <v>670</v>
      </c>
      <c r="AQ43" s="62" t="s">
        <v>505</v>
      </c>
      <c r="AR43" s="32">
        <f t="shared" si="5"/>
        <v>300</v>
      </c>
      <c r="AS43" s="32"/>
      <c r="AT43" s="32">
        <f t="shared" si="8"/>
        <v>1080</v>
      </c>
      <c r="AU43" s="32">
        <f t="shared" si="9"/>
        <v>1380</v>
      </c>
      <c r="AV43" s="34">
        <f t="shared" si="10"/>
        <v>1447</v>
      </c>
    </row>
    <row r="44" spans="1:48" x14ac:dyDescent="0.3">
      <c r="A44" s="20">
        <v>43699</v>
      </c>
      <c r="B44" s="19" t="s">
        <v>506</v>
      </c>
      <c r="C44" s="25" t="s">
        <v>549</v>
      </c>
      <c r="D44" s="25" t="s">
        <v>473</v>
      </c>
      <c r="E44" s="25" t="s">
        <v>472</v>
      </c>
      <c r="F44" s="23"/>
      <c r="G44" s="23"/>
      <c r="H44" s="23"/>
      <c r="I44" s="2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3"/>
      <c r="V44" s="23"/>
      <c r="W44" s="23"/>
      <c r="X44" s="23" t="s">
        <v>31</v>
      </c>
      <c r="Y44" s="23" t="s">
        <v>109</v>
      </c>
      <c r="Z44" s="23" t="s">
        <v>107</v>
      </c>
      <c r="AA44" s="23"/>
      <c r="AB44" s="23"/>
      <c r="AC44" s="23"/>
      <c r="AD44" s="23"/>
      <c r="AE44" s="18"/>
      <c r="AF44" s="25"/>
      <c r="AG44" s="25"/>
      <c r="AH44" s="19" t="s">
        <v>506</v>
      </c>
      <c r="AI44" s="31">
        <f t="shared" si="3"/>
        <v>670</v>
      </c>
      <c r="AJ44" s="32"/>
      <c r="AK44" s="32"/>
      <c r="AL44" s="32"/>
      <c r="AM44" s="32"/>
      <c r="AN44" s="32"/>
      <c r="AO44" s="32"/>
      <c r="AP44" s="33">
        <f t="shared" si="0"/>
        <v>670</v>
      </c>
      <c r="AQ44" s="62" t="s">
        <v>506</v>
      </c>
      <c r="AR44" s="32">
        <f t="shared" si="5"/>
        <v>300</v>
      </c>
      <c r="AS44" s="32"/>
      <c r="AT44" s="32">
        <f t="shared" si="8"/>
        <v>1080</v>
      </c>
      <c r="AU44" s="32">
        <f t="shared" si="9"/>
        <v>1380</v>
      </c>
      <c r="AV44" s="34">
        <f t="shared" si="10"/>
        <v>1447</v>
      </c>
    </row>
    <row r="45" spans="1:48" x14ac:dyDescent="0.3">
      <c r="A45" s="20">
        <v>43699</v>
      </c>
      <c r="B45" s="19" t="s">
        <v>507</v>
      </c>
      <c r="C45" s="25" t="s">
        <v>551</v>
      </c>
      <c r="D45" s="25" t="s">
        <v>473</v>
      </c>
      <c r="E45" s="25" t="s">
        <v>474</v>
      </c>
      <c r="F45" s="23"/>
      <c r="G45" s="23"/>
      <c r="H45" s="23"/>
      <c r="I45" s="2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3"/>
      <c r="V45" s="23"/>
      <c r="W45" s="23"/>
      <c r="X45" s="23" t="s">
        <v>31</v>
      </c>
      <c r="Y45" s="23" t="s">
        <v>109</v>
      </c>
      <c r="Z45" s="23" t="s">
        <v>107</v>
      </c>
      <c r="AA45" s="23"/>
      <c r="AB45" s="23"/>
      <c r="AC45" s="23"/>
      <c r="AD45" s="23"/>
      <c r="AE45" s="18"/>
      <c r="AF45" s="25"/>
      <c r="AG45" s="25"/>
      <c r="AH45" s="19" t="s">
        <v>507</v>
      </c>
      <c r="AI45" s="31">
        <f t="shared" si="3"/>
        <v>670</v>
      </c>
      <c r="AJ45" s="32"/>
      <c r="AK45" s="32"/>
      <c r="AL45" s="32"/>
      <c r="AM45" s="32"/>
      <c r="AN45" s="32"/>
      <c r="AO45" s="32"/>
      <c r="AP45" s="33">
        <f t="shared" si="0"/>
        <v>670</v>
      </c>
      <c r="AQ45" s="62" t="s">
        <v>507</v>
      </c>
      <c r="AR45" s="32">
        <f t="shared" si="5"/>
        <v>300</v>
      </c>
      <c r="AS45" s="32"/>
      <c r="AT45" s="32">
        <f t="shared" si="8"/>
        <v>1080</v>
      </c>
      <c r="AU45" s="32">
        <f t="shared" si="9"/>
        <v>1380</v>
      </c>
      <c r="AV45" s="34">
        <f t="shared" si="10"/>
        <v>1447</v>
      </c>
    </row>
    <row r="46" spans="1:48" x14ac:dyDescent="0.3">
      <c r="A46" s="20">
        <v>43699</v>
      </c>
      <c r="B46" s="19" t="s">
        <v>508</v>
      </c>
      <c r="C46" s="25" t="s">
        <v>552</v>
      </c>
      <c r="D46" s="25" t="s">
        <v>473</v>
      </c>
      <c r="E46" s="25" t="s">
        <v>474</v>
      </c>
      <c r="F46" s="23"/>
      <c r="G46" s="23"/>
      <c r="H46" s="23"/>
      <c r="I46" s="2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3"/>
      <c r="V46" s="23"/>
      <c r="W46" s="23"/>
      <c r="X46" s="23" t="s">
        <v>31</v>
      </c>
      <c r="Y46" s="23" t="s">
        <v>109</v>
      </c>
      <c r="Z46" s="23" t="s">
        <v>107</v>
      </c>
      <c r="AA46" s="23"/>
      <c r="AB46" s="23"/>
      <c r="AC46" s="23"/>
      <c r="AD46" s="23"/>
      <c r="AE46" s="18"/>
      <c r="AF46" s="25"/>
      <c r="AG46" s="25"/>
      <c r="AH46" s="19" t="s">
        <v>508</v>
      </c>
      <c r="AI46" s="31">
        <f t="shared" si="3"/>
        <v>670</v>
      </c>
      <c r="AJ46" s="32"/>
      <c r="AK46" s="32"/>
      <c r="AL46" s="32"/>
      <c r="AM46" s="32"/>
      <c r="AN46" s="32"/>
      <c r="AO46" s="32"/>
      <c r="AP46" s="33">
        <f t="shared" si="0"/>
        <v>670</v>
      </c>
      <c r="AQ46" s="62" t="s">
        <v>508</v>
      </c>
      <c r="AR46" s="32">
        <f t="shared" si="5"/>
        <v>300</v>
      </c>
      <c r="AS46" s="32"/>
      <c r="AT46" s="32">
        <f t="shared" si="8"/>
        <v>1080</v>
      </c>
      <c r="AU46" s="32">
        <f t="shared" si="9"/>
        <v>1380</v>
      </c>
      <c r="AV46" s="34">
        <f t="shared" si="10"/>
        <v>1447</v>
      </c>
    </row>
    <row r="47" spans="1:48" x14ac:dyDescent="0.3">
      <c r="A47" s="20">
        <v>43699</v>
      </c>
      <c r="B47" s="19" t="s">
        <v>509</v>
      </c>
      <c r="C47" s="25" t="s">
        <v>550</v>
      </c>
      <c r="D47" s="25" t="s">
        <v>39</v>
      </c>
      <c r="E47" s="25" t="s">
        <v>72</v>
      </c>
      <c r="F47" s="23"/>
      <c r="G47" s="23"/>
      <c r="H47" s="23"/>
      <c r="I47" s="2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3"/>
      <c r="V47" s="23"/>
      <c r="W47" s="23"/>
      <c r="X47" s="23" t="s">
        <v>31</v>
      </c>
      <c r="Y47" s="23" t="s">
        <v>109</v>
      </c>
      <c r="Z47" s="23" t="s">
        <v>107</v>
      </c>
      <c r="AA47" s="23"/>
      <c r="AB47" s="23"/>
      <c r="AC47" s="23"/>
      <c r="AD47" s="23"/>
      <c r="AE47" s="18"/>
      <c r="AF47" s="25"/>
      <c r="AG47" s="25"/>
      <c r="AH47" s="19" t="s">
        <v>509</v>
      </c>
      <c r="AI47" s="31">
        <f t="shared" si="3"/>
        <v>670</v>
      </c>
      <c r="AJ47" s="32"/>
      <c r="AK47" s="32"/>
      <c r="AL47" s="32"/>
      <c r="AM47" s="32"/>
      <c r="AN47" s="32"/>
      <c r="AO47" s="32"/>
      <c r="AP47" s="33">
        <f t="shared" si="0"/>
        <v>670</v>
      </c>
      <c r="AQ47" s="62" t="s">
        <v>509</v>
      </c>
      <c r="AR47" s="32">
        <f t="shared" si="5"/>
        <v>300</v>
      </c>
      <c r="AS47" s="32"/>
      <c r="AT47" s="32">
        <f t="shared" si="8"/>
        <v>1080</v>
      </c>
      <c r="AU47" s="32">
        <f t="shared" si="9"/>
        <v>1380</v>
      </c>
      <c r="AV47" s="34">
        <f t="shared" si="10"/>
        <v>1447</v>
      </c>
    </row>
    <row r="49" spans="1:48" x14ac:dyDescent="0.3">
      <c r="A49" s="35" t="s">
        <v>414</v>
      </c>
      <c r="B49" s="6"/>
      <c r="E49" s="6" t="s">
        <v>515</v>
      </c>
      <c r="X49" s="6">
        <f>COUNTIF(X3:X47,"Satellite Modem")</f>
        <v>8</v>
      </c>
      <c r="AP49" s="47">
        <f>SUM(AP3:AP47)</f>
        <v>40790</v>
      </c>
      <c r="AR49" s="47">
        <f>SUM(AR3:AR35)</f>
        <v>19020</v>
      </c>
      <c r="AS49" s="47"/>
      <c r="AT49" s="47">
        <f>SUM(AT3:AT35)</f>
        <v>35640</v>
      </c>
      <c r="AU49" s="47">
        <f>SUM(AU3:AU35)</f>
        <v>54660</v>
      </c>
      <c r="AV49" s="63">
        <f>SUM(AV3:AV35)</f>
        <v>57935</v>
      </c>
    </row>
    <row r="50" spans="1:48" x14ac:dyDescent="0.3">
      <c r="A50" s="35" t="s">
        <v>413</v>
      </c>
      <c r="B50" s="6">
        <f>COUNTA(B3:B47)</f>
        <v>45</v>
      </c>
      <c r="E50" s="6" t="s">
        <v>516</v>
      </c>
      <c r="X50" s="6">
        <f>COUNTIF(X3:X47,"Cellular Modem")</f>
        <v>37</v>
      </c>
    </row>
  </sheetData>
  <sortState xmlns:xlrd2="http://schemas.microsoft.com/office/spreadsheetml/2017/richdata2" ref="A3:WXB46">
    <sortCondition ref="E3:E46"/>
    <sortCondition ref="D3:D46"/>
    <sortCondition ref="B3:B46"/>
  </sortState>
  <mergeCells count="7">
    <mergeCell ref="AR1:AU1"/>
    <mergeCell ref="C1:E1"/>
    <mergeCell ref="F1:I1"/>
    <mergeCell ref="J1:T1"/>
    <mergeCell ref="U1:AD1"/>
    <mergeCell ref="AE1:AG1"/>
    <mergeCell ref="AI1:AP1"/>
  </mergeCells>
  <conditionalFormatting sqref="B48:B1048576 B1:B35">
    <cfRule type="duplicateValues" dxfId="2" priority="7"/>
  </conditionalFormatting>
  <conditionalFormatting sqref="B36:B47">
    <cfRule type="duplicateValues" dxfId="1" priority="6"/>
  </conditionalFormatting>
  <conditionalFormatting sqref="AH36:AH47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"/>
  <sheetViews>
    <sheetView workbookViewId="0">
      <selection activeCell="C6" sqref="C6"/>
    </sheetView>
  </sheetViews>
  <sheetFormatPr defaultColWidth="9" defaultRowHeight="13" x14ac:dyDescent="0.3"/>
  <cols>
    <col min="1" max="1" width="9" style="45"/>
    <col min="2" max="2" width="9" style="35"/>
    <col min="3" max="3" width="51" style="45" bestFit="1" customWidth="1"/>
    <col min="4" max="16384" width="9" style="45"/>
  </cols>
  <sheetData>
    <row r="1" spans="2:4" x14ac:dyDescent="0.3">
      <c r="B1" s="35" t="s">
        <v>2</v>
      </c>
    </row>
    <row r="2" spans="2:4" x14ac:dyDescent="0.3">
      <c r="B2" s="36" t="s">
        <v>345</v>
      </c>
      <c r="C2" s="6" t="s">
        <v>350</v>
      </c>
      <c r="D2" s="6"/>
    </row>
    <row r="3" spans="2:4" x14ac:dyDescent="0.3">
      <c r="B3" s="36" t="s">
        <v>346</v>
      </c>
      <c r="C3" s="6" t="s">
        <v>405</v>
      </c>
      <c r="D3" s="6"/>
    </row>
    <row r="4" spans="2:4" x14ac:dyDescent="0.3">
      <c r="B4" s="36" t="s">
        <v>347</v>
      </c>
      <c r="C4" s="6" t="s">
        <v>405</v>
      </c>
      <c r="D4" s="6"/>
    </row>
    <row r="5" spans="2:4" x14ac:dyDescent="0.3">
      <c r="B5" s="36" t="s">
        <v>348</v>
      </c>
      <c r="C5" s="6" t="s">
        <v>405</v>
      </c>
      <c r="D5" s="6"/>
    </row>
    <row r="6" spans="2:4" x14ac:dyDescent="0.3">
      <c r="B6" s="36" t="s">
        <v>349</v>
      </c>
      <c r="C6" s="6" t="s">
        <v>479</v>
      </c>
      <c r="D6" s="6"/>
    </row>
    <row r="7" spans="2:4" x14ac:dyDescent="0.3">
      <c r="B7" s="35" t="s">
        <v>54</v>
      </c>
      <c r="C7" s="79" t="s">
        <v>351</v>
      </c>
      <c r="D7" s="46"/>
    </row>
    <row r="8" spans="2:4" x14ac:dyDescent="0.3">
      <c r="B8" s="36" t="s">
        <v>344</v>
      </c>
      <c r="C8" s="79"/>
      <c r="D8" s="46"/>
    </row>
    <row r="9" spans="2:4" x14ac:dyDescent="0.3">
      <c r="B9" s="35" t="s">
        <v>82</v>
      </c>
      <c r="C9" s="45" t="s">
        <v>410</v>
      </c>
    </row>
    <row r="10" spans="2:4" x14ac:dyDescent="0.3">
      <c r="B10" s="35" t="s">
        <v>412</v>
      </c>
      <c r="C10" s="45" t="s">
        <v>410</v>
      </c>
    </row>
    <row r="11" spans="2:4" x14ac:dyDescent="0.3">
      <c r="B11" s="35" t="s">
        <v>45</v>
      </c>
      <c r="C11" s="45" t="s">
        <v>410</v>
      </c>
    </row>
    <row r="12" spans="2:4" x14ac:dyDescent="0.3">
      <c r="B12" s="35" t="s">
        <v>68</v>
      </c>
      <c r="C12" s="45" t="s">
        <v>410</v>
      </c>
    </row>
    <row r="13" spans="2:4" x14ac:dyDescent="0.3">
      <c r="B13" s="35" t="s">
        <v>65</v>
      </c>
      <c r="C13" s="45" t="s">
        <v>410</v>
      </c>
    </row>
    <row r="14" spans="2:4" x14ac:dyDescent="0.3">
      <c r="B14" s="35" t="s">
        <v>91</v>
      </c>
      <c r="C14" s="45" t="s">
        <v>410</v>
      </c>
    </row>
  </sheetData>
  <mergeCells count="1">
    <mergeCell ref="C7:C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1"/>
  <sheetViews>
    <sheetView workbookViewId="0">
      <selection activeCell="B50" sqref="B50"/>
    </sheetView>
  </sheetViews>
  <sheetFormatPr defaultColWidth="9" defaultRowHeight="14.5" x14ac:dyDescent="0.35"/>
  <cols>
    <col min="1" max="1" width="20.5" style="1" bestFit="1" customWidth="1"/>
    <col min="2" max="2" width="151.33203125" style="38" bestFit="1" customWidth="1"/>
    <col min="3" max="3" width="9" style="38"/>
    <col min="4" max="4" width="13.25" style="38" bestFit="1" customWidth="1"/>
    <col min="5" max="5" width="12.5" style="38" bestFit="1" customWidth="1"/>
    <col min="6" max="6" width="15.75" style="38" bestFit="1" customWidth="1"/>
    <col min="7" max="7" width="13.75" style="38" bestFit="1" customWidth="1"/>
    <col min="8" max="8" width="13.25" style="38" bestFit="1" customWidth="1"/>
    <col min="9" max="9" width="13.75" style="38" bestFit="1" customWidth="1"/>
    <col min="10" max="10" width="13" style="38" bestFit="1" customWidth="1"/>
    <col min="11" max="11" width="10.5" style="38" bestFit="1" customWidth="1"/>
    <col min="12" max="12" width="12.75" style="38" bestFit="1" customWidth="1"/>
    <col min="13" max="13" width="13.5" style="38" bestFit="1" customWidth="1"/>
    <col min="14" max="14" width="17.5" style="38" bestFit="1" customWidth="1"/>
    <col min="15" max="15" width="11" style="38" bestFit="1" customWidth="1"/>
    <col min="16" max="16" width="11.08203125" style="38" bestFit="1" customWidth="1"/>
    <col min="17" max="17" width="16" style="38" bestFit="1" customWidth="1"/>
    <col min="18" max="18" width="8.75" style="38" customWidth="1"/>
    <col min="19" max="19" width="19.5" style="38" bestFit="1" customWidth="1"/>
    <col min="20" max="20" width="13.75" style="38" bestFit="1" customWidth="1"/>
    <col min="21" max="16384" width="9" style="38"/>
  </cols>
  <sheetData>
    <row r="1" spans="1:20" x14ac:dyDescent="0.35">
      <c r="A1" s="80" t="s">
        <v>369</v>
      </c>
      <c r="B1" s="80"/>
    </row>
    <row r="2" spans="1:20" ht="15" customHeight="1" thickBot="1" x14ac:dyDescent="0.4">
      <c r="A2" s="41" t="s">
        <v>356</v>
      </c>
      <c r="B2" s="42" t="s">
        <v>355</v>
      </c>
      <c r="D2" s="43" t="s">
        <v>116</v>
      </c>
      <c r="E2" s="43" t="s">
        <v>237</v>
      </c>
      <c r="F2" s="43" t="s">
        <v>276</v>
      </c>
      <c r="G2" s="43" t="s">
        <v>277</v>
      </c>
      <c r="H2" s="43" t="s">
        <v>278</v>
      </c>
      <c r="I2" s="43" t="s">
        <v>279</v>
      </c>
      <c r="J2" s="43" t="s">
        <v>282</v>
      </c>
      <c r="K2" s="43" t="s">
        <v>234</v>
      </c>
      <c r="L2" s="43" t="s">
        <v>7</v>
      </c>
      <c r="M2" s="43" t="s">
        <v>6</v>
      </c>
      <c r="N2" s="43" t="s">
        <v>5</v>
      </c>
      <c r="O2" s="43" t="s">
        <v>102</v>
      </c>
      <c r="P2" s="43" t="s">
        <v>110</v>
      </c>
      <c r="Q2" s="43" t="s">
        <v>295</v>
      </c>
      <c r="R2" s="43" t="s">
        <v>296</v>
      </c>
      <c r="S2" s="43" t="s">
        <v>297</v>
      </c>
      <c r="T2" s="43" t="s">
        <v>117</v>
      </c>
    </row>
    <row r="3" spans="1:20" ht="15" thickTop="1" x14ac:dyDescent="0.35">
      <c r="A3" s="39" t="s">
        <v>112</v>
      </c>
      <c r="B3" s="38" t="s">
        <v>357</v>
      </c>
      <c r="D3" s="38" t="s">
        <v>32</v>
      </c>
      <c r="E3" s="38" t="s">
        <v>238</v>
      </c>
      <c r="F3" s="38" t="s">
        <v>230</v>
      </c>
      <c r="G3" s="38" t="s">
        <v>231</v>
      </c>
      <c r="H3" s="38" t="s">
        <v>232</v>
      </c>
      <c r="I3" s="38" t="s">
        <v>254</v>
      </c>
      <c r="J3" s="38" t="s">
        <v>285</v>
      </c>
      <c r="K3" s="38" t="s">
        <v>138</v>
      </c>
      <c r="L3" s="38" t="s">
        <v>19</v>
      </c>
      <c r="M3" s="38" t="s">
        <v>18</v>
      </c>
      <c r="N3" s="38" t="s">
        <v>93</v>
      </c>
      <c r="O3" s="38" t="s">
        <v>94</v>
      </c>
      <c r="P3" s="38" t="s">
        <v>104</v>
      </c>
      <c r="Q3" s="38" t="s">
        <v>299</v>
      </c>
      <c r="R3" s="38" t="s">
        <v>300</v>
      </c>
      <c r="S3" s="38" t="s">
        <v>245</v>
      </c>
      <c r="T3" s="38" t="s">
        <v>20</v>
      </c>
    </row>
    <row r="4" spans="1:20" x14ac:dyDescent="0.35">
      <c r="A4" s="39" t="s">
        <v>2</v>
      </c>
      <c r="B4" s="38" t="s">
        <v>358</v>
      </c>
      <c r="D4" s="38" t="s">
        <v>24</v>
      </c>
      <c r="E4" s="38" t="s">
        <v>238</v>
      </c>
      <c r="G4" s="38" t="s">
        <v>265</v>
      </c>
      <c r="I4" s="38" t="s">
        <v>266</v>
      </c>
      <c r="J4" s="38" t="s">
        <v>287</v>
      </c>
      <c r="K4" s="38" t="s">
        <v>96</v>
      </c>
      <c r="L4" s="38" t="s">
        <v>98</v>
      </c>
      <c r="M4" s="38" t="s">
        <v>97</v>
      </c>
      <c r="N4" s="38" t="s">
        <v>16</v>
      </c>
      <c r="O4" s="38" t="s">
        <v>17</v>
      </c>
      <c r="P4" s="38" t="s">
        <v>17</v>
      </c>
      <c r="Q4" s="38" t="s">
        <v>401</v>
      </c>
      <c r="R4" s="38" t="s">
        <v>298</v>
      </c>
      <c r="S4" s="38" t="s">
        <v>226</v>
      </c>
      <c r="T4" s="38" t="s">
        <v>41</v>
      </c>
    </row>
    <row r="5" spans="1:20" ht="15.5" x14ac:dyDescent="0.35">
      <c r="A5" s="39" t="s">
        <v>227</v>
      </c>
      <c r="B5" s="38" t="s">
        <v>359</v>
      </c>
      <c r="D5" s="38" t="s">
        <v>21</v>
      </c>
      <c r="E5" s="38" t="s">
        <v>257</v>
      </c>
      <c r="F5"/>
      <c r="G5" s="38" t="s">
        <v>314</v>
      </c>
      <c r="I5" s="38" t="s">
        <v>267</v>
      </c>
      <c r="J5" s="38" t="s">
        <v>288</v>
      </c>
      <c r="K5" s="38" t="s">
        <v>81</v>
      </c>
      <c r="L5" s="38" t="s">
        <v>336</v>
      </c>
      <c r="M5" s="38" t="s">
        <v>343</v>
      </c>
      <c r="N5" s="38" t="s">
        <v>31</v>
      </c>
      <c r="O5" s="38" t="s">
        <v>101</v>
      </c>
      <c r="P5" s="38" t="s">
        <v>105</v>
      </c>
      <c r="Q5"/>
      <c r="S5" s="38" t="s">
        <v>301</v>
      </c>
      <c r="T5" s="38" t="s">
        <v>99</v>
      </c>
    </row>
    <row r="6" spans="1:20" ht="15.5" x14ac:dyDescent="0.35">
      <c r="A6" s="39" t="s">
        <v>3</v>
      </c>
      <c r="B6" s="38" t="s">
        <v>361</v>
      </c>
      <c r="D6" s="38" t="s">
        <v>44</v>
      </c>
      <c r="E6" s="38" t="s">
        <v>264</v>
      </c>
      <c r="F6"/>
      <c r="I6" s="38" t="s">
        <v>268</v>
      </c>
      <c r="J6" s="38" t="s">
        <v>311</v>
      </c>
      <c r="K6" s="38" t="s">
        <v>335</v>
      </c>
      <c r="L6"/>
      <c r="M6" s="38" t="s">
        <v>80</v>
      </c>
      <c r="O6" s="38" t="s">
        <v>109</v>
      </c>
      <c r="P6" s="38" t="s">
        <v>106</v>
      </c>
      <c r="Q6"/>
      <c r="R6"/>
      <c r="S6"/>
      <c r="T6" s="38" t="s">
        <v>400</v>
      </c>
    </row>
    <row r="7" spans="1:20" ht="15.5" x14ac:dyDescent="0.35">
      <c r="A7" s="39" t="s">
        <v>4</v>
      </c>
      <c r="B7" s="38" t="s">
        <v>360</v>
      </c>
      <c r="D7"/>
      <c r="E7" s="38" t="s">
        <v>399</v>
      </c>
      <c r="F7"/>
      <c r="I7" s="38" t="s">
        <v>304</v>
      </c>
      <c r="J7"/>
      <c r="K7"/>
      <c r="L7"/>
      <c r="M7"/>
      <c r="N7"/>
      <c r="O7" s="38" t="s">
        <v>95</v>
      </c>
      <c r="P7" s="38" t="s">
        <v>107</v>
      </c>
      <c r="Q7"/>
      <c r="R7"/>
      <c r="S7"/>
    </row>
    <row r="8" spans="1:20" ht="15.5" x14ac:dyDescent="0.35">
      <c r="A8" s="39" t="s">
        <v>113</v>
      </c>
      <c r="B8" s="38" t="s">
        <v>365</v>
      </c>
      <c r="D8"/>
      <c r="E8" s="38" t="s">
        <v>316</v>
      </c>
      <c r="F8"/>
      <c r="G8"/>
      <c r="I8" s="38" t="s">
        <v>403</v>
      </c>
      <c r="J8"/>
      <c r="K8"/>
      <c r="L8"/>
      <c r="M8"/>
      <c r="N8"/>
      <c r="O8" s="38" t="s">
        <v>103</v>
      </c>
      <c r="P8"/>
      <c r="Q8"/>
      <c r="R8"/>
      <c r="S8"/>
    </row>
    <row r="9" spans="1:20" ht="15.5" x14ac:dyDescent="0.35">
      <c r="A9" s="39" t="s">
        <v>114</v>
      </c>
      <c r="B9" s="38" t="s">
        <v>364</v>
      </c>
      <c r="D9"/>
      <c r="E9" s="38" t="s">
        <v>80</v>
      </c>
      <c r="F9"/>
      <c r="G9"/>
      <c r="I9"/>
      <c r="J9"/>
      <c r="K9"/>
      <c r="L9"/>
      <c r="M9"/>
      <c r="N9"/>
      <c r="O9" s="38" t="s">
        <v>108</v>
      </c>
      <c r="P9"/>
      <c r="Q9"/>
      <c r="R9"/>
      <c r="S9"/>
      <c r="T9"/>
    </row>
    <row r="10" spans="1:20" ht="15.5" x14ac:dyDescent="0.35">
      <c r="A10" s="39" t="s">
        <v>228</v>
      </c>
      <c r="B10" s="38" t="s">
        <v>362</v>
      </c>
      <c r="D10"/>
      <c r="E10" s="38" t="s">
        <v>342</v>
      </c>
      <c r="F10"/>
      <c r="G10"/>
      <c r="I10"/>
      <c r="J10"/>
      <c r="K10"/>
      <c r="L10"/>
      <c r="M10"/>
      <c r="N10"/>
      <c r="O10"/>
      <c r="P10"/>
      <c r="Q10"/>
      <c r="R10"/>
      <c r="S10"/>
      <c r="T10"/>
    </row>
    <row r="11" spans="1:20" ht="15.5" x14ac:dyDescent="0.35">
      <c r="A11" s="39" t="s">
        <v>229</v>
      </c>
      <c r="B11" s="38" t="s">
        <v>363</v>
      </c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</row>
    <row r="12" spans="1:20" ht="15.5" x14ac:dyDescent="0.35">
      <c r="A12" s="39" t="s">
        <v>116</v>
      </c>
      <c r="B12" s="38" t="s">
        <v>370</v>
      </c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</row>
    <row r="13" spans="1:20" ht="15.5" x14ac:dyDescent="0.35">
      <c r="A13" s="39" t="s">
        <v>237</v>
      </c>
      <c r="B13" s="38" t="s">
        <v>371</v>
      </c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</row>
    <row r="14" spans="1:20" ht="15.5" x14ac:dyDescent="0.35">
      <c r="A14" s="39" t="s">
        <v>276</v>
      </c>
      <c r="B14" s="38" t="s">
        <v>366</v>
      </c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</row>
    <row r="15" spans="1:20" ht="15.5" x14ac:dyDescent="0.35">
      <c r="A15" s="39" t="s">
        <v>277</v>
      </c>
      <c r="B15" s="38" t="s">
        <v>406</v>
      </c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.5" x14ac:dyDescent="0.35">
      <c r="A16" s="39" t="s">
        <v>278</v>
      </c>
      <c r="B16" s="38" t="s">
        <v>367</v>
      </c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</row>
    <row r="17" spans="1:20" ht="15.5" x14ac:dyDescent="0.35">
      <c r="A17" s="39" t="s">
        <v>279</v>
      </c>
      <c r="B17" s="38" t="s">
        <v>368</v>
      </c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</row>
    <row r="18" spans="1:20" ht="15.5" x14ac:dyDescent="0.35">
      <c r="A18" s="39" t="s">
        <v>282</v>
      </c>
      <c r="B18" s="38" t="s">
        <v>372</v>
      </c>
      <c r="D18"/>
      <c r="E18"/>
      <c r="F18"/>
      <c r="G18"/>
      <c r="I18"/>
      <c r="J18"/>
      <c r="K18"/>
      <c r="L18"/>
      <c r="M18"/>
      <c r="N18"/>
      <c r="O18"/>
      <c r="P18"/>
      <c r="Q18"/>
      <c r="R18"/>
      <c r="S18"/>
      <c r="T18"/>
    </row>
    <row r="19" spans="1:20" ht="15.5" x14ac:dyDescent="0.35">
      <c r="A19" s="39" t="s">
        <v>280</v>
      </c>
      <c r="B19" s="38" t="s">
        <v>378</v>
      </c>
      <c r="D19"/>
      <c r="E19"/>
      <c r="F19"/>
      <c r="G19"/>
      <c r="I19"/>
      <c r="J19"/>
      <c r="K19"/>
      <c r="L19"/>
      <c r="M19"/>
      <c r="N19"/>
      <c r="O19"/>
      <c r="P19"/>
      <c r="Q19"/>
      <c r="R19"/>
      <c r="S19"/>
      <c r="T19"/>
    </row>
    <row r="20" spans="1:20" ht="15.5" x14ac:dyDescent="0.35">
      <c r="A20" s="39" t="s">
        <v>281</v>
      </c>
      <c r="B20" s="38" t="s">
        <v>379</v>
      </c>
      <c r="D20"/>
      <c r="E20"/>
      <c r="F20"/>
      <c r="G20"/>
      <c r="I20"/>
      <c r="J20"/>
      <c r="K20"/>
      <c r="L20"/>
      <c r="M20"/>
      <c r="N20"/>
      <c r="O20"/>
      <c r="P20"/>
      <c r="Q20"/>
      <c r="R20"/>
      <c r="S20"/>
      <c r="T20"/>
    </row>
    <row r="21" spans="1:20" ht="15.5" x14ac:dyDescent="0.35">
      <c r="A21" s="39" t="s">
        <v>284</v>
      </c>
      <c r="B21" s="38" t="s">
        <v>380</v>
      </c>
      <c r="D21"/>
      <c r="E21"/>
      <c r="F21"/>
      <c r="G21"/>
      <c r="I21"/>
      <c r="J21"/>
      <c r="K21"/>
      <c r="L21"/>
      <c r="M21"/>
      <c r="N21"/>
      <c r="O21"/>
      <c r="P21"/>
      <c r="Q21"/>
      <c r="R21"/>
      <c r="S21"/>
      <c r="T21"/>
    </row>
    <row r="22" spans="1:20" ht="15.5" x14ac:dyDescent="0.35">
      <c r="A22" s="39" t="s">
        <v>115</v>
      </c>
      <c r="B22" s="38" t="s">
        <v>407</v>
      </c>
      <c r="D22"/>
      <c r="E22"/>
      <c r="F22"/>
      <c r="G22"/>
      <c r="I22"/>
      <c r="J22"/>
      <c r="K22"/>
      <c r="L22"/>
      <c r="M22"/>
      <c r="N22"/>
      <c r="O22"/>
      <c r="P22"/>
      <c r="Q22"/>
      <c r="R22"/>
      <c r="S22"/>
      <c r="T22"/>
    </row>
    <row r="23" spans="1:20" ht="15.5" x14ac:dyDescent="0.35">
      <c r="A23" s="39" t="s">
        <v>234</v>
      </c>
      <c r="B23" s="38" t="s">
        <v>373</v>
      </c>
      <c r="D23"/>
      <c r="E23"/>
      <c r="F23"/>
      <c r="G23"/>
      <c r="I23"/>
      <c r="J23"/>
      <c r="K23"/>
      <c r="L23"/>
      <c r="M23"/>
      <c r="N23"/>
      <c r="O23"/>
      <c r="P23"/>
      <c r="Q23"/>
      <c r="R23"/>
      <c r="S23"/>
      <c r="T23"/>
    </row>
    <row r="24" spans="1:20" ht="15.5" x14ac:dyDescent="0.35">
      <c r="A24" s="39" t="s">
        <v>7</v>
      </c>
      <c r="B24" s="38" t="s">
        <v>374</v>
      </c>
      <c r="D24"/>
      <c r="E24"/>
      <c r="F24"/>
      <c r="G24"/>
      <c r="I24"/>
      <c r="J24"/>
      <c r="K24"/>
      <c r="L24"/>
      <c r="M24"/>
      <c r="N24"/>
      <c r="O24"/>
      <c r="P24"/>
      <c r="Q24"/>
      <c r="R24"/>
      <c r="S24"/>
      <c r="T24"/>
    </row>
    <row r="25" spans="1:20" ht="15.5" x14ac:dyDescent="0.35">
      <c r="A25" s="39" t="s">
        <v>6</v>
      </c>
      <c r="B25" s="38" t="s">
        <v>375</v>
      </c>
      <c r="D25"/>
      <c r="E25"/>
      <c r="F25"/>
      <c r="G25"/>
      <c r="I25"/>
      <c r="J25"/>
      <c r="K25"/>
      <c r="L25"/>
      <c r="M25"/>
      <c r="N25"/>
      <c r="O25"/>
      <c r="P25"/>
      <c r="Q25"/>
      <c r="R25"/>
      <c r="S25"/>
      <c r="T25"/>
    </row>
    <row r="26" spans="1:20" ht="15.5" x14ac:dyDescent="0.35">
      <c r="A26" s="39" t="s">
        <v>5</v>
      </c>
      <c r="B26" s="38" t="s">
        <v>381</v>
      </c>
      <c r="D26"/>
      <c r="E26"/>
      <c r="F26"/>
      <c r="G26"/>
      <c r="I26"/>
      <c r="J26"/>
      <c r="K26"/>
      <c r="L26"/>
      <c r="M26"/>
      <c r="N26"/>
      <c r="O26"/>
      <c r="P26"/>
      <c r="Q26"/>
      <c r="R26"/>
      <c r="S26"/>
      <c r="T26"/>
    </row>
    <row r="27" spans="1:20" ht="15.5" x14ac:dyDescent="0.35">
      <c r="A27" s="39" t="s">
        <v>102</v>
      </c>
      <c r="B27" s="38" t="s">
        <v>377</v>
      </c>
      <c r="D27"/>
      <c r="E27"/>
      <c r="F27"/>
      <c r="G27"/>
      <c r="I27"/>
      <c r="J27"/>
      <c r="K27"/>
      <c r="L27"/>
      <c r="M27"/>
      <c r="N27"/>
      <c r="O27"/>
      <c r="P27"/>
      <c r="Q27"/>
      <c r="R27"/>
      <c r="S27"/>
      <c r="T27"/>
    </row>
    <row r="28" spans="1:20" ht="15.5" x14ac:dyDescent="0.35">
      <c r="A28" s="39" t="s">
        <v>110</v>
      </c>
      <c r="B28" s="38" t="s">
        <v>376</v>
      </c>
      <c r="D28"/>
      <c r="E28"/>
      <c r="F28"/>
      <c r="G28"/>
      <c r="I28"/>
      <c r="J28"/>
      <c r="K28"/>
      <c r="L28"/>
      <c r="M28"/>
      <c r="N28"/>
      <c r="O28"/>
      <c r="P28"/>
      <c r="Q28"/>
      <c r="R28"/>
      <c r="S28"/>
      <c r="T28"/>
    </row>
    <row r="29" spans="1:20" ht="15.5" x14ac:dyDescent="0.35">
      <c r="A29" s="39" t="s">
        <v>295</v>
      </c>
      <c r="B29" s="38" t="s">
        <v>382</v>
      </c>
      <c r="D29"/>
      <c r="E29"/>
      <c r="F29"/>
      <c r="G29"/>
      <c r="I29"/>
      <c r="J29"/>
      <c r="K29"/>
      <c r="L29"/>
      <c r="M29"/>
      <c r="N29"/>
      <c r="O29"/>
      <c r="P29"/>
      <c r="Q29"/>
      <c r="R29"/>
      <c r="S29"/>
      <c r="T29"/>
    </row>
    <row r="30" spans="1:20" ht="15.5" x14ac:dyDescent="0.35">
      <c r="A30" s="39" t="s">
        <v>296</v>
      </c>
      <c r="B30" s="38" t="s">
        <v>383</v>
      </c>
      <c r="D30"/>
      <c r="E30"/>
      <c r="F30"/>
      <c r="G30"/>
      <c r="I30"/>
      <c r="J30"/>
      <c r="K30"/>
      <c r="L30"/>
      <c r="M30"/>
      <c r="N30"/>
      <c r="O30"/>
      <c r="P30"/>
      <c r="Q30"/>
      <c r="R30"/>
      <c r="S30"/>
      <c r="T30"/>
    </row>
    <row r="31" spans="1:20" ht="15.5" x14ac:dyDescent="0.35">
      <c r="A31" s="39" t="s">
        <v>297</v>
      </c>
      <c r="B31" s="38" t="s">
        <v>384</v>
      </c>
      <c r="D31"/>
      <c r="E31"/>
      <c r="F31"/>
      <c r="G31"/>
      <c r="I31"/>
      <c r="J31"/>
      <c r="K31"/>
      <c r="L31"/>
      <c r="M31"/>
      <c r="N31"/>
      <c r="O31"/>
      <c r="P31"/>
      <c r="Q31"/>
      <c r="R31"/>
      <c r="S31"/>
      <c r="T31"/>
    </row>
    <row r="32" spans="1:20" ht="15.5" x14ac:dyDescent="0.35">
      <c r="A32" s="39" t="s">
        <v>119</v>
      </c>
      <c r="B32" s="38" t="s">
        <v>408</v>
      </c>
      <c r="D32"/>
      <c r="E32"/>
      <c r="F32"/>
      <c r="G32"/>
      <c r="I32"/>
      <c r="J32"/>
      <c r="K32"/>
      <c r="L32"/>
      <c r="M32"/>
      <c r="N32"/>
      <c r="O32"/>
      <c r="P32"/>
      <c r="Q32"/>
      <c r="R32"/>
      <c r="S32"/>
      <c r="T32"/>
    </row>
    <row r="33" spans="1:20" ht="15.5" x14ac:dyDescent="0.35">
      <c r="A33" s="39" t="s">
        <v>8</v>
      </c>
      <c r="B33" s="38" t="s">
        <v>385</v>
      </c>
      <c r="D33"/>
      <c r="E33"/>
      <c r="F33"/>
      <c r="G33"/>
      <c r="I33"/>
      <c r="J33"/>
      <c r="K33"/>
      <c r="L33"/>
      <c r="M33"/>
      <c r="N33"/>
      <c r="O33"/>
      <c r="P33"/>
      <c r="Q33"/>
      <c r="R33"/>
      <c r="S33"/>
      <c r="T33"/>
    </row>
    <row r="34" spans="1:20" ht="15.5" x14ac:dyDescent="0.35">
      <c r="A34" s="39" t="s">
        <v>117</v>
      </c>
      <c r="B34" s="38" t="s">
        <v>386</v>
      </c>
      <c r="D34"/>
      <c r="E34"/>
      <c r="F34"/>
      <c r="G34"/>
      <c r="I34"/>
      <c r="J34"/>
      <c r="K34"/>
      <c r="L34"/>
      <c r="M34"/>
      <c r="N34"/>
      <c r="O34"/>
      <c r="P34"/>
      <c r="Q34"/>
      <c r="R34"/>
      <c r="S34"/>
      <c r="T34"/>
    </row>
    <row r="35" spans="1:20" ht="15.5" x14ac:dyDescent="0.35">
      <c r="A35" s="39" t="s">
        <v>354</v>
      </c>
      <c r="B35" s="38" t="s">
        <v>387</v>
      </c>
      <c r="D35"/>
      <c r="E35"/>
      <c r="F35"/>
      <c r="G35"/>
      <c r="I35"/>
      <c r="J35"/>
      <c r="K35"/>
      <c r="L35"/>
      <c r="M35"/>
      <c r="N35"/>
      <c r="O35"/>
      <c r="P35"/>
      <c r="Q35"/>
      <c r="R35"/>
      <c r="S35"/>
      <c r="T35"/>
    </row>
    <row r="36" spans="1:20" ht="15.5" x14ac:dyDescent="0.35">
      <c r="A36" s="39" t="s">
        <v>2</v>
      </c>
      <c r="B36" s="38" t="s">
        <v>358</v>
      </c>
      <c r="D36"/>
      <c r="E36"/>
      <c r="F36"/>
      <c r="G36"/>
      <c r="I36"/>
      <c r="J36"/>
      <c r="K36"/>
      <c r="L36"/>
      <c r="M36"/>
      <c r="N36"/>
      <c r="O36"/>
      <c r="P36"/>
      <c r="Q36"/>
      <c r="R36"/>
      <c r="S36"/>
      <c r="T36"/>
    </row>
    <row r="37" spans="1:20" ht="15.5" x14ac:dyDescent="0.35">
      <c r="A37" s="39" t="s">
        <v>388</v>
      </c>
      <c r="B37" s="38" t="s">
        <v>555</v>
      </c>
      <c r="D37"/>
      <c r="E37"/>
      <c r="F37"/>
      <c r="G37"/>
      <c r="I37"/>
      <c r="J37"/>
      <c r="K37"/>
      <c r="L37"/>
      <c r="M37"/>
      <c r="N37"/>
      <c r="O37"/>
      <c r="P37"/>
      <c r="Q37"/>
      <c r="R37"/>
      <c r="S37"/>
      <c r="T37"/>
    </row>
    <row r="38" spans="1:20" ht="15.5" x14ac:dyDescent="0.35">
      <c r="A38" s="39" t="s">
        <v>389</v>
      </c>
      <c r="B38" s="38" t="s">
        <v>556</v>
      </c>
      <c r="D38"/>
      <c r="E38"/>
      <c r="F38"/>
      <c r="I38"/>
      <c r="J38"/>
      <c r="K38"/>
      <c r="L38"/>
      <c r="M38"/>
      <c r="N38"/>
      <c r="O38"/>
      <c r="P38"/>
      <c r="Q38"/>
      <c r="R38"/>
      <c r="S38"/>
      <c r="T38"/>
    </row>
    <row r="39" spans="1:20" ht="15.5" x14ac:dyDescent="0.35">
      <c r="A39" s="39" t="s">
        <v>390</v>
      </c>
      <c r="B39" s="38" t="s">
        <v>557</v>
      </c>
      <c r="D39"/>
      <c r="E39"/>
      <c r="F39"/>
      <c r="I39"/>
      <c r="J39"/>
      <c r="K39"/>
      <c r="L39"/>
      <c r="M39"/>
      <c r="N39"/>
      <c r="O39"/>
      <c r="P39"/>
      <c r="Q39"/>
      <c r="R39"/>
      <c r="S39"/>
      <c r="T39"/>
    </row>
    <row r="40" spans="1:20" ht="15.5" x14ac:dyDescent="0.35">
      <c r="A40" s="39" t="s">
        <v>391</v>
      </c>
      <c r="B40" s="38" t="s">
        <v>409</v>
      </c>
      <c r="D40"/>
      <c r="E40"/>
      <c r="F40"/>
      <c r="I40"/>
      <c r="J40"/>
      <c r="K40"/>
      <c r="L40"/>
      <c r="M40"/>
      <c r="N40"/>
      <c r="O40"/>
      <c r="P40"/>
      <c r="Q40"/>
      <c r="R40"/>
      <c r="S40"/>
      <c r="T40"/>
    </row>
    <row r="41" spans="1:20" ht="15.5" x14ac:dyDescent="0.35">
      <c r="A41" s="39" t="s">
        <v>392</v>
      </c>
      <c r="B41" s="38" t="s">
        <v>558</v>
      </c>
      <c r="D41"/>
      <c r="E41"/>
      <c r="F41"/>
      <c r="I41"/>
      <c r="J41"/>
      <c r="K41"/>
      <c r="L41"/>
      <c r="M41"/>
      <c r="N41"/>
      <c r="O41"/>
      <c r="P41"/>
      <c r="Q41"/>
      <c r="R41"/>
      <c r="S41"/>
      <c r="T41"/>
    </row>
    <row r="42" spans="1:20" ht="15.5" x14ac:dyDescent="0.35">
      <c r="A42" s="39" t="s">
        <v>393</v>
      </c>
      <c r="B42" s="38" t="s">
        <v>559</v>
      </c>
      <c r="D42"/>
      <c r="E42"/>
      <c r="F42"/>
      <c r="I42"/>
      <c r="J42"/>
      <c r="K42"/>
      <c r="L42"/>
      <c r="M42"/>
      <c r="N42"/>
      <c r="O42"/>
      <c r="P42"/>
      <c r="Q42"/>
      <c r="R42"/>
      <c r="S42"/>
      <c r="T42"/>
    </row>
    <row r="43" spans="1:20" ht="15.5" x14ac:dyDescent="0.35">
      <c r="A43" s="39" t="s">
        <v>394</v>
      </c>
      <c r="B43" s="38" t="s">
        <v>404</v>
      </c>
      <c r="D43"/>
      <c r="E43"/>
      <c r="F43"/>
      <c r="I43"/>
      <c r="J43"/>
      <c r="K43"/>
      <c r="L43"/>
      <c r="M43"/>
      <c r="N43"/>
      <c r="O43"/>
      <c r="P43"/>
      <c r="Q43"/>
      <c r="R43"/>
      <c r="S43"/>
      <c r="T43"/>
    </row>
    <row r="44" spans="1:20" ht="15.5" x14ac:dyDescent="0.35">
      <c r="A44" s="39" t="s">
        <v>9</v>
      </c>
      <c r="B44" s="38" t="s">
        <v>396</v>
      </c>
      <c r="D44"/>
      <c r="E44"/>
      <c r="F44"/>
      <c r="I44"/>
      <c r="J44"/>
      <c r="K44"/>
      <c r="L44"/>
      <c r="M44"/>
      <c r="N44"/>
      <c r="O44"/>
      <c r="P44"/>
      <c r="Q44"/>
      <c r="R44"/>
      <c r="S44"/>
      <c r="T44"/>
    </row>
    <row r="45" spans="1:20" ht="15.5" x14ac:dyDescent="0.35">
      <c r="A45" s="39" t="s">
        <v>2</v>
      </c>
      <c r="B45" s="38" t="s">
        <v>358</v>
      </c>
      <c r="D45"/>
      <c r="E45"/>
      <c r="F45"/>
      <c r="I45"/>
      <c r="J45"/>
      <c r="K45"/>
      <c r="L45"/>
      <c r="M45"/>
      <c r="N45"/>
      <c r="O45"/>
      <c r="P45"/>
      <c r="Q45"/>
      <c r="R45"/>
      <c r="S45"/>
      <c r="T45"/>
    </row>
    <row r="46" spans="1:20" ht="15.5" x14ac:dyDescent="0.35">
      <c r="A46" s="39" t="s">
        <v>10</v>
      </c>
      <c r="B46" s="38" t="s">
        <v>395</v>
      </c>
      <c r="D46"/>
      <c r="E46"/>
      <c r="F46"/>
      <c r="I46"/>
      <c r="J46"/>
      <c r="K46"/>
      <c r="L46"/>
      <c r="M46"/>
      <c r="N46"/>
      <c r="O46"/>
      <c r="P46"/>
      <c r="Q46"/>
      <c r="R46"/>
      <c r="S46"/>
      <c r="T46"/>
    </row>
    <row r="47" spans="1:20" ht="15.5" x14ac:dyDescent="0.35">
      <c r="A47" s="39" t="s">
        <v>11</v>
      </c>
      <c r="B47" s="38" t="s">
        <v>486</v>
      </c>
      <c r="D47"/>
      <c r="E47"/>
      <c r="F47"/>
      <c r="I47"/>
      <c r="J47"/>
      <c r="K47"/>
      <c r="L47"/>
      <c r="M47"/>
      <c r="N47"/>
      <c r="O47"/>
      <c r="P47"/>
      <c r="Q47"/>
      <c r="R47"/>
      <c r="S47"/>
      <c r="T47"/>
    </row>
    <row r="48" spans="1:20" ht="15.5" x14ac:dyDescent="0.35">
      <c r="A48" s="39" t="s">
        <v>12</v>
      </c>
      <c r="B48" s="38" t="s">
        <v>397</v>
      </c>
      <c r="D48"/>
      <c r="E48"/>
      <c r="F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5" x14ac:dyDescent="0.35">
      <c r="A49" s="39" t="s">
        <v>9</v>
      </c>
      <c r="B49" s="38" t="s">
        <v>398</v>
      </c>
      <c r="D49"/>
      <c r="E49"/>
      <c r="F49"/>
      <c r="I49"/>
      <c r="K49"/>
      <c r="L49"/>
      <c r="M49"/>
      <c r="N49"/>
      <c r="O49"/>
      <c r="P49"/>
      <c r="Q49"/>
      <c r="R49"/>
      <c r="T49"/>
    </row>
    <row r="50" spans="1:20" ht="15.5" x14ac:dyDescent="0.35">
      <c r="A50" s="40" t="s">
        <v>1</v>
      </c>
      <c r="B50" s="38" t="s">
        <v>480</v>
      </c>
      <c r="D50"/>
      <c r="E50"/>
      <c r="F50"/>
      <c r="I50"/>
      <c r="K50"/>
      <c r="L50"/>
      <c r="M50"/>
      <c r="N50"/>
      <c r="O50"/>
      <c r="P50"/>
      <c r="Q50"/>
      <c r="R50"/>
      <c r="T50"/>
    </row>
    <row r="51" spans="1:20" ht="15.5" x14ac:dyDescent="0.35">
      <c r="D51"/>
      <c r="E51"/>
      <c r="F51"/>
      <c r="I51"/>
      <c r="K51"/>
      <c r="L51"/>
      <c r="M51"/>
      <c r="N51"/>
      <c r="O51"/>
      <c r="P51"/>
      <c r="Q51"/>
      <c r="R51"/>
      <c r="T5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11"/>
  <sheetViews>
    <sheetView workbookViewId="0">
      <selection activeCell="C41" sqref="C41:C42"/>
    </sheetView>
  </sheetViews>
  <sheetFormatPr defaultColWidth="9" defaultRowHeight="15" customHeight="1" x14ac:dyDescent="0.3"/>
  <cols>
    <col min="1" max="1" width="2.58203125" style="6" customWidth="1"/>
    <col min="2" max="2" width="9" style="6"/>
    <col min="3" max="3" width="25.08203125" style="6" customWidth="1"/>
    <col min="4" max="4" width="17" style="6" bestFit="1" customWidth="1"/>
    <col min="5" max="5" width="13" style="6" bestFit="1" customWidth="1"/>
    <col min="6" max="6" width="8.75" style="6" bestFit="1" customWidth="1"/>
    <col min="7" max="9" width="2.83203125" style="6" bestFit="1" customWidth="1"/>
    <col min="10" max="11" width="9" style="6"/>
    <col min="12" max="12" width="6.75" style="6" bestFit="1" customWidth="1"/>
    <col min="13" max="13" width="5.08203125" style="6" bestFit="1" customWidth="1"/>
    <col min="14" max="18" width="2.83203125" style="6" bestFit="1" customWidth="1"/>
    <col min="19" max="19" width="31.08203125" style="6" customWidth="1"/>
    <col min="20" max="20" width="8.33203125" style="6" customWidth="1"/>
    <col min="21" max="21" width="8.5" style="6" customWidth="1"/>
    <col min="22" max="23" width="9" style="6"/>
    <col min="24" max="24" width="8.83203125" style="6" bestFit="1" customWidth="1"/>
    <col min="25" max="25" width="9.08203125" style="6" bestFit="1" customWidth="1"/>
    <col min="26" max="16384" width="9" style="6"/>
  </cols>
  <sheetData>
    <row r="1" spans="2:25" ht="59.5" x14ac:dyDescent="0.3">
      <c r="B1" s="7" t="s">
        <v>2</v>
      </c>
      <c r="C1" s="2" t="s">
        <v>222</v>
      </c>
      <c r="D1" s="8" t="s">
        <v>122</v>
      </c>
      <c r="E1" s="2" t="s">
        <v>223</v>
      </c>
      <c r="F1" s="8" t="s">
        <v>123</v>
      </c>
      <c r="G1" s="9" t="s">
        <v>124</v>
      </c>
      <c r="H1" s="9" t="s">
        <v>125</v>
      </c>
      <c r="I1" s="9" t="s">
        <v>126</v>
      </c>
      <c r="J1" s="81" t="s">
        <v>224</v>
      </c>
      <c r="K1" s="81"/>
      <c r="L1" s="17" t="s">
        <v>127</v>
      </c>
      <c r="M1" s="17" t="s">
        <v>128</v>
      </c>
      <c r="N1" s="9" t="s">
        <v>129</v>
      </c>
      <c r="O1" s="9" t="s">
        <v>118</v>
      </c>
      <c r="P1" s="10" t="s">
        <v>130</v>
      </c>
      <c r="Q1" s="9" t="s">
        <v>131</v>
      </c>
      <c r="R1" s="11" t="s">
        <v>132</v>
      </c>
      <c r="S1" s="8" t="s">
        <v>133</v>
      </c>
      <c r="T1" s="8" t="s">
        <v>134</v>
      </c>
      <c r="U1" s="8" t="s">
        <v>135</v>
      </c>
      <c r="V1" s="7" t="s">
        <v>136</v>
      </c>
    </row>
    <row r="2" spans="2:25" ht="15" customHeight="1" x14ac:dyDescent="0.3">
      <c r="B2" s="5" t="s">
        <v>142</v>
      </c>
      <c r="C2" s="3" t="s">
        <v>137</v>
      </c>
      <c r="D2" s="3" t="s">
        <v>138</v>
      </c>
      <c r="E2" s="3">
        <v>904.71029999999996</v>
      </c>
      <c r="F2" s="12">
        <v>39845</v>
      </c>
      <c r="G2" s="13" t="s">
        <v>139</v>
      </c>
      <c r="H2" s="13"/>
      <c r="I2" s="13"/>
      <c r="J2" s="13"/>
      <c r="K2" s="13"/>
      <c r="L2" s="4">
        <v>8500</v>
      </c>
      <c r="M2" s="14"/>
      <c r="N2" s="15"/>
      <c r="O2" s="13" t="s">
        <v>139</v>
      </c>
      <c r="P2" s="13"/>
      <c r="Q2" s="13"/>
      <c r="R2" s="13"/>
      <c r="S2" s="16" t="s">
        <v>140</v>
      </c>
      <c r="T2" s="13"/>
      <c r="U2" s="13"/>
      <c r="V2" s="5" t="s">
        <v>141</v>
      </c>
      <c r="X2" s="6" t="s">
        <v>138</v>
      </c>
      <c r="Y2" s="6">
        <f>COUNTIF(D:D,"FS1001M")</f>
        <v>46</v>
      </c>
    </row>
    <row r="3" spans="2:25" ht="15" customHeight="1" x14ac:dyDescent="0.3">
      <c r="B3" s="5" t="s">
        <v>142</v>
      </c>
      <c r="C3" s="3" t="s">
        <v>143</v>
      </c>
      <c r="D3" s="3" t="s">
        <v>144</v>
      </c>
      <c r="E3" s="3" t="s">
        <v>145</v>
      </c>
      <c r="F3" s="12">
        <v>39845</v>
      </c>
      <c r="G3" s="13" t="s">
        <v>139</v>
      </c>
      <c r="H3" s="13"/>
      <c r="I3" s="13"/>
      <c r="J3" s="13"/>
      <c r="K3" s="13"/>
      <c r="L3" s="4">
        <v>6200</v>
      </c>
      <c r="M3" s="14"/>
      <c r="N3" s="15"/>
      <c r="O3" s="13" t="s">
        <v>139</v>
      </c>
      <c r="P3" s="13"/>
      <c r="Q3" s="13"/>
      <c r="R3" s="13"/>
      <c r="S3" s="16" t="s">
        <v>140</v>
      </c>
      <c r="T3" s="13"/>
      <c r="U3" s="13"/>
      <c r="V3" s="5" t="s">
        <v>141</v>
      </c>
      <c r="X3" s="6" t="s">
        <v>97</v>
      </c>
      <c r="Y3" s="6">
        <f>COUNTIF(D:D,"IS1001-MC")</f>
        <v>3</v>
      </c>
    </row>
    <row r="4" spans="2:25" ht="15" customHeight="1" x14ac:dyDescent="0.3">
      <c r="B4" s="5" t="s">
        <v>142</v>
      </c>
      <c r="C4" s="3" t="s">
        <v>137</v>
      </c>
      <c r="D4" s="3" t="s">
        <v>138</v>
      </c>
      <c r="E4" s="3"/>
      <c r="F4" s="12">
        <v>39995</v>
      </c>
      <c r="G4" s="13" t="s">
        <v>139</v>
      </c>
      <c r="H4" s="13"/>
      <c r="I4" s="13"/>
      <c r="J4" s="13"/>
      <c r="K4" s="13"/>
      <c r="L4" s="4">
        <v>8500</v>
      </c>
      <c r="M4" s="14"/>
      <c r="N4" s="15"/>
      <c r="O4" s="13" t="s">
        <v>139</v>
      </c>
      <c r="P4" s="13"/>
      <c r="Q4" s="13"/>
      <c r="R4" s="13"/>
      <c r="S4" s="16" t="s">
        <v>146</v>
      </c>
      <c r="T4" s="13"/>
      <c r="U4" s="13"/>
      <c r="V4" s="5" t="s">
        <v>141</v>
      </c>
      <c r="X4" s="6" t="s">
        <v>147</v>
      </c>
      <c r="Y4" s="6">
        <f>COUNTIF(D:D,"IS1001")</f>
        <v>40</v>
      </c>
    </row>
    <row r="5" spans="2:25" ht="15" customHeight="1" x14ac:dyDescent="0.3">
      <c r="B5" s="5" t="s">
        <v>142</v>
      </c>
      <c r="C5" s="3" t="s">
        <v>143</v>
      </c>
      <c r="D5" s="3" t="s">
        <v>144</v>
      </c>
      <c r="E5" s="3" t="s">
        <v>148</v>
      </c>
      <c r="F5" s="12">
        <v>39995</v>
      </c>
      <c r="G5" s="13" t="s">
        <v>139</v>
      </c>
      <c r="H5" s="13"/>
      <c r="I5" s="13"/>
      <c r="J5" s="13"/>
      <c r="K5" s="13"/>
      <c r="L5" s="4">
        <v>6200</v>
      </c>
      <c r="M5" s="14"/>
      <c r="N5" s="15"/>
      <c r="O5" s="13" t="s">
        <v>139</v>
      </c>
      <c r="P5" s="13"/>
      <c r="Q5" s="13"/>
      <c r="R5" s="13"/>
      <c r="S5" s="16" t="s">
        <v>146</v>
      </c>
      <c r="T5" s="13"/>
      <c r="U5" s="13"/>
      <c r="V5" s="5" t="s">
        <v>141</v>
      </c>
      <c r="X5" s="6" t="s">
        <v>149</v>
      </c>
      <c r="Y5" s="6">
        <f>COUNTIF(D:D,"TEG Model 5060")</f>
        <v>15</v>
      </c>
    </row>
    <row r="6" spans="2:25" ht="15" customHeight="1" x14ac:dyDescent="0.3">
      <c r="B6" s="5" t="s">
        <v>84</v>
      </c>
      <c r="C6" s="3" t="s">
        <v>137</v>
      </c>
      <c r="D6" s="3" t="s">
        <v>138</v>
      </c>
      <c r="E6" s="3">
        <v>851.71019999999999</v>
      </c>
      <c r="F6" s="12">
        <v>39965</v>
      </c>
      <c r="G6" s="13" t="s">
        <v>139</v>
      </c>
      <c r="H6" s="13"/>
      <c r="I6" s="13"/>
      <c r="J6" s="13"/>
      <c r="K6" s="13"/>
      <c r="L6" s="4">
        <v>8500</v>
      </c>
      <c r="M6" s="14"/>
      <c r="N6" s="15"/>
      <c r="O6" s="13" t="s">
        <v>139</v>
      </c>
      <c r="P6" s="13"/>
      <c r="Q6" s="13"/>
      <c r="R6" s="13"/>
      <c r="S6" s="16" t="s">
        <v>150</v>
      </c>
      <c r="T6" s="13"/>
      <c r="U6" s="13"/>
      <c r="V6" s="5" t="s">
        <v>141</v>
      </c>
      <c r="X6" s="6" t="s">
        <v>151</v>
      </c>
      <c r="Y6" s="6">
        <f>COUNTIF(D:D,"SolarTEG Model 5060")</f>
        <v>5</v>
      </c>
    </row>
    <row r="7" spans="2:25" ht="15" customHeight="1" x14ac:dyDescent="0.3">
      <c r="B7" s="5" t="s">
        <v>87</v>
      </c>
      <c r="C7" s="3" t="s">
        <v>137</v>
      </c>
      <c r="D7" s="3" t="s">
        <v>138</v>
      </c>
      <c r="E7" s="3">
        <v>913.71100000000001</v>
      </c>
      <c r="F7" s="12">
        <v>39965</v>
      </c>
      <c r="G7" s="13" t="s">
        <v>139</v>
      </c>
      <c r="H7" s="13"/>
      <c r="I7" s="13"/>
      <c r="J7" s="13"/>
      <c r="K7" s="13"/>
      <c r="L7" s="4">
        <v>8500</v>
      </c>
      <c r="M7" s="14"/>
      <c r="N7" s="15"/>
      <c r="O7" s="13" t="s">
        <v>139</v>
      </c>
      <c r="P7" s="13"/>
      <c r="Q7" s="13"/>
      <c r="R7" s="13"/>
      <c r="S7" s="16" t="s">
        <v>152</v>
      </c>
      <c r="T7" s="13"/>
      <c r="U7" s="13"/>
      <c r="V7" s="5" t="s">
        <v>141</v>
      </c>
    </row>
    <row r="8" spans="2:25" ht="15" customHeight="1" x14ac:dyDescent="0.3">
      <c r="B8" s="5" t="s">
        <v>53</v>
      </c>
      <c r="C8" s="3" t="s">
        <v>137</v>
      </c>
      <c r="D8" s="3" t="s">
        <v>138</v>
      </c>
      <c r="E8" s="3">
        <v>918.71259999999995</v>
      </c>
      <c r="F8" s="12">
        <v>40026</v>
      </c>
      <c r="G8" s="13" t="s">
        <v>139</v>
      </c>
      <c r="H8" s="13"/>
      <c r="I8" s="13"/>
      <c r="J8" s="13"/>
      <c r="K8" s="13"/>
      <c r="L8" s="4">
        <v>8500</v>
      </c>
      <c r="M8" s="14"/>
      <c r="N8" s="15"/>
      <c r="O8" s="13" t="s">
        <v>139</v>
      </c>
      <c r="P8" s="13"/>
      <c r="Q8" s="13"/>
      <c r="R8" s="13"/>
      <c r="S8" s="16" t="s">
        <v>153</v>
      </c>
      <c r="T8" s="13"/>
      <c r="U8" s="13"/>
      <c r="V8" s="5"/>
    </row>
    <row r="9" spans="2:25" ht="15" customHeight="1" x14ac:dyDescent="0.3">
      <c r="B9" s="5" t="s">
        <v>53</v>
      </c>
      <c r="C9" s="3" t="s">
        <v>154</v>
      </c>
      <c r="D9" s="3" t="s">
        <v>155</v>
      </c>
      <c r="E9" s="3" t="s">
        <v>156</v>
      </c>
      <c r="F9" s="12">
        <v>40026</v>
      </c>
      <c r="G9" s="13" t="s">
        <v>139</v>
      </c>
      <c r="H9" s="13"/>
      <c r="I9" s="13"/>
      <c r="J9" s="13"/>
      <c r="K9" s="13"/>
      <c r="L9" s="4">
        <v>20000</v>
      </c>
      <c r="M9" s="14"/>
      <c r="N9" s="15"/>
      <c r="O9" s="13" t="s">
        <v>139</v>
      </c>
      <c r="P9" s="13"/>
      <c r="Q9" s="13"/>
      <c r="R9" s="13"/>
      <c r="S9" s="16" t="s">
        <v>153</v>
      </c>
      <c r="T9" s="13"/>
      <c r="U9" s="13"/>
      <c r="V9" s="5"/>
    </row>
    <row r="10" spans="2:25" ht="15" customHeight="1" x14ac:dyDescent="0.3">
      <c r="B10" s="5" t="s">
        <v>158</v>
      </c>
      <c r="C10" s="3" t="s">
        <v>137</v>
      </c>
      <c r="D10" s="3" t="s">
        <v>138</v>
      </c>
      <c r="E10" s="3">
        <v>905.71040000000005</v>
      </c>
      <c r="F10" s="12">
        <v>39845</v>
      </c>
      <c r="G10" s="13" t="s">
        <v>139</v>
      </c>
      <c r="H10" s="13"/>
      <c r="I10" s="13"/>
      <c r="J10" s="13"/>
      <c r="K10" s="13"/>
      <c r="L10" s="4">
        <v>8500</v>
      </c>
      <c r="M10" s="14"/>
      <c r="N10" s="15"/>
      <c r="O10" s="13" t="s">
        <v>139</v>
      </c>
      <c r="P10" s="13"/>
      <c r="Q10" s="13"/>
      <c r="R10" s="13"/>
      <c r="S10" s="16" t="s">
        <v>157</v>
      </c>
      <c r="T10" s="13"/>
      <c r="U10" s="13"/>
      <c r="V10" s="5" t="s">
        <v>141</v>
      </c>
    </row>
    <row r="11" spans="2:25" ht="15" customHeight="1" x14ac:dyDescent="0.3">
      <c r="B11" s="5" t="s">
        <v>158</v>
      </c>
      <c r="C11" s="3" t="s">
        <v>143</v>
      </c>
      <c r="D11" s="3" t="s">
        <v>144</v>
      </c>
      <c r="E11" s="3" t="s">
        <v>159</v>
      </c>
      <c r="F11" s="12">
        <v>39845</v>
      </c>
      <c r="G11" s="13" t="s">
        <v>139</v>
      </c>
      <c r="H11" s="13"/>
      <c r="I11" s="13"/>
      <c r="J11" s="13"/>
      <c r="K11" s="13"/>
      <c r="L11" s="4">
        <v>6200</v>
      </c>
      <c r="M11" s="14"/>
      <c r="N11" s="15"/>
      <c r="O11" s="13" t="s">
        <v>139</v>
      </c>
      <c r="P11" s="13"/>
      <c r="Q11" s="13"/>
      <c r="R11" s="13"/>
      <c r="S11" s="16" t="s">
        <v>157</v>
      </c>
      <c r="T11" s="13"/>
      <c r="U11" s="13"/>
      <c r="V11" s="5" t="s">
        <v>141</v>
      </c>
    </row>
    <row r="12" spans="2:25" ht="15" customHeight="1" x14ac:dyDescent="0.3">
      <c r="B12" s="5" t="s">
        <v>158</v>
      </c>
      <c r="C12" s="3" t="s">
        <v>137</v>
      </c>
      <c r="D12" s="3" t="s">
        <v>138</v>
      </c>
      <c r="E12" s="3">
        <v>1144.7294999999999</v>
      </c>
      <c r="F12" s="12">
        <v>39845</v>
      </c>
      <c r="G12" s="13" t="s">
        <v>139</v>
      </c>
      <c r="H12" s="13"/>
      <c r="I12" s="13"/>
      <c r="J12" s="13"/>
      <c r="K12" s="13"/>
      <c r="L12" s="4">
        <v>8500</v>
      </c>
      <c r="M12" s="14"/>
      <c r="N12" s="15"/>
      <c r="O12" s="13" t="s">
        <v>139</v>
      </c>
      <c r="P12" s="13"/>
      <c r="Q12" s="13"/>
      <c r="R12" s="13"/>
      <c r="S12" s="16" t="s">
        <v>160</v>
      </c>
      <c r="T12" s="13"/>
      <c r="U12" s="13"/>
      <c r="V12" s="5" t="s">
        <v>141</v>
      </c>
    </row>
    <row r="13" spans="2:25" ht="15" customHeight="1" x14ac:dyDescent="0.3">
      <c r="B13" s="5" t="s">
        <v>158</v>
      </c>
      <c r="C13" s="3" t="s">
        <v>143</v>
      </c>
      <c r="D13" s="3" t="s">
        <v>144</v>
      </c>
      <c r="E13" s="3" t="s">
        <v>161</v>
      </c>
      <c r="F13" s="12">
        <v>39845</v>
      </c>
      <c r="G13" s="13" t="s">
        <v>139</v>
      </c>
      <c r="H13" s="13"/>
      <c r="I13" s="13"/>
      <c r="J13" s="13"/>
      <c r="K13" s="13"/>
      <c r="L13" s="4">
        <v>6200</v>
      </c>
      <c r="M13" s="14"/>
      <c r="N13" s="15"/>
      <c r="O13" s="13" t="s">
        <v>139</v>
      </c>
      <c r="P13" s="13"/>
      <c r="Q13" s="13"/>
      <c r="R13" s="13"/>
      <c r="S13" s="16" t="s">
        <v>160</v>
      </c>
      <c r="T13" s="13"/>
      <c r="U13" s="13"/>
      <c r="V13" s="5" t="s">
        <v>141</v>
      </c>
    </row>
    <row r="14" spans="2:25" ht="15" customHeight="1" x14ac:dyDescent="0.3">
      <c r="B14" s="5"/>
      <c r="C14" s="3" t="s">
        <v>137</v>
      </c>
      <c r="D14" s="3" t="s">
        <v>138</v>
      </c>
      <c r="E14" s="3"/>
      <c r="F14" s="12">
        <v>40603</v>
      </c>
      <c r="G14" s="13" t="s">
        <v>139</v>
      </c>
      <c r="H14" s="13"/>
      <c r="I14" s="13"/>
      <c r="J14" s="13"/>
      <c r="K14" s="13"/>
      <c r="L14" s="4">
        <v>8500</v>
      </c>
      <c r="M14" s="14">
        <v>1</v>
      </c>
      <c r="N14" s="15"/>
      <c r="O14" s="13"/>
      <c r="P14" s="13" t="s">
        <v>139</v>
      </c>
      <c r="Q14" s="13"/>
      <c r="R14" s="13"/>
      <c r="S14" s="16" t="s">
        <v>79</v>
      </c>
      <c r="T14" s="13"/>
      <c r="U14" s="13"/>
      <c r="V14" s="5"/>
    </row>
    <row r="15" spans="2:25" ht="15" customHeight="1" x14ac:dyDescent="0.3">
      <c r="B15" s="5"/>
      <c r="C15" s="3" t="s">
        <v>143</v>
      </c>
      <c r="D15" s="3" t="s">
        <v>144</v>
      </c>
      <c r="E15" s="3"/>
      <c r="F15" s="12">
        <v>40603</v>
      </c>
      <c r="G15" s="13" t="s">
        <v>139</v>
      </c>
      <c r="H15" s="13"/>
      <c r="I15" s="13"/>
      <c r="J15" s="13"/>
      <c r="K15" s="13"/>
      <c r="L15" s="4">
        <v>6361</v>
      </c>
      <c r="M15" s="14">
        <v>1</v>
      </c>
      <c r="N15" s="15"/>
      <c r="O15" s="13"/>
      <c r="P15" s="13" t="s">
        <v>139</v>
      </c>
      <c r="Q15" s="13"/>
      <c r="R15" s="13"/>
      <c r="S15" s="16" t="s">
        <v>162</v>
      </c>
      <c r="T15" s="13"/>
      <c r="U15" s="13"/>
      <c r="V15" s="5"/>
    </row>
    <row r="16" spans="2:25" ht="15" customHeight="1" x14ac:dyDescent="0.3">
      <c r="B16" s="5" t="s">
        <v>36</v>
      </c>
      <c r="C16" s="3" t="s">
        <v>137</v>
      </c>
      <c r="D16" s="3" t="s">
        <v>138</v>
      </c>
      <c r="E16" s="3">
        <v>1046.7238</v>
      </c>
      <c r="F16" s="12">
        <v>41201</v>
      </c>
      <c r="G16" s="13" t="s">
        <v>139</v>
      </c>
      <c r="H16" s="13"/>
      <c r="I16" s="13"/>
      <c r="J16" s="13"/>
      <c r="K16" s="13"/>
      <c r="L16" s="4">
        <v>8500</v>
      </c>
      <c r="M16" s="14">
        <v>1</v>
      </c>
      <c r="N16" s="15"/>
      <c r="O16" s="13" t="s">
        <v>139</v>
      </c>
      <c r="P16" s="13"/>
      <c r="Q16" s="13"/>
      <c r="R16" s="13"/>
      <c r="S16" s="16" t="s">
        <v>163</v>
      </c>
      <c r="T16" s="13"/>
      <c r="U16" s="13"/>
      <c r="V16" s="5" t="s">
        <v>141</v>
      </c>
    </row>
    <row r="17" spans="2:22" ht="15" customHeight="1" x14ac:dyDescent="0.3">
      <c r="B17" s="5" t="s">
        <v>36</v>
      </c>
      <c r="C17" s="3" t="s">
        <v>154</v>
      </c>
      <c r="D17" s="3" t="s">
        <v>155</v>
      </c>
      <c r="E17" s="3" t="s">
        <v>164</v>
      </c>
      <c r="F17" s="12"/>
      <c r="G17" s="13"/>
      <c r="H17" s="13"/>
      <c r="I17" s="13"/>
      <c r="J17" s="13"/>
      <c r="K17" s="13"/>
      <c r="L17" s="4"/>
      <c r="M17" s="14"/>
      <c r="N17" s="15"/>
      <c r="O17" s="13"/>
      <c r="P17" s="13"/>
      <c r="Q17" s="13"/>
      <c r="R17" s="13"/>
      <c r="S17" s="16" t="s">
        <v>163</v>
      </c>
      <c r="T17" s="13"/>
      <c r="U17" s="13"/>
      <c r="V17" s="5" t="s">
        <v>141</v>
      </c>
    </row>
    <row r="18" spans="2:22" ht="15" customHeight="1" x14ac:dyDescent="0.3">
      <c r="B18" s="5" t="s">
        <v>90</v>
      </c>
      <c r="C18" s="3" t="s">
        <v>137</v>
      </c>
      <c r="D18" s="3" t="s">
        <v>138</v>
      </c>
      <c r="E18" s="3">
        <v>1110.7267999999999</v>
      </c>
      <c r="F18" s="12">
        <v>41148</v>
      </c>
      <c r="G18" s="13" t="s">
        <v>139</v>
      </c>
      <c r="H18" s="13"/>
      <c r="I18" s="13"/>
      <c r="J18" s="13"/>
      <c r="K18" s="13"/>
      <c r="L18" s="4">
        <v>8500</v>
      </c>
      <c r="M18" s="14">
        <v>1</v>
      </c>
      <c r="N18" s="15"/>
      <c r="O18" s="13" t="s">
        <v>139</v>
      </c>
      <c r="P18" s="13"/>
      <c r="Q18" s="13"/>
      <c r="R18" s="13"/>
      <c r="S18" s="16" t="s">
        <v>165</v>
      </c>
      <c r="T18" s="13"/>
      <c r="U18" s="13"/>
      <c r="V18" s="5" t="s">
        <v>141</v>
      </c>
    </row>
    <row r="19" spans="2:22" ht="15" customHeight="1" x14ac:dyDescent="0.3">
      <c r="B19" s="5" t="s">
        <v>88</v>
      </c>
      <c r="C19" s="3" t="s">
        <v>137</v>
      </c>
      <c r="D19" s="3" t="s">
        <v>138</v>
      </c>
      <c r="E19" s="3">
        <v>1048.7243000000001</v>
      </c>
      <c r="F19" s="12"/>
      <c r="G19" s="13"/>
      <c r="H19" s="13"/>
      <c r="I19" s="13"/>
      <c r="J19" s="13"/>
      <c r="K19" s="13"/>
      <c r="L19" s="4"/>
      <c r="M19" s="14"/>
      <c r="N19" s="15"/>
      <c r="O19" s="13"/>
      <c r="P19" s="13"/>
      <c r="Q19" s="13"/>
      <c r="R19" s="13"/>
      <c r="S19" s="16" t="s">
        <v>166</v>
      </c>
      <c r="T19" s="13"/>
      <c r="U19" s="13"/>
      <c r="V19" s="5" t="s">
        <v>141</v>
      </c>
    </row>
    <row r="20" spans="2:22" ht="15" customHeight="1" x14ac:dyDescent="0.3">
      <c r="B20" s="5" t="s">
        <v>88</v>
      </c>
      <c r="C20" s="3" t="s">
        <v>143</v>
      </c>
      <c r="D20" s="3" t="s">
        <v>167</v>
      </c>
      <c r="E20" s="3" t="s">
        <v>168</v>
      </c>
      <c r="F20" s="12">
        <v>41164</v>
      </c>
      <c r="G20" s="13"/>
      <c r="H20" s="13"/>
      <c r="I20" s="13"/>
      <c r="J20" s="13"/>
      <c r="K20" s="13"/>
      <c r="L20" s="4">
        <v>6361</v>
      </c>
      <c r="M20" s="14"/>
      <c r="N20" s="15"/>
      <c r="O20" s="13" t="s">
        <v>139</v>
      </c>
      <c r="P20" s="13"/>
      <c r="Q20" s="13"/>
      <c r="R20" s="13"/>
      <c r="S20" s="16" t="s">
        <v>166</v>
      </c>
      <c r="T20" s="13"/>
      <c r="U20" s="13"/>
      <c r="V20" s="5" t="s">
        <v>141</v>
      </c>
    </row>
    <row r="21" spans="2:22" ht="15" customHeight="1" x14ac:dyDescent="0.3">
      <c r="B21" s="5" t="s">
        <v>37</v>
      </c>
      <c r="C21" s="3" t="s">
        <v>137</v>
      </c>
      <c r="D21" s="3" t="s">
        <v>138</v>
      </c>
      <c r="E21" s="3">
        <v>1020.7204</v>
      </c>
      <c r="F21" s="12">
        <v>41498</v>
      </c>
      <c r="G21" s="13" t="s">
        <v>139</v>
      </c>
      <c r="H21" s="13"/>
      <c r="I21" s="13"/>
      <c r="J21" s="13"/>
      <c r="K21" s="13"/>
      <c r="L21" s="4">
        <v>8500</v>
      </c>
      <c r="M21" s="14"/>
      <c r="N21" s="15"/>
      <c r="O21" s="13" t="s">
        <v>139</v>
      </c>
      <c r="P21" s="13"/>
      <c r="Q21" s="13"/>
      <c r="R21" s="13"/>
      <c r="S21" s="16" t="s">
        <v>169</v>
      </c>
      <c r="T21" s="13"/>
      <c r="U21" s="13"/>
      <c r="V21" s="5" t="s">
        <v>141</v>
      </c>
    </row>
    <row r="22" spans="2:22" ht="15" customHeight="1" x14ac:dyDescent="0.3">
      <c r="B22" s="5" t="s">
        <v>37</v>
      </c>
      <c r="C22" s="3" t="s">
        <v>143</v>
      </c>
      <c r="D22" s="3" t="s">
        <v>144</v>
      </c>
      <c r="E22" s="3" t="s">
        <v>170</v>
      </c>
      <c r="F22" s="12"/>
      <c r="G22" s="13"/>
      <c r="H22" s="13"/>
      <c r="I22" s="13"/>
      <c r="J22" s="13"/>
      <c r="K22" s="13"/>
      <c r="L22" s="4"/>
      <c r="M22" s="14"/>
      <c r="N22" s="15"/>
      <c r="O22" s="13"/>
      <c r="P22" s="13"/>
      <c r="Q22" s="13"/>
      <c r="R22" s="13"/>
      <c r="S22" s="16" t="s">
        <v>169</v>
      </c>
      <c r="T22" s="13"/>
      <c r="U22" s="13"/>
      <c r="V22" s="5" t="s">
        <v>141</v>
      </c>
    </row>
    <row r="23" spans="2:22" ht="15" customHeight="1" x14ac:dyDescent="0.3">
      <c r="B23" s="5" t="s">
        <v>27</v>
      </c>
      <c r="C23" s="3" t="s">
        <v>137</v>
      </c>
      <c r="D23" s="3" t="s">
        <v>138</v>
      </c>
      <c r="E23" s="3">
        <v>1018.7199000000001</v>
      </c>
      <c r="F23" s="12">
        <v>40452</v>
      </c>
      <c r="G23" s="13" t="s">
        <v>139</v>
      </c>
      <c r="H23" s="13"/>
      <c r="I23" s="13"/>
      <c r="J23" s="13"/>
      <c r="K23" s="13"/>
      <c r="L23" s="4">
        <v>8500</v>
      </c>
      <c r="M23" s="14"/>
      <c r="N23" s="5"/>
      <c r="O23" s="15" t="s">
        <v>139</v>
      </c>
      <c r="P23" s="13"/>
      <c r="Q23" s="13"/>
      <c r="R23" s="13"/>
      <c r="S23" s="16" t="s">
        <v>171</v>
      </c>
      <c r="T23" s="13"/>
      <c r="U23" s="13"/>
      <c r="V23" s="5" t="s">
        <v>141</v>
      </c>
    </row>
    <row r="24" spans="2:22" ht="15" customHeight="1" x14ac:dyDescent="0.3">
      <c r="B24" s="5" t="s">
        <v>27</v>
      </c>
      <c r="C24" s="3" t="s">
        <v>143</v>
      </c>
      <c r="D24" s="3" t="s">
        <v>144</v>
      </c>
      <c r="E24" s="3"/>
      <c r="F24" s="12">
        <v>40452</v>
      </c>
      <c r="G24" s="13" t="s">
        <v>139</v>
      </c>
      <c r="H24" s="13"/>
      <c r="I24" s="13"/>
      <c r="J24" s="13"/>
      <c r="K24" s="13"/>
      <c r="L24" s="4">
        <v>6361</v>
      </c>
      <c r="M24" s="14"/>
      <c r="N24" s="5"/>
      <c r="O24" s="15" t="s">
        <v>139</v>
      </c>
      <c r="P24" s="13"/>
      <c r="Q24" s="13"/>
      <c r="R24" s="13"/>
      <c r="S24" s="16" t="s">
        <v>171</v>
      </c>
      <c r="T24" s="13"/>
      <c r="U24" s="13"/>
      <c r="V24" s="5" t="s">
        <v>141</v>
      </c>
    </row>
    <row r="25" spans="2:22" ht="15" customHeight="1" x14ac:dyDescent="0.3">
      <c r="B25" s="5" t="s">
        <v>13</v>
      </c>
      <c r="C25" s="3" t="s">
        <v>137</v>
      </c>
      <c r="D25" s="3" t="s">
        <v>138</v>
      </c>
      <c r="E25" s="3">
        <v>1020.7203</v>
      </c>
      <c r="F25" s="12">
        <v>40461</v>
      </c>
      <c r="G25" s="13" t="s">
        <v>139</v>
      </c>
      <c r="H25" s="13"/>
      <c r="I25" s="13"/>
      <c r="J25" s="13"/>
      <c r="K25" s="13"/>
      <c r="L25" s="4">
        <v>8500</v>
      </c>
      <c r="M25" s="14"/>
      <c r="N25" s="5"/>
      <c r="O25" s="15"/>
      <c r="P25" s="13" t="s">
        <v>139</v>
      </c>
      <c r="Q25" s="13"/>
      <c r="R25" s="13"/>
      <c r="S25" s="16" t="s">
        <v>172</v>
      </c>
      <c r="T25" s="13"/>
      <c r="U25" s="13"/>
      <c r="V25" s="5" t="s">
        <v>141</v>
      </c>
    </row>
    <row r="26" spans="2:22" ht="15" customHeight="1" x14ac:dyDescent="0.3">
      <c r="B26" s="5" t="s">
        <v>13</v>
      </c>
      <c r="C26" s="3" t="s">
        <v>143</v>
      </c>
      <c r="D26" s="3" t="s">
        <v>144</v>
      </c>
      <c r="E26" s="3"/>
      <c r="F26" s="12">
        <v>40461</v>
      </c>
      <c r="G26" s="13" t="s">
        <v>139</v>
      </c>
      <c r="H26" s="13"/>
      <c r="I26" s="13"/>
      <c r="J26" s="13"/>
      <c r="K26" s="13"/>
      <c r="L26" s="4">
        <v>6361</v>
      </c>
      <c r="M26" s="14"/>
      <c r="N26" s="15"/>
      <c r="O26" s="13"/>
      <c r="P26" s="13" t="s">
        <v>139</v>
      </c>
      <c r="Q26" s="13"/>
      <c r="R26" s="13"/>
      <c r="S26" s="16" t="s">
        <v>172</v>
      </c>
      <c r="T26" s="13"/>
      <c r="U26" s="13"/>
      <c r="V26" s="5" t="s">
        <v>141</v>
      </c>
    </row>
    <row r="27" spans="2:22" ht="15" customHeight="1" x14ac:dyDescent="0.3">
      <c r="B27" s="5" t="s">
        <v>23</v>
      </c>
      <c r="C27" s="3" t="s">
        <v>137</v>
      </c>
      <c r="D27" s="3" t="s">
        <v>138</v>
      </c>
      <c r="E27" s="3">
        <v>1019.7202</v>
      </c>
      <c r="F27" s="12">
        <v>40493</v>
      </c>
      <c r="G27" s="13" t="s">
        <v>139</v>
      </c>
      <c r="H27" s="13"/>
      <c r="I27" s="13"/>
      <c r="J27" s="13"/>
      <c r="K27" s="13"/>
      <c r="L27" s="4">
        <v>8500</v>
      </c>
      <c r="M27" s="14"/>
      <c r="N27" s="15"/>
      <c r="O27" s="13"/>
      <c r="P27" s="13" t="s">
        <v>139</v>
      </c>
      <c r="Q27" s="13"/>
      <c r="R27" s="13"/>
      <c r="S27" s="16" t="s">
        <v>173</v>
      </c>
      <c r="T27" s="13"/>
      <c r="U27" s="13"/>
      <c r="V27" s="5" t="s">
        <v>141</v>
      </c>
    </row>
    <row r="28" spans="2:22" ht="15" customHeight="1" x14ac:dyDescent="0.3">
      <c r="B28" s="5" t="s">
        <v>23</v>
      </c>
      <c r="C28" s="3" t="s">
        <v>154</v>
      </c>
      <c r="D28" s="3" t="s">
        <v>155</v>
      </c>
      <c r="E28" s="3"/>
      <c r="F28" s="12">
        <v>40493</v>
      </c>
      <c r="G28" s="13" t="s">
        <v>139</v>
      </c>
      <c r="H28" s="13"/>
      <c r="I28" s="13"/>
      <c r="J28" s="13"/>
      <c r="K28" s="13"/>
      <c r="L28" s="4">
        <v>6361</v>
      </c>
      <c r="M28" s="14"/>
      <c r="N28" s="15"/>
      <c r="O28" s="13"/>
      <c r="P28" s="13" t="s">
        <v>139</v>
      </c>
      <c r="Q28" s="13"/>
      <c r="R28" s="13"/>
      <c r="S28" s="16" t="s">
        <v>173</v>
      </c>
      <c r="T28" s="13"/>
      <c r="U28" s="13"/>
      <c r="V28" s="5" t="s">
        <v>141</v>
      </c>
    </row>
    <row r="29" spans="2:22" ht="15" customHeight="1" x14ac:dyDescent="0.3">
      <c r="B29" s="5" t="s">
        <v>25</v>
      </c>
      <c r="C29" s="3" t="s">
        <v>137</v>
      </c>
      <c r="D29" s="3" t="s">
        <v>138</v>
      </c>
      <c r="E29" s="3">
        <v>1017.7197</v>
      </c>
      <c r="F29" s="12">
        <v>40497</v>
      </c>
      <c r="G29" s="13" t="s">
        <v>139</v>
      </c>
      <c r="H29" s="13"/>
      <c r="I29" s="13"/>
      <c r="J29" s="13"/>
      <c r="K29" s="13"/>
      <c r="L29" s="4">
        <v>8500</v>
      </c>
      <c r="M29" s="14"/>
      <c r="N29" s="15"/>
      <c r="O29" s="13"/>
      <c r="P29" s="13" t="s">
        <v>139</v>
      </c>
      <c r="Q29" s="13"/>
      <c r="R29" s="13"/>
      <c r="S29" s="16" t="s">
        <v>174</v>
      </c>
      <c r="T29" s="13"/>
      <c r="U29" s="13"/>
      <c r="V29" s="5" t="s">
        <v>141</v>
      </c>
    </row>
    <row r="30" spans="2:22" ht="15" customHeight="1" x14ac:dyDescent="0.3">
      <c r="B30" s="5" t="s">
        <v>25</v>
      </c>
      <c r="C30" s="3" t="s">
        <v>154</v>
      </c>
      <c r="D30" s="3" t="s">
        <v>155</v>
      </c>
      <c r="E30" s="3"/>
      <c r="F30" s="12">
        <v>40497</v>
      </c>
      <c r="G30" s="13" t="s">
        <v>139</v>
      </c>
      <c r="H30" s="13"/>
      <c r="I30" s="13"/>
      <c r="J30" s="13"/>
      <c r="K30" s="13"/>
      <c r="L30" s="4">
        <v>6361</v>
      </c>
      <c r="M30" s="14"/>
      <c r="N30" s="15"/>
      <c r="O30" s="13"/>
      <c r="P30" s="13" t="s">
        <v>139</v>
      </c>
      <c r="Q30" s="13"/>
      <c r="R30" s="13"/>
      <c r="S30" s="16" t="s">
        <v>174</v>
      </c>
      <c r="T30" s="13"/>
      <c r="U30" s="13"/>
      <c r="V30" s="5" t="s">
        <v>141</v>
      </c>
    </row>
    <row r="31" spans="2:22" ht="15" customHeight="1" x14ac:dyDescent="0.3">
      <c r="B31" s="5" t="s">
        <v>26</v>
      </c>
      <c r="C31" s="3" t="s">
        <v>137</v>
      </c>
      <c r="D31" s="3" t="s">
        <v>138</v>
      </c>
      <c r="E31" s="3">
        <v>1019.7201</v>
      </c>
      <c r="F31" s="12">
        <v>40579</v>
      </c>
      <c r="G31" s="13" t="s">
        <v>139</v>
      </c>
      <c r="H31" s="13"/>
      <c r="I31" s="13"/>
      <c r="J31" s="13"/>
      <c r="K31" s="13"/>
      <c r="L31" s="4">
        <v>8500</v>
      </c>
      <c r="M31" s="14"/>
      <c r="N31" s="15"/>
      <c r="O31" s="13"/>
      <c r="P31" s="13" t="s">
        <v>139</v>
      </c>
      <c r="Q31" s="13"/>
      <c r="R31" s="13"/>
      <c r="S31" s="16" t="s">
        <v>175</v>
      </c>
      <c r="T31" s="13"/>
      <c r="U31" s="13"/>
      <c r="V31" s="5" t="s">
        <v>141</v>
      </c>
    </row>
    <row r="32" spans="2:22" ht="15" customHeight="1" x14ac:dyDescent="0.3">
      <c r="B32" s="5" t="s">
        <v>22</v>
      </c>
      <c r="C32" s="3" t="s">
        <v>137</v>
      </c>
      <c r="D32" s="3" t="s">
        <v>138</v>
      </c>
      <c r="E32" s="3">
        <v>1019.7308</v>
      </c>
      <c r="F32" s="12">
        <v>40511</v>
      </c>
      <c r="G32" s="13" t="s">
        <v>139</v>
      </c>
      <c r="H32" s="13"/>
      <c r="I32" s="13"/>
      <c r="J32" s="13"/>
      <c r="K32" s="13"/>
      <c r="L32" s="4">
        <v>8500</v>
      </c>
      <c r="M32" s="14"/>
      <c r="N32" s="15"/>
      <c r="O32" s="13"/>
      <c r="P32" s="13" t="s">
        <v>139</v>
      </c>
      <c r="Q32" s="13"/>
      <c r="R32" s="13"/>
      <c r="S32" s="16" t="s">
        <v>176</v>
      </c>
      <c r="T32" s="13"/>
      <c r="U32" s="13"/>
      <c r="V32" s="5" t="s">
        <v>141</v>
      </c>
    </row>
    <row r="33" spans="2:22" ht="15" customHeight="1" x14ac:dyDescent="0.3">
      <c r="B33" s="5" t="s">
        <v>22</v>
      </c>
      <c r="C33" s="3" t="s">
        <v>143</v>
      </c>
      <c r="D33" s="3" t="s">
        <v>144</v>
      </c>
      <c r="E33" s="3" t="s">
        <v>177</v>
      </c>
      <c r="F33" s="12"/>
      <c r="G33" s="13"/>
      <c r="H33" s="13"/>
      <c r="I33" s="13"/>
      <c r="J33" s="13"/>
      <c r="K33" s="13"/>
      <c r="L33" s="4"/>
      <c r="M33" s="14"/>
      <c r="N33" s="15"/>
      <c r="O33" s="13"/>
      <c r="P33" s="13"/>
      <c r="Q33" s="13"/>
      <c r="R33" s="13"/>
      <c r="S33" s="16" t="s">
        <v>176</v>
      </c>
      <c r="T33" s="13"/>
      <c r="U33" s="13"/>
      <c r="V33" s="5" t="s">
        <v>141</v>
      </c>
    </row>
    <row r="34" spans="2:22" ht="15" customHeight="1" x14ac:dyDescent="0.3">
      <c r="B34" s="5" t="s">
        <v>35</v>
      </c>
      <c r="C34" s="3" t="s">
        <v>137</v>
      </c>
      <c r="D34" s="3" t="s">
        <v>138</v>
      </c>
      <c r="E34" s="3">
        <v>1020.7204</v>
      </c>
      <c r="F34" s="12">
        <v>40787</v>
      </c>
      <c r="G34" s="13" t="s">
        <v>139</v>
      </c>
      <c r="H34" s="13"/>
      <c r="I34" s="13"/>
      <c r="J34" s="13"/>
      <c r="K34" s="13"/>
      <c r="L34" s="4">
        <v>8500</v>
      </c>
      <c r="M34" s="14"/>
      <c r="N34" s="15"/>
      <c r="O34" s="13"/>
      <c r="P34" s="13" t="s">
        <v>139</v>
      </c>
      <c r="Q34" s="13"/>
      <c r="R34" s="13"/>
      <c r="S34" s="16" t="s">
        <v>178</v>
      </c>
      <c r="T34" s="13"/>
      <c r="U34" s="13"/>
      <c r="V34" s="5"/>
    </row>
    <row r="35" spans="2:22" ht="15" customHeight="1" x14ac:dyDescent="0.3">
      <c r="B35" s="5" t="s">
        <v>34</v>
      </c>
      <c r="C35" s="3" t="s">
        <v>137</v>
      </c>
      <c r="D35" s="3" t="s">
        <v>138</v>
      </c>
      <c r="E35" s="3">
        <v>1017.7198</v>
      </c>
      <c r="F35" s="12">
        <v>40756</v>
      </c>
      <c r="G35" s="13" t="s">
        <v>139</v>
      </c>
      <c r="H35" s="13"/>
      <c r="I35" s="13"/>
      <c r="J35" s="13"/>
      <c r="K35" s="13"/>
      <c r="L35" s="4">
        <v>8500</v>
      </c>
      <c r="M35" s="14"/>
      <c r="N35" s="15"/>
      <c r="O35" s="13"/>
      <c r="P35" s="13" t="s">
        <v>139</v>
      </c>
      <c r="Q35" s="13"/>
      <c r="R35" s="13"/>
      <c r="S35" s="16" t="s">
        <v>179</v>
      </c>
      <c r="T35" s="13"/>
      <c r="U35" s="13"/>
      <c r="V35" s="5"/>
    </row>
    <row r="36" spans="2:22" ht="15" customHeight="1" x14ac:dyDescent="0.3">
      <c r="B36" s="5" t="s">
        <v>29</v>
      </c>
      <c r="C36" s="3" t="s">
        <v>137</v>
      </c>
      <c r="D36" s="3" t="s">
        <v>138</v>
      </c>
      <c r="E36" s="3">
        <v>1042.7235000000001</v>
      </c>
      <c r="F36" s="12">
        <v>40848</v>
      </c>
      <c r="G36" s="13" t="s">
        <v>139</v>
      </c>
      <c r="H36" s="13"/>
      <c r="I36" s="13"/>
      <c r="J36" s="13"/>
      <c r="K36" s="13"/>
      <c r="L36" s="4">
        <v>8500</v>
      </c>
      <c r="M36" s="14"/>
      <c r="N36" s="15"/>
      <c r="O36" s="13"/>
      <c r="P36" s="13" t="s">
        <v>139</v>
      </c>
      <c r="Q36" s="13"/>
      <c r="R36" s="13"/>
      <c r="S36" s="16" t="s">
        <v>180</v>
      </c>
      <c r="T36" s="13"/>
      <c r="U36" s="13"/>
      <c r="V36" s="5" t="s">
        <v>141</v>
      </c>
    </row>
    <row r="37" spans="2:22" ht="15" customHeight="1" x14ac:dyDescent="0.3">
      <c r="B37" s="5" t="s">
        <v>33</v>
      </c>
      <c r="C37" s="3" t="s">
        <v>137</v>
      </c>
      <c r="D37" s="3" t="s">
        <v>138</v>
      </c>
      <c r="E37" s="3">
        <v>1044.7236</v>
      </c>
      <c r="F37" s="12">
        <v>40848</v>
      </c>
      <c r="G37" s="13" t="s">
        <v>139</v>
      </c>
      <c r="H37" s="13"/>
      <c r="I37" s="13"/>
      <c r="J37" s="13"/>
      <c r="K37" s="13"/>
      <c r="L37" s="4">
        <v>8500</v>
      </c>
      <c r="M37" s="14"/>
      <c r="N37" s="15"/>
      <c r="O37" s="13"/>
      <c r="P37" s="13" t="s">
        <v>139</v>
      </c>
      <c r="Q37" s="13"/>
      <c r="R37" s="13"/>
      <c r="S37" s="16" t="s">
        <v>181</v>
      </c>
      <c r="T37" s="13"/>
      <c r="U37" s="13"/>
      <c r="V37" s="5" t="s">
        <v>141</v>
      </c>
    </row>
    <row r="38" spans="2:22" ht="15" customHeight="1" x14ac:dyDescent="0.3">
      <c r="B38" s="5" t="s">
        <v>33</v>
      </c>
      <c r="C38" s="3" t="s">
        <v>154</v>
      </c>
      <c r="D38" s="3" t="s">
        <v>155</v>
      </c>
      <c r="E38" s="3"/>
      <c r="F38" s="12"/>
      <c r="G38" s="13"/>
      <c r="H38" s="13"/>
      <c r="I38" s="13"/>
      <c r="J38" s="13"/>
      <c r="K38" s="13"/>
      <c r="L38" s="4"/>
      <c r="M38" s="14"/>
      <c r="N38" s="15"/>
      <c r="O38" s="13"/>
      <c r="P38" s="13"/>
      <c r="Q38" s="13"/>
      <c r="R38" s="13"/>
      <c r="S38" s="16" t="s">
        <v>181</v>
      </c>
      <c r="T38" s="13"/>
      <c r="U38" s="13"/>
      <c r="V38" s="5" t="s">
        <v>141</v>
      </c>
    </row>
    <row r="39" spans="2:22" ht="15" customHeight="1" x14ac:dyDescent="0.3">
      <c r="B39" s="5" t="s">
        <v>82</v>
      </c>
      <c r="C39" s="3" t="s">
        <v>137</v>
      </c>
      <c r="D39" s="3" t="s">
        <v>138</v>
      </c>
      <c r="E39" s="3">
        <v>7012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6" t="s">
        <v>182</v>
      </c>
      <c r="T39" s="5"/>
      <c r="U39" s="5"/>
      <c r="V39" s="5" t="s">
        <v>141</v>
      </c>
    </row>
    <row r="40" spans="2:22" ht="15" customHeight="1" x14ac:dyDescent="0.3">
      <c r="B40" s="5" t="s">
        <v>82</v>
      </c>
      <c r="C40" s="3" t="s">
        <v>143</v>
      </c>
      <c r="D40" s="3" t="s">
        <v>144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6" t="s">
        <v>182</v>
      </c>
      <c r="T40" s="5"/>
      <c r="U40" s="5"/>
      <c r="V40" s="5" t="s">
        <v>141</v>
      </c>
    </row>
    <row r="41" spans="2:22" ht="15" customHeight="1" x14ac:dyDescent="0.3">
      <c r="B41" s="5" t="s">
        <v>83</v>
      </c>
      <c r="C41" s="3" t="s">
        <v>137</v>
      </c>
      <c r="D41" s="3" t="s">
        <v>147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6"/>
      <c r="T41" s="5"/>
      <c r="U41" s="5"/>
      <c r="V41" s="5"/>
    </row>
    <row r="42" spans="2:22" ht="15" customHeight="1" x14ac:dyDescent="0.3">
      <c r="B42" s="5" t="s">
        <v>83</v>
      </c>
      <c r="C42" s="3" t="s">
        <v>137</v>
      </c>
      <c r="D42" s="3" t="s">
        <v>147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6" t="s">
        <v>183</v>
      </c>
      <c r="T42" s="5"/>
      <c r="U42" s="5" t="s">
        <v>184</v>
      </c>
      <c r="V42" s="5" t="s">
        <v>141</v>
      </c>
    </row>
    <row r="43" spans="2:22" ht="15" customHeight="1" x14ac:dyDescent="0.3">
      <c r="B43" s="5" t="s">
        <v>59</v>
      </c>
      <c r="C43" s="3" t="s">
        <v>137</v>
      </c>
      <c r="D43" s="3" t="s">
        <v>138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6" t="s">
        <v>185</v>
      </c>
      <c r="T43" s="5"/>
      <c r="U43" s="5"/>
      <c r="V43" s="5" t="s">
        <v>141</v>
      </c>
    </row>
    <row r="44" spans="2:22" ht="15" customHeight="1" x14ac:dyDescent="0.3">
      <c r="B44" s="5" t="s">
        <v>62</v>
      </c>
      <c r="C44" s="3" t="s">
        <v>137</v>
      </c>
      <c r="D44" s="3" t="s">
        <v>138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6" t="s">
        <v>186</v>
      </c>
      <c r="T44" s="5"/>
      <c r="U44" s="5"/>
      <c r="V44" s="5" t="s">
        <v>141</v>
      </c>
    </row>
    <row r="45" spans="2:22" ht="15" customHeight="1" x14ac:dyDescent="0.3">
      <c r="B45" s="5" t="s">
        <v>62</v>
      </c>
      <c r="C45" s="3" t="s">
        <v>143</v>
      </c>
      <c r="D45" s="3" t="s">
        <v>144</v>
      </c>
      <c r="E45" s="5" t="s">
        <v>187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6" t="s">
        <v>186</v>
      </c>
      <c r="T45" s="5"/>
      <c r="U45" s="5"/>
      <c r="V45" s="5" t="s">
        <v>141</v>
      </c>
    </row>
    <row r="46" spans="2:22" ht="15" customHeight="1" x14ac:dyDescent="0.3">
      <c r="B46" s="5" t="s">
        <v>63</v>
      </c>
      <c r="C46" s="3" t="s">
        <v>137</v>
      </c>
      <c r="D46" s="3" t="s">
        <v>138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6" t="s">
        <v>188</v>
      </c>
      <c r="T46" s="5"/>
      <c r="U46" s="5"/>
      <c r="V46" s="5" t="s">
        <v>141</v>
      </c>
    </row>
    <row r="47" spans="2:22" ht="15" customHeight="1" x14ac:dyDescent="0.3">
      <c r="B47" s="5" t="s">
        <v>65</v>
      </c>
      <c r="C47" s="3" t="s">
        <v>137</v>
      </c>
      <c r="D47" s="3" t="s">
        <v>138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6" t="s">
        <v>189</v>
      </c>
      <c r="T47" s="5"/>
      <c r="U47" s="5"/>
      <c r="V47" s="5" t="s">
        <v>141</v>
      </c>
    </row>
    <row r="48" spans="2:22" ht="15" customHeight="1" x14ac:dyDescent="0.3">
      <c r="B48" s="5" t="s">
        <v>66</v>
      </c>
      <c r="C48" s="3" t="s">
        <v>137</v>
      </c>
      <c r="D48" s="3" t="s">
        <v>138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6" t="s">
        <v>190</v>
      </c>
      <c r="T48" s="5"/>
      <c r="U48" s="5"/>
      <c r="V48" s="5" t="s">
        <v>141</v>
      </c>
    </row>
    <row r="49" spans="2:22" ht="15" customHeight="1" x14ac:dyDescent="0.3">
      <c r="B49" s="5" t="s">
        <v>67</v>
      </c>
      <c r="C49" s="3" t="s">
        <v>137</v>
      </c>
      <c r="D49" s="3" t="s">
        <v>138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6" t="s">
        <v>191</v>
      </c>
      <c r="T49" s="5"/>
      <c r="U49" s="5"/>
      <c r="V49" s="5" t="s">
        <v>141</v>
      </c>
    </row>
    <row r="50" spans="2:22" ht="15" customHeight="1" x14ac:dyDescent="0.3">
      <c r="B50" s="5" t="s">
        <v>68</v>
      </c>
      <c r="C50" s="3" t="s">
        <v>137</v>
      </c>
      <c r="D50" s="3" t="s">
        <v>138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6" t="s">
        <v>192</v>
      </c>
      <c r="T50" s="5"/>
      <c r="U50" s="5" t="s">
        <v>193</v>
      </c>
      <c r="V50" s="5" t="s">
        <v>141</v>
      </c>
    </row>
    <row r="51" spans="2:22" ht="15" customHeight="1" x14ac:dyDescent="0.3">
      <c r="B51" s="5" t="s">
        <v>52</v>
      </c>
      <c r="C51" s="3" t="s">
        <v>137</v>
      </c>
      <c r="D51" s="3" t="s">
        <v>138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6" t="s">
        <v>194</v>
      </c>
      <c r="T51" s="5"/>
      <c r="U51" s="5"/>
      <c r="V51" s="5" t="s">
        <v>141</v>
      </c>
    </row>
    <row r="52" spans="2:22" ht="15" customHeight="1" x14ac:dyDescent="0.3">
      <c r="B52" s="5" t="s">
        <v>52</v>
      </c>
      <c r="C52" s="3" t="s">
        <v>143</v>
      </c>
      <c r="D52" s="3" t="s">
        <v>144</v>
      </c>
      <c r="E52" s="5" t="s">
        <v>195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6" t="s">
        <v>194</v>
      </c>
      <c r="T52" s="5"/>
      <c r="U52" s="5"/>
      <c r="V52" s="5" t="s">
        <v>141</v>
      </c>
    </row>
    <row r="53" spans="2:22" ht="15" customHeight="1" x14ac:dyDescent="0.3">
      <c r="B53" s="5" t="s">
        <v>86</v>
      </c>
      <c r="C53" s="3" t="s">
        <v>137</v>
      </c>
      <c r="D53" s="3" t="s">
        <v>138</v>
      </c>
      <c r="E53" s="5">
        <v>1017.7196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6" t="s">
        <v>196</v>
      </c>
      <c r="T53" s="5"/>
      <c r="U53" s="5"/>
      <c r="V53" s="5" t="s">
        <v>141</v>
      </c>
    </row>
    <row r="54" spans="2:22" ht="15" customHeight="1" x14ac:dyDescent="0.3">
      <c r="B54" s="5" t="s">
        <v>76</v>
      </c>
      <c r="C54" s="3" t="s">
        <v>137</v>
      </c>
      <c r="D54" s="3" t="s">
        <v>97</v>
      </c>
      <c r="E54" s="5" t="s">
        <v>197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6" t="s">
        <v>198</v>
      </c>
      <c r="T54" s="5"/>
      <c r="U54" s="5"/>
      <c r="V54" s="5" t="s">
        <v>141</v>
      </c>
    </row>
    <row r="55" spans="2:22" ht="15" customHeight="1" x14ac:dyDescent="0.3">
      <c r="B55" s="5" t="s">
        <v>76</v>
      </c>
      <c r="C55" s="3" t="s">
        <v>137</v>
      </c>
      <c r="D55" s="3" t="s">
        <v>147</v>
      </c>
      <c r="E55" s="5">
        <v>169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6" t="s">
        <v>198</v>
      </c>
      <c r="T55" s="5"/>
      <c r="U55" s="5"/>
      <c r="V55" s="5" t="s">
        <v>141</v>
      </c>
    </row>
    <row r="56" spans="2:22" ht="15" customHeight="1" x14ac:dyDescent="0.3">
      <c r="B56" s="5" t="s">
        <v>76</v>
      </c>
      <c r="C56" s="5" t="s">
        <v>137</v>
      </c>
      <c r="D56" s="3" t="s">
        <v>147</v>
      </c>
      <c r="E56" s="5">
        <v>454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6" t="s">
        <v>198</v>
      </c>
      <c r="T56" s="5"/>
      <c r="U56" s="5"/>
      <c r="V56" s="5" t="s">
        <v>141</v>
      </c>
    </row>
    <row r="57" spans="2:22" ht="15" customHeight="1" x14ac:dyDescent="0.3">
      <c r="B57" s="5" t="s">
        <v>76</v>
      </c>
      <c r="C57" s="5" t="s">
        <v>137</v>
      </c>
      <c r="D57" s="3" t="s">
        <v>147</v>
      </c>
      <c r="E57" s="5">
        <v>446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6" t="s">
        <v>198</v>
      </c>
      <c r="T57" s="5"/>
      <c r="U57" s="5"/>
      <c r="V57" s="5" t="s">
        <v>141</v>
      </c>
    </row>
    <row r="58" spans="2:22" ht="15" customHeight="1" x14ac:dyDescent="0.3">
      <c r="B58" s="5" t="s">
        <v>76</v>
      </c>
      <c r="C58" s="5" t="s">
        <v>137</v>
      </c>
      <c r="D58" s="3" t="s">
        <v>147</v>
      </c>
      <c r="E58" s="5">
        <v>452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6" t="s">
        <v>198</v>
      </c>
      <c r="T58" s="5"/>
      <c r="U58" s="5"/>
      <c r="V58" s="5" t="s">
        <v>141</v>
      </c>
    </row>
    <row r="59" spans="2:22" ht="15" customHeight="1" x14ac:dyDescent="0.3">
      <c r="B59" s="5" t="s">
        <v>76</v>
      </c>
      <c r="C59" s="5" t="s">
        <v>137</v>
      </c>
      <c r="D59" s="3" t="s">
        <v>147</v>
      </c>
      <c r="E59" s="5">
        <v>448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6" t="s">
        <v>198</v>
      </c>
      <c r="T59" s="5"/>
      <c r="U59" s="5"/>
      <c r="V59" s="5" t="s">
        <v>141</v>
      </c>
    </row>
    <row r="60" spans="2:22" ht="15" customHeight="1" x14ac:dyDescent="0.3">
      <c r="B60" s="5" t="s">
        <v>76</v>
      </c>
      <c r="C60" s="5" t="s">
        <v>137</v>
      </c>
      <c r="D60" s="3" t="s">
        <v>147</v>
      </c>
      <c r="E60" s="5">
        <v>450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6" t="s">
        <v>198</v>
      </c>
      <c r="T60" s="5"/>
      <c r="U60" s="5"/>
      <c r="V60" s="5" t="s">
        <v>141</v>
      </c>
    </row>
    <row r="61" spans="2:22" ht="15" customHeight="1" x14ac:dyDescent="0.3">
      <c r="B61" s="5" t="s">
        <v>76</v>
      </c>
      <c r="C61" s="5" t="s">
        <v>137</v>
      </c>
      <c r="D61" s="3" t="s">
        <v>147</v>
      </c>
      <c r="E61" s="5">
        <v>175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6" t="s">
        <v>198</v>
      </c>
      <c r="T61" s="5"/>
      <c r="U61" s="5"/>
      <c r="V61" s="5" t="s">
        <v>141</v>
      </c>
    </row>
    <row r="62" spans="2:22" ht="15" customHeight="1" x14ac:dyDescent="0.3">
      <c r="B62" s="5" t="s">
        <v>76</v>
      </c>
      <c r="C62" s="5" t="s">
        <v>137</v>
      </c>
      <c r="D62" s="3" t="s">
        <v>147</v>
      </c>
      <c r="E62" s="5">
        <v>449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6" t="s">
        <v>198</v>
      </c>
      <c r="T62" s="5"/>
      <c r="U62" s="5"/>
      <c r="V62" s="5" t="s">
        <v>141</v>
      </c>
    </row>
    <row r="63" spans="2:22" ht="15" customHeight="1" x14ac:dyDescent="0.3">
      <c r="B63" s="5" t="s">
        <v>76</v>
      </c>
      <c r="C63" s="5" t="s">
        <v>137</v>
      </c>
      <c r="D63" s="3" t="s">
        <v>147</v>
      </c>
      <c r="E63" s="5">
        <v>172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6" t="s">
        <v>198</v>
      </c>
      <c r="T63" s="5"/>
      <c r="U63" s="5"/>
      <c r="V63" s="5" t="s">
        <v>141</v>
      </c>
    </row>
    <row r="64" spans="2:22" ht="15" customHeight="1" x14ac:dyDescent="0.3">
      <c r="B64" s="5" t="s">
        <v>76</v>
      </c>
      <c r="C64" s="5" t="s">
        <v>137</v>
      </c>
      <c r="D64" s="3" t="s">
        <v>147</v>
      </c>
      <c r="E64" s="5">
        <v>453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6" t="s">
        <v>198</v>
      </c>
      <c r="T64" s="5"/>
      <c r="U64" s="5"/>
      <c r="V64" s="5" t="s">
        <v>141</v>
      </c>
    </row>
    <row r="65" spans="2:22" ht="15" customHeight="1" x14ac:dyDescent="0.3">
      <c r="B65" s="5" t="s">
        <v>76</v>
      </c>
      <c r="C65" s="5" t="s">
        <v>137</v>
      </c>
      <c r="D65" s="3" t="s">
        <v>147</v>
      </c>
      <c r="E65" s="5">
        <v>444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6" t="s">
        <v>198</v>
      </c>
      <c r="T65" s="5"/>
      <c r="U65" s="5"/>
      <c r="V65" s="5" t="s">
        <v>141</v>
      </c>
    </row>
    <row r="66" spans="2:22" ht="15" customHeight="1" x14ac:dyDescent="0.3">
      <c r="B66" s="5" t="s">
        <v>76</v>
      </c>
      <c r="C66" s="5" t="s">
        <v>137</v>
      </c>
      <c r="D66" s="3" t="s">
        <v>147</v>
      </c>
      <c r="E66" s="5">
        <v>894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6" t="s">
        <v>198</v>
      </c>
      <c r="T66" s="5"/>
      <c r="U66" s="5"/>
      <c r="V66" s="5" t="s">
        <v>141</v>
      </c>
    </row>
    <row r="67" spans="2:22" ht="15" customHeight="1" x14ac:dyDescent="0.3">
      <c r="B67" s="5" t="s">
        <v>69</v>
      </c>
      <c r="C67" s="5" t="s">
        <v>137</v>
      </c>
      <c r="D67" s="3" t="s">
        <v>138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6" t="s">
        <v>199</v>
      </c>
      <c r="T67" s="5"/>
      <c r="U67" s="5"/>
      <c r="V67" s="5" t="s">
        <v>141</v>
      </c>
    </row>
    <row r="68" spans="2:22" ht="15" customHeight="1" x14ac:dyDescent="0.3">
      <c r="B68" s="5" t="s">
        <v>71</v>
      </c>
      <c r="C68" s="5" t="s">
        <v>137</v>
      </c>
      <c r="D68" s="3" t="s">
        <v>138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6" t="s">
        <v>200</v>
      </c>
      <c r="T68" s="5"/>
      <c r="U68" s="5" t="s">
        <v>193</v>
      </c>
      <c r="V68" s="5" t="s">
        <v>141</v>
      </c>
    </row>
    <row r="69" spans="2:22" ht="15" customHeight="1" x14ac:dyDescent="0.3">
      <c r="B69" s="5" t="s">
        <v>73</v>
      </c>
      <c r="C69" s="5" t="s">
        <v>137</v>
      </c>
      <c r="D69" s="3" t="s">
        <v>138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6" t="s">
        <v>201</v>
      </c>
      <c r="T69" s="5"/>
      <c r="U69" s="5"/>
      <c r="V69" s="5" t="s">
        <v>141</v>
      </c>
    </row>
    <row r="70" spans="2:22" ht="15" customHeight="1" x14ac:dyDescent="0.3">
      <c r="B70" s="5" t="s">
        <v>73</v>
      </c>
      <c r="C70" s="5" t="s">
        <v>143</v>
      </c>
      <c r="D70" s="3" t="s">
        <v>144</v>
      </c>
      <c r="E70" s="5" t="s">
        <v>202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6" t="s">
        <v>201</v>
      </c>
      <c r="T70" s="5"/>
      <c r="U70" s="5"/>
      <c r="V70" s="5" t="s">
        <v>141</v>
      </c>
    </row>
    <row r="71" spans="2:22" ht="15" customHeight="1" x14ac:dyDescent="0.3">
      <c r="B71" s="5" t="s">
        <v>74</v>
      </c>
      <c r="C71" s="5" t="s">
        <v>137</v>
      </c>
      <c r="D71" s="3" t="s">
        <v>138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6" t="s">
        <v>203</v>
      </c>
      <c r="T71" s="5"/>
      <c r="U71" s="5"/>
      <c r="V71" s="5" t="s">
        <v>141</v>
      </c>
    </row>
    <row r="72" spans="2:22" ht="15" customHeight="1" x14ac:dyDescent="0.3">
      <c r="B72" s="5" t="s">
        <v>70</v>
      </c>
      <c r="C72" s="5" t="s">
        <v>137</v>
      </c>
      <c r="D72" s="3" t="s">
        <v>147</v>
      </c>
      <c r="E72" s="5">
        <v>1536.1188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6" t="s">
        <v>204</v>
      </c>
      <c r="T72" s="5"/>
      <c r="U72" s="5"/>
      <c r="V72" s="5" t="s">
        <v>141</v>
      </c>
    </row>
    <row r="73" spans="2:22" ht="15" customHeight="1" x14ac:dyDescent="0.3">
      <c r="B73" s="5" t="s">
        <v>70</v>
      </c>
      <c r="C73" s="5" t="s">
        <v>137</v>
      </c>
      <c r="D73" s="3" t="s">
        <v>147</v>
      </c>
      <c r="E73" s="5">
        <v>1536.1188999999999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6" t="s">
        <v>204</v>
      </c>
      <c r="T73" s="5"/>
      <c r="U73" s="5"/>
      <c r="V73" s="5" t="s">
        <v>141</v>
      </c>
    </row>
    <row r="74" spans="2:22" ht="15" customHeight="1" x14ac:dyDescent="0.3">
      <c r="B74" s="5" t="s">
        <v>100</v>
      </c>
      <c r="C74" s="5" t="s">
        <v>137</v>
      </c>
      <c r="D74" s="3" t="s">
        <v>97</v>
      </c>
      <c r="E74" s="5">
        <v>206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6" t="s">
        <v>205</v>
      </c>
      <c r="T74" s="5"/>
      <c r="U74" s="5"/>
      <c r="V74" s="5" t="s">
        <v>141</v>
      </c>
    </row>
    <row r="75" spans="2:22" ht="15" customHeight="1" x14ac:dyDescent="0.3">
      <c r="B75" s="5" t="s">
        <v>100</v>
      </c>
      <c r="C75" s="5" t="s">
        <v>137</v>
      </c>
      <c r="D75" s="3" t="s">
        <v>147</v>
      </c>
      <c r="E75" s="5">
        <v>2127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6" t="s">
        <v>205</v>
      </c>
      <c r="T75" s="5"/>
      <c r="U75" s="5"/>
      <c r="V75" s="5" t="s">
        <v>141</v>
      </c>
    </row>
    <row r="76" spans="2:22" ht="15" customHeight="1" x14ac:dyDescent="0.3">
      <c r="B76" s="5" t="s">
        <v>100</v>
      </c>
      <c r="C76" s="5" t="s">
        <v>137</v>
      </c>
      <c r="D76" s="3" t="s">
        <v>147</v>
      </c>
      <c r="E76" s="5">
        <v>1733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6" t="s">
        <v>205</v>
      </c>
      <c r="T76" s="5"/>
      <c r="U76" s="5"/>
      <c r="V76" s="5" t="s">
        <v>141</v>
      </c>
    </row>
    <row r="77" spans="2:22" ht="15" customHeight="1" x14ac:dyDescent="0.3">
      <c r="B77" s="5" t="s">
        <v>100</v>
      </c>
      <c r="C77" s="5" t="s">
        <v>137</v>
      </c>
      <c r="D77" s="3" t="s">
        <v>147</v>
      </c>
      <c r="E77" s="5">
        <v>1729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6" t="s">
        <v>205</v>
      </c>
      <c r="T77" s="5"/>
      <c r="U77" s="5"/>
      <c r="V77" s="5" t="s">
        <v>141</v>
      </c>
    </row>
    <row r="78" spans="2:22" ht="15" customHeight="1" x14ac:dyDescent="0.3">
      <c r="B78" s="5" t="s">
        <v>100</v>
      </c>
      <c r="C78" s="5" t="s">
        <v>137</v>
      </c>
      <c r="D78" s="3" t="s">
        <v>147</v>
      </c>
      <c r="E78" s="5">
        <v>1731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6" t="s">
        <v>205</v>
      </c>
      <c r="T78" s="5"/>
      <c r="U78" s="5"/>
      <c r="V78" s="5" t="s">
        <v>141</v>
      </c>
    </row>
    <row r="79" spans="2:22" ht="15" customHeight="1" x14ac:dyDescent="0.3">
      <c r="B79" s="5" t="s">
        <v>100</v>
      </c>
      <c r="C79" s="5" t="s">
        <v>137</v>
      </c>
      <c r="D79" s="3" t="s">
        <v>147</v>
      </c>
      <c r="E79" s="5">
        <v>1732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6" t="s">
        <v>205</v>
      </c>
      <c r="T79" s="5"/>
      <c r="U79" s="5"/>
      <c r="V79" s="5" t="s">
        <v>141</v>
      </c>
    </row>
    <row r="80" spans="2:22" ht="15" customHeight="1" x14ac:dyDescent="0.3">
      <c r="B80" s="5" t="s">
        <v>100</v>
      </c>
      <c r="C80" s="5" t="s">
        <v>137</v>
      </c>
      <c r="D80" s="3" t="s">
        <v>147</v>
      </c>
      <c r="E80" s="5">
        <v>2128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6" t="s">
        <v>205</v>
      </c>
      <c r="T80" s="5"/>
      <c r="U80" s="5"/>
      <c r="V80" s="5" t="s">
        <v>141</v>
      </c>
    </row>
    <row r="81" spans="2:22" ht="15" customHeight="1" x14ac:dyDescent="0.3">
      <c r="B81" s="5" t="s">
        <v>100</v>
      </c>
      <c r="C81" s="5" t="s">
        <v>137</v>
      </c>
      <c r="D81" s="3" t="s">
        <v>147</v>
      </c>
      <c r="E81" s="5">
        <v>1728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6" t="s">
        <v>205</v>
      </c>
      <c r="T81" s="5"/>
      <c r="U81" s="5"/>
      <c r="V81" s="5" t="s">
        <v>141</v>
      </c>
    </row>
    <row r="82" spans="2:22" ht="15" customHeight="1" x14ac:dyDescent="0.3">
      <c r="B82" s="5" t="s">
        <v>100</v>
      </c>
      <c r="C82" s="5" t="s">
        <v>137</v>
      </c>
      <c r="D82" s="3" t="s">
        <v>147</v>
      </c>
      <c r="E82" s="5">
        <v>1735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6" t="s">
        <v>205</v>
      </c>
      <c r="T82" s="5"/>
      <c r="U82" s="5"/>
      <c r="V82" s="5" t="s">
        <v>141</v>
      </c>
    </row>
    <row r="83" spans="2:22" ht="15" customHeight="1" x14ac:dyDescent="0.3">
      <c r="B83" s="5" t="s">
        <v>100</v>
      </c>
      <c r="C83" s="5" t="s">
        <v>137</v>
      </c>
      <c r="D83" s="3" t="s">
        <v>147</v>
      </c>
      <c r="E83" s="5">
        <v>1734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6" t="s">
        <v>205</v>
      </c>
      <c r="T83" s="5"/>
      <c r="U83" s="5"/>
      <c r="V83" s="5" t="s">
        <v>141</v>
      </c>
    </row>
    <row r="84" spans="2:22" ht="15" customHeight="1" x14ac:dyDescent="0.3">
      <c r="B84" s="5" t="s">
        <v>100</v>
      </c>
      <c r="C84" s="5" t="s">
        <v>137</v>
      </c>
      <c r="D84" s="3" t="s">
        <v>147</v>
      </c>
      <c r="E84" s="5">
        <v>877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6" t="s">
        <v>205</v>
      </c>
      <c r="T84" s="5"/>
      <c r="U84" s="5"/>
      <c r="V84" s="5" t="s">
        <v>141</v>
      </c>
    </row>
    <row r="85" spans="2:22" ht="15" customHeight="1" x14ac:dyDescent="0.3">
      <c r="B85" s="5" t="s">
        <v>100</v>
      </c>
      <c r="C85" s="5" t="s">
        <v>137</v>
      </c>
      <c r="D85" s="3" t="s">
        <v>147</v>
      </c>
      <c r="E85" s="5">
        <v>1736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6" t="s">
        <v>205</v>
      </c>
      <c r="T85" s="5"/>
      <c r="U85" s="5"/>
      <c r="V85" s="5" t="s">
        <v>141</v>
      </c>
    </row>
    <row r="86" spans="2:22" ht="15" customHeight="1" x14ac:dyDescent="0.3">
      <c r="B86" s="5" t="s">
        <v>100</v>
      </c>
      <c r="C86" s="5" t="s">
        <v>137</v>
      </c>
      <c r="D86" s="3" t="s">
        <v>147</v>
      </c>
      <c r="E86" s="5">
        <v>2129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6" t="s">
        <v>205</v>
      </c>
      <c r="T86" s="5"/>
      <c r="U86" s="5"/>
      <c r="V86" s="5" t="s">
        <v>141</v>
      </c>
    </row>
    <row r="87" spans="2:22" ht="15" customHeight="1" x14ac:dyDescent="0.3">
      <c r="B87" s="5" t="s">
        <v>75</v>
      </c>
      <c r="C87" s="5" t="s">
        <v>137</v>
      </c>
      <c r="D87" s="3" t="s">
        <v>138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6" t="s">
        <v>206</v>
      </c>
      <c r="T87" s="5"/>
      <c r="U87" s="5"/>
      <c r="V87" s="5" t="s">
        <v>141</v>
      </c>
    </row>
    <row r="88" spans="2:22" ht="15" customHeight="1" x14ac:dyDescent="0.3">
      <c r="B88" s="5" t="s">
        <v>75</v>
      </c>
      <c r="C88" s="5" t="s">
        <v>143</v>
      </c>
      <c r="D88" s="3" t="s">
        <v>144</v>
      </c>
      <c r="E88" s="5" t="s">
        <v>207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6" t="s">
        <v>206</v>
      </c>
      <c r="T88" s="5"/>
      <c r="U88" s="5"/>
      <c r="V88" s="5" t="s">
        <v>141</v>
      </c>
    </row>
    <row r="89" spans="2:22" ht="15" customHeight="1" x14ac:dyDescent="0.3">
      <c r="B89" s="5" t="s">
        <v>91</v>
      </c>
      <c r="C89" s="5" t="s">
        <v>137</v>
      </c>
      <c r="D89" s="3" t="s">
        <v>138</v>
      </c>
      <c r="E89" s="5">
        <v>6010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6" t="s">
        <v>208</v>
      </c>
      <c r="T89" s="5"/>
      <c r="U89" s="5"/>
      <c r="V89" s="5" t="s">
        <v>141</v>
      </c>
    </row>
    <row r="90" spans="2:22" ht="15" customHeight="1" x14ac:dyDescent="0.3">
      <c r="B90" s="5" t="s">
        <v>92</v>
      </c>
      <c r="C90" s="5" t="s">
        <v>137</v>
      </c>
      <c r="D90" s="3" t="s">
        <v>138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6" t="s">
        <v>209</v>
      </c>
      <c r="T90" s="5"/>
      <c r="U90" s="5"/>
      <c r="V90" s="5" t="s">
        <v>141</v>
      </c>
    </row>
    <row r="91" spans="2:22" ht="15" customHeight="1" x14ac:dyDescent="0.3">
      <c r="B91" s="5" t="s">
        <v>92</v>
      </c>
      <c r="C91" s="5" t="s">
        <v>143</v>
      </c>
      <c r="D91" s="3" t="s">
        <v>144</v>
      </c>
      <c r="E91" s="5" t="s">
        <v>210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6" t="s">
        <v>209</v>
      </c>
      <c r="T91" s="5"/>
      <c r="U91" s="5"/>
      <c r="V91" s="5" t="s">
        <v>141</v>
      </c>
    </row>
    <row r="92" spans="2:22" ht="15" customHeight="1" x14ac:dyDescent="0.3">
      <c r="B92" s="5" t="s">
        <v>38</v>
      </c>
      <c r="C92" s="5" t="s">
        <v>137</v>
      </c>
      <c r="D92" s="3" t="s">
        <v>138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6" t="s">
        <v>211</v>
      </c>
      <c r="T92" s="5"/>
      <c r="U92" s="5"/>
      <c r="V92" s="5" t="s">
        <v>141</v>
      </c>
    </row>
    <row r="93" spans="2:22" ht="15" customHeight="1" x14ac:dyDescent="0.3">
      <c r="B93" s="5" t="s">
        <v>42</v>
      </c>
      <c r="C93" s="5" t="s">
        <v>137</v>
      </c>
      <c r="D93" s="3" t="s">
        <v>138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6" t="s">
        <v>212</v>
      </c>
      <c r="T93" s="5"/>
      <c r="U93" s="5"/>
      <c r="V93" s="5" t="s">
        <v>141</v>
      </c>
    </row>
    <row r="94" spans="2:22" ht="15" customHeight="1" x14ac:dyDescent="0.3">
      <c r="B94" s="5" t="s">
        <v>43</v>
      </c>
      <c r="C94" s="5" t="s">
        <v>137</v>
      </c>
      <c r="D94" s="3" t="s">
        <v>138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6" t="s">
        <v>213</v>
      </c>
      <c r="T94" s="5"/>
      <c r="U94" s="5"/>
      <c r="V94" s="5" t="s">
        <v>141</v>
      </c>
    </row>
    <row r="95" spans="2:22" ht="15" customHeight="1" x14ac:dyDescent="0.3">
      <c r="B95" s="5" t="s">
        <v>45</v>
      </c>
      <c r="C95" s="5" t="s">
        <v>137</v>
      </c>
      <c r="D95" s="3" t="s">
        <v>138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6" t="s">
        <v>214</v>
      </c>
      <c r="T95" s="5"/>
      <c r="U95" s="5"/>
      <c r="V95" s="5" t="s">
        <v>141</v>
      </c>
    </row>
    <row r="96" spans="2:22" ht="15" customHeight="1" x14ac:dyDescent="0.3">
      <c r="B96" s="5" t="s">
        <v>217</v>
      </c>
      <c r="C96" s="5" t="s">
        <v>137</v>
      </c>
      <c r="D96" s="3" t="s">
        <v>97</v>
      </c>
      <c r="E96" s="5">
        <v>190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6" t="s">
        <v>215</v>
      </c>
      <c r="T96" s="5"/>
      <c r="U96" s="5" t="s">
        <v>216</v>
      </c>
      <c r="V96" s="5" t="s">
        <v>141</v>
      </c>
    </row>
    <row r="97" spans="2:22" ht="15" customHeight="1" x14ac:dyDescent="0.3">
      <c r="B97" s="5" t="s">
        <v>217</v>
      </c>
      <c r="C97" s="5" t="s">
        <v>137</v>
      </c>
      <c r="D97" s="3" t="s">
        <v>147</v>
      </c>
      <c r="E97" s="5">
        <v>1634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6" t="s">
        <v>215</v>
      </c>
      <c r="T97" s="5"/>
      <c r="U97" s="5" t="s">
        <v>216</v>
      </c>
      <c r="V97" s="5" t="s">
        <v>141</v>
      </c>
    </row>
    <row r="98" spans="2:22" ht="15" customHeight="1" x14ac:dyDescent="0.3">
      <c r="B98" s="5" t="s">
        <v>217</v>
      </c>
      <c r="C98" s="5" t="s">
        <v>137</v>
      </c>
      <c r="D98" s="3" t="s">
        <v>147</v>
      </c>
      <c r="E98" s="5">
        <v>1247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6" t="s">
        <v>215</v>
      </c>
      <c r="T98" s="5"/>
      <c r="U98" s="5" t="s">
        <v>216</v>
      </c>
      <c r="V98" s="5" t="s">
        <v>141</v>
      </c>
    </row>
    <row r="99" spans="2:22" ht="15" customHeight="1" x14ac:dyDescent="0.3">
      <c r="B99" s="5" t="s">
        <v>217</v>
      </c>
      <c r="C99" s="5" t="s">
        <v>137</v>
      </c>
      <c r="D99" s="3" t="s">
        <v>147</v>
      </c>
      <c r="E99" s="5">
        <v>1529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6" t="s">
        <v>215</v>
      </c>
      <c r="T99" s="5"/>
      <c r="U99" s="5" t="s">
        <v>216</v>
      </c>
      <c r="V99" s="5" t="s">
        <v>141</v>
      </c>
    </row>
    <row r="100" spans="2:22" ht="15" customHeight="1" x14ac:dyDescent="0.3">
      <c r="B100" s="5" t="s">
        <v>217</v>
      </c>
      <c r="C100" s="5" t="s">
        <v>137</v>
      </c>
      <c r="D100" s="3" t="s">
        <v>147</v>
      </c>
      <c r="E100" s="5">
        <v>1638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6" t="s">
        <v>215</v>
      </c>
      <c r="T100" s="5"/>
      <c r="U100" s="5" t="s">
        <v>216</v>
      </c>
      <c r="V100" s="5" t="s">
        <v>141</v>
      </c>
    </row>
    <row r="101" spans="2:22" ht="15" customHeight="1" x14ac:dyDescent="0.3">
      <c r="B101" s="5" t="s">
        <v>217</v>
      </c>
      <c r="C101" s="5" t="s">
        <v>137</v>
      </c>
      <c r="D101" s="3" t="s">
        <v>147</v>
      </c>
      <c r="E101" s="5">
        <v>1635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6" t="s">
        <v>215</v>
      </c>
      <c r="T101" s="5"/>
      <c r="U101" s="5" t="s">
        <v>216</v>
      </c>
      <c r="V101" s="5" t="s">
        <v>141</v>
      </c>
    </row>
    <row r="102" spans="2:22" ht="15" customHeight="1" x14ac:dyDescent="0.3">
      <c r="B102" s="5" t="s">
        <v>217</v>
      </c>
      <c r="C102" s="5" t="s">
        <v>137</v>
      </c>
      <c r="D102" s="3" t="s">
        <v>147</v>
      </c>
      <c r="E102" s="5">
        <v>1637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6" t="s">
        <v>215</v>
      </c>
      <c r="T102" s="5"/>
      <c r="U102" s="5" t="s">
        <v>216</v>
      </c>
      <c r="V102" s="5" t="s">
        <v>141</v>
      </c>
    </row>
    <row r="103" spans="2:22" ht="15" customHeight="1" x14ac:dyDescent="0.3">
      <c r="B103" s="5" t="s">
        <v>217</v>
      </c>
      <c r="C103" s="5" t="s">
        <v>137</v>
      </c>
      <c r="D103" s="3" t="s">
        <v>147</v>
      </c>
      <c r="E103" s="5">
        <v>222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6" t="s">
        <v>215</v>
      </c>
      <c r="T103" s="5"/>
      <c r="U103" s="5" t="s">
        <v>216</v>
      </c>
      <c r="V103" s="5" t="s">
        <v>141</v>
      </c>
    </row>
    <row r="104" spans="2:22" ht="15" customHeight="1" x14ac:dyDescent="0.3">
      <c r="B104" s="5" t="s">
        <v>217</v>
      </c>
      <c r="C104" s="5" t="s">
        <v>137</v>
      </c>
      <c r="D104" s="3" t="s">
        <v>147</v>
      </c>
      <c r="E104" s="5">
        <v>66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6" t="s">
        <v>215</v>
      </c>
      <c r="T104" s="5"/>
      <c r="U104" s="5" t="s">
        <v>216</v>
      </c>
      <c r="V104" s="5" t="s">
        <v>141</v>
      </c>
    </row>
    <row r="105" spans="2:22" ht="15" customHeight="1" x14ac:dyDescent="0.3">
      <c r="B105" s="5" t="s">
        <v>217</v>
      </c>
      <c r="C105" s="5" t="s">
        <v>137</v>
      </c>
      <c r="D105" s="3" t="s">
        <v>147</v>
      </c>
      <c r="E105" s="5">
        <v>221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6" t="s">
        <v>215</v>
      </c>
      <c r="T105" s="5"/>
      <c r="U105" s="5" t="s">
        <v>216</v>
      </c>
      <c r="V105" s="5" t="s">
        <v>141</v>
      </c>
    </row>
    <row r="106" spans="2:22" ht="15" customHeight="1" x14ac:dyDescent="0.3">
      <c r="B106" s="5" t="s">
        <v>217</v>
      </c>
      <c r="C106" s="5" t="s">
        <v>137</v>
      </c>
      <c r="D106" s="3" t="s">
        <v>147</v>
      </c>
      <c r="E106" s="5">
        <v>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6" t="s">
        <v>215</v>
      </c>
      <c r="T106" s="5"/>
      <c r="U106" s="5" t="s">
        <v>216</v>
      </c>
      <c r="V106" s="5" t="s">
        <v>141</v>
      </c>
    </row>
    <row r="107" spans="2:22" ht="15" customHeight="1" x14ac:dyDescent="0.3">
      <c r="B107" s="5" t="s">
        <v>217</v>
      </c>
      <c r="C107" s="5" t="s">
        <v>137</v>
      </c>
      <c r="D107" s="3" t="s">
        <v>147</v>
      </c>
      <c r="E107" s="5">
        <v>64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6" t="s">
        <v>215</v>
      </c>
      <c r="T107" s="5"/>
      <c r="U107" s="5" t="s">
        <v>216</v>
      </c>
      <c r="V107" s="5" t="s">
        <v>141</v>
      </c>
    </row>
    <row r="108" spans="2:22" ht="15" customHeight="1" x14ac:dyDescent="0.3">
      <c r="B108" s="5" t="s">
        <v>217</v>
      </c>
      <c r="C108" s="5" t="s">
        <v>137</v>
      </c>
      <c r="D108" s="3" t="s">
        <v>147</v>
      </c>
      <c r="E108" s="5">
        <v>68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6" t="s">
        <v>215</v>
      </c>
      <c r="T108" s="5"/>
      <c r="U108" s="5" t="s">
        <v>216</v>
      </c>
      <c r="V108" s="5" t="s">
        <v>141</v>
      </c>
    </row>
    <row r="109" spans="2:22" ht="15" customHeight="1" x14ac:dyDescent="0.3">
      <c r="B109" s="5" t="s">
        <v>219</v>
      </c>
      <c r="C109" s="5" t="s">
        <v>137</v>
      </c>
      <c r="D109" s="3" t="s">
        <v>138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6" t="s">
        <v>218</v>
      </c>
      <c r="T109" s="5"/>
      <c r="U109" s="5" t="s">
        <v>216</v>
      </c>
      <c r="V109" s="5" t="s">
        <v>141</v>
      </c>
    </row>
    <row r="110" spans="2:22" ht="15" customHeight="1" x14ac:dyDescent="0.3">
      <c r="B110" s="5" t="s">
        <v>46</v>
      </c>
      <c r="C110" s="5" t="s">
        <v>137</v>
      </c>
      <c r="D110" s="3" t="s">
        <v>138</v>
      </c>
      <c r="E110" s="5">
        <v>126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6" t="s">
        <v>220</v>
      </c>
      <c r="T110" s="5"/>
      <c r="U110" s="5"/>
      <c r="V110" s="5" t="s">
        <v>141</v>
      </c>
    </row>
    <row r="111" spans="2:22" ht="15" customHeight="1" x14ac:dyDescent="0.3">
      <c r="B111" s="5" t="s">
        <v>47</v>
      </c>
      <c r="C111" s="5" t="s">
        <v>137</v>
      </c>
      <c r="D111" s="3" t="s">
        <v>138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6" t="s">
        <v>221</v>
      </c>
      <c r="T111" s="5"/>
      <c r="U111" s="5"/>
      <c r="V111" s="5" t="s">
        <v>141</v>
      </c>
    </row>
  </sheetData>
  <mergeCells count="1">
    <mergeCell ref="J1:K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36554CE611F40B4D723E71C92634D" ma:contentTypeVersion="16" ma:contentTypeDescription="Create a new document." ma:contentTypeScope="" ma:versionID="e754e0552f2406d261dfa33542c749cd">
  <xsd:schema xmlns:xsd="http://www.w3.org/2001/XMLSchema" xmlns:xs="http://www.w3.org/2001/XMLSchema" xmlns:p="http://schemas.microsoft.com/office/2006/metadata/properties" xmlns:ns2="e6bd191f-11e7-4279-b7f0-0ef7b39fb24e" xmlns:ns3="39cab89e-1e1a-4099-9f27-719c89a2f8d8" targetNamespace="http://schemas.microsoft.com/office/2006/metadata/properties" ma:root="true" ma:fieldsID="e0392e0f113b841acb1611320d7213da" ns2:_="" ns3:_="">
    <xsd:import namespace="e6bd191f-11e7-4279-b7f0-0ef7b39fb24e"/>
    <xsd:import namespace="39cab89e-1e1a-4099-9f27-719c89a2f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igrationNote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d191f-11e7-4279-b7f0-0ef7b39fb2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igrationNotes" ma:index="17" nillable="true" ma:displayName="Migration Notes" ma:default="Data Not Checked" ma:format="Dropdown" ma:internalName="MigrationNotes">
      <xsd:simpleType>
        <xsd:restriction base="dms:Choice">
          <xsd:enumeration value="Data Checked"/>
          <xsd:enumeration value="Data Not Checked"/>
          <xsd:enumeration value="Data Missing"/>
          <xsd:enumeration value="Data Complete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f5e642b-91f5-4888-b018-43334a040d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ab89e-1e1a-4099-9f27-719c89a2f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2571b89-5b51-49f1-b2e4-babb973c69cf}" ma:internalName="TaxCatchAll" ma:showField="CatchAllData" ma:web="39cab89e-1e1a-4099-9f27-719c89a2f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Notes xmlns="e6bd191f-11e7-4279-b7f0-0ef7b39fb24e">Data Not Checked</MigrationNotes>
    <SharedWithUsers xmlns="39cab89e-1e1a-4099-9f27-719c89a2f8d8">
      <UserInfo>
        <DisplayName>Beasley, Chris</DisplayName>
        <AccountId>85</AccountId>
        <AccountType/>
      </UserInfo>
    </SharedWithUsers>
    <lcf76f155ced4ddcb4097134ff3c332f xmlns="e6bd191f-11e7-4279-b7f0-0ef7b39fb24e">
      <Terms xmlns="http://schemas.microsoft.com/office/infopath/2007/PartnerControls"/>
    </lcf76f155ced4ddcb4097134ff3c332f>
    <TaxCatchAll xmlns="39cab89e-1e1a-4099-9f27-719c89a2f8d8" xsi:nil="true"/>
  </documentManagement>
</p:properties>
</file>

<file path=customXml/item4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E057CB85-B089-42BF-97A3-5FD622A1D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d191f-11e7-4279-b7f0-0ef7b39fb24e"/>
    <ds:schemaRef ds:uri="39cab89e-1e1a-4099-9f27-719c89a2f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688D02-0DEF-4234-9A74-2AE1D20FF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EF207E-188E-4F59-BA28-05BB7674CCDB}">
  <ds:schemaRefs>
    <ds:schemaRef ds:uri="http://purl.org/dc/terms/"/>
    <ds:schemaRef ds:uri="http://purl.org/dc/dcmitype/"/>
    <ds:schemaRef ds:uri="e6bd191f-11e7-4279-b7f0-0ef7b39fb24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9cab89e-1e1a-4099-9f27-719c89a2f8d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894378A2-7747-4470-AA17-0EF4D0A08B9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Integrated O&amp;M Sites</vt:lpstr>
      <vt:lpstr>Comms and Data Sites</vt:lpstr>
      <vt:lpstr>Site Change Notes</vt:lpstr>
      <vt:lpstr>Site Description Metadata</vt:lpstr>
      <vt:lpstr>Serial Numbers</vt:lpstr>
      <vt:lpstr>'Integrated O&amp;M Sites'!Print_Area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Meier, Kyle</dc:creator>
  <cp:lastModifiedBy>Mike Ackerman</cp:lastModifiedBy>
  <dcterms:created xsi:type="dcterms:W3CDTF">2018-01-23T16:56:37Z</dcterms:created>
  <dcterms:modified xsi:type="dcterms:W3CDTF">2023-06-08T22:28:52Z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0x0101009A336554CE611F40B4D723E71C92634D</vt:lpwstr>
  </property>
  <property fmtid="{D5CDD505-2E9C-101B-9397-08002B2CF9AE}" pid="3" name="Order">
    <vt:r8>1360600</vt:r8>
  </property>
  <property fmtid="{D5CDD505-2E9C-101B-9397-08002B2CF9AE}" pid="4" name="docIndexRef">
    <vt:lpwstr>fed4e469-f77d-46be-99c6-ce7e7f952277</vt:lpwstr>
  </property>
  <property fmtid="{D5CDD505-2E9C-101B-9397-08002B2CF9AE}" pid="5" name="bjSaver">
    <vt:lpwstr>kFBbmb3rLspRIGbZ3wKd9+CGp2tCGwJw</vt:lpwstr>
  </property>
  <property fmtid="{D5CDD505-2E9C-101B-9397-08002B2CF9AE}" pid="6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7" name="bjDocumentLabelXML-0">
    <vt:lpwstr>ames.com/2008/01/sie/internal/label"&gt;&lt;element uid="9920fcc9-9f43-4d43-9e3e-b98a219cfd55" value="" /&gt;&lt;/sisl&gt;</vt:lpwstr>
  </property>
  <property fmtid="{D5CDD505-2E9C-101B-9397-08002B2CF9AE}" pid="8" name="bjDocumentSecurityLabel">
    <vt:lpwstr>Not Classified</vt:lpwstr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TemplateUrl">
    <vt:lpwstr/>
  </property>
  <property fmtid="{D5CDD505-2E9C-101B-9397-08002B2CF9AE}" pid="12" name="ComplianceAssetId">
    <vt:lpwstr/>
  </property>
  <property fmtid="{D5CDD505-2E9C-101B-9397-08002B2CF9AE}" pid="13" name="MediaServiceImageTags">
    <vt:lpwstr/>
  </property>
</Properties>
</file>