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996A2D5D-1C93-4FD7-A7BF-204CFE4C3C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Z6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Y18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Y6" i="4" s="1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9" i="4"/>
  <c r="F8" i="4"/>
  <c r="G8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35" i="4" l="1"/>
  <c r="Y36" i="4" s="1"/>
  <c r="AA35" i="4"/>
  <c r="AA36" i="4" s="1"/>
  <c r="Z35" i="4"/>
  <c r="Z36" i="4" s="1"/>
  <c r="Q35" i="4"/>
  <c r="H8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9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6" i="4" l="1"/>
  <c r="H9" i="4" s="1"/>
  <c r="F9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<sst xmlns="http://schemas.openxmlformats.org/spreadsheetml/2006/main" count="2130" uniqueCount="443">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</sst>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Normal="100" workbookViewId="0">
      <pane xSplit="10" topLeftCell="K1" activePane="topRight" state="frozen"/>
      <selection pane="topRight" activeCell="G12" sqref="G12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6" width="11.77734375" style="96" bestFit="1" customWidth="1"/>
    <col min="7" max="7" width="13.5546875" style="96" bestFit="1" customWidth="1"/>
    <col min="8" max="8" width="11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1" style="96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7" width="10.4414062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389</v>
      </c>
      <c r="D2" s="119" t="s">
        <v>390</v>
      </c>
      <c r="E2" s="121" t="s">
        <v>374</v>
      </c>
      <c r="F2" s="118" t="s">
        <v>380</v>
      </c>
      <c r="G2" s="118" t="s">
        <v>381</v>
      </c>
      <c r="H2" s="118" t="s">
        <v>382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5" t="s">
        <v>422</v>
      </c>
      <c r="W2" s="145"/>
      <c r="X2" s="145"/>
      <c r="Y2" s="145" t="s">
        <v>409</v>
      </c>
      <c r="Z2" s="145"/>
      <c r="AA2" s="145"/>
      <c r="AB2" s="136"/>
    </row>
    <row r="3" spans="2:28" ht="40.799999999999997" x14ac:dyDescent="0.3">
      <c r="B3" s="91" t="s">
        <v>369</v>
      </c>
      <c r="C3" s="92" t="s">
        <v>388</v>
      </c>
      <c r="D3" s="92" t="s">
        <v>373</v>
      </c>
      <c r="E3" s="93">
        <v>5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351238.12000000005</v>
      </c>
      <c r="H3" s="95">
        <f>G3-F3</f>
        <v>71034.960000000021</v>
      </c>
      <c r="J3" s="89" t="s">
        <v>103</v>
      </c>
      <c r="K3" s="89" t="s">
        <v>106</v>
      </c>
      <c r="L3" s="89" t="s">
        <v>367</v>
      </c>
      <c r="M3" s="89" t="s">
        <v>391</v>
      </c>
      <c r="N3" s="137" t="s">
        <v>408</v>
      </c>
      <c r="O3" s="137" t="s">
        <v>405</v>
      </c>
      <c r="P3" s="137" t="s">
        <v>410</v>
      </c>
      <c r="Q3" s="137" t="s">
        <v>407</v>
      </c>
      <c r="R3" s="138" t="s">
        <v>393</v>
      </c>
      <c r="S3" s="138" t="s">
        <v>406</v>
      </c>
      <c r="T3" s="138" t="s">
        <v>405</v>
      </c>
      <c r="U3" s="138" t="s">
        <v>415</v>
      </c>
      <c r="V3" s="138">
        <v>2025</v>
      </c>
      <c r="W3" s="138" t="s">
        <v>418</v>
      </c>
      <c r="X3" s="138" t="s">
        <v>421</v>
      </c>
      <c r="Y3" s="138">
        <v>2025</v>
      </c>
      <c r="Z3" s="138" t="s">
        <v>418</v>
      </c>
      <c r="AA3" s="138" t="s">
        <v>421</v>
      </c>
      <c r="AB3" s="88" t="s">
        <v>398</v>
      </c>
    </row>
    <row r="4" spans="2:28" ht="20.399999999999999" x14ac:dyDescent="0.3">
      <c r="B4" s="91" t="s">
        <v>7</v>
      </c>
      <c r="C4" s="92" t="s">
        <v>375</v>
      </c>
      <c r="D4" s="92" t="s">
        <v>376</v>
      </c>
      <c r="E4" s="93">
        <v>-4</v>
      </c>
      <c r="F4" s="94">
        <f>SUMIF('O&amp;M Costs'!$H$2:$H$50,B4,'O&amp;M Costs'!$AI$2:$AI$50)</f>
        <v>66249.05</v>
      </c>
      <c r="G4" s="94">
        <f>SUMIF('O&amp;M Costs'!$I$2:$I$50,B4,'O&amp;M Costs'!$AI$2:$AI$50)</f>
        <v>27343.010000000002</v>
      </c>
      <c r="H4" s="95">
        <f t="shared" ref="H4:H7" si="0">G4-F4</f>
        <v>-38906.04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394</v>
      </c>
      <c r="S4" s="128">
        <f t="shared" ref="S4:S34" si="3">VLOOKUP(J4,om_costs,27,FALSE)</f>
        <v>50666</v>
      </c>
      <c r="T4" s="130">
        <v>0.8</v>
      </c>
      <c r="U4" s="130" t="s">
        <v>419</v>
      </c>
      <c r="V4" s="130"/>
      <c r="W4" s="130" t="s">
        <v>417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377</v>
      </c>
    </row>
    <row r="5" spans="2:28" x14ac:dyDescent="0.3">
      <c r="B5" s="91" t="s">
        <v>36</v>
      </c>
      <c r="C5" s="92" t="s">
        <v>377</v>
      </c>
      <c r="D5" s="92" t="s">
        <v>34</v>
      </c>
      <c r="E5" s="93">
        <v>-1</v>
      </c>
      <c r="F5" s="94">
        <f>SUMIF('O&amp;M Costs'!$H$2:$H$50,B5,'O&amp;M Costs'!$AI$2:$AI$50)</f>
        <v>6910.4</v>
      </c>
      <c r="G5" s="94">
        <f>SUMIF('O&amp;M Costs'!$I$2:$I$50,B5,'O&amp;M Costs'!$AI$2:$AI$50)</f>
        <v>0</v>
      </c>
      <c r="H5" s="95">
        <f t="shared" si="0"/>
        <v>-6910.4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395</v>
      </c>
      <c r="S5" s="128">
        <f t="shared" si="3"/>
        <v>46054</v>
      </c>
      <c r="T5" s="130">
        <v>0.8</v>
      </c>
      <c r="U5" s="130" t="s">
        <v>416</v>
      </c>
      <c r="V5" s="130" t="s">
        <v>417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428</v>
      </c>
    </row>
    <row r="6" spans="2:28" x14ac:dyDescent="0.3">
      <c r="B6" s="91" t="s">
        <v>53</v>
      </c>
      <c r="C6" s="92" t="s">
        <v>377</v>
      </c>
      <c r="D6" s="92" t="s">
        <v>378</v>
      </c>
      <c r="E6" s="93">
        <v>-2</v>
      </c>
      <c r="F6" s="94">
        <f>SUMIF('O&amp;M Costs'!$H$2:$H$50,B6,'O&amp;M Costs'!$AI$2:$AI$50)</f>
        <v>14239.119999999999</v>
      </c>
      <c r="G6" s="94">
        <f>SUMIF('O&amp;M Costs'!$I$2:$I$50,B6,'O&amp;M Costs'!$AI$2:$AI$50)</f>
        <v>0</v>
      </c>
      <c r="H6" s="95">
        <f t="shared" si="0"/>
        <v>-14239.119999999999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396</v>
      </c>
      <c r="S6" s="128">
        <f t="shared" si="3"/>
        <v>44137</v>
      </c>
      <c r="T6" s="130">
        <v>1</v>
      </c>
      <c r="U6" s="130" t="s">
        <v>419</v>
      </c>
      <c r="V6" s="130"/>
      <c r="W6" s="130" t="s">
        <v>417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429</v>
      </c>
    </row>
    <row r="7" spans="2:28" x14ac:dyDescent="0.3">
      <c r="B7" s="107" t="s">
        <v>370</v>
      </c>
      <c r="C7" s="108" t="s">
        <v>379</v>
      </c>
      <c r="D7" s="108" t="s">
        <v>377</v>
      </c>
      <c r="E7" s="109">
        <v>4</v>
      </c>
      <c r="F7" s="110">
        <f>SUMIF('O&amp;M Costs'!$H$2:$H$50,B7,'O&amp;M Costs'!$AI$2:$AI$50)</f>
        <v>0</v>
      </c>
      <c r="G7" s="110">
        <f>SUMIF('O&amp;M Costs'!$I$2:$I$50,B7,'O&amp;M Costs'!$AI$2:$AI$50)</f>
        <v>15225.039999999999</v>
      </c>
      <c r="H7" s="111">
        <f t="shared" si="0"/>
        <v>15225.039999999999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394</v>
      </c>
      <c r="S7" s="128">
        <f t="shared" si="3"/>
        <v>39525</v>
      </c>
      <c r="T7" s="130">
        <v>0.8</v>
      </c>
      <c r="U7" s="130" t="s">
        <v>420</v>
      </c>
      <c r="V7" s="130"/>
      <c r="W7" s="130"/>
      <c r="X7" s="130" t="s">
        <v>417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377</v>
      </c>
    </row>
    <row r="8" spans="2:28" ht="20.399999999999999" x14ac:dyDescent="0.3">
      <c r="B8" s="97" t="s">
        <v>0</v>
      </c>
      <c r="C8" s="98" t="s">
        <v>377</v>
      </c>
      <c r="D8" s="98" t="s">
        <v>383</v>
      </c>
      <c r="E8" s="99">
        <v>-1</v>
      </c>
      <c r="F8" s="100">
        <f>SUMIF('O&amp;M Costs'!$H$2:$H$50,B8,'O&amp;M Costs'!$AI$2:$AI$50)</f>
        <v>5595.2800000000007</v>
      </c>
      <c r="G8" s="100">
        <f>SUMIF('O&amp;M Costs'!$I$2:$I$50,B8,'O&amp;M Costs'!$AI$2:$AI$50)</f>
        <v>0</v>
      </c>
      <c r="H8" s="101">
        <f t="shared" ref="H8" si="8">G8-F8</f>
        <v>-5595.2800000000007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427</v>
      </c>
      <c r="S8" s="128">
        <f t="shared" si="3"/>
        <v>65578</v>
      </c>
      <c r="T8" s="130">
        <v>0.25</v>
      </c>
      <c r="U8" s="130" t="s">
        <v>420</v>
      </c>
      <c r="V8" s="130"/>
      <c r="W8" s="130"/>
      <c r="X8" s="130" t="s">
        <v>417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430</v>
      </c>
    </row>
    <row r="9" spans="2:28" s="105" customFormat="1" x14ac:dyDescent="0.3">
      <c r="B9" s="102" t="s">
        <v>372</v>
      </c>
      <c r="C9" s="90"/>
      <c r="D9" s="90"/>
      <c r="E9" s="103">
        <f>SUM(E3:E8)</f>
        <v>1</v>
      </c>
      <c r="F9" s="104">
        <f>SUM(F3:F8)</f>
        <v>373197.01000000007</v>
      </c>
      <c r="G9" s="104">
        <f>SUM(G3:G8)</f>
        <v>393806.17000000004</v>
      </c>
      <c r="H9" s="104">
        <f>SUM(H3:H8)</f>
        <v>20609.160000000018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394</v>
      </c>
      <c r="S9" s="128">
        <f t="shared" si="3"/>
        <v>65578</v>
      </c>
      <c r="T9" s="130">
        <v>0.8</v>
      </c>
      <c r="U9" s="130" t="s">
        <v>416</v>
      </c>
      <c r="V9" s="130" t="s">
        <v>417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431</v>
      </c>
    </row>
    <row r="10" spans="2:28" x14ac:dyDescent="0.3"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394</v>
      </c>
      <c r="S10" s="128">
        <f t="shared" si="3"/>
        <v>70190</v>
      </c>
      <c r="T10" s="130">
        <v>0.8</v>
      </c>
      <c r="U10" s="130" t="s">
        <v>419</v>
      </c>
      <c r="V10" s="130"/>
      <c r="W10" s="130" t="s">
        <v>417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377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394</v>
      </c>
      <c r="S11" s="128">
        <f t="shared" si="3"/>
        <v>51924</v>
      </c>
      <c r="T11" s="130">
        <v>0.8</v>
      </c>
      <c r="U11" s="130" t="s">
        <v>419</v>
      </c>
      <c r="V11" s="130"/>
      <c r="W11" s="130" t="s">
        <v>417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377</v>
      </c>
    </row>
    <row r="12" spans="2:28" ht="40.799999999999997" x14ac:dyDescent="0.2">
      <c r="D12" s="16"/>
      <c r="E12" s="16"/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411</v>
      </c>
      <c r="Q12" s="123">
        <f t="shared" si="2"/>
        <v>0</v>
      </c>
      <c r="R12" s="143" t="s">
        <v>394</v>
      </c>
      <c r="S12" s="128">
        <f t="shared" si="3"/>
        <v>36525</v>
      </c>
      <c r="T12" s="130">
        <v>0.8</v>
      </c>
      <c r="U12" s="130" t="s">
        <v>420</v>
      </c>
      <c r="V12" s="130"/>
      <c r="W12" s="130"/>
      <c r="X12" s="130" t="s">
        <v>417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432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411</v>
      </c>
      <c r="Q13" s="123">
        <f t="shared" si="2"/>
        <v>0</v>
      </c>
      <c r="R13" s="143" t="s">
        <v>377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432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377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377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424</v>
      </c>
      <c r="S15" s="128">
        <f t="shared" si="3"/>
        <v>114077</v>
      </c>
      <c r="T15" s="130">
        <v>1</v>
      </c>
      <c r="U15" s="130" t="s">
        <v>420</v>
      </c>
      <c r="V15" s="130"/>
      <c r="W15" s="130"/>
      <c r="X15" s="130" t="s">
        <v>417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433</v>
      </c>
    </row>
    <row r="16" spans="2:28" ht="51" x14ac:dyDescent="0.2">
      <c r="D16" s="16"/>
      <c r="E16" s="87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434</v>
      </c>
      <c r="Q16" s="123">
        <f t="shared" si="2"/>
        <v>0</v>
      </c>
      <c r="R16" s="143" t="s">
        <v>377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435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377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377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397</v>
      </c>
      <c r="S18" s="128">
        <f t="shared" si="3"/>
        <v>51740</v>
      </c>
      <c r="T18" s="130">
        <v>0.03</v>
      </c>
      <c r="U18" s="130" t="s">
        <v>416</v>
      </c>
      <c r="V18" s="130" t="s">
        <v>417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377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397</v>
      </c>
      <c r="S19" s="128">
        <f t="shared" si="3"/>
        <v>83249</v>
      </c>
      <c r="T19" s="130">
        <v>0.03</v>
      </c>
      <c r="U19" s="130" t="s">
        <v>416</v>
      </c>
      <c r="V19" s="130" t="s">
        <v>417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377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426</v>
      </c>
      <c r="S20" s="128">
        <f t="shared" si="3"/>
        <v>48830</v>
      </c>
      <c r="T20" s="130">
        <v>0.2</v>
      </c>
      <c r="U20" s="130" t="s">
        <v>419</v>
      </c>
      <c r="V20" s="130"/>
      <c r="W20" s="130" t="s">
        <v>417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403</v>
      </c>
    </row>
    <row r="21" spans="4:28" ht="20.399999999999999" x14ac:dyDescent="0.2">
      <c r="D21" s="16"/>
      <c r="E21" s="87"/>
      <c r="J21" s="106" t="s">
        <v>383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397</v>
      </c>
      <c r="S21" s="128">
        <f t="shared" si="3"/>
        <v>51191</v>
      </c>
      <c r="T21" s="130">
        <v>0.04</v>
      </c>
      <c r="U21" s="130" t="s">
        <v>419</v>
      </c>
      <c r="V21" s="130"/>
      <c r="W21" s="130" t="s">
        <v>417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404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377</v>
      </c>
      <c r="S22" s="128">
        <f t="shared" si="3"/>
        <v>44137</v>
      </c>
      <c r="T22" s="130">
        <v>0.15</v>
      </c>
      <c r="U22" s="130" t="s">
        <v>420</v>
      </c>
      <c r="V22" s="130"/>
      <c r="W22" s="130"/>
      <c r="X22" s="130" t="s">
        <v>417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401</v>
      </c>
    </row>
    <row r="23" spans="4:28" x14ac:dyDescent="0.3"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377</v>
      </c>
      <c r="S23" s="128">
        <f t="shared" si="3"/>
        <v>28004</v>
      </c>
      <c r="T23" s="130">
        <v>0.15</v>
      </c>
      <c r="U23" s="130" t="s">
        <v>420</v>
      </c>
      <c r="V23" s="130"/>
      <c r="W23" s="130"/>
      <c r="X23" s="130" t="s">
        <v>417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399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392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377</v>
      </c>
      <c r="S24" s="128">
        <f t="shared" si="3"/>
        <v>29539</v>
      </c>
      <c r="T24" s="130">
        <v>0.15</v>
      </c>
      <c r="U24" s="130" t="s">
        <v>420</v>
      </c>
      <c r="V24" s="130"/>
      <c r="W24" s="130"/>
      <c r="X24" s="130" t="s">
        <v>417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436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377</v>
      </c>
      <c r="S25" s="128">
        <f t="shared" si="3"/>
        <v>20565</v>
      </c>
      <c r="T25" s="130">
        <v>0.15</v>
      </c>
      <c r="U25" s="130" t="s">
        <v>420</v>
      </c>
      <c r="V25" s="130"/>
      <c r="W25" s="130"/>
      <c r="X25" s="130" t="s">
        <v>417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400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377</v>
      </c>
      <c r="S26" s="128">
        <f t="shared" si="3"/>
        <v>19730</v>
      </c>
      <c r="T26" s="130">
        <v>0.15</v>
      </c>
      <c r="U26" s="130" t="s">
        <v>420</v>
      </c>
      <c r="V26" s="130"/>
      <c r="W26" s="130"/>
      <c r="X26" s="130" t="s">
        <v>417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400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11204.91</v>
      </c>
      <c r="O27" s="124">
        <v>-1</v>
      </c>
      <c r="P27" s="124"/>
      <c r="Q27" s="123">
        <f t="shared" si="2"/>
        <v>-11204.91</v>
      </c>
      <c r="R27" s="143" t="s">
        <v>377</v>
      </c>
      <c r="S27" s="128">
        <f t="shared" si="3"/>
        <v>94259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437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377</v>
      </c>
      <c r="S28" s="128">
        <f t="shared" si="3"/>
        <v>46054</v>
      </c>
      <c r="T28" s="130">
        <v>0.15</v>
      </c>
      <c r="U28" s="130" t="s">
        <v>416</v>
      </c>
      <c r="V28" s="130" t="s">
        <v>417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438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377</v>
      </c>
      <c r="S29" s="128">
        <f t="shared" si="3"/>
        <v>32684</v>
      </c>
      <c r="T29" s="130">
        <v>0.15</v>
      </c>
      <c r="U29" s="130" t="s">
        <v>416</v>
      </c>
      <c r="V29" s="130" t="s">
        <v>417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439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377</v>
      </c>
      <c r="S30" s="128">
        <f t="shared" si="3"/>
        <v>68513</v>
      </c>
      <c r="T30" s="130">
        <v>0.15</v>
      </c>
      <c r="U30" s="130" t="s">
        <v>419</v>
      </c>
      <c r="V30" s="130"/>
      <c r="W30" s="130" t="s">
        <v>417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440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413</v>
      </c>
      <c r="Q31" s="123">
        <f t="shared" si="2"/>
        <v>0</v>
      </c>
      <c r="R31" s="143" t="s">
        <v>377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402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413</v>
      </c>
      <c r="Q32" s="123">
        <f t="shared" si="2"/>
        <v>0</v>
      </c>
      <c r="R32" s="143" t="s">
        <v>377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402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412</v>
      </c>
      <c r="Q33" s="123">
        <f t="shared" si="2"/>
        <v>0</v>
      </c>
      <c r="R33" s="143" t="s">
        <v>377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442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412</v>
      </c>
      <c r="Q34" s="125">
        <f t="shared" si="2"/>
        <v>0</v>
      </c>
      <c r="R34" s="144" t="s">
        <v>377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441</v>
      </c>
    </row>
    <row r="35" spans="10:28" x14ac:dyDescent="0.3">
      <c r="O35" s="122"/>
      <c r="P35" s="135" t="s">
        <v>414</v>
      </c>
      <c r="Q35" s="127">
        <f>SUM(Q4:Q34)</f>
        <v>2804.3100000000013</v>
      </c>
      <c r="R35" s="113"/>
      <c r="X35" s="142" t="s">
        <v>423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425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Z7" activeCellId="2" sqref="V7 X7 Z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383</v>
      </c>
      <c r="B37" s="17" t="s">
        <v>385</v>
      </c>
      <c r="C37" s="18" t="b">
        <v>0</v>
      </c>
      <c r="D37" s="18" t="s">
        <v>384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386</v>
      </c>
      <c r="K37" s="30" t="s">
        <v>387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2025-04-10T20:30:30Z</dcterms:modified>
</cp:coreProperties>
</file>