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E4CFAAEE-8668-42CE-923D-C9E92663EA61}" xr6:coauthVersionLast="47" xr6:coauthVersionMax="47" xr10:uidLastSave="{00000000-0000-0000-0000-000000000000}"/>
  <bookViews>
    <workbookView xWindow="43095" yWindow="0" windowWidth="14610" windowHeight="15585" activeTab="1" xr2:uid="{00000000-000D-0000-FFFF-FFFF00000000}"/>
  </bookViews>
  <sheets>
    <sheet name="Proponent Costs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G9" i="4"/>
  <c r="F9" i="4"/>
  <c r="F3" i="4"/>
  <c r="AH37" i="1"/>
  <c r="E9" i="4"/>
  <c r="F8" i="4"/>
  <c r="G8" i="4"/>
  <c r="H8" i="4" s="1"/>
  <c r="AH57" i="1"/>
  <c r="AH56" i="1"/>
  <c r="AH55" i="1"/>
  <c r="AH54" i="1"/>
  <c r="AH60" i="1" s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5" i="4"/>
  <c r="G6" i="4"/>
  <c r="F7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47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AH61" i="1" l="1"/>
  <c r="AH59" i="1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AF47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E59" i="1" l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AI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50" i="1"/>
  <c r="AA50" i="1" s="1"/>
  <c r="AC50" i="1" s="1"/>
  <c r="AI50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5" i="4" s="1"/>
  <c r="H5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47" i="1"/>
  <c r="AA47" i="1" s="1"/>
  <c r="AC47" i="1" s="1"/>
  <c r="AI47" i="1" s="1"/>
  <c r="T19" i="1"/>
  <c r="AA19" i="1" s="1"/>
  <c r="AC19" i="1" s="1"/>
  <c r="AI19" i="1" s="1"/>
  <c r="T48" i="1"/>
  <c r="AA48" i="1" s="1"/>
  <c r="AC48" i="1" s="1"/>
  <c r="AI48" i="1" s="1"/>
  <c r="T49" i="1"/>
  <c r="AA49" i="1" s="1"/>
  <c r="AC49" i="1" s="1"/>
  <c r="AI49" i="1" s="1"/>
  <c r="T2" i="1"/>
  <c r="AD61" i="1" l="1"/>
  <c r="AD62" i="1" s="1"/>
  <c r="G4" i="4"/>
  <c r="H4" i="4" s="1"/>
  <c r="G7" i="4"/>
  <c r="H7" i="4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AA38" i="1"/>
  <c r="AH62" i="1" l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s="1"/>
  <c r="AI55" i="1" l="1"/>
  <c r="F6" i="4"/>
  <c r="H6" i="4" s="1"/>
  <c r="AI42" i="1"/>
  <c r="AI57" i="1" s="1"/>
  <c r="AC60" i="1"/>
  <c r="AC59" i="1"/>
  <c r="AA60" i="1"/>
  <c r="AA61" i="1" s="1"/>
  <c r="AA62" i="1" s="1"/>
  <c r="T61" i="1"/>
  <c r="T62" i="1" s="1"/>
  <c r="AI38" i="1"/>
  <c r="AI56" i="1" s="1"/>
  <c r="AI54" i="1" l="1"/>
  <c r="AI59" i="1" s="1"/>
  <c r="G3" i="4"/>
  <c r="AC61" i="1"/>
  <c r="AC62" i="1" s="1"/>
  <c r="AI60" i="1" l="1"/>
  <c r="H3" i="4"/>
  <c r="H9" i="4" s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<sst xmlns="http://schemas.openxmlformats.org/spreadsheetml/2006/main" count="1862" uniqueCount="391">
  <si>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</si>
  <si>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</si>
  <si>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</si>
  <si>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</si>
  <si>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</si>
  <si>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</si>
  <si>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</si>
  <si>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</si>
  <si>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</si>
  <si>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</si>
  <si>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</si>
  <si>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</si>
  <si>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</si>
  <si>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</si>
  <si>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</si>
  <si>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</si>
  <si>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</si>
  <si>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</si>
  <si>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</si>
  <si>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</si>
  <si>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</si>
  <si>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</si>
  <si>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</si>
  <si>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</si>
  <si>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</si>
  <si>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</si>
  <si>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</si>
  <si>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</si>
  <si>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</si>
  <si>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</si>
  <si>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</si>
  <si>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</si>
  <si>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</si>
  <si>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</si>
  <si>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</si>
  <si>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</si>
  <si>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</si>
  <si>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</si>
  <si>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</si>
  <si>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</si>
  <si>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</si>
  <si>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</si>
  <si>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</si>
  <si>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</si>
  <si>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</si>
  <si>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</si>
  <si>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</si>
  <si>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</si>
  <si>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</si>
  <si>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</si>
  <si>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</si>
  <si>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</si>
  <si>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</si>
  <si>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</si>
  <si>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</si>
  <si>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</si>
  <si>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</si>
  <si>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</si>
  <si>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</si>
  <si>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</si>
  <si>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</si>
  <si>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</si>
  <si>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</si>
  <si>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</si>
  <si>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</si>
  <si>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</si>
  <si>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</si>
  <si>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</si>
  <si>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</si>
  <si>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</si>
  <si>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</si>
  <si>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</si>
  <si>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</si>
  <si>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</si>
  <si>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</si>
  <si>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</si>
  <si>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</si>
  <si>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</si>
  <si>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</si>
  <si>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</si>
  <si>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</si>
  <si>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</si>
  <si>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</si>
  <si>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</si>
  <si>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</si>
  <si>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</si>
  <si>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</si>
  <si>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</si>
  <si>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</si>
  <si>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</si>
  <si>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</si>
  <si>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</si>
  <si>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</si>
  <si>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</si>
  <si>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</si>
  <si>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</si>
  <si>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</si>
  <si>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</si>
  <si>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</si>
  <si>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</si>
  <si>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</si>
  <si>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</si>
  <si>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</si>
  <si>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</si>
  <si>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</si>
  <si>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</si>
  <si>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</si>
  <si>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</si>
  <si>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</si>
  <si>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</si>
  <si>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</si>
  <si>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</si>
  <si>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</si>
  <si>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</si>
  <si>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</si>
  <si>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</si>
  <si>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</si>
  <si>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</si>
  <si>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</si>
  <si>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</si>
  <si>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</si>
  <si>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</si>
  <si>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</si>
  <si>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</si>
  <si>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</si>
  <si>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</si>
  <si>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</si>
  <si>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</si>
  <si>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</si>
  <si>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</si>
  <si>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</si>
  <si>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</si>
  <si>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</si>
  <si>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</si>
  <si>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</si>
  <si>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</si>
  <si>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</si>
  <si>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</si>
  <si>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</si>
  <si>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</si>
  <si>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</si>
  <si>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</si>
  <si>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</si>
  <si>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</si>
  <si>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</si>
  <si>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</si>
  <si>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</si>
  <si>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</si>
  <si>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</si>
  <si>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</si>
  <si>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</si>
  <si>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</si>
  <si>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</si>
  <si>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</si>
  <si>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</si>
  <si>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</si>
  <si>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</si>
  <si>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</si>
  <si>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</si>
  <si>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</si>
  <si>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</si>
  <si>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</si>
  <si>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</si>
  <si>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</si>
  <si>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</si>
  <si>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</si>
  <si>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</si>
  <si>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</si>
  <si>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</si>
  <si>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</si>
  <si>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</si>
  <si>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</si>
  <si>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</si>
  <si>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</si>
  <si>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</si>
  <si>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</si>
  <si>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</si>
  <si>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</si>
  <si>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</si>
  <si>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</si>
  <si>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</si>
  <si>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</si>
  <si>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</si>
  <si>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</si>
  <si>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</si>
  <si>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</si>
  <si>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</si>
  <si>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</si>
  <si>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</si>
  <si>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</si>
  <si>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</si>
  <si>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</si>
  <si>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</si>
  <si>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</si>
  <si>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</si>
  <si>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</si>
  <si>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</si>
  <si>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</si>
  <si>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</si>
  <si>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</si>
  <si>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</si>
  <si>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</si>
  <si>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</si>
  <si>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</si>
  <si>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</si>
  <si>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</si>
  <si>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</si>
  <si>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</si>
  <si>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</si>
  <si>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</si>
  <si>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</si>
  <si>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</si>
  <si>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</si>
  <si>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</si>
  <si>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</si>
  <si>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</si>
  <si>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</si>
  <si>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</si>
  <si>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</si>
  <si>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</si>
  <si>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</si>
  <si>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</si>
  <si>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</si>
  <si>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</si>
  <si>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</si>
  <si>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</si>
  <si>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</si>
  <si>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</si>
  <si>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</si>
  <si>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</si>
  <si>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</si>
  <si>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</si>
  <si>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</si>
  <si>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</si>
  <si>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</si>
  <si>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</si>
  <si>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</si>
  <si>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</si>
  <si>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</si>
  <si>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</si>
  <si>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</si>
  <si>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</si>
  <si>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</si>
  <si>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</si>
  <si>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</si>
  <si>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</si>
  <si>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</si>
  <si>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</si>
  <si>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</si>
  <si>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</si>
  <si>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</si>
  <si>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</si>
  <si>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</si>
  <si>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</si>
  <si>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</si>
  <si>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</si>
  <si>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</si>
  <si>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</si>
  <si>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</si>
  <si>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</si>
  <si>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</si>
  <si>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</si>
  <si>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</si>
  <si>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</si>
  <si>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</si>
  <si>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</si>
  <si>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</si>
  <si>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</si>
  <si>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</si>
  <si>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</si>
  <si>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</si>
  <si>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</si>
  <si>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</si>
  <si>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</si>
  <si>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</si>
  <si>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</si>
  <si>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</si>
  <si>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</si>
  <si>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</si>
  <si>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</si>
  <si>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</si>
  <si>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</si>
  <si>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</si>
  <si>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</si>
  <si>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</si>
  <si>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</si>
  <si>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</si>
  <si>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</si>
  <si>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</si>
  <si>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</si>
  <si>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</si>
  <si>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</si>
  <si>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</si>
  <si>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</si>
  <si>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</si>
  <si>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</si>
  <si>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</si>
  <si>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</si>
  <si>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</si>
  <si>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</si>
  <si>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</si>
  <si>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</si>
  <si>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</si>
  <si>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</si>
  <si>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</si>
  <si>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</si>
  <si>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</si>
  <si>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</si>
  <si>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</si>
  <si>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</si>
  <si>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</si>
  <si>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</si>
  <si>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</si>
  <si>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</si>
  <si>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</si>
  <si>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</si>
  <si>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</si>
  <si>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</si>
  <si>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</si>
  <si>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</si>
  <si>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</si>
  <si>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</si>
  <si>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</si>
  <si>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</si>
  <si>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</si>
  <si>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</si>
  <si>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</si>
  <si>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</si>
  <si>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</si>
  <si>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</si>
  <si>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</si>
  <si>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</si>
  <si>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</si>
  <si>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</si>
  <si>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</si>
  <si>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</si>
  <si>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</si>
  <si>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</si>
  <si>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</si>
  <si>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</si>
  <si>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</si>
  <si>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</si>
  <si>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</si>
  <si>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</si>
  <si>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</si>
  <si>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</si>
  <si>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</si>
  <si>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</si>
  <si>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</si>
  <si>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</si>
  <si>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</si>
  <si>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</si>
  <si>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</si>
  <si>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</si>
  <si>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</si>
  <si>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</si>
  <si>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</si>
  <si>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</si>
  <si>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</si>
  <si>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</si>
  <si>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</si>
  <si>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</si>
  <si>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</si>
  <si>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</si>
  <si>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</si>
  <si>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</si>
  <si>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</si>
  <si>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</si>
  <si>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</si>
  <si>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</si>
  <si>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</si>
  <si>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</si>
  <si>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New Sites</t>
  </si>
  <si>
    <t>"Old" Sites</t>
  </si>
  <si>
    <t>Totals: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</si>
  <si>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</si>
  <si>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</si>
  <si>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</si>
  <si>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</si>
  <si>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</si>
  <si>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</si>
  <si>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</si>
  <si>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</si>
  <si>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</si>
  <si>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</si>
  <si>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</si>
  <si>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</si>
  <si>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</si>
  <si>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</si>
  <si>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</si>
  <si>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PCA, YFK, SW1, SW2, SC4, LAP, WR2, MR1, WEN, USC, USP, CHA, LSR, 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</si>
</sst>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K22"/>
  <sheetViews>
    <sheetView zoomScaleNormal="100" workbookViewId="0">
      <selection activeCell="B2" sqref="B2"/>
    </sheetView>
  </sheetViews>
  <sheetFormatPr defaultColWidth="8.77734375" defaultRowHeight="10.199999999999999" x14ac:dyDescent="0.3"/>
  <cols>
    <col min="1" max="1" width="1.21875" style="98" customWidth="1"/>
    <col min="2" max="2" width="23.77734375" style="93" bestFit="1" customWidth="1"/>
    <col min="3" max="4" width="24.21875" style="108" customWidth="1"/>
    <col min="5" max="5" width="8.77734375" style="95" bestFit="1" customWidth="1"/>
    <col min="6" max="6" width="11.77734375" style="98" bestFit="1" customWidth="1"/>
    <col min="7" max="7" width="13.5546875" style="98" bestFit="1" customWidth="1"/>
    <col min="8" max="8" width="11" style="98" bestFit="1" customWidth="1"/>
    <col min="9" max="16384" width="8.77734375" style="98"/>
  </cols>
  <sheetData>
    <row r="2" spans="2:11" s="92" customFormat="1" ht="20.399999999999999" x14ac:dyDescent="0.3">
      <c r="B2" s="88" t="s">
        <v>371</v>
      </c>
      <c r="C2" s="89" t="s">
        <v>372</v>
      </c>
      <c r="D2" s="89" t="s">
        <v>373</v>
      </c>
      <c r="E2" s="90" t="s">
        <v>376</v>
      </c>
      <c r="F2" s="91" t="s">
        <v>382</v>
      </c>
      <c r="G2" s="91" t="s">
        <v>383</v>
      </c>
      <c r="H2" s="91" t="s">
        <v>384</v>
      </c>
    </row>
    <row r="3" spans="2:11" ht="30.6" x14ac:dyDescent="0.3">
      <c r="B3" s="93" t="s">
        <v>369</v>
      </c>
      <c r="C3" s="94" t="s">
        <v>390</v>
      </c>
      <c r="D3" s="94" t="s">
        <v>375</v>
      </c>
      <c r="E3" s="95">
        <v>5</v>
      </c>
      <c r="F3" s="96">
        <f>SUMIF('O&amp;M Costs'!$H$2:$H$50,B3,'O&amp;M Costs'!$AI$2:$AI$50)</f>
        <v>280203.16000000003</v>
      </c>
      <c r="G3" s="96">
        <f>SUMIF('O&amp;M Costs'!$I$2:$I$50,B3,'O&amp;M Costs'!$AI$2:$AI$50)</f>
        <v>351238.12000000005</v>
      </c>
      <c r="H3" s="97">
        <f>G3-F3</f>
        <v>71034.960000000021</v>
      </c>
    </row>
    <row r="4" spans="2:11" x14ac:dyDescent="0.3">
      <c r="B4" s="93" t="s">
        <v>7</v>
      </c>
      <c r="C4" s="94" t="s">
        <v>377</v>
      </c>
      <c r="D4" s="94" t="s">
        <v>378</v>
      </c>
      <c r="E4" s="95">
        <v>-4</v>
      </c>
      <c r="F4" s="96">
        <f>SUMIF('O&amp;M Costs'!$H$2:$H$50,B4,'O&amp;M Costs'!$AI$2:$AI$50)</f>
        <v>66249.05</v>
      </c>
      <c r="G4" s="96">
        <f>SUMIF('O&amp;M Costs'!$I$2:$I$50,B4,'O&amp;M Costs'!$AI$2:$AI$50)</f>
        <v>27343.010000000002</v>
      </c>
      <c r="H4" s="97">
        <f t="shared" ref="H4:H7" si="0">G4-F4</f>
        <v>-38906.04</v>
      </c>
    </row>
    <row r="5" spans="2:11" x14ac:dyDescent="0.2">
      <c r="B5" s="93" t="s">
        <v>36</v>
      </c>
      <c r="C5" s="94" t="s">
        <v>379</v>
      </c>
      <c r="D5" s="94" t="s">
        <v>34</v>
      </c>
      <c r="E5" s="95">
        <v>-1</v>
      </c>
      <c r="F5" s="96">
        <f>SUMIF('O&amp;M Costs'!$H$2:$H$50,B5,'O&amp;M Costs'!$AI$2:$AI$50)</f>
        <v>6910.4</v>
      </c>
      <c r="G5" s="96">
        <f>SUMIF('O&amp;M Costs'!$I$2:$I$50,B5,'O&amp;M Costs'!$AI$2:$AI$50)</f>
        <v>0</v>
      </c>
      <c r="H5" s="97">
        <f t="shared" si="0"/>
        <v>-6910.4</v>
      </c>
      <c r="K5" s="16"/>
    </row>
    <row r="6" spans="2:11" x14ac:dyDescent="0.2">
      <c r="B6" s="93" t="s">
        <v>53</v>
      </c>
      <c r="C6" s="94" t="s">
        <v>379</v>
      </c>
      <c r="D6" s="94" t="s">
        <v>380</v>
      </c>
      <c r="E6" s="95">
        <v>-2</v>
      </c>
      <c r="F6" s="96">
        <f>SUMIF('O&amp;M Costs'!$H$2:$H$50,B6,'O&amp;M Costs'!$AI$2:$AI$50)</f>
        <v>14239.119999999999</v>
      </c>
      <c r="G6" s="96">
        <f>SUMIF('O&amp;M Costs'!$I$2:$I$50,B6,'O&amp;M Costs'!$AI$2:$AI$50)</f>
        <v>0</v>
      </c>
      <c r="H6" s="97">
        <f t="shared" si="0"/>
        <v>-14239.119999999999</v>
      </c>
      <c r="K6" s="16"/>
    </row>
    <row r="7" spans="2:11" x14ac:dyDescent="0.2">
      <c r="B7" s="109" t="s">
        <v>370</v>
      </c>
      <c r="C7" s="110" t="s">
        <v>381</v>
      </c>
      <c r="D7" s="110" t="s">
        <v>379</v>
      </c>
      <c r="E7" s="111">
        <v>4</v>
      </c>
      <c r="F7" s="112">
        <f>SUMIF('O&amp;M Costs'!$H$2:$H$50,B7,'O&amp;M Costs'!$AI$2:$AI$50)</f>
        <v>0</v>
      </c>
      <c r="G7" s="112">
        <f>SUMIF('O&amp;M Costs'!$I$2:$I$50,B7,'O&amp;M Costs'!$AI$2:$AI$50)</f>
        <v>15225.039999999999</v>
      </c>
      <c r="H7" s="113">
        <f t="shared" si="0"/>
        <v>15225.039999999999</v>
      </c>
      <c r="K7" s="16"/>
    </row>
    <row r="8" spans="2:11" x14ac:dyDescent="0.2">
      <c r="B8" s="99" t="s">
        <v>0</v>
      </c>
      <c r="C8" s="100" t="s">
        <v>379</v>
      </c>
      <c r="D8" s="100" t="s">
        <v>385</v>
      </c>
      <c r="E8" s="101">
        <v>-1</v>
      </c>
      <c r="F8" s="102">
        <f>SUMIF('O&amp;M Costs'!$H$2:$H$50,B8,'O&amp;M Costs'!$AI$2:$AI$50)</f>
        <v>5595.2800000000007</v>
      </c>
      <c r="G8" s="102">
        <f>SUMIF('O&amp;M Costs'!$I$2:$I$50,B8,'O&amp;M Costs'!$AI$2:$AI$50)</f>
        <v>0</v>
      </c>
      <c r="H8" s="103">
        <f t="shared" ref="H8" si="1">G8-F8</f>
        <v>-5595.2800000000007</v>
      </c>
      <c r="K8" s="16"/>
    </row>
    <row r="9" spans="2:11" s="107" customFormat="1" x14ac:dyDescent="0.2">
      <c r="B9" s="104" t="s">
        <v>374</v>
      </c>
      <c r="C9" s="92"/>
      <c r="D9" s="92"/>
      <c r="E9" s="105">
        <f>SUM(E3:E8)</f>
        <v>1</v>
      </c>
      <c r="F9" s="106">
        <f>SUM(F3:F8)</f>
        <v>373197.01000000007</v>
      </c>
      <c r="G9" s="106">
        <f>SUM(G3:G8)</f>
        <v>393806.17000000004</v>
      </c>
      <c r="H9" s="106">
        <f>SUM(H3:H8)</f>
        <v>20609.160000000018</v>
      </c>
      <c r="K9" s="8"/>
    </row>
    <row r="10" spans="2:11" x14ac:dyDescent="0.2">
      <c r="K10" s="16"/>
    </row>
    <row r="11" spans="2:11" x14ac:dyDescent="0.2">
      <c r="K11" s="16"/>
    </row>
    <row r="12" spans="2:11" x14ac:dyDescent="0.2">
      <c r="D12" s="16"/>
      <c r="E12" s="16"/>
      <c r="K12" s="16"/>
    </row>
    <row r="13" spans="2:11" x14ac:dyDescent="0.2">
      <c r="D13" s="16"/>
      <c r="E13" s="16"/>
      <c r="K13" s="16"/>
    </row>
    <row r="14" spans="2:11" x14ac:dyDescent="0.2">
      <c r="D14" s="16"/>
      <c r="E14" s="16"/>
      <c r="K14" s="16"/>
    </row>
    <row r="15" spans="2:11" x14ac:dyDescent="0.2">
      <c r="D15" s="16"/>
      <c r="E15" s="16"/>
      <c r="K15" s="16"/>
    </row>
    <row r="16" spans="2:11" x14ac:dyDescent="0.2">
      <c r="D16" s="16"/>
      <c r="E16" s="87"/>
      <c r="K16" s="16"/>
    </row>
    <row r="17" spans="4:11" x14ac:dyDescent="0.2">
      <c r="D17" s="16"/>
      <c r="E17" s="87"/>
      <c r="K17" s="16"/>
    </row>
    <row r="18" spans="4:11" x14ac:dyDescent="0.2">
      <c r="D18" s="16"/>
      <c r="E18" s="87"/>
      <c r="K18" s="16"/>
    </row>
    <row r="19" spans="4:11" x14ac:dyDescent="0.2">
      <c r="D19" s="16"/>
      <c r="E19" s="87"/>
    </row>
    <row r="20" spans="4:11" x14ac:dyDescent="0.2">
      <c r="D20" s="16"/>
      <c r="E20" s="87"/>
    </row>
    <row r="21" spans="4:11" x14ac:dyDescent="0.2">
      <c r="D21" s="16"/>
      <c r="E21" s="87"/>
    </row>
    <row r="22" spans="4:11" x14ac:dyDescent="0.2">
      <c r="D22" s="16"/>
      <c r="E22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zoomScaleNormal="100"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D42" sqref="D42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 t="shared" si="22"/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385</v>
      </c>
      <c r="B37" s="17" t="s">
        <v>387</v>
      </c>
      <c r="C37" s="18" t="b">
        <v>0</v>
      </c>
      <c r="D37" s="18" t="s">
        <v>386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388</v>
      </c>
      <c r="K37" s="30" t="s">
        <v>389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86" t="s">
        <v>369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5060 Hybrid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29303</v>
      </c>
      <c r="Z47" s="19">
        <f t="shared" si="53"/>
        <v>12500</v>
      </c>
      <c r="AA47" s="20">
        <f t="shared" si="20"/>
        <v>94259</v>
      </c>
      <c r="AB47" s="39">
        <f t="shared" si="54"/>
        <v>0.08</v>
      </c>
      <c r="AC47" s="20">
        <f t="shared" si="21"/>
        <v>7540.72</v>
      </c>
      <c r="AD47" s="21">
        <f t="shared" si="32"/>
        <v>364</v>
      </c>
      <c r="AE47" s="21">
        <f t="shared" si="33"/>
        <v>1440</v>
      </c>
      <c r="AF47" s="21">
        <f t="shared" si="34"/>
        <v>780.19</v>
      </c>
      <c r="AG47" s="21">
        <f t="shared" si="25"/>
        <v>1080</v>
      </c>
      <c r="AH47" s="22">
        <f t="shared" si="23"/>
        <v>3664.19</v>
      </c>
      <c r="AI47" s="23">
        <f t="shared" si="22"/>
        <v>11204.91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7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5">SUMIFS(T$2:T$50,$D$2:$D$50,$S54,T$2:T$50,"&lt;&gt;#N/A")</f>
        <v>39194</v>
      </c>
      <c r="U54" s="19">
        <f t="shared" si="55"/>
        <v>18370</v>
      </c>
      <c r="V54" s="19">
        <f t="shared" ref="V54:Z54" si="56">SUMIFS(V$2:V$50,$D$2:$D$50,$S54,V$2:V$50,"&lt;&gt;#N/A")</f>
        <v>163900</v>
      </c>
      <c r="W54" s="19">
        <f t="shared" si="56"/>
        <v>206316</v>
      </c>
      <c r="X54" s="19">
        <f t="shared" si="56"/>
        <v>484275</v>
      </c>
      <c r="Y54" s="19">
        <f t="shared" si="56"/>
        <v>300581</v>
      </c>
      <c r="Z54" s="19">
        <f t="shared" si="56"/>
        <v>312500</v>
      </c>
      <c r="AA54" s="35">
        <f>SUMIFS(AA$2:AA$50,$D$2:$D$50,$S54,AA$2:AA$50,"&lt;&gt;#N/A")</f>
        <v>1525136</v>
      </c>
      <c r="AB54" s="35"/>
      <c r="AC54" s="35">
        <f t="shared" ref="AC54:AE57" si="57">SUMIFS(AC$2:AC$50,$D$2:$D$50,$S54,AC$2:AC$50,"&lt;&gt;#N/A")</f>
        <v>135396.36000000002</v>
      </c>
      <c r="AD54" s="21">
        <f t="shared" si="57"/>
        <v>9282</v>
      </c>
      <c r="AE54" s="21">
        <f t="shared" si="57"/>
        <v>26580</v>
      </c>
      <c r="AF54" s="21">
        <f t="shared" ref="AF54:AG54" si="58">SUMIFS(AF$2:AF$50,$D$2:$D$50,$S54,AF$2:AF$50,"&lt;&gt;#N/A")</f>
        <v>22505.100000000002</v>
      </c>
      <c r="AG54" s="21">
        <f t="shared" si="58"/>
        <v>27000</v>
      </c>
      <c r="AH54" s="36">
        <f t="shared" ref="AH54:AI57" si="59">SUMIFS(AH$2:AH$50,$D$2:$D$50,$S54,AH$2:AH$50,"&lt;&gt;#N/A")</f>
        <v>85367.1</v>
      </c>
      <c r="AI54" s="37">
        <f t="shared" si="59"/>
        <v>220763.45999999996</v>
      </c>
    </row>
    <row r="55" spans="1:35" x14ac:dyDescent="0.2">
      <c r="S55" s="32" t="s">
        <v>94</v>
      </c>
      <c r="T55" s="19">
        <f t="shared" si="55"/>
        <v>13142</v>
      </c>
      <c r="U55" s="19">
        <f t="shared" si="55"/>
        <v>7515</v>
      </c>
      <c r="V55" s="19">
        <f t="shared" ref="V55:Z57" si="60">SUMIFS(V$2:V$50,$D$2:$D$50,$S55,V$2:V$50,"&lt;&gt;#N/A")</f>
        <v>44100</v>
      </c>
      <c r="W55" s="19">
        <f t="shared" si="60"/>
        <v>156300</v>
      </c>
      <c r="X55" s="19">
        <f t="shared" si="60"/>
        <v>231865</v>
      </c>
      <c r="Y55" s="19">
        <f t="shared" si="60"/>
        <v>69606</v>
      </c>
      <c r="Z55" s="19">
        <f t="shared" si="60"/>
        <v>112500</v>
      </c>
      <c r="AA55" s="35">
        <f>SUMIFS(AA$2:AA$50,$D$2:$D$50,$S55,AA$2:AA$50,"&lt;&gt;#N/A")</f>
        <v>635028</v>
      </c>
      <c r="AB55" s="35"/>
      <c r="AC55" s="35">
        <f t="shared" si="57"/>
        <v>51532.739999999991</v>
      </c>
      <c r="AD55" s="21">
        <f t="shared" si="57"/>
        <v>2912</v>
      </c>
      <c r="AE55" s="21">
        <f t="shared" si="57"/>
        <v>8940</v>
      </c>
      <c r="AF55" s="21">
        <f t="shared" ref="AF55:AG57" si="61">SUMIFS(AF$2:AF$50,$D$2:$D$50,$S55,AF$2:AF$50,"&lt;&gt;#N/A")</f>
        <v>6841.51</v>
      </c>
      <c r="AG55" s="21">
        <f t="shared" si="61"/>
        <v>9720</v>
      </c>
      <c r="AH55" s="36">
        <f t="shared" si="59"/>
        <v>28413.510000000002</v>
      </c>
      <c r="AI55" s="37">
        <f t="shared" si="59"/>
        <v>79946.25</v>
      </c>
    </row>
    <row r="56" spans="1:35" x14ac:dyDescent="0.2">
      <c r="S56" s="32" t="s">
        <v>97</v>
      </c>
      <c r="T56" s="19">
        <f t="shared" si="55"/>
        <v>6742</v>
      </c>
      <c r="U56" s="19">
        <f t="shared" si="55"/>
        <v>3340</v>
      </c>
      <c r="V56" s="19">
        <f t="shared" si="60"/>
        <v>17800</v>
      </c>
      <c r="W56" s="19">
        <f t="shared" si="60"/>
        <v>83360</v>
      </c>
      <c r="X56" s="19">
        <f t="shared" si="60"/>
        <v>117400</v>
      </c>
      <c r="Y56" s="19">
        <f t="shared" si="60"/>
        <v>63801</v>
      </c>
      <c r="Z56" s="19">
        <f t="shared" si="60"/>
        <v>50000</v>
      </c>
      <c r="AA56" s="35">
        <f>SUMIFS(AA$2:AA$50,$D$2:$D$50,$S56,AA$2:AA$50,"&lt;&gt;#N/A")</f>
        <v>342443</v>
      </c>
      <c r="AB56" s="35"/>
      <c r="AC56" s="35">
        <f t="shared" si="57"/>
        <v>27395.439999999999</v>
      </c>
      <c r="AD56" s="21">
        <f t="shared" si="57"/>
        <v>1456</v>
      </c>
      <c r="AE56" s="21">
        <f t="shared" si="57"/>
        <v>4620</v>
      </c>
      <c r="AF56" s="21">
        <f t="shared" si="61"/>
        <v>7141.6900000000005</v>
      </c>
      <c r="AG56" s="21">
        <f t="shared" si="61"/>
        <v>4320</v>
      </c>
      <c r="AH56" s="36">
        <f t="shared" si="59"/>
        <v>17537.690000000002</v>
      </c>
      <c r="AI56" s="37">
        <f t="shared" si="59"/>
        <v>44933.13</v>
      </c>
    </row>
    <row r="57" spans="1:35" x14ac:dyDescent="0.2">
      <c r="S57" s="34" t="s">
        <v>98</v>
      </c>
      <c r="T57" s="19">
        <f t="shared" si="55"/>
        <v>11710</v>
      </c>
      <c r="U57" s="19">
        <f t="shared" si="55"/>
        <v>5845</v>
      </c>
      <c r="V57" s="19">
        <f t="shared" si="60"/>
        <v>38450</v>
      </c>
      <c r="W57" s="19">
        <f t="shared" si="60"/>
        <v>35428</v>
      </c>
      <c r="X57" s="19">
        <f t="shared" si="60"/>
        <v>99790</v>
      </c>
      <c r="Y57" s="19">
        <f t="shared" si="60"/>
        <v>117262</v>
      </c>
      <c r="Z57" s="19">
        <f t="shared" si="60"/>
        <v>75000</v>
      </c>
      <c r="AA57" s="35">
        <f>SUMIFS(AA$2:AA$50,$D$2:$D$50,$S57,AA$2:AA$50,"&lt;&gt;#N/A")</f>
        <v>383485</v>
      </c>
      <c r="AB57" s="35"/>
      <c r="AC57" s="35">
        <f t="shared" si="57"/>
        <v>34506.560000000005</v>
      </c>
      <c r="AD57" s="21">
        <f t="shared" si="57"/>
        <v>2912</v>
      </c>
      <c r="AE57" s="21">
        <f t="shared" si="57"/>
        <v>7260</v>
      </c>
      <c r="AF57" s="21">
        <f t="shared" si="61"/>
        <v>5041.1400000000012</v>
      </c>
      <c r="AG57" s="21">
        <f t="shared" si="61"/>
        <v>9720</v>
      </c>
      <c r="AH57" s="36">
        <f t="shared" si="59"/>
        <v>24933.14</v>
      </c>
      <c r="AI57" s="37">
        <f t="shared" si="59"/>
        <v>59439.7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2">U54+U57</f>
        <v>24215</v>
      </c>
      <c r="V59" s="47">
        <f t="shared" si="62"/>
        <v>202350</v>
      </c>
      <c r="W59" s="47">
        <f t="shared" si="62"/>
        <v>241744</v>
      </c>
      <c r="X59" s="47">
        <f t="shared" si="62"/>
        <v>584065</v>
      </c>
      <c r="Y59" s="47">
        <f t="shared" si="62"/>
        <v>417843</v>
      </c>
      <c r="Z59" s="47">
        <f t="shared" si="62"/>
        <v>387500</v>
      </c>
      <c r="AA59" s="48">
        <f>AA54+AA57</f>
        <v>1908621</v>
      </c>
      <c r="AB59" s="48"/>
      <c r="AC59" s="48">
        <f>AC54+AC57</f>
        <v>169902.92</v>
      </c>
      <c r="AD59" s="49">
        <f>AD54+AD57</f>
        <v>12194</v>
      </c>
      <c r="AE59" s="49">
        <f>AE54+AE57</f>
        <v>33840</v>
      </c>
      <c r="AF59" s="49">
        <f t="shared" si="62"/>
        <v>27546.240000000005</v>
      </c>
      <c r="AG59" s="49">
        <f t="shared" si="62"/>
        <v>36720</v>
      </c>
      <c r="AH59" s="50">
        <f>AH54+AH57</f>
        <v>110300.24</v>
      </c>
      <c r="AI59" s="51">
        <f>AI54+AI57</f>
        <v>280203.15999999997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3">SUM(U54:U56)</f>
        <v>29225</v>
      </c>
      <c r="V60" s="47">
        <f t="shared" si="63"/>
        <v>225800</v>
      </c>
      <c r="W60" s="47">
        <f t="shared" si="63"/>
        <v>445976</v>
      </c>
      <c r="X60" s="47">
        <f t="shared" si="63"/>
        <v>833540</v>
      </c>
      <c r="Y60" s="47">
        <f t="shared" si="63"/>
        <v>433988</v>
      </c>
      <c r="Z60" s="47">
        <f t="shared" si="63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3"/>
        <v>40140</v>
      </c>
      <c r="AF60" s="49">
        <f t="shared" si="63"/>
        <v>36488.300000000003</v>
      </c>
      <c r="AG60" s="49">
        <f t="shared" si="63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4">U60-U59</f>
        <v>5010</v>
      </c>
      <c r="V61" s="47">
        <f t="shared" si="64"/>
        <v>23450</v>
      </c>
      <c r="W61" s="47">
        <f t="shared" si="64"/>
        <v>204232</v>
      </c>
      <c r="X61" s="47">
        <f t="shared" si="64"/>
        <v>249475</v>
      </c>
      <c r="Y61" s="47">
        <f t="shared" si="64"/>
        <v>16145</v>
      </c>
      <c r="Z61" s="47">
        <f t="shared" si="64"/>
        <v>87500</v>
      </c>
      <c r="AA61" s="48">
        <f>AA60-AA59</f>
        <v>593986</v>
      </c>
      <c r="AB61" s="48"/>
      <c r="AC61" s="48">
        <f>AC60-AC59</f>
        <v>44421.619999999995</v>
      </c>
      <c r="AD61" s="49">
        <f>AD60-AD59</f>
        <v>1456</v>
      </c>
      <c r="AE61" s="49">
        <f t="shared" si="64"/>
        <v>6300</v>
      </c>
      <c r="AF61" s="49">
        <f t="shared" si="64"/>
        <v>8942.0599999999977</v>
      </c>
      <c r="AG61" s="49">
        <f t="shared" si="64"/>
        <v>4320</v>
      </c>
      <c r="AH61" s="50">
        <f>AH60-AH59</f>
        <v>21018.060000000012</v>
      </c>
      <c r="AI61" s="51">
        <f>AI60-AI59</f>
        <v>65439.679999999993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5">U61/U59</f>
        <v>0.20689655172413793</v>
      </c>
      <c r="V62" s="52">
        <f t="shared" si="65"/>
        <v>0.11588831233012108</v>
      </c>
      <c r="W62" s="52">
        <f t="shared" si="65"/>
        <v>0.84482758620689657</v>
      </c>
      <c r="X62" s="52">
        <f t="shared" si="65"/>
        <v>0.42713567839195982</v>
      </c>
      <c r="Y62" s="52">
        <f t="shared" si="65"/>
        <v>3.863891461625539E-2</v>
      </c>
      <c r="Z62" s="52">
        <f t="shared" si="65"/>
        <v>0.22580645161290322</v>
      </c>
      <c r="AA62" s="53">
        <f>AA61/AA59</f>
        <v>0.31121212645150609</v>
      </c>
      <c r="AB62" s="53"/>
      <c r="AC62" s="53">
        <f>AC61/AC59</f>
        <v>0.26145295207404318</v>
      </c>
      <c r="AD62" s="54">
        <f>AD61/AD59</f>
        <v>0.11940298507462686</v>
      </c>
      <c r="AE62" s="54">
        <f t="shared" si="65"/>
        <v>0.18617021276595744</v>
      </c>
      <c r="AF62" s="54">
        <f t="shared" si="65"/>
        <v>0.32461998443344703</v>
      </c>
      <c r="AG62" s="54">
        <f t="shared" si="65"/>
        <v>0.11764705882352941</v>
      </c>
      <c r="AH62" s="55">
        <f>AH61/AH59</f>
        <v>0.19055316652076199</v>
      </c>
      <c r="AI62" s="56">
        <f>AI61/AI59</f>
        <v>0.23354369022819013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Proponent Costs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2025-04-08T22:30:46Z</dcterms:modified>
</cp:coreProperties>
</file>