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aee630c9f3a7c8/Documents/Vie_Pro/00_Reconversion_Data/OpenClassrooms/00_Organisation/"/>
    </mc:Choice>
  </mc:AlternateContent>
  <xr:revisionPtr revIDLastSave="466" documentId="8_{BC1DDD1D-D73F-48CA-A0D9-9EF562BECB18}" xr6:coauthVersionLast="47" xr6:coauthVersionMax="47" xr10:uidLastSave="{44066BCB-62FA-4EA8-8515-06E6188A54C6}"/>
  <bookViews>
    <workbookView xWindow="-110" yWindow="-110" windowWidth="19420" windowHeight="10420" xr2:uid="{973AD9F0-ADE0-449E-9C9E-0ECEA46F7A8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1" l="1"/>
  <c r="F56" i="1"/>
  <c r="F52" i="1"/>
  <c r="F49" i="1"/>
  <c r="I49" i="1" s="1"/>
  <c r="G52" i="1" s="1"/>
  <c r="F43" i="1"/>
  <c r="F40" i="1"/>
  <c r="F36" i="1"/>
  <c r="F31" i="1"/>
  <c r="I31" i="1" s="1"/>
  <c r="F26" i="1"/>
  <c r="F21" i="1"/>
  <c r="F17" i="1"/>
  <c r="F10" i="1"/>
  <c r="F5" i="1"/>
  <c r="I5" i="1" s="1"/>
  <c r="H31" i="1"/>
  <c r="H5" i="1"/>
  <c r="D67" i="1"/>
  <c r="D68" i="1" s="1"/>
  <c r="E3" i="1"/>
  <c r="I10" i="1" l="1"/>
  <c r="H52" i="1"/>
  <c r="I52" i="1"/>
  <c r="G56" i="1" s="1"/>
  <c r="I56" i="1" s="1"/>
  <c r="G60" i="1" s="1"/>
  <c r="I60" i="1" s="1"/>
  <c r="G36" i="1"/>
  <c r="J5" i="1"/>
  <c r="F66" i="1"/>
  <c r="D66" i="1"/>
  <c r="J52" i="1" l="1"/>
  <c r="I36" i="1"/>
  <c r="G40" i="1" s="1"/>
  <c r="H56" i="1"/>
  <c r="H36" i="1"/>
  <c r="J56" i="1"/>
  <c r="H10" i="1"/>
  <c r="H40" i="1" l="1"/>
  <c r="I40" i="1"/>
  <c r="G43" i="1" s="1"/>
  <c r="J60" i="1"/>
  <c r="H60" i="1"/>
  <c r="G17" i="1"/>
  <c r="I17" i="1" s="1"/>
  <c r="J10" i="1"/>
  <c r="H43" i="1" l="1"/>
  <c r="I43" i="1"/>
  <c r="G21" i="1"/>
  <c r="I21" i="1" s="1"/>
  <c r="G26" i="1" s="1"/>
  <c r="I26" i="1" s="1"/>
  <c r="H17" i="1"/>
  <c r="H21" i="1" l="1"/>
  <c r="J17" i="1"/>
  <c r="J21" i="1" l="1"/>
  <c r="H26" i="1" l="1"/>
  <c r="J26" i="1" l="1"/>
  <c r="J31" i="1" l="1"/>
  <c r="J36" i="1" l="1"/>
  <c r="J40" i="1" l="1"/>
  <c r="J43" i="1" l="1"/>
  <c r="J49" i="1" l="1"/>
  <c r="H49" i="1"/>
</calcChain>
</file>

<file path=xl/sharedStrings.xml><?xml version="1.0" encoding="utf-8"?>
<sst xmlns="http://schemas.openxmlformats.org/spreadsheetml/2006/main" count="100" uniqueCount="79">
  <si>
    <t>Module</t>
  </si>
  <si>
    <t>Démarrage formation</t>
  </si>
  <si>
    <t>Cours</t>
  </si>
  <si>
    <t>Engagez-vous dans votre formation OpenClassRooms</t>
  </si>
  <si>
    <t>Objectif IA : initiez-vous à l'intelligence artificielle</t>
  </si>
  <si>
    <t>Trouvez votre premier emploi en data</t>
  </si>
  <si>
    <t>Optimisez votre apprentissage avec l'intelligence artificielle</t>
  </si>
  <si>
    <t>Initiez-vous à Python pour l'analyse de données</t>
  </si>
  <si>
    <t>Découvrez les librairies Python pour la Data Science</t>
  </si>
  <si>
    <t>Nettoyez et analysez votre jeu de données</t>
  </si>
  <si>
    <t>Projet</t>
  </si>
  <si>
    <t>Analysez des données
de systèmes éducatifs</t>
  </si>
  <si>
    <t>Réalisez une analyse exploratoire de données</t>
  </si>
  <si>
    <t>Initiez-vous au Machine Learning</t>
  </si>
  <si>
    <t>Module 1</t>
  </si>
  <si>
    <t>Module 2</t>
  </si>
  <si>
    <t>Module 3</t>
  </si>
  <si>
    <t>Volume [h]</t>
  </si>
  <si>
    <t>Module 4</t>
  </si>
  <si>
    <t>Explorez vos données avec des algorithmes non-supervisés</t>
  </si>
  <si>
    <t>Améliorez l'impact de vos présentations</t>
  </si>
  <si>
    <t>Module 5</t>
  </si>
  <si>
    <t>Module 6</t>
  </si>
  <si>
    <t>Module 7</t>
  </si>
  <si>
    <t>Rédigez des écrits professionnels</t>
  </si>
  <si>
    <t>Mettez en place un système de veille informationnelle</t>
  </si>
  <si>
    <t>Module 8</t>
  </si>
  <si>
    <t>Module 9</t>
  </si>
  <si>
    <t>Module 10</t>
  </si>
  <si>
    <t>Total Cours</t>
  </si>
  <si>
    <t>Total Projet (théorique)</t>
  </si>
  <si>
    <t>Total Projet (corrigé)</t>
  </si>
  <si>
    <t>Formation Data Analyst</t>
  </si>
  <si>
    <t>Analyse de données avec Excel</t>
  </si>
  <si>
    <t>Maîtrisez les fondamentaux d'Excel</t>
  </si>
  <si>
    <t>Analysez des données marketing</t>
  </si>
  <si>
    <t>Perfectionnez-vous avec Excel</t>
  </si>
  <si>
    <t>Communiquez et formalisez vos données par le storytelling</t>
  </si>
  <si>
    <t>Développez votre culture des données</t>
  </si>
  <si>
    <t>Requêtes de base de données avec SQL</t>
  </si>
  <si>
    <t>Requêtez une base de données avec SQL</t>
  </si>
  <si>
    <t>Prendre la parole en public</t>
  </si>
  <si>
    <t>Analyse de données avec R ou Python</t>
  </si>
  <si>
    <t>Réalisez une enquête de santé publique
avec R ou Python</t>
  </si>
  <si>
    <t>Initiez-vous à R pour l'analyse de données</t>
  </si>
  <si>
    <t>Conception base de données SQL</t>
  </si>
  <si>
    <t>Créez et utilisez une base de données immobilière avec SQL</t>
  </si>
  <si>
    <t>Modélisez vos bases de données</t>
  </si>
  <si>
    <t>Implémentez vos bases de données relationnelles avec SQL</t>
  </si>
  <si>
    <t>Optimisation base de données</t>
  </si>
  <si>
    <t>Optimisez la gestion des données
d'une boutique avec R ou Python</t>
  </si>
  <si>
    <t>Dashboard avec Power BI</t>
  </si>
  <si>
    <t>Créez un tableau de bord dynamique
avec Power BI pour visualiser
l'avancement de projets</t>
  </si>
  <si>
    <t>Réalisez des dashboards avec Power BI</t>
  </si>
  <si>
    <t>Analysez des données pour prendre des décisions de design</t>
  </si>
  <si>
    <t>Analyse d'indicateurs en respect du RGPD</t>
  </si>
  <si>
    <t>Analysez des indicateurs de l'égalité H/F
en respect du RGPD</t>
  </si>
  <si>
    <t>Initiez-vous à la gouvernance de données</t>
  </si>
  <si>
    <t>Analysez les ventes d'une librairie
avec R ou Python</t>
  </si>
  <si>
    <t>Maîtrisez les bases des probabilités</t>
  </si>
  <si>
    <t>Réalisez des rapports statistiques clairs et impactants</t>
  </si>
  <si>
    <t>Analysez et modélisez des séries temporelles</t>
  </si>
  <si>
    <t>Initiez-vous à la statistique inférentielle</t>
  </si>
  <si>
    <t>Faites une étude sur l'eau potable</t>
  </si>
  <si>
    <t>Exploitation modèle d'apprentissage</t>
  </si>
  <si>
    <t>Module 11</t>
  </si>
  <si>
    <t>Produisez une étude de marché
avec R ou Python</t>
  </si>
  <si>
    <t>Détectez des faux billets avec R ou Python</t>
  </si>
  <si>
    <t>Exploitation modèles d'apprentissage</t>
  </si>
  <si>
    <t>Réalisez des modélisations de données performantes</t>
  </si>
  <si>
    <t>Portfolio Data</t>
  </si>
  <si>
    <t>Créez votre portfolio
de professionnel de la Data</t>
  </si>
  <si>
    <t>Initiez-vous à la conception de formation</t>
  </si>
  <si>
    <t>Volume [j]</t>
  </si>
  <si>
    <t>début</t>
  </si>
  <si>
    <t>fin</t>
  </si>
  <si>
    <t>Semaine</t>
  </si>
  <si>
    <t>facteur</t>
  </si>
  <si>
    <t>Réalisé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</si>
</sst>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6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5" borderId="5" xfId="0" applyFill="1" applyBorder="1"/>
    <xf numFmtId="0" fontId="0" fillId="3" borderId="0" xfId="0" applyFill="1"/>
    <xf numFmtId="0" fontId="0" fillId="7" borderId="0" xfId="0" applyFill="1"/>
    <xf numFmtId="0" fontId="0" fillId="0" borderId="11" xfId="0" applyBorder="1"/>
    <xf numFmtId="14" fontId="0" fillId="0" borderId="0" xfId="0" applyNumberFormat="1"/>
    <xf numFmtId="1" fontId="0" fillId="0" borderId="0" xfId="0" applyNumberFormat="1"/>
    <xf numFmtId="0" fontId="0" fillId="8" borderId="0" xfId="0" applyFill="1" applyAlignment="1">
      <alignment horizontal="center"/>
    </xf>
    <xf numFmtId="14" fontId="0" fillId="9" borderId="0" xfId="0" applyNumberFormat="1" applyFill="1"/>
    <xf numFmtId="0" fontId="0" fillId="4" borderId="7" xfId="0" applyFill="1" applyBorder="1" applyAlignment="1">
      <alignment horizontal="center" vertical="center" textRotation="90"/>
    </xf>
    <xf numFmtId="0" fontId="0" fillId="4" borderId="8" xfId="0" applyFill="1" applyBorder="1" applyAlignment="1">
      <alignment horizontal="center" vertical="center" textRotation="90"/>
    </xf>
    <xf numFmtId="0" fontId="0" fillId="4" borderId="9" xfId="0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FF7C80"/>
      <color rgb="FFFF505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8F1A-3805-4132-A6A1-736A143FC6DA}">
  <dimension ref="A1:K68"/>
  <sheetViews>
    <sheetView tabSelected="1" topLeftCell="B1" zoomScale="55" zoomScaleNormal="55" workbookViewId="0">
      <selection activeCell="M9" sqref="M9"/>
    </sheetView>
  </sheetViews>
  <sheetFormatPr baseColWidth="10" defaultRowHeight="14.5" x14ac:dyDescent="0.35"/>
  <cols>
    <col min="2" max="2" width="36.08984375" style="1" bestFit="1" customWidth="1"/>
    <col min="3" max="3" width="50.54296875" customWidth="1"/>
    <col min="5" max="5" width="10.90625" customWidth="1"/>
    <col min="9" max="9" width="10.90625" customWidth="1"/>
  </cols>
  <sheetData>
    <row r="1" spans="1:11" x14ac:dyDescent="0.35">
      <c r="H1" s="17">
        <v>45661</v>
      </c>
    </row>
    <row r="2" spans="1:11" x14ac:dyDescent="0.35">
      <c r="E2" t="s">
        <v>77</v>
      </c>
      <c r="F2">
        <v>2</v>
      </c>
    </row>
    <row r="3" spans="1:11" x14ac:dyDescent="0.35">
      <c r="B3" s="1" t="s">
        <v>32</v>
      </c>
      <c r="E3">
        <f>SUM(E5:E64)</f>
        <v>816</v>
      </c>
    </row>
    <row r="4" spans="1:11" ht="15" thickBot="1" x14ac:dyDescent="0.4">
      <c r="A4" s="3"/>
      <c r="B4" s="1" t="s">
        <v>0</v>
      </c>
      <c r="C4" s="3" t="s">
        <v>2</v>
      </c>
      <c r="D4" s="3" t="s">
        <v>17</v>
      </c>
      <c r="E4" s="3"/>
      <c r="F4" s="3" t="s">
        <v>73</v>
      </c>
      <c r="G4" s="3" t="s">
        <v>74</v>
      </c>
      <c r="H4" s="3" t="s">
        <v>76</v>
      </c>
      <c r="I4" s="3" t="s">
        <v>75</v>
      </c>
      <c r="J4" s="3" t="s">
        <v>76</v>
      </c>
      <c r="K4" s="19" t="s">
        <v>78</v>
      </c>
    </row>
    <row r="5" spans="1:11" x14ac:dyDescent="0.35">
      <c r="A5" s="21" t="s">
        <v>14</v>
      </c>
      <c r="B5" s="7" t="s">
        <v>1</v>
      </c>
      <c r="C5" s="8"/>
      <c r="D5" s="8">
        <v>20</v>
      </c>
      <c r="E5" s="9">
        <v>20</v>
      </c>
      <c r="F5">
        <f>ROUND(E5*$F$2/7,0)</f>
        <v>6</v>
      </c>
      <c r="G5" s="17">
        <v>45660</v>
      </c>
      <c r="H5" s="18">
        <f>INT((G5-$H$1)/7)+2</f>
        <v>1</v>
      </c>
      <c r="I5" s="17">
        <f>G5+F5*1.4-INT($F$2*E5/35)</f>
        <v>45667.4</v>
      </c>
      <c r="J5" s="18">
        <f>INT((I5-$H$1)/7)+2</f>
        <v>2</v>
      </c>
      <c r="K5" s="20">
        <v>45670</v>
      </c>
    </row>
    <row r="6" spans="1:11" x14ac:dyDescent="0.35">
      <c r="A6" s="22"/>
      <c r="B6" s="29" t="s">
        <v>1</v>
      </c>
      <c r="C6" s="4" t="s">
        <v>3</v>
      </c>
      <c r="D6" s="4">
        <v>2</v>
      </c>
      <c r="E6" s="10"/>
    </row>
    <row r="7" spans="1:11" x14ac:dyDescent="0.35">
      <c r="A7" s="22"/>
      <c r="B7" s="29"/>
      <c r="C7" s="4" t="s">
        <v>4</v>
      </c>
      <c r="D7" s="4">
        <v>6</v>
      </c>
      <c r="E7" s="10"/>
    </row>
    <row r="8" spans="1:11" x14ac:dyDescent="0.35">
      <c r="A8" s="22"/>
      <c r="B8" s="29"/>
      <c r="C8" s="4" t="s">
        <v>5</v>
      </c>
      <c r="D8" s="4">
        <v>6</v>
      </c>
      <c r="E8" s="10"/>
    </row>
    <row r="9" spans="1:11" ht="15" thickBot="1" x14ac:dyDescent="0.4">
      <c r="A9" s="23"/>
      <c r="B9" s="30"/>
      <c r="C9" s="11" t="s">
        <v>6</v>
      </c>
      <c r="D9" s="11">
        <v>6</v>
      </c>
      <c r="E9" s="12"/>
    </row>
    <row r="10" spans="1:11" x14ac:dyDescent="0.35">
      <c r="A10" s="21" t="s">
        <v>15</v>
      </c>
      <c r="B10" s="7" t="s">
        <v>33</v>
      </c>
      <c r="C10" s="8"/>
      <c r="D10" s="8">
        <v>46</v>
      </c>
      <c r="E10" s="9">
        <v>46</v>
      </c>
      <c r="F10">
        <f>ROUND(E10*$F$2/7,0)</f>
        <v>13</v>
      </c>
      <c r="G10" s="17">
        <v>45670</v>
      </c>
      <c r="H10" s="18">
        <f>INT((G10-$H$1)/7)+2</f>
        <v>3</v>
      </c>
      <c r="I10" s="17">
        <f>G10+F10*1.4-INT($F$2*E10/35)</f>
        <v>45686.2</v>
      </c>
      <c r="J10" s="18">
        <f>INT((I10-$H$1)/7)+2</f>
        <v>5</v>
      </c>
      <c r="K10" s="20">
        <v>45686</v>
      </c>
    </row>
    <row r="11" spans="1:11" x14ac:dyDescent="0.35">
      <c r="A11" s="22"/>
      <c r="B11" s="31" t="s">
        <v>11</v>
      </c>
      <c r="C11" s="4" t="s">
        <v>34</v>
      </c>
      <c r="D11" s="4">
        <v>6</v>
      </c>
      <c r="E11" s="10"/>
    </row>
    <row r="12" spans="1:11" x14ac:dyDescent="0.35">
      <c r="A12" s="22"/>
      <c r="B12" s="31"/>
      <c r="C12" s="5" t="s">
        <v>35</v>
      </c>
      <c r="D12" s="5">
        <v>4</v>
      </c>
      <c r="E12" s="10"/>
    </row>
    <row r="13" spans="1:11" x14ac:dyDescent="0.35">
      <c r="A13" s="22"/>
      <c r="B13" s="31"/>
      <c r="C13" s="5" t="s">
        <v>36</v>
      </c>
      <c r="D13" s="5">
        <v>12</v>
      </c>
      <c r="E13" s="10"/>
    </row>
    <row r="14" spans="1:11" x14ac:dyDescent="0.35">
      <c r="A14" s="22"/>
      <c r="B14" s="31"/>
      <c r="C14" s="4" t="s">
        <v>37</v>
      </c>
      <c r="D14" s="4">
        <v>8</v>
      </c>
      <c r="E14" s="10"/>
    </row>
    <row r="15" spans="1:11" x14ac:dyDescent="0.35">
      <c r="A15" s="22"/>
      <c r="B15" s="31"/>
      <c r="C15" s="5" t="s">
        <v>20</v>
      </c>
      <c r="D15" s="5">
        <v>8</v>
      </c>
      <c r="E15" s="10"/>
    </row>
    <row r="16" spans="1:11" ht="15" thickBot="1" x14ac:dyDescent="0.4">
      <c r="A16" s="23"/>
      <c r="B16" s="32"/>
      <c r="C16" s="11" t="s">
        <v>38</v>
      </c>
      <c r="D16" s="11">
        <v>8</v>
      </c>
      <c r="E16" s="12"/>
    </row>
    <row r="17" spans="1:11" x14ac:dyDescent="0.35">
      <c r="A17" s="21" t="s">
        <v>16</v>
      </c>
      <c r="B17" s="7" t="s">
        <v>39</v>
      </c>
      <c r="C17" s="8"/>
      <c r="D17" s="8">
        <v>30</v>
      </c>
      <c r="E17" s="9">
        <v>30</v>
      </c>
      <c r="F17">
        <f>ROUND(E17*$F$2/7,0)</f>
        <v>9</v>
      </c>
      <c r="G17" s="17">
        <f>I10+1</f>
        <v>45687.199999999997</v>
      </c>
      <c r="H17" s="18">
        <f>INT((G17-$H$1)/7)+2</f>
        <v>5</v>
      </c>
      <c r="I17" s="17">
        <f>G17+F17*1.4-INT($F$2*E17/35)</f>
        <v>45698.799999999996</v>
      </c>
      <c r="J17" s="18">
        <f>INT((I17-$H$1)/7)+2</f>
        <v>7</v>
      </c>
      <c r="K17" s="20">
        <v>45694</v>
      </c>
    </row>
    <row r="18" spans="1:11" x14ac:dyDescent="0.35">
      <c r="A18" s="22"/>
      <c r="B18" s="24" t="s">
        <v>39</v>
      </c>
      <c r="C18" s="5" t="s">
        <v>40</v>
      </c>
      <c r="D18" s="5">
        <v>12</v>
      </c>
      <c r="E18" s="10"/>
    </row>
    <row r="19" spans="1:11" x14ac:dyDescent="0.35">
      <c r="A19" s="22"/>
      <c r="B19" s="24"/>
      <c r="C19" s="4" t="s">
        <v>41</v>
      </c>
      <c r="D19" s="4">
        <v>6</v>
      </c>
      <c r="E19" s="10"/>
    </row>
    <row r="20" spans="1:11" ht="15" thickBot="1" x14ac:dyDescent="0.4">
      <c r="A20" s="23"/>
      <c r="B20" s="25"/>
      <c r="C20" s="13" t="s">
        <v>10</v>
      </c>
      <c r="D20" s="13">
        <v>12</v>
      </c>
      <c r="E20" s="12"/>
    </row>
    <row r="21" spans="1:11" x14ac:dyDescent="0.35">
      <c r="A21" s="21" t="s">
        <v>18</v>
      </c>
      <c r="B21" s="7" t="s">
        <v>42</v>
      </c>
      <c r="C21" s="8"/>
      <c r="D21" s="8">
        <v>80</v>
      </c>
      <c r="E21" s="9">
        <v>80</v>
      </c>
      <c r="F21">
        <f>ROUND(E21*$F$2/7,0)</f>
        <v>23</v>
      </c>
      <c r="G21" s="17">
        <f>I17+1</f>
        <v>45699.799999999996</v>
      </c>
      <c r="H21" s="18">
        <f>INT((G21-$H$1)/7)+2</f>
        <v>7</v>
      </c>
      <c r="I21" s="17">
        <f>G21+F21*1.4-INT($F$2*E21/35)</f>
        <v>45727.999999999993</v>
      </c>
      <c r="J21" s="18">
        <f>INT((I21-$H$1)/7)+2</f>
        <v>11</v>
      </c>
      <c r="K21" s="20">
        <v>45707</v>
      </c>
    </row>
    <row r="22" spans="1:11" x14ac:dyDescent="0.35">
      <c r="A22" s="22"/>
      <c r="B22" s="24" t="s">
        <v>43</v>
      </c>
      <c r="C22" s="4" t="s">
        <v>7</v>
      </c>
      <c r="D22" s="4">
        <v>6</v>
      </c>
      <c r="E22" s="10"/>
    </row>
    <row r="23" spans="1:11" x14ac:dyDescent="0.35">
      <c r="A23" s="22"/>
      <c r="B23" s="24"/>
      <c r="C23" s="5" t="s">
        <v>8</v>
      </c>
      <c r="D23" s="5">
        <v>8</v>
      </c>
      <c r="E23" s="10"/>
    </row>
    <row r="24" spans="1:11" x14ac:dyDescent="0.35">
      <c r="A24" s="22"/>
      <c r="B24" s="24"/>
      <c r="C24" s="4" t="s">
        <v>44</v>
      </c>
      <c r="D24" s="4">
        <v>6</v>
      </c>
      <c r="E24" s="10"/>
    </row>
    <row r="25" spans="1:11" ht="15" thickBot="1" x14ac:dyDescent="0.4">
      <c r="A25" s="23"/>
      <c r="B25" s="25"/>
      <c r="C25" s="13" t="s">
        <v>10</v>
      </c>
      <c r="D25" s="13">
        <v>60</v>
      </c>
      <c r="E25" s="12"/>
    </row>
    <row r="26" spans="1:11" x14ac:dyDescent="0.35">
      <c r="A26" s="21" t="s">
        <v>21</v>
      </c>
      <c r="B26" s="7" t="s">
        <v>45</v>
      </c>
      <c r="C26" s="8"/>
      <c r="D26" s="8">
        <v>60</v>
      </c>
      <c r="E26" s="9">
        <v>60</v>
      </c>
      <c r="F26">
        <f>ROUND(E26*$F$2/7,0)</f>
        <v>17</v>
      </c>
      <c r="G26" s="17">
        <f>I21+1</f>
        <v>45728.999999999993</v>
      </c>
      <c r="H26" s="18">
        <f>INT((G26-$H$1)/7)+2</f>
        <v>11</v>
      </c>
      <c r="I26" s="17">
        <f>G26+F26*1.4-INT($F$2*E26/35)</f>
        <v>45749.799999999996</v>
      </c>
      <c r="J26" s="18">
        <f>INT((I26-$H$1)/7)+2</f>
        <v>14</v>
      </c>
      <c r="K26" s="20">
        <v>45725</v>
      </c>
    </row>
    <row r="27" spans="1:11" x14ac:dyDescent="0.35">
      <c r="A27" s="22"/>
      <c r="B27" s="24" t="s">
        <v>46</v>
      </c>
      <c r="C27" s="5" t="s">
        <v>47</v>
      </c>
      <c r="D27" s="5">
        <v>8</v>
      </c>
      <c r="E27" s="10"/>
    </row>
    <row r="28" spans="1:11" x14ac:dyDescent="0.35">
      <c r="A28" s="22"/>
      <c r="B28" s="26"/>
      <c r="C28" s="5" t="s">
        <v>48</v>
      </c>
      <c r="D28" s="5">
        <v>6</v>
      </c>
      <c r="E28" s="10"/>
    </row>
    <row r="29" spans="1:11" x14ac:dyDescent="0.35">
      <c r="A29" s="22"/>
      <c r="B29" s="26"/>
      <c r="C29" s="5" t="s">
        <v>40</v>
      </c>
      <c r="D29" s="5">
        <v>12</v>
      </c>
      <c r="E29" s="10"/>
    </row>
    <row r="30" spans="1:11" ht="15" thickBot="1" x14ac:dyDescent="0.4">
      <c r="A30" s="23"/>
      <c r="B30" s="27"/>
      <c r="C30" s="13" t="s">
        <v>10</v>
      </c>
      <c r="D30" s="13">
        <v>34</v>
      </c>
      <c r="E30" s="12"/>
    </row>
    <row r="31" spans="1:11" x14ac:dyDescent="0.35">
      <c r="A31" s="21" t="s">
        <v>22</v>
      </c>
      <c r="B31" s="7" t="s">
        <v>49</v>
      </c>
      <c r="C31" s="8"/>
      <c r="D31" s="8">
        <v>70</v>
      </c>
      <c r="E31" s="9">
        <v>70</v>
      </c>
      <c r="F31">
        <f>ROUND(E31*$F$2/7,0)</f>
        <v>20</v>
      </c>
      <c r="G31" s="17">
        <v>45761</v>
      </c>
      <c r="H31" s="18">
        <f>INT((G31-$H$1)/7)+2</f>
        <v>16</v>
      </c>
      <c r="I31" s="17">
        <f>G31+F31*1.4-INT($F$2*E31/35)+1</f>
        <v>45786</v>
      </c>
      <c r="J31" s="18">
        <f>INT((I31-$H$1)/7)+2</f>
        <v>19</v>
      </c>
      <c r="K31" s="20">
        <v>45741</v>
      </c>
    </row>
    <row r="32" spans="1:11" x14ac:dyDescent="0.35">
      <c r="A32" s="22"/>
      <c r="B32" s="24" t="s">
        <v>50</v>
      </c>
      <c r="C32" s="4" t="s">
        <v>7</v>
      </c>
      <c r="D32" s="4">
        <v>6</v>
      </c>
      <c r="E32" s="10"/>
    </row>
    <row r="33" spans="1:11" x14ac:dyDescent="0.35">
      <c r="A33" s="22"/>
      <c r="B33" s="28"/>
      <c r="C33" s="4" t="s">
        <v>9</v>
      </c>
      <c r="D33" s="4">
        <v>10</v>
      </c>
      <c r="E33" s="16"/>
    </row>
    <row r="34" spans="1:11" x14ac:dyDescent="0.35">
      <c r="A34" s="22"/>
      <c r="B34" s="28"/>
      <c r="C34" s="5" t="s">
        <v>8</v>
      </c>
      <c r="D34" s="5">
        <v>8</v>
      </c>
      <c r="E34" s="16"/>
    </row>
    <row r="35" spans="1:11" ht="15" thickBot="1" x14ac:dyDescent="0.4">
      <c r="A35" s="23"/>
      <c r="B35" s="27"/>
      <c r="C35" s="13" t="s">
        <v>10</v>
      </c>
      <c r="D35" s="13">
        <v>46</v>
      </c>
      <c r="E35" s="12"/>
    </row>
    <row r="36" spans="1:11" x14ac:dyDescent="0.35">
      <c r="A36" s="21" t="s">
        <v>23</v>
      </c>
      <c r="B36" s="7" t="s">
        <v>51</v>
      </c>
      <c r="C36" s="8"/>
      <c r="D36" s="8">
        <v>60</v>
      </c>
      <c r="E36" s="9">
        <v>60</v>
      </c>
      <c r="F36">
        <f>ROUND(E36*$F$2/7,0)</f>
        <v>17</v>
      </c>
      <c r="G36" s="17">
        <f>I31+3</f>
        <v>45789</v>
      </c>
      <c r="H36" s="18">
        <f>INT((G36-$H$1)/7)+2</f>
        <v>20</v>
      </c>
      <c r="I36" s="17">
        <f>G36+F36*1.4-INT($F$2*E36/35)</f>
        <v>45809.8</v>
      </c>
      <c r="J36" s="18">
        <f>INT((I36-$H$1)/7)+2</f>
        <v>23</v>
      </c>
      <c r="K36" s="20">
        <v>45769</v>
      </c>
    </row>
    <row r="37" spans="1:11" x14ac:dyDescent="0.35">
      <c r="A37" s="22"/>
      <c r="B37" s="24" t="s">
        <v>52</v>
      </c>
      <c r="C37" s="4" t="s">
        <v>53</v>
      </c>
      <c r="D37" s="4">
        <v>8</v>
      </c>
      <c r="E37" s="10"/>
    </row>
    <row r="38" spans="1:11" x14ac:dyDescent="0.35">
      <c r="A38" s="22"/>
      <c r="B38" s="26"/>
      <c r="C38" s="5" t="s">
        <v>54</v>
      </c>
      <c r="D38" s="5">
        <v>12</v>
      </c>
      <c r="E38" s="10"/>
    </row>
    <row r="39" spans="1:11" ht="15" thickBot="1" x14ac:dyDescent="0.4">
      <c r="A39" s="23"/>
      <c r="B39" s="27"/>
      <c r="C39" s="13" t="s">
        <v>10</v>
      </c>
      <c r="D39" s="13">
        <v>40</v>
      </c>
      <c r="E39" s="12"/>
    </row>
    <row r="40" spans="1:11" x14ac:dyDescent="0.35">
      <c r="A40" s="21" t="s">
        <v>26</v>
      </c>
      <c r="B40" s="7" t="s">
        <v>55</v>
      </c>
      <c r="C40" s="8"/>
      <c r="D40" s="8">
        <v>60</v>
      </c>
      <c r="E40" s="9">
        <v>60</v>
      </c>
      <c r="F40">
        <f>ROUND(E40*$F$2/7,0)</f>
        <v>17</v>
      </c>
      <c r="G40" s="17">
        <f>I36+1</f>
        <v>45810.8</v>
      </c>
      <c r="H40" s="18">
        <f>INT((G40-$H$1)/7)+2</f>
        <v>23</v>
      </c>
      <c r="I40" s="17">
        <f>G40+F40*1.4-INT($F$2*E40/35)</f>
        <v>45831.600000000006</v>
      </c>
      <c r="J40" s="18">
        <f>INT((I40-$H$1)/7)+2</f>
        <v>26</v>
      </c>
      <c r="K40" s="20">
        <v>45786</v>
      </c>
    </row>
    <row r="41" spans="1:11" x14ac:dyDescent="0.35">
      <c r="A41" s="22"/>
      <c r="B41" s="24" t="s">
        <v>56</v>
      </c>
      <c r="C41" s="5" t="s">
        <v>57</v>
      </c>
      <c r="D41" s="5">
        <v>6</v>
      </c>
      <c r="E41" s="10"/>
    </row>
    <row r="42" spans="1:11" ht="15" thickBot="1" x14ac:dyDescent="0.4">
      <c r="A42" s="23"/>
      <c r="B42" s="27"/>
      <c r="C42" s="13" t="s">
        <v>10</v>
      </c>
      <c r="D42" s="13">
        <v>54</v>
      </c>
      <c r="E42" s="12"/>
    </row>
    <row r="43" spans="1:11" x14ac:dyDescent="0.35">
      <c r="A43" s="21" t="s">
        <v>27</v>
      </c>
      <c r="B43" s="7" t="s">
        <v>42</v>
      </c>
      <c r="C43" s="8"/>
      <c r="D43" s="8">
        <v>90</v>
      </c>
      <c r="E43" s="9">
        <v>90</v>
      </c>
      <c r="F43">
        <f>ROUND(E43*$F$2/7,0)</f>
        <v>26</v>
      </c>
      <c r="G43" s="17">
        <f>I40+1</f>
        <v>45832.600000000006</v>
      </c>
      <c r="H43" s="18">
        <f>INT((G43-$H$1)/7)+2</f>
        <v>26</v>
      </c>
      <c r="I43" s="17">
        <f>G43+F43*1.4-INT($F$2*E43/35)-1</f>
        <v>45863.000000000007</v>
      </c>
      <c r="J43" s="18">
        <f>INT((I43-$H$1)/7)+2</f>
        <v>30</v>
      </c>
      <c r="K43" s="20">
        <v>45805</v>
      </c>
    </row>
    <row r="44" spans="1:11" x14ac:dyDescent="0.35">
      <c r="A44" s="22"/>
      <c r="B44" s="24" t="s">
        <v>58</v>
      </c>
      <c r="C44" s="5" t="s">
        <v>59</v>
      </c>
      <c r="D44" s="5">
        <v>12</v>
      </c>
      <c r="E44" s="10"/>
    </row>
    <row r="45" spans="1:11" x14ac:dyDescent="0.35">
      <c r="A45" s="22"/>
      <c r="B45" s="26"/>
      <c r="C45" s="4" t="s">
        <v>60</v>
      </c>
      <c r="D45" s="4">
        <v>8</v>
      </c>
      <c r="E45" s="10"/>
    </row>
    <row r="46" spans="1:11" x14ac:dyDescent="0.35">
      <c r="A46" s="22"/>
      <c r="B46" s="26"/>
      <c r="C46" s="6" t="s">
        <v>61</v>
      </c>
      <c r="D46" s="6">
        <v>15</v>
      </c>
      <c r="E46" s="10"/>
    </row>
    <row r="47" spans="1:11" x14ac:dyDescent="0.35">
      <c r="A47" s="22"/>
      <c r="B47" s="26"/>
      <c r="C47" s="5" t="s">
        <v>62</v>
      </c>
      <c r="D47" s="5">
        <v>12</v>
      </c>
      <c r="E47" s="10"/>
    </row>
    <row r="48" spans="1:11" ht="15" thickBot="1" x14ac:dyDescent="0.4">
      <c r="A48" s="23"/>
      <c r="B48" s="27"/>
      <c r="C48" s="13" t="s">
        <v>10</v>
      </c>
      <c r="D48" s="13">
        <v>43</v>
      </c>
      <c r="E48" s="12"/>
    </row>
    <row r="49" spans="1:11" x14ac:dyDescent="0.35">
      <c r="A49" s="21" t="s">
        <v>28</v>
      </c>
      <c r="B49" s="7" t="s">
        <v>51</v>
      </c>
      <c r="C49" s="8"/>
      <c r="D49" s="8">
        <v>70</v>
      </c>
      <c r="E49" s="9">
        <v>70</v>
      </c>
      <c r="F49">
        <f>ROUND(E49*$F$2/7,0)</f>
        <v>20</v>
      </c>
      <c r="G49" s="17">
        <v>45887</v>
      </c>
      <c r="H49" s="18">
        <f>INT((G49-$H$1)/7)+2</f>
        <v>34</v>
      </c>
      <c r="I49" s="17">
        <f>G49+F49*1.4-INT($F$2*E49/35)+1</f>
        <v>45912</v>
      </c>
      <c r="J49" s="18">
        <f>INT((I49-$H$1)/7)+2</f>
        <v>37</v>
      </c>
      <c r="K49" s="20">
        <v>45846</v>
      </c>
    </row>
    <row r="50" spans="1:11" x14ac:dyDescent="0.35">
      <c r="A50" s="22"/>
      <c r="B50" s="24" t="s">
        <v>63</v>
      </c>
      <c r="C50" s="4" t="s">
        <v>53</v>
      </c>
      <c r="D50" s="4">
        <v>8</v>
      </c>
      <c r="E50" s="10"/>
    </row>
    <row r="51" spans="1:11" ht="15" thickBot="1" x14ac:dyDescent="0.4">
      <c r="A51" s="23"/>
      <c r="B51" s="27"/>
      <c r="C51" s="13" t="s">
        <v>10</v>
      </c>
      <c r="D51" s="13">
        <v>62</v>
      </c>
      <c r="E51" s="12"/>
    </row>
    <row r="52" spans="1:11" x14ac:dyDescent="0.35">
      <c r="A52" s="21" t="s">
        <v>65</v>
      </c>
      <c r="B52" s="7" t="s">
        <v>64</v>
      </c>
      <c r="C52" s="8"/>
      <c r="D52" s="8">
        <v>90</v>
      </c>
      <c r="E52" s="9">
        <v>90</v>
      </c>
      <c r="F52">
        <f>ROUND(E52*$F$2/7,0)</f>
        <v>26</v>
      </c>
      <c r="G52" s="17">
        <f>I49+3</f>
        <v>45915</v>
      </c>
      <c r="H52" s="18">
        <f>INT((G52-$H$1)/7)+2</f>
        <v>38</v>
      </c>
      <c r="I52" s="17">
        <f>G52+F52*1.4-INT($F$2*E52/35)</f>
        <v>45946.400000000001</v>
      </c>
      <c r="J52" s="18">
        <f>INT((I52-$H$1)/7)+2</f>
        <v>42</v>
      </c>
      <c r="K52" s="20">
        <v>45902</v>
      </c>
    </row>
    <row r="53" spans="1:11" x14ac:dyDescent="0.35">
      <c r="A53" s="22"/>
      <c r="B53" s="24" t="s">
        <v>66</v>
      </c>
      <c r="C53" s="5" t="s">
        <v>12</v>
      </c>
      <c r="D53" s="5">
        <v>15</v>
      </c>
      <c r="E53" s="10"/>
    </row>
    <row r="54" spans="1:11" x14ac:dyDescent="0.35">
      <c r="A54" s="22"/>
      <c r="B54" s="26"/>
      <c r="C54" s="6" t="s">
        <v>19</v>
      </c>
      <c r="D54" s="6">
        <v>15</v>
      </c>
      <c r="E54" s="10"/>
    </row>
    <row r="55" spans="1:11" ht="15" thickBot="1" x14ac:dyDescent="0.4">
      <c r="A55" s="23"/>
      <c r="B55" s="27"/>
      <c r="C55" s="13" t="s">
        <v>10</v>
      </c>
      <c r="D55" s="13">
        <v>60</v>
      </c>
      <c r="E55" s="12"/>
    </row>
    <row r="56" spans="1:11" x14ac:dyDescent="0.35">
      <c r="A56" s="21" t="s">
        <v>65</v>
      </c>
      <c r="B56" s="7" t="s">
        <v>68</v>
      </c>
      <c r="C56" s="8"/>
      <c r="D56" s="8">
        <v>70</v>
      </c>
      <c r="E56" s="9">
        <v>70</v>
      </c>
      <c r="F56">
        <f>ROUND(E56*$F$2/7,0)</f>
        <v>20</v>
      </c>
      <c r="G56" s="17">
        <f>I52+1</f>
        <v>45947.4</v>
      </c>
      <c r="H56" s="18">
        <f>INT((G56-$H$1)/7)+2</f>
        <v>42</v>
      </c>
      <c r="I56" s="17">
        <f>G56+F56*1.4-INT($F$2*E56/35)</f>
        <v>45971.4</v>
      </c>
      <c r="J56" s="18">
        <f>INT((I56-$H$1)/7)+2</f>
        <v>46</v>
      </c>
      <c r="K56" s="20">
        <v>45923</v>
      </c>
    </row>
    <row r="57" spans="1:11" x14ac:dyDescent="0.35">
      <c r="A57" s="22"/>
      <c r="B57" s="24" t="s">
        <v>67</v>
      </c>
      <c r="C57" s="6" t="s">
        <v>69</v>
      </c>
      <c r="D57" s="6">
        <v>12</v>
      </c>
      <c r="E57" s="10"/>
    </row>
    <row r="58" spans="1:11" x14ac:dyDescent="0.35">
      <c r="A58" s="22"/>
      <c r="B58" s="26"/>
      <c r="C58" s="5" t="s">
        <v>13</v>
      </c>
      <c r="D58" s="5">
        <v>10</v>
      </c>
      <c r="E58" s="10"/>
    </row>
    <row r="59" spans="1:11" ht="15" thickBot="1" x14ac:dyDescent="0.4">
      <c r="A59" s="23"/>
      <c r="B59" s="27"/>
      <c r="C59" s="13" t="s">
        <v>10</v>
      </c>
      <c r="D59" s="13">
        <v>48</v>
      </c>
      <c r="E59" s="12"/>
    </row>
    <row r="60" spans="1:11" x14ac:dyDescent="0.35">
      <c r="A60" s="21" t="s">
        <v>14</v>
      </c>
      <c r="B60" s="7" t="s">
        <v>70</v>
      </c>
      <c r="C60" s="8"/>
      <c r="D60" s="8">
        <v>70</v>
      </c>
      <c r="E60" s="9">
        <v>70</v>
      </c>
      <c r="F60">
        <f>ROUND(E60*$F$2/7,0)</f>
        <v>20</v>
      </c>
      <c r="G60" s="17">
        <f>I56+2</f>
        <v>45973.4</v>
      </c>
      <c r="H60" s="18">
        <f>INT((G60-$H$1)/7)+2</f>
        <v>46</v>
      </c>
      <c r="I60" s="17">
        <f>G60+F60*1.4-INT($F$2*E60/35)-1</f>
        <v>45996.4</v>
      </c>
      <c r="J60" s="18">
        <f>INT((I60-$H$1)/7)+2</f>
        <v>49</v>
      </c>
    </row>
    <row r="61" spans="1:11" x14ac:dyDescent="0.35">
      <c r="A61" s="22"/>
      <c r="B61" s="24" t="s">
        <v>71</v>
      </c>
      <c r="C61" s="4" t="s">
        <v>24</v>
      </c>
      <c r="D61" s="4">
        <v>4</v>
      </c>
      <c r="E61" s="10"/>
    </row>
    <row r="62" spans="1:11" x14ac:dyDescent="0.35">
      <c r="A62" s="22"/>
      <c r="B62" s="26"/>
      <c r="C62" s="5" t="s">
        <v>72</v>
      </c>
      <c r="D62" s="5">
        <v>12</v>
      </c>
      <c r="E62" s="10"/>
    </row>
    <row r="63" spans="1:11" x14ac:dyDescent="0.35">
      <c r="A63" s="22"/>
      <c r="B63" s="26"/>
      <c r="C63" s="4" t="s">
        <v>25</v>
      </c>
      <c r="D63" s="4">
        <v>4</v>
      </c>
      <c r="E63" s="10"/>
    </row>
    <row r="64" spans="1:11" ht="15" thickBot="1" x14ac:dyDescent="0.4">
      <c r="A64" s="23"/>
      <c r="B64" s="27"/>
      <c r="C64" s="13" t="s">
        <v>10</v>
      </c>
      <c r="D64" s="13">
        <v>50</v>
      </c>
      <c r="E64" s="12"/>
    </row>
    <row r="66" spans="3:6" x14ac:dyDescent="0.35">
      <c r="C66" s="14" t="s">
        <v>29</v>
      </c>
      <c r="D66">
        <f>E3-D67</f>
        <v>307</v>
      </c>
      <c r="F66">
        <f>SUM(F5:F64)</f>
        <v>234</v>
      </c>
    </row>
    <row r="67" spans="3:6" x14ac:dyDescent="0.35">
      <c r="C67" s="15" t="s">
        <v>30</v>
      </c>
      <c r="D67">
        <f>SUM(D20,D25,D30,D35,D39,D42,D48,D51,D55,D59,D64)</f>
        <v>509</v>
      </c>
    </row>
    <row r="68" spans="3:6" x14ac:dyDescent="0.35">
      <c r="C68" s="2" t="s">
        <v>31</v>
      </c>
      <c r="D68">
        <f>D67*3</f>
        <v>1527</v>
      </c>
    </row>
  </sheetData>
  <mergeCells count="26">
    <mergeCell ref="A60:A64"/>
    <mergeCell ref="B61:B64"/>
    <mergeCell ref="A49:A51"/>
    <mergeCell ref="B50:B51"/>
    <mergeCell ref="A52:A55"/>
    <mergeCell ref="B53:B55"/>
    <mergeCell ref="A56:A59"/>
    <mergeCell ref="B57:B59"/>
    <mergeCell ref="A5:A9"/>
    <mergeCell ref="B6:B9"/>
    <mergeCell ref="A10:A16"/>
    <mergeCell ref="B11:B16"/>
    <mergeCell ref="A17:A20"/>
    <mergeCell ref="B18:B20"/>
    <mergeCell ref="A21:A25"/>
    <mergeCell ref="B22:B25"/>
    <mergeCell ref="A26:A30"/>
    <mergeCell ref="B27:B30"/>
    <mergeCell ref="A43:A48"/>
    <mergeCell ref="B44:B48"/>
    <mergeCell ref="A31:A35"/>
    <mergeCell ref="B32:B35"/>
    <mergeCell ref="A36:A39"/>
    <mergeCell ref="B37:B39"/>
    <mergeCell ref="A40:A42"/>
    <mergeCell ref="B41:B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Pautet</dc:creator>
  <cp:lastModifiedBy>Nicolas Pautet</cp:lastModifiedBy>
  <dcterms:created xsi:type="dcterms:W3CDTF">2024-09-05T12:46:11Z</dcterms:created>
  <dcterms:modified xsi:type="dcterms:W3CDTF">2025-10-08T15:49:01Z</dcterms:modified>
</cp:coreProperties>
</file>