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tap-general-dev\HTAP\"/>
    </mc:Choice>
  </mc:AlternateContent>
  <bookViews>
    <workbookView xWindow="0" yWindow="0" windowWidth="22965" windowHeight="10965"/>
  </bookViews>
  <sheets>
    <sheet name="UNITCOSTS" sheetId="1" r:id="rId1"/>
    <sheet name="Regression fits" sheetId="2" r:id="rId2"/>
  </sheets>
  <externalReferences>
    <externalReference r:id="rId3"/>
  </externalReferences>
  <definedNames>
    <definedName name="A_w_wood_406_cavity">[1]Data!$B$4</definedName>
    <definedName name="A_w_wood_406_framing">[1]Data!$B$3</definedName>
    <definedName name="A_w_wood_610_cavity">[1]Data!$B$6</definedName>
    <definedName name="A_w_wood_610_framing">[1]Data!$B$5</definedName>
    <definedName name="_xlnm.Print_Area" localSheetId="0">UNITCOSTS!$A$1:$O$173</definedName>
    <definedName name="_xlnm.Print_Titles" localSheetId="0">UNITCOSTS!$1:$1</definedName>
    <definedName name="R_13_gypsum">[1]Data!$E$15</definedName>
    <definedName name="R_89_wood">[1]Data!$E$28</definedName>
    <definedName name="R_alum.siding">[1]Data!$E$9</definedName>
    <definedName name="R_exterior_air">[1]Data!$E$2</definedName>
    <definedName name="R_interior_air_walls">[1]Data!$E$3</definedName>
    <definedName name="TASKLIST">UNITCOSTS!$A$2:$A$173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2" l="1"/>
  <c r="C65" i="2"/>
  <c r="C64" i="2"/>
  <c r="C63" i="2"/>
  <c r="C62" i="2"/>
  <c r="C61" i="2"/>
  <c r="C48" i="2"/>
  <c r="C47" i="2"/>
  <c r="C46" i="2"/>
  <c r="C45" i="2"/>
  <c r="C44" i="2"/>
  <c r="C43" i="2"/>
  <c r="C17" i="2"/>
  <c r="C38" i="2"/>
  <c r="C37" i="2"/>
  <c r="C36" i="2"/>
  <c r="C35" i="2"/>
  <c r="C34" i="2"/>
  <c r="C33" i="2"/>
  <c r="C32" i="2"/>
  <c r="C28" i="2"/>
  <c r="C27" i="2"/>
  <c r="C26" i="2"/>
  <c r="C25" i="2"/>
  <c r="C24" i="2"/>
  <c r="C23" i="2"/>
  <c r="C22" i="2"/>
  <c r="C16" i="2"/>
  <c r="C15" i="2"/>
  <c r="C14" i="2"/>
  <c r="C13" i="2"/>
  <c r="C12" i="2"/>
  <c r="C11" i="2"/>
  <c r="C6" i="2"/>
  <c r="C5" i="2"/>
  <c r="C4" i="2"/>
  <c r="C3" i="2"/>
  <c r="J5" i="1" l="1"/>
  <c r="J74" i="1"/>
  <c r="J75" i="1"/>
  <c r="J173" i="1" l="1"/>
  <c r="G173" i="1"/>
  <c r="J172" i="1"/>
  <c r="E172" i="1"/>
  <c r="K171" i="1"/>
  <c r="J170" i="1"/>
  <c r="G170" i="1"/>
  <c r="J169" i="1"/>
  <c r="G169" i="1"/>
  <c r="J168" i="1"/>
  <c r="G168" i="1"/>
  <c r="J167" i="1"/>
  <c r="G167" i="1"/>
  <c r="K166" i="1"/>
  <c r="J165" i="1"/>
  <c r="G165" i="1"/>
  <c r="J164" i="1"/>
  <c r="G164" i="1"/>
  <c r="J163" i="1"/>
  <c r="E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H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H146" i="1"/>
  <c r="E146" i="1"/>
  <c r="J145" i="1"/>
  <c r="G145" i="1"/>
  <c r="J144" i="1"/>
  <c r="G144" i="1"/>
  <c r="J143" i="1"/>
  <c r="G143" i="1"/>
  <c r="H142" i="1"/>
  <c r="E142" i="1"/>
  <c r="J141" i="1"/>
  <c r="G141" i="1"/>
  <c r="H140" i="1"/>
  <c r="E140" i="1"/>
  <c r="H139" i="1"/>
  <c r="E139" i="1"/>
  <c r="H138" i="1"/>
  <c r="E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E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H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G75" i="1"/>
  <c r="K75" i="1" s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E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E49" i="1"/>
  <c r="J48" i="1"/>
  <c r="G48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H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E8" i="1"/>
  <c r="J7" i="1"/>
  <c r="E7" i="1"/>
  <c r="J6" i="1"/>
  <c r="E6" i="1"/>
  <c r="E5" i="1"/>
  <c r="G5" i="1" s="1"/>
  <c r="K5" i="1" s="1"/>
  <c r="J4" i="1"/>
  <c r="E4" i="1"/>
  <c r="J3" i="1"/>
  <c r="E3" i="1"/>
  <c r="J2" i="1"/>
  <c r="E2" i="1"/>
  <c r="J41" i="1"/>
  <c r="K128" i="1" l="1"/>
  <c r="K36" i="1"/>
  <c r="K99" i="1"/>
  <c r="K129" i="1"/>
  <c r="K158" i="1"/>
  <c r="K51" i="1"/>
  <c r="K148" i="1"/>
  <c r="K85" i="1"/>
  <c r="K169" i="1"/>
  <c r="K118" i="1"/>
  <c r="K11" i="1"/>
  <c r="K69" i="1"/>
  <c r="K72" i="1"/>
  <c r="K86" i="1"/>
  <c r="K20" i="1"/>
  <c r="K26" i="1"/>
  <c r="K50" i="1"/>
  <c r="K145" i="1"/>
  <c r="K150" i="1"/>
  <c r="G2" i="1"/>
  <c r="K2" i="1" s="1"/>
  <c r="G146" i="1"/>
  <c r="K162" i="1"/>
  <c r="K109" i="1"/>
  <c r="G119" i="1"/>
  <c r="K119" i="1" s="1"/>
  <c r="K107" i="1"/>
  <c r="K115" i="1"/>
  <c r="K136" i="1"/>
  <c r="G142" i="1"/>
  <c r="K154" i="1"/>
  <c r="K161" i="1"/>
  <c r="K87" i="1"/>
  <c r="K37" i="1"/>
  <c r="K15" i="1"/>
  <c r="K28" i="1"/>
  <c r="K65" i="1"/>
  <c r="K93" i="1"/>
  <c r="K96" i="1"/>
  <c r="K101" i="1"/>
  <c r="K130" i="1"/>
  <c r="G138" i="1"/>
  <c r="K159" i="1"/>
  <c r="K77" i="1"/>
  <c r="K27" i="1"/>
  <c r="K134" i="1"/>
  <c r="K10" i="1"/>
  <c r="G3" i="1"/>
  <c r="K3" i="1" s="1"/>
  <c r="K33" i="1"/>
  <c r="K102" i="1"/>
  <c r="G139" i="1"/>
  <c r="K149" i="1"/>
  <c r="K153" i="1"/>
  <c r="K170" i="1"/>
  <c r="G6" i="1"/>
  <c r="K6" i="1" s="1"/>
  <c r="G8" i="1"/>
  <c r="K8" i="1" s="1"/>
  <c r="K13" i="1"/>
  <c r="K48" i="1"/>
  <c r="K53" i="1"/>
  <c r="K55" i="1"/>
  <c r="K80" i="1"/>
  <c r="J146" i="1"/>
  <c r="K58" i="1"/>
  <c r="K74" i="1"/>
  <c r="J22" i="1"/>
  <c r="K22" i="1" s="1"/>
  <c r="K64" i="1"/>
  <c r="K67" i="1"/>
  <c r="K76" i="1"/>
  <c r="K88" i="1"/>
  <c r="K95" i="1"/>
  <c r="K120" i="1"/>
  <c r="J155" i="1"/>
  <c r="K155" i="1" s="1"/>
  <c r="K173" i="1"/>
  <c r="K9" i="1"/>
  <c r="K32" i="1"/>
  <c r="K110" i="1"/>
  <c r="K23" i="1"/>
  <c r="K68" i="1"/>
  <c r="K18" i="1"/>
  <c r="G7" i="1"/>
  <c r="K7" i="1" s="1"/>
  <c r="K38" i="1"/>
  <c r="K70" i="1"/>
  <c r="K79" i="1"/>
  <c r="K83" i="1"/>
  <c r="K90" i="1"/>
  <c r="K97" i="1"/>
  <c r="K117" i="1"/>
  <c r="K132" i="1"/>
  <c r="K31" i="1"/>
  <c r="K123" i="1"/>
  <c r="K35" i="1"/>
  <c r="K82" i="1"/>
  <c r="K84" i="1"/>
  <c r="K111" i="1"/>
  <c r="K167" i="1"/>
  <c r="K60" i="1"/>
  <c r="K126" i="1"/>
  <c r="G4" i="1"/>
  <c r="K4" i="1" s="1"/>
  <c r="K24" i="1"/>
  <c r="K30" i="1"/>
  <c r="K56" i="1"/>
  <c r="K81" i="1"/>
  <c r="K100" i="1"/>
  <c r="K108" i="1"/>
  <c r="K114" i="1"/>
  <c r="K135" i="1"/>
  <c r="G140" i="1"/>
  <c r="K14" i="1"/>
  <c r="K19" i="1"/>
  <c r="K34" i="1"/>
  <c r="J46" i="1"/>
  <c r="K63" i="1"/>
  <c r="K98" i="1"/>
  <c r="K104" i="1"/>
  <c r="K106" i="1"/>
  <c r="K121" i="1"/>
  <c r="K127" i="1"/>
  <c r="K133" i="1"/>
  <c r="K17" i="1"/>
  <c r="K12" i="1"/>
  <c r="K21" i="1"/>
  <c r="J47" i="1"/>
  <c r="G49" i="1"/>
  <c r="K49" i="1" s="1"/>
  <c r="G57" i="1"/>
  <c r="K57" i="1" s="1"/>
  <c r="K71" i="1"/>
  <c r="K94" i="1"/>
  <c r="J103" i="1"/>
  <c r="K103" i="1" s="1"/>
  <c r="K125" i="1"/>
  <c r="K141" i="1"/>
  <c r="K143" i="1"/>
  <c r="J140" i="1"/>
  <c r="J142" i="1"/>
  <c r="K152" i="1"/>
  <c r="K160" i="1"/>
  <c r="K168" i="1"/>
  <c r="J138" i="1"/>
  <c r="K151" i="1"/>
  <c r="G172" i="1"/>
  <c r="K172" i="1" s="1"/>
  <c r="K165" i="1"/>
  <c r="K144" i="1"/>
  <c r="K16" i="1"/>
  <c r="K25" i="1"/>
  <c r="G46" i="1"/>
  <c r="G47" i="1"/>
  <c r="G41" i="1"/>
  <c r="K41" i="1" s="1"/>
  <c r="G42" i="1"/>
  <c r="G43" i="1"/>
  <c r="K29" i="1"/>
  <c r="K39" i="1"/>
  <c r="G44" i="1"/>
  <c r="K62" i="1"/>
  <c r="K92" i="1"/>
  <c r="K113" i="1"/>
  <c r="G45" i="1"/>
  <c r="K52" i="1"/>
  <c r="K54" i="1"/>
  <c r="K66" i="1"/>
  <c r="K78" i="1"/>
  <c r="K124" i="1"/>
  <c r="J42" i="1"/>
  <c r="J43" i="1"/>
  <c r="J44" i="1"/>
  <c r="J45" i="1"/>
  <c r="K59" i="1"/>
  <c r="K73" i="1"/>
  <c r="K89" i="1"/>
  <c r="K105" i="1"/>
  <c r="K112" i="1"/>
  <c r="K116" i="1"/>
  <c r="K122" i="1"/>
  <c r="K137" i="1"/>
  <c r="K147" i="1"/>
  <c r="K40" i="1"/>
  <c r="K61" i="1"/>
  <c r="K91" i="1"/>
  <c r="J139" i="1"/>
  <c r="K156" i="1"/>
  <c r="K131" i="1"/>
  <c r="K157" i="1"/>
  <c r="G163" i="1"/>
  <c r="K163" i="1" s="1"/>
  <c r="K164" i="1"/>
  <c r="K146" i="1" l="1"/>
  <c r="K139" i="1"/>
  <c r="K47" i="1"/>
  <c r="K138" i="1"/>
  <c r="K46" i="1"/>
  <c r="K140" i="1"/>
  <c r="K142" i="1"/>
  <c r="K43" i="1"/>
  <c r="K44" i="1"/>
  <c r="K45" i="1"/>
  <c r="K42" i="1"/>
</calcChain>
</file>

<file path=xl/comments1.xml><?xml version="1.0" encoding="utf-8"?>
<comments xmlns="http://schemas.openxmlformats.org/spreadsheetml/2006/main">
  <authors>
    <author>Stein Mathisen</author>
  </authors>
  <commentList>
    <comment ref="E32" authorId="0" shapeId="0">
      <text>
        <r>
          <rPr>
            <sz val="8"/>
            <color indexed="81"/>
            <rFont val="Tahoma"/>
            <family val="2"/>
          </rPr>
          <t>INSULATION HEIGHT (FT): 8.00  
INSULATION THICKNESS (FT): 1.00  
INSULATION PERIMETER (FT): 152.60
GROSS INSULATION VOLUME (FT3):  8 X 1 X 152.60 = 1220.80  
STUDS &amp; PLATES VOLUME (FT3) 180.00 .... Estimated volume from LEEP-Costing_EC.xls
OPENINGS VOLUME (FT3) 422.32 X 1 = 422.32  
NET INSULATION VOLUME (FT3): 1220.8 - 180 - 422.32 = 618.48  
INSULATION PRICE ($):  5293.00 plus 30% markup = 6881.00  ... From LEEP-Costing_EC.xls
INSULATION UNIT PRICE ($): 6881/618.48 = 11.13
Initial estimates from Peter Amerongen seem excessively high.
Quick conversation with one supplier (McClellands Home Hardware of Poltimore, QC) yielded this estimate:
R40 celulose 25 lb bags @ $9.99
For R40 wall of approx. 153 x 8 = 1224 ft2, will need about 85 bags, or 85 x $9.99 = $850 in materials.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INSULATION HEIGHT (FT): 8.00  
INSULATION THICKNESS (FT): 1.00  
INSULATION PERIMETER (FT): 152.60
GROSS INSULATION VOLUME (FT3):  8 X 1 X 152.60 = 1220.80  
STUDS &amp; PLATES VOLUME (FT3) 180.00 .... Estimated volume from LEEP-Costing_EC.xls
OPENINGS VOLUME (FT3) 422.32 X 1 = 422.32  
NET INSULATION VOLUME (FT3): 1220.8 - 180 - 422.32 = 618.48  
INSULATION PRICE ($):  5293.00 plus 30% markup = 6881.00  ... From LEEP-Costing_EC.xls
INSULATION UNIT PRICE ($): 6881/618.48 = 11.13
Initial estimates from Peter Amerongen seem excessively high.
Quick conversation with one supplier (McClellands Home Hardware of Poltimore, QC) yielded this estimate:
R40 celulose 25 lb bags @ $9.99
For R40 wall of approx. 153 x 8 = 1224 ft2, will need about 85 bags, or 85 x $9.99 = $850 in materials.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32" authorId="0" shapeId="0">
      <text>
        <r>
          <rPr>
            <sz val="8"/>
            <color indexed="81"/>
            <rFont val="Tahoma"/>
            <family val="2"/>
          </rPr>
          <t>Labour estimated as 10% of total framing labour in LEEP-Costing-EC.xls for double stud walls, divided by net cu.ft. of R40 insulation required.</t>
        </r>
      </text>
    </comment>
    <comment ref="E33" authorId="0" shapeId="0">
      <text>
        <r>
          <rPr>
            <sz val="8"/>
            <color indexed="81"/>
            <rFont val="Tahoma"/>
            <family val="2"/>
          </rPr>
          <t>INSULATION HEIGHT (FT): 8.00  
INSULATION THICKNESS (FT): 1.00  
INSULATION PERIMETER (FT): 152.60
GROSS INSULATION VOLUME (FT3):  8 X 1 X 152.60 = 1220.80  
STUDS &amp; PLATES VOLUME (FT3) 180.00 .... Estimated volume from LEEP-Costing_EC.xls
OPENINGS VOLUME (FT3) 422.32 X 1 = 422.32  
NET INSULATION VOLUME (FT3): 1220.8 - 180 - 422.32 = 618.48  
INSULATION PRICE ($):  5293.00 plus 30% markup = 6881.00  ... From LEEP-Costing_EC.xls
INSULATION UNIT PRICE ($): 6881/618.48 = 11.13
Initial estimates from Peter Amerongen seem excessively high.
Quick conversation with one supplier (McClellands Home Hardware of Poltimore, QC) yielded this estimate:
R40 celulose 25 lb bags @ $9.99
For R40 wall of approx. 153 x 8 = 1224 ft2, will need about 85 bags, or 85 x $9.99 = $850 in materials.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INSULATION HEIGHT (FT): 8.00  
INSULATION THICKNESS (FT): 1.00  
INSULATION PERIMETER (FT): 152.60
GROSS INSULATION VOLUME (FT3):  8 X 1 X 152.60 = 1220.80  
STUDS &amp; PLATES VOLUME (FT3) 180.00 .... Estimated volume from LEEP-Costing_EC.xls
OPENINGS VOLUME (FT3) 422.32 X 1 = 422.32  
NET INSULATION VOLUME (FT3): 1220.8 - 180 - 422.32 = 618.48  
INSULATION PRICE ($):  5293.00 plus 30% markup = 6881.00  ... From LEEP-Costing_EC.xls
INSULATION UNIT PRICE ($): 6881/618.48 = 11.13
Initial estimates from Peter Amerongen seem excessively high.
Quick conversation with one supplier (McClellands Home Hardware of Poltimore, QC) yielded this estimate:
R40 celulose 25 lb bags @ $9.99
For R40 wall of approx. 153 x 8 = 1224 ft2, will need about 85 bags, or 85 x $9.99 = $850 in materials.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Labour estimated as 10% of total framing labour in LEEP-Costing-EC.xls for double stud walls, divided by net cu.ft. of R40 insulation required.</t>
        </r>
      </text>
    </comment>
  </commentList>
</comments>
</file>

<file path=xl/sharedStrings.xml><?xml version="1.0" encoding="utf-8"?>
<sst xmlns="http://schemas.openxmlformats.org/spreadsheetml/2006/main" count="1242" uniqueCount="245">
  <si>
    <t>Upgrading from 3.57ACH to 1.75 (caulking framing, airtight boxes and sealing penetrations)</t>
  </si>
  <si>
    <t>sf floor area</t>
  </si>
  <si>
    <t>Upgrading from 3.57ACH to 1.25 (using sealed rim joist product)</t>
  </si>
  <si>
    <t>Upgrading from 3.57 to 1.0 (flashing joist cavities with spray foam)</t>
  </si>
  <si>
    <t>Upgrading from 3.57 to 0.6 (flashing joist cavities with spray foam)</t>
  </si>
  <si>
    <t>Air Sealing Credit 1.0 (flashing joist cavities with spray foam) (assumes 2 floors - divide by 2 if bungalow)</t>
  </si>
  <si>
    <t>Air Sealing Credit 1.75 (caulking framing, airtight boxes and sealing penetrations) (assumes 2 floors - divide by 2 if bungalow)</t>
  </si>
  <si>
    <t>Air Sealing Credit 1.25 (using sealed rim joist product) (assumes 2 floors - divide by 2 if bungalow)</t>
  </si>
  <si>
    <t>Framing, conventional, 38x140mm (2"x6") @ 406mm (16”) o.c.</t>
  </si>
  <si>
    <t>sf wall</t>
  </si>
  <si>
    <t>Framing, advanced, 38x140mm (2"x6") @ 610mm (24”) o.c</t>
  </si>
  <si>
    <t>Framing, double stud wall, 305mm (10 or 12") (expand footprint)</t>
  </si>
  <si>
    <t>Framing, double stud wall, 305mm (10 or 12") (Maintian existing footprint)</t>
  </si>
  <si>
    <t>Framing, double stud, VIP wall</t>
  </si>
  <si>
    <t>Framing, interior basement, 38x89mm (2"x4") @ 610mm (24") o.c.</t>
  </si>
  <si>
    <t>Framing, conventional, 38x89mm (2"x4") @ 406mm (16”) o.c.</t>
  </si>
  <si>
    <t>Framing, interior basement, 38x140mm (2"x6") @ 610mm (24") o.c.</t>
  </si>
  <si>
    <t>1/2" Gypsum board</t>
  </si>
  <si>
    <t>OSB, 12mm (7/16")</t>
  </si>
  <si>
    <t>sf applied</t>
  </si>
  <si>
    <t>Air barrier membrane (includes taping seams)</t>
  </si>
  <si>
    <t>Self sealing vapour permeable air barrier membrane (includes taping seams)</t>
  </si>
  <si>
    <t>1/2" plywood</t>
  </si>
  <si>
    <t>Insulation, spray foam, 38mm (2"), R6/inch</t>
  </si>
  <si>
    <t>Insulation, spray foam 2pd urethane, 5.5" thickness (R-33)</t>
  </si>
  <si>
    <t>Insulation, spray foam, 2pound urethane, 7.5" thickness (R-45)</t>
  </si>
  <si>
    <t>Insulation, R12 batt</t>
  </si>
  <si>
    <t>Insulation, R14 batt (fiberglass for 2x4 walls)</t>
  </si>
  <si>
    <t>Insulation, R14 batt (mineral wool for 2x4 walls)</t>
  </si>
  <si>
    <t>Insulation, R20 batt</t>
  </si>
  <si>
    <t>Insulation, R22 batt</t>
  </si>
  <si>
    <t>Insulation, R24 batt</t>
  </si>
  <si>
    <t>Insulation, R31 batt</t>
  </si>
  <si>
    <t>Insulation, R40 dense-pack cellulose (12" double stud wall only)</t>
  </si>
  <si>
    <t>Insulation, R36 dense-pack cellulose (10" double stud wall only)</t>
  </si>
  <si>
    <t>Insulation, Vacuum Insulated Panel, 15mm, installed within stud cavities only</t>
  </si>
  <si>
    <t>Insulation, Vacuum Insulated Panel, 20mm, installed within stud cavities only</t>
  </si>
  <si>
    <t>Insulation, Vacuum Insulated Panel, 10mm, installed within stud cavities only</t>
  </si>
  <si>
    <t>Insulation, rigid, 25mm (1")</t>
  </si>
  <si>
    <t>Insulation, rigid, 51mm (2")</t>
  </si>
  <si>
    <t>Insulation, rigid, 51mm (2 1/2")</t>
  </si>
  <si>
    <t>Insulation, rigid, 102mm (4")</t>
  </si>
  <si>
    <t>Insulation mineral wool board 8 lb. 89mm (1.5") w/ 19mmx89mm (1x4) vertical PT strapping &amp; screws</t>
  </si>
  <si>
    <t>Insulation mineral wool board 8 lb. 100mm (2") w/ 19mmx89mm (1x4) vertical PT strapping &amp; screws</t>
  </si>
  <si>
    <t>Insulation mineral wool board 8 lb. 150mm (3") w/ 19mmx89mm (1x4) vertical PT strapping &amp; screws</t>
  </si>
  <si>
    <t>Insulation mineral wool board 8 lb. 150mm (3.5") w/ 19mmx89mm (1x4) vertical PT strapping &amp; screws</t>
  </si>
  <si>
    <t>Insulation mineral wool board 8 lb. 150mm (4") w/ 19mmx89mm (1x4) vertical PT strapping &amp; screws</t>
  </si>
  <si>
    <t>Insulation mineral wool board 8 lb. 150mm (5") w/ 19mmx89mm (1x4) vertical PT strapping &amp; screws</t>
  </si>
  <si>
    <t>Insulation mineral wool board 8 lb. 150mm (6") w/ 19mmx89mm (1x4) vertical PT strapping &amp; screws</t>
  </si>
  <si>
    <t>Vapour barrier, 6 mil</t>
  </si>
  <si>
    <t>Selective vapour membrain</t>
  </si>
  <si>
    <t>Insulation, Polyisocyanurate 51mm (1")</t>
  </si>
  <si>
    <t>Insulation, Polyisocyanurate 51mm (2")</t>
  </si>
  <si>
    <t>Insulation, Polyisocyanurate 51mm (3")</t>
  </si>
  <si>
    <t>Insulation, Polyisocyanurate 51mm (4")</t>
  </si>
  <si>
    <t>Insulation, XPS Type 4, rigid, 25mm (1")</t>
  </si>
  <si>
    <t>Insulation, XPS Type 4, rigid, 38mm (1-1/2")</t>
  </si>
  <si>
    <t>Insulation, XPS Type 4, rigid, 51mm (2")</t>
  </si>
  <si>
    <t>Insulation, XPS Type 4, rigid, 51mm (2") - Hanscomb</t>
  </si>
  <si>
    <t>Insulation, XPS Type 4, rigid, 64mm (2-1/2")</t>
  </si>
  <si>
    <t>Insulation, EPS Type 1, rigid, 25mm (1")</t>
  </si>
  <si>
    <t>Insulation, EPS Type 1, rigid, 38mm (1-1/2")</t>
  </si>
  <si>
    <t>Insulation, EPS Type 1, rigid, 51mm (2")</t>
  </si>
  <si>
    <t>Insulation, EPS Type 1, rigid, 51mm (3")</t>
  </si>
  <si>
    <t>Insulation, EPS Type 1, rigid, 51mm (4")</t>
  </si>
  <si>
    <t>Insulation, EPS Type 2, rigid, 25mm (1")</t>
  </si>
  <si>
    <t>Insulation, EPS Type 2, rigid, 38mm (1-1/2")</t>
  </si>
  <si>
    <t>Insulation, EPS Type 2, rigid, 51mm (2")</t>
  </si>
  <si>
    <t>Insulation, EPS Type 2, rigid, 76mm (3")</t>
  </si>
  <si>
    <t>Insulation, EPS Type 2, rigid 4"</t>
  </si>
  <si>
    <t>Insulation, XPS Type 3, rigid, 25mm (1")</t>
  </si>
  <si>
    <t>Insulation, XPS Type 3, rigid, 25mm (1.5")</t>
  </si>
  <si>
    <t>Insulation, XPS Type 3, rigid, 25mm (2")</t>
  </si>
  <si>
    <t>Insulation, XPS Type 3, rigid, 25mm (3")</t>
  </si>
  <si>
    <t>Insulation, XPS Type 3, rigid, 25mm (4")</t>
  </si>
  <si>
    <t>R40 - cost including materials (insulation and raised-heel truss), labour, mark-up and taxes</t>
  </si>
  <si>
    <t>sf attic</t>
  </si>
  <si>
    <t>R50 - cost including materials (insulation and raised-heel truss), labour, mark-up and taxes</t>
  </si>
  <si>
    <t>R60 - cost including materials (insulation and raised-heel truss), labour, mark-up and taxes</t>
  </si>
  <si>
    <t>R70 - cost including materials (insulation and raised-heel truss), labour, mark-up and taxes</t>
  </si>
  <si>
    <t>R80 - cost including materials (insulation and 21" raised-heel truss), labour, mark-up and taxes</t>
  </si>
  <si>
    <t>R90 - cost including materials (insulation and 21" raised-heel truss), labour, mark-up and taxes</t>
  </si>
  <si>
    <t>R100 - cost including materials (insulation and 21" raised-heel truss), labour, mark-up and taxes</t>
  </si>
  <si>
    <t>ICF wall, 152mm (6") core, 57mm (2-1/4") includes: damproofing and drywall</t>
  </si>
  <si>
    <t>ICF wall, 152mm (6") core, 57mm (2-1/4") includes: damproofing and drywall (Hanscomb)</t>
  </si>
  <si>
    <t>Hanscomb Report</t>
  </si>
  <si>
    <t>Structural insulated panels (SIP), 165mm (6-1/2"), R26, including splines, foam, &amp; caulking</t>
  </si>
  <si>
    <t>Structural insulated panels (SIP), 260mm (10-1/4"), R38, including splines, foam, &amp; caulking</t>
  </si>
  <si>
    <t>Structural insulated panels (SIP), 260mm 8-1/4"), R30, including splines, foam, &amp; caulking</t>
  </si>
  <si>
    <t>Windows, DG, vinyl, low-e soft, argon, Insulating spacers - casement</t>
  </si>
  <si>
    <t>Windows, DG, vinyl, low-e soft, argon, Insulating spacers - picture</t>
  </si>
  <si>
    <t>Windows, DG, vinyl, low-e soft, argon, Insulating spacers - fixed</t>
  </si>
  <si>
    <t>Windows, DG, vinyl, low-e soft, argon, Insulating spacers - slider</t>
  </si>
  <si>
    <t>Windows, DG, vinyl, low-e hard, argon, Insulating spacers - casement</t>
  </si>
  <si>
    <t>Windows, DG, vinyl, low-e hard, argon, Insulating spacers - picture</t>
  </si>
  <si>
    <t>Windows, DG, vinyl, low-e hard, argon, Insulating spacers - fixed</t>
  </si>
  <si>
    <t>Windows, DG, vinyl, low-e hard, argon, Insulating spacers - slider</t>
  </si>
  <si>
    <t>Windows, TG, vinyl, low-e hard, argon, Insulating spacers - casement</t>
  </si>
  <si>
    <t>Windows, TG, vinyl, low-e hard, argon, Insulating spacers - picture</t>
  </si>
  <si>
    <t>Windows, TG, vinyl, low-e hard, argon, Insulating spacers - fixed</t>
  </si>
  <si>
    <t>Windows, TG, vinyl, low-e hard, argon, Insulating spacers - slider</t>
  </si>
  <si>
    <t>Windows, TG, vinyl, low-e soft, argon, Insulating spacers - casement</t>
  </si>
  <si>
    <t>Windows, TG, vinyl, low-e soft, argon, Insulating spacers - picture</t>
  </si>
  <si>
    <t>Windows, TG, vinyl, low-e soft, argon, Insulating spacers - fixed</t>
  </si>
  <si>
    <t>Windows, TG, vinyl, low-e soft, argon, Insulating spacers - slider</t>
  </si>
  <si>
    <t>Concrete cast-in-place foundation wall, 203mm (8"), excluding footings</t>
  </si>
  <si>
    <t>Exterior dampproofing</t>
  </si>
  <si>
    <t>Floor slab, 76mm (3"), cast-in-place (Includes VB)</t>
  </si>
  <si>
    <t>Insulation, basement slab, XPS type 4, 38mm (2")</t>
  </si>
  <si>
    <t>Brick</t>
  </si>
  <si>
    <t>General roofing</t>
  </si>
  <si>
    <t>Additional Framing, interior basement, 38x89mm (2"x4") @ 610mm (24") o.c.</t>
  </si>
  <si>
    <t xml:space="preserve">Additional foundation wall </t>
  </si>
  <si>
    <t>Floor construction (TJI+subfloor+gypsum+strapping)</t>
  </si>
  <si>
    <t>Window Jamb Extensions (Per 1" Jamb extension)</t>
  </si>
  <si>
    <t>Lump sum</t>
  </si>
  <si>
    <t>Add 1" thickness to foundation</t>
  </si>
  <si>
    <t>Add 2" thickness to foundation</t>
  </si>
  <si>
    <t>Add 3" thickness to foundation</t>
  </si>
  <si>
    <t>Add 4" thickness to foundation</t>
  </si>
  <si>
    <t>Generic addition for thick walls</t>
  </si>
  <si>
    <t>Furnace 94% AFUE, 14kW output, PSC motor</t>
  </si>
  <si>
    <t>ea</t>
  </si>
  <si>
    <t>Furnace, 94% AFUE VS 2 stage, 70 Mbtuh input, 19.5 kW max output, incl. vent kit &amp; HRV interlock</t>
  </si>
  <si>
    <t>Furnace, 96% AFUE ECM motor, 30 Mbtuh input, 8.75 kW max output</t>
  </si>
  <si>
    <t>Ducting, central forced air</t>
  </si>
  <si>
    <t>Ducting, zoned forced air</t>
  </si>
  <si>
    <t>Ducting</t>
  </si>
  <si>
    <t>HRV</t>
  </si>
  <si>
    <t>HRV, conventional SRE 70% @ 0, 61% @ -25</t>
  </si>
  <si>
    <t>HRV, conventional SRE 60% @ 0, 55% @ -25</t>
  </si>
  <si>
    <t>HRV, high performer, 78% @ 0, 72% @ -25 with ECM</t>
  </si>
  <si>
    <t>DHW</t>
  </si>
  <si>
    <t>DHW tank, NG, 246 litres (65 USG), power vented, EF 0.60</t>
  </si>
  <si>
    <t>DHW tank, gas fuelled, 190 L (50 USG), power vented, EF 0.62</t>
  </si>
  <si>
    <t>DHW heater, gas fuelled, on-demand, EF 0.94</t>
  </si>
  <si>
    <t>DHW tank, gas fuelled, 190 L (50 USG), power vented, EF 0.67</t>
  </si>
  <si>
    <t>DHW tank, electric, 246 L (65 USG),EF 0.89</t>
  </si>
  <si>
    <t>DHW heater, gas fuelled, on-demand, EF 0.95 (P9 Rated System, TPF 95)</t>
  </si>
  <si>
    <t>DHW heat pump water heater, 50 gal, EF 2.3</t>
  </si>
  <si>
    <t>DHW heat pump water heater, 50 gal, EF 2.35 (GE)</t>
  </si>
  <si>
    <t>DHW heat pump water heater, 50 gal, EF 2.35 (Rheem)</t>
  </si>
  <si>
    <t>AC 2.5 ton, 13 SEER (2.5 ton)</t>
  </si>
  <si>
    <t>AC 2.5 ton, 14 SEER (2 ton)</t>
  </si>
  <si>
    <t>GSHP, 4 ton, 11 kW,  incl. pump ass., drillin &amp; piping, ethanol, aux. heaters &amp; collateral costs.</t>
  </si>
  <si>
    <t>GSHP, 3 ton, 8.5 kW,  incl. pump ass., trenching &amp; piping, ethanol &amp; aux. heaters</t>
  </si>
  <si>
    <t>GSHP, 4 ton, 11 kW,  incl. pump ass., trenching &amp; piping, ethanol &amp; aux. heaters</t>
  </si>
  <si>
    <t>GSHP, 5 ton, 14 kW,  incl. pump ass., trenching &amp; piping, ethanol &amp; aux. heaters</t>
  </si>
  <si>
    <t>GSHP</t>
  </si>
  <si>
    <t>CCASHP, 11.7 kW incl. ECM air handler w/coil, staging controls, tank, aux. heater &amp; Tstat</t>
  </si>
  <si>
    <t xml:space="preserve">CCASHP, Ductless Mini-splits, Mitsubishi MSZ-FE12NA </t>
  </si>
  <si>
    <t>CCASHP</t>
  </si>
  <si>
    <t>Air handler, 1-zone, 17.5 kW @ 140ºF EWT incl. ECM motor, circ. Pump, and electrical</t>
  </si>
  <si>
    <t>Air handler, 1-zone, ECM motor, circ. Pump, and electrical (P9 Rated System, TPF 95)</t>
  </si>
  <si>
    <t>Micro-CHP system, backup furnace (95% AFUE) incl. vent kit, indirect DHW tank &amp; HRV interlock</t>
  </si>
  <si>
    <t>Integrated mechanical system, CSA P.10, OTFP 0.91, incl. space heating, DHW, and HRV</t>
  </si>
  <si>
    <t>Air handler, 1-zone, 17.5 kW @ 140ºF EWT incl. ECM motor &amp; 1 thermostat</t>
  </si>
  <si>
    <t>Air handler, 3-zone, 17.5 kW @ 140ºF EWT incl. ECM motor &amp; 3 thermostats</t>
  </si>
  <si>
    <t>Incandescent bulb</t>
  </si>
  <si>
    <t>CFL</t>
  </si>
  <si>
    <t>LED</t>
  </si>
  <si>
    <t>Standard manual switches</t>
  </si>
  <si>
    <t>Automated switches</t>
  </si>
  <si>
    <t>Additional plug in garage, 240V, 40A, excluding charging station (ME20)</t>
  </si>
  <si>
    <t>Base case wiring, includes all switches, receptacles, cable and labour</t>
  </si>
  <si>
    <t>Structured Wiring, includes all switches, receptacles, cable and labour</t>
  </si>
  <si>
    <t>DWHR unit, 91cm (36"), 102mm (4") drain, 13mm (1/2") supply</t>
  </si>
  <si>
    <t>Copper pipe to and from DWHR and DHW systems</t>
  </si>
  <si>
    <t>linear feet</t>
  </si>
  <si>
    <t>PVC drain stack</t>
  </si>
  <si>
    <t>DWHR unit, 91cm (36"), 76mm (3") drain, 13mm (1/2") supply</t>
  </si>
  <si>
    <t>DWHR unit, 152cm (60"), 76mm (3") drain, 13mm (1/2") supply</t>
  </si>
  <si>
    <t>Passive solar design (RC03)</t>
  </si>
  <si>
    <t xml:space="preserve">Solar photovoltaic system, installed on roof, 1 kW </t>
  </si>
  <si>
    <t xml:space="preserve">Solar photovoltaic system, installed on roof, 5 kW </t>
  </si>
  <si>
    <t>No renewable energy system installed</t>
  </si>
  <si>
    <t>Solar DHW system, two 1.2mx2.4m collectors, solar boiler, 270 litre tank, controls and pumps</t>
  </si>
  <si>
    <t>Solar Ready conduit supply and install</t>
  </si>
  <si>
    <t>Solar Ready roof truss design and install</t>
  </si>
  <si>
    <t>No accomodation for solar</t>
  </si>
  <si>
    <t>Solar light tube kit, including roof unit, flashing, ceiling fixture &amp; 3m (10') of tubing (RC07)</t>
  </si>
  <si>
    <t>Roof-mounted wind turbine, 3.5 kW @ 12.5 m/s (RC10)</t>
  </si>
  <si>
    <t>LastEditDate</t>
  </si>
  <si>
    <t>LastEditInit</t>
  </si>
  <si>
    <t>SM</t>
  </si>
  <si>
    <t>DataSource</t>
  </si>
  <si>
    <t>Envelope</t>
  </si>
  <si>
    <t>AirTightness</t>
  </si>
  <si>
    <t>Framing</t>
  </si>
  <si>
    <t>Drywall</t>
  </si>
  <si>
    <t>Sheathing</t>
  </si>
  <si>
    <t>Units</t>
  </si>
  <si>
    <t>MatUnCost</t>
  </si>
  <si>
    <t>MatMod</t>
  </si>
  <si>
    <t>MatModUnCost</t>
  </si>
  <si>
    <t>LabUnCost</t>
  </si>
  <si>
    <t>LabMod</t>
  </si>
  <si>
    <t>LabModUnCost</t>
  </si>
  <si>
    <t>MatCat1</t>
  </si>
  <si>
    <t>MatCat2</t>
  </si>
  <si>
    <t>CeilingInsulation</t>
  </si>
  <si>
    <t>WallInsulation</t>
  </si>
  <si>
    <t>ICFWalls</t>
  </si>
  <si>
    <t>SIPS</t>
  </si>
  <si>
    <t>Windows</t>
  </si>
  <si>
    <t>FndWall</t>
  </si>
  <si>
    <t>BsmtFloor</t>
  </si>
  <si>
    <t>ThkWallAdd</t>
  </si>
  <si>
    <t>MechElec</t>
  </si>
  <si>
    <t>Furnaces</t>
  </si>
  <si>
    <t>TotUnCost</t>
  </si>
  <si>
    <t>Builder</t>
  </si>
  <si>
    <t>AC</t>
  </si>
  <si>
    <t>Combi</t>
  </si>
  <si>
    <t>MicroCHP</t>
  </si>
  <si>
    <t>IMS</t>
  </si>
  <si>
    <t>ZonedAir</t>
  </si>
  <si>
    <t>Lighting</t>
  </si>
  <si>
    <t>Switches</t>
  </si>
  <si>
    <t>Other</t>
  </si>
  <si>
    <t>Wiring</t>
  </si>
  <si>
    <t>Plug</t>
  </si>
  <si>
    <t>DWHR</t>
  </si>
  <si>
    <t>RETCOMM</t>
  </si>
  <si>
    <t>PassiveSolar</t>
  </si>
  <si>
    <t>PV</t>
  </si>
  <si>
    <t>SDHW</t>
  </si>
  <si>
    <t>SolarReady</t>
  </si>
  <si>
    <t>Description</t>
  </si>
  <si>
    <t>DataNote</t>
  </si>
  <si>
    <t xml:space="preserve">sf floor </t>
  </si>
  <si>
    <t>BCV1_1</t>
  </si>
  <si>
    <t>ACH</t>
  </si>
  <si>
    <t>$/sf</t>
  </si>
  <si>
    <t>Using logarithmic fit equation:</t>
  </si>
  <si>
    <t>Cost ($/sf)</t>
  </si>
  <si>
    <t>Raw data:</t>
  </si>
  <si>
    <t>R-Value</t>
  </si>
  <si>
    <t>Using regression fit equation:</t>
  </si>
  <si>
    <t>R-value</t>
  </si>
  <si>
    <t>CEILING INSULATION</t>
  </si>
  <si>
    <t>AIR SEALING</t>
  </si>
  <si>
    <t>WALL INSULATION</t>
  </si>
  <si>
    <t>Fibreglass Batts</t>
  </si>
  <si>
    <t>Rigid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</si>
</sst>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4" fontId="1" fillId="0" borderId="2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horizontal="center" vertical="center"/>
    </xf>
    <xf numFmtId="4" fontId="4" fillId="0" borderId="2" xfId="0" applyNumberFormat="1" applyFont="1" applyFill="1" applyBorder="1" applyAlignment="1" applyProtection="1">
      <alignment horizontal="right" vertical="center"/>
      <protection locked="0"/>
    </xf>
    <xf numFmtId="4" fontId="1" fillId="0" borderId="2" xfId="0" applyNumberFormat="1" applyFont="1" applyFill="1" applyBorder="1" applyAlignment="1" applyProtection="1">
      <alignment horizontal="right" vertical="center"/>
    </xf>
    <xf numFmtId="4" fontId="1" fillId="3" borderId="2" xfId="0" applyNumberFormat="1" applyFont="1" applyFill="1" applyBorder="1" applyAlignment="1" applyProtection="1">
      <alignment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" fontId="1" fillId="3" borderId="2" xfId="0" applyNumberFormat="1" applyFont="1" applyFill="1" applyBorder="1" applyAlignment="1" applyProtection="1">
      <alignment horizontal="right" vertical="center"/>
    </xf>
    <xf numFmtId="4" fontId="1" fillId="3" borderId="2" xfId="0" applyNumberFormat="1" applyFont="1" applyFill="1" applyBorder="1" applyAlignment="1" applyProtection="1">
      <alignment horizontal="right" vertical="center"/>
      <protection locked="0"/>
    </xf>
    <xf numFmtId="4" fontId="1" fillId="0" borderId="2" xfId="0" applyNumberFormat="1" applyFont="1" applyFill="1" applyBorder="1" applyAlignment="1" applyProtection="1">
      <alignment horizontal="right" vertical="center"/>
      <protection locked="0"/>
    </xf>
    <xf numFmtId="164" fontId="1" fillId="0" borderId="2" xfId="0" applyNumberFormat="1" applyFont="1" applyFill="1" applyBorder="1" applyAlignment="1" applyProtection="1">
      <alignment horizontal="center" vertical="center"/>
    </xf>
    <xf numFmtId="4" fontId="1" fillId="0" borderId="8" xfId="0" applyNumberFormat="1" applyFont="1" applyFill="1" applyBorder="1" applyAlignment="1" applyProtection="1">
      <alignment vertical="center"/>
    </xf>
    <xf numFmtId="49" fontId="1" fillId="0" borderId="8" xfId="0" applyNumberFormat="1" applyFont="1" applyFill="1" applyBorder="1" applyAlignment="1" applyProtection="1">
      <alignment horizontal="center" vertical="center"/>
    </xf>
    <xf numFmtId="4" fontId="1" fillId="0" borderId="8" xfId="0" applyNumberFormat="1" applyFont="1" applyFill="1" applyBorder="1" applyAlignment="1" applyProtection="1">
      <alignment horizontal="right" vertical="center"/>
    </xf>
    <xf numFmtId="164" fontId="1" fillId="0" borderId="8" xfId="0" applyNumberFormat="1" applyFont="1" applyFill="1" applyBorder="1" applyAlignment="1" applyProtection="1">
      <alignment horizontal="center" vertical="center"/>
    </xf>
    <xf numFmtId="4" fontId="3" fillId="4" borderId="1" xfId="0" applyNumberFormat="1" applyFont="1" applyFill="1" applyBorder="1" applyAlignment="1" applyProtection="1">
      <alignment horizontal="center" wrapText="1"/>
    </xf>
    <xf numFmtId="49" fontId="3" fillId="4" borderId="1" xfId="0" applyNumberFormat="1" applyFont="1" applyFill="1" applyBorder="1" applyAlignment="1" applyProtection="1">
      <alignment horizontal="center" wrapText="1"/>
    </xf>
    <xf numFmtId="4" fontId="3" fillId="5" borderId="1" xfId="0" applyNumberFormat="1" applyFont="1" applyFill="1" applyBorder="1" applyAlignment="1" applyProtection="1">
      <alignment horizontal="center" wrapText="1"/>
    </xf>
    <xf numFmtId="4" fontId="1" fillId="5" borderId="9" xfId="0" applyNumberFormat="1" applyFont="1" applyFill="1" applyBorder="1" applyAlignment="1" applyProtection="1">
      <alignment horizontal="right" vertical="center"/>
    </xf>
    <xf numFmtId="4" fontId="1" fillId="5" borderId="10" xfId="0" applyNumberFormat="1" applyFont="1" applyFill="1" applyBorder="1" applyAlignment="1" applyProtection="1">
      <alignment horizontal="right" vertical="center"/>
    </xf>
    <xf numFmtId="4" fontId="1" fillId="5" borderId="11" xfId="0" applyNumberFormat="1" applyFont="1" applyFill="1" applyBorder="1" applyAlignment="1" applyProtection="1">
      <alignment horizontal="right" vertical="center"/>
    </xf>
    <xf numFmtId="4" fontId="1" fillId="5" borderId="3" xfId="0" applyNumberFormat="1" applyFont="1" applyFill="1" applyBorder="1" applyAlignment="1" applyProtection="1">
      <alignment horizontal="right" vertical="center"/>
    </xf>
    <xf numFmtId="4" fontId="1" fillId="5" borderId="4" xfId="0" applyNumberFormat="1" applyFont="1" applyFill="1" applyBorder="1" applyAlignment="1" applyProtection="1">
      <alignment horizontal="right" vertical="center"/>
    </xf>
    <xf numFmtId="4" fontId="1" fillId="5" borderId="5" xfId="0" applyNumberFormat="1" applyFont="1" applyFill="1" applyBorder="1" applyAlignment="1" applyProtection="1">
      <alignment horizontal="right" vertical="center"/>
    </xf>
    <xf numFmtId="4" fontId="4" fillId="5" borderId="5" xfId="0" applyNumberFormat="1" applyFont="1" applyFill="1" applyBorder="1" applyAlignment="1" applyProtection="1">
      <alignment horizontal="right" vertical="center"/>
      <protection locked="0"/>
    </xf>
    <xf numFmtId="4" fontId="1" fillId="5" borderId="5" xfId="0" applyNumberFormat="1" applyFont="1" applyFill="1" applyBorder="1" applyAlignment="1" applyProtection="1">
      <alignment horizontal="right" vertical="center"/>
      <protection locked="0"/>
    </xf>
    <xf numFmtId="4" fontId="1" fillId="5" borderId="6" xfId="0" applyNumberFormat="1" applyFont="1" applyFill="1" applyBorder="1" applyAlignment="1" applyProtection="1">
      <alignment horizontal="right" vertical="center"/>
    </xf>
    <xf numFmtId="4" fontId="1" fillId="5" borderId="7" xfId="0" applyNumberFormat="1" applyFont="1" applyFill="1" applyBorder="1" applyAlignment="1" applyProtection="1">
      <alignment horizontal="right" vertical="center"/>
    </xf>
    <xf numFmtId="0" fontId="0" fillId="5" borderId="0" xfId="0" applyFill="1" applyProtection="1"/>
    <xf numFmtId="4" fontId="3" fillId="6" borderId="1" xfId="0" applyNumberFormat="1" applyFont="1" applyFill="1" applyBorder="1" applyAlignment="1" applyProtection="1">
      <alignment horizontal="center" wrapText="1"/>
    </xf>
    <xf numFmtId="2" fontId="1" fillId="6" borderId="9" xfId="0" applyNumberFormat="1" applyFont="1" applyFill="1" applyBorder="1" applyAlignment="1" applyProtection="1">
      <alignment horizontal="right" vertical="center"/>
    </xf>
    <xf numFmtId="4" fontId="1" fillId="6" borderId="10" xfId="0" applyNumberFormat="1" applyFont="1" applyFill="1" applyBorder="1" applyAlignment="1" applyProtection="1">
      <alignment horizontal="right" vertical="center"/>
    </xf>
    <xf numFmtId="4" fontId="1" fillId="6" borderId="11" xfId="0" applyNumberFormat="1" applyFont="1" applyFill="1" applyBorder="1" applyAlignment="1" applyProtection="1">
      <alignment horizontal="right" vertical="center"/>
    </xf>
    <xf numFmtId="2" fontId="1" fillId="6" borderId="3" xfId="0" applyNumberFormat="1" applyFont="1" applyFill="1" applyBorder="1" applyAlignment="1" applyProtection="1">
      <alignment horizontal="right" vertical="center"/>
    </xf>
    <xf numFmtId="4" fontId="1" fillId="6" borderId="4" xfId="0" applyNumberFormat="1" applyFont="1" applyFill="1" applyBorder="1" applyAlignment="1" applyProtection="1">
      <alignment horizontal="right" vertical="center"/>
    </xf>
    <xf numFmtId="4" fontId="1" fillId="6" borderId="5" xfId="0" applyNumberFormat="1" applyFont="1" applyFill="1" applyBorder="1" applyAlignment="1" applyProtection="1">
      <alignment horizontal="right" vertical="center"/>
    </xf>
    <xf numFmtId="4" fontId="4" fillId="6" borderId="5" xfId="0" applyNumberFormat="1" applyFont="1" applyFill="1" applyBorder="1" applyAlignment="1" applyProtection="1">
      <alignment horizontal="right" vertical="center"/>
      <protection locked="0"/>
    </xf>
    <xf numFmtId="4" fontId="1" fillId="6" borderId="5" xfId="0" applyNumberFormat="1" applyFont="1" applyFill="1" applyBorder="1" applyAlignment="1" applyProtection="1">
      <alignment horizontal="right" vertical="center"/>
      <protection locked="0"/>
    </xf>
    <xf numFmtId="0" fontId="0" fillId="6" borderId="0" xfId="0" applyFill="1" applyProtection="1"/>
    <xf numFmtId="4" fontId="1" fillId="0" borderId="8" xfId="0" applyNumberFormat="1" applyFont="1" applyFill="1" applyBorder="1" applyAlignment="1" applyProtection="1">
      <alignment horizontal="center" vertical="center"/>
    </xf>
    <xf numFmtId="4" fontId="1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Air Sealing - Upgrade Cost ($/sf) from 3.57 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fits'!$C$2</c:f>
              <c:strCache>
                <c:ptCount val="1"/>
                <c:pt idx="0">
                  <c:v>$/sf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130343423229301"/>
                  <c:y val="-0.2521575109343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fits'!$B$3:$B$7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1.75</c:v>
                </c:pt>
                <c:pt idx="4">
                  <c:v>3.57</c:v>
                </c:pt>
              </c:numCache>
            </c:numRef>
          </c:xVal>
          <c:yVal>
            <c:numRef>
              <c:f>'Regression fits'!$C$3:$C$7</c:f>
              <c:numCache>
                <c:formatCode>#,##0.00</c:formatCode>
                <c:ptCount val="5"/>
                <c:pt idx="0">
                  <c:v>1.7357083333333334</c:v>
                </c:pt>
                <c:pt idx="1">
                  <c:v>1.3974583333333335</c:v>
                </c:pt>
                <c:pt idx="2">
                  <c:v>1.1288750000000003</c:v>
                </c:pt>
                <c:pt idx="3">
                  <c:v>0.81950000000000001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6F4-9A61-D7DB714A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4256"/>
        <c:axId val="318388520"/>
      </c:scatterChart>
      <c:valAx>
        <c:axId val="3183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8520"/>
        <c:crosses val="autoZero"/>
        <c:crossBetween val="midCat"/>
      </c:valAx>
      <c:valAx>
        <c:axId val="3183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Ceiling</a:t>
            </a:r>
            <a:r>
              <a:rPr lang="en-CA" baseline="0"/>
              <a:t> insulation - Upgrade Cost ($/sf) vs. R</a:t>
            </a:r>
          </a:p>
        </c:rich>
      </c:tx>
      <c:layout>
        <c:manualLayout>
          <c:xMode val="edge"/>
          <c:yMode val="edge"/>
          <c:x val="0.16150678040244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fits'!$C$21</c:f>
              <c:strCache>
                <c:ptCount val="1"/>
                <c:pt idx="0">
                  <c:v>$/sf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897935775727"/>
                  <c:y val="0.1626505540974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fits'!$B$22:$B$28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'Regression fits'!$C$22:$C$28</c:f>
              <c:numCache>
                <c:formatCode>#,##0.00</c:formatCode>
                <c:ptCount val="7"/>
                <c:pt idx="0">
                  <c:v>1.5620000000000001</c:v>
                </c:pt>
                <c:pt idx="1">
                  <c:v>1.9580000000000002</c:v>
                </c:pt>
                <c:pt idx="2">
                  <c:v>2.2440000000000002</c:v>
                </c:pt>
                <c:pt idx="3">
                  <c:v>2.6840000000000002</c:v>
                </c:pt>
                <c:pt idx="4">
                  <c:v>3.0679000000000003</c:v>
                </c:pt>
                <c:pt idx="5">
                  <c:v>3.4540000000000006</c:v>
                </c:pt>
                <c:pt idx="6">
                  <c:v>3.8390000000000004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3-45A9-A4FE-3ABAF751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41168"/>
        <c:axId val="422642152"/>
      </c:scatterChart>
      <c:valAx>
        <c:axId val="4226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2152"/>
        <c:crosses val="autoZero"/>
        <c:crossBetween val="midCat"/>
      </c:valAx>
      <c:valAx>
        <c:axId val="4226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Wall insulation Batts - Cost ($/sf) vs.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fits'!$C$42</c:f>
              <c:strCache>
                <c:ptCount val="1"/>
                <c:pt idx="0">
                  <c:v>$/sf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62598425196854"/>
                  <c:y val="0.1329764508603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fits'!$B$43:$B$48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</c:numCache>
            </c:numRef>
          </c:xVal>
          <c:yVal>
            <c:numRef>
              <c:f>'Regression fits'!$C$43:$C$48</c:f>
              <c:numCache>
                <c:formatCode>#,##0.00</c:formatCode>
                <c:ptCount val="6"/>
                <c:pt idx="0">
                  <c:v>0.55000000000000004</c:v>
                </c:pt>
                <c:pt idx="1">
                  <c:v>0.53900000000000003</c:v>
                </c:pt>
                <c:pt idx="2">
                  <c:v>0.60499999999999998</c:v>
                </c:pt>
                <c:pt idx="3">
                  <c:v>0.93500000000000005</c:v>
                </c:pt>
                <c:pt idx="4">
                  <c:v>1.5400000000000003</c:v>
                </c:pt>
                <c:pt idx="5">
                  <c:v>1.5180000000000002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7-4A3A-A6B4-FB24A626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8176"/>
        <c:axId val="434623256"/>
      </c:scatterChart>
      <c:valAx>
        <c:axId val="4346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3256"/>
        <c:crosses val="autoZero"/>
        <c:crossBetween val="midCat"/>
      </c:valAx>
      <c:valAx>
        <c:axId val="4346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4761</xdr:rowOff>
    </xdr:from>
    <xdr:to>
      <xdr:col>11</xdr:col>
      <xdr:colOff>504825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19</xdr:row>
      <xdr:rowOff>152400</xdr:rowOff>
    </xdr:from>
    <xdr:to>
      <xdr:col>11</xdr:col>
      <xdr:colOff>504824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595312</xdr:colOff>
      <xdr:row>40</xdr:row>
      <xdr:rowOff>28575</xdr:rowOff>
    </xdr:from>
    <xdr:to>
      <xdr:col>11</xdr:col>
      <xdr:colOff>290512</xdr:colOff>
      <xdr:row>57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BC/Housing_&amp;_Buildings/HBCS_2012_2016_Initiatives/PERD_Envelope_Subprogram/Work_Documents/BuildingEnvelope%20SubTask/Jan2012/Building%20Envelope/Calculation%20Examples%20for%20IG_Ja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G-examples"/>
    </sheetNames>
    <sheetDataSet>
      <sheetData sheetId="0" refreshError="1">
        <row r="2">
          <cell r="E2">
            <v>0.03</v>
          </cell>
        </row>
        <row r="3">
          <cell r="B3">
            <v>0.23</v>
          </cell>
          <cell r="E3">
            <v>0.12</v>
          </cell>
        </row>
        <row r="4">
          <cell r="B4">
            <v>0.77</v>
          </cell>
        </row>
        <row r="5">
          <cell r="B5">
            <v>0.2</v>
          </cell>
        </row>
        <row r="6">
          <cell r="B6">
            <v>0.8</v>
          </cell>
        </row>
        <row r="9">
          <cell r="E9">
            <v>0.11</v>
          </cell>
        </row>
        <row r="15">
          <cell r="E15">
            <v>7.6249999999999998E-2</v>
          </cell>
        </row>
        <row r="28">
          <cell r="E28">
            <v>0.77429999999999999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003">
    <tabColor indexed="8"/>
    <pageSetUpPr fitToPage="1"/>
  </sheetPr>
  <dimension ref="A1:O173"/>
  <sheetViews>
    <sheetView tabSelected="1" zoomScale="85" zoomScaleNormal="85" workbookViewId="0">
      <pane ySplit="1" topLeftCell="A19" activePane="bottomLeft" state="frozen"/>
      <selection activeCell="B1" sqref="B1"/>
      <selection pane="bottomLeft" activeCell="A41" sqref="A41"/>
    </sheetView>
  </sheetViews>
  <sheetFormatPr defaultRowHeight="12.75" x14ac:dyDescent="0.2"/>
  <cols>
    <col min="1" max="1" width="76.7109375" style="1" customWidth="1"/>
    <col min="2" max="2" width="11.42578125" style="1" customWidth="1"/>
    <col min="3" max="3" width="13.140625" style="1" customWidth="1"/>
    <col min="4" max="4" width="11" style="1" customWidth="1"/>
    <col min="5" max="7" width="12.42578125" style="32" customWidth="1"/>
    <col min="8" max="10" width="12.42578125" style="42" customWidth="1"/>
    <col min="11" max="11" width="11.85546875" style="1" customWidth="1"/>
    <col min="12" max="13" width="12.7109375" style="2" customWidth="1"/>
    <col min="14" max="15" width="12" style="2" customWidth="1"/>
    <col min="16" max="17" width="9.140625" style="1"/>
    <col min="18" max="18" width="2.42578125" style="1" customWidth="1"/>
    <col min="19" max="16384" width="9.140625" style="1"/>
  </cols>
  <sheetData>
    <row r="1" spans="1:15" ht="25.5" x14ac:dyDescent="0.2">
      <c r="A1" s="19" t="s">
        <v>228</v>
      </c>
      <c r="B1" s="19" t="s">
        <v>198</v>
      </c>
      <c r="C1" s="19" t="s">
        <v>199</v>
      </c>
      <c r="D1" s="20" t="s">
        <v>191</v>
      </c>
      <c r="E1" s="21" t="s">
        <v>192</v>
      </c>
      <c r="F1" s="21" t="s">
        <v>193</v>
      </c>
      <c r="G1" s="21" t="s">
        <v>194</v>
      </c>
      <c r="H1" s="33" t="s">
        <v>195</v>
      </c>
      <c r="I1" s="33" t="s">
        <v>196</v>
      </c>
      <c r="J1" s="33" t="s">
        <v>197</v>
      </c>
      <c r="K1" s="19" t="s">
        <v>210</v>
      </c>
      <c r="L1" s="19" t="s">
        <v>183</v>
      </c>
      <c r="M1" s="19" t="s">
        <v>182</v>
      </c>
      <c r="N1" s="19" t="s">
        <v>185</v>
      </c>
      <c r="O1" s="19" t="s">
        <v>229</v>
      </c>
    </row>
    <row r="2" spans="1:15" s="3" customFormat="1" ht="15" x14ac:dyDescent="0.2">
      <c r="A2" s="15" t="s">
        <v>0</v>
      </c>
      <c r="B2" s="15" t="s">
        <v>186</v>
      </c>
      <c r="C2" s="15" t="s">
        <v>187</v>
      </c>
      <c r="D2" s="16" t="s">
        <v>1</v>
      </c>
      <c r="E2" s="22">
        <f>1788/2400</f>
        <v>0.745</v>
      </c>
      <c r="F2" s="23">
        <v>1.1000000000000001</v>
      </c>
      <c r="G2" s="24">
        <f t="shared" ref="G2:G8" si="0">+E2*F2</f>
        <v>0.81950000000000001</v>
      </c>
      <c r="H2" s="34">
        <v>0</v>
      </c>
      <c r="I2" s="35">
        <v>1.1000000000000001</v>
      </c>
      <c r="J2" s="36">
        <f t="shared" ref="J2:J8" si="1">+H2*I2</f>
        <v>0</v>
      </c>
      <c r="K2" s="17">
        <f t="shared" ref="K2:K8" si="2">+J2+G2</f>
        <v>0.81950000000000001</v>
      </c>
      <c r="L2" s="43" t="s">
        <v>184</v>
      </c>
      <c r="M2" s="18">
        <v>40780</v>
      </c>
      <c r="N2" s="18" t="s">
        <v>231</v>
      </c>
      <c r="O2" s="18" t="s">
        <v>211</v>
      </c>
    </row>
    <row r="3" spans="1:15" s="3" customFormat="1" ht="15" x14ac:dyDescent="0.2">
      <c r="A3" s="5" t="s">
        <v>2</v>
      </c>
      <c r="B3" s="5" t="s">
        <v>186</v>
      </c>
      <c r="C3" s="5" t="s">
        <v>187</v>
      </c>
      <c r="D3" s="6" t="s">
        <v>1</v>
      </c>
      <c r="E3" s="25">
        <f>2463/2400</f>
        <v>1.0262500000000001</v>
      </c>
      <c r="F3" s="26">
        <v>1.1000000000000001</v>
      </c>
      <c r="G3" s="27">
        <f t="shared" si="0"/>
        <v>1.1288750000000003</v>
      </c>
      <c r="H3" s="37">
        <v>0</v>
      </c>
      <c r="I3" s="38">
        <v>1.1000000000000001</v>
      </c>
      <c r="J3" s="39">
        <f t="shared" si="1"/>
        <v>0</v>
      </c>
      <c r="K3" s="8">
        <f t="shared" si="2"/>
        <v>1.1288750000000003</v>
      </c>
      <c r="L3" s="44" t="s">
        <v>184</v>
      </c>
      <c r="M3" s="14">
        <v>40780</v>
      </c>
      <c r="N3" s="18" t="s">
        <v>231</v>
      </c>
      <c r="O3" s="14" t="s">
        <v>211</v>
      </c>
    </row>
    <row r="4" spans="1:15" s="3" customFormat="1" ht="15" x14ac:dyDescent="0.2">
      <c r="A4" s="5" t="s">
        <v>3</v>
      </c>
      <c r="B4" s="5" t="s">
        <v>186</v>
      </c>
      <c r="C4" s="5" t="s">
        <v>187</v>
      </c>
      <c r="D4" s="6" t="s">
        <v>1</v>
      </c>
      <c r="E4" s="25">
        <f>3049/2400</f>
        <v>1.2704166666666667</v>
      </c>
      <c r="F4" s="26">
        <v>1.1000000000000001</v>
      </c>
      <c r="G4" s="27">
        <f t="shared" si="0"/>
        <v>1.3974583333333335</v>
      </c>
      <c r="H4" s="37">
        <v>0</v>
      </c>
      <c r="I4" s="38">
        <v>1.1000000000000001</v>
      </c>
      <c r="J4" s="39">
        <f t="shared" si="1"/>
        <v>0</v>
      </c>
      <c r="K4" s="8">
        <f t="shared" si="2"/>
        <v>1.3974583333333335</v>
      </c>
      <c r="L4" s="44" t="s">
        <v>184</v>
      </c>
      <c r="M4" s="14">
        <v>40780</v>
      </c>
      <c r="N4" s="18" t="s">
        <v>231</v>
      </c>
      <c r="O4" s="14" t="s">
        <v>211</v>
      </c>
    </row>
    <row r="5" spans="1:15" s="3" customFormat="1" ht="15" x14ac:dyDescent="0.2">
      <c r="A5" s="5" t="s">
        <v>4</v>
      </c>
      <c r="B5" s="5" t="s">
        <v>186</v>
      </c>
      <c r="C5" s="5" t="s">
        <v>187</v>
      </c>
      <c r="D5" s="6" t="s">
        <v>1</v>
      </c>
      <c r="E5" s="25">
        <f>3787/2400</f>
        <v>1.5779166666666666</v>
      </c>
      <c r="F5" s="26">
        <v>1.1000000000000001</v>
      </c>
      <c r="G5" s="27">
        <f t="shared" si="0"/>
        <v>1.7357083333333334</v>
      </c>
      <c r="H5" s="37">
        <v>0</v>
      </c>
      <c r="I5" s="38">
        <v>1.1000000000000001</v>
      </c>
      <c r="J5" s="39">
        <f t="shared" si="1"/>
        <v>0</v>
      </c>
      <c r="K5" s="8">
        <f t="shared" si="2"/>
        <v>1.7357083333333334</v>
      </c>
      <c r="L5" s="44" t="s">
        <v>184</v>
      </c>
      <c r="M5" s="14">
        <v>40780</v>
      </c>
      <c r="N5" s="18" t="s">
        <v>231</v>
      </c>
      <c r="O5" s="14" t="s">
        <v>211</v>
      </c>
    </row>
    <row r="6" spans="1:15" s="3" customFormat="1" ht="15" x14ac:dyDescent="0.2">
      <c r="A6" s="5" t="s">
        <v>5</v>
      </c>
      <c r="B6" s="5" t="s">
        <v>186</v>
      </c>
      <c r="C6" s="5" t="s">
        <v>187</v>
      </c>
      <c r="D6" s="6" t="s">
        <v>1</v>
      </c>
      <c r="E6" s="25">
        <f>-3049/2400</f>
        <v>-1.2704166666666667</v>
      </c>
      <c r="F6" s="26">
        <v>1.1000000000000001</v>
      </c>
      <c r="G6" s="27">
        <f t="shared" si="0"/>
        <v>-1.3974583333333335</v>
      </c>
      <c r="H6" s="37">
        <v>0</v>
      </c>
      <c r="I6" s="38">
        <v>1.1000000000000001</v>
      </c>
      <c r="J6" s="39">
        <f t="shared" si="1"/>
        <v>0</v>
      </c>
      <c r="K6" s="8">
        <f t="shared" si="2"/>
        <v>-1.3974583333333335</v>
      </c>
      <c r="L6" s="44" t="s">
        <v>184</v>
      </c>
      <c r="M6" s="14">
        <v>40780</v>
      </c>
      <c r="N6" s="18" t="s">
        <v>231</v>
      </c>
      <c r="O6" s="14" t="s">
        <v>211</v>
      </c>
    </row>
    <row r="7" spans="1:15" s="3" customFormat="1" ht="15" x14ac:dyDescent="0.2">
      <c r="A7" s="5" t="s">
        <v>6</v>
      </c>
      <c r="B7" s="5" t="s">
        <v>186</v>
      </c>
      <c r="C7" s="5" t="s">
        <v>187</v>
      </c>
      <c r="D7" s="6" t="s">
        <v>1</v>
      </c>
      <c r="E7" s="25">
        <f>-1788/2400</f>
        <v>-0.745</v>
      </c>
      <c r="F7" s="26">
        <v>1.1000000000000001</v>
      </c>
      <c r="G7" s="27">
        <f t="shared" si="0"/>
        <v>-0.81950000000000001</v>
      </c>
      <c r="H7" s="37">
        <v>0</v>
      </c>
      <c r="I7" s="38">
        <v>1.1000000000000001</v>
      </c>
      <c r="J7" s="39">
        <f t="shared" si="1"/>
        <v>0</v>
      </c>
      <c r="K7" s="8">
        <f t="shared" si="2"/>
        <v>-0.81950000000000001</v>
      </c>
      <c r="L7" s="44" t="s">
        <v>184</v>
      </c>
      <c r="M7" s="14">
        <v>40780</v>
      </c>
      <c r="N7" s="18" t="s">
        <v>231</v>
      </c>
      <c r="O7" s="14" t="s">
        <v>211</v>
      </c>
    </row>
    <row r="8" spans="1:15" s="3" customFormat="1" ht="15" x14ac:dyDescent="0.2">
      <c r="A8" s="5" t="s">
        <v>7</v>
      </c>
      <c r="B8" s="5" t="s">
        <v>186</v>
      </c>
      <c r="C8" s="5" t="s">
        <v>187</v>
      </c>
      <c r="D8" s="6" t="s">
        <v>1</v>
      </c>
      <c r="E8" s="25">
        <f>-2463/2400</f>
        <v>-1.0262500000000001</v>
      </c>
      <c r="F8" s="26">
        <v>1.1000000000000001</v>
      </c>
      <c r="G8" s="27">
        <f t="shared" si="0"/>
        <v>-1.1288750000000003</v>
      </c>
      <c r="H8" s="37">
        <v>0</v>
      </c>
      <c r="I8" s="38">
        <v>1.1000000000000001</v>
      </c>
      <c r="J8" s="39">
        <f t="shared" si="1"/>
        <v>0</v>
      </c>
      <c r="K8" s="8">
        <f t="shared" si="2"/>
        <v>-1.1288750000000003</v>
      </c>
      <c r="L8" s="44" t="s">
        <v>184</v>
      </c>
      <c r="M8" s="14">
        <v>40780</v>
      </c>
      <c r="N8" s="18" t="s">
        <v>231</v>
      </c>
      <c r="O8" s="14" t="s">
        <v>211</v>
      </c>
    </row>
    <row r="9" spans="1:15" s="4" customFormat="1" x14ac:dyDescent="0.2">
      <c r="A9" s="5" t="s">
        <v>8</v>
      </c>
      <c r="B9" s="5" t="s">
        <v>186</v>
      </c>
      <c r="C9" s="5" t="s">
        <v>188</v>
      </c>
      <c r="D9" s="6" t="s">
        <v>9</v>
      </c>
      <c r="E9" s="25">
        <v>0.63</v>
      </c>
      <c r="F9" s="26">
        <v>1.1000000000000001</v>
      </c>
      <c r="G9" s="28">
        <f t="shared" ref="G9:G34" si="3">+E9*F9</f>
        <v>0.69300000000000006</v>
      </c>
      <c r="H9" s="37">
        <v>0.81</v>
      </c>
      <c r="I9" s="38">
        <v>1.1000000000000001</v>
      </c>
      <c r="J9" s="40">
        <f t="shared" ref="J9:J34" si="4">+H9*I9</f>
        <v>0.89100000000000013</v>
      </c>
      <c r="K9" s="7">
        <f t="shared" ref="K9:K34" si="5">+J9+G9</f>
        <v>1.5840000000000001</v>
      </c>
      <c r="L9" s="44" t="s">
        <v>184</v>
      </c>
      <c r="M9" s="14">
        <v>40780</v>
      </c>
      <c r="N9" s="18" t="s">
        <v>231</v>
      </c>
      <c r="O9" s="14" t="s">
        <v>211</v>
      </c>
    </row>
    <row r="10" spans="1:15" s="4" customFormat="1" x14ac:dyDescent="0.2">
      <c r="A10" s="5" t="s">
        <v>10</v>
      </c>
      <c r="B10" s="5" t="s">
        <v>186</v>
      </c>
      <c r="C10" s="5" t="s">
        <v>188</v>
      </c>
      <c r="D10" s="6" t="s">
        <v>9</v>
      </c>
      <c r="E10" s="25">
        <v>0.6</v>
      </c>
      <c r="F10" s="26">
        <v>1.1000000000000001</v>
      </c>
      <c r="G10" s="28">
        <f t="shared" si="3"/>
        <v>0.66</v>
      </c>
      <c r="H10" s="37">
        <v>0.75</v>
      </c>
      <c r="I10" s="38">
        <v>1.1000000000000001</v>
      </c>
      <c r="J10" s="40">
        <f t="shared" si="4"/>
        <v>0.82500000000000007</v>
      </c>
      <c r="K10" s="7">
        <f t="shared" si="5"/>
        <v>1.4850000000000001</v>
      </c>
      <c r="L10" s="44" t="s">
        <v>184</v>
      </c>
      <c r="M10" s="14">
        <v>40780</v>
      </c>
      <c r="N10" s="18" t="s">
        <v>231</v>
      </c>
      <c r="O10" s="14" t="s">
        <v>211</v>
      </c>
    </row>
    <row r="11" spans="1:15" s="4" customFormat="1" x14ac:dyDescent="0.2">
      <c r="A11" s="5" t="s">
        <v>11</v>
      </c>
      <c r="B11" s="5" t="s">
        <v>186</v>
      </c>
      <c r="C11" s="5" t="s">
        <v>188</v>
      </c>
      <c r="D11" s="6" t="s">
        <v>9</v>
      </c>
      <c r="E11" s="25">
        <v>0.8</v>
      </c>
      <c r="F11" s="26">
        <v>1.1000000000000001</v>
      </c>
      <c r="G11" s="28">
        <f t="shared" si="3"/>
        <v>0.88000000000000012</v>
      </c>
      <c r="H11" s="37">
        <v>1.26</v>
      </c>
      <c r="I11" s="38">
        <v>1.1000000000000001</v>
      </c>
      <c r="J11" s="40">
        <f t="shared" si="4"/>
        <v>1.3860000000000001</v>
      </c>
      <c r="K11" s="7">
        <f t="shared" si="5"/>
        <v>2.266</v>
      </c>
      <c r="L11" s="44" t="s">
        <v>184</v>
      </c>
      <c r="M11" s="14">
        <v>40780</v>
      </c>
      <c r="N11" s="18" t="s">
        <v>231</v>
      </c>
      <c r="O11" s="14" t="s">
        <v>211</v>
      </c>
    </row>
    <row r="12" spans="1:15" s="4" customFormat="1" x14ac:dyDescent="0.2">
      <c r="A12" s="5" t="s">
        <v>12</v>
      </c>
      <c r="B12" s="5" t="s">
        <v>186</v>
      </c>
      <c r="C12" s="5" t="s">
        <v>188</v>
      </c>
      <c r="D12" s="6" t="s">
        <v>9</v>
      </c>
      <c r="E12" s="25">
        <v>0.64</v>
      </c>
      <c r="F12" s="26">
        <v>1.1000000000000001</v>
      </c>
      <c r="G12" s="28">
        <f t="shared" si="3"/>
        <v>0.70400000000000007</v>
      </c>
      <c r="H12" s="37">
        <v>1.19</v>
      </c>
      <c r="I12" s="38">
        <v>1.1000000000000001</v>
      </c>
      <c r="J12" s="40">
        <f t="shared" si="4"/>
        <v>1.3089999999999999</v>
      </c>
      <c r="K12" s="7">
        <f t="shared" si="5"/>
        <v>2.0129999999999999</v>
      </c>
      <c r="L12" s="44" t="s">
        <v>184</v>
      </c>
      <c r="M12" s="14">
        <v>40780</v>
      </c>
      <c r="N12" s="18" t="s">
        <v>231</v>
      </c>
      <c r="O12" s="14" t="s">
        <v>211</v>
      </c>
    </row>
    <row r="13" spans="1:15" s="4" customFormat="1" x14ac:dyDescent="0.2">
      <c r="A13" s="5" t="s">
        <v>13</v>
      </c>
      <c r="B13" s="5" t="s">
        <v>186</v>
      </c>
      <c r="C13" s="5" t="s">
        <v>188</v>
      </c>
      <c r="D13" s="6" t="s">
        <v>9</v>
      </c>
      <c r="E13" s="25">
        <v>0.49</v>
      </c>
      <c r="F13" s="26">
        <v>1.1000000000000001</v>
      </c>
      <c r="G13" s="28">
        <f t="shared" si="3"/>
        <v>0.53900000000000003</v>
      </c>
      <c r="H13" s="37">
        <v>1.1000000000000001</v>
      </c>
      <c r="I13" s="38">
        <v>1.1000000000000001</v>
      </c>
      <c r="J13" s="40">
        <f t="shared" si="4"/>
        <v>1.2100000000000002</v>
      </c>
      <c r="K13" s="7">
        <f t="shared" si="5"/>
        <v>1.7490000000000001</v>
      </c>
      <c r="L13" s="44" t="s">
        <v>184</v>
      </c>
      <c r="M13" s="14">
        <v>40780</v>
      </c>
      <c r="N13" s="18" t="s">
        <v>231</v>
      </c>
      <c r="O13" s="14" t="s">
        <v>211</v>
      </c>
    </row>
    <row r="14" spans="1:15" s="4" customFormat="1" x14ac:dyDescent="0.2">
      <c r="A14" s="5" t="s">
        <v>14</v>
      </c>
      <c r="B14" s="5" t="s">
        <v>186</v>
      </c>
      <c r="C14" s="5" t="s">
        <v>188</v>
      </c>
      <c r="D14" s="6" t="s">
        <v>9</v>
      </c>
      <c r="E14" s="25">
        <v>0.24</v>
      </c>
      <c r="F14" s="26">
        <v>1.1000000000000001</v>
      </c>
      <c r="G14" s="28">
        <f t="shared" si="3"/>
        <v>0.26400000000000001</v>
      </c>
      <c r="H14" s="37">
        <v>0.51</v>
      </c>
      <c r="I14" s="38">
        <v>1.1000000000000001</v>
      </c>
      <c r="J14" s="40">
        <f t="shared" si="4"/>
        <v>0.56100000000000005</v>
      </c>
      <c r="K14" s="7">
        <f t="shared" si="5"/>
        <v>0.82500000000000007</v>
      </c>
      <c r="L14" s="44" t="s">
        <v>184</v>
      </c>
      <c r="M14" s="14">
        <v>40780</v>
      </c>
      <c r="N14" s="18" t="s">
        <v>231</v>
      </c>
      <c r="O14" s="14" t="s">
        <v>211</v>
      </c>
    </row>
    <row r="15" spans="1:15" s="4" customFormat="1" x14ac:dyDescent="0.2">
      <c r="A15" s="5" t="s">
        <v>15</v>
      </c>
      <c r="B15" s="5" t="s">
        <v>186</v>
      </c>
      <c r="C15" s="5" t="s">
        <v>188</v>
      </c>
      <c r="D15" s="6" t="s">
        <v>9</v>
      </c>
      <c r="E15" s="25">
        <v>0.46</v>
      </c>
      <c r="F15" s="26">
        <v>1.1000000000000001</v>
      </c>
      <c r="G15" s="28">
        <f t="shared" si="3"/>
        <v>0.50600000000000012</v>
      </c>
      <c r="H15" s="37">
        <v>0.81</v>
      </c>
      <c r="I15" s="38">
        <v>1.1000000000000001</v>
      </c>
      <c r="J15" s="40">
        <f t="shared" si="4"/>
        <v>0.89100000000000013</v>
      </c>
      <c r="K15" s="7">
        <f t="shared" si="5"/>
        <v>1.3970000000000002</v>
      </c>
      <c r="L15" s="44" t="s">
        <v>184</v>
      </c>
      <c r="M15" s="14">
        <v>40780</v>
      </c>
      <c r="N15" s="18" t="s">
        <v>231</v>
      </c>
      <c r="O15" s="14" t="s">
        <v>211</v>
      </c>
    </row>
    <row r="16" spans="1:15" s="4" customFormat="1" x14ac:dyDescent="0.2">
      <c r="A16" s="5" t="s">
        <v>16</v>
      </c>
      <c r="B16" s="5" t="s">
        <v>186</v>
      </c>
      <c r="C16" s="5" t="s">
        <v>188</v>
      </c>
      <c r="D16" s="6" t="s">
        <v>9</v>
      </c>
      <c r="E16" s="25">
        <v>0.36359999999999998</v>
      </c>
      <c r="F16" s="26">
        <v>1.1000000000000001</v>
      </c>
      <c r="G16" s="28">
        <f t="shared" si="3"/>
        <v>0.39995999999999998</v>
      </c>
      <c r="H16" s="37">
        <v>0.51</v>
      </c>
      <c r="I16" s="38">
        <v>1.1000000000000001</v>
      </c>
      <c r="J16" s="40">
        <f t="shared" si="4"/>
        <v>0.56100000000000005</v>
      </c>
      <c r="K16" s="7">
        <f t="shared" si="5"/>
        <v>0.96096000000000004</v>
      </c>
      <c r="L16" s="44" t="s">
        <v>184</v>
      </c>
      <c r="M16" s="14">
        <v>40780</v>
      </c>
      <c r="N16" s="18" t="s">
        <v>231</v>
      </c>
      <c r="O16" s="14" t="s">
        <v>211</v>
      </c>
    </row>
    <row r="17" spans="1:15" s="4" customFormat="1" x14ac:dyDescent="0.2">
      <c r="A17" s="5" t="s">
        <v>17</v>
      </c>
      <c r="B17" s="5" t="s">
        <v>186</v>
      </c>
      <c r="C17" s="5" t="s">
        <v>189</v>
      </c>
      <c r="D17" s="6" t="s">
        <v>9</v>
      </c>
      <c r="E17" s="25">
        <v>0.35</v>
      </c>
      <c r="F17" s="26">
        <v>1.1000000000000001</v>
      </c>
      <c r="G17" s="28">
        <f t="shared" si="3"/>
        <v>0.38500000000000001</v>
      </c>
      <c r="H17" s="37">
        <v>0.41</v>
      </c>
      <c r="I17" s="38">
        <v>1.1000000000000001</v>
      </c>
      <c r="J17" s="40">
        <f t="shared" si="4"/>
        <v>0.45100000000000001</v>
      </c>
      <c r="K17" s="7">
        <f t="shared" si="5"/>
        <v>0.83600000000000008</v>
      </c>
      <c r="L17" s="44" t="s">
        <v>184</v>
      </c>
      <c r="M17" s="14">
        <v>40780</v>
      </c>
      <c r="N17" s="18" t="s">
        <v>231</v>
      </c>
      <c r="O17" s="14" t="s">
        <v>211</v>
      </c>
    </row>
    <row r="18" spans="1:15" s="4" customFormat="1" x14ac:dyDescent="0.2">
      <c r="A18" s="5" t="s">
        <v>18</v>
      </c>
      <c r="B18" s="5" t="s">
        <v>186</v>
      </c>
      <c r="C18" s="5" t="s">
        <v>190</v>
      </c>
      <c r="D18" s="6" t="s">
        <v>19</v>
      </c>
      <c r="E18" s="25">
        <v>0.26</v>
      </c>
      <c r="F18" s="26">
        <v>1.1000000000000001</v>
      </c>
      <c r="G18" s="28">
        <f t="shared" si="3"/>
        <v>0.28600000000000003</v>
      </c>
      <c r="H18" s="37">
        <v>0</v>
      </c>
      <c r="I18" s="38">
        <v>1.1000000000000001</v>
      </c>
      <c r="J18" s="40">
        <f t="shared" si="4"/>
        <v>0</v>
      </c>
      <c r="K18" s="7">
        <f t="shared" si="5"/>
        <v>0.28600000000000003</v>
      </c>
      <c r="L18" s="44" t="s">
        <v>184</v>
      </c>
      <c r="M18" s="14">
        <v>40780</v>
      </c>
      <c r="N18" s="18" t="s">
        <v>231</v>
      </c>
      <c r="O18" s="14" t="s">
        <v>211</v>
      </c>
    </row>
    <row r="19" spans="1:15" s="4" customFormat="1" x14ac:dyDescent="0.2">
      <c r="A19" s="5" t="s">
        <v>20</v>
      </c>
      <c r="B19" s="5" t="s">
        <v>186</v>
      </c>
      <c r="C19" s="5" t="s">
        <v>190</v>
      </c>
      <c r="D19" s="6" t="s">
        <v>19</v>
      </c>
      <c r="E19" s="25">
        <v>0.12</v>
      </c>
      <c r="F19" s="26">
        <v>1.1000000000000001</v>
      </c>
      <c r="G19" s="28">
        <f t="shared" si="3"/>
        <v>0.13200000000000001</v>
      </c>
      <c r="H19" s="37">
        <v>0.26</v>
      </c>
      <c r="I19" s="38">
        <v>1.1000000000000001</v>
      </c>
      <c r="J19" s="40">
        <f t="shared" si="4"/>
        <v>0.28600000000000003</v>
      </c>
      <c r="K19" s="7">
        <f t="shared" si="5"/>
        <v>0.41800000000000004</v>
      </c>
      <c r="L19" s="44" t="s">
        <v>184</v>
      </c>
      <c r="M19" s="14">
        <v>40780</v>
      </c>
      <c r="N19" s="18" t="s">
        <v>231</v>
      </c>
      <c r="O19" s="14" t="s">
        <v>211</v>
      </c>
    </row>
    <row r="20" spans="1:15" s="4" customFormat="1" x14ac:dyDescent="0.2">
      <c r="A20" s="5" t="s">
        <v>21</v>
      </c>
      <c r="B20" s="5" t="s">
        <v>186</v>
      </c>
      <c r="C20" s="5" t="s">
        <v>190</v>
      </c>
      <c r="D20" s="6" t="s">
        <v>19</v>
      </c>
      <c r="E20" s="25">
        <v>0</v>
      </c>
      <c r="F20" s="26">
        <v>1.1000000000000001</v>
      </c>
      <c r="G20" s="28">
        <f>+E20*F20</f>
        <v>0</v>
      </c>
      <c r="H20" s="37">
        <v>0</v>
      </c>
      <c r="I20" s="38">
        <v>1.1000000000000001</v>
      </c>
      <c r="J20" s="40">
        <f>+H20*I20</f>
        <v>0</v>
      </c>
      <c r="K20" s="7">
        <f>+J20+G20</f>
        <v>0</v>
      </c>
      <c r="L20" s="44" t="s">
        <v>184</v>
      </c>
      <c r="M20" s="14">
        <v>40780</v>
      </c>
      <c r="N20" s="18" t="s">
        <v>231</v>
      </c>
      <c r="O20" s="14" t="s">
        <v>211</v>
      </c>
    </row>
    <row r="21" spans="1:15" s="4" customFormat="1" x14ac:dyDescent="0.2">
      <c r="A21" s="5" t="s">
        <v>22</v>
      </c>
      <c r="B21" s="5" t="s">
        <v>186</v>
      </c>
      <c r="C21" s="5" t="s">
        <v>190</v>
      </c>
      <c r="D21" s="6" t="s">
        <v>19</v>
      </c>
      <c r="E21" s="25">
        <v>0.56999999999999995</v>
      </c>
      <c r="F21" s="26">
        <v>1.1000000000000001</v>
      </c>
      <c r="G21" s="28">
        <f>+E21*F21</f>
        <v>0.627</v>
      </c>
      <c r="H21" s="37">
        <v>0</v>
      </c>
      <c r="I21" s="38">
        <v>1.1000000000000001</v>
      </c>
      <c r="J21" s="40">
        <f>+H21*I21</f>
        <v>0</v>
      </c>
      <c r="K21" s="7">
        <f>+J21+G21</f>
        <v>0.627</v>
      </c>
      <c r="L21" s="44" t="s">
        <v>184</v>
      </c>
      <c r="M21" s="14">
        <v>40780</v>
      </c>
      <c r="N21" s="18" t="s">
        <v>231</v>
      </c>
      <c r="O21" s="14" t="s">
        <v>211</v>
      </c>
    </row>
    <row r="22" spans="1:15" s="4" customFormat="1" x14ac:dyDescent="0.2">
      <c r="A22" s="5" t="s">
        <v>23</v>
      </c>
      <c r="B22" s="5" t="s">
        <v>186</v>
      </c>
      <c r="C22" s="5" t="s">
        <v>201</v>
      </c>
      <c r="D22" s="6" t="s">
        <v>19</v>
      </c>
      <c r="E22" s="25">
        <v>1.64</v>
      </c>
      <c r="F22" s="26">
        <v>1.1000000000000001</v>
      </c>
      <c r="G22" s="27">
        <f t="shared" si="3"/>
        <v>1.804</v>
      </c>
      <c r="H22" s="37">
        <f>2063/2406</f>
        <v>0.85743973399833751</v>
      </c>
      <c r="I22" s="38">
        <v>1.1000000000000001</v>
      </c>
      <c r="J22" s="39">
        <f t="shared" si="4"/>
        <v>0.94318370739817137</v>
      </c>
      <c r="K22" s="8">
        <f t="shared" si="5"/>
        <v>2.7471837073981713</v>
      </c>
      <c r="L22" s="44" t="s">
        <v>184</v>
      </c>
      <c r="M22" s="14">
        <v>40780</v>
      </c>
      <c r="N22" s="18" t="s">
        <v>231</v>
      </c>
      <c r="O22" s="14" t="s">
        <v>211</v>
      </c>
    </row>
    <row r="23" spans="1:15" s="4" customFormat="1" x14ac:dyDescent="0.2">
      <c r="A23" s="5" t="s">
        <v>24</v>
      </c>
      <c r="B23" s="5" t="s">
        <v>186</v>
      </c>
      <c r="C23" s="5" t="s">
        <v>201</v>
      </c>
      <c r="D23" s="6" t="s">
        <v>19</v>
      </c>
      <c r="E23" s="25">
        <v>3.65</v>
      </c>
      <c r="F23" s="26">
        <v>1.1000000000000001</v>
      </c>
      <c r="G23" s="27">
        <f t="shared" si="3"/>
        <v>4.0150000000000006</v>
      </c>
      <c r="H23" s="37">
        <v>0</v>
      </c>
      <c r="I23" s="38">
        <v>1.1000000000000001</v>
      </c>
      <c r="J23" s="39">
        <f t="shared" si="4"/>
        <v>0</v>
      </c>
      <c r="K23" s="8">
        <f t="shared" si="5"/>
        <v>4.0150000000000006</v>
      </c>
      <c r="L23" s="44" t="s">
        <v>184</v>
      </c>
      <c r="M23" s="14">
        <v>40780</v>
      </c>
      <c r="N23" s="18" t="s">
        <v>231</v>
      </c>
      <c r="O23" s="14" t="s">
        <v>211</v>
      </c>
    </row>
    <row r="24" spans="1:15" s="4" customFormat="1" x14ac:dyDescent="0.2">
      <c r="A24" s="5" t="s">
        <v>25</v>
      </c>
      <c r="B24" s="5" t="s">
        <v>186</v>
      </c>
      <c r="C24" s="5" t="s">
        <v>201</v>
      </c>
      <c r="D24" s="6" t="s">
        <v>19</v>
      </c>
      <c r="E24" s="25">
        <v>4.95</v>
      </c>
      <c r="F24" s="26">
        <v>1.1000000000000001</v>
      </c>
      <c r="G24" s="27">
        <f t="shared" si="3"/>
        <v>5.4450000000000003</v>
      </c>
      <c r="H24" s="37">
        <v>0</v>
      </c>
      <c r="I24" s="38">
        <v>1.1000000000000001</v>
      </c>
      <c r="J24" s="39">
        <f t="shared" si="4"/>
        <v>0</v>
      </c>
      <c r="K24" s="8">
        <f t="shared" si="5"/>
        <v>5.4450000000000003</v>
      </c>
      <c r="L24" s="44" t="s">
        <v>184</v>
      </c>
      <c r="M24" s="14">
        <v>40780</v>
      </c>
      <c r="N24" s="18" t="s">
        <v>231</v>
      </c>
      <c r="O24" s="14" t="s">
        <v>211</v>
      </c>
    </row>
    <row r="25" spans="1:15" s="4" customFormat="1" x14ac:dyDescent="0.2">
      <c r="A25" s="5" t="s">
        <v>26</v>
      </c>
      <c r="B25" s="5" t="s">
        <v>186</v>
      </c>
      <c r="C25" s="5" t="s">
        <v>201</v>
      </c>
      <c r="D25" s="6" t="s">
        <v>19</v>
      </c>
      <c r="E25" s="25">
        <v>0.36</v>
      </c>
      <c r="F25" s="26">
        <v>1.1000000000000001</v>
      </c>
      <c r="G25" s="28">
        <f t="shared" si="3"/>
        <v>0.39600000000000002</v>
      </c>
      <c r="H25" s="37">
        <v>0.14000000000000001</v>
      </c>
      <c r="I25" s="38">
        <v>1.1000000000000001</v>
      </c>
      <c r="J25" s="40">
        <f t="shared" si="4"/>
        <v>0.15400000000000003</v>
      </c>
      <c r="K25" s="7">
        <f t="shared" si="5"/>
        <v>0.55000000000000004</v>
      </c>
      <c r="L25" s="44" t="s">
        <v>184</v>
      </c>
      <c r="M25" s="14">
        <v>40780</v>
      </c>
      <c r="N25" s="18" t="s">
        <v>231</v>
      </c>
      <c r="O25" s="14" t="s">
        <v>211</v>
      </c>
    </row>
    <row r="26" spans="1:15" s="4" customFormat="1" x14ac:dyDescent="0.2">
      <c r="A26" s="9" t="s">
        <v>27</v>
      </c>
      <c r="B26" s="5" t="s">
        <v>186</v>
      </c>
      <c r="C26" s="5" t="s">
        <v>201</v>
      </c>
      <c r="D26" s="10" t="s">
        <v>19</v>
      </c>
      <c r="E26" s="25">
        <v>0.35</v>
      </c>
      <c r="F26" s="26">
        <v>1.1000000000000001</v>
      </c>
      <c r="G26" s="27">
        <f>+E26*F26</f>
        <v>0.38500000000000001</v>
      </c>
      <c r="H26" s="37">
        <v>0.14000000000000001</v>
      </c>
      <c r="I26" s="38">
        <v>1.1000000000000001</v>
      </c>
      <c r="J26" s="39">
        <f>+H26*I26</f>
        <v>0.15400000000000003</v>
      </c>
      <c r="K26" s="11">
        <f>+J26+G26</f>
        <v>0.53900000000000003</v>
      </c>
      <c r="L26" s="44" t="s">
        <v>184</v>
      </c>
      <c r="M26" s="14">
        <v>40780</v>
      </c>
      <c r="N26" s="18" t="s">
        <v>231</v>
      </c>
      <c r="O26" s="14" t="s">
        <v>211</v>
      </c>
    </row>
    <row r="27" spans="1:15" s="4" customFormat="1" x14ac:dyDescent="0.2">
      <c r="A27" s="9" t="s">
        <v>28</v>
      </c>
      <c r="B27" s="5" t="s">
        <v>186</v>
      </c>
      <c r="C27" s="5" t="s">
        <v>201</v>
      </c>
      <c r="D27" s="10" t="s">
        <v>19</v>
      </c>
      <c r="E27" s="25">
        <v>0.63</v>
      </c>
      <c r="F27" s="26">
        <v>1.1000000000000001</v>
      </c>
      <c r="G27" s="29">
        <f>+E27*F27</f>
        <v>0.69300000000000006</v>
      </c>
      <c r="H27" s="37">
        <v>0.23</v>
      </c>
      <c r="I27" s="38">
        <v>1.1000000000000001</v>
      </c>
      <c r="J27" s="41">
        <f>+H27*I27</f>
        <v>0.25300000000000006</v>
      </c>
      <c r="K27" s="12">
        <f>+J27+G27</f>
        <v>0.94600000000000017</v>
      </c>
      <c r="L27" s="44" t="s">
        <v>184</v>
      </c>
      <c r="M27" s="14">
        <v>40780</v>
      </c>
      <c r="N27" s="18" t="s">
        <v>231</v>
      </c>
      <c r="O27" s="14" t="s">
        <v>211</v>
      </c>
    </row>
    <row r="28" spans="1:15" s="4" customFormat="1" x14ac:dyDescent="0.2">
      <c r="A28" s="5" t="s">
        <v>29</v>
      </c>
      <c r="B28" s="5" t="s">
        <v>186</v>
      </c>
      <c r="C28" s="5" t="s">
        <v>201</v>
      </c>
      <c r="D28" s="6" t="s">
        <v>19</v>
      </c>
      <c r="E28" s="25">
        <v>0.41</v>
      </c>
      <c r="F28" s="26">
        <v>1.1000000000000001</v>
      </c>
      <c r="G28" s="28">
        <f t="shared" si="3"/>
        <v>0.45100000000000001</v>
      </c>
      <c r="H28" s="37">
        <v>0.14000000000000001</v>
      </c>
      <c r="I28" s="38">
        <v>1.1000000000000001</v>
      </c>
      <c r="J28" s="40">
        <f t="shared" si="4"/>
        <v>0.15400000000000003</v>
      </c>
      <c r="K28" s="7">
        <f t="shared" si="5"/>
        <v>0.60499999999999998</v>
      </c>
      <c r="L28" s="44" t="s">
        <v>184</v>
      </c>
      <c r="M28" s="14">
        <v>40780</v>
      </c>
      <c r="N28" s="18" t="s">
        <v>231</v>
      </c>
      <c r="O28" s="14" t="s">
        <v>211</v>
      </c>
    </row>
    <row r="29" spans="1:15" s="4" customFormat="1" x14ac:dyDescent="0.2">
      <c r="A29" s="5" t="s">
        <v>30</v>
      </c>
      <c r="B29" s="5" t="s">
        <v>186</v>
      </c>
      <c r="C29" s="5" t="s">
        <v>201</v>
      </c>
      <c r="D29" s="6" t="s">
        <v>19</v>
      </c>
      <c r="E29" s="25">
        <v>0.71</v>
      </c>
      <c r="F29" s="26">
        <v>1.1000000000000001</v>
      </c>
      <c r="G29" s="28">
        <f t="shared" si="3"/>
        <v>0.78100000000000003</v>
      </c>
      <c r="H29" s="37">
        <v>0.14000000000000001</v>
      </c>
      <c r="I29" s="38">
        <v>1.1000000000000001</v>
      </c>
      <c r="J29" s="40">
        <f t="shared" si="4"/>
        <v>0.15400000000000003</v>
      </c>
      <c r="K29" s="7">
        <f t="shared" si="5"/>
        <v>0.93500000000000005</v>
      </c>
      <c r="L29" s="44" t="s">
        <v>184</v>
      </c>
      <c r="M29" s="14">
        <v>40780</v>
      </c>
      <c r="N29" s="18" t="s">
        <v>231</v>
      </c>
      <c r="O29" s="14" t="s">
        <v>211</v>
      </c>
    </row>
    <row r="30" spans="1:15" s="4" customFormat="1" x14ac:dyDescent="0.2">
      <c r="A30" s="5" t="s">
        <v>31</v>
      </c>
      <c r="B30" s="5" t="s">
        <v>186</v>
      </c>
      <c r="C30" s="5" t="s">
        <v>201</v>
      </c>
      <c r="D30" s="6" t="s">
        <v>19</v>
      </c>
      <c r="E30" s="25">
        <v>1.1200000000000001</v>
      </c>
      <c r="F30" s="26">
        <v>1.1000000000000001</v>
      </c>
      <c r="G30" s="28">
        <f>+E30*F30</f>
        <v>1.2320000000000002</v>
      </c>
      <c r="H30" s="37">
        <v>0.28000000000000003</v>
      </c>
      <c r="I30" s="38">
        <v>1.1000000000000001</v>
      </c>
      <c r="J30" s="40">
        <f>+H30*I30</f>
        <v>0.30800000000000005</v>
      </c>
      <c r="K30" s="7">
        <f>+J30+G30</f>
        <v>1.5400000000000003</v>
      </c>
      <c r="L30" s="44" t="s">
        <v>184</v>
      </c>
      <c r="M30" s="14">
        <v>40780</v>
      </c>
      <c r="N30" s="18" t="s">
        <v>231</v>
      </c>
      <c r="O30" s="14" t="s">
        <v>211</v>
      </c>
    </row>
    <row r="31" spans="1:15" s="4" customFormat="1" x14ac:dyDescent="0.2">
      <c r="A31" s="5" t="s">
        <v>32</v>
      </c>
      <c r="B31" s="5" t="s">
        <v>186</v>
      </c>
      <c r="C31" s="5" t="s">
        <v>201</v>
      </c>
      <c r="D31" s="6" t="s">
        <v>19</v>
      </c>
      <c r="E31" s="25">
        <v>1.1000000000000001</v>
      </c>
      <c r="F31" s="26">
        <v>1.1000000000000001</v>
      </c>
      <c r="G31" s="28">
        <f>+E31*F31</f>
        <v>1.2100000000000002</v>
      </c>
      <c r="H31" s="37">
        <v>0.28000000000000003</v>
      </c>
      <c r="I31" s="38">
        <v>1.1000000000000001</v>
      </c>
      <c r="J31" s="40">
        <f>+H31*I31</f>
        <v>0.30800000000000005</v>
      </c>
      <c r="K31" s="7">
        <f>+J31+G31</f>
        <v>1.5180000000000002</v>
      </c>
      <c r="L31" s="44" t="s">
        <v>184</v>
      </c>
      <c r="M31" s="14">
        <v>40780</v>
      </c>
      <c r="N31" s="18" t="s">
        <v>231</v>
      </c>
      <c r="O31" s="14" t="s">
        <v>211</v>
      </c>
    </row>
    <row r="32" spans="1:15" s="4" customFormat="1" x14ac:dyDescent="0.2">
      <c r="A32" s="5" t="s">
        <v>33</v>
      </c>
      <c r="B32" s="5" t="s">
        <v>186</v>
      </c>
      <c r="C32" s="5" t="s">
        <v>201</v>
      </c>
      <c r="D32" s="6" t="s">
        <v>19</v>
      </c>
      <c r="E32" s="25">
        <v>2.75</v>
      </c>
      <c r="F32" s="26">
        <v>1.1000000000000001</v>
      </c>
      <c r="G32" s="28">
        <f t="shared" si="3"/>
        <v>3.0250000000000004</v>
      </c>
      <c r="H32" s="37">
        <v>1.7</v>
      </c>
      <c r="I32" s="38">
        <v>1.1000000000000001</v>
      </c>
      <c r="J32" s="40">
        <f t="shared" si="4"/>
        <v>1.87</v>
      </c>
      <c r="K32" s="7">
        <f t="shared" si="5"/>
        <v>4.8950000000000005</v>
      </c>
      <c r="L32" s="44" t="s">
        <v>184</v>
      </c>
      <c r="M32" s="14">
        <v>40780</v>
      </c>
      <c r="N32" s="18" t="s">
        <v>231</v>
      </c>
      <c r="O32" s="14" t="s">
        <v>211</v>
      </c>
    </row>
    <row r="33" spans="1:15" s="4" customFormat="1" x14ac:dyDescent="0.2">
      <c r="A33" s="5" t="s">
        <v>34</v>
      </c>
      <c r="B33" s="5" t="s">
        <v>186</v>
      </c>
      <c r="C33" s="5" t="s">
        <v>201</v>
      </c>
      <c r="D33" s="6" t="s">
        <v>19</v>
      </c>
      <c r="E33" s="25">
        <v>2.29</v>
      </c>
      <c r="F33" s="26">
        <v>1.1000000000000001</v>
      </c>
      <c r="G33" s="28">
        <f>+E33*F33</f>
        <v>2.5190000000000001</v>
      </c>
      <c r="H33" s="37">
        <v>1.7</v>
      </c>
      <c r="I33" s="38">
        <v>1.1000000000000001</v>
      </c>
      <c r="J33" s="40">
        <f>+H33*I33</f>
        <v>1.87</v>
      </c>
      <c r="K33" s="7">
        <f>+J33+G33</f>
        <v>4.3890000000000002</v>
      </c>
      <c r="L33" s="44" t="s">
        <v>184</v>
      </c>
      <c r="M33" s="14">
        <v>40780</v>
      </c>
      <c r="N33" s="18" t="s">
        <v>231</v>
      </c>
      <c r="O33" s="14" t="s">
        <v>211</v>
      </c>
    </row>
    <row r="34" spans="1:15" s="4" customFormat="1" x14ac:dyDescent="0.2">
      <c r="A34" s="5" t="s">
        <v>35</v>
      </c>
      <c r="B34" s="5" t="s">
        <v>186</v>
      </c>
      <c r="C34" s="5" t="s">
        <v>201</v>
      </c>
      <c r="D34" s="6" t="s">
        <v>19</v>
      </c>
      <c r="E34" s="25">
        <v>6.5</v>
      </c>
      <c r="F34" s="26">
        <v>1.1000000000000001</v>
      </c>
      <c r="G34" s="28">
        <f t="shared" si="3"/>
        <v>7.15</v>
      </c>
      <c r="H34" s="37">
        <v>0.48</v>
      </c>
      <c r="I34" s="38">
        <v>1.1000000000000001</v>
      </c>
      <c r="J34" s="40">
        <f t="shared" si="4"/>
        <v>0.52800000000000002</v>
      </c>
      <c r="K34" s="7">
        <f t="shared" si="5"/>
        <v>7.6780000000000008</v>
      </c>
      <c r="L34" s="44" t="s">
        <v>184</v>
      </c>
      <c r="M34" s="14">
        <v>40780</v>
      </c>
      <c r="N34" s="18" t="s">
        <v>231</v>
      </c>
      <c r="O34" s="14" t="s">
        <v>211</v>
      </c>
    </row>
    <row r="35" spans="1:15" s="4" customFormat="1" x14ac:dyDescent="0.2">
      <c r="A35" s="5" t="s">
        <v>36</v>
      </c>
      <c r="B35" s="5" t="s">
        <v>186</v>
      </c>
      <c r="C35" s="5" t="s">
        <v>201</v>
      </c>
      <c r="D35" s="6" t="s">
        <v>19</v>
      </c>
      <c r="E35" s="25">
        <v>14.64</v>
      </c>
      <c r="F35" s="26">
        <v>1.1000000000000001</v>
      </c>
      <c r="G35" s="28">
        <f>+E35*F35</f>
        <v>16.104000000000003</v>
      </c>
      <c r="H35" s="37">
        <v>0.48</v>
      </c>
      <c r="I35" s="38">
        <v>1.1000000000000001</v>
      </c>
      <c r="J35" s="40">
        <f>+H35*I35</f>
        <v>0.52800000000000002</v>
      </c>
      <c r="K35" s="7">
        <f>+J35+G35</f>
        <v>16.632000000000001</v>
      </c>
      <c r="L35" s="44" t="s">
        <v>184</v>
      </c>
      <c r="M35" s="14">
        <v>40780</v>
      </c>
      <c r="N35" s="18" t="s">
        <v>231</v>
      </c>
      <c r="O35" s="14" t="s">
        <v>211</v>
      </c>
    </row>
    <row r="36" spans="1:15" s="4" customFormat="1" x14ac:dyDescent="0.2">
      <c r="A36" s="5" t="s">
        <v>37</v>
      </c>
      <c r="B36" s="5" t="s">
        <v>186</v>
      </c>
      <c r="C36" s="5" t="s">
        <v>201</v>
      </c>
      <c r="D36" s="6" t="s">
        <v>19</v>
      </c>
      <c r="E36" s="25">
        <v>11.74</v>
      </c>
      <c r="F36" s="26">
        <v>1.1000000000000001</v>
      </c>
      <c r="G36" s="28">
        <f>+E36*F36</f>
        <v>12.914000000000001</v>
      </c>
      <c r="H36" s="37">
        <v>0.48</v>
      </c>
      <c r="I36" s="38">
        <v>1.1000000000000001</v>
      </c>
      <c r="J36" s="40">
        <f>+H36*I36</f>
        <v>0.52800000000000002</v>
      </c>
      <c r="K36" s="7">
        <f>+J36+G36</f>
        <v>13.442000000000002</v>
      </c>
      <c r="L36" s="44" t="s">
        <v>184</v>
      </c>
      <c r="M36" s="14">
        <v>40780</v>
      </c>
      <c r="N36" s="18" t="s">
        <v>231</v>
      </c>
      <c r="O36" s="14" t="s">
        <v>211</v>
      </c>
    </row>
    <row r="37" spans="1:15" s="4" customFormat="1" x14ac:dyDescent="0.2">
      <c r="A37" s="5" t="s">
        <v>38</v>
      </c>
      <c r="B37" s="5" t="s">
        <v>186</v>
      </c>
      <c r="C37" s="5" t="s">
        <v>201</v>
      </c>
      <c r="D37" s="6" t="s">
        <v>19</v>
      </c>
      <c r="E37" s="25">
        <v>0.96</v>
      </c>
      <c r="F37" s="26">
        <v>1.1000000000000001</v>
      </c>
      <c r="G37" s="28">
        <f t="shared" ref="G37:G73" si="6">+E37*F37</f>
        <v>1.056</v>
      </c>
      <c r="H37" s="37">
        <v>0.68</v>
      </c>
      <c r="I37" s="38">
        <v>1.1000000000000001</v>
      </c>
      <c r="J37" s="40">
        <f t="shared" ref="J37:J51" si="7">+H37*I37</f>
        <v>0.74800000000000011</v>
      </c>
      <c r="K37" s="7">
        <f t="shared" ref="K37:K81" si="8">+J37+G37</f>
        <v>1.8040000000000003</v>
      </c>
      <c r="L37" s="44" t="s">
        <v>184</v>
      </c>
      <c r="M37" s="14">
        <v>40780</v>
      </c>
      <c r="N37" s="18" t="s">
        <v>231</v>
      </c>
      <c r="O37" s="14" t="s">
        <v>211</v>
      </c>
    </row>
    <row r="38" spans="1:15" s="4" customFormat="1" x14ac:dyDescent="0.2">
      <c r="A38" s="5" t="s">
        <v>39</v>
      </c>
      <c r="B38" s="5" t="s">
        <v>186</v>
      </c>
      <c r="C38" s="5" t="s">
        <v>201</v>
      </c>
      <c r="D38" s="6" t="s">
        <v>19</v>
      </c>
      <c r="E38" s="25">
        <v>1.69</v>
      </c>
      <c r="F38" s="26">
        <v>1.1000000000000001</v>
      </c>
      <c r="G38" s="28">
        <f t="shared" si="6"/>
        <v>1.859</v>
      </c>
      <c r="H38" s="37">
        <v>0.68</v>
      </c>
      <c r="I38" s="38">
        <v>1.1000000000000001</v>
      </c>
      <c r="J38" s="40">
        <f t="shared" si="7"/>
        <v>0.74800000000000011</v>
      </c>
      <c r="K38" s="7">
        <f t="shared" si="8"/>
        <v>2.6070000000000002</v>
      </c>
      <c r="L38" s="44" t="s">
        <v>184</v>
      </c>
      <c r="M38" s="14">
        <v>40780</v>
      </c>
      <c r="N38" s="18" t="s">
        <v>231</v>
      </c>
      <c r="O38" s="14" t="s">
        <v>211</v>
      </c>
    </row>
    <row r="39" spans="1:15" s="4" customFormat="1" x14ac:dyDescent="0.2">
      <c r="A39" s="5" t="s">
        <v>40</v>
      </c>
      <c r="B39" s="5" t="s">
        <v>186</v>
      </c>
      <c r="C39" s="5" t="s">
        <v>201</v>
      </c>
      <c r="D39" s="6" t="s">
        <v>19</v>
      </c>
      <c r="E39" s="25">
        <v>2.02</v>
      </c>
      <c r="F39" s="26">
        <v>1.1000000000000001</v>
      </c>
      <c r="G39" s="28">
        <f t="shared" si="6"/>
        <v>2.2220000000000004</v>
      </c>
      <c r="H39" s="37">
        <v>0.68</v>
      </c>
      <c r="I39" s="38">
        <v>1.1000000000000001</v>
      </c>
      <c r="J39" s="40">
        <f t="shared" si="7"/>
        <v>0.74800000000000011</v>
      </c>
      <c r="K39" s="7">
        <f t="shared" si="8"/>
        <v>2.9700000000000006</v>
      </c>
      <c r="L39" s="44" t="s">
        <v>184</v>
      </c>
      <c r="M39" s="14">
        <v>40780</v>
      </c>
      <c r="N39" s="18" t="s">
        <v>231</v>
      </c>
      <c r="O39" s="14" t="s">
        <v>211</v>
      </c>
    </row>
    <row r="40" spans="1:15" s="4" customFormat="1" x14ac:dyDescent="0.2">
      <c r="A40" s="5" t="s">
        <v>41</v>
      </c>
      <c r="B40" s="5" t="s">
        <v>186</v>
      </c>
      <c r="C40" s="5" t="s">
        <v>201</v>
      </c>
      <c r="D40" s="6" t="s">
        <v>19</v>
      </c>
      <c r="E40" s="25">
        <v>2.84</v>
      </c>
      <c r="F40" s="26">
        <v>1.1000000000000001</v>
      </c>
      <c r="G40" s="28">
        <f t="shared" si="6"/>
        <v>3.1240000000000001</v>
      </c>
      <c r="H40" s="37">
        <v>0.68</v>
      </c>
      <c r="I40" s="38">
        <v>1.1000000000000001</v>
      </c>
      <c r="J40" s="40">
        <f t="shared" si="7"/>
        <v>0.74800000000000011</v>
      </c>
      <c r="K40" s="7">
        <f t="shared" si="8"/>
        <v>3.8720000000000003</v>
      </c>
      <c r="L40" s="44" t="s">
        <v>184</v>
      </c>
      <c r="M40" s="14">
        <v>40780</v>
      </c>
      <c r="N40" s="18" t="s">
        <v>231</v>
      </c>
      <c r="O40" s="14" t="s">
        <v>211</v>
      </c>
    </row>
    <row r="41" spans="1:15" s="4" customFormat="1" x14ac:dyDescent="0.2">
      <c r="A41" s="5" t="s">
        <v>42</v>
      </c>
      <c r="B41" s="5" t="s">
        <v>186</v>
      </c>
      <c r="C41" s="5" t="s">
        <v>201</v>
      </c>
      <c r="D41" s="6" t="s">
        <v>19</v>
      </c>
      <c r="E41" s="25">
        <v>1.35</v>
      </c>
      <c r="F41" s="26">
        <v>1.1000000000000001</v>
      </c>
      <c r="G41" s="28">
        <f t="shared" si="6"/>
        <v>1.4850000000000003</v>
      </c>
      <c r="H41" s="37">
        <v>0.68</v>
      </c>
      <c r="I41" s="38">
        <v>1.1000000000000001</v>
      </c>
      <c r="J41" s="40">
        <f t="shared" si="7"/>
        <v>0.74800000000000011</v>
      </c>
      <c r="K41" s="7">
        <f t="shared" si="8"/>
        <v>2.2330000000000005</v>
      </c>
      <c r="L41" s="44" t="s">
        <v>184</v>
      </c>
      <c r="M41" s="14">
        <v>40780</v>
      </c>
      <c r="N41" s="18" t="s">
        <v>231</v>
      </c>
      <c r="O41" s="14" t="s">
        <v>211</v>
      </c>
    </row>
    <row r="42" spans="1:15" s="4" customFormat="1" x14ac:dyDescent="0.2">
      <c r="A42" s="5" t="s">
        <v>43</v>
      </c>
      <c r="B42" s="5" t="s">
        <v>186</v>
      </c>
      <c r="C42" s="5" t="s">
        <v>201</v>
      </c>
      <c r="D42" s="6" t="s">
        <v>19</v>
      </c>
      <c r="E42" s="25">
        <v>1.38</v>
      </c>
      <c r="F42" s="26">
        <v>1.1000000000000001</v>
      </c>
      <c r="G42" s="28">
        <f t="shared" si="6"/>
        <v>1.518</v>
      </c>
      <c r="H42" s="37">
        <v>0.68</v>
      </c>
      <c r="I42" s="38">
        <v>1.1000000000000001</v>
      </c>
      <c r="J42" s="40">
        <f t="shared" si="7"/>
        <v>0.74800000000000011</v>
      </c>
      <c r="K42" s="7">
        <f t="shared" si="8"/>
        <v>2.266</v>
      </c>
      <c r="L42" s="44" t="s">
        <v>184</v>
      </c>
      <c r="M42" s="14">
        <v>40780</v>
      </c>
      <c r="N42" s="18" t="s">
        <v>231</v>
      </c>
      <c r="O42" s="14" t="s">
        <v>211</v>
      </c>
    </row>
    <row r="43" spans="1:15" s="4" customFormat="1" x14ac:dyDescent="0.2">
      <c r="A43" s="5" t="s">
        <v>44</v>
      </c>
      <c r="B43" s="5" t="s">
        <v>186</v>
      </c>
      <c r="C43" s="5" t="s">
        <v>201</v>
      </c>
      <c r="D43" s="6" t="s">
        <v>19</v>
      </c>
      <c r="E43" s="25">
        <v>1.99</v>
      </c>
      <c r="F43" s="26">
        <v>1.1000000000000001</v>
      </c>
      <c r="G43" s="28">
        <f t="shared" si="6"/>
        <v>2.1890000000000001</v>
      </c>
      <c r="H43" s="37">
        <v>0.68</v>
      </c>
      <c r="I43" s="38">
        <v>1.1000000000000001</v>
      </c>
      <c r="J43" s="40">
        <f t="shared" si="7"/>
        <v>0.74800000000000011</v>
      </c>
      <c r="K43" s="7">
        <f t="shared" si="8"/>
        <v>2.9370000000000003</v>
      </c>
      <c r="L43" s="44" t="s">
        <v>184</v>
      </c>
      <c r="M43" s="14">
        <v>40780</v>
      </c>
      <c r="N43" s="18" t="s">
        <v>231</v>
      </c>
      <c r="O43" s="14" t="s">
        <v>211</v>
      </c>
    </row>
    <row r="44" spans="1:15" s="4" customFormat="1" x14ac:dyDescent="0.2">
      <c r="A44" s="5" t="s">
        <v>45</v>
      </c>
      <c r="B44" s="5" t="s">
        <v>186</v>
      </c>
      <c r="C44" s="5" t="s">
        <v>201</v>
      </c>
      <c r="D44" s="6" t="s">
        <v>19</v>
      </c>
      <c r="E44" s="25">
        <v>2.25</v>
      </c>
      <c r="F44" s="26">
        <v>1.1000000000000001</v>
      </c>
      <c r="G44" s="28">
        <f t="shared" si="6"/>
        <v>2.4750000000000001</v>
      </c>
      <c r="H44" s="37">
        <v>0.68</v>
      </c>
      <c r="I44" s="38">
        <v>1.1000000000000001</v>
      </c>
      <c r="J44" s="40">
        <f t="shared" si="7"/>
        <v>0.74800000000000011</v>
      </c>
      <c r="K44" s="7">
        <f t="shared" si="8"/>
        <v>3.2230000000000003</v>
      </c>
      <c r="L44" s="44" t="s">
        <v>184</v>
      </c>
      <c r="M44" s="14">
        <v>40780</v>
      </c>
      <c r="N44" s="18" t="s">
        <v>231</v>
      </c>
      <c r="O44" s="14" t="s">
        <v>211</v>
      </c>
    </row>
    <row r="45" spans="1:15" s="4" customFormat="1" x14ac:dyDescent="0.2">
      <c r="A45" s="5" t="s">
        <v>46</v>
      </c>
      <c r="B45" s="5" t="s">
        <v>186</v>
      </c>
      <c r="C45" s="5" t="s">
        <v>201</v>
      </c>
      <c r="D45" s="6" t="s">
        <v>19</v>
      </c>
      <c r="E45" s="25">
        <v>2.5099999999999998</v>
      </c>
      <c r="F45" s="26">
        <v>1.1000000000000001</v>
      </c>
      <c r="G45" s="28">
        <f t="shared" si="6"/>
        <v>2.7610000000000001</v>
      </c>
      <c r="H45" s="37">
        <v>0.68</v>
      </c>
      <c r="I45" s="38">
        <v>1.1000000000000001</v>
      </c>
      <c r="J45" s="40">
        <f t="shared" si="7"/>
        <v>0.74800000000000011</v>
      </c>
      <c r="K45" s="7">
        <f t="shared" si="8"/>
        <v>3.5090000000000003</v>
      </c>
      <c r="L45" s="44" t="s">
        <v>184</v>
      </c>
      <c r="M45" s="14">
        <v>40780</v>
      </c>
      <c r="N45" s="18" t="s">
        <v>231</v>
      </c>
      <c r="O45" s="14" t="s">
        <v>211</v>
      </c>
    </row>
    <row r="46" spans="1:15" s="4" customFormat="1" x14ac:dyDescent="0.2">
      <c r="A46" s="5" t="s">
        <v>47</v>
      </c>
      <c r="B46" s="5" t="s">
        <v>186</v>
      </c>
      <c r="C46" s="5" t="s">
        <v>201</v>
      </c>
      <c r="D46" s="6" t="s">
        <v>19</v>
      </c>
      <c r="E46" s="25">
        <v>3.04</v>
      </c>
      <c r="F46" s="26">
        <v>1.1000000000000001</v>
      </c>
      <c r="G46" s="28">
        <f t="shared" si="6"/>
        <v>3.3440000000000003</v>
      </c>
      <c r="H46" s="37">
        <v>0.68</v>
      </c>
      <c r="I46" s="38">
        <v>1.1000000000000001</v>
      </c>
      <c r="J46" s="40">
        <f t="shared" si="7"/>
        <v>0.74800000000000011</v>
      </c>
      <c r="K46" s="7">
        <f t="shared" si="8"/>
        <v>4.0920000000000005</v>
      </c>
      <c r="L46" s="44" t="s">
        <v>184</v>
      </c>
      <c r="M46" s="14">
        <v>40780</v>
      </c>
      <c r="N46" s="18" t="s">
        <v>231</v>
      </c>
      <c r="O46" s="14" t="s">
        <v>211</v>
      </c>
    </row>
    <row r="47" spans="1:15" s="4" customFormat="1" x14ac:dyDescent="0.2">
      <c r="A47" s="5" t="s">
        <v>48</v>
      </c>
      <c r="B47" s="5" t="s">
        <v>186</v>
      </c>
      <c r="C47" s="5" t="s">
        <v>201</v>
      </c>
      <c r="D47" s="6" t="s">
        <v>19</v>
      </c>
      <c r="E47" s="25">
        <v>5.08</v>
      </c>
      <c r="F47" s="26">
        <v>1.1000000000000001</v>
      </c>
      <c r="G47" s="28">
        <f t="shared" si="6"/>
        <v>5.588000000000001</v>
      </c>
      <c r="H47" s="37">
        <v>0.68</v>
      </c>
      <c r="I47" s="38">
        <v>1.1000000000000001</v>
      </c>
      <c r="J47" s="40">
        <f t="shared" si="7"/>
        <v>0.74800000000000011</v>
      </c>
      <c r="K47" s="7">
        <f t="shared" si="8"/>
        <v>6.3360000000000012</v>
      </c>
      <c r="L47" s="44" t="s">
        <v>184</v>
      </c>
      <c r="M47" s="14">
        <v>40780</v>
      </c>
      <c r="N47" s="18" t="s">
        <v>231</v>
      </c>
      <c r="O47" s="14" t="s">
        <v>211</v>
      </c>
    </row>
    <row r="48" spans="1:15" s="4" customFormat="1" x14ac:dyDescent="0.2">
      <c r="A48" s="5" t="s">
        <v>49</v>
      </c>
      <c r="B48" s="5" t="s">
        <v>186</v>
      </c>
      <c r="C48" s="5" t="s">
        <v>201</v>
      </c>
      <c r="D48" s="6" t="s">
        <v>9</v>
      </c>
      <c r="E48" s="25">
        <v>0.108</v>
      </c>
      <c r="F48" s="26">
        <v>1.1000000000000001</v>
      </c>
      <c r="G48" s="28">
        <f t="shared" si="6"/>
        <v>0.1188</v>
      </c>
      <c r="H48" s="37">
        <v>0.28000000000000003</v>
      </c>
      <c r="I48" s="38">
        <v>1.1000000000000001</v>
      </c>
      <c r="J48" s="40">
        <f t="shared" si="7"/>
        <v>0.30800000000000005</v>
      </c>
      <c r="K48" s="7">
        <f t="shared" si="8"/>
        <v>0.42680000000000007</v>
      </c>
      <c r="L48" s="44" t="s">
        <v>184</v>
      </c>
      <c r="M48" s="14">
        <v>40780</v>
      </c>
      <c r="N48" s="18" t="s">
        <v>231</v>
      </c>
      <c r="O48" s="14" t="s">
        <v>211</v>
      </c>
    </row>
    <row r="49" spans="1:15" s="4" customFormat="1" x14ac:dyDescent="0.2">
      <c r="A49" s="5" t="s">
        <v>50</v>
      </c>
      <c r="B49" s="5" t="s">
        <v>186</v>
      </c>
      <c r="C49" s="5" t="s">
        <v>201</v>
      </c>
      <c r="D49" s="6" t="s">
        <v>9</v>
      </c>
      <c r="E49" s="25">
        <f>E48*2</f>
        <v>0.216</v>
      </c>
      <c r="F49" s="26">
        <v>1.1000000000000001</v>
      </c>
      <c r="G49" s="28">
        <f>+E49*F49</f>
        <v>0.23760000000000001</v>
      </c>
      <c r="H49" s="37">
        <v>0.28000000000000003</v>
      </c>
      <c r="I49" s="38">
        <v>1.1000000000000001</v>
      </c>
      <c r="J49" s="40">
        <f>+H49*I49</f>
        <v>0.30800000000000005</v>
      </c>
      <c r="K49" s="7">
        <f>+J49+G49</f>
        <v>0.54560000000000008</v>
      </c>
      <c r="L49" s="44" t="s">
        <v>184</v>
      </c>
      <c r="M49" s="14">
        <v>40780</v>
      </c>
      <c r="N49" s="18" t="s">
        <v>231</v>
      </c>
      <c r="O49" s="14" t="s">
        <v>211</v>
      </c>
    </row>
    <row r="50" spans="1:15" s="4" customFormat="1" x14ac:dyDescent="0.2">
      <c r="A50" s="5" t="s">
        <v>51</v>
      </c>
      <c r="B50" s="5" t="s">
        <v>186</v>
      </c>
      <c r="C50" s="5" t="s">
        <v>201</v>
      </c>
      <c r="D50" s="6" t="s">
        <v>19</v>
      </c>
      <c r="E50" s="30">
        <v>0.56999999999999995</v>
      </c>
      <c r="F50" s="26">
        <v>1.1000000000000001</v>
      </c>
      <c r="G50" s="28">
        <f>+E50*F50</f>
        <v>0.627</v>
      </c>
      <c r="H50" s="37">
        <v>0.68</v>
      </c>
      <c r="I50" s="38">
        <v>1.1000000000000001</v>
      </c>
      <c r="J50" s="40">
        <f t="shared" ref="J50:J73" si="9">+H50*I50</f>
        <v>0.74800000000000011</v>
      </c>
      <c r="K50" s="7">
        <f>+J50+G50</f>
        <v>1.375</v>
      </c>
      <c r="L50" s="44" t="s">
        <v>184</v>
      </c>
      <c r="M50" s="14">
        <v>40780</v>
      </c>
      <c r="N50" s="18" t="s">
        <v>231</v>
      </c>
      <c r="O50" s="14" t="s">
        <v>211</v>
      </c>
    </row>
    <row r="51" spans="1:15" s="4" customFormat="1" x14ac:dyDescent="0.2">
      <c r="A51" s="5" t="s">
        <v>52</v>
      </c>
      <c r="B51" s="5" t="s">
        <v>186</v>
      </c>
      <c r="C51" s="5" t="s">
        <v>201</v>
      </c>
      <c r="D51" s="6" t="s">
        <v>19</v>
      </c>
      <c r="E51" s="30">
        <v>0.85</v>
      </c>
      <c r="F51" s="26">
        <v>1.1000000000000001</v>
      </c>
      <c r="G51" s="28">
        <f t="shared" si="6"/>
        <v>0.93500000000000005</v>
      </c>
      <c r="H51" s="37">
        <v>0.68</v>
      </c>
      <c r="I51" s="38">
        <v>1.1000000000000001</v>
      </c>
      <c r="J51" s="40">
        <f t="shared" si="7"/>
        <v>0.74800000000000011</v>
      </c>
      <c r="K51" s="7">
        <f t="shared" si="8"/>
        <v>1.6830000000000003</v>
      </c>
      <c r="L51" s="44" t="s">
        <v>184</v>
      </c>
      <c r="M51" s="14">
        <v>40780</v>
      </c>
      <c r="N51" s="18" t="s">
        <v>231</v>
      </c>
      <c r="O51" s="14" t="s">
        <v>211</v>
      </c>
    </row>
    <row r="52" spans="1:15" s="4" customFormat="1" x14ac:dyDescent="0.2">
      <c r="A52" s="5" t="s">
        <v>53</v>
      </c>
      <c r="B52" s="5" t="s">
        <v>186</v>
      </c>
      <c r="C52" s="5" t="s">
        <v>201</v>
      </c>
      <c r="D52" s="6" t="s">
        <v>19</v>
      </c>
      <c r="E52" s="30">
        <v>1.28</v>
      </c>
      <c r="F52" s="26">
        <v>1.1000000000000001</v>
      </c>
      <c r="G52" s="28">
        <f t="shared" si="6"/>
        <v>1.4080000000000001</v>
      </c>
      <c r="H52" s="37">
        <v>0.68</v>
      </c>
      <c r="I52" s="38">
        <v>1.1000000000000001</v>
      </c>
      <c r="J52" s="40">
        <f t="shared" si="9"/>
        <v>0.74800000000000011</v>
      </c>
      <c r="K52" s="7">
        <f t="shared" si="8"/>
        <v>2.1560000000000001</v>
      </c>
      <c r="L52" s="44" t="s">
        <v>184</v>
      </c>
      <c r="M52" s="14">
        <v>40780</v>
      </c>
      <c r="N52" s="18" t="s">
        <v>231</v>
      </c>
      <c r="O52" s="14" t="s">
        <v>211</v>
      </c>
    </row>
    <row r="53" spans="1:15" s="4" customFormat="1" x14ac:dyDescent="0.2">
      <c r="A53" s="5" t="s">
        <v>54</v>
      </c>
      <c r="B53" s="5" t="s">
        <v>186</v>
      </c>
      <c r="C53" s="5" t="s">
        <v>201</v>
      </c>
      <c r="D53" s="6" t="s">
        <v>19</v>
      </c>
      <c r="E53" s="30">
        <v>1.845</v>
      </c>
      <c r="F53" s="26">
        <v>1.1000000000000001</v>
      </c>
      <c r="G53" s="28">
        <f t="shared" si="6"/>
        <v>2.0295000000000001</v>
      </c>
      <c r="H53" s="37">
        <v>0.68</v>
      </c>
      <c r="I53" s="38">
        <v>1.1000000000000001</v>
      </c>
      <c r="J53" s="40">
        <f t="shared" si="9"/>
        <v>0.74800000000000011</v>
      </c>
      <c r="K53" s="7">
        <f t="shared" si="8"/>
        <v>2.7775000000000003</v>
      </c>
      <c r="L53" s="44" t="s">
        <v>184</v>
      </c>
      <c r="M53" s="14">
        <v>40780</v>
      </c>
      <c r="N53" s="18" t="s">
        <v>231</v>
      </c>
      <c r="O53" s="14" t="s">
        <v>211</v>
      </c>
    </row>
    <row r="54" spans="1:15" s="4" customFormat="1" x14ac:dyDescent="0.2">
      <c r="A54" s="5" t="s">
        <v>55</v>
      </c>
      <c r="B54" s="5" t="s">
        <v>186</v>
      </c>
      <c r="C54" s="5" t="s">
        <v>201</v>
      </c>
      <c r="D54" s="6" t="s">
        <v>19</v>
      </c>
      <c r="E54" s="30">
        <v>0.84</v>
      </c>
      <c r="F54" s="26">
        <v>1.1000000000000001</v>
      </c>
      <c r="G54" s="28">
        <f t="shared" si="6"/>
        <v>0.92400000000000004</v>
      </c>
      <c r="H54" s="37">
        <v>0.68</v>
      </c>
      <c r="I54" s="38">
        <v>1.1000000000000001</v>
      </c>
      <c r="J54" s="40">
        <f t="shared" si="9"/>
        <v>0.74800000000000011</v>
      </c>
      <c r="K54" s="7">
        <f t="shared" si="8"/>
        <v>1.6720000000000002</v>
      </c>
      <c r="L54" s="44" t="s">
        <v>184</v>
      </c>
      <c r="M54" s="14">
        <v>40780</v>
      </c>
      <c r="N54" s="18" t="s">
        <v>231</v>
      </c>
      <c r="O54" s="14" t="s">
        <v>211</v>
      </c>
    </row>
    <row r="55" spans="1:15" s="4" customFormat="1" x14ac:dyDescent="0.2">
      <c r="A55" s="5" t="s">
        <v>56</v>
      </c>
      <c r="B55" s="5" t="s">
        <v>186</v>
      </c>
      <c r="C55" s="5" t="s">
        <v>201</v>
      </c>
      <c r="D55" s="6" t="s">
        <v>19</v>
      </c>
      <c r="E55" s="30">
        <v>1.3</v>
      </c>
      <c r="F55" s="26">
        <v>1.1000000000000001</v>
      </c>
      <c r="G55" s="28">
        <f t="shared" si="6"/>
        <v>1.4300000000000002</v>
      </c>
      <c r="H55" s="37">
        <v>0.68</v>
      </c>
      <c r="I55" s="38">
        <v>1.1000000000000001</v>
      </c>
      <c r="J55" s="40">
        <f t="shared" si="9"/>
        <v>0.74800000000000011</v>
      </c>
      <c r="K55" s="7">
        <f t="shared" si="8"/>
        <v>2.1780000000000004</v>
      </c>
      <c r="L55" s="44" t="s">
        <v>184</v>
      </c>
      <c r="M55" s="14">
        <v>40780</v>
      </c>
      <c r="N55" s="18" t="s">
        <v>231</v>
      </c>
      <c r="O55" s="14" t="s">
        <v>211</v>
      </c>
    </row>
    <row r="56" spans="1:15" s="4" customFormat="1" x14ac:dyDescent="0.2">
      <c r="A56" s="5" t="s">
        <v>57</v>
      </c>
      <c r="B56" s="5" t="s">
        <v>186</v>
      </c>
      <c r="C56" s="5" t="s">
        <v>201</v>
      </c>
      <c r="D56" s="6" t="s">
        <v>19</v>
      </c>
      <c r="E56" s="30">
        <v>1.67</v>
      </c>
      <c r="F56" s="26">
        <v>1.1000000000000001</v>
      </c>
      <c r="G56" s="28">
        <f t="shared" si="6"/>
        <v>1.837</v>
      </c>
      <c r="H56" s="37">
        <v>0.68</v>
      </c>
      <c r="I56" s="38">
        <v>1.1000000000000001</v>
      </c>
      <c r="J56" s="40">
        <f t="shared" si="9"/>
        <v>0.74800000000000011</v>
      </c>
      <c r="K56" s="7">
        <f t="shared" si="8"/>
        <v>2.585</v>
      </c>
      <c r="L56" s="44" t="s">
        <v>184</v>
      </c>
      <c r="M56" s="14">
        <v>40780</v>
      </c>
      <c r="N56" s="18" t="s">
        <v>231</v>
      </c>
      <c r="O56" s="14" t="s">
        <v>211</v>
      </c>
    </row>
    <row r="57" spans="1:15" s="4" customFormat="1" x14ac:dyDescent="0.2">
      <c r="A57" s="5" t="s">
        <v>58</v>
      </c>
      <c r="B57" s="5" t="s">
        <v>186</v>
      </c>
      <c r="C57" s="5" t="s">
        <v>201</v>
      </c>
      <c r="D57" s="6" t="s">
        <v>19</v>
      </c>
      <c r="E57" s="30">
        <f>1.69+0.169</f>
        <v>1.859</v>
      </c>
      <c r="F57" s="26">
        <v>1.1000000000000001</v>
      </c>
      <c r="G57" s="28">
        <f t="shared" si="6"/>
        <v>2.0449000000000002</v>
      </c>
      <c r="H57" s="37">
        <v>0.68</v>
      </c>
      <c r="I57" s="38">
        <v>1.1000000000000001</v>
      </c>
      <c r="J57" s="40">
        <f t="shared" si="9"/>
        <v>0.74800000000000011</v>
      </c>
      <c r="K57" s="7">
        <f t="shared" si="8"/>
        <v>2.7929000000000004</v>
      </c>
      <c r="L57" s="44" t="s">
        <v>184</v>
      </c>
      <c r="M57" s="14">
        <v>40780</v>
      </c>
      <c r="N57" s="18" t="s">
        <v>231</v>
      </c>
      <c r="O57" s="14" t="s">
        <v>211</v>
      </c>
    </row>
    <row r="58" spans="1:15" s="4" customFormat="1" x14ac:dyDescent="0.2">
      <c r="A58" s="5" t="s">
        <v>59</v>
      </c>
      <c r="B58" s="5" t="s">
        <v>186</v>
      </c>
      <c r="C58" s="5" t="s">
        <v>201</v>
      </c>
      <c r="D58" s="6" t="s">
        <v>19</v>
      </c>
      <c r="E58" s="30">
        <v>2.67</v>
      </c>
      <c r="F58" s="26">
        <v>1.1000000000000001</v>
      </c>
      <c r="G58" s="28">
        <f t="shared" si="6"/>
        <v>2.9370000000000003</v>
      </c>
      <c r="H58" s="37">
        <v>0.68</v>
      </c>
      <c r="I58" s="38">
        <v>1.1000000000000001</v>
      </c>
      <c r="J58" s="40">
        <f t="shared" si="9"/>
        <v>0.74800000000000011</v>
      </c>
      <c r="K58" s="7">
        <f t="shared" si="8"/>
        <v>3.6850000000000005</v>
      </c>
      <c r="L58" s="44" t="s">
        <v>184</v>
      </c>
      <c r="M58" s="14">
        <v>40780</v>
      </c>
      <c r="N58" s="18" t="s">
        <v>231</v>
      </c>
      <c r="O58" s="14" t="s">
        <v>211</v>
      </c>
    </row>
    <row r="59" spans="1:15" s="4" customFormat="1" x14ac:dyDescent="0.2">
      <c r="A59" s="5" t="s">
        <v>60</v>
      </c>
      <c r="B59" s="5" t="s">
        <v>186</v>
      </c>
      <c r="C59" s="5" t="s">
        <v>201</v>
      </c>
      <c r="D59" s="6" t="s">
        <v>19</v>
      </c>
      <c r="E59" s="30">
        <v>0.36</v>
      </c>
      <c r="F59" s="26">
        <v>1.1000000000000001</v>
      </c>
      <c r="G59" s="28">
        <f t="shared" si="6"/>
        <v>0.39600000000000002</v>
      </c>
      <c r="H59" s="37">
        <v>0.68</v>
      </c>
      <c r="I59" s="38">
        <v>1.1000000000000001</v>
      </c>
      <c r="J59" s="40">
        <f t="shared" si="9"/>
        <v>0.74800000000000011</v>
      </c>
      <c r="K59" s="7">
        <f t="shared" si="8"/>
        <v>1.1440000000000001</v>
      </c>
      <c r="L59" s="44" t="s">
        <v>184</v>
      </c>
      <c r="M59" s="14">
        <v>40780</v>
      </c>
      <c r="N59" s="18" t="s">
        <v>231</v>
      </c>
      <c r="O59" s="14" t="s">
        <v>211</v>
      </c>
    </row>
    <row r="60" spans="1:15" s="4" customFormat="1" x14ac:dyDescent="0.2">
      <c r="A60" s="5" t="s">
        <v>61</v>
      </c>
      <c r="B60" s="5" t="s">
        <v>186</v>
      </c>
      <c r="C60" s="5" t="s">
        <v>201</v>
      </c>
      <c r="D60" s="6" t="s">
        <v>19</v>
      </c>
      <c r="E60" s="30">
        <v>0.5</v>
      </c>
      <c r="F60" s="26">
        <v>1.1000000000000001</v>
      </c>
      <c r="G60" s="28">
        <f t="shared" si="6"/>
        <v>0.55000000000000004</v>
      </c>
      <c r="H60" s="37">
        <v>0.68</v>
      </c>
      <c r="I60" s="38">
        <v>1.1000000000000001</v>
      </c>
      <c r="J60" s="40">
        <f t="shared" si="9"/>
        <v>0.74800000000000011</v>
      </c>
      <c r="K60" s="7">
        <f t="shared" si="8"/>
        <v>1.298</v>
      </c>
      <c r="L60" s="44" t="s">
        <v>184</v>
      </c>
      <c r="M60" s="14">
        <v>40780</v>
      </c>
      <c r="N60" s="18" t="s">
        <v>231</v>
      </c>
      <c r="O60" s="14" t="s">
        <v>211</v>
      </c>
    </row>
    <row r="61" spans="1:15" s="4" customFormat="1" x14ac:dyDescent="0.2">
      <c r="A61" s="5" t="s">
        <v>62</v>
      </c>
      <c r="B61" s="5" t="s">
        <v>186</v>
      </c>
      <c r="C61" s="5" t="s">
        <v>201</v>
      </c>
      <c r="D61" s="6" t="s">
        <v>19</v>
      </c>
      <c r="E61" s="30">
        <v>0.68</v>
      </c>
      <c r="F61" s="26">
        <v>1.1000000000000001</v>
      </c>
      <c r="G61" s="28">
        <f t="shared" si="6"/>
        <v>0.74800000000000011</v>
      </c>
      <c r="H61" s="37">
        <v>0.68</v>
      </c>
      <c r="I61" s="38">
        <v>1.1000000000000001</v>
      </c>
      <c r="J61" s="40">
        <f t="shared" si="9"/>
        <v>0.74800000000000011</v>
      </c>
      <c r="K61" s="7">
        <f t="shared" si="8"/>
        <v>1.4960000000000002</v>
      </c>
      <c r="L61" s="44" t="s">
        <v>184</v>
      </c>
      <c r="M61" s="14">
        <v>40780</v>
      </c>
      <c r="N61" s="18" t="s">
        <v>231</v>
      </c>
      <c r="O61" s="14" t="s">
        <v>211</v>
      </c>
    </row>
    <row r="62" spans="1:15" s="4" customFormat="1" x14ac:dyDescent="0.2">
      <c r="A62" s="5" t="s">
        <v>63</v>
      </c>
      <c r="B62" s="5" t="s">
        <v>186</v>
      </c>
      <c r="C62" s="5" t="s">
        <v>201</v>
      </c>
      <c r="D62" s="6" t="s">
        <v>19</v>
      </c>
      <c r="E62" s="30">
        <v>1.08</v>
      </c>
      <c r="F62" s="26">
        <v>1.1000000000000001</v>
      </c>
      <c r="G62" s="28">
        <f>+E62*F62</f>
        <v>1.1880000000000002</v>
      </c>
      <c r="H62" s="37">
        <v>0.68</v>
      </c>
      <c r="I62" s="38">
        <v>1.1000000000000001</v>
      </c>
      <c r="J62" s="40">
        <f>+H62*I62</f>
        <v>0.74800000000000011</v>
      </c>
      <c r="K62" s="7">
        <f>+J62+G62</f>
        <v>1.9360000000000004</v>
      </c>
      <c r="L62" s="44" t="s">
        <v>184</v>
      </c>
      <c r="M62" s="14">
        <v>40780</v>
      </c>
      <c r="N62" s="18" t="s">
        <v>231</v>
      </c>
      <c r="O62" s="14" t="s">
        <v>211</v>
      </c>
    </row>
    <row r="63" spans="1:15" s="4" customFormat="1" x14ac:dyDescent="0.2">
      <c r="A63" s="5" t="s">
        <v>64</v>
      </c>
      <c r="B63" s="5" t="s">
        <v>186</v>
      </c>
      <c r="C63" s="5" t="s">
        <v>201</v>
      </c>
      <c r="D63" s="6" t="s">
        <v>19</v>
      </c>
      <c r="E63" s="30">
        <v>1.44</v>
      </c>
      <c r="F63" s="26">
        <v>1.1000000000000001</v>
      </c>
      <c r="G63" s="28">
        <f>+E63*F63</f>
        <v>1.5840000000000001</v>
      </c>
      <c r="H63" s="37">
        <v>0.68</v>
      </c>
      <c r="I63" s="38">
        <v>1.1000000000000001</v>
      </c>
      <c r="J63" s="40">
        <f>+H63*I63</f>
        <v>0.74800000000000011</v>
      </c>
      <c r="K63" s="7">
        <f>+J63+G63</f>
        <v>2.3320000000000003</v>
      </c>
      <c r="L63" s="44" t="s">
        <v>184</v>
      </c>
      <c r="M63" s="14">
        <v>40780</v>
      </c>
      <c r="N63" s="18" t="s">
        <v>231</v>
      </c>
      <c r="O63" s="14" t="s">
        <v>211</v>
      </c>
    </row>
    <row r="64" spans="1:15" s="4" customFormat="1" x14ac:dyDescent="0.2">
      <c r="A64" s="5" t="s">
        <v>65</v>
      </c>
      <c r="B64" s="5" t="s">
        <v>186</v>
      </c>
      <c r="C64" s="5" t="s">
        <v>201</v>
      </c>
      <c r="D64" s="6" t="s">
        <v>19</v>
      </c>
      <c r="E64" s="30">
        <v>0.44</v>
      </c>
      <c r="F64" s="26">
        <v>1.1000000000000001</v>
      </c>
      <c r="G64" s="28">
        <f t="shared" si="6"/>
        <v>0.48400000000000004</v>
      </c>
      <c r="H64" s="37">
        <v>0.68</v>
      </c>
      <c r="I64" s="38">
        <v>1.1000000000000001</v>
      </c>
      <c r="J64" s="40">
        <f t="shared" si="9"/>
        <v>0.74800000000000011</v>
      </c>
      <c r="K64" s="7">
        <f t="shared" si="8"/>
        <v>1.2320000000000002</v>
      </c>
      <c r="L64" s="44" t="s">
        <v>184</v>
      </c>
      <c r="M64" s="14">
        <v>40780</v>
      </c>
      <c r="N64" s="18" t="s">
        <v>231</v>
      </c>
      <c r="O64" s="14" t="s">
        <v>211</v>
      </c>
    </row>
    <row r="65" spans="1:15" s="4" customFormat="1" x14ac:dyDescent="0.2">
      <c r="A65" s="5" t="s">
        <v>66</v>
      </c>
      <c r="B65" s="5" t="s">
        <v>186</v>
      </c>
      <c r="C65" s="5" t="s">
        <v>201</v>
      </c>
      <c r="D65" s="6" t="s">
        <v>19</v>
      </c>
      <c r="E65" s="30">
        <v>0.66</v>
      </c>
      <c r="F65" s="26">
        <v>1.1000000000000001</v>
      </c>
      <c r="G65" s="28">
        <f t="shared" si="6"/>
        <v>0.72600000000000009</v>
      </c>
      <c r="H65" s="37">
        <v>0.68</v>
      </c>
      <c r="I65" s="38">
        <v>1.1000000000000001</v>
      </c>
      <c r="J65" s="40">
        <f t="shared" si="9"/>
        <v>0.74800000000000011</v>
      </c>
      <c r="K65" s="7">
        <f t="shared" si="8"/>
        <v>1.4740000000000002</v>
      </c>
      <c r="L65" s="44" t="s">
        <v>184</v>
      </c>
      <c r="M65" s="14">
        <v>40780</v>
      </c>
      <c r="N65" s="18" t="s">
        <v>231</v>
      </c>
      <c r="O65" s="14" t="s">
        <v>211</v>
      </c>
    </row>
    <row r="66" spans="1:15" s="4" customFormat="1" x14ac:dyDescent="0.2">
      <c r="A66" s="5" t="s">
        <v>67</v>
      </c>
      <c r="B66" s="5" t="s">
        <v>186</v>
      </c>
      <c r="C66" s="5" t="s">
        <v>201</v>
      </c>
      <c r="D66" s="6" t="s">
        <v>19</v>
      </c>
      <c r="E66" s="30">
        <v>0.87</v>
      </c>
      <c r="F66" s="26">
        <v>1.1000000000000001</v>
      </c>
      <c r="G66" s="28">
        <f t="shared" si="6"/>
        <v>0.95700000000000007</v>
      </c>
      <c r="H66" s="37">
        <v>0.68</v>
      </c>
      <c r="I66" s="38">
        <v>1.1000000000000001</v>
      </c>
      <c r="J66" s="40">
        <f t="shared" si="9"/>
        <v>0.74800000000000011</v>
      </c>
      <c r="K66" s="7">
        <f t="shared" si="8"/>
        <v>1.7050000000000001</v>
      </c>
      <c r="L66" s="44" t="s">
        <v>184</v>
      </c>
      <c r="M66" s="14">
        <v>40780</v>
      </c>
      <c r="N66" s="18" t="s">
        <v>231</v>
      </c>
      <c r="O66" s="14" t="s">
        <v>211</v>
      </c>
    </row>
    <row r="67" spans="1:15" s="4" customFormat="1" x14ac:dyDescent="0.2">
      <c r="A67" s="5" t="s">
        <v>68</v>
      </c>
      <c r="B67" s="5" t="s">
        <v>186</v>
      </c>
      <c r="C67" s="5" t="s">
        <v>201</v>
      </c>
      <c r="D67" s="6" t="s">
        <v>19</v>
      </c>
      <c r="E67" s="30">
        <v>1.31</v>
      </c>
      <c r="F67" s="26">
        <v>1.1000000000000001</v>
      </c>
      <c r="G67" s="28">
        <f t="shared" si="6"/>
        <v>1.4410000000000003</v>
      </c>
      <c r="H67" s="37">
        <v>0.68</v>
      </c>
      <c r="I67" s="38">
        <v>1.1000000000000001</v>
      </c>
      <c r="J67" s="40">
        <f t="shared" si="9"/>
        <v>0.74800000000000011</v>
      </c>
      <c r="K67" s="7">
        <f t="shared" si="8"/>
        <v>2.1890000000000005</v>
      </c>
      <c r="L67" s="44" t="s">
        <v>184</v>
      </c>
      <c r="M67" s="14">
        <v>40780</v>
      </c>
      <c r="N67" s="18" t="s">
        <v>231</v>
      </c>
      <c r="O67" s="14" t="s">
        <v>211</v>
      </c>
    </row>
    <row r="68" spans="1:15" s="4" customFormat="1" x14ac:dyDescent="0.2">
      <c r="A68" s="5" t="s">
        <v>69</v>
      </c>
      <c r="B68" s="5" t="s">
        <v>186</v>
      </c>
      <c r="C68" s="5" t="s">
        <v>201</v>
      </c>
      <c r="D68" s="6" t="s">
        <v>19</v>
      </c>
      <c r="E68" s="31">
        <v>2.02</v>
      </c>
      <c r="F68" s="26">
        <v>1.1000000000000001</v>
      </c>
      <c r="G68" s="28">
        <f t="shared" si="6"/>
        <v>2.2220000000000004</v>
      </c>
      <c r="H68" s="37">
        <v>0.68</v>
      </c>
      <c r="I68" s="38">
        <v>1.1000000000000001</v>
      </c>
      <c r="J68" s="40">
        <f t="shared" si="9"/>
        <v>0.74800000000000011</v>
      </c>
      <c r="K68" s="7">
        <f t="shared" si="8"/>
        <v>2.9700000000000006</v>
      </c>
      <c r="L68" s="44" t="s">
        <v>184</v>
      </c>
      <c r="M68" s="14">
        <v>40780</v>
      </c>
      <c r="N68" s="18" t="s">
        <v>231</v>
      </c>
      <c r="O68" s="14" t="s">
        <v>211</v>
      </c>
    </row>
    <row r="69" spans="1:15" s="4" customFormat="1" x14ac:dyDescent="0.2">
      <c r="A69" s="9" t="s">
        <v>70</v>
      </c>
      <c r="B69" s="5" t="s">
        <v>186</v>
      </c>
      <c r="C69" s="5" t="s">
        <v>201</v>
      </c>
      <c r="D69" s="10" t="s">
        <v>19</v>
      </c>
      <c r="E69" s="25">
        <v>0.48</v>
      </c>
      <c r="F69" s="26">
        <v>1.1000000000000001</v>
      </c>
      <c r="G69" s="28">
        <f t="shared" si="6"/>
        <v>0.52800000000000002</v>
      </c>
      <c r="H69" s="37">
        <v>0.68</v>
      </c>
      <c r="I69" s="38">
        <v>1.1000000000000001</v>
      </c>
      <c r="J69" s="40">
        <f t="shared" si="9"/>
        <v>0.74800000000000011</v>
      </c>
      <c r="K69" s="7">
        <f t="shared" si="8"/>
        <v>1.2760000000000002</v>
      </c>
      <c r="L69" s="44" t="s">
        <v>184</v>
      </c>
      <c r="M69" s="14">
        <v>40780</v>
      </c>
      <c r="N69" s="18" t="s">
        <v>231</v>
      </c>
      <c r="O69" s="14" t="s">
        <v>211</v>
      </c>
    </row>
    <row r="70" spans="1:15" s="4" customFormat="1" x14ac:dyDescent="0.2">
      <c r="A70" s="9" t="s">
        <v>71</v>
      </c>
      <c r="B70" s="5" t="s">
        <v>186</v>
      </c>
      <c r="C70" s="5" t="s">
        <v>201</v>
      </c>
      <c r="D70" s="10" t="s">
        <v>19</v>
      </c>
      <c r="E70" s="25">
        <v>0.72</v>
      </c>
      <c r="F70" s="26">
        <v>1.1000000000000001</v>
      </c>
      <c r="G70" s="28">
        <f t="shared" si="6"/>
        <v>0.79200000000000004</v>
      </c>
      <c r="H70" s="37">
        <v>0.68</v>
      </c>
      <c r="I70" s="38">
        <v>1.1000000000000001</v>
      </c>
      <c r="J70" s="40">
        <f t="shared" si="9"/>
        <v>0.74800000000000011</v>
      </c>
      <c r="K70" s="7">
        <f t="shared" si="8"/>
        <v>1.54</v>
      </c>
      <c r="L70" s="44" t="s">
        <v>184</v>
      </c>
      <c r="M70" s="14">
        <v>40780</v>
      </c>
      <c r="N70" s="18" t="s">
        <v>231</v>
      </c>
      <c r="O70" s="14" t="s">
        <v>211</v>
      </c>
    </row>
    <row r="71" spans="1:15" s="4" customFormat="1" x14ac:dyDescent="0.2">
      <c r="A71" s="9" t="s">
        <v>72</v>
      </c>
      <c r="B71" s="5" t="s">
        <v>186</v>
      </c>
      <c r="C71" s="5" t="s">
        <v>201</v>
      </c>
      <c r="D71" s="10" t="s">
        <v>19</v>
      </c>
      <c r="E71" s="25">
        <v>0.96</v>
      </c>
      <c r="F71" s="26">
        <v>1.1000000000000001</v>
      </c>
      <c r="G71" s="28">
        <f t="shared" si="6"/>
        <v>1.056</v>
      </c>
      <c r="H71" s="37">
        <v>0.68</v>
      </c>
      <c r="I71" s="38">
        <v>1.1000000000000001</v>
      </c>
      <c r="J71" s="40">
        <f t="shared" si="9"/>
        <v>0.74800000000000011</v>
      </c>
      <c r="K71" s="7">
        <f t="shared" si="8"/>
        <v>1.8040000000000003</v>
      </c>
      <c r="L71" s="44" t="s">
        <v>184</v>
      </c>
      <c r="M71" s="14">
        <v>40780</v>
      </c>
      <c r="N71" s="18" t="s">
        <v>231</v>
      </c>
      <c r="O71" s="14" t="s">
        <v>211</v>
      </c>
    </row>
    <row r="72" spans="1:15" s="4" customFormat="1" x14ac:dyDescent="0.2">
      <c r="A72" s="9" t="s">
        <v>73</v>
      </c>
      <c r="B72" s="5" t="s">
        <v>186</v>
      </c>
      <c r="C72" s="5" t="s">
        <v>201</v>
      </c>
      <c r="D72" s="10" t="s">
        <v>19</v>
      </c>
      <c r="E72" s="25">
        <v>1.44</v>
      </c>
      <c r="F72" s="26">
        <v>1.1000000000000001</v>
      </c>
      <c r="G72" s="28">
        <f t="shared" si="6"/>
        <v>1.5840000000000001</v>
      </c>
      <c r="H72" s="37">
        <v>0.68</v>
      </c>
      <c r="I72" s="38">
        <v>1.1000000000000001</v>
      </c>
      <c r="J72" s="40">
        <f t="shared" si="9"/>
        <v>0.74800000000000011</v>
      </c>
      <c r="K72" s="7">
        <f t="shared" si="8"/>
        <v>2.3320000000000003</v>
      </c>
      <c r="L72" s="44" t="s">
        <v>184</v>
      </c>
      <c r="M72" s="14">
        <v>40780</v>
      </c>
      <c r="N72" s="18" t="s">
        <v>231</v>
      </c>
      <c r="O72" s="14" t="s">
        <v>211</v>
      </c>
    </row>
    <row r="73" spans="1:15" s="4" customFormat="1" x14ac:dyDescent="0.2">
      <c r="A73" s="9" t="s">
        <v>74</v>
      </c>
      <c r="B73" s="5" t="s">
        <v>186</v>
      </c>
      <c r="C73" s="5" t="s">
        <v>201</v>
      </c>
      <c r="D73" s="10" t="s">
        <v>19</v>
      </c>
      <c r="E73" s="25">
        <v>1.92</v>
      </c>
      <c r="F73" s="26">
        <v>1.1000000000000001</v>
      </c>
      <c r="G73" s="28">
        <f t="shared" si="6"/>
        <v>2.1120000000000001</v>
      </c>
      <c r="H73" s="37">
        <v>0.68</v>
      </c>
      <c r="I73" s="38">
        <v>1.1000000000000001</v>
      </c>
      <c r="J73" s="40">
        <f t="shared" si="9"/>
        <v>0.74800000000000011</v>
      </c>
      <c r="K73" s="7">
        <f t="shared" si="8"/>
        <v>2.8600000000000003</v>
      </c>
      <c r="L73" s="44" t="s">
        <v>184</v>
      </c>
      <c r="M73" s="14">
        <v>40780</v>
      </c>
      <c r="N73" s="18" t="s">
        <v>231</v>
      </c>
      <c r="O73" s="14" t="s">
        <v>211</v>
      </c>
    </row>
    <row r="74" spans="1:15" s="4" customFormat="1" x14ac:dyDescent="0.2">
      <c r="A74" s="5" t="s">
        <v>75</v>
      </c>
      <c r="B74" s="5" t="s">
        <v>186</v>
      </c>
      <c r="C74" s="5" t="s">
        <v>200</v>
      </c>
      <c r="D74" s="6" t="s">
        <v>76</v>
      </c>
      <c r="E74" s="25">
        <v>1.42</v>
      </c>
      <c r="F74" s="26">
        <v>1.1000000000000001</v>
      </c>
      <c r="G74" s="27">
        <f>+E74*F74</f>
        <v>1.5620000000000001</v>
      </c>
      <c r="H74" s="37">
        <v>0</v>
      </c>
      <c r="I74" s="38">
        <v>1.1000000000000001</v>
      </c>
      <c r="J74" s="39">
        <f t="shared" ref="J74:J80" si="10">+H74*I74</f>
        <v>0</v>
      </c>
      <c r="K74" s="8">
        <f>+J74+G74</f>
        <v>1.5620000000000001</v>
      </c>
      <c r="L74" s="44" t="s">
        <v>184</v>
      </c>
      <c r="M74" s="14">
        <v>40780</v>
      </c>
      <c r="N74" s="18" t="s">
        <v>231</v>
      </c>
      <c r="O74" s="14" t="s">
        <v>211</v>
      </c>
    </row>
    <row r="75" spans="1:15" s="4" customFormat="1" x14ac:dyDescent="0.2">
      <c r="A75" s="5" t="s">
        <v>77</v>
      </c>
      <c r="B75" s="5" t="s">
        <v>186</v>
      </c>
      <c r="C75" s="5" t="s">
        <v>200</v>
      </c>
      <c r="D75" s="6" t="s">
        <v>76</v>
      </c>
      <c r="E75" s="25">
        <v>1.78</v>
      </c>
      <c r="F75" s="26">
        <v>1.1000000000000001</v>
      </c>
      <c r="G75" s="27">
        <f t="shared" ref="G75:G80" si="11">+E75*F75</f>
        <v>1.9580000000000002</v>
      </c>
      <c r="H75" s="37">
        <v>0</v>
      </c>
      <c r="I75" s="38">
        <v>1.1000000000000001</v>
      </c>
      <c r="J75" s="39">
        <f t="shared" si="10"/>
        <v>0</v>
      </c>
      <c r="K75" s="8">
        <f t="shared" ref="K75:K80" si="12">+J75+G75</f>
        <v>1.9580000000000002</v>
      </c>
      <c r="L75" s="44" t="s">
        <v>184</v>
      </c>
      <c r="M75" s="14">
        <v>40780</v>
      </c>
      <c r="N75" s="18" t="s">
        <v>231</v>
      </c>
      <c r="O75" s="14" t="s">
        <v>211</v>
      </c>
    </row>
    <row r="76" spans="1:15" s="4" customFormat="1" x14ac:dyDescent="0.2">
      <c r="A76" s="5" t="s">
        <v>78</v>
      </c>
      <c r="B76" s="5" t="s">
        <v>186</v>
      </c>
      <c r="C76" s="5" t="s">
        <v>200</v>
      </c>
      <c r="D76" s="6" t="s">
        <v>76</v>
      </c>
      <c r="E76" s="25">
        <v>2.04</v>
      </c>
      <c r="F76" s="26">
        <v>1.1000000000000001</v>
      </c>
      <c r="G76" s="27">
        <f t="shared" si="11"/>
        <v>2.2440000000000002</v>
      </c>
      <c r="H76" s="37">
        <v>0</v>
      </c>
      <c r="I76" s="38">
        <v>1.1000000000000001</v>
      </c>
      <c r="J76" s="39">
        <f t="shared" si="10"/>
        <v>0</v>
      </c>
      <c r="K76" s="8">
        <f t="shared" si="12"/>
        <v>2.2440000000000002</v>
      </c>
      <c r="L76" s="44" t="s">
        <v>184</v>
      </c>
      <c r="M76" s="14">
        <v>40780</v>
      </c>
      <c r="N76" s="18" t="s">
        <v>231</v>
      </c>
      <c r="O76" s="14" t="s">
        <v>211</v>
      </c>
    </row>
    <row r="77" spans="1:15" s="4" customFormat="1" x14ac:dyDescent="0.2">
      <c r="A77" s="5" t="s">
        <v>79</v>
      </c>
      <c r="B77" s="5" t="s">
        <v>186</v>
      </c>
      <c r="C77" s="5" t="s">
        <v>200</v>
      </c>
      <c r="D77" s="6" t="s">
        <v>76</v>
      </c>
      <c r="E77" s="25">
        <v>2.44</v>
      </c>
      <c r="F77" s="26">
        <v>1.1000000000000001</v>
      </c>
      <c r="G77" s="27">
        <f t="shared" si="11"/>
        <v>2.6840000000000002</v>
      </c>
      <c r="H77" s="37">
        <v>0</v>
      </c>
      <c r="I77" s="38">
        <v>1.1000000000000001</v>
      </c>
      <c r="J77" s="39">
        <f t="shared" si="10"/>
        <v>0</v>
      </c>
      <c r="K77" s="8">
        <f t="shared" si="12"/>
        <v>2.6840000000000002</v>
      </c>
      <c r="L77" s="44" t="s">
        <v>184</v>
      </c>
      <c r="M77" s="14">
        <v>40780</v>
      </c>
      <c r="N77" s="18" t="s">
        <v>231</v>
      </c>
      <c r="O77" s="14" t="s">
        <v>211</v>
      </c>
    </row>
    <row r="78" spans="1:15" s="4" customFormat="1" x14ac:dyDescent="0.2">
      <c r="A78" s="5" t="s">
        <v>80</v>
      </c>
      <c r="B78" s="5" t="s">
        <v>186</v>
      </c>
      <c r="C78" s="5" t="s">
        <v>200</v>
      </c>
      <c r="D78" s="6" t="s">
        <v>76</v>
      </c>
      <c r="E78" s="25">
        <v>2.7890000000000001</v>
      </c>
      <c r="F78" s="26">
        <v>1.1000000000000001</v>
      </c>
      <c r="G78" s="27">
        <f t="shared" si="11"/>
        <v>3.0679000000000003</v>
      </c>
      <c r="H78" s="37">
        <v>0</v>
      </c>
      <c r="I78" s="38">
        <v>1.1000000000000001</v>
      </c>
      <c r="J78" s="39">
        <f t="shared" si="10"/>
        <v>0</v>
      </c>
      <c r="K78" s="8">
        <f t="shared" si="12"/>
        <v>3.0679000000000003</v>
      </c>
      <c r="L78" s="44" t="s">
        <v>184</v>
      </c>
      <c r="M78" s="14">
        <v>40780</v>
      </c>
      <c r="N78" s="18" t="s">
        <v>231</v>
      </c>
      <c r="O78" s="14" t="s">
        <v>211</v>
      </c>
    </row>
    <row r="79" spans="1:15" s="4" customFormat="1" x14ac:dyDescent="0.2">
      <c r="A79" s="5" t="s">
        <v>81</v>
      </c>
      <c r="B79" s="5" t="s">
        <v>186</v>
      </c>
      <c r="C79" s="5" t="s">
        <v>200</v>
      </c>
      <c r="D79" s="6" t="s">
        <v>76</v>
      </c>
      <c r="E79" s="25">
        <v>3.14</v>
      </c>
      <c r="F79" s="26">
        <v>1.1000000000000001</v>
      </c>
      <c r="G79" s="27">
        <f t="shared" si="11"/>
        <v>3.4540000000000006</v>
      </c>
      <c r="H79" s="37">
        <v>0</v>
      </c>
      <c r="I79" s="38">
        <v>1.1000000000000001</v>
      </c>
      <c r="J79" s="39">
        <f t="shared" si="10"/>
        <v>0</v>
      </c>
      <c r="K79" s="8">
        <f t="shared" si="12"/>
        <v>3.4540000000000006</v>
      </c>
      <c r="L79" s="44" t="s">
        <v>184</v>
      </c>
      <c r="M79" s="14">
        <v>40780</v>
      </c>
      <c r="N79" s="18" t="s">
        <v>231</v>
      </c>
      <c r="O79" s="14" t="s">
        <v>211</v>
      </c>
    </row>
    <row r="80" spans="1:15" s="4" customFormat="1" x14ac:dyDescent="0.2">
      <c r="A80" s="5" t="s">
        <v>82</v>
      </c>
      <c r="B80" s="5" t="s">
        <v>186</v>
      </c>
      <c r="C80" s="5" t="s">
        <v>200</v>
      </c>
      <c r="D80" s="6" t="s">
        <v>76</v>
      </c>
      <c r="E80" s="25">
        <v>3.49</v>
      </c>
      <c r="F80" s="26">
        <v>1.1000000000000001</v>
      </c>
      <c r="G80" s="27">
        <f t="shared" si="11"/>
        <v>3.8390000000000004</v>
      </c>
      <c r="H80" s="37">
        <v>0</v>
      </c>
      <c r="I80" s="38">
        <v>1.1000000000000001</v>
      </c>
      <c r="J80" s="39">
        <f t="shared" si="10"/>
        <v>0</v>
      </c>
      <c r="K80" s="8">
        <f t="shared" si="12"/>
        <v>3.8390000000000004</v>
      </c>
      <c r="L80" s="44" t="s">
        <v>184</v>
      </c>
      <c r="M80" s="14">
        <v>40780</v>
      </c>
      <c r="N80" s="18" t="s">
        <v>231</v>
      </c>
      <c r="O80" s="14" t="s">
        <v>211</v>
      </c>
    </row>
    <row r="81" spans="1:15" s="4" customFormat="1" x14ac:dyDescent="0.2">
      <c r="A81" s="5" t="s">
        <v>83</v>
      </c>
      <c r="B81" s="5" t="s">
        <v>186</v>
      </c>
      <c r="C81" s="5" t="s">
        <v>202</v>
      </c>
      <c r="D81" s="6" t="s">
        <v>9</v>
      </c>
      <c r="E81" s="25">
        <v>8.4</v>
      </c>
      <c r="F81" s="26">
        <v>1.1000000000000001</v>
      </c>
      <c r="G81" s="28">
        <f t="shared" ref="G81:G86" si="13">+E81*F81</f>
        <v>9.240000000000002</v>
      </c>
      <c r="H81" s="37">
        <v>4.2</v>
      </c>
      <c r="I81" s="38">
        <v>1.1000000000000001</v>
      </c>
      <c r="J81" s="40">
        <f t="shared" ref="J81:J86" si="14">+H81*I81</f>
        <v>4.620000000000001</v>
      </c>
      <c r="K81" s="7">
        <f t="shared" si="8"/>
        <v>13.860000000000003</v>
      </c>
      <c r="L81" s="44" t="s">
        <v>184</v>
      </c>
      <c r="M81" s="14">
        <v>40780</v>
      </c>
      <c r="N81" s="18" t="s">
        <v>231</v>
      </c>
      <c r="O81" s="6" t="s">
        <v>211</v>
      </c>
    </row>
    <row r="82" spans="1:15" s="4" customFormat="1" x14ac:dyDescent="0.2">
      <c r="A82" s="5" t="s">
        <v>84</v>
      </c>
      <c r="B82" s="5" t="s">
        <v>186</v>
      </c>
      <c r="C82" s="5" t="s">
        <v>202</v>
      </c>
      <c r="D82" s="6" t="s">
        <v>9</v>
      </c>
      <c r="E82" s="25">
        <v>7.81</v>
      </c>
      <c r="F82" s="26">
        <v>1.1000000000000001</v>
      </c>
      <c r="G82" s="28">
        <f>+E82*F82</f>
        <v>8.5910000000000011</v>
      </c>
      <c r="H82" s="37">
        <v>8.9700000000000006</v>
      </c>
      <c r="I82" s="38">
        <v>1.1000000000000001</v>
      </c>
      <c r="J82" s="40">
        <f>+H82*I82</f>
        <v>9.8670000000000009</v>
      </c>
      <c r="K82" s="7">
        <f>+J82+G82</f>
        <v>18.458000000000002</v>
      </c>
      <c r="L82" s="44" t="s">
        <v>184</v>
      </c>
      <c r="M82" s="14">
        <v>40780</v>
      </c>
      <c r="N82" s="18" t="s">
        <v>231</v>
      </c>
      <c r="O82" s="6" t="s">
        <v>85</v>
      </c>
    </row>
    <row r="83" spans="1:15" s="4" customFormat="1" x14ac:dyDescent="0.2">
      <c r="A83" s="5" t="s">
        <v>86</v>
      </c>
      <c r="B83" s="5" t="s">
        <v>186</v>
      </c>
      <c r="C83" s="5" t="s">
        <v>203</v>
      </c>
      <c r="D83" s="6" t="s">
        <v>9</v>
      </c>
      <c r="E83" s="25">
        <v>5.62</v>
      </c>
      <c r="F83" s="26">
        <v>1.1000000000000001</v>
      </c>
      <c r="G83" s="28">
        <f t="shared" si="13"/>
        <v>6.1820000000000004</v>
      </c>
      <c r="H83" s="37">
        <v>1</v>
      </c>
      <c r="I83" s="38">
        <v>1.1000000000000001</v>
      </c>
      <c r="J83" s="40">
        <f t="shared" si="14"/>
        <v>1.1000000000000001</v>
      </c>
      <c r="K83" s="7">
        <f t="shared" ref="K83:K86" si="15">+J83+G83</f>
        <v>7.282</v>
      </c>
      <c r="L83" s="44" t="s">
        <v>184</v>
      </c>
      <c r="M83" s="14">
        <v>40780</v>
      </c>
      <c r="N83" s="18" t="s">
        <v>231</v>
      </c>
      <c r="O83" s="14" t="s">
        <v>211</v>
      </c>
    </row>
    <row r="84" spans="1:15" s="4" customFormat="1" x14ac:dyDescent="0.2">
      <c r="A84" s="5" t="s">
        <v>87</v>
      </c>
      <c r="B84" s="5" t="s">
        <v>186</v>
      </c>
      <c r="C84" s="5" t="s">
        <v>203</v>
      </c>
      <c r="D84" s="6" t="s">
        <v>9</v>
      </c>
      <c r="E84" s="25">
        <v>6.77</v>
      </c>
      <c r="F84" s="26">
        <v>1.1000000000000001</v>
      </c>
      <c r="G84" s="28">
        <f t="shared" si="13"/>
        <v>7.4470000000000001</v>
      </c>
      <c r="H84" s="37">
        <v>1.1000000000000001</v>
      </c>
      <c r="I84" s="38">
        <v>1.1000000000000001</v>
      </c>
      <c r="J84" s="40">
        <f t="shared" si="14"/>
        <v>1.2100000000000002</v>
      </c>
      <c r="K84" s="7">
        <f t="shared" si="15"/>
        <v>8.657</v>
      </c>
      <c r="L84" s="44" t="s">
        <v>184</v>
      </c>
      <c r="M84" s="14">
        <v>40780</v>
      </c>
      <c r="N84" s="18" t="s">
        <v>231</v>
      </c>
      <c r="O84" s="14" t="s">
        <v>211</v>
      </c>
    </row>
    <row r="85" spans="1:15" s="4" customFormat="1" x14ac:dyDescent="0.2">
      <c r="A85" s="5" t="s">
        <v>88</v>
      </c>
      <c r="B85" s="5" t="s">
        <v>186</v>
      </c>
      <c r="C85" s="5" t="s">
        <v>203</v>
      </c>
      <c r="D85" s="6" t="s">
        <v>9</v>
      </c>
      <c r="E85" s="25">
        <v>6.27</v>
      </c>
      <c r="F85" s="26">
        <v>1.1000000000000001</v>
      </c>
      <c r="G85" s="28">
        <f>+E85*F85</f>
        <v>6.8970000000000002</v>
      </c>
      <c r="H85" s="37">
        <v>1.1000000000000001</v>
      </c>
      <c r="I85" s="38">
        <v>1.1000000000000001</v>
      </c>
      <c r="J85" s="40">
        <f>+H85*I85</f>
        <v>1.2100000000000002</v>
      </c>
      <c r="K85" s="7">
        <f>+J85+G85</f>
        <v>8.1070000000000011</v>
      </c>
      <c r="L85" s="44" t="s">
        <v>184</v>
      </c>
      <c r="M85" s="14">
        <v>40780</v>
      </c>
      <c r="N85" s="18" t="s">
        <v>231</v>
      </c>
      <c r="O85" s="14" t="s">
        <v>211</v>
      </c>
    </row>
    <row r="86" spans="1:15" s="4" customFormat="1" ht="12.75" customHeight="1" x14ac:dyDescent="0.2">
      <c r="A86" s="5" t="s">
        <v>89</v>
      </c>
      <c r="B86" s="5" t="s">
        <v>186</v>
      </c>
      <c r="C86" s="5" t="s">
        <v>204</v>
      </c>
      <c r="D86" s="6" t="s">
        <v>19</v>
      </c>
      <c r="E86" s="25">
        <v>23.04</v>
      </c>
      <c r="F86" s="26">
        <v>1.1000000000000001</v>
      </c>
      <c r="G86" s="28">
        <f t="shared" si="13"/>
        <v>25.344000000000001</v>
      </c>
      <c r="H86" s="37">
        <v>0</v>
      </c>
      <c r="I86" s="38">
        <v>1.1000000000000001</v>
      </c>
      <c r="J86" s="40">
        <f t="shared" si="14"/>
        <v>0</v>
      </c>
      <c r="K86" s="7">
        <f t="shared" si="15"/>
        <v>25.344000000000001</v>
      </c>
      <c r="L86" s="44" t="s">
        <v>184</v>
      </c>
      <c r="M86" s="14">
        <v>40780</v>
      </c>
      <c r="N86" s="18" t="s">
        <v>231</v>
      </c>
      <c r="O86" s="14" t="s">
        <v>211</v>
      </c>
    </row>
    <row r="87" spans="1:15" s="4" customFormat="1" ht="12.75" customHeight="1" x14ac:dyDescent="0.2">
      <c r="A87" s="5" t="s">
        <v>90</v>
      </c>
      <c r="B87" s="5" t="s">
        <v>186</v>
      </c>
      <c r="C87" s="5" t="s">
        <v>204</v>
      </c>
      <c r="D87" s="6" t="s">
        <v>19</v>
      </c>
      <c r="E87" s="25">
        <v>35.299999999999997</v>
      </c>
      <c r="F87" s="26">
        <v>1.1000000000000001</v>
      </c>
      <c r="G87" s="28">
        <f>+E87*F87</f>
        <v>38.83</v>
      </c>
      <c r="H87" s="37">
        <v>0</v>
      </c>
      <c r="I87" s="38">
        <v>1.1000000000000001</v>
      </c>
      <c r="J87" s="40">
        <f>+H87*I87</f>
        <v>0</v>
      </c>
      <c r="K87" s="7">
        <f>+J87+G87</f>
        <v>38.83</v>
      </c>
      <c r="L87" s="44" t="s">
        <v>184</v>
      </c>
      <c r="M87" s="14">
        <v>40780</v>
      </c>
      <c r="N87" s="18" t="s">
        <v>231</v>
      </c>
      <c r="O87" s="14" t="s">
        <v>211</v>
      </c>
    </row>
    <row r="88" spans="1:15" s="4" customFormat="1" ht="12.75" customHeight="1" x14ac:dyDescent="0.2">
      <c r="A88" s="5" t="s">
        <v>91</v>
      </c>
      <c r="B88" s="5" t="s">
        <v>186</v>
      </c>
      <c r="C88" s="5" t="s">
        <v>204</v>
      </c>
      <c r="D88" s="6" t="s">
        <v>19</v>
      </c>
      <c r="E88" s="25">
        <v>21.05</v>
      </c>
      <c r="F88" s="26">
        <v>1.1000000000000001</v>
      </c>
      <c r="G88" s="28">
        <f>+E88*F88</f>
        <v>23.155000000000001</v>
      </c>
      <c r="H88" s="37">
        <v>0</v>
      </c>
      <c r="I88" s="38">
        <v>1.1000000000000001</v>
      </c>
      <c r="J88" s="40">
        <f>+H88*I88</f>
        <v>0</v>
      </c>
      <c r="K88" s="7">
        <f>+J88+G88</f>
        <v>23.155000000000001</v>
      </c>
      <c r="L88" s="44" t="s">
        <v>184</v>
      </c>
      <c r="M88" s="14">
        <v>40780</v>
      </c>
      <c r="N88" s="18" t="s">
        <v>231</v>
      </c>
      <c r="O88" s="14" t="s">
        <v>211</v>
      </c>
    </row>
    <row r="89" spans="1:15" s="4" customFormat="1" ht="12.75" customHeight="1" x14ac:dyDescent="0.2">
      <c r="A89" s="5" t="s">
        <v>92</v>
      </c>
      <c r="B89" s="5" t="s">
        <v>186</v>
      </c>
      <c r="C89" s="5" t="s">
        <v>204</v>
      </c>
      <c r="D89" s="6" t="s">
        <v>19</v>
      </c>
      <c r="E89" s="25">
        <v>27.74</v>
      </c>
      <c r="F89" s="26">
        <v>1.1000000000000001</v>
      </c>
      <c r="G89" s="28">
        <f>+E89*F89</f>
        <v>30.513999999999999</v>
      </c>
      <c r="H89" s="37">
        <v>0</v>
      </c>
      <c r="I89" s="38">
        <v>1.1000000000000001</v>
      </c>
      <c r="J89" s="40">
        <f>+H89*I89</f>
        <v>0</v>
      </c>
      <c r="K89" s="7">
        <f>+J89+G89</f>
        <v>30.513999999999999</v>
      </c>
      <c r="L89" s="44" t="s">
        <v>184</v>
      </c>
      <c r="M89" s="14">
        <v>40780</v>
      </c>
      <c r="N89" s="18" t="s">
        <v>231</v>
      </c>
      <c r="O89" s="14" t="s">
        <v>211</v>
      </c>
    </row>
    <row r="90" spans="1:15" s="4" customFormat="1" x14ac:dyDescent="0.2">
      <c r="A90" s="5" t="s">
        <v>93</v>
      </c>
      <c r="B90" s="5" t="s">
        <v>186</v>
      </c>
      <c r="C90" s="5" t="s">
        <v>204</v>
      </c>
      <c r="D90" s="6" t="s">
        <v>19</v>
      </c>
      <c r="E90" s="25">
        <v>22.98</v>
      </c>
      <c r="F90" s="26">
        <v>1.1000000000000001</v>
      </c>
      <c r="G90" s="28">
        <f>+E90*F90</f>
        <v>25.278000000000002</v>
      </c>
      <c r="H90" s="37">
        <v>0</v>
      </c>
      <c r="I90" s="38">
        <v>1.1000000000000001</v>
      </c>
      <c r="J90" s="40">
        <f>+H90*I90</f>
        <v>0</v>
      </c>
      <c r="K90" s="7">
        <f>+J90+G90</f>
        <v>25.278000000000002</v>
      </c>
      <c r="L90" s="44" t="s">
        <v>184</v>
      </c>
      <c r="M90" s="14">
        <v>40780</v>
      </c>
      <c r="N90" s="18" t="s">
        <v>231</v>
      </c>
      <c r="O90" s="14" t="s">
        <v>211</v>
      </c>
    </row>
    <row r="91" spans="1:15" s="4" customFormat="1" x14ac:dyDescent="0.2">
      <c r="A91" s="5" t="s">
        <v>94</v>
      </c>
      <c r="B91" s="5" t="s">
        <v>186</v>
      </c>
      <c r="C91" s="5" t="s">
        <v>204</v>
      </c>
      <c r="D91" s="6" t="s">
        <v>19</v>
      </c>
      <c r="E91" s="25">
        <v>34.76</v>
      </c>
      <c r="F91" s="26">
        <v>1.1000000000000001</v>
      </c>
      <c r="G91" s="28">
        <f>+E91*F91</f>
        <v>38.236000000000004</v>
      </c>
      <c r="H91" s="37">
        <v>0</v>
      </c>
      <c r="I91" s="38">
        <v>1.1000000000000001</v>
      </c>
      <c r="J91" s="40">
        <f>+H91*I91</f>
        <v>0</v>
      </c>
      <c r="K91" s="7">
        <f>+J91+G91</f>
        <v>38.236000000000004</v>
      </c>
      <c r="L91" s="44" t="s">
        <v>184</v>
      </c>
      <c r="M91" s="14">
        <v>40780</v>
      </c>
      <c r="N91" s="18" t="s">
        <v>231</v>
      </c>
      <c r="O91" s="14" t="s">
        <v>211</v>
      </c>
    </row>
    <row r="92" spans="1:15" s="4" customFormat="1" x14ac:dyDescent="0.2">
      <c r="A92" s="5" t="s">
        <v>95</v>
      </c>
      <c r="B92" s="5" t="s">
        <v>186</v>
      </c>
      <c r="C92" s="5" t="s">
        <v>204</v>
      </c>
      <c r="D92" s="6" t="s">
        <v>19</v>
      </c>
      <c r="E92" s="25">
        <v>21.05</v>
      </c>
      <c r="F92" s="26">
        <v>1.1000000000000001</v>
      </c>
      <c r="G92" s="28">
        <f t="shared" ref="G92:G101" si="16">+E92*F92</f>
        <v>23.155000000000001</v>
      </c>
      <c r="H92" s="37">
        <v>0</v>
      </c>
      <c r="I92" s="38">
        <v>1.1000000000000001</v>
      </c>
      <c r="J92" s="40">
        <f t="shared" ref="J92:J101" si="17">+H92*I92</f>
        <v>0</v>
      </c>
      <c r="K92" s="7">
        <f t="shared" ref="K92:K101" si="18">+J92+G92</f>
        <v>23.155000000000001</v>
      </c>
      <c r="L92" s="44" t="s">
        <v>184</v>
      </c>
      <c r="M92" s="14">
        <v>40780</v>
      </c>
      <c r="N92" s="18" t="s">
        <v>231</v>
      </c>
      <c r="O92" s="14" t="s">
        <v>211</v>
      </c>
    </row>
    <row r="93" spans="1:15" s="4" customFormat="1" x14ac:dyDescent="0.2">
      <c r="A93" s="5" t="s">
        <v>96</v>
      </c>
      <c r="B93" s="5" t="s">
        <v>186</v>
      </c>
      <c r="C93" s="5" t="s">
        <v>204</v>
      </c>
      <c r="D93" s="6" t="s">
        <v>19</v>
      </c>
      <c r="E93" s="25">
        <v>27.24</v>
      </c>
      <c r="F93" s="26">
        <v>1.1000000000000001</v>
      </c>
      <c r="G93" s="28">
        <f t="shared" si="16"/>
        <v>29.964000000000002</v>
      </c>
      <c r="H93" s="37">
        <v>0</v>
      </c>
      <c r="I93" s="38">
        <v>1.1000000000000001</v>
      </c>
      <c r="J93" s="40">
        <f t="shared" si="17"/>
        <v>0</v>
      </c>
      <c r="K93" s="7">
        <f t="shared" si="18"/>
        <v>29.964000000000002</v>
      </c>
      <c r="L93" s="44" t="s">
        <v>184</v>
      </c>
      <c r="M93" s="14">
        <v>40780</v>
      </c>
      <c r="N93" s="18" t="s">
        <v>231</v>
      </c>
      <c r="O93" s="14" t="s">
        <v>211</v>
      </c>
    </row>
    <row r="94" spans="1:15" s="4" customFormat="1" x14ac:dyDescent="0.2">
      <c r="A94" s="5" t="s">
        <v>97</v>
      </c>
      <c r="B94" s="5" t="s">
        <v>186</v>
      </c>
      <c r="C94" s="5" t="s">
        <v>204</v>
      </c>
      <c r="D94" s="6" t="s">
        <v>19</v>
      </c>
      <c r="E94" s="25">
        <v>24.98</v>
      </c>
      <c r="F94" s="26">
        <v>1.1000000000000001</v>
      </c>
      <c r="G94" s="28">
        <f t="shared" si="16"/>
        <v>27.478000000000002</v>
      </c>
      <c r="H94" s="37">
        <v>0</v>
      </c>
      <c r="I94" s="38">
        <v>1.1000000000000001</v>
      </c>
      <c r="J94" s="40">
        <f t="shared" si="17"/>
        <v>0</v>
      </c>
      <c r="K94" s="7">
        <f t="shared" si="18"/>
        <v>27.478000000000002</v>
      </c>
      <c r="L94" s="44" t="s">
        <v>184</v>
      </c>
      <c r="M94" s="14">
        <v>40780</v>
      </c>
      <c r="N94" s="18" t="s">
        <v>231</v>
      </c>
      <c r="O94" s="14" t="s">
        <v>211</v>
      </c>
    </row>
    <row r="95" spans="1:15" s="4" customFormat="1" x14ac:dyDescent="0.2">
      <c r="A95" s="5" t="s">
        <v>98</v>
      </c>
      <c r="B95" s="5" t="s">
        <v>186</v>
      </c>
      <c r="C95" s="5" t="s">
        <v>204</v>
      </c>
      <c r="D95" s="6" t="s">
        <v>19</v>
      </c>
      <c r="E95" s="25">
        <v>35.299999999999997</v>
      </c>
      <c r="F95" s="26">
        <v>1.1000000000000001</v>
      </c>
      <c r="G95" s="28">
        <f t="shared" si="16"/>
        <v>38.83</v>
      </c>
      <c r="H95" s="37">
        <v>0</v>
      </c>
      <c r="I95" s="38">
        <v>1.1000000000000001</v>
      </c>
      <c r="J95" s="40">
        <f t="shared" si="17"/>
        <v>0</v>
      </c>
      <c r="K95" s="7">
        <f t="shared" si="18"/>
        <v>38.83</v>
      </c>
      <c r="L95" s="44" t="s">
        <v>184</v>
      </c>
      <c r="M95" s="14">
        <v>40780</v>
      </c>
      <c r="N95" s="18" t="s">
        <v>231</v>
      </c>
      <c r="O95" s="14" t="s">
        <v>211</v>
      </c>
    </row>
    <row r="96" spans="1:15" s="4" customFormat="1" x14ac:dyDescent="0.2">
      <c r="A96" s="5" t="s">
        <v>99</v>
      </c>
      <c r="B96" s="5" t="s">
        <v>186</v>
      </c>
      <c r="C96" s="5" t="s">
        <v>204</v>
      </c>
      <c r="D96" s="6" t="s">
        <v>19</v>
      </c>
      <c r="E96" s="25">
        <v>21.05</v>
      </c>
      <c r="F96" s="26">
        <v>1.1000000000000001</v>
      </c>
      <c r="G96" s="28">
        <f t="shared" si="16"/>
        <v>23.155000000000001</v>
      </c>
      <c r="H96" s="37">
        <v>0</v>
      </c>
      <c r="I96" s="38">
        <v>1.1000000000000001</v>
      </c>
      <c r="J96" s="40">
        <f t="shared" si="17"/>
        <v>0</v>
      </c>
      <c r="K96" s="7">
        <f t="shared" si="18"/>
        <v>23.155000000000001</v>
      </c>
      <c r="L96" s="44" t="s">
        <v>184</v>
      </c>
      <c r="M96" s="14">
        <v>40780</v>
      </c>
      <c r="N96" s="18" t="s">
        <v>231</v>
      </c>
      <c r="O96" s="14" t="s">
        <v>211</v>
      </c>
    </row>
    <row r="97" spans="1:15" s="4" customFormat="1" x14ac:dyDescent="0.2">
      <c r="A97" s="5" t="s">
        <v>100</v>
      </c>
      <c r="B97" s="5" t="s">
        <v>186</v>
      </c>
      <c r="C97" s="5" t="s">
        <v>204</v>
      </c>
      <c r="D97" s="6" t="s">
        <v>19</v>
      </c>
      <c r="E97" s="25">
        <v>27.74</v>
      </c>
      <c r="F97" s="26">
        <v>1.1000000000000001</v>
      </c>
      <c r="G97" s="28">
        <f t="shared" si="16"/>
        <v>30.513999999999999</v>
      </c>
      <c r="H97" s="37">
        <v>0</v>
      </c>
      <c r="I97" s="38">
        <v>1.1000000000000001</v>
      </c>
      <c r="J97" s="40">
        <f t="shared" si="17"/>
        <v>0</v>
      </c>
      <c r="K97" s="7">
        <f t="shared" si="18"/>
        <v>30.513999999999999</v>
      </c>
      <c r="L97" s="44" t="s">
        <v>184</v>
      </c>
      <c r="M97" s="14">
        <v>40780</v>
      </c>
      <c r="N97" s="18" t="s">
        <v>231</v>
      </c>
      <c r="O97" s="14" t="s">
        <v>211</v>
      </c>
    </row>
    <row r="98" spans="1:15" s="4" customFormat="1" x14ac:dyDescent="0.2">
      <c r="A98" s="5" t="s">
        <v>101</v>
      </c>
      <c r="B98" s="5" t="s">
        <v>186</v>
      </c>
      <c r="C98" s="5" t="s">
        <v>204</v>
      </c>
      <c r="D98" s="6" t="s">
        <v>19</v>
      </c>
      <c r="E98" s="25">
        <v>22.98</v>
      </c>
      <c r="F98" s="26">
        <v>1.1000000000000001</v>
      </c>
      <c r="G98" s="28">
        <f t="shared" si="16"/>
        <v>25.278000000000002</v>
      </c>
      <c r="H98" s="37">
        <v>0</v>
      </c>
      <c r="I98" s="38">
        <v>1.1000000000000001</v>
      </c>
      <c r="J98" s="40">
        <f t="shared" si="17"/>
        <v>0</v>
      </c>
      <c r="K98" s="7">
        <f t="shared" si="18"/>
        <v>25.278000000000002</v>
      </c>
      <c r="L98" s="44" t="s">
        <v>184</v>
      </c>
      <c r="M98" s="14">
        <v>40780</v>
      </c>
      <c r="N98" s="18" t="s">
        <v>231</v>
      </c>
      <c r="O98" s="14" t="s">
        <v>211</v>
      </c>
    </row>
    <row r="99" spans="1:15" s="4" customFormat="1" x14ac:dyDescent="0.2">
      <c r="A99" s="5" t="s">
        <v>102</v>
      </c>
      <c r="B99" s="5" t="s">
        <v>186</v>
      </c>
      <c r="C99" s="5" t="s">
        <v>204</v>
      </c>
      <c r="D99" s="6" t="s">
        <v>19</v>
      </c>
      <c r="E99" s="25">
        <v>34.76</v>
      </c>
      <c r="F99" s="26">
        <v>1.1000000000000001</v>
      </c>
      <c r="G99" s="28">
        <f t="shared" si="16"/>
        <v>38.236000000000004</v>
      </c>
      <c r="H99" s="37">
        <v>0</v>
      </c>
      <c r="I99" s="38">
        <v>1.1000000000000001</v>
      </c>
      <c r="J99" s="40">
        <f t="shared" si="17"/>
        <v>0</v>
      </c>
      <c r="K99" s="7">
        <f t="shared" si="18"/>
        <v>38.236000000000004</v>
      </c>
      <c r="L99" s="44" t="s">
        <v>184</v>
      </c>
      <c r="M99" s="14">
        <v>40780</v>
      </c>
      <c r="N99" s="18" t="s">
        <v>231</v>
      </c>
      <c r="O99" s="14" t="s">
        <v>211</v>
      </c>
    </row>
    <row r="100" spans="1:15" s="4" customFormat="1" x14ac:dyDescent="0.2">
      <c r="A100" s="5" t="s">
        <v>103</v>
      </c>
      <c r="B100" s="5" t="s">
        <v>186</v>
      </c>
      <c r="C100" s="5" t="s">
        <v>204</v>
      </c>
      <c r="D100" s="6" t="s">
        <v>19</v>
      </c>
      <c r="E100" s="25">
        <v>21.05</v>
      </c>
      <c r="F100" s="26">
        <v>1.1000000000000001</v>
      </c>
      <c r="G100" s="28">
        <f t="shared" si="16"/>
        <v>23.155000000000001</v>
      </c>
      <c r="H100" s="37">
        <v>0</v>
      </c>
      <c r="I100" s="38">
        <v>1.1000000000000001</v>
      </c>
      <c r="J100" s="40">
        <f t="shared" si="17"/>
        <v>0</v>
      </c>
      <c r="K100" s="7">
        <f t="shared" si="18"/>
        <v>23.155000000000001</v>
      </c>
      <c r="L100" s="44" t="s">
        <v>184</v>
      </c>
      <c r="M100" s="14">
        <v>40780</v>
      </c>
      <c r="N100" s="18" t="s">
        <v>231</v>
      </c>
      <c r="O100" s="14" t="s">
        <v>211</v>
      </c>
    </row>
    <row r="101" spans="1:15" s="4" customFormat="1" x14ac:dyDescent="0.2">
      <c r="A101" s="5" t="s">
        <v>104</v>
      </c>
      <c r="B101" s="5" t="s">
        <v>186</v>
      </c>
      <c r="C101" s="5" t="s">
        <v>204</v>
      </c>
      <c r="D101" s="6" t="s">
        <v>19</v>
      </c>
      <c r="E101" s="25">
        <v>27.24</v>
      </c>
      <c r="F101" s="26">
        <v>1.1000000000000001</v>
      </c>
      <c r="G101" s="28">
        <f t="shared" si="16"/>
        <v>29.964000000000002</v>
      </c>
      <c r="H101" s="37">
        <v>0</v>
      </c>
      <c r="I101" s="38">
        <v>1.1000000000000001</v>
      </c>
      <c r="J101" s="40">
        <f t="shared" si="17"/>
        <v>0</v>
      </c>
      <c r="K101" s="7">
        <f t="shared" si="18"/>
        <v>29.964000000000002</v>
      </c>
      <c r="L101" s="44" t="s">
        <v>184</v>
      </c>
      <c r="M101" s="14">
        <v>40780</v>
      </c>
      <c r="N101" s="18" t="s">
        <v>231</v>
      </c>
      <c r="O101" s="14" t="s">
        <v>211</v>
      </c>
    </row>
    <row r="102" spans="1:15" s="3" customFormat="1" ht="15" x14ac:dyDescent="0.2">
      <c r="A102" s="5" t="s">
        <v>105</v>
      </c>
      <c r="B102" s="5" t="s">
        <v>186</v>
      </c>
      <c r="C102" s="5" t="s">
        <v>205</v>
      </c>
      <c r="D102" s="6" t="s">
        <v>9</v>
      </c>
      <c r="E102" s="25">
        <v>7.63</v>
      </c>
      <c r="F102" s="26">
        <v>1.1000000000000001</v>
      </c>
      <c r="G102" s="28">
        <f t="shared" ref="G102:G105" si="19">+E102*F102</f>
        <v>8.3930000000000007</v>
      </c>
      <c r="H102" s="37">
        <v>1.46</v>
      </c>
      <c r="I102" s="38">
        <v>1.1000000000000001</v>
      </c>
      <c r="J102" s="40">
        <f t="shared" ref="J102:J105" si="20">+H102*I102</f>
        <v>1.6060000000000001</v>
      </c>
      <c r="K102" s="7">
        <f t="shared" ref="K102:K105" si="21">+J102+G102</f>
        <v>9.9990000000000006</v>
      </c>
      <c r="L102" s="44" t="s">
        <v>184</v>
      </c>
      <c r="M102" s="14">
        <v>40780</v>
      </c>
      <c r="N102" s="18" t="s">
        <v>231</v>
      </c>
      <c r="O102" s="14" t="s">
        <v>211</v>
      </c>
    </row>
    <row r="103" spans="1:15" s="4" customFormat="1" x14ac:dyDescent="0.2">
      <c r="A103" s="5" t="s">
        <v>106</v>
      </c>
      <c r="B103" s="5" t="s">
        <v>186</v>
      </c>
      <c r="C103" s="5" t="s">
        <v>205</v>
      </c>
      <c r="D103" s="6" t="s">
        <v>19</v>
      </c>
      <c r="E103" s="25">
        <v>1.5</v>
      </c>
      <c r="F103" s="26">
        <v>1.1000000000000001</v>
      </c>
      <c r="G103" s="28">
        <f t="shared" si="19"/>
        <v>1.6500000000000001</v>
      </c>
      <c r="H103" s="37">
        <f>160/900</f>
        <v>0.17777777777777778</v>
      </c>
      <c r="I103" s="38">
        <v>1.1000000000000001</v>
      </c>
      <c r="J103" s="40">
        <f t="shared" si="20"/>
        <v>0.19555555555555557</v>
      </c>
      <c r="K103" s="7">
        <f t="shared" si="21"/>
        <v>1.8455555555555556</v>
      </c>
      <c r="L103" s="44" t="s">
        <v>184</v>
      </c>
      <c r="M103" s="14">
        <v>40780</v>
      </c>
      <c r="N103" s="18" t="s">
        <v>231</v>
      </c>
      <c r="O103" s="14" t="s">
        <v>211</v>
      </c>
    </row>
    <row r="104" spans="1:15" s="4" customFormat="1" x14ac:dyDescent="0.2">
      <c r="A104" s="5" t="s">
        <v>107</v>
      </c>
      <c r="B104" s="5" t="s">
        <v>186</v>
      </c>
      <c r="C104" s="5" t="s">
        <v>206</v>
      </c>
      <c r="D104" s="6" t="s">
        <v>19</v>
      </c>
      <c r="E104" s="25">
        <v>1.65</v>
      </c>
      <c r="F104" s="26">
        <v>1.1000000000000001</v>
      </c>
      <c r="G104" s="28">
        <f>+E104*F104</f>
        <v>1.8149999999999999</v>
      </c>
      <c r="H104" s="37">
        <v>1.26</v>
      </c>
      <c r="I104" s="38">
        <v>1.1000000000000001</v>
      </c>
      <c r="J104" s="40">
        <f>+H104*I104</f>
        <v>1.3860000000000001</v>
      </c>
      <c r="K104" s="7">
        <f>+J104+G104</f>
        <v>3.2010000000000001</v>
      </c>
      <c r="L104" s="44" t="s">
        <v>184</v>
      </c>
      <c r="M104" s="14">
        <v>40780</v>
      </c>
      <c r="N104" s="18" t="s">
        <v>231</v>
      </c>
      <c r="O104" s="14" t="s">
        <v>211</v>
      </c>
    </row>
    <row r="105" spans="1:15" s="4" customFormat="1" x14ac:dyDescent="0.2">
      <c r="A105" s="5" t="s">
        <v>108</v>
      </c>
      <c r="B105" s="5" t="s">
        <v>186</v>
      </c>
      <c r="C105" s="5" t="s">
        <v>206</v>
      </c>
      <c r="D105" s="6" t="s">
        <v>19</v>
      </c>
      <c r="E105" s="25">
        <v>0.82</v>
      </c>
      <c r="F105" s="26">
        <v>1.1000000000000001</v>
      </c>
      <c r="G105" s="28">
        <f t="shared" si="19"/>
        <v>0.90200000000000002</v>
      </c>
      <c r="H105" s="37">
        <v>0.68</v>
      </c>
      <c r="I105" s="38">
        <v>1.1000000000000001</v>
      </c>
      <c r="J105" s="40">
        <f t="shared" si="20"/>
        <v>0.74800000000000011</v>
      </c>
      <c r="K105" s="7">
        <f t="shared" si="21"/>
        <v>1.6500000000000001</v>
      </c>
      <c r="L105" s="44" t="s">
        <v>184</v>
      </c>
      <c r="M105" s="14">
        <v>40780</v>
      </c>
      <c r="N105" s="18" t="s">
        <v>231</v>
      </c>
      <c r="O105" s="14" t="s">
        <v>211</v>
      </c>
    </row>
    <row r="106" spans="1:15" s="4" customFormat="1" x14ac:dyDescent="0.2">
      <c r="A106" s="5" t="s">
        <v>109</v>
      </c>
      <c r="B106" s="5" t="s">
        <v>186</v>
      </c>
      <c r="C106" s="5" t="s">
        <v>207</v>
      </c>
      <c r="D106" s="6" t="s">
        <v>19</v>
      </c>
      <c r="E106" s="25">
        <v>7</v>
      </c>
      <c r="F106" s="26">
        <v>1.1000000000000001</v>
      </c>
      <c r="G106" s="28">
        <f t="shared" ref="G106:G142" si="22">+E106*F106</f>
        <v>7.7000000000000011</v>
      </c>
      <c r="H106" s="37">
        <v>8.7799999999999994</v>
      </c>
      <c r="I106" s="38">
        <v>1.1000000000000001</v>
      </c>
      <c r="J106" s="40">
        <f t="shared" ref="J106:J142" si="23">+H106*I106</f>
        <v>9.6579999999999995</v>
      </c>
      <c r="K106" s="7">
        <f t="shared" ref="K106:K142" si="24">+J106+G106</f>
        <v>17.358000000000001</v>
      </c>
      <c r="L106" s="44" t="s">
        <v>184</v>
      </c>
      <c r="M106" s="14">
        <v>40780</v>
      </c>
      <c r="N106" s="18" t="s">
        <v>231</v>
      </c>
      <c r="O106" s="14" t="s">
        <v>211</v>
      </c>
    </row>
    <row r="107" spans="1:15" s="4" customFormat="1" x14ac:dyDescent="0.2">
      <c r="A107" s="5" t="s">
        <v>110</v>
      </c>
      <c r="B107" s="5" t="s">
        <v>186</v>
      </c>
      <c r="C107" s="5" t="s">
        <v>207</v>
      </c>
      <c r="D107" s="6" t="s">
        <v>19</v>
      </c>
      <c r="E107" s="25">
        <v>9.36</v>
      </c>
      <c r="F107" s="26">
        <v>1.1000000000000001</v>
      </c>
      <c r="G107" s="28">
        <f t="shared" si="22"/>
        <v>10.295999999999999</v>
      </c>
      <c r="H107" s="37">
        <v>6.67</v>
      </c>
      <c r="I107" s="38">
        <v>1.1000000000000001</v>
      </c>
      <c r="J107" s="40">
        <f t="shared" si="23"/>
        <v>7.3370000000000006</v>
      </c>
      <c r="K107" s="7">
        <f t="shared" si="24"/>
        <v>17.632999999999999</v>
      </c>
      <c r="L107" s="44" t="s">
        <v>184</v>
      </c>
      <c r="M107" s="14">
        <v>40780</v>
      </c>
      <c r="N107" s="18" t="s">
        <v>231</v>
      </c>
      <c r="O107" s="14" t="s">
        <v>211</v>
      </c>
    </row>
    <row r="108" spans="1:15" s="4" customFormat="1" x14ac:dyDescent="0.2">
      <c r="A108" s="5" t="s">
        <v>111</v>
      </c>
      <c r="B108" s="5" t="s">
        <v>186</v>
      </c>
      <c r="C108" s="5" t="s">
        <v>207</v>
      </c>
      <c r="D108" s="6" t="s">
        <v>9</v>
      </c>
      <c r="E108" s="25">
        <v>0.24</v>
      </c>
      <c r="F108" s="26">
        <v>1.1000000000000001</v>
      </c>
      <c r="G108" s="28">
        <f t="shared" si="22"/>
        <v>0.26400000000000001</v>
      </c>
      <c r="H108" s="37">
        <v>0.51</v>
      </c>
      <c r="I108" s="38">
        <v>1.1000000000000001</v>
      </c>
      <c r="J108" s="40">
        <f t="shared" si="23"/>
        <v>0.56100000000000005</v>
      </c>
      <c r="K108" s="7">
        <f t="shared" si="24"/>
        <v>0.82500000000000007</v>
      </c>
      <c r="L108" s="44" t="s">
        <v>184</v>
      </c>
      <c r="M108" s="14">
        <v>40780</v>
      </c>
      <c r="N108" s="18" t="s">
        <v>231</v>
      </c>
      <c r="O108" s="14" t="s">
        <v>211</v>
      </c>
    </row>
    <row r="109" spans="1:15" s="4" customFormat="1" x14ac:dyDescent="0.2">
      <c r="A109" s="5" t="s">
        <v>112</v>
      </c>
      <c r="B109" s="5" t="s">
        <v>186</v>
      </c>
      <c r="C109" s="5" t="s">
        <v>207</v>
      </c>
      <c r="D109" s="6" t="s">
        <v>19</v>
      </c>
      <c r="E109" s="25">
        <v>7.36</v>
      </c>
      <c r="F109" s="26">
        <v>1.1000000000000001</v>
      </c>
      <c r="G109" s="28">
        <f t="shared" si="22"/>
        <v>8.0960000000000019</v>
      </c>
      <c r="H109" s="37">
        <v>1.46</v>
      </c>
      <c r="I109" s="38">
        <v>1.1000000000000001</v>
      </c>
      <c r="J109" s="40">
        <f t="shared" si="23"/>
        <v>1.6060000000000001</v>
      </c>
      <c r="K109" s="7">
        <f t="shared" si="24"/>
        <v>9.7020000000000017</v>
      </c>
      <c r="L109" s="44" t="s">
        <v>184</v>
      </c>
      <c r="M109" s="14">
        <v>40780</v>
      </c>
      <c r="N109" s="18" t="s">
        <v>231</v>
      </c>
      <c r="O109" s="14" t="s">
        <v>211</v>
      </c>
    </row>
    <row r="110" spans="1:15" s="4" customFormat="1" x14ac:dyDescent="0.2">
      <c r="A110" s="5" t="s">
        <v>107</v>
      </c>
      <c r="B110" s="5" t="s">
        <v>186</v>
      </c>
      <c r="C110" s="5" t="s">
        <v>207</v>
      </c>
      <c r="D110" s="6" t="s">
        <v>19</v>
      </c>
      <c r="E110" s="25">
        <v>1.65</v>
      </c>
      <c r="F110" s="26">
        <v>1.1000000000000001</v>
      </c>
      <c r="G110" s="28">
        <f t="shared" si="22"/>
        <v>1.8149999999999999</v>
      </c>
      <c r="H110" s="37">
        <v>1.26</v>
      </c>
      <c r="I110" s="38">
        <v>1.1000000000000001</v>
      </c>
      <c r="J110" s="40">
        <f t="shared" si="23"/>
        <v>1.3860000000000001</v>
      </c>
      <c r="K110" s="7">
        <f t="shared" si="24"/>
        <v>3.2010000000000001</v>
      </c>
      <c r="L110" s="44" t="s">
        <v>184</v>
      </c>
      <c r="M110" s="14">
        <v>40780</v>
      </c>
      <c r="N110" s="18" t="s">
        <v>231</v>
      </c>
      <c r="O110" s="14" t="s">
        <v>211</v>
      </c>
    </row>
    <row r="111" spans="1:15" s="4" customFormat="1" x14ac:dyDescent="0.2">
      <c r="A111" s="5" t="s">
        <v>113</v>
      </c>
      <c r="B111" s="5" t="s">
        <v>186</v>
      </c>
      <c r="C111" s="5" t="s">
        <v>207</v>
      </c>
      <c r="D111" s="6" t="s">
        <v>19</v>
      </c>
      <c r="E111" s="25">
        <v>4.57</v>
      </c>
      <c r="F111" s="26">
        <v>1.1000000000000001</v>
      </c>
      <c r="G111" s="28">
        <f t="shared" si="22"/>
        <v>5.027000000000001</v>
      </c>
      <c r="H111" s="37">
        <v>2.57</v>
      </c>
      <c r="I111" s="38">
        <v>1.1000000000000001</v>
      </c>
      <c r="J111" s="40">
        <f t="shared" si="23"/>
        <v>2.827</v>
      </c>
      <c r="K111" s="7">
        <f t="shared" si="24"/>
        <v>7.854000000000001</v>
      </c>
      <c r="L111" s="44" t="s">
        <v>184</v>
      </c>
      <c r="M111" s="14">
        <v>40780</v>
      </c>
      <c r="N111" s="18" t="s">
        <v>231</v>
      </c>
      <c r="O111" s="14" t="s">
        <v>211</v>
      </c>
    </row>
    <row r="112" spans="1:15" s="4" customFormat="1" x14ac:dyDescent="0.2">
      <c r="A112" s="5" t="s">
        <v>114</v>
      </c>
      <c r="B112" s="5" t="s">
        <v>186</v>
      </c>
      <c r="C112" s="5" t="s">
        <v>207</v>
      </c>
      <c r="D112" s="6" t="s">
        <v>115</v>
      </c>
      <c r="E112" s="25">
        <v>325</v>
      </c>
      <c r="F112" s="26">
        <v>1.1000000000000001</v>
      </c>
      <c r="G112" s="28">
        <f t="shared" si="22"/>
        <v>357.50000000000006</v>
      </c>
      <c r="H112" s="37">
        <v>0</v>
      </c>
      <c r="I112" s="38">
        <v>1.1000000000000001</v>
      </c>
      <c r="J112" s="40">
        <f t="shared" si="23"/>
        <v>0</v>
      </c>
      <c r="K112" s="7">
        <f t="shared" si="24"/>
        <v>357.50000000000006</v>
      </c>
      <c r="L112" s="44" t="s">
        <v>184</v>
      </c>
      <c r="M112" s="14">
        <v>40780</v>
      </c>
      <c r="N112" s="18" t="s">
        <v>231</v>
      </c>
      <c r="O112" s="14" t="s">
        <v>211</v>
      </c>
    </row>
    <row r="113" spans="1:15" s="4" customFormat="1" x14ac:dyDescent="0.2">
      <c r="A113" s="5" t="s">
        <v>116</v>
      </c>
      <c r="B113" s="5" t="s">
        <v>186</v>
      </c>
      <c r="C113" s="5" t="s">
        <v>207</v>
      </c>
      <c r="D113" s="6" t="s">
        <v>19</v>
      </c>
      <c r="E113" s="25">
        <v>0.17</v>
      </c>
      <c r="F113" s="26">
        <v>1.1000000000000001</v>
      </c>
      <c r="G113" s="28">
        <f t="shared" si="22"/>
        <v>0.18700000000000003</v>
      </c>
      <c r="H113" s="37">
        <v>0</v>
      </c>
      <c r="I113" s="38">
        <v>1.1000000000000001</v>
      </c>
      <c r="J113" s="40">
        <f t="shared" si="23"/>
        <v>0</v>
      </c>
      <c r="K113" s="7">
        <f t="shared" si="24"/>
        <v>0.18700000000000003</v>
      </c>
      <c r="L113" s="44" t="s">
        <v>184</v>
      </c>
      <c r="M113" s="14">
        <v>40780</v>
      </c>
      <c r="N113" s="18" t="s">
        <v>231</v>
      </c>
      <c r="O113" s="14" t="s">
        <v>211</v>
      </c>
    </row>
    <row r="114" spans="1:15" s="4" customFormat="1" x14ac:dyDescent="0.2">
      <c r="A114" s="5" t="s">
        <v>117</v>
      </c>
      <c r="B114" s="5" t="s">
        <v>186</v>
      </c>
      <c r="C114" s="5" t="s">
        <v>207</v>
      </c>
      <c r="D114" s="6" t="s">
        <v>19</v>
      </c>
      <c r="E114" s="25">
        <v>0.34</v>
      </c>
      <c r="F114" s="26">
        <v>1.1000000000000001</v>
      </c>
      <c r="G114" s="28">
        <f t="shared" si="22"/>
        <v>0.37400000000000005</v>
      </c>
      <c r="H114" s="37">
        <v>0</v>
      </c>
      <c r="I114" s="38">
        <v>1.1000000000000001</v>
      </c>
      <c r="J114" s="40">
        <f t="shared" si="23"/>
        <v>0</v>
      </c>
      <c r="K114" s="7">
        <f t="shared" si="24"/>
        <v>0.37400000000000005</v>
      </c>
      <c r="L114" s="44" t="s">
        <v>184</v>
      </c>
      <c r="M114" s="14">
        <v>40780</v>
      </c>
      <c r="N114" s="18" t="s">
        <v>231</v>
      </c>
      <c r="O114" s="14" t="s">
        <v>211</v>
      </c>
    </row>
    <row r="115" spans="1:15" s="4" customFormat="1" x14ac:dyDescent="0.2">
      <c r="A115" s="5" t="s">
        <v>118</v>
      </c>
      <c r="B115" s="5" t="s">
        <v>186</v>
      </c>
      <c r="C115" s="5" t="s">
        <v>207</v>
      </c>
      <c r="D115" s="6" t="s">
        <v>19</v>
      </c>
      <c r="E115" s="25">
        <v>0.51</v>
      </c>
      <c r="F115" s="26">
        <v>1.1000000000000001</v>
      </c>
      <c r="G115" s="28">
        <f>+E115*F115</f>
        <v>0.56100000000000005</v>
      </c>
      <c r="H115" s="37">
        <v>0</v>
      </c>
      <c r="I115" s="38">
        <v>1.1000000000000001</v>
      </c>
      <c r="J115" s="40">
        <f>+H115*I115</f>
        <v>0</v>
      </c>
      <c r="K115" s="7">
        <f>+J115+G115</f>
        <v>0.56100000000000005</v>
      </c>
      <c r="L115" s="44" t="s">
        <v>184</v>
      </c>
      <c r="M115" s="14">
        <v>40780</v>
      </c>
      <c r="N115" s="18" t="s">
        <v>231</v>
      </c>
      <c r="O115" s="14" t="s">
        <v>211</v>
      </c>
    </row>
    <row r="116" spans="1:15" s="4" customFormat="1" x14ac:dyDescent="0.2">
      <c r="A116" s="5" t="s">
        <v>119</v>
      </c>
      <c r="B116" s="5" t="s">
        <v>186</v>
      </c>
      <c r="C116" s="5" t="s">
        <v>207</v>
      </c>
      <c r="D116" s="6" t="s">
        <v>19</v>
      </c>
      <c r="E116" s="25">
        <v>0.68</v>
      </c>
      <c r="F116" s="26">
        <v>1.1000000000000001</v>
      </c>
      <c r="G116" s="28">
        <f>+E116*F116</f>
        <v>0.74800000000000011</v>
      </c>
      <c r="H116" s="37">
        <v>0</v>
      </c>
      <c r="I116" s="38">
        <v>1.1000000000000001</v>
      </c>
      <c r="J116" s="40">
        <f>+H116*I116</f>
        <v>0</v>
      </c>
      <c r="K116" s="7">
        <f>+J116+G116</f>
        <v>0.74800000000000011</v>
      </c>
      <c r="L116" s="44" t="s">
        <v>184</v>
      </c>
      <c r="M116" s="14">
        <v>40780</v>
      </c>
      <c r="N116" s="18" t="s">
        <v>231</v>
      </c>
      <c r="O116" s="14" t="s">
        <v>211</v>
      </c>
    </row>
    <row r="117" spans="1:15" s="4" customFormat="1" x14ac:dyDescent="0.2">
      <c r="A117" s="5" t="s">
        <v>120</v>
      </c>
      <c r="B117" s="5" t="s">
        <v>186</v>
      </c>
      <c r="C117" s="5" t="s">
        <v>207</v>
      </c>
      <c r="D117" s="6" t="s">
        <v>19</v>
      </c>
      <c r="E117" s="25">
        <v>22.16</v>
      </c>
      <c r="F117" s="26">
        <v>1.1000000000000001</v>
      </c>
      <c r="G117" s="28">
        <f>+E117*F117</f>
        <v>24.376000000000001</v>
      </c>
      <c r="H117" s="37">
        <v>17.07</v>
      </c>
      <c r="I117" s="38">
        <v>1.1000000000000001</v>
      </c>
      <c r="J117" s="40">
        <f>+H117*I117</f>
        <v>18.777000000000001</v>
      </c>
      <c r="K117" s="7">
        <f>+J117+G117</f>
        <v>43.153000000000006</v>
      </c>
      <c r="L117" s="44" t="s">
        <v>184</v>
      </c>
      <c r="M117" s="14">
        <v>40780</v>
      </c>
      <c r="N117" s="18" t="s">
        <v>231</v>
      </c>
      <c r="O117" s="14" t="s">
        <v>211</v>
      </c>
    </row>
    <row r="118" spans="1:15" s="4" customFormat="1" x14ac:dyDescent="0.2">
      <c r="A118" s="5" t="s">
        <v>121</v>
      </c>
      <c r="B118" s="5" t="s">
        <v>208</v>
      </c>
      <c r="C118" s="5" t="s">
        <v>209</v>
      </c>
      <c r="D118" s="6" t="s">
        <v>122</v>
      </c>
      <c r="E118" s="25">
        <v>750</v>
      </c>
      <c r="F118" s="26">
        <v>1.1000000000000001</v>
      </c>
      <c r="G118" s="28">
        <f t="shared" si="22"/>
        <v>825.00000000000011</v>
      </c>
      <c r="H118" s="37">
        <v>191.45</v>
      </c>
      <c r="I118" s="38">
        <v>1.1000000000000001</v>
      </c>
      <c r="J118" s="40">
        <f t="shared" si="23"/>
        <v>210.595</v>
      </c>
      <c r="K118" s="7">
        <f t="shared" si="24"/>
        <v>1035.595</v>
      </c>
      <c r="L118" s="44" t="s">
        <v>184</v>
      </c>
      <c r="M118" s="14">
        <v>40780</v>
      </c>
      <c r="N118" s="18" t="s">
        <v>231</v>
      </c>
      <c r="O118" s="14" t="s">
        <v>211</v>
      </c>
    </row>
    <row r="119" spans="1:15" s="4" customFormat="1" x14ac:dyDescent="0.2">
      <c r="A119" s="5" t="s">
        <v>123</v>
      </c>
      <c r="B119" s="5" t="s">
        <v>208</v>
      </c>
      <c r="C119" s="5" t="s">
        <v>209</v>
      </c>
      <c r="D119" s="6" t="s">
        <v>122</v>
      </c>
      <c r="E119" s="25">
        <f>(1320+500*2/3)*1.3</f>
        <v>2149.3333333333335</v>
      </c>
      <c r="F119" s="26">
        <v>1.1000000000000001</v>
      </c>
      <c r="G119" s="29">
        <f t="shared" si="22"/>
        <v>2364.2666666666669</v>
      </c>
      <c r="H119" s="37">
        <v>191.45</v>
      </c>
      <c r="I119" s="38">
        <v>1.1000000000000001</v>
      </c>
      <c r="J119" s="41">
        <f t="shared" si="23"/>
        <v>210.595</v>
      </c>
      <c r="K119" s="13">
        <f t="shared" si="24"/>
        <v>2574.8616666666667</v>
      </c>
      <c r="L119" s="44" t="s">
        <v>184</v>
      </c>
      <c r="M119" s="14">
        <v>40780</v>
      </c>
      <c r="N119" s="18" t="s">
        <v>231</v>
      </c>
      <c r="O119" s="14" t="s">
        <v>211</v>
      </c>
    </row>
    <row r="120" spans="1:15" s="4" customFormat="1" x14ac:dyDescent="0.2">
      <c r="A120" s="5" t="s">
        <v>124</v>
      </c>
      <c r="B120" s="5" t="s">
        <v>208</v>
      </c>
      <c r="C120" s="5" t="s">
        <v>209</v>
      </c>
      <c r="D120" s="6" t="s">
        <v>122</v>
      </c>
      <c r="E120" s="25">
        <v>1980</v>
      </c>
      <c r="F120" s="26">
        <v>1.1000000000000001</v>
      </c>
      <c r="G120" s="29">
        <f>+E120*F120</f>
        <v>2178</v>
      </c>
      <c r="H120" s="37">
        <v>191.45</v>
      </c>
      <c r="I120" s="38">
        <v>1.1000000000000001</v>
      </c>
      <c r="J120" s="41">
        <f>+H120*I120</f>
        <v>210.595</v>
      </c>
      <c r="K120" s="13">
        <f>+J120+G120</f>
        <v>2388.5949999999998</v>
      </c>
      <c r="L120" s="44" t="s">
        <v>184</v>
      </c>
      <c r="M120" s="14">
        <v>40780</v>
      </c>
      <c r="N120" s="18" t="s">
        <v>231</v>
      </c>
      <c r="O120" s="14" t="s">
        <v>211</v>
      </c>
    </row>
    <row r="121" spans="1:15" s="4" customFormat="1" x14ac:dyDescent="0.2">
      <c r="A121" s="5" t="s">
        <v>125</v>
      </c>
      <c r="B121" s="5" t="s">
        <v>208</v>
      </c>
      <c r="C121" s="5" t="s">
        <v>127</v>
      </c>
      <c r="D121" s="6" t="s">
        <v>230</v>
      </c>
      <c r="E121" s="25">
        <v>0.86</v>
      </c>
      <c r="F121" s="26">
        <v>1.1000000000000001</v>
      </c>
      <c r="G121" s="28">
        <f t="shared" si="22"/>
        <v>0.94600000000000006</v>
      </c>
      <c r="H121" s="37">
        <v>0.44</v>
      </c>
      <c r="I121" s="38">
        <v>1.1000000000000001</v>
      </c>
      <c r="J121" s="40">
        <f t="shared" si="23"/>
        <v>0.48400000000000004</v>
      </c>
      <c r="K121" s="7">
        <f t="shared" si="24"/>
        <v>1.4300000000000002</v>
      </c>
      <c r="L121" s="44" t="s">
        <v>184</v>
      </c>
      <c r="M121" s="14">
        <v>40780</v>
      </c>
      <c r="N121" s="18" t="s">
        <v>231</v>
      </c>
      <c r="O121" s="14" t="s">
        <v>211</v>
      </c>
    </row>
    <row r="122" spans="1:15" s="4" customFormat="1" x14ac:dyDescent="0.2">
      <c r="A122" s="5" t="s">
        <v>126</v>
      </c>
      <c r="B122" s="5" t="s">
        <v>208</v>
      </c>
      <c r="C122" s="5" t="s">
        <v>127</v>
      </c>
      <c r="D122" s="6" t="s">
        <v>230</v>
      </c>
      <c r="E122" s="25">
        <v>0.9</v>
      </c>
      <c r="F122" s="26">
        <v>1.1000000000000001</v>
      </c>
      <c r="G122" s="28">
        <f t="shared" si="22"/>
        <v>0.9900000000000001</v>
      </c>
      <c r="H122" s="37">
        <v>0.48</v>
      </c>
      <c r="I122" s="38">
        <v>1.1000000000000001</v>
      </c>
      <c r="J122" s="40">
        <f t="shared" si="23"/>
        <v>0.52800000000000002</v>
      </c>
      <c r="K122" s="7">
        <f t="shared" si="24"/>
        <v>1.5180000000000002</v>
      </c>
      <c r="L122" s="44" t="s">
        <v>184</v>
      </c>
      <c r="M122" s="14">
        <v>40780</v>
      </c>
      <c r="N122" s="18" t="s">
        <v>231</v>
      </c>
      <c r="O122" s="14" t="s">
        <v>211</v>
      </c>
    </row>
    <row r="123" spans="1:15" s="4" customFormat="1" x14ac:dyDescent="0.2">
      <c r="A123" s="5" t="s">
        <v>129</v>
      </c>
      <c r="B123" s="5" t="s">
        <v>208</v>
      </c>
      <c r="C123" s="5" t="s">
        <v>128</v>
      </c>
      <c r="D123" s="6" t="s">
        <v>122</v>
      </c>
      <c r="E123" s="25">
        <v>979</v>
      </c>
      <c r="F123" s="26">
        <v>1.1000000000000001</v>
      </c>
      <c r="G123" s="28">
        <f t="shared" si="22"/>
        <v>1076.9000000000001</v>
      </c>
      <c r="H123" s="37">
        <v>280.98</v>
      </c>
      <c r="I123" s="38">
        <v>1.1000000000000001</v>
      </c>
      <c r="J123" s="40">
        <f t="shared" si="23"/>
        <v>309.07800000000003</v>
      </c>
      <c r="K123" s="7">
        <f t="shared" si="24"/>
        <v>1385.9780000000001</v>
      </c>
      <c r="L123" s="44" t="s">
        <v>184</v>
      </c>
      <c r="M123" s="14">
        <v>40780</v>
      </c>
      <c r="N123" s="18" t="s">
        <v>231</v>
      </c>
      <c r="O123" s="14" t="s">
        <v>211</v>
      </c>
    </row>
    <row r="124" spans="1:15" s="4" customFormat="1" x14ac:dyDescent="0.2">
      <c r="A124" s="5" t="s">
        <v>130</v>
      </c>
      <c r="B124" s="5" t="s">
        <v>208</v>
      </c>
      <c r="C124" s="5" t="s">
        <v>128</v>
      </c>
      <c r="D124" s="6" t="s">
        <v>122</v>
      </c>
      <c r="E124" s="25">
        <v>1079</v>
      </c>
      <c r="F124" s="26">
        <v>1.1000000000000001</v>
      </c>
      <c r="G124" s="28">
        <f t="shared" si="22"/>
        <v>1186.9000000000001</v>
      </c>
      <c r="H124" s="37">
        <v>280.98</v>
      </c>
      <c r="I124" s="38">
        <v>1.1000000000000001</v>
      </c>
      <c r="J124" s="40">
        <f t="shared" si="23"/>
        <v>309.07800000000003</v>
      </c>
      <c r="K124" s="7">
        <f t="shared" si="24"/>
        <v>1495.9780000000001</v>
      </c>
      <c r="L124" s="44" t="s">
        <v>184</v>
      </c>
      <c r="M124" s="14">
        <v>40780</v>
      </c>
      <c r="N124" s="18" t="s">
        <v>231</v>
      </c>
      <c r="O124" s="14" t="s">
        <v>211</v>
      </c>
    </row>
    <row r="125" spans="1:15" s="4" customFormat="1" x14ac:dyDescent="0.2">
      <c r="A125" s="5" t="s">
        <v>131</v>
      </c>
      <c r="B125" s="5" t="s">
        <v>208</v>
      </c>
      <c r="C125" s="5" t="s">
        <v>128</v>
      </c>
      <c r="D125" s="6" t="s">
        <v>122</v>
      </c>
      <c r="E125" s="25">
        <v>1823</v>
      </c>
      <c r="F125" s="26">
        <v>1.1000000000000001</v>
      </c>
      <c r="G125" s="28">
        <f t="shared" si="22"/>
        <v>2005.3000000000002</v>
      </c>
      <c r="H125" s="37">
        <v>280.98</v>
      </c>
      <c r="I125" s="38">
        <v>1.1000000000000001</v>
      </c>
      <c r="J125" s="40">
        <f t="shared" si="23"/>
        <v>309.07800000000003</v>
      </c>
      <c r="K125" s="7">
        <f t="shared" si="24"/>
        <v>2314.3780000000002</v>
      </c>
      <c r="L125" s="44" t="s">
        <v>184</v>
      </c>
      <c r="M125" s="14">
        <v>40780</v>
      </c>
      <c r="N125" s="18" t="s">
        <v>231</v>
      </c>
      <c r="O125" s="14" t="s">
        <v>211</v>
      </c>
    </row>
    <row r="126" spans="1:15" s="4" customFormat="1" x14ac:dyDescent="0.2">
      <c r="A126" s="5" t="s">
        <v>133</v>
      </c>
      <c r="B126" s="5" t="s">
        <v>208</v>
      </c>
      <c r="C126" s="5" t="s">
        <v>132</v>
      </c>
      <c r="D126" s="6" t="s">
        <v>122</v>
      </c>
      <c r="E126" s="25">
        <v>914.91</v>
      </c>
      <c r="F126" s="26">
        <v>1.1000000000000001</v>
      </c>
      <c r="G126" s="28">
        <f t="shared" si="22"/>
        <v>1006.4010000000001</v>
      </c>
      <c r="H126" s="37">
        <v>323.82</v>
      </c>
      <c r="I126" s="38">
        <v>1.1000000000000001</v>
      </c>
      <c r="J126" s="40">
        <f t="shared" si="23"/>
        <v>356.202</v>
      </c>
      <c r="K126" s="7">
        <f t="shared" si="24"/>
        <v>1362.6030000000001</v>
      </c>
      <c r="L126" s="44" t="s">
        <v>184</v>
      </c>
      <c r="M126" s="14">
        <v>40780</v>
      </c>
      <c r="N126" s="18" t="s">
        <v>231</v>
      </c>
      <c r="O126" s="14" t="s">
        <v>211</v>
      </c>
    </row>
    <row r="127" spans="1:15" s="4" customFormat="1" x14ac:dyDescent="0.2">
      <c r="A127" s="5" t="s">
        <v>134</v>
      </c>
      <c r="B127" s="5" t="s">
        <v>208</v>
      </c>
      <c r="C127" s="5" t="s">
        <v>132</v>
      </c>
      <c r="D127" s="6" t="s">
        <v>122</v>
      </c>
      <c r="E127" s="25">
        <v>893.67</v>
      </c>
      <c r="F127" s="26">
        <v>1.1000000000000001</v>
      </c>
      <c r="G127" s="28">
        <f t="shared" si="22"/>
        <v>983.03700000000003</v>
      </c>
      <c r="H127" s="37">
        <v>323.82</v>
      </c>
      <c r="I127" s="38">
        <v>1.1000000000000001</v>
      </c>
      <c r="J127" s="40">
        <f t="shared" si="23"/>
        <v>356.202</v>
      </c>
      <c r="K127" s="7">
        <f t="shared" si="24"/>
        <v>1339.239</v>
      </c>
      <c r="L127" s="44" t="s">
        <v>184</v>
      </c>
      <c r="M127" s="14">
        <v>40780</v>
      </c>
      <c r="N127" s="18" t="s">
        <v>231</v>
      </c>
      <c r="O127" s="14" t="s">
        <v>211</v>
      </c>
    </row>
    <row r="128" spans="1:15" s="4" customFormat="1" x14ac:dyDescent="0.2">
      <c r="A128" s="5" t="s">
        <v>135</v>
      </c>
      <c r="B128" s="5" t="s">
        <v>208</v>
      </c>
      <c r="C128" s="5" t="s">
        <v>132</v>
      </c>
      <c r="D128" s="6" t="s">
        <v>122</v>
      </c>
      <c r="E128" s="25">
        <v>1492.07</v>
      </c>
      <c r="F128" s="26">
        <v>1.1000000000000001</v>
      </c>
      <c r="G128" s="28">
        <f t="shared" si="22"/>
        <v>1641.277</v>
      </c>
      <c r="H128" s="37">
        <v>251.02</v>
      </c>
      <c r="I128" s="38">
        <v>1.1000000000000001</v>
      </c>
      <c r="J128" s="40">
        <f t="shared" si="23"/>
        <v>276.12200000000001</v>
      </c>
      <c r="K128" s="7">
        <f t="shared" si="24"/>
        <v>1917.3990000000001</v>
      </c>
      <c r="L128" s="44" t="s">
        <v>184</v>
      </c>
      <c r="M128" s="14">
        <v>40780</v>
      </c>
      <c r="N128" s="18" t="s">
        <v>231</v>
      </c>
      <c r="O128" s="14" t="s">
        <v>211</v>
      </c>
    </row>
    <row r="129" spans="1:15" s="4" customFormat="1" x14ac:dyDescent="0.2">
      <c r="A129" s="5" t="s">
        <v>136</v>
      </c>
      <c r="B129" s="5" t="s">
        <v>208</v>
      </c>
      <c r="C129" s="5" t="s">
        <v>132</v>
      </c>
      <c r="D129" s="6" t="s">
        <v>122</v>
      </c>
      <c r="E129" s="25">
        <v>916.77</v>
      </c>
      <c r="F129" s="26">
        <v>1.1000000000000001</v>
      </c>
      <c r="G129" s="28">
        <f t="shared" si="22"/>
        <v>1008.4470000000001</v>
      </c>
      <c r="H129" s="37">
        <v>323.82</v>
      </c>
      <c r="I129" s="38">
        <v>1.1000000000000001</v>
      </c>
      <c r="J129" s="40">
        <f t="shared" si="23"/>
        <v>356.202</v>
      </c>
      <c r="K129" s="7">
        <f t="shared" si="24"/>
        <v>1364.6490000000001</v>
      </c>
      <c r="L129" s="44" t="s">
        <v>184</v>
      </c>
      <c r="M129" s="14">
        <v>40780</v>
      </c>
      <c r="N129" s="18" t="s">
        <v>231</v>
      </c>
      <c r="O129" s="14" t="s">
        <v>211</v>
      </c>
    </row>
    <row r="130" spans="1:15" s="4" customFormat="1" x14ac:dyDescent="0.2">
      <c r="A130" s="5" t="s">
        <v>137</v>
      </c>
      <c r="B130" s="5" t="s">
        <v>208</v>
      </c>
      <c r="C130" s="5" t="s">
        <v>132</v>
      </c>
      <c r="D130" s="6" t="s">
        <v>122</v>
      </c>
      <c r="E130" s="25">
        <v>490</v>
      </c>
      <c r="F130" s="26">
        <v>1.1000000000000001</v>
      </c>
      <c r="G130" s="28">
        <f t="shared" si="22"/>
        <v>539</v>
      </c>
      <c r="H130" s="37">
        <v>170.39</v>
      </c>
      <c r="I130" s="38">
        <v>1.1000000000000001</v>
      </c>
      <c r="J130" s="40">
        <f t="shared" si="23"/>
        <v>187.429</v>
      </c>
      <c r="K130" s="7">
        <f t="shared" si="24"/>
        <v>726.42899999999997</v>
      </c>
      <c r="L130" s="44" t="s">
        <v>184</v>
      </c>
      <c r="M130" s="14">
        <v>40780</v>
      </c>
      <c r="N130" s="18" t="s">
        <v>231</v>
      </c>
      <c r="O130" s="14" t="s">
        <v>211</v>
      </c>
    </row>
    <row r="131" spans="1:15" s="4" customFormat="1" x14ac:dyDescent="0.2">
      <c r="A131" s="5" t="s">
        <v>138</v>
      </c>
      <c r="B131" s="5" t="s">
        <v>208</v>
      </c>
      <c r="C131" s="5" t="s">
        <v>132</v>
      </c>
      <c r="D131" s="6" t="s">
        <v>122</v>
      </c>
      <c r="E131" s="25">
        <v>2037.6</v>
      </c>
      <c r="F131" s="26">
        <v>1.1000000000000001</v>
      </c>
      <c r="G131" s="28">
        <f t="shared" si="22"/>
        <v>2241.36</v>
      </c>
      <c r="H131" s="37">
        <v>251.02</v>
      </c>
      <c r="I131" s="38">
        <v>1.1000000000000001</v>
      </c>
      <c r="J131" s="40">
        <f t="shared" si="23"/>
        <v>276.12200000000001</v>
      </c>
      <c r="K131" s="7">
        <f t="shared" si="24"/>
        <v>2517.482</v>
      </c>
      <c r="L131" s="44" t="s">
        <v>184</v>
      </c>
      <c r="M131" s="14">
        <v>40780</v>
      </c>
      <c r="N131" s="18" t="s">
        <v>231</v>
      </c>
      <c r="O131" s="14" t="s">
        <v>211</v>
      </c>
    </row>
    <row r="132" spans="1:15" s="4" customFormat="1" x14ac:dyDescent="0.2">
      <c r="A132" s="9" t="s">
        <v>139</v>
      </c>
      <c r="B132" s="5" t="s">
        <v>208</v>
      </c>
      <c r="C132" s="5" t="s">
        <v>132</v>
      </c>
      <c r="D132" s="10" t="s">
        <v>122</v>
      </c>
      <c r="E132" s="25">
        <v>2130.86</v>
      </c>
      <c r="F132" s="26">
        <v>1.1000000000000001</v>
      </c>
      <c r="G132" s="28">
        <f t="shared" si="22"/>
        <v>2343.9460000000004</v>
      </c>
      <c r="H132" s="37">
        <v>319.22000000000003</v>
      </c>
      <c r="I132" s="38">
        <v>1.1000000000000001</v>
      </c>
      <c r="J132" s="40">
        <f>+H132*I132</f>
        <v>351.14200000000005</v>
      </c>
      <c r="K132" s="7">
        <f t="shared" si="24"/>
        <v>2695.0880000000006</v>
      </c>
      <c r="L132" s="44" t="s">
        <v>184</v>
      </c>
      <c r="M132" s="14">
        <v>40780</v>
      </c>
      <c r="N132" s="18" t="s">
        <v>231</v>
      </c>
      <c r="O132" s="14" t="s">
        <v>211</v>
      </c>
    </row>
    <row r="133" spans="1:15" s="4" customFormat="1" x14ac:dyDescent="0.2">
      <c r="A133" s="9" t="s">
        <v>140</v>
      </c>
      <c r="B133" s="5" t="s">
        <v>208</v>
      </c>
      <c r="C133" s="5" t="s">
        <v>132</v>
      </c>
      <c r="D133" s="10" t="s">
        <v>122</v>
      </c>
      <c r="E133" s="25">
        <v>1674.92</v>
      </c>
      <c r="F133" s="26">
        <v>1.1000000000000001</v>
      </c>
      <c r="G133" s="28">
        <f t="shared" si="22"/>
        <v>1842.4120000000003</v>
      </c>
      <c r="H133" s="37">
        <v>319.22000000000003</v>
      </c>
      <c r="I133" s="38">
        <v>1.1000000000000001</v>
      </c>
      <c r="J133" s="40">
        <f>+H133*I133</f>
        <v>351.14200000000005</v>
      </c>
      <c r="K133" s="7">
        <f t="shared" si="24"/>
        <v>2193.5540000000001</v>
      </c>
      <c r="L133" s="44" t="s">
        <v>184</v>
      </c>
      <c r="M133" s="14">
        <v>40780</v>
      </c>
      <c r="N133" s="18" t="s">
        <v>231</v>
      </c>
      <c r="O133" s="14" t="s">
        <v>211</v>
      </c>
    </row>
    <row r="134" spans="1:15" s="4" customFormat="1" x14ac:dyDescent="0.2">
      <c r="A134" s="9" t="s">
        <v>141</v>
      </c>
      <c r="B134" s="5" t="s">
        <v>208</v>
      </c>
      <c r="C134" s="5" t="s">
        <v>132</v>
      </c>
      <c r="D134" s="10" t="s">
        <v>122</v>
      </c>
      <c r="E134" s="25">
        <v>1999</v>
      </c>
      <c r="F134" s="26">
        <v>1.1000000000000001</v>
      </c>
      <c r="G134" s="28">
        <f t="shared" si="22"/>
        <v>2198.9</v>
      </c>
      <c r="H134" s="37">
        <v>319.22000000000003</v>
      </c>
      <c r="I134" s="38">
        <v>1.1000000000000001</v>
      </c>
      <c r="J134" s="40">
        <f>+H134*I134</f>
        <v>351.14200000000005</v>
      </c>
      <c r="K134" s="7">
        <f t="shared" si="24"/>
        <v>2550.0420000000004</v>
      </c>
      <c r="L134" s="44" t="s">
        <v>184</v>
      </c>
      <c r="M134" s="14">
        <v>40780</v>
      </c>
      <c r="N134" s="18" t="s">
        <v>231</v>
      </c>
      <c r="O134" s="14" t="s">
        <v>211</v>
      </c>
    </row>
    <row r="135" spans="1:15" s="4" customFormat="1" x14ac:dyDescent="0.2">
      <c r="A135" s="5" t="s">
        <v>142</v>
      </c>
      <c r="B135" s="5" t="s">
        <v>208</v>
      </c>
      <c r="C135" s="5" t="s">
        <v>212</v>
      </c>
      <c r="D135" s="6" t="s">
        <v>122</v>
      </c>
      <c r="E135" s="25">
        <v>2550</v>
      </c>
      <c r="F135" s="26">
        <v>1.1000000000000001</v>
      </c>
      <c r="G135" s="28">
        <f t="shared" si="22"/>
        <v>2805</v>
      </c>
      <c r="H135" s="37">
        <v>340.4</v>
      </c>
      <c r="I135" s="38">
        <v>1.1000000000000001</v>
      </c>
      <c r="J135" s="40">
        <f t="shared" si="23"/>
        <v>374.44</v>
      </c>
      <c r="K135" s="7">
        <f t="shared" si="24"/>
        <v>3179.44</v>
      </c>
      <c r="L135" s="44" t="s">
        <v>184</v>
      </c>
      <c r="M135" s="14">
        <v>40780</v>
      </c>
      <c r="N135" s="18" t="s">
        <v>231</v>
      </c>
      <c r="O135" s="14" t="s">
        <v>211</v>
      </c>
    </row>
    <row r="136" spans="1:15" s="4" customFormat="1" x14ac:dyDescent="0.2">
      <c r="A136" s="5" t="s">
        <v>143</v>
      </c>
      <c r="B136" s="5" t="s">
        <v>208</v>
      </c>
      <c r="C136" s="5" t="s">
        <v>212</v>
      </c>
      <c r="D136" s="6" t="s">
        <v>122</v>
      </c>
      <c r="E136" s="25">
        <v>2125</v>
      </c>
      <c r="F136" s="26">
        <v>1.1000000000000001</v>
      </c>
      <c r="G136" s="28">
        <f t="shared" si="22"/>
        <v>2337.5</v>
      </c>
      <c r="H136" s="37">
        <v>340.4</v>
      </c>
      <c r="I136" s="38">
        <v>1.1000000000000001</v>
      </c>
      <c r="J136" s="40">
        <f t="shared" si="23"/>
        <v>374.44</v>
      </c>
      <c r="K136" s="7">
        <f t="shared" si="24"/>
        <v>2711.94</v>
      </c>
      <c r="L136" s="44" t="s">
        <v>184</v>
      </c>
      <c r="M136" s="14">
        <v>40780</v>
      </c>
      <c r="N136" s="18" t="s">
        <v>231</v>
      </c>
      <c r="O136" s="14" t="s">
        <v>211</v>
      </c>
    </row>
    <row r="137" spans="1:15" s="4" customFormat="1" x14ac:dyDescent="0.2">
      <c r="A137" s="5" t="s">
        <v>144</v>
      </c>
      <c r="B137" s="5" t="s">
        <v>208</v>
      </c>
      <c r="C137" s="5" t="s">
        <v>148</v>
      </c>
      <c r="D137" s="6" t="s">
        <v>122</v>
      </c>
      <c r="E137" s="25">
        <v>18469.669999999998</v>
      </c>
      <c r="F137" s="26">
        <v>1.1000000000000001</v>
      </c>
      <c r="G137" s="28">
        <f>+E137*F137</f>
        <v>20316.636999999999</v>
      </c>
      <c r="H137" s="37">
        <v>15085.45</v>
      </c>
      <c r="I137" s="38">
        <v>1.1000000000000001</v>
      </c>
      <c r="J137" s="40">
        <f>+H137*I137</f>
        <v>16593.995000000003</v>
      </c>
      <c r="K137" s="7">
        <f>+J137+G137</f>
        <v>36910.631999999998</v>
      </c>
      <c r="L137" s="44" t="s">
        <v>184</v>
      </c>
      <c r="M137" s="14">
        <v>40780</v>
      </c>
      <c r="N137" s="18" t="s">
        <v>231</v>
      </c>
      <c r="O137" s="14" t="s">
        <v>211</v>
      </c>
    </row>
    <row r="138" spans="1:15" s="4" customFormat="1" x14ac:dyDescent="0.2">
      <c r="A138" s="5" t="s">
        <v>145</v>
      </c>
      <c r="B138" s="5" t="s">
        <v>208</v>
      </c>
      <c r="C138" s="5" t="s">
        <v>148</v>
      </c>
      <c r="D138" s="6" t="s">
        <v>122</v>
      </c>
      <c r="E138" s="25">
        <f>(6410+1000+720+60+4500+470)*1.3</f>
        <v>17108</v>
      </c>
      <c r="F138" s="26">
        <v>1.1000000000000001</v>
      </c>
      <c r="G138" s="28">
        <f>+E138*F138</f>
        <v>18818.800000000003</v>
      </c>
      <c r="H138" s="37">
        <f>3000</f>
        <v>3000</v>
      </c>
      <c r="I138" s="38">
        <v>1.1000000000000001</v>
      </c>
      <c r="J138" s="40">
        <f>+H138*I138</f>
        <v>3300.0000000000005</v>
      </c>
      <c r="K138" s="7">
        <f>+J138+G138</f>
        <v>22118.800000000003</v>
      </c>
      <c r="L138" s="44" t="s">
        <v>184</v>
      </c>
      <c r="M138" s="14">
        <v>40780</v>
      </c>
      <c r="N138" s="18" t="s">
        <v>231</v>
      </c>
      <c r="O138" s="14" t="s">
        <v>211</v>
      </c>
    </row>
    <row r="139" spans="1:15" s="4" customFormat="1" x14ac:dyDescent="0.2">
      <c r="A139" s="5" t="s">
        <v>146</v>
      </c>
      <c r="B139" s="5" t="s">
        <v>208</v>
      </c>
      <c r="C139" s="5" t="s">
        <v>148</v>
      </c>
      <c r="D139" s="6" t="s">
        <v>122</v>
      </c>
      <c r="E139" s="25">
        <f>(7770+1000+960+75+5600+470)*1.3</f>
        <v>20637.5</v>
      </c>
      <c r="F139" s="26">
        <v>1.1000000000000001</v>
      </c>
      <c r="G139" s="28">
        <f>+E139*F139</f>
        <v>22701.250000000004</v>
      </c>
      <c r="H139" s="37">
        <f>3000</f>
        <v>3000</v>
      </c>
      <c r="I139" s="38">
        <v>1.1000000000000001</v>
      </c>
      <c r="J139" s="40">
        <f>+H139*I139</f>
        <v>3300.0000000000005</v>
      </c>
      <c r="K139" s="7">
        <f>+J139+G139</f>
        <v>26001.250000000004</v>
      </c>
      <c r="L139" s="44" t="s">
        <v>184</v>
      </c>
      <c r="M139" s="14">
        <v>40780</v>
      </c>
      <c r="N139" s="18" t="s">
        <v>231</v>
      </c>
      <c r="O139" s="14" t="s">
        <v>211</v>
      </c>
    </row>
    <row r="140" spans="1:15" s="4" customFormat="1" x14ac:dyDescent="0.2">
      <c r="A140" s="5" t="s">
        <v>147</v>
      </c>
      <c r="B140" s="5" t="s">
        <v>208</v>
      </c>
      <c r="C140" s="5" t="s">
        <v>148</v>
      </c>
      <c r="D140" s="6" t="s">
        <v>122</v>
      </c>
      <c r="E140" s="25">
        <f>(8520+1000+1200+100+7000+470)*1.3</f>
        <v>23777</v>
      </c>
      <c r="F140" s="26">
        <v>1.1000000000000001</v>
      </c>
      <c r="G140" s="28">
        <f t="shared" si="22"/>
        <v>26154.7</v>
      </c>
      <c r="H140" s="37">
        <f>3000</f>
        <v>3000</v>
      </c>
      <c r="I140" s="38">
        <v>1.1000000000000001</v>
      </c>
      <c r="J140" s="40">
        <f t="shared" si="23"/>
        <v>3300.0000000000005</v>
      </c>
      <c r="K140" s="7">
        <f t="shared" si="24"/>
        <v>29454.7</v>
      </c>
      <c r="L140" s="44" t="s">
        <v>184</v>
      </c>
      <c r="M140" s="14">
        <v>40780</v>
      </c>
      <c r="N140" s="18" t="s">
        <v>231</v>
      </c>
      <c r="O140" s="14" t="s">
        <v>211</v>
      </c>
    </row>
    <row r="141" spans="1:15" s="4" customFormat="1" x14ac:dyDescent="0.2">
      <c r="A141" s="5" t="s">
        <v>149</v>
      </c>
      <c r="B141" s="5" t="s">
        <v>208</v>
      </c>
      <c r="C141" s="5" t="s">
        <v>151</v>
      </c>
      <c r="D141" s="6" t="s">
        <v>122</v>
      </c>
      <c r="E141" s="25">
        <v>7556.63</v>
      </c>
      <c r="F141" s="26">
        <v>1.1000000000000001</v>
      </c>
      <c r="G141" s="28">
        <f t="shared" si="22"/>
        <v>8312.2930000000015</v>
      </c>
      <c r="H141" s="37">
        <v>512.42999999999995</v>
      </c>
      <c r="I141" s="38">
        <v>1.1000000000000001</v>
      </c>
      <c r="J141" s="40">
        <f t="shared" si="23"/>
        <v>563.673</v>
      </c>
      <c r="K141" s="7">
        <f t="shared" si="24"/>
        <v>8875.9660000000022</v>
      </c>
      <c r="L141" s="44" t="s">
        <v>184</v>
      </c>
      <c r="M141" s="14">
        <v>40780</v>
      </c>
      <c r="N141" s="18" t="s">
        <v>231</v>
      </c>
      <c r="O141" s="14" t="s">
        <v>211</v>
      </c>
    </row>
    <row r="142" spans="1:15" s="4" customFormat="1" x14ac:dyDescent="0.2">
      <c r="A142" s="5" t="s">
        <v>150</v>
      </c>
      <c r="B142" s="5" t="s">
        <v>208</v>
      </c>
      <c r="C142" s="5" t="s">
        <v>151</v>
      </c>
      <c r="D142" s="6" t="s">
        <v>122</v>
      </c>
      <c r="E142" s="25">
        <f>2240.6+435.88</f>
        <v>2676.48</v>
      </c>
      <c r="F142" s="26">
        <v>1.1000000000000001</v>
      </c>
      <c r="G142" s="28">
        <f t="shared" si="22"/>
        <v>2944.1280000000002</v>
      </c>
      <c r="H142" s="37">
        <f>(700.71/2)+(134.02/2)</f>
        <v>417.36500000000001</v>
      </c>
      <c r="I142" s="38">
        <v>1.1000000000000001</v>
      </c>
      <c r="J142" s="40">
        <f t="shared" si="23"/>
        <v>459.10150000000004</v>
      </c>
      <c r="K142" s="7">
        <f t="shared" si="24"/>
        <v>3403.2295000000004</v>
      </c>
      <c r="L142" s="44" t="s">
        <v>184</v>
      </c>
      <c r="M142" s="14">
        <v>40780</v>
      </c>
      <c r="N142" s="18" t="s">
        <v>231</v>
      </c>
      <c r="O142" s="14" t="s">
        <v>211</v>
      </c>
    </row>
    <row r="143" spans="1:15" s="4" customFormat="1" x14ac:dyDescent="0.2">
      <c r="A143" s="5" t="s">
        <v>135</v>
      </c>
      <c r="B143" s="5" t="s">
        <v>208</v>
      </c>
      <c r="C143" s="5" t="s">
        <v>213</v>
      </c>
      <c r="D143" s="6" t="s">
        <v>122</v>
      </c>
      <c r="E143" s="25">
        <v>1492.07</v>
      </c>
      <c r="F143" s="26">
        <v>1.1000000000000001</v>
      </c>
      <c r="G143" s="28">
        <f t="shared" ref="G143:G162" si="25">+E143*F143</f>
        <v>1641.277</v>
      </c>
      <c r="H143" s="37">
        <v>251.02</v>
      </c>
      <c r="I143" s="38">
        <v>1.1000000000000001</v>
      </c>
      <c r="J143" s="40">
        <f t="shared" ref="J143:J162" si="26">+H143*I143</f>
        <v>276.12200000000001</v>
      </c>
      <c r="K143" s="7">
        <f t="shared" ref="K143:K162" si="27">+J143+G143</f>
        <v>1917.3990000000001</v>
      </c>
      <c r="L143" s="44" t="s">
        <v>184</v>
      </c>
      <c r="M143" s="14">
        <v>40780</v>
      </c>
      <c r="N143" s="18" t="s">
        <v>231</v>
      </c>
      <c r="O143" s="14" t="s">
        <v>211</v>
      </c>
    </row>
    <row r="144" spans="1:15" s="4" customFormat="1" x14ac:dyDescent="0.2">
      <c r="A144" s="5" t="s">
        <v>152</v>
      </c>
      <c r="B144" s="5" t="s">
        <v>208</v>
      </c>
      <c r="C144" s="5" t="s">
        <v>213</v>
      </c>
      <c r="D144" s="6" t="s">
        <v>122</v>
      </c>
      <c r="E144" s="25">
        <v>1410</v>
      </c>
      <c r="F144" s="26">
        <v>1.1000000000000001</v>
      </c>
      <c r="G144" s="28">
        <f t="shared" si="25"/>
        <v>1551.0000000000002</v>
      </c>
      <c r="H144" s="37">
        <v>474.97</v>
      </c>
      <c r="I144" s="38">
        <v>1.1000000000000001</v>
      </c>
      <c r="J144" s="40">
        <f t="shared" si="26"/>
        <v>522.4670000000001</v>
      </c>
      <c r="K144" s="7">
        <f t="shared" si="27"/>
        <v>2073.4670000000006</v>
      </c>
      <c r="L144" s="44" t="s">
        <v>184</v>
      </c>
      <c r="M144" s="14">
        <v>40780</v>
      </c>
      <c r="N144" s="18" t="s">
        <v>231</v>
      </c>
      <c r="O144" s="14" t="s">
        <v>211</v>
      </c>
    </row>
    <row r="145" spans="1:15" s="4" customFormat="1" x14ac:dyDescent="0.2">
      <c r="A145" s="5" t="s">
        <v>153</v>
      </c>
      <c r="B145" s="5" t="s">
        <v>208</v>
      </c>
      <c r="C145" s="5" t="s">
        <v>213</v>
      </c>
      <c r="D145" s="6" t="s">
        <v>122</v>
      </c>
      <c r="E145" s="25">
        <v>1161.5999999999999</v>
      </c>
      <c r="F145" s="26">
        <v>1.1000000000000001</v>
      </c>
      <c r="G145" s="28">
        <f>+E145*F145</f>
        <v>1277.76</v>
      </c>
      <c r="H145" s="37">
        <v>474.97</v>
      </c>
      <c r="I145" s="38">
        <v>1.1000000000000001</v>
      </c>
      <c r="J145" s="40">
        <f>+H145*I145</f>
        <v>522.4670000000001</v>
      </c>
      <c r="K145" s="7">
        <f>+J145+G145</f>
        <v>1800.2270000000001</v>
      </c>
      <c r="L145" s="44" t="s">
        <v>184</v>
      </c>
      <c r="M145" s="14">
        <v>40780</v>
      </c>
      <c r="N145" s="18" t="s">
        <v>231</v>
      </c>
      <c r="O145" s="14" t="s">
        <v>211</v>
      </c>
    </row>
    <row r="146" spans="1:15" s="4" customFormat="1" x14ac:dyDescent="0.2">
      <c r="A146" s="5" t="s">
        <v>154</v>
      </c>
      <c r="B146" s="5" t="s">
        <v>208</v>
      </c>
      <c r="C146" s="5" t="s">
        <v>214</v>
      </c>
      <c r="D146" s="6" t="s">
        <v>122</v>
      </c>
      <c r="E146" s="25">
        <f>(17000+400)*1.3</f>
        <v>22620</v>
      </c>
      <c r="F146" s="26">
        <v>1.1000000000000001</v>
      </c>
      <c r="G146" s="28">
        <f t="shared" si="25"/>
        <v>24882.000000000004</v>
      </c>
      <c r="H146" s="37">
        <f>2000+250</f>
        <v>2250</v>
      </c>
      <c r="I146" s="38">
        <v>1.1000000000000001</v>
      </c>
      <c r="J146" s="40">
        <f t="shared" si="26"/>
        <v>2475</v>
      </c>
      <c r="K146" s="7">
        <f t="shared" si="27"/>
        <v>27357.000000000004</v>
      </c>
      <c r="L146" s="44" t="s">
        <v>184</v>
      </c>
      <c r="M146" s="14">
        <v>40780</v>
      </c>
      <c r="N146" s="18" t="s">
        <v>231</v>
      </c>
      <c r="O146" s="14" t="s">
        <v>211</v>
      </c>
    </row>
    <row r="147" spans="1:15" s="4" customFormat="1" x14ac:dyDescent="0.2">
      <c r="A147" s="5" t="s">
        <v>155</v>
      </c>
      <c r="B147" s="5" t="s">
        <v>208</v>
      </c>
      <c r="C147" s="5" t="s">
        <v>215</v>
      </c>
      <c r="D147" s="6" t="s">
        <v>122</v>
      </c>
      <c r="E147" s="25">
        <v>7393.53</v>
      </c>
      <c r="F147" s="26">
        <v>1.1000000000000001</v>
      </c>
      <c r="G147" s="28">
        <f t="shared" si="25"/>
        <v>8132.8830000000007</v>
      </c>
      <c r="H147" s="37">
        <v>675.47</v>
      </c>
      <c r="I147" s="38">
        <v>1.1000000000000001</v>
      </c>
      <c r="J147" s="40">
        <f t="shared" si="26"/>
        <v>743.01700000000005</v>
      </c>
      <c r="K147" s="7">
        <f t="shared" si="27"/>
        <v>8875.9000000000015</v>
      </c>
      <c r="L147" s="44" t="s">
        <v>184</v>
      </c>
      <c r="M147" s="14">
        <v>40780</v>
      </c>
      <c r="N147" s="18" t="s">
        <v>231</v>
      </c>
      <c r="O147" s="14" t="s">
        <v>211</v>
      </c>
    </row>
    <row r="148" spans="1:15" s="4" customFormat="1" x14ac:dyDescent="0.2">
      <c r="A148" s="5" t="s">
        <v>156</v>
      </c>
      <c r="B148" s="5" t="s">
        <v>208</v>
      </c>
      <c r="C148" s="5" t="s">
        <v>216</v>
      </c>
      <c r="D148" s="6" t="s">
        <v>122</v>
      </c>
      <c r="E148" s="25">
        <v>1567.93</v>
      </c>
      <c r="F148" s="26">
        <v>1.1000000000000001</v>
      </c>
      <c r="G148" s="28">
        <f t="shared" si="25"/>
        <v>1724.7230000000002</v>
      </c>
      <c r="H148" s="37">
        <v>474.97</v>
      </c>
      <c r="I148" s="38">
        <v>1.1000000000000001</v>
      </c>
      <c r="J148" s="40">
        <f t="shared" si="26"/>
        <v>522.4670000000001</v>
      </c>
      <c r="K148" s="7">
        <f t="shared" si="27"/>
        <v>2247.1900000000005</v>
      </c>
      <c r="L148" s="44" t="s">
        <v>184</v>
      </c>
      <c r="M148" s="14">
        <v>40780</v>
      </c>
      <c r="N148" s="18" t="s">
        <v>231</v>
      </c>
      <c r="O148" s="14" t="s">
        <v>211</v>
      </c>
    </row>
    <row r="149" spans="1:15" s="4" customFormat="1" x14ac:dyDescent="0.2">
      <c r="A149" s="5" t="s">
        <v>157</v>
      </c>
      <c r="B149" s="5" t="s">
        <v>208</v>
      </c>
      <c r="C149" s="5" t="s">
        <v>216</v>
      </c>
      <c r="D149" s="6" t="s">
        <v>122</v>
      </c>
      <c r="E149" s="25">
        <v>1959.6</v>
      </c>
      <c r="F149" s="26">
        <v>1.1000000000000001</v>
      </c>
      <c r="G149" s="28">
        <f t="shared" si="25"/>
        <v>2155.56</v>
      </c>
      <c r="H149" s="37">
        <v>474.97</v>
      </c>
      <c r="I149" s="38">
        <v>1.1000000000000001</v>
      </c>
      <c r="J149" s="40">
        <f t="shared" si="26"/>
        <v>522.4670000000001</v>
      </c>
      <c r="K149" s="7">
        <f t="shared" si="27"/>
        <v>2678.027</v>
      </c>
      <c r="L149" s="44" t="s">
        <v>184</v>
      </c>
      <c r="M149" s="14">
        <v>40780</v>
      </c>
      <c r="N149" s="18" t="s">
        <v>231</v>
      </c>
      <c r="O149" s="14" t="s">
        <v>211</v>
      </c>
    </row>
    <row r="150" spans="1:15" s="3" customFormat="1" ht="15" x14ac:dyDescent="0.2">
      <c r="A150" s="5" t="s">
        <v>158</v>
      </c>
      <c r="B150" s="5" t="s">
        <v>208</v>
      </c>
      <c r="C150" s="5" t="s">
        <v>217</v>
      </c>
      <c r="D150" s="6" t="s">
        <v>122</v>
      </c>
      <c r="E150" s="25">
        <v>1.1200000000000001</v>
      </c>
      <c r="F150" s="26">
        <v>1.1000000000000001</v>
      </c>
      <c r="G150" s="28">
        <f t="shared" si="25"/>
        <v>1.2320000000000002</v>
      </c>
      <c r="H150" s="37">
        <v>0</v>
      </c>
      <c r="I150" s="38">
        <v>1.1000000000000001</v>
      </c>
      <c r="J150" s="40">
        <f>+H150*I150</f>
        <v>0</v>
      </c>
      <c r="K150" s="7">
        <f>+J150+G150</f>
        <v>1.2320000000000002</v>
      </c>
      <c r="L150" s="44" t="s">
        <v>184</v>
      </c>
      <c r="M150" s="14">
        <v>40780</v>
      </c>
      <c r="N150" s="18" t="s">
        <v>231</v>
      </c>
      <c r="O150" s="14" t="s">
        <v>211</v>
      </c>
    </row>
    <row r="151" spans="1:15" s="4" customFormat="1" x14ac:dyDescent="0.2">
      <c r="A151" s="5" t="s">
        <v>159</v>
      </c>
      <c r="B151" s="5" t="s">
        <v>208</v>
      </c>
      <c r="C151" s="5" t="s">
        <v>217</v>
      </c>
      <c r="D151" s="6" t="s">
        <v>122</v>
      </c>
      <c r="E151" s="25">
        <v>4.08</v>
      </c>
      <c r="F151" s="26">
        <v>1.1000000000000001</v>
      </c>
      <c r="G151" s="28">
        <f t="shared" si="25"/>
        <v>4.4880000000000004</v>
      </c>
      <c r="H151" s="37">
        <v>0</v>
      </c>
      <c r="I151" s="38">
        <v>1.1000000000000001</v>
      </c>
      <c r="J151" s="40">
        <f t="shared" si="26"/>
        <v>0</v>
      </c>
      <c r="K151" s="7">
        <f t="shared" si="27"/>
        <v>4.4880000000000004</v>
      </c>
      <c r="L151" s="44" t="s">
        <v>184</v>
      </c>
      <c r="M151" s="14">
        <v>40780</v>
      </c>
      <c r="N151" s="18" t="s">
        <v>231</v>
      </c>
      <c r="O151" s="14" t="s">
        <v>211</v>
      </c>
    </row>
    <row r="152" spans="1:15" s="4" customFormat="1" x14ac:dyDescent="0.2">
      <c r="A152" s="5" t="s">
        <v>160</v>
      </c>
      <c r="B152" s="5" t="s">
        <v>208</v>
      </c>
      <c r="C152" s="5" t="s">
        <v>217</v>
      </c>
      <c r="D152" s="6" t="s">
        <v>122</v>
      </c>
      <c r="E152" s="25">
        <v>18.97</v>
      </c>
      <c r="F152" s="26">
        <v>1.1000000000000001</v>
      </c>
      <c r="G152" s="28">
        <f t="shared" si="25"/>
        <v>20.867000000000001</v>
      </c>
      <c r="H152" s="37">
        <v>0</v>
      </c>
      <c r="I152" s="38">
        <v>1.1000000000000001</v>
      </c>
      <c r="J152" s="40">
        <f t="shared" si="26"/>
        <v>0</v>
      </c>
      <c r="K152" s="7">
        <f t="shared" si="27"/>
        <v>20.867000000000001</v>
      </c>
      <c r="L152" s="44" t="s">
        <v>184</v>
      </c>
      <c r="M152" s="14">
        <v>40780</v>
      </c>
      <c r="N152" s="18" t="s">
        <v>231</v>
      </c>
      <c r="O152" s="14" t="s">
        <v>211</v>
      </c>
    </row>
    <row r="153" spans="1:15" s="4" customFormat="1" x14ac:dyDescent="0.2">
      <c r="A153" s="5" t="s">
        <v>161</v>
      </c>
      <c r="B153" s="5" t="s">
        <v>208</v>
      </c>
      <c r="C153" s="5" t="s">
        <v>218</v>
      </c>
      <c r="D153" s="6" t="s">
        <v>122</v>
      </c>
      <c r="E153" s="25">
        <v>2</v>
      </c>
      <c r="F153" s="26">
        <v>1.1000000000000001</v>
      </c>
      <c r="G153" s="28">
        <f t="shared" si="25"/>
        <v>2.2000000000000002</v>
      </c>
      <c r="H153" s="37">
        <v>0</v>
      </c>
      <c r="I153" s="38">
        <v>1.1000000000000001</v>
      </c>
      <c r="J153" s="40">
        <f t="shared" si="26"/>
        <v>0</v>
      </c>
      <c r="K153" s="7">
        <f t="shared" si="27"/>
        <v>2.2000000000000002</v>
      </c>
      <c r="L153" s="44" t="s">
        <v>184</v>
      </c>
      <c r="M153" s="14">
        <v>40780</v>
      </c>
      <c r="N153" s="18" t="s">
        <v>231</v>
      </c>
      <c r="O153" s="14" t="s">
        <v>211</v>
      </c>
    </row>
    <row r="154" spans="1:15" s="4" customFormat="1" x14ac:dyDescent="0.2">
      <c r="A154" s="5" t="s">
        <v>162</v>
      </c>
      <c r="B154" s="5" t="s">
        <v>208</v>
      </c>
      <c r="C154" s="5" t="s">
        <v>218</v>
      </c>
      <c r="D154" s="6" t="s">
        <v>122</v>
      </c>
      <c r="E154" s="25">
        <v>20</v>
      </c>
      <c r="F154" s="26">
        <v>1.1000000000000001</v>
      </c>
      <c r="G154" s="28">
        <f t="shared" si="25"/>
        <v>22</v>
      </c>
      <c r="H154" s="37">
        <v>0</v>
      </c>
      <c r="I154" s="38">
        <v>1.1000000000000001</v>
      </c>
      <c r="J154" s="40">
        <f t="shared" si="26"/>
        <v>0</v>
      </c>
      <c r="K154" s="7">
        <f t="shared" si="27"/>
        <v>22</v>
      </c>
      <c r="L154" s="44" t="s">
        <v>184</v>
      </c>
      <c r="M154" s="14">
        <v>40780</v>
      </c>
      <c r="N154" s="18" t="s">
        <v>231</v>
      </c>
      <c r="O154" s="14" t="s">
        <v>211</v>
      </c>
    </row>
    <row r="155" spans="1:15" s="4" customFormat="1" x14ac:dyDescent="0.2">
      <c r="A155" s="5" t="s">
        <v>163</v>
      </c>
      <c r="B155" s="5" t="s">
        <v>208</v>
      </c>
      <c r="C155" s="5" t="s">
        <v>221</v>
      </c>
      <c r="D155" s="6" t="s">
        <v>122</v>
      </c>
      <c r="E155" s="25">
        <v>200</v>
      </c>
      <c r="F155" s="26">
        <v>1.1000000000000001</v>
      </c>
      <c r="G155" s="28">
        <f t="shared" si="25"/>
        <v>220.00000000000003</v>
      </c>
      <c r="H155" s="37">
        <f>2*70</f>
        <v>140</v>
      </c>
      <c r="I155" s="38">
        <v>1.1000000000000001</v>
      </c>
      <c r="J155" s="40">
        <f t="shared" si="26"/>
        <v>154</v>
      </c>
      <c r="K155" s="7">
        <f t="shared" si="27"/>
        <v>374</v>
      </c>
      <c r="L155" s="44" t="s">
        <v>184</v>
      </c>
      <c r="M155" s="14">
        <v>40780</v>
      </c>
      <c r="N155" s="18" t="s">
        <v>231</v>
      </c>
      <c r="O155" s="14" t="s">
        <v>211</v>
      </c>
    </row>
    <row r="156" spans="1:15" s="4" customFormat="1" x14ac:dyDescent="0.2">
      <c r="A156" s="5" t="s">
        <v>164</v>
      </c>
      <c r="B156" s="5" t="s">
        <v>208</v>
      </c>
      <c r="C156" s="5" t="s">
        <v>220</v>
      </c>
      <c r="D156" s="6" t="s">
        <v>122</v>
      </c>
      <c r="E156" s="25">
        <v>2361.9899999999998</v>
      </c>
      <c r="F156" s="26">
        <v>1.1000000000000001</v>
      </c>
      <c r="G156" s="28">
        <f t="shared" si="25"/>
        <v>2598.1889999999999</v>
      </c>
      <c r="H156" s="37">
        <v>2063.09</v>
      </c>
      <c r="I156" s="38">
        <v>1.1000000000000001</v>
      </c>
      <c r="J156" s="40">
        <f t="shared" si="26"/>
        <v>2269.3990000000003</v>
      </c>
      <c r="K156" s="7">
        <f t="shared" si="27"/>
        <v>4867.5879999999997</v>
      </c>
      <c r="L156" s="44" t="s">
        <v>184</v>
      </c>
      <c r="M156" s="14">
        <v>40780</v>
      </c>
      <c r="N156" s="18" t="s">
        <v>231</v>
      </c>
      <c r="O156" s="14" t="s">
        <v>211</v>
      </c>
    </row>
    <row r="157" spans="1:15" s="4" customFormat="1" x14ac:dyDescent="0.2">
      <c r="A157" s="5" t="s">
        <v>165</v>
      </c>
      <c r="B157" s="5" t="s">
        <v>208</v>
      </c>
      <c r="C157" s="5" t="s">
        <v>220</v>
      </c>
      <c r="D157" s="6" t="s">
        <v>122</v>
      </c>
      <c r="E157" s="25">
        <v>2541.9899999999998</v>
      </c>
      <c r="F157" s="26">
        <v>1.1000000000000001</v>
      </c>
      <c r="G157" s="28">
        <f>+E157*F157</f>
        <v>2796.1889999999999</v>
      </c>
      <c r="H157" s="37">
        <v>2153.09</v>
      </c>
      <c r="I157" s="38">
        <v>1.1000000000000001</v>
      </c>
      <c r="J157" s="40">
        <f>+H157*I157</f>
        <v>2368.3990000000003</v>
      </c>
      <c r="K157" s="7">
        <f>+J157+G157</f>
        <v>5164.5879999999997</v>
      </c>
      <c r="L157" s="44" t="s">
        <v>184</v>
      </c>
      <c r="M157" s="14">
        <v>40780</v>
      </c>
      <c r="N157" s="18" t="s">
        <v>231</v>
      </c>
      <c r="O157" s="14" t="s">
        <v>211</v>
      </c>
    </row>
    <row r="158" spans="1:15" s="4" customFormat="1" x14ac:dyDescent="0.2">
      <c r="A158" s="5" t="s">
        <v>166</v>
      </c>
      <c r="B158" s="5" t="s">
        <v>208</v>
      </c>
      <c r="C158" s="5" t="s">
        <v>222</v>
      </c>
      <c r="D158" s="6" t="s">
        <v>122</v>
      </c>
      <c r="E158" s="25">
        <v>700</v>
      </c>
      <c r="F158" s="26">
        <v>1.1000000000000001</v>
      </c>
      <c r="G158" s="28">
        <f t="shared" si="25"/>
        <v>770.00000000000011</v>
      </c>
      <c r="H158" s="37">
        <v>37.65</v>
      </c>
      <c r="I158" s="38">
        <v>1.1000000000000001</v>
      </c>
      <c r="J158" s="40">
        <f t="shared" si="26"/>
        <v>41.414999999999999</v>
      </c>
      <c r="K158" s="7">
        <f t="shared" si="27"/>
        <v>811.41500000000008</v>
      </c>
      <c r="L158" s="44" t="s">
        <v>184</v>
      </c>
      <c r="M158" s="14">
        <v>40780</v>
      </c>
      <c r="N158" s="18" t="s">
        <v>231</v>
      </c>
      <c r="O158" s="14" t="s">
        <v>211</v>
      </c>
    </row>
    <row r="159" spans="1:15" s="4" customFormat="1" x14ac:dyDescent="0.2">
      <c r="A159" s="5" t="s">
        <v>167</v>
      </c>
      <c r="B159" s="5" t="s">
        <v>208</v>
      </c>
      <c r="C159" s="5" t="s">
        <v>222</v>
      </c>
      <c r="D159" s="6" t="s">
        <v>168</v>
      </c>
      <c r="E159" s="25">
        <v>33.65</v>
      </c>
      <c r="F159" s="26">
        <v>1.1000000000000001</v>
      </c>
      <c r="G159" s="28">
        <f t="shared" si="25"/>
        <v>37.015000000000001</v>
      </c>
      <c r="H159" s="37">
        <v>5.0199999999999996</v>
      </c>
      <c r="I159" s="38">
        <v>1.1000000000000001</v>
      </c>
      <c r="J159" s="40">
        <f t="shared" si="26"/>
        <v>5.5220000000000002</v>
      </c>
      <c r="K159" s="7">
        <f t="shared" si="27"/>
        <v>42.536999999999999</v>
      </c>
      <c r="L159" s="44" t="s">
        <v>184</v>
      </c>
      <c r="M159" s="14">
        <v>40780</v>
      </c>
      <c r="N159" s="18" t="s">
        <v>231</v>
      </c>
      <c r="O159" s="14" t="s">
        <v>211</v>
      </c>
    </row>
    <row r="160" spans="1:15" s="4" customFormat="1" x14ac:dyDescent="0.2">
      <c r="A160" s="5" t="s">
        <v>169</v>
      </c>
      <c r="B160" s="5" t="s">
        <v>208</v>
      </c>
      <c r="C160" s="5" t="s">
        <v>222</v>
      </c>
      <c r="D160" s="6" t="s">
        <v>168</v>
      </c>
      <c r="E160" s="25">
        <v>5</v>
      </c>
      <c r="F160" s="26">
        <v>1.1000000000000001</v>
      </c>
      <c r="G160" s="28">
        <f>+E160*F160</f>
        <v>5.5</v>
      </c>
      <c r="H160" s="37">
        <v>5.0199999999999996</v>
      </c>
      <c r="I160" s="38">
        <v>1.1000000000000001</v>
      </c>
      <c r="J160" s="40">
        <f>+H160*I160</f>
        <v>5.5220000000000002</v>
      </c>
      <c r="K160" s="7">
        <f>+J160+G160</f>
        <v>11.022</v>
      </c>
      <c r="L160" s="44" t="s">
        <v>184</v>
      </c>
      <c r="M160" s="14">
        <v>40780</v>
      </c>
      <c r="N160" s="18" t="s">
        <v>231</v>
      </c>
      <c r="O160" s="14" t="s">
        <v>211</v>
      </c>
    </row>
    <row r="161" spans="1:15" s="4" customFormat="1" x14ac:dyDescent="0.2">
      <c r="A161" s="5" t="s">
        <v>170</v>
      </c>
      <c r="B161" s="5" t="s">
        <v>208</v>
      </c>
      <c r="C161" s="5" t="s">
        <v>222</v>
      </c>
      <c r="D161" s="6" t="s">
        <v>122</v>
      </c>
      <c r="E161" s="25">
        <v>531</v>
      </c>
      <c r="F161" s="26">
        <v>1.1000000000000001</v>
      </c>
      <c r="G161" s="28">
        <f>+E161*F161</f>
        <v>584.1</v>
      </c>
      <c r="H161" s="37">
        <v>37.65</v>
      </c>
      <c r="I161" s="38">
        <v>1.1000000000000001</v>
      </c>
      <c r="J161" s="40">
        <f>+H161*I161</f>
        <v>41.414999999999999</v>
      </c>
      <c r="K161" s="7">
        <f>+J161+G161</f>
        <v>625.51499999999999</v>
      </c>
      <c r="L161" s="44" t="s">
        <v>184</v>
      </c>
      <c r="M161" s="14">
        <v>40780</v>
      </c>
      <c r="N161" s="18" t="s">
        <v>231</v>
      </c>
      <c r="O161" s="14" t="s">
        <v>211</v>
      </c>
    </row>
    <row r="162" spans="1:15" s="4" customFormat="1" x14ac:dyDescent="0.2">
      <c r="A162" s="5" t="s">
        <v>171</v>
      </c>
      <c r="B162" s="5" t="s">
        <v>208</v>
      </c>
      <c r="C162" s="5" t="s">
        <v>222</v>
      </c>
      <c r="D162" s="6" t="s">
        <v>122</v>
      </c>
      <c r="E162" s="25">
        <v>717.2</v>
      </c>
      <c r="F162" s="26">
        <v>1.1000000000000001</v>
      </c>
      <c r="G162" s="28">
        <f t="shared" si="25"/>
        <v>788.92000000000007</v>
      </c>
      <c r="H162" s="37">
        <v>37.65</v>
      </c>
      <c r="I162" s="38">
        <v>1.1000000000000001</v>
      </c>
      <c r="J162" s="40">
        <f t="shared" si="26"/>
        <v>41.414999999999999</v>
      </c>
      <c r="K162" s="7">
        <f t="shared" si="27"/>
        <v>830.33500000000004</v>
      </c>
      <c r="L162" s="44" t="s">
        <v>184</v>
      </c>
      <c r="M162" s="14">
        <v>40780</v>
      </c>
      <c r="N162" s="18" t="s">
        <v>231</v>
      </c>
      <c r="O162" s="14" t="s">
        <v>211</v>
      </c>
    </row>
    <row r="163" spans="1:15" s="4" customFormat="1" x14ac:dyDescent="0.2">
      <c r="A163" s="5" t="s">
        <v>172</v>
      </c>
      <c r="B163" s="5" t="s">
        <v>223</v>
      </c>
      <c r="C163" s="5" t="s">
        <v>224</v>
      </c>
      <c r="D163" s="6" t="s">
        <v>122</v>
      </c>
      <c r="E163" s="25">
        <f>(3160+5000+2600+3800+5600+2300+200)</f>
        <v>22660</v>
      </c>
      <c r="F163" s="26">
        <v>1.1000000000000001</v>
      </c>
      <c r="G163" s="28">
        <f>+E163*F163</f>
        <v>24926.000000000004</v>
      </c>
      <c r="H163" s="37">
        <v>0</v>
      </c>
      <c r="I163" s="38">
        <v>1.1000000000000001</v>
      </c>
      <c r="J163" s="40">
        <f>+H163*I163</f>
        <v>0</v>
      </c>
      <c r="K163" s="7">
        <f t="shared" ref="K163:K173" si="28">+J163+G163</f>
        <v>24926.000000000004</v>
      </c>
      <c r="L163" s="44" t="s">
        <v>184</v>
      </c>
      <c r="M163" s="14">
        <v>40780</v>
      </c>
      <c r="N163" s="18" t="s">
        <v>231</v>
      </c>
      <c r="O163" s="14" t="s">
        <v>211</v>
      </c>
    </row>
    <row r="164" spans="1:15" s="4" customFormat="1" x14ac:dyDescent="0.2">
      <c r="A164" s="5" t="s">
        <v>173</v>
      </c>
      <c r="B164" s="5" t="s">
        <v>223</v>
      </c>
      <c r="C164" s="5" t="s">
        <v>225</v>
      </c>
      <c r="D164" s="6" t="s">
        <v>122</v>
      </c>
      <c r="E164" s="25">
        <v>11749</v>
      </c>
      <c r="F164" s="26">
        <v>1.1000000000000001</v>
      </c>
      <c r="G164" s="28">
        <f>+E164*F164</f>
        <v>12923.900000000001</v>
      </c>
      <c r="H164" s="37">
        <v>2710.9</v>
      </c>
      <c r="I164" s="38">
        <v>1.1000000000000001</v>
      </c>
      <c r="J164" s="40">
        <f>+H164*I164</f>
        <v>2981.9900000000002</v>
      </c>
      <c r="K164" s="7">
        <f t="shared" si="28"/>
        <v>15905.890000000001</v>
      </c>
      <c r="L164" s="44" t="s">
        <v>184</v>
      </c>
      <c r="M164" s="14">
        <v>40780</v>
      </c>
      <c r="N164" s="18" t="s">
        <v>231</v>
      </c>
      <c r="O164" s="14" t="s">
        <v>211</v>
      </c>
    </row>
    <row r="165" spans="1:15" s="4" customFormat="1" x14ac:dyDescent="0.2">
      <c r="A165" s="5" t="s">
        <v>174</v>
      </c>
      <c r="B165" s="5" t="s">
        <v>223</v>
      </c>
      <c r="C165" s="5" t="s">
        <v>225</v>
      </c>
      <c r="D165" s="6" t="s">
        <v>122</v>
      </c>
      <c r="E165" s="25">
        <v>14950</v>
      </c>
      <c r="F165" s="26">
        <v>1.1000000000000001</v>
      </c>
      <c r="G165" s="28">
        <f>+E165*F165</f>
        <v>16445</v>
      </c>
      <c r="H165" s="37">
        <v>6550</v>
      </c>
      <c r="I165" s="38">
        <v>1.1000000000000001</v>
      </c>
      <c r="J165" s="40">
        <f>+H165*I165</f>
        <v>7205.0000000000009</v>
      </c>
      <c r="K165" s="7">
        <f t="shared" si="28"/>
        <v>23650</v>
      </c>
      <c r="L165" s="44" t="s">
        <v>184</v>
      </c>
      <c r="M165" s="14">
        <v>40780</v>
      </c>
      <c r="N165" s="18" t="s">
        <v>231</v>
      </c>
      <c r="O165" s="14" t="s">
        <v>211</v>
      </c>
    </row>
    <row r="166" spans="1:15" s="4" customFormat="1" x14ac:dyDescent="0.2">
      <c r="A166" s="5" t="s">
        <v>175</v>
      </c>
      <c r="B166" s="5" t="s">
        <v>223</v>
      </c>
      <c r="C166" s="5" t="s">
        <v>225</v>
      </c>
      <c r="D166" s="6" t="s">
        <v>122</v>
      </c>
      <c r="E166" s="25">
        <v>0</v>
      </c>
      <c r="F166" s="26">
        <v>1.1000000000000001</v>
      </c>
      <c r="G166" s="28">
        <v>0</v>
      </c>
      <c r="H166" s="37">
        <v>0</v>
      </c>
      <c r="I166" s="38">
        <v>1.1000000000000001</v>
      </c>
      <c r="J166" s="40">
        <v>0</v>
      </c>
      <c r="K166" s="7">
        <f t="shared" si="28"/>
        <v>0</v>
      </c>
      <c r="L166" s="44" t="s">
        <v>184</v>
      </c>
      <c r="M166" s="14">
        <v>40780</v>
      </c>
      <c r="N166" s="18" t="s">
        <v>231</v>
      </c>
      <c r="O166" s="14" t="s">
        <v>211</v>
      </c>
    </row>
    <row r="167" spans="1:15" s="4" customFormat="1" x14ac:dyDescent="0.2">
      <c r="A167" s="5" t="s">
        <v>176</v>
      </c>
      <c r="B167" s="5" t="s">
        <v>223</v>
      </c>
      <c r="C167" s="5" t="s">
        <v>226</v>
      </c>
      <c r="D167" s="6" t="s">
        <v>122</v>
      </c>
      <c r="E167" s="25">
        <v>5464.45</v>
      </c>
      <c r="F167" s="26">
        <v>1.1000000000000001</v>
      </c>
      <c r="G167" s="28">
        <f>+E167*F167</f>
        <v>6010.8950000000004</v>
      </c>
      <c r="H167" s="37">
        <v>2035.89</v>
      </c>
      <c r="I167" s="38">
        <v>1.1000000000000001</v>
      </c>
      <c r="J167" s="40">
        <f>+H167*I167</f>
        <v>2239.4790000000003</v>
      </c>
      <c r="K167" s="7">
        <f t="shared" si="28"/>
        <v>8250.3739999999998</v>
      </c>
      <c r="L167" s="44" t="s">
        <v>184</v>
      </c>
      <c r="M167" s="14">
        <v>40780</v>
      </c>
      <c r="N167" s="18" t="s">
        <v>231</v>
      </c>
      <c r="O167" s="14" t="s">
        <v>211</v>
      </c>
    </row>
    <row r="168" spans="1:15" s="4" customFormat="1" x14ac:dyDescent="0.2">
      <c r="A168" s="5" t="s">
        <v>136</v>
      </c>
      <c r="B168" s="5" t="s">
        <v>223</v>
      </c>
      <c r="C168" s="5" t="s">
        <v>226</v>
      </c>
      <c r="D168" s="6" t="s">
        <v>122</v>
      </c>
      <c r="E168" s="25">
        <v>916.77</v>
      </c>
      <c r="F168" s="26">
        <v>1.1000000000000001</v>
      </c>
      <c r="G168" s="28">
        <f>+E168*F168</f>
        <v>1008.4470000000001</v>
      </c>
      <c r="H168" s="37">
        <v>323.82</v>
      </c>
      <c r="I168" s="38">
        <v>1.1000000000000001</v>
      </c>
      <c r="J168" s="40">
        <f>+H168*I168</f>
        <v>356.202</v>
      </c>
      <c r="K168" s="7">
        <f t="shared" si="28"/>
        <v>1364.6490000000001</v>
      </c>
      <c r="L168" s="44" t="s">
        <v>184</v>
      </c>
      <c r="M168" s="14">
        <v>40780</v>
      </c>
      <c r="N168" s="18" t="s">
        <v>231</v>
      </c>
      <c r="O168" s="14" t="s">
        <v>211</v>
      </c>
    </row>
    <row r="169" spans="1:15" s="4" customFormat="1" x14ac:dyDescent="0.2">
      <c r="A169" s="5" t="s">
        <v>177</v>
      </c>
      <c r="B169" s="5" t="s">
        <v>223</v>
      </c>
      <c r="C169" s="5" t="s">
        <v>227</v>
      </c>
      <c r="D169" s="6" t="s">
        <v>122</v>
      </c>
      <c r="E169" s="25">
        <v>215</v>
      </c>
      <c r="F169" s="26">
        <v>1.1000000000000001</v>
      </c>
      <c r="G169" s="28">
        <f>+E169*F169</f>
        <v>236.50000000000003</v>
      </c>
      <c r="H169" s="37">
        <v>225</v>
      </c>
      <c r="I169" s="38">
        <v>1.1000000000000001</v>
      </c>
      <c r="J169" s="40">
        <f>+H169*I169</f>
        <v>247.50000000000003</v>
      </c>
      <c r="K169" s="7">
        <f t="shared" si="28"/>
        <v>484.00000000000006</v>
      </c>
      <c r="L169" s="44" t="s">
        <v>184</v>
      </c>
      <c r="M169" s="14">
        <v>40780</v>
      </c>
      <c r="N169" s="18" t="s">
        <v>231</v>
      </c>
      <c r="O169" s="14" t="s">
        <v>211</v>
      </c>
    </row>
    <row r="170" spans="1:15" s="4" customFormat="1" x14ac:dyDescent="0.2">
      <c r="A170" s="5" t="s">
        <v>178</v>
      </c>
      <c r="B170" s="5" t="s">
        <v>223</v>
      </c>
      <c r="C170" s="5" t="s">
        <v>227</v>
      </c>
      <c r="D170" s="6" t="s">
        <v>19</v>
      </c>
      <c r="E170" s="25">
        <v>2.6</v>
      </c>
      <c r="F170" s="26">
        <v>1.1000000000000001</v>
      </c>
      <c r="G170" s="28">
        <f>+E170*F170</f>
        <v>2.8600000000000003</v>
      </c>
      <c r="H170" s="37">
        <v>1</v>
      </c>
      <c r="I170" s="38">
        <v>1.1000000000000001</v>
      </c>
      <c r="J170" s="40">
        <f>+H170*I170</f>
        <v>1.1000000000000001</v>
      </c>
      <c r="K170" s="7">
        <f t="shared" si="28"/>
        <v>3.9600000000000004</v>
      </c>
      <c r="L170" s="44" t="s">
        <v>184</v>
      </c>
      <c r="M170" s="14">
        <v>40780</v>
      </c>
      <c r="N170" s="18" t="s">
        <v>231</v>
      </c>
      <c r="O170" s="14" t="s">
        <v>211</v>
      </c>
    </row>
    <row r="171" spans="1:15" s="4" customFormat="1" x14ac:dyDescent="0.2">
      <c r="A171" s="5" t="s">
        <v>179</v>
      </c>
      <c r="B171" s="5" t="s">
        <v>223</v>
      </c>
      <c r="C171" s="5" t="s">
        <v>227</v>
      </c>
      <c r="D171" s="6" t="s">
        <v>122</v>
      </c>
      <c r="E171" s="25">
        <v>0</v>
      </c>
      <c r="F171" s="26">
        <v>1.1000000000000001</v>
      </c>
      <c r="G171" s="28">
        <v>0</v>
      </c>
      <c r="H171" s="37">
        <v>0</v>
      </c>
      <c r="I171" s="38">
        <v>1.1000000000000001</v>
      </c>
      <c r="J171" s="40">
        <v>0</v>
      </c>
      <c r="K171" s="7">
        <f t="shared" si="28"/>
        <v>0</v>
      </c>
      <c r="L171" s="44" t="s">
        <v>184</v>
      </c>
      <c r="M171" s="14">
        <v>40780</v>
      </c>
      <c r="N171" s="18" t="s">
        <v>231</v>
      </c>
      <c r="O171" s="14" t="s">
        <v>211</v>
      </c>
    </row>
    <row r="172" spans="1:15" s="4" customFormat="1" x14ac:dyDescent="0.2">
      <c r="A172" s="5" t="s">
        <v>180</v>
      </c>
      <c r="B172" s="5" t="s">
        <v>223</v>
      </c>
      <c r="C172" s="5" t="s">
        <v>219</v>
      </c>
      <c r="D172" s="6" t="s">
        <v>122</v>
      </c>
      <c r="E172" s="25">
        <f>500+10*50</f>
        <v>1000</v>
      </c>
      <c r="F172" s="26">
        <v>1.1000000000000001</v>
      </c>
      <c r="G172" s="28">
        <f>+E172*F172</f>
        <v>1100</v>
      </c>
      <c r="H172" s="37">
        <v>0</v>
      </c>
      <c r="I172" s="38">
        <v>1.1000000000000001</v>
      </c>
      <c r="J172" s="40">
        <f>+H172*I172</f>
        <v>0</v>
      </c>
      <c r="K172" s="7">
        <f t="shared" si="28"/>
        <v>1100</v>
      </c>
      <c r="L172" s="44" t="s">
        <v>184</v>
      </c>
      <c r="M172" s="14">
        <v>40780</v>
      </c>
      <c r="N172" s="18" t="s">
        <v>231</v>
      </c>
      <c r="O172" s="14" t="s">
        <v>211</v>
      </c>
    </row>
    <row r="173" spans="1:15" s="4" customFormat="1" ht="14.25" customHeight="1" x14ac:dyDescent="0.2">
      <c r="A173" s="5" t="s">
        <v>181</v>
      </c>
      <c r="B173" s="5" t="s">
        <v>223</v>
      </c>
      <c r="C173" s="5" t="s">
        <v>219</v>
      </c>
      <c r="D173" s="6" t="s">
        <v>122</v>
      </c>
      <c r="E173" s="25">
        <v>29362.1</v>
      </c>
      <c r="F173" s="26">
        <v>1.1000000000000001</v>
      </c>
      <c r="G173" s="28">
        <f>+E173*F173</f>
        <v>32298.31</v>
      </c>
      <c r="H173" s="37">
        <v>2867.37</v>
      </c>
      <c r="I173" s="38">
        <v>1.1000000000000001</v>
      </c>
      <c r="J173" s="40">
        <f>+H173*I173</f>
        <v>3154.107</v>
      </c>
      <c r="K173" s="7">
        <f t="shared" si="28"/>
        <v>35452.417000000001</v>
      </c>
      <c r="L173" s="44" t="s">
        <v>184</v>
      </c>
      <c r="M173" s="14">
        <v>40780</v>
      </c>
      <c r="N173" s="18" t="s">
        <v>231</v>
      </c>
      <c r="O173" s="14" t="s">
        <v>211</v>
      </c>
    </row>
  </sheetData>
  <printOptions horizontalCentered="1"/>
  <pageMargins left="0.78740157480314965" right="0.78740157480314965" top="0.78740157480314965" bottom="0.70866141732283472" header="0.55118110236220474" footer="0.51181102362204722"/>
  <pageSetup paperSize="5" scale="56" fitToHeight="20" orientation="landscape" r:id="rId1"/>
  <headerFooter alignWithMargins="0">
    <oddFooter>&amp;L&amp;"Arial,Italic"&amp;9&amp;P&amp;R&amp;"Arial,Italic"&amp;9&amp;D</oddFooter>
  </headerFooter>
  <ignoredErrors>
    <ignoredError sqref="G9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60" sqref="A60"/>
    </sheetView>
  </sheetViews>
  <sheetFormatPr defaultRowHeight="12.75" x14ac:dyDescent="0.2"/>
  <cols>
    <col min="2" max="2" width="10.85546875" customWidth="1"/>
  </cols>
  <sheetData>
    <row r="1" spans="1:3" s="51" customFormat="1" x14ac:dyDescent="0.2">
      <c r="A1" s="50" t="s">
        <v>241</v>
      </c>
    </row>
    <row r="2" spans="1:3" x14ac:dyDescent="0.2">
      <c r="A2" s="47" t="s">
        <v>236</v>
      </c>
      <c r="B2" s="49" t="s">
        <v>232</v>
      </c>
      <c r="C2" s="49" t="s">
        <v>233</v>
      </c>
    </row>
    <row r="3" spans="1:3" x14ac:dyDescent="0.2">
      <c r="B3">
        <v>0.6</v>
      </c>
      <c r="C3" s="46">
        <f>UNITCOSTS!K5</f>
        <v>1.7357083333333334</v>
      </c>
    </row>
    <row r="4" spans="1:3" x14ac:dyDescent="0.2">
      <c r="B4">
        <v>1</v>
      </c>
      <c r="C4" s="46">
        <f>UNITCOSTS!K4</f>
        <v>1.3974583333333335</v>
      </c>
    </row>
    <row r="5" spans="1:3" x14ac:dyDescent="0.2">
      <c r="B5">
        <v>1.25</v>
      </c>
      <c r="C5" s="46">
        <f>UNITCOSTS!K3</f>
        <v>1.1288750000000003</v>
      </c>
    </row>
    <row r="6" spans="1:3" x14ac:dyDescent="0.2">
      <c r="B6">
        <v>1.75</v>
      </c>
      <c r="C6" s="46">
        <f>UNITCOSTS!K2</f>
        <v>0.81950000000000001</v>
      </c>
    </row>
    <row r="7" spans="1:3" x14ac:dyDescent="0.2">
      <c r="B7">
        <v>3.57</v>
      </c>
      <c r="C7">
        <v>0</v>
      </c>
    </row>
    <row r="9" spans="1:3" x14ac:dyDescent="0.2">
      <c r="A9" s="45" t="s">
        <v>234</v>
      </c>
    </row>
    <row r="10" spans="1:3" x14ac:dyDescent="0.2">
      <c r="B10" s="49" t="s">
        <v>232</v>
      </c>
      <c r="C10" s="49" t="s">
        <v>235</v>
      </c>
    </row>
    <row r="11" spans="1:3" x14ac:dyDescent="0.2">
      <c r="B11">
        <v>3.57</v>
      </c>
      <c r="C11" s="48">
        <f>-0.988*LN(B11)+1.3216</f>
        <v>6.4305191357951097E-2</v>
      </c>
    </row>
    <row r="12" spans="1:3" x14ac:dyDescent="0.2">
      <c r="B12">
        <v>1.75</v>
      </c>
      <c r="C12" s="48">
        <f>-0.988*LN(B12)+1.3216</f>
        <v>0.76869960151980254</v>
      </c>
    </row>
    <row r="13" spans="1:3" x14ac:dyDescent="0.2">
      <c r="B13">
        <v>1.25</v>
      </c>
      <c r="C13" s="48">
        <f>-0.988*LN(B13)+1.3216</f>
        <v>1.1011341713015608</v>
      </c>
    </row>
    <row r="14" spans="1:3" x14ac:dyDescent="0.2">
      <c r="B14">
        <v>1</v>
      </c>
      <c r="C14" s="48">
        <f>-0.988*LN(B14)+1.3216</f>
        <v>1.3216000000000001</v>
      </c>
    </row>
    <row r="15" spans="1:3" x14ac:dyDescent="0.2">
      <c r="B15">
        <v>0.6</v>
      </c>
      <c r="C15" s="48">
        <f>-0.988*LN(B15)+1.3216</f>
        <v>1.8262957162807989</v>
      </c>
    </row>
    <row r="16" spans="1:3" x14ac:dyDescent="0.2">
      <c r="B16">
        <v>0.5</v>
      </c>
      <c r="C16" s="48">
        <f>-0.988*LN(B16)+1.3216</f>
        <v>2.0064294143932262</v>
      </c>
    </row>
    <row r="17" spans="1:3" x14ac:dyDescent="0.2">
      <c r="B17">
        <v>0.1</v>
      </c>
      <c r="C17" s="48">
        <f>-0.988*LN(B17)+1.3216</f>
        <v>3.596554071878117</v>
      </c>
    </row>
    <row r="20" spans="1:3" s="51" customFormat="1" x14ac:dyDescent="0.2">
      <c r="A20" s="50" t="s">
        <v>240</v>
      </c>
    </row>
    <row r="21" spans="1:3" x14ac:dyDescent="0.2">
      <c r="A21" s="47" t="s">
        <v>236</v>
      </c>
      <c r="B21" s="49" t="s">
        <v>237</v>
      </c>
      <c r="C21" s="49" t="s">
        <v>233</v>
      </c>
    </row>
    <row r="22" spans="1:3" x14ac:dyDescent="0.2">
      <c r="A22" s="47"/>
      <c r="B22">
        <v>40</v>
      </c>
      <c r="C22" s="46">
        <f>UNITCOSTS!K74</f>
        <v>1.5620000000000001</v>
      </c>
    </row>
    <row r="23" spans="1:3" x14ac:dyDescent="0.2">
      <c r="B23">
        <v>50</v>
      </c>
      <c r="C23" s="46">
        <f>UNITCOSTS!K75</f>
        <v>1.9580000000000002</v>
      </c>
    </row>
    <row r="24" spans="1:3" x14ac:dyDescent="0.2">
      <c r="B24">
        <v>60</v>
      </c>
      <c r="C24" s="46">
        <f>UNITCOSTS!K76</f>
        <v>2.2440000000000002</v>
      </c>
    </row>
    <row r="25" spans="1:3" x14ac:dyDescent="0.2">
      <c r="B25">
        <v>70</v>
      </c>
      <c r="C25" s="46">
        <f>UNITCOSTS!K77</f>
        <v>2.6840000000000002</v>
      </c>
    </row>
    <row r="26" spans="1:3" x14ac:dyDescent="0.2">
      <c r="B26">
        <v>80</v>
      </c>
      <c r="C26" s="46">
        <f>UNITCOSTS!K78</f>
        <v>3.0679000000000003</v>
      </c>
    </row>
    <row r="27" spans="1:3" x14ac:dyDescent="0.2">
      <c r="B27">
        <v>90</v>
      </c>
      <c r="C27" s="46">
        <f>UNITCOSTS!K79</f>
        <v>3.4540000000000006</v>
      </c>
    </row>
    <row r="28" spans="1:3" x14ac:dyDescent="0.2">
      <c r="B28">
        <v>100</v>
      </c>
      <c r="C28" s="46">
        <f>UNITCOSTS!K80</f>
        <v>3.8390000000000004</v>
      </c>
    </row>
    <row r="30" spans="1:3" x14ac:dyDescent="0.2">
      <c r="A30" s="45" t="s">
        <v>238</v>
      </c>
    </row>
    <row r="31" spans="1:3" x14ac:dyDescent="0.2">
      <c r="B31" s="49" t="s">
        <v>239</v>
      </c>
      <c r="C31" s="49" t="s">
        <v>235</v>
      </c>
    </row>
    <row r="32" spans="1:3" x14ac:dyDescent="0.2">
      <c r="B32">
        <v>0</v>
      </c>
      <c r="C32" s="48">
        <f>0.038*B32+0.0253</f>
        <v>2.53E-2</v>
      </c>
    </row>
    <row r="33" spans="1:3" x14ac:dyDescent="0.2">
      <c r="B33">
        <v>30</v>
      </c>
      <c r="C33" s="48">
        <f t="shared" ref="C33:C38" si="0">0.038*B33+0.0253</f>
        <v>1.1653</v>
      </c>
    </row>
    <row r="34" spans="1:3" x14ac:dyDescent="0.2">
      <c r="B34">
        <v>40</v>
      </c>
      <c r="C34" s="48">
        <f t="shared" si="0"/>
        <v>1.5453000000000001</v>
      </c>
    </row>
    <row r="35" spans="1:3" x14ac:dyDescent="0.2">
      <c r="B35">
        <v>50</v>
      </c>
      <c r="C35" s="48">
        <f t="shared" si="0"/>
        <v>1.9253</v>
      </c>
    </row>
    <row r="36" spans="1:3" x14ac:dyDescent="0.2">
      <c r="B36">
        <v>80</v>
      </c>
      <c r="C36" s="48">
        <f t="shared" si="0"/>
        <v>3.0653000000000001</v>
      </c>
    </row>
    <row r="37" spans="1:3" x14ac:dyDescent="0.2">
      <c r="B37">
        <v>100</v>
      </c>
      <c r="C37" s="48">
        <f t="shared" si="0"/>
        <v>3.8252999999999999</v>
      </c>
    </row>
    <row r="38" spans="1:3" x14ac:dyDescent="0.2">
      <c r="B38">
        <v>120</v>
      </c>
      <c r="C38" s="48">
        <f t="shared" si="0"/>
        <v>4.5852999999999993</v>
      </c>
    </row>
    <row r="40" spans="1:3" s="51" customFormat="1" x14ac:dyDescent="0.2">
      <c r="A40" s="50" t="s">
        <v>242</v>
      </c>
    </row>
    <row r="41" spans="1:3" s="53" customFormat="1" x14ac:dyDescent="0.2">
      <c r="A41" s="52" t="s">
        <v>243</v>
      </c>
    </row>
    <row r="42" spans="1:3" x14ac:dyDescent="0.2">
      <c r="A42" s="47" t="s">
        <v>236</v>
      </c>
      <c r="B42" s="49" t="s">
        <v>237</v>
      </c>
      <c r="C42" s="49" t="s">
        <v>233</v>
      </c>
    </row>
    <row r="43" spans="1:3" x14ac:dyDescent="0.2">
      <c r="B43">
        <v>12</v>
      </c>
      <c r="C43" s="46">
        <f>UNITCOSTS!K25</f>
        <v>0.55000000000000004</v>
      </c>
    </row>
    <row r="44" spans="1:3" x14ac:dyDescent="0.2">
      <c r="B44">
        <v>14</v>
      </c>
      <c r="C44" s="46">
        <f>UNITCOSTS!K26</f>
        <v>0.53900000000000003</v>
      </c>
    </row>
    <row r="45" spans="1:3" x14ac:dyDescent="0.2">
      <c r="B45">
        <v>20</v>
      </c>
      <c r="C45" s="46">
        <f>UNITCOSTS!K28</f>
        <v>0.60499999999999998</v>
      </c>
    </row>
    <row r="46" spans="1:3" x14ac:dyDescent="0.2">
      <c r="B46">
        <v>22</v>
      </c>
      <c r="C46" s="46">
        <f>UNITCOSTS!K29</f>
        <v>0.93500000000000005</v>
      </c>
    </row>
    <row r="47" spans="1:3" x14ac:dyDescent="0.2">
      <c r="B47">
        <v>24</v>
      </c>
      <c r="C47" s="46">
        <f>UNITCOSTS!K30</f>
        <v>1.5400000000000003</v>
      </c>
    </row>
    <row r="48" spans="1:3" x14ac:dyDescent="0.2">
      <c r="B48">
        <v>31</v>
      </c>
      <c r="C48" s="46">
        <f>UNITCOSTS!K31</f>
        <v>1.5180000000000002</v>
      </c>
    </row>
    <row r="49" spans="1:3" x14ac:dyDescent="0.2">
      <c r="C49" s="46"/>
    </row>
    <row r="59" spans="1:3" x14ac:dyDescent="0.2">
      <c r="A59" s="52" t="s">
        <v>244</v>
      </c>
      <c r="B59" s="53"/>
      <c r="C59" s="53"/>
    </row>
    <row r="60" spans="1:3" x14ac:dyDescent="0.2">
      <c r="A60" s="47" t="s">
        <v>236</v>
      </c>
      <c r="B60" s="49" t="s">
        <v>237</v>
      </c>
      <c r="C60" s="49" t="s">
        <v>233</v>
      </c>
    </row>
    <row r="61" spans="1:3" x14ac:dyDescent="0.2">
      <c r="B61">
        <v>12</v>
      </c>
      <c r="C61" s="46">
        <f>UNITCOSTS!K43</f>
        <v>2.9370000000000003</v>
      </c>
    </row>
    <row r="62" spans="1:3" x14ac:dyDescent="0.2">
      <c r="B62">
        <v>14</v>
      </c>
      <c r="C62" s="46">
        <f>UNITCOSTS!K44</f>
        <v>3.2230000000000003</v>
      </c>
    </row>
    <row r="63" spans="1:3" x14ac:dyDescent="0.2">
      <c r="B63">
        <v>20</v>
      </c>
      <c r="C63" s="46">
        <f>UNITCOSTS!K46</f>
        <v>4.0920000000000005</v>
      </c>
    </row>
    <row r="64" spans="1:3" x14ac:dyDescent="0.2">
      <c r="B64">
        <v>22</v>
      </c>
      <c r="C64" s="46">
        <f>UNITCOSTS!K47</f>
        <v>6.3360000000000012</v>
      </c>
    </row>
    <row r="65" spans="2:3" x14ac:dyDescent="0.2">
      <c r="B65">
        <v>24</v>
      </c>
      <c r="C65" s="46">
        <f>UNITCOSTS!K48</f>
        <v>0.42680000000000007</v>
      </c>
    </row>
    <row r="66" spans="2:3" x14ac:dyDescent="0.2">
      <c r="B66">
        <v>31</v>
      </c>
      <c r="C66" s="46">
        <f>UNITCOSTS!K49</f>
        <v>0.54560000000000008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UNITCOSTS</vt:lpstr>
      <vt:lpstr>Regression fits</vt:lpstr>
      <vt:lpstr>UNITCOSTS!Print_Area</vt:lpstr>
      <vt:lpstr>UNITCOSTS!Print_Titles</vt:lpstr>
      <vt:lpstr>TASKLIST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Blake</dc:creator>
  <cp:lastModifiedBy>Jeff Blake</cp:lastModifiedBy>
  <dcterms:created xsi:type="dcterms:W3CDTF">2018-09-06T13:19:37Z</dcterms:created>
  <dcterms:modified xsi:type="dcterms:W3CDTF">2018-09-14T13:20:32Z</dcterms:modified>
</cp:coreProperties>
</file>