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ond\Documents\GitHub\CircularEconomy-MassFlowCalculator\PV_DEMICE\baselines\SupportingMaterial\"/>
    </mc:Choice>
  </mc:AlternateContent>
  <xr:revisionPtr revIDLastSave="0" documentId="13_ncr:1_{7F13E465-6F1B-4C00-B6E7-4EEBF9184B49}" xr6:coauthVersionLast="45" xr6:coauthVersionMax="45" xr10:uidLastSave="{00000000-0000-0000-0000-000000000000}"/>
  <bookViews>
    <workbookView xWindow="780" yWindow="840" windowWidth="14400" windowHeight="7365" xr2:uid="{FFB4C077-1C71-4E42-8327-656C3ABB9F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3" i="1" l="1"/>
  <c r="P33" i="1"/>
  <c r="N33" i="1"/>
  <c r="O32" i="1"/>
  <c r="P32" i="1"/>
  <c r="P25" i="1"/>
  <c r="P26" i="1"/>
  <c r="P27" i="1"/>
  <c r="P28" i="1"/>
  <c r="P29" i="1"/>
  <c r="P30" i="1"/>
  <c r="P31" i="1"/>
  <c r="O25" i="1"/>
  <c r="O26" i="1"/>
  <c r="O27" i="1"/>
  <c r="O28" i="1"/>
  <c r="O29" i="1"/>
  <c r="O30" i="1"/>
  <c r="O31" i="1"/>
  <c r="O24" i="1"/>
  <c r="N31" i="1"/>
  <c r="N26" i="1"/>
  <c r="N27" i="1"/>
  <c r="N28" i="1"/>
  <c r="N29" i="1"/>
  <c r="N30" i="1"/>
  <c r="N25" i="1"/>
  <c r="M25" i="1"/>
  <c r="M26" i="1"/>
  <c r="M27" i="1"/>
  <c r="M28" i="1"/>
  <c r="M29" i="1"/>
  <c r="M30" i="1"/>
  <c r="M31" i="1"/>
  <c r="M24" i="1"/>
  <c r="L25" i="1"/>
  <c r="L26" i="1"/>
  <c r="L27" i="1"/>
  <c r="L28" i="1"/>
  <c r="L29" i="1"/>
  <c r="L30" i="1"/>
  <c r="L31" i="1"/>
  <c r="L24" i="1"/>
  <c r="C23" i="1" l="1"/>
  <c r="C21" i="1"/>
  <c r="C19" i="1"/>
  <c r="C6" i="1"/>
  <c r="C7" i="1"/>
  <c r="C8" i="1"/>
  <c r="C9" i="1"/>
  <c r="I9" i="1" s="1"/>
  <c r="C10" i="1"/>
  <c r="C11" i="1"/>
  <c r="C12" i="1"/>
  <c r="C13" i="1"/>
  <c r="C14" i="1"/>
  <c r="C15" i="1"/>
  <c r="C16" i="1"/>
  <c r="C17" i="1"/>
  <c r="I17" i="1" s="1"/>
  <c r="C5" i="1"/>
  <c r="Q26" i="1" l="1"/>
  <c r="R29" i="1"/>
  <c r="Q27" i="1" l="1"/>
  <c r="Q29" i="1"/>
  <c r="Q25" i="1"/>
  <c r="Q28" i="1"/>
  <c r="Q24" i="1"/>
  <c r="Q31" i="1"/>
  <c r="Q30" i="1"/>
  <c r="R25" i="1"/>
  <c r="R26" i="1"/>
  <c r="R28" i="1"/>
  <c r="R27" i="1"/>
  <c r="R31" i="1"/>
  <c r="R30" i="1"/>
</calcChain>
</file>

<file path=xl/sharedStrings.xml><?xml version="1.0" encoding="utf-8"?>
<sst xmlns="http://schemas.openxmlformats.org/spreadsheetml/2006/main" count="55" uniqueCount="39">
  <si>
    <t>Kerf losses &amp; Total Thickness Variation</t>
  </si>
  <si>
    <t>kerf loss (micron)</t>
  </si>
  <si>
    <t>Other</t>
  </si>
  <si>
    <t>slurry wire</t>
  </si>
  <si>
    <t>diamond wire</t>
  </si>
  <si>
    <t>Source</t>
  </si>
  <si>
    <t>Notes</t>
  </si>
  <si>
    <t>50% loss</t>
  </si>
  <si>
    <t>Year</t>
  </si>
  <si>
    <t>Wafer thickness (microns)</t>
  </si>
  <si>
    <t>Undesignated</t>
  </si>
  <si>
    <t>mc-Si, diamond wire</t>
  </si>
  <si>
    <t>Mono-Si, diamond wire</t>
  </si>
  <si>
    <t>mc-Si, slurry</t>
  </si>
  <si>
    <t>mono-Si, slurry</t>
  </si>
  <si>
    <t>ITRPV 2019, Fig. 5</t>
  </si>
  <si>
    <t>Polysilicon utilization per wafer</t>
  </si>
  <si>
    <t>grams/wafer</t>
  </si>
  <si>
    <t>includes wafer thickness, kerf loss, crucible size, from squaring to cropping</t>
  </si>
  <si>
    <t>ITRPV 2018, Fig. 7</t>
  </si>
  <si>
    <t>cell = 156 mm^2</t>
  </si>
  <si>
    <t>cell = 156.75 mm^2</t>
  </si>
  <si>
    <t>ITRPV 2020, Fig. 4</t>
  </si>
  <si>
    <t>cell = 158.75 mm^2</t>
  </si>
  <si>
    <t>CALCULATION</t>
  </si>
  <si>
    <t>% mfg eff</t>
  </si>
  <si>
    <t>g/wafer</t>
  </si>
  <si>
    <t>mfg eff</t>
  </si>
  <si>
    <t>slurry</t>
  </si>
  <si>
    <t>diamond</t>
  </si>
  <si>
    <t>g extra for crucible and squaring</t>
  </si>
  <si>
    <t>*assumes 10g/wafer</t>
  </si>
  <si>
    <t>AVG, only includes kerf</t>
  </si>
  <si>
    <t>Si g/wafer each year</t>
  </si>
  <si>
    <t xml:space="preserve"> Si_gpercell</t>
  </si>
  <si>
    <t xml:space="preserve">Year             </t>
  </si>
  <si>
    <t>(%)</t>
  </si>
  <si>
    <t>MFG eff</t>
  </si>
  <si>
    <t>g/wafer, incl. other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</si>
</sst>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vertical="center"/>
    </xf>
    <xf numFmtId="0" fontId="0" fillId="2" borderId="2" xfId="0" applyFill="1" applyBorder="1"/>
    <xf numFmtId="2" fontId="0" fillId="2" borderId="2" xfId="0" applyNumberFormat="1" applyFill="1" applyBorder="1"/>
    <xf numFmtId="2" fontId="1" fillId="2" borderId="2" xfId="0" applyNumberFormat="1" applyFont="1" applyFill="1" applyBorder="1"/>
    <xf numFmtId="2" fontId="3" fillId="2" borderId="2" xfId="0" applyNumberFormat="1" applyFont="1" applyFill="1" applyBorder="1"/>
    <xf numFmtId="2" fontId="1" fillId="3" borderId="2" xfId="0" applyNumberFormat="1" applyFont="1" applyFill="1" applyBorder="1"/>
    <xf numFmtId="2" fontId="0" fillId="3" borderId="2" xfId="0" applyNumberFormat="1" applyFill="1" applyBorder="1"/>
    <xf numFmtId="0" fontId="1" fillId="2" borderId="2" xfId="0" applyFont="1" applyFill="1" applyBorder="1"/>
    <xf numFmtId="2" fontId="4" fillId="2" borderId="2" xfId="0" applyNumberFormat="1" applyFont="1" applyFill="1" applyBorder="1"/>
    <xf numFmtId="0" fontId="0" fillId="3" borderId="2" xfId="0" applyFill="1" applyBorder="1"/>
    <xf numFmtId="0" fontId="0" fillId="4" borderId="2" xfId="0" applyFill="1" applyBorder="1"/>
    <xf numFmtId="2" fontId="5" fillId="5" borderId="2" xfId="0" applyNumberFormat="1" applyFont="1" applyFill="1" applyBorder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23EC1-FE23-4789-843A-B1965AD73125}">
  <dimension ref="A1:Z64"/>
  <sheetViews>
    <sheetView tabSelected="1" topLeftCell="A2" workbookViewId="0">
      <pane xSplit="1" ySplit="2" topLeftCell="L14" activePane="bottomRight" state="frozen"/>
      <selection activeCell="A2" sqref="A2"/>
      <selection pane="topRight" activeCell="B2" sqref="B2"/>
      <selection pane="bottomLeft" activeCell="A4" sqref="A4"/>
      <selection pane="bottomRight" activeCell="P23" sqref="P23"/>
    </sheetView>
  </sheetViews>
  <sheetFormatPr defaultColWidth="8.7109375" defaultRowHeight="15"/>
  <cols>
    <col min="2" max="2" width="8.7109375" style="13"/>
    <col min="3" max="3" width="12.85546875" customWidth="1"/>
    <col min="4" max="5" width="4.7109375" customWidth="1"/>
    <col min="6" max="6" width="7.5703125" customWidth="1"/>
    <col min="7" max="7" width="9.85546875" customWidth="1"/>
    <col min="8" max="8" width="3.7109375" customWidth="1"/>
    <col min="9" max="9" width="18.140625" customWidth="1"/>
    <col min="11" max="11" width="15.28515625" customWidth="1"/>
    <col min="12" max="12" width="13.42578125" style="4" bestFit="1" customWidth="1"/>
    <col min="13" max="13" width="7.42578125" style="4" bestFit="1" customWidth="1"/>
    <col min="14" max="14" width="8.85546875" style="4" bestFit="1" customWidth="1"/>
    <col min="15" max="15" width="8" style="4" bestFit="1" customWidth="1"/>
    <col min="16" max="16" width="8.85546875" style="4" bestFit="1" customWidth="1"/>
    <col min="17" max="17" width="9" style="12" customWidth="1"/>
    <col min="18" max="18" width="10" style="12" customWidth="1"/>
    <col min="19" max="20" width="4.140625" customWidth="1"/>
    <col min="21" max="21" width="19.42578125" customWidth="1"/>
    <col min="22" max="22" width="22.5703125" customWidth="1"/>
    <col min="23" max="23" width="11.85546875" bestFit="1" customWidth="1"/>
    <col min="24" max="24" width="14.5703125" bestFit="1" customWidth="1"/>
  </cols>
  <sheetData>
    <row r="1" spans="1:26">
      <c r="A1" t="s">
        <v>8</v>
      </c>
      <c r="B1" s="13" t="s">
        <v>37</v>
      </c>
      <c r="C1" t="s">
        <v>9</v>
      </c>
      <c r="F1" t="s">
        <v>33</v>
      </c>
      <c r="I1" t="s">
        <v>0</v>
      </c>
      <c r="L1" s="10" t="s">
        <v>24</v>
      </c>
      <c r="O1" s="10" t="s">
        <v>31</v>
      </c>
      <c r="U1" t="s">
        <v>16</v>
      </c>
    </row>
    <row r="2" spans="1:26">
      <c r="I2" t="s">
        <v>1</v>
      </c>
      <c r="K2" t="s">
        <v>2</v>
      </c>
      <c r="L2" s="4" t="s">
        <v>32</v>
      </c>
      <c r="M2" s="5" t="s">
        <v>28</v>
      </c>
      <c r="N2" s="5" t="s">
        <v>29</v>
      </c>
      <c r="O2" s="5" t="s">
        <v>28</v>
      </c>
      <c r="P2" s="5" t="s">
        <v>29</v>
      </c>
      <c r="Q2" s="9" t="s">
        <v>28</v>
      </c>
      <c r="R2" s="9" t="s">
        <v>29</v>
      </c>
      <c r="U2" s="2" t="s">
        <v>17</v>
      </c>
      <c r="V2" t="s">
        <v>18</v>
      </c>
    </row>
    <row r="3" spans="1:26">
      <c r="A3" t="s">
        <v>8</v>
      </c>
      <c r="B3" s="13" t="s">
        <v>36</v>
      </c>
      <c r="C3" t="s">
        <v>10</v>
      </c>
      <c r="D3" s="3"/>
      <c r="E3" s="3"/>
      <c r="F3" s="3" t="s">
        <v>35</v>
      </c>
      <c r="G3" s="3" t="s">
        <v>34</v>
      </c>
      <c r="I3" t="s">
        <v>3</v>
      </c>
      <c r="J3" t="s">
        <v>4</v>
      </c>
      <c r="L3" s="4" t="s">
        <v>25</v>
      </c>
      <c r="M3" s="5" t="s">
        <v>27</v>
      </c>
      <c r="N3" s="5"/>
      <c r="O3" s="5" t="s">
        <v>26</v>
      </c>
      <c r="P3" s="5"/>
      <c r="Q3" s="8" t="s">
        <v>38</v>
      </c>
      <c r="R3" s="8"/>
      <c r="U3" t="s">
        <v>11</v>
      </c>
      <c r="V3" t="s">
        <v>12</v>
      </c>
      <c r="W3" t="s">
        <v>13</v>
      </c>
      <c r="X3" t="s">
        <v>14</v>
      </c>
      <c r="Y3" t="s">
        <v>5</v>
      </c>
      <c r="Z3" t="s">
        <v>6</v>
      </c>
    </row>
    <row r="4" spans="1:26">
      <c r="A4">
        <v>1990</v>
      </c>
      <c r="B4" s="13">
        <v>50</v>
      </c>
      <c r="C4">
        <v>400</v>
      </c>
      <c r="D4" s="3">
        <v>0.04</v>
      </c>
      <c r="E4" s="3"/>
      <c r="G4" s="3"/>
    </row>
    <row r="5" spans="1:26">
      <c r="A5">
        <v>1991</v>
      </c>
      <c r="B5" s="13">
        <v>50</v>
      </c>
      <c r="C5">
        <f>D5*10000</f>
        <v>392.86</v>
      </c>
      <c r="D5" s="3">
        <v>3.9286000000000001E-2</v>
      </c>
      <c r="E5" s="3"/>
      <c r="G5" s="3"/>
    </row>
    <row r="6" spans="1:26">
      <c r="A6">
        <v>1992</v>
      </c>
      <c r="B6" s="13">
        <v>50</v>
      </c>
      <c r="C6">
        <f t="shared" ref="C6:C23" si="0">D6*10000</f>
        <v>385.71000000000004</v>
      </c>
      <c r="D6" s="3">
        <v>3.8571000000000001E-2</v>
      </c>
      <c r="E6" s="3"/>
      <c r="G6" s="3"/>
    </row>
    <row r="7" spans="1:26">
      <c r="A7">
        <v>1993</v>
      </c>
      <c r="B7" s="13">
        <v>50</v>
      </c>
      <c r="C7">
        <f t="shared" si="0"/>
        <v>378.57</v>
      </c>
      <c r="D7" s="3">
        <v>3.7857000000000002E-2</v>
      </c>
      <c r="E7" s="3"/>
      <c r="G7" s="3"/>
    </row>
    <row r="8" spans="1:26">
      <c r="A8">
        <v>1994</v>
      </c>
      <c r="B8" s="13">
        <v>50</v>
      </c>
      <c r="C8">
        <f t="shared" si="0"/>
        <v>371.43</v>
      </c>
      <c r="D8" s="3">
        <v>3.7143000000000002E-2</v>
      </c>
      <c r="E8" s="3"/>
      <c r="G8" s="3"/>
    </row>
    <row r="9" spans="1:26">
      <c r="A9">
        <v>1995</v>
      </c>
      <c r="B9" s="13">
        <v>50</v>
      </c>
      <c r="C9">
        <f t="shared" si="0"/>
        <v>364.29</v>
      </c>
      <c r="D9" s="3">
        <v>3.6429000000000003E-2</v>
      </c>
      <c r="E9" s="3"/>
      <c r="F9" s="3">
        <v>1995</v>
      </c>
      <c r="G9" s="3">
        <v>13.256584999999999</v>
      </c>
      <c r="I9">
        <f>0.5*C9</f>
        <v>182.14500000000001</v>
      </c>
      <c r="K9" t="s">
        <v>7</v>
      </c>
    </row>
    <row r="10" spans="1:26">
      <c r="A10">
        <v>1996</v>
      </c>
      <c r="B10" s="13">
        <v>50</v>
      </c>
      <c r="C10">
        <f t="shared" si="0"/>
        <v>357.14000000000004</v>
      </c>
      <c r="D10" s="3">
        <v>3.5714000000000003E-2</v>
      </c>
      <c r="E10" s="3"/>
      <c r="F10" s="3">
        <v>1996</v>
      </c>
      <c r="G10" s="3">
        <v>14.057179</v>
      </c>
    </row>
    <row r="11" spans="1:26">
      <c r="A11">
        <v>1997</v>
      </c>
      <c r="B11" s="13">
        <v>50</v>
      </c>
      <c r="C11">
        <f t="shared" si="0"/>
        <v>350.00000000000006</v>
      </c>
      <c r="D11" s="3">
        <v>3.5000000000000003E-2</v>
      </c>
      <c r="E11" s="3"/>
      <c r="F11" s="3">
        <v>1997</v>
      </c>
      <c r="G11" s="3">
        <v>14.856109</v>
      </c>
    </row>
    <row r="12" spans="1:26">
      <c r="A12">
        <v>1998</v>
      </c>
      <c r="B12" s="13">
        <v>50</v>
      </c>
      <c r="C12">
        <f t="shared" si="0"/>
        <v>342.85999999999996</v>
      </c>
      <c r="D12" s="3">
        <v>3.4285999999999997E-2</v>
      </c>
      <c r="E12" s="3"/>
      <c r="F12" s="3">
        <v>1998</v>
      </c>
      <c r="G12" s="3">
        <v>15.650880000000001</v>
      </c>
    </row>
    <row r="13" spans="1:26">
      <c r="A13">
        <v>1999</v>
      </c>
      <c r="B13" s="13">
        <v>50</v>
      </c>
      <c r="C13">
        <f t="shared" si="0"/>
        <v>335.71</v>
      </c>
      <c r="D13" s="3">
        <v>3.3570999999999997E-2</v>
      </c>
      <c r="E13" s="3"/>
      <c r="F13" s="3">
        <v>1999</v>
      </c>
      <c r="G13" s="3">
        <v>16.438997000000001</v>
      </c>
    </row>
    <row r="14" spans="1:26">
      <c r="A14">
        <v>2000</v>
      </c>
      <c r="B14" s="13">
        <v>50</v>
      </c>
      <c r="C14">
        <f t="shared" si="0"/>
        <v>328.57</v>
      </c>
      <c r="D14" s="3">
        <v>3.2856999999999997E-2</v>
      </c>
      <c r="E14" s="3"/>
      <c r="F14" s="3">
        <v>2000</v>
      </c>
      <c r="G14" s="3">
        <v>17.217963999999998</v>
      </c>
    </row>
    <row r="15" spans="1:26">
      <c r="A15">
        <v>2001</v>
      </c>
      <c r="B15" s="13">
        <v>50</v>
      </c>
      <c r="C15">
        <f t="shared" si="0"/>
        <v>321.43</v>
      </c>
      <c r="D15" s="3">
        <v>3.2142999999999998E-2</v>
      </c>
      <c r="E15" s="3"/>
      <c r="F15" s="3">
        <v>2001</v>
      </c>
      <c r="G15" s="3">
        <v>16.978679</v>
      </c>
    </row>
    <row r="16" spans="1:26">
      <c r="A16">
        <v>2002</v>
      </c>
      <c r="B16" s="13">
        <v>50</v>
      </c>
      <c r="C16">
        <f t="shared" si="0"/>
        <v>314.28999999999996</v>
      </c>
      <c r="D16" s="3">
        <v>3.1428999999999999E-2</v>
      </c>
      <c r="E16" s="3"/>
      <c r="F16" s="3">
        <v>2002</v>
      </c>
      <c r="G16" s="3">
        <v>16.733920999999999</v>
      </c>
    </row>
    <row r="17" spans="1:26">
      <c r="A17">
        <v>2003</v>
      </c>
      <c r="B17" s="13">
        <v>50</v>
      </c>
      <c r="C17">
        <f t="shared" si="0"/>
        <v>307.14000000000004</v>
      </c>
      <c r="D17" s="3">
        <v>3.0714000000000002E-2</v>
      </c>
      <c r="E17" s="3"/>
      <c r="F17" s="3">
        <v>2003</v>
      </c>
      <c r="G17" s="3">
        <v>16.483653</v>
      </c>
      <c r="I17">
        <f>0.5*C17</f>
        <v>153.57000000000002</v>
      </c>
      <c r="K17" t="s">
        <v>7</v>
      </c>
    </row>
    <row r="18" spans="1:26">
      <c r="A18">
        <v>2004</v>
      </c>
      <c r="C18">
        <v>300</v>
      </c>
      <c r="D18" s="3">
        <v>0.03</v>
      </c>
      <c r="E18" s="3"/>
      <c r="F18" s="3">
        <v>2004</v>
      </c>
      <c r="G18" s="3">
        <v>16.227838999999999</v>
      </c>
    </row>
    <row r="19" spans="1:26">
      <c r="A19">
        <v>2005</v>
      </c>
      <c r="C19">
        <f t="shared" si="0"/>
        <v>250</v>
      </c>
      <c r="D19" s="3">
        <v>2.5000000000000001E-2</v>
      </c>
      <c r="E19" s="3"/>
      <c r="F19" s="3">
        <v>2005</v>
      </c>
      <c r="G19" s="3">
        <v>13.62989</v>
      </c>
    </row>
    <row r="20" spans="1:26">
      <c r="A20">
        <v>2006</v>
      </c>
      <c r="C20">
        <v>200</v>
      </c>
      <c r="D20" s="3">
        <v>0.02</v>
      </c>
      <c r="E20" s="3"/>
      <c r="F20" s="3">
        <v>2006</v>
      </c>
      <c r="G20" s="3">
        <v>10.989601</v>
      </c>
    </row>
    <row r="21" spans="1:26">
      <c r="A21">
        <v>2007</v>
      </c>
      <c r="C21">
        <f t="shared" si="0"/>
        <v>190</v>
      </c>
      <c r="D21" s="3">
        <v>1.9E-2</v>
      </c>
      <c r="E21" s="3"/>
      <c r="F21" s="3">
        <v>2007</v>
      </c>
      <c r="G21" s="3">
        <v>10.521843000000001</v>
      </c>
    </row>
    <row r="22" spans="1:26">
      <c r="A22">
        <v>2008</v>
      </c>
      <c r="C22">
        <v>180</v>
      </c>
      <c r="D22" s="3">
        <v>1.7999999999999999E-2</v>
      </c>
      <c r="E22" s="3"/>
      <c r="F22" s="3">
        <v>2008</v>
      </c>
      <c r="G22" s="3">
        <v>10.045786</v>
      </c>
    </row>
    <row r="23" spans="1:26">
      <c r="A23">
        <v>2009</v>
      </c>
      <c r="C23">
        <f t="shared" si="0"/>
        <v>180</v>
      </c>
      <c r="D23" s="3">
        <v>1.7999999999999999E-2</v>
      </c>
      <c r="E23" s="3"/>
      <c r="F23" s="3">
        <v>2009</v>
      </c>
      <c r="G23" s="3">
        <v>10.123811</v>
      </c>
    </row>
    <row r="24" spans="1:26">
      <c r="A24">
        <v>2010</v>
      </c>
      <c r="C24">
        <v>180</v>
      </c>
      <c r="D24" s="3">
        <v>1.7999999999999999E-2</v>
      </c>
      <c r="E24" s="3"/>
      <c r="F24" s="3">
        <v>2010</v>
      </c>
      <c r="G24" s="3">
        <v>10.202138</v>
      </c>
      <c r="I24">
        <v>155</v>
      </c>
      <c r="L24" s="11">
        <f>((C24/(C24+I24)))*100</f>
        <v>53.731343283582092</v>
      </c>
      <c r="M24" s="5">
        <f>$C24/($C24+I24)*100</f>
        <v>53.731343283582092</v>
      </c>
      <c r="N24" s="5"/>
      <c r="O24" s="6">
        <f>10*(1+M24/100)</f>
        <v>15.373134328358208</v>
      </c>
      <c r="P24" s="6"/>
      <c r="Q24" s="8">
        <f>O24+$O$32</f>
        <v>18.596494984095912</v>
      </c>
      <c r="R24" s="8"/>
    </row>
    <row r="25" spans="1:26">
      <c r="A25">
        <v>2011</v>
      </c>
      <c r="C25">
        <v>180</v>
      </c>
      <c r="D25" s="3">
        <v>1.7999999999999999E-2</v>
      </c>
      <c r="E25" s="3"/>
      <c r="F25" s="3">
        <v>2011</v>
      </c>
      <c r="G25" s="3">
        <v>10.202138</v>
      </c>
      <c r="I25">
        <v>152</v>
      </c>
      <c r="J25">
        <v>148</v>
      </c>
      <c r="L25" s="11">
        <f t="shared" ref="L25:L31" si="1">((C25/(C25+I25)))*100</f>
        <v>54.216867469879517</v>
      </c>
      <c r="M25" s="5">
        <f t="shared" ref="M25:M31" si="2">$C25/($C25+I25)*100</f>
        <v>54.216867469879517</v>
      </c>
      <c r="N25" s="5">
        <f t="shared" ref="N25:N31" si="3">$C25/($C25+J25)*100</f>
        <v>54.878048780487809</v>
      </c>
      <c r="O25" s="6">
        <f t="shared" ref="O25:P31" si="4">10*(1+M25/100)</f>
        <v>15.421686746987952</v>
      </c>
      <c r="P25" s="6">
        <f>10*(1+N25/100)</f>
        <v>15.487804878048781</v>
      </c>
      <c r="Q25" s="8">
        <f t="shared" ref="Q25:Q30" si="5">O25+$O$32</f>
        <v>18.645047402725659</v>
      </c>
      <c r="R25" s="8">
        <f t="shared" ref="R25:R31" si="6">P25+$P$32</f>
        <v>14.920352047860103</v>
      </c>
    </row>
    <row r="26" spans="1:26">
      <c r="A26">
        <v>2012</v>
      </c>
      <c r="C26">
        <v>180</v>
      </c>
      <c r="D26" s="3">
        <v>1.7999999999999999E-2</v>
      </c>
      <c r="E26" s="3"/>
      <c r="F26" s="3">
        <v>2012</v>
      </c>
      <c r="G26" s="3">
        <v>10.202138</v>
      </c>
      <c r="I26">
        <v>160</v>
      </c>
      <c r="J26">
        <v>155</v>
      </c>
      <c r="L26" s="11">
        <f t="shared" si="1"/>
        <v>52.941176470588239</v>
      </c>
      <c r="M26" s="5">
        <f t="shared" si="2"/>
        <v>52.941176470588239</v>
      </c>
      <c r="N26" s="5">
        <f t="shared" si="3"/>
        <v>53.731343283582092</v>
      </c>
      <c r="O26" s="6">
        <f t="shared" si="4"/>
        <v>15.294117647058822</v>
      </c>
      <c r="P26" s="6">
        <f t="shared" si="4"/>
        <v>15.373134328358208</v>
      </c>
      <c r="Q26" s="8">
        <f t="shared" si="5"/>
        <v>18.517478302796526</v>
      </c>
      <c r="R26" s="8">
        <f t="shared" si="6"/>
        <v>14.80568149816953</v>
      </c>
    </row>
    <row r="27" spans="1:26">
      <c r="A27">
        <v>2013</v>
      </c>
      <c r="C27">
        <v>180</v>
      </c>
      <c r="D27" s="3">
        <v>1.7999999999999999E-2</v>
      </c>
      <c r="E27" s="3"/>
      <c r="F27" s="3">
        <v>2013</v>
      </c>
      <c r="G27" s="3">
        <v>10.202138</v>
      </c>
      <c r="I27">
        <v>150</v>
      </c>
      <c r="J27">
        <v>138</v>
      </c>
      <c r="L27" s="11">
        <f t="shared" si="1"/>
        <v>54.54545454545454</v>
      </c>
      <c r="M27" s="5">
        <f t="shared" si="2"/>
        <v>54.54545454545454</v>
      </c>
      <c r="N27" s="5">
        <f t="shared" si="3"/>
        <v>56.60377358490566</v>
      </c>
      <c r="O27" s="6">
        <f t="shared" si="4"/>
        <v>15.454545454545453</v>
      </c>
      <c r="P27" s="6">
        <f t="shared" si="4"/>
        <v>15.660377358490564</v>
      </c>
      <c r="Q27" s="8">
        <f t="shared" si="5"/>
        <v>18.677906110283161</v>
      </c>
      <c r="R27" s="8">
        <f t="shared" si="6"/>
        <v>15.092924528301886</v>
      </c>
    </row>
    <row r="28" spans="1:26">
      <c r="A28">
        <v>2014</v>
      </c>
      <c r="C28">
        <v>180</v>
      </c>
      <c r="D28" s="3">
        <v>1.7999999999999999E-2</v>
      </c>
      <c r="E28" s="3"/>
      <c r="F28" s="3">
        <v>2014</v>
      </c>
      <c r="G28" s="3">
        <v>10.202138</v>
      </c>
      <c r="I28">
        <v>150</v>
      </c>
      <c r="J28">
        <v>130</v>
      </c>
      <c r="L28" s="11">
        <f t="shared" si="1"/>
        <v>54.54545454545454</v>
      </c>
      <c r="M28" s="5">
        <f t="shared" si="2"/>
        <v>54.54545454545454</v>
      </c>
      <c r="N28" s="5">
        <f t="shared" si="3"/>
        <v>58.064516129032263</v>
      </c>
      <c r="O28" s="6">
        <f t="shared" si="4"/>
        <v>15.454545454545453</v>
      </c>
      <c r="P28" s="6">
        <f t="shared" si="4"/>
        <v>15.806451612903224</v>
      </c>
      <c r="Q28" s="8">
        <f t="shared" si="5"/>
        <v>18.677906110283161</v>
      </c>
      <c r="R28" s="8">
        <f t="shared" si="6"/>
        <v>15.238998782714546</v>
      </c>
    </row>
    <row r="29" spans="1:26">
      <c r="A29">
        <v>2015</v>
      </c>
      <c r="C29">
        <v>180</v>
      </c>
      <c r="D29" s="3">
        <v>1.7999999999999999E-2</v>
      </c>
      <c r="E29" s="3"/>
      <c r="F29" s="3">
        <v>2015</v>
      </c>
      <c r="G29" s="3">
        <v>10.202138</v>
      </c>
      <c r="I29">
        <v>150</v>
      </c>
      <c r="J29">
        <v>125</v>
      </c>
      <c r="L29" s="11">
        <f t="shared" si="1"/>
        <v>54.54545454545454</v>
      </c>
      <c r="M29" s="5">
        <f t="shared" si="2"/>
        <v>54.54545454545454</v>
      </c>
      <c r="N29" s="5">
        <f t="shared" si="3"/>
        <v>59.016393442622949</v>
      </c>
      <c r="O29" s="6">
        <f t="shared" si="4"/>
        <v>15.454545454545453</v>
      </c>
      <c r="P29" s="6">
        <f t="shared" si="4"/>
        <v>15.901639344262295</v>
      </c>
      <c r="Q29" s="8">
        <f t="shared" si="5"/>
        <v>18.677906110283161</v>
      </c>
      <c r="R29" s="8">
        <f t="shared" si="6"/>
        <v>15.334186514073616</v>
      </c>
    </row>
    <row r="30" spans="1:26">
      <c r="A30">
        <v>2016</v>
      </c>
      <c r="C30">
        <v>180</v>
      </c>
      <c r="D30" s="3">
        <v>1.7999999999999999E-2</v>
      </c>
      <c r="E30" s="3"/>
      <c r="F30" s="3">
        <v>2016</v>
      </c>
      <c r="G30" s="3">
        <v>10.225484</v>
      </c>
      <c r="I30">
        <v>135</v>
      </c>
      <c r="J30">
        <v>110</v>
      </c>
      <c r="L30" s="11">
        <f t="shared" si="1"/>
        <v>57.142857142857139</v>
      </c>
      <c r="M30" s="5">
        <f t="shared" si="2"/>
        <v>57.142857142857139</v>
      </c>
      <c r="N30" s="5">
        <f t="shared" si="3"/>
        <v>62.068965517241381</v>
      </c>
      <c r="O30" s="6">
        <f t="shared" si="4"/>
        <v>15.714285714285714</v>
      </c>
      <c r="P30" s="6">
        <f t="shared" si="4"/>
        <v>16.206896551724135</v>
      </c>
      <c r="Q30" s="8">
        <f t="shared" si="5"/>
        <v>18.937646370023419</v>
      </c>
      <c r="R30" s="8">
        <f t="shared" si="6"/>
        <v>15.639443721535457</v>
      </c>
    </row>
    <row r="31" spans="1:26">
      <c r="A31">
        <v>2017</v>
      </c>
      <c r="C31">
        <v>180</v>
      </c>
      <c r="D31" s="3">
        <v>1.7999999999999999E-2</v>
      </c>
      <c r="E31" s="3"/>
      <c r="F31" s="3">
        <v>2017</v>
      </c>
      <c r="G31" s="3">
        <v>10.277241</v>
      </c>
      <c r="I31">
        <v>125</v>
      </c>
      <c r="J31">
        <v>85</v>
      </c>
      <c r="L31" s="11">
        <f t="shared" si="1"/>
        <v>59.016393442622949</v>
      </c>
      <c r="M31" s="5">
        <f t="shared" si="2"/>
        <v>59.016393442622949</v>
      </c>
      <c r="N31" s="5">
        <f t="shared" si="3"/>
        <v>67.924528301886795</v>
      </c>
      <c r="O31" s="6">
        <f t="shared" si="4"/>
        <v>15.901639344262295</v>
      </c>
      <c r="P31" s="6">
        <f t="shared" si="4"/>
        <v>16.79245283018868</v>
      </c>
      <c r="Q31" s="8">
        <f>O31+$O$32</f>
        <v>19.125</v>
      </c>
      <c r="R31" s="8">
        <f t="shared" si="6"/>
        <v>16.225000000000001</v>
      </c>
      <c r="U31">
        <v>16.75</v>
      </c>
      <c r="V31">
        <v>15.7</v>
      </c>
      <c r="W31">
        <v>19.5</v>
      </c>
      <c r="X31">
        <v>18.75</v>
      </c>
      <c r="Y31" t="s">
        <v>19</v>
      </c>
      <c r="Z31" t="s">
        <v>20</v>
      </c>
    </row>
    <row r="32" spans="1:26">
      <c r="A32">
        <v>2018</v>
      </c>
      <c r="C32">
        <v>176.40833330000001</v>
      </c>
      <c r="D32" s="3">
        <v>1.7641E-2</v>
      </c>
      <c r="E32" s="3"/>
      <c r="F32" s="3">
        <v>2018</v>
      </c>
      <c r="G32" s="3">
        <v>10.097915</v>
      </c>
      <c r="N32" s="5"/>
      <c r="O32" s="7">
        <f>AVERAGE(W31:X31)-O31</f>
        <v>3.2233606557377055</v>
      </c>
      <c r="P32" s="7">
        <f>AVERAGE(U31:V31)-P31</f>
        <v>-0.56745283018867809</v>
      </c>
      <c r="Q32" s="12" t="s">
        <v>30</v>
      </c>
      <c r="R32" s="8"/>
      <c r="U32">
        <v>16.5</v>
      </c>
      <c r="V32">
        <v>15.5</v>
      </c>
      <c r="Y32" t="s">
        <v>15</v>
      </c>
      <c r="Z32" t="s">
        <v>21</v>
      </c>
    </row>
    <row r="33" spans="1:26">
      <c r="A33">
        <v>2019</v>
      </c>
      <c r="C33">
        <v>172.66666670000001</v>
      </c>
      <c r="D33" s="3">
        <v>1.7267000000000001E-2</v>
      </c>
      <c r="E33" s="3"/>
      <c r="F33" s="3">
        <v>2019</v>
      </c>
      <c r="G33" s="3">
        <v>9.9873150000000006</v>
      </c>
      <c r="J33">
        <v>75</v>
      </c>
      <c r="N33" s="5">
        <f>$C33/($C33+J33)*100</f>
        <v>69.717362049836154</v>
      </c>
      <c r="O33" s="5"/>
      <c r="P33" s="6">
        <f>10*(1+N33/100)</f>
        <v>16.971736204983614</v>
      </c>
      <c r="Q33" s="8"/>
      <c r="R33" s="14">
        <f>P33+$P$32</f>
        <v>16.404283374794936</v>
      </c>
      <c r="U33">
        <v>16</v>
      </c>
      <c r="V33" s="15">
        <v>15</v>
      </c>
      <c r="Y33" t="s">
        <v>22</v>
      </c>
      <c r="Z33" t="s">
        <v>23</v>
      </c>
    </row>
    <row r="34" spans="1:26" s="1" customFormat="1">
      <c r="A34" s="1">
        <v>2020</v>
      </c>
      <c r="B34" s="13"/>
      <c r="C34" s="1">
        <v>163.18333329999999</v>
      </c>
      <c r="D34" s="3">
        <v>1.6317999999999999E-2</v>
      </c>
      <c r="E34" s="3"/>
      <c r="F34" s="3">
        <v>2020</v>
      </c>
      <c r="G34" s="3">
        <v>9.7260930000000005</v>
      </c>
      <c r="L34" s="4"/>
      <c r="M34" s="4"/>
      <c r="N34" s="4"/>
      <c r="O34" s="4"/>
      <c r="P34" s="4"/>
      <c r="Q34" s="12"/>
      <c r="R34" s="12"/>
      <c r="U34" s="1">
        <v>15.2</v>
      </c>
      <c r="V34" s="1">
        <v>14.4</v>
      </c>
      <c r="Y34" s="1" t="s">
        <v>22</v>
      </c>
      <c r="Z34" s="1" t="s">
        <v>23</v>
      </c>
    </row>
    <row r="35" spans="1:26">
      <c r="A35">
        <v>2021</v>
      </c>
      <c r="D35" s="3">
        <v>1.5774E-2</v>
      </c>
      <c r="E35" s="3"/>
      <c r="F35" s="3">
        <v>2021</v>
      </c>
      <c r="G35" s="3">
        <v>9.5108490000000003</v>
      </c>
    </row>
    <row r="36" spans="1:26">
      <c r="A36">
        <v>2022</v>
      </c>
      <c r="C36">
        <v>152.30000000000001</v>
      </c>
      <c r="D36" s="3">
        <v>1.523E-2</v>
      </c>
      <c r="E36" s="3"/>
      <c r="F36" s="3">
        <v>2022</v>
      </c>
      <c r="G36" s="3">
        <v>9.2872140000000005</v>
      </c>
      <c r="U36">
        <v>15</v>
      </c>
      <c r="V36">
        <v>14</v>
      </c>
      <c r="Y36" t="s">
        <v>22</v>
      </c>
      <c r="Z36" t="s">
        <v>23</v>
      </c>
    </row>
    <row r="37" spans="1:26">
      <c r="A37">
        <v>2023</v>
      </c>
      <c r="D37" s="3">
        <v>1.4963000000000001E-2</v>
      </c>
      <c r="E37" s="3"/>
      <c r="F37" s="3">
        <v>2023</v>
      </c>
      <c r="G37" s="3">
        <v>9.1365789999999993</v>
      </c>
    </row>
    <row r="38" spans="1:26">
      <c r="A38">
        <v>2024</v>
      </c>
      <c r="C38">
        <v>146.96666669999999</v>
      </c>
      <c r="D38" s="3">
        <v>1.4697E-2</v>
      </c>
      <c r="E38" s="3"/>
      <c r="F38" s="3">
        <v>2024</v>
      </c>
      <c r="G38" s="3">
        <v>9.0245840000000008</v>
      </c>
      <c r="U38">
        <v>14</v>
      </c>
      <c r="V38">
        <v>13</v>
      </c>
      <c r="Y38" t="s">
        <v>22</v>
      </c>
      <c r="Z38" t="s">
        <v>23</v>
      </c>
    </row>
    <row r="39" spans="1:26">
      <c r="A39">
        <v>2025</v>
      </c>
      <c r="D39" s="3">
        <v>1.4427000000000001E-2</v>
      </c>
      <c r="E39" s="3"/>
      <c r="F39" s="3">
        <v>2025</v>
      </c>
      <c r="G39" s="3">
        <v>8.9851390000000002</v>
      </c>
    </row>
    <row r="40" spans="1:26">
      <c r="A40">
        <v>2026</v>
      </c>
      <c r="D40" s="3">
        <v>1.4158E-2</v>
      </c>
      <c r="E40" s="3"/>
      <c r="F40" s="3">
        <v>2026</v>
      </c>
      <c r="G40" s="3">
        <v>8.9256890000000002</v>
      </c>
    </row>
    <row r="41" spans="1:26">
      <c r="A41">
        <v>2027</v>
      </c>
      <c r="C41">
        <v>138.88499999999999</v>
      </c>
      <c r="D41" s="3">
        <v>1.3887999999999999E-2</v>
      </c>
      <c r="E41" s="3"/>
      <c r="F41" s="3">
        <v>2027</v>
      </c>
      <c r="G41" s="3">
        <v>8.846819</v>
      </c>
      <c r="U41">
        <v>13.8</v>
      </c>
      <c r="V41">
        <v>12.5</v>
      </c>
      <c r="Y41" t="s">
        <v>22</v>
      </c>
      <c r="Z41" t="s">
        <v>23</v>
      </c>
    </row>
    <row r="42" spans="1:26">
      <c r="A42">
        <v>2028</v>
      </c>
      <c r="D42" s="3">
        <v>1.3757E-2</v>
      </c>
      <c r="E42" s="3"/>
      <c r="F42" s="3">
        <v>2028</v>
      </c>
      <c r="G42" s="3">
        <v>8.7763799999999996</v>
      </c>
    </row>
    <row r="43" spans="1:26">
      <c r="A43">
        <v>2029</v>
      </c>
      <c r="D43" s="3">
        <v>1.3625999999999999E-2</v>
      </c>
      <c r="E43" s="3"/>
      <c r="F43" s="3">
        <v>2029</v>
      </c>
      <c r="G43" s="3">
        <v>8.7057699999999993</v>
      </c>
    </row>
    <row r="44" spans="1:26">
      <c r="A44">
        <v>2030</v>
      </c>
      <c r="C44">
        <v>134.94999999999999</v>
      </c>
      <c r="D44" s="3">
        <v>1.3495E-2</v>
      </c>
      <c r="E44" s="3"/>
      <c r="F44" s="3">
        <v>2030</v>
      </c>
      <c r="G44" s="3">
        <v>8.6349889999999991</v>
      </c>
      <c r="J44">
        <v>50</v>
      </c>
      <c r="U44">
        <v>13</v>
      </c>
      <c r="V44">
        <v>12</v>
      </c>
      <c r="Y44" t="s">
        <v>22</v>
      </c>
      <c r="Z44" t="s">
        <v>23</v>
      </c>
    </row>
    <row r="45" spans="1:26">
      <c r="A45">
        <v>2031</v>
      </c>
    </row>
    <row r="46" spans="1:26">
      <c r="A46">
        <v>2032</v>
      </c>
    </row>
    <row r="47" spans="1:26">
      <c r="A47">
        <v>2033</v>
      </c>
    </row>
    <row r="48" spans="1:26">
      <c r="A48">
        <v>2034</v>
      </c>
    </row>
    <row r="49" spans="1:1">
      <c r="A49">
        <v>2035</v>
      </c>
    </row>
    <row r="50" spans="1:1">
      <c r="A50">
        <v>2036</v>
      </c>
    </row>
    <row r="51" spans="1:1">
      <c r="A51">
        <v>2037</v>
      </c>
    </row>
    <row r="52" spans="1:1">
      <c r="A52">
        <v>2038</v>
      </c>
    </row>
    <row r="53" spans="1:1">
      <c r="A53">
        <v>2039</v>
      </c>
    </row>
    <row r="54" spans="1:1">
      <c r="A54">
        <v>2040</v>
      </c>
    </row>
    <row r="55" spans="1:1">
      <c r="A55">
        <v>2041</v>
      </c>
    </row>
    <row r="56" spans="1:1">
      <c r="A56">
        <v>2042</v>
      </c>
    </row>
    <row r="57" spans="1:1">
      <c r="A57">
        <v>2043</v>
      </c>
    </row>
    <row r="58" spans="1:1">
      <c r="A58">
        <v>2044</v>
      </c>
    </row>
    <row r="59" spans="1:1">
      <c r="A59">
        <v>2045</v>
      </c>
    </row>
    <row r="60" spans="1:1">
      <c r="A60">
        <v>2046</v>
      </c>
    </row>
    <row r="61" spans="1:1">
      <c r="A61">
        <v>2047</v>
      </c>
    </row>
    <row r="62" spans="1:1">
      <c r="A62">
        <v>2048</v>
      </c>
    </row>
    <row r="63" spans="1:1">
      <c r="A63">
        <v>2049</v>
      </c>
    </row>
    <row r="64" spans="1:1">
      <c r="A64">
        <v>2050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Lemire</dc:creator>
  <cp:lastModifiedBy>Heather Lemire</cp:lastModifiedBy>
  <dcterms:created xsi:type="dcterms:W3CDTF">2020-10-09T17:38:16Z</dcterms:created>
  <dcterms:modified xsi:type="dcterms:W3CDTF">2020-10-13T19:18:15Z</dcterms:modified>
</cp:coreProperties>
</file>