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CarbonIntensities\"/>
    </mc:Choice>
  </mc:AlternateContent>
  <xr:revisionPtr revIDLastSave="0" documentId="13_ncr:1_{5A08C9E1-1BCD-44E2-9E10-6F0D1786C6EF}" xr6:coauthVersionLast="47" xr6:coauthVersionMax="47" xr10:uidLastSave="{00000000-0000-0000-0000-000000000000}"/>
  <bookViews>
    <workbookView xWindow="47640" yWindow="-6285" windowWidth="9900" windowHeight="15600" xr2:uid="{1347AB27-8724-4A04-A5D9-957BB6E10C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4" i="1" l="1"/>
  <c r="A55" i="1" s="1"/>
  <c r="A48" i="1"/>
  <c r="A53" i="1"/>
  <c r="A42" i="1"/>
  <c r="C20" i="1"/>
  <c r="D20" i="1"/>
  <c r="E20" i="1"/>
  <c r="F20" i="1"/>
  <c r="G20" i="1"/>
  <c r="H20" i="1"/>
  <c r="I20" i="1"/>
  <c r="B20" i="1"/>
  <c r="C17" i="1"/>
  <c r="D17" i="1"/>
  <c r="E17" i="1"/>
  <c r="F17" i="1"/>
  <c r="G17" i="1"/>
  <c r="H17" i="1"/>
  <c r="I17" i="1"/>
  <c r="B17" i="1"/>
  <c r="A5" i="1"/>
  <c r="A6" i="1" s="1"/>
  <c r="A17" i="1" l="1"/>
  <c r="A30" i="1" s="1"/>
  <c r="A20" i="1"/>
  <c r="A43" i="1" s="1"/>
  <c r="A24" i="1"/>
  <c r="A7" i="1" l="1"/>
  <c r="A9" i="1" s="1"/>
  <c r="A10" i="1" s="1"/>
  <c r="A11" i="1" s="1"/>
  <c r="A27" i="1"/>
  <c r="A38" i="1"/>
  <c r="A28" i="1"/>
  <c r="A35" i="1" s="1"/>
  <c r="A31" i="1" l="1"/>
  <c r="A33" i="1" s="1"/>
</calcChain>
</file>

<file path=xl/sharedStrings.xml><?xml version="1.0" encoding="utf-8"?>
<sst xmlns="http://schemas.openxmlformats.org/spreadsheetml/2006/main" count="103" uniqueCount="87">
  <si>
    <t>MW</t>
  </si>
  <si>
    <t>deploy</t>
  </si>
  <si>
    <t>energy mod mfg</t>
  </si>
  <si>
    <t>%</t>
  </si>
  <si>
    <t>eff</t>
  </si>
  <si>
    <t>m2</t>
  </si>
  <si>
    <t>area deployed</t>
  </si>
  <si>
    <t>gco2/Wh</t>
  </si>
  <si>
    <t>Wh/m2</t>
  </si>
  <si>
    <t>Wh</t>
  </si>
  <si>
    <t>China grid mfg</t>
  </si>
  <si>
    <t>China_Bioenergy</t>
  </si>
  <si>
    <t>China_Coal</t>
  </si>
  <si>
    <t>China_Gas</t>
  </si>
  <si>
    <t>China_Hydro</t>
  </si>
  <si>
    <t>China_Nuclear</t>
  </si>
  <si>
    <t>China_OtherFossil</t>
  </si>
  <si>
    <t>China_Solar</t>
  </si>
  <si>
    <t>China_Wind</t>
  </si>
  <si>
    <t>Bioenergy</t>
  </si>
  <si>
    <t>Coal</t>
  </si>
  <si>
    <t>Gas</t>
  </si>
  <si>
    <t>Hydro</t>
  </si>
  <si>
    <t>Nuclear</t>
  </si>
  <si>
    <t>OtherFossil</t>
  </si>
  <si>
    <t>Solar</t>
  </si>
  <si>
    <t>Wind</t>
  </si>
  <si>
    <t>co2 grid intensity in 2050</t>
  </si>
  <si>
    <t>wtd for china grid</t>
  </si>
  <si>
    <t>gCo2</t>
  </si>
  <si>
    <t>for mod mfg from Chinese mfging in 2050</t>
  </si>
  <si>
    <t>checks with test YAY</t>
  </si>
  <si>
    <t>Silicon Dummy test</t>
  </si>
  <si>
    <t>g/m2 of module</t>
  </si>
  <si>
    <t>deployed</t>
  </si>
  <si>
    <t>Wh/g</t>
  </si>
  <si>
    <t>to mfg silicon</t>
  </si>
  <si>
    <t xml:space="preserve">% </t>
  </si>
  <si>
    <t>vmfging in China in 2050</t>
  </si>
  <si>
    <t xml:space="preserve">Wh </t>
  </si>
  <si>
    <t>for silicon vmfging</t>
  </si>
  <si>
    <t>silicon deployed</t>
  </si>
  <si>
    <t xml:space="preserve">g </t>
  </si>
  <si>
    <t>fuel for vmfg</t>
  </si>
  <si>
    <t>g CO2</t>
  </si>
  <si>
    <t>vmfging in China in 2050 electricity</t>
  </si>
  <si>
    <t>SteamAndHeat_EPA</t>
  </si>
  <si>
    <t>Ember</t>
  </si>
  <si>
    <t>gCO2/gSi</t>
  </si>
  <si>
    <t>process emissions</t>
  </si>
  <si>
    <t xml:space="preserve">gCO2 </t>
  </si>
  <si>
    <t>Module Dummy Test</t>
  </si>
  <si>
    <t>error</t>
  </si>
  <si>
    <t>vmfg material Fuel</t>
  </si>
  <si>
    <t>fuel fraction of vmfging (steam and heat)</t>
  </si>
  <si>
    <t>China_vmfg_elec_gCO2eq</t>
  </si>
  <si>
    <t>gco2eq/Wh</t>
  </si>
  <si>
    <t>carbon intensity of china grid 2050 from code</t>
  </si>
  <si>
    <t>USA_Bioenergy</t>
  </si>
  <si>
    <t>USA_Coal</t>
  </si>
  <si>
    <t>USA_Gas</t>
  </si>
  <si>
    <t>USA_Hydro</t>
  </si>
  <si>
    <t>USA_Nuclear</t>
  </si>
  <si>
    <t>USA_OtherFossil</t>
  </si>
  <si>
    <t>USA_Solar</t>
  </si>
  <si>
    <t>USA_Wind</t>
  </si>
  <si>
    <t>from process emissions of si</t>
  </si>
  <si>
    <t>g</t>
  </si>
  <si>
    <t>end of life L0</t>
  </si>
  <si>
    <t>landfill energy (all elec)</t>
  </si>
  <si>
    <t>Landfilling in 2050 in US</t>
  </si>
  <si>
    <t>CO2</t>
  </si>
  <si>
    <t>USA landfilling</t>
  </si>
  <si>
    <t>USA carbon intensity</t>
  </si>
  <si>
    <t>China carbon intensity</t>
  </si>
  <si>
    <t>And now with more recycling</t>
  </si>
  <si>
    <t>from code HQ co2 from electicity of recycling</t>
  </si>
  <si>
    <t>EOL material going to Recycling</t>
  </si>
  <si>
    <t>% fuel</t>
  </si>
  <si>
    <t>Energy of HQ recycling</t>
  </si>
  <si>
    <t>prct fuel of HQ recycling</t>
  </si>
  <si>
    <t>Energy of LQ recycling</t>
  </si>
  <si>
    <t>electricity of recycling</t>
  </si>
  <si>
    <t>CO2eq</t>
  </si>
  <si>
    <t>CO2 emissions from recycling electricity</t>
  </si>
  <si>
    <t>energy of HQ recycling electricity</t>
  </si>
  <si>
    <t>NOTE: the LQ and HQ are not added automatically together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</si>
</sst>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1" fontId="0" fillId="0" borderId="0" xfId="0" applyNumberFormat="1"/>
    <xf numFmtId="0" fontId="2" fillId="0" borderId="0" xfId="0" applyFont="1"/>
    <xf numFmtId="0" fontId="3" fillId="0" borderId="0" xfId="0" applyFont="1" applyAlignment="1">
      <alignment vertical="center"/>
    </xf>
    <xf numFmtId="9" fontId="3" fillId="0" borderId="0" xfId="1" applyFont="1" applyAlignment="1">
      <alignment vertical="center"/>
    </xf>
    <xf numFmtId="169" fontId="3" fillId="2" borderId="0" xfId="0" applyNumberFormat="1" applyFont="1" applyFill="1" applyAlignment="1">
      <alignment vertical="center"/>
    </xf>
    <xf numFmtId="0" fontId="0" fillId="0" borderId="0" xfId="0" applyBorder="1"/>
    <xf numFmtId="0" fontId="0" fillId="3" borderId="0" xfId="0" applyFill="1"/>
    <xf numFmtId="169" fontId="0" fillId="3" borderId="0" xfId="0" applyNumberFormat="1" applyFill="1"/>
    <xf numFmtId="0" fontId="3" fillId="0" borderId="0" xfId="0" applyNumberFormat="1" applyFont="1" applyAlignment="1">
      <alignment vertical="center"/>
    </xf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2966F-D309-49B7-A0C3-E87EE47EB71C}">
  <dimension ref="A1:J55"/>
  <sheetViews>
    <sheetView tabSelected="1" topLeftCell="A19" workbookViewId="0">
      <selection activeCell="E51" sqref="E51"/>
    </sheetView>
  </sheetViews>
  <sheetFormatPr defaultRowHeight="14.5"/>
  <cols>
    <col min="1" max="1" width="14" customWidth="1"/>
    <col min="2" max="2" width="10.7265625" customWidth="1"/>
    <col min="3" max="3" width="11.26953125" customWidth="1"/>
  </cols>
  <sheetData>
    <row r="1" spans="1:10">
      <c r="A1" s="10" t="s">
        <v>51</v>
      </c>
    </row>
    <row r="2" spans="1:10">
      <c r="A2">
        <v>100</v>
      </c>
      <c r="B2" t="s">
        <v>0</v>
      </c>
      <c r="C2" t="s">
        <v>1</v>
      </c>
    </row>
    <row r="3" spans="1:10">
      <c r="A3">
        <v>100</v>
      </c>
      <c r="B3" t="s">
        <v>8</v>
      </c>
      <c r="C3" t="s">
        <v>2</v>
      </c>
    </row>
    <row r="4" spans="1:10">
      <c r="A4">
        <v>20</v>
      </c>
      <c r="B4" t="s">
        <v>3</v>
      </c>
      <c r="C4" t="s">
        <v>4</v>
      </c>
    </row>
    <row r="5" spans="1:10">
      <c r="A5">
        <f>(A2*1000000)/((A4/100)*1000)</f>
        <v>500000</v>
      </c>
      <c r="B5" t="s">
        <v>5</v>
      </c>
      <c r="C5" t="s">
        <v>6</v>
      </c>
    </row>
    <row r="6" spans="1:10">
      <c r="A6">
        <f>A3*A5</f>
        <v>50000000</v>
      </c>
      <c r="B6" t="s">
        <v>9</v>
      </c>
      <c r="C6" t="s">
        <v>2</v>
      </c>
    </row>
    <row r="7" spans="1:10">
      <c r="A7">
        <f>A17</f>
        <v>0.54428609999999999</v>
      </c>
      <c r="B7" t="s">
        <v>7</v>
      </c>
      <c r="C7" t="s">
        <v>27</v>
      </c>
    </row>
    <row r="8" spans="1:10">
      <c r="A8">
        <v>80.226081969999996</v>
      </c>
      <c r="B8" t="s">
        <v>3</v>
      </c>
      <c r="C8" t="s">
        <v>10</v>
      </c>
    </row>
    <row r="9" spans="1:10">
      <c r="A9">
        <f>(A8/100)*A7</f>
        <v>0.43665941273731612</v>
      </c>
      <c r="B9" t="s">
        <v>7</v>
      </c>
      <c r="C9" t="s">
        <v>28</v>
      </c>
    </row>
    <row r="10" spans="1:10">
      <c r="A10">
        <f>A9*A6</f>
        <v>21832970.636865806</v>
      </c>
      <c r="B10" t="s">
        <v>29</v>
      </c>
      <c r="C10" t="s">
        <v>30</v>
      </c>
    </row>
    <row r="11" spans="1:10">
      <c r="A11" s="9">
        <f>A10</f>
        <v>21832970.636865806</v>
      </c>
      <c r="B11" t="s">
        <v>31</v>
      </c>
    </row>
    <row r="13" spans="1:10">
      <c r="A13" s="1" t="s">
        <v>74</v>
      </c>
      <c r="B13" s="2" t="s">
        <v>11</v>
      </c>
      <c r="C13" s="2" t="s">
        <v>12</v>
      </c>
      <c r="D13" s="2" t="s">
        <v>13</v>
      </c>
      <c r="E13" s="2" t="s">
        <v>14</v>
      </c>
      <c r="F13" s="2" t="s">
        <v>15</v>
      </c>
      <c r="G13" s="2" t="s">
        <v>16</v>
      </c>
      <c r="H13" s="2" t="s">
        <v>17</v>
      </c>
      <c r="I13" s="2" t="s">
        <v>18</v>
      </c>
      <c r="J13" s="3"/>
    </row>
    <row r="14" spans="1:10">
      <c r="A14" s="4">
        <v>2050</v>
      </c>
      <c r="B14">
        <v>2</v>
      </c>
      <c r="C14">
        <v>62.93</v>
      </c>
      <c r="D14">
        <v>3.21</v>
      </c>
      <c r="E14">
        <v>15.32</v>
      </c>
      <c r="F14">
        <v>4.8</v>
      </c>
      <c r="G14">
        <v>0.14000000000000001</v>
      </c>
      <c r="H14">
        <v>3.85</v>
      </c>
      <c r="I14">
        <v>7.73</v>
      </c>
      <c r="J14" s="5"/>
    </row>
    <row r="15" spans="1:10">
      <c r="A15" s="4" t="s">
        <v>47</v>
      </c>
      <c r="B15" t="s">
        <v>19</v>
      </c>
      <c r="C15" t="s">
        <v>20</v>
      </c>
      <c r="D15" t="s">
        <v>21</v>
      </c>
      <c r="E15" t="s">
        <v>22</v>
      </c>
      <c r="F15" t="s">
        <v>23</v>
      </c>
      <c r="G15" t="s">
        <v>24</v>
      </c>
      <c r="H15" t="s">
        <v>25</v>
      </c>
      <c r="I15" t="s">
        <v>26</v>
      </c>
      <c r="J15" s="5" t="s">
        <v>46</v>
      </c>
    </row>
    <row r="16" spans="1:10">
      <c r="A16" s="4"/>
      <c r="B16">
        <v>0.23</v>
      </c>
      <c r="C16">
        <v>0.82</v>
      </c>
      <c r="D16">
        <v>0.49</v>
      </c>
      <c r="E16">
        <v>2.4E-2</v>
      </c>
      <c r="F16">
        <v>1.2E-2</v>
      </c>
      <c r="G16">
        <v>0.7</v>
      </c>
      <c r="H16">
        <v>4.8000000000000001E-2</v>
      </c>
      <c r="I16">
        <v>1.0999999999999999E-2</v>
      </c>
      <c r="J16">
        <v>0.2266</v>
      </c>
    </row>
    <row r="17" spans="1:10">
      <c r="A17" s="6">
        <f>SUM(B17:I17)</f>
        <v>0.54428609999999999</v>
      </c>
      <c r="B17" s="7">
        <f>(B14/100)*B16</f>
        <v>4.5999999999999999E-3</v>
      </c>
      <c r="C17" s="7">
        <f t="shared" ref="C17:I17" si="0">(C14/100)*C16</f>
        <v>0.51602599999999998</v>
      </c>
      <c r="D17" s="7">
        <f t="shared" si="0"/>
        <v>1.5728999999999996E-2</v>
      </c>
      <c r="E17" s="7">
        <f t="shared" si="0"/>
        <v>3.6768E-3</v>
      </c>
      <c r="F17" s="7">
        <f t="shared" si="0"/>
        <v>5.7600000000000001E-4</v>
      </c>
      <c r="G17" s="7">
        <f t="shared" si="0"/>
        <v>9.8000000000000019E-4</v>
      </c>
      <c r="H17" s="7">
        <f t="shared" si="0"/>
        <v>1.848E-3</v>
      </c>
      <c r="I17" s="7">
        <f t="shared" si="0"/>
        <v>8.5030000000000001E-4</v>
      </c>
      <c r="J17" s="8"/>
    </row>
    <row r="18" spans="1:10">
      <c r="A18" s="14" t="s">
        <v>73</v>
      </c>
      <c r="B18" t="s">
        <v>58</v>
      </c>
      <c r="C18" t="s">
        <v>59</v>
      </c>
      <c r="D18" t="s">
        <v>60</v>
      </c>
      <c r="E18" t="s">
        <v>61</v>
      </c>
      <c r="F18" t="s">
        <v>62</v>
      </c>
      <c r="G18" t="s">
        <v>63</v>
      </c>
      <c r="H18" t="s">
        <v>64</v>
      </c>
      <c r="I18" t="s">
        <v>65</v>
      </c>
      <c r="J18" s="14"/>
    </row>
    <row r="19" spans="1:10">
      <c r="A19">
        <v>2050</v>
      </c>
      <c r="B19">
        <v>10.79</v>
      </c>
      <c r="C19">
        <v>1.61</v>
      </c>
      <c r="D19">
        <v>39.26</v>
      </c>
      <c r="E19">
        <v>1.76</v>
      </c>
      <c r="F19">
        <v>14.82</v>
      </c>
      <c r="G19">
        <v>2.86</v>
      </c>
      <c r="H19">
        <v>4.28</v>
      </c>
      <c r="I19">
        <v>24.62</v>
      </c>
    </row>
    <row r="20" spans="1:10">
      <c r="A20" s="6">
        <f>SUM(B20:I20)</f>
        <v>0.25737640000000001</v>
      </c>
      <c r="B20" s="7">
        <f>(B19/100)*B16</f>
        <v>2.4816999999999999E-2</v>
      </c>
      <c r="C20" s="7">
        <f t="shared" ref="C20:I20" si="1">(C19/100)*C16</f>
        <v>1.3201999999999998E-2</v>
      </c>
      <c r="D20" s="7">
        <f t="shared" si="1"/>
        <v>0.19237399999999999</v>
      </c>
      <c r="E20" s="7">
        <f t="shared" si="1"/>
        <v>4.2240000000000002E-4</v>
      </c>
      <c r="F20" s="7">
        <f t="shared" si="1"/>
        <v>1.7784000000000001E-3</v>
      </c>
      <c r="G20" s="7">
        <f t="shared" si="1"/>
        <v>2.002E-2</v>
      </c>
      <c r="H20" s="7">
        <f t="shared" si="1"/>
        <v>2.0544000000000001E-3</v>
      </c>
      <c r="I20" s="7">
        <f t="shared" si="1"/>
        <v>2.7082E-3</v>
      </c>
    </row>
    <row r="22" spans="1:10">
      <c r="A22" s="10" t="s">
        <v>32</v>
      </c>
    </row>
    <row r="23" spans="1:10">
      <c r="A23">
        <v>100</v>
      </c>
      <c r="B23" t="s">
        <v>33</v>
      </c>
      <c r="C23" t="s">
        <v>34</v>
      </c>
    </row>
    <row r="24" spans="1:10">
      <c r="A24">
        <f>A23*A5</f>
        <v>50000000</v>
      </c>
      <c r="B24" t="s">
        <v>42</v>
      </c>
      <c r="C24" t="s">
        <v>41</v>
      </c>
    </row>
    <row r="25" spans="1:10">
      <c r="A25">
        <v>1</v>
      </c>
      <c r="B25" t="s">
        <v>35</v>
      </c>
      <c r="C25" t="s">
        <v>36</v>
      </c>
    </row>
    <row r="26" spans="1:10">
      <c r="A26">
        <v>50</v>
      </c>
      <c r="B26" t="s">
        <v>3</v>
      </c>
      <c r="C26" t="s">
        <v>43</v>
      </c>
    </row>
    <row r="27" spans="1:10">
      <c r="A27">
        <f>A25*A24</f>
        <v>50000000</v>
      </c>
      <c r="B27" t="s">
        <v>39</v>
      </c>
      <c r="C27" t="s">
        <v>40</v>
      </c>
    </row>
    <row r="28" spans="1:10">
      <c r="A28">
        <f>A27*(A26/100)</f>
        <v>25000000</v>
      </c>
      <c r="B28" t="s">
        <v>9</v>
      </c>
      <c r="C28" t="s">
        <v>53</v>
      </c>
    </row>
    <row r="29" spans="1:10">
      <c r="A29">
        <v>84.094991329999999</v>
      </c>
      <c r="B29" t="s">
        <v>37</v>
      </c>
      <c r="C29" t="s">
        <v>38</v>
      </c>
    </row>
    <row r="30" spans="1:10">
      <c r="A30" s="11">
        <f>A17*(A29/100)</f>
        <v>0.45771734860539515</v>
      </c>
      <c r="B30" t="s">
        <v>56</v>
      </c>
      <c r="C30" t="s">
        <v>57</v>
      </c>
    </row>
    <row r="31" spans="1:10">
      <c r="A31" s="16">
        <f>(A27-A28)*A30</f>
        <v>11442933.71513488</v>
      </c>
      <c r="B31" t="s">
        <v>44</v>
      </c>
      <c r="C31" t="s">
        <v>45</v>
      </c>
    </row>
    <row r="32" spans="1:10">
      <c r="A32" s="13">
        <v>11442933.715134799</v>
      </c>
      <c r="B32" t="s">
        <v>50</v>
      </c>
      <c r="C32" t="s">
        <v>55</v>
      </c>
    </row>
    <row r="33" spans="1:3">
      <c r="A33" s="12">
        <f>(A32-A31)/A32</f>
        <v>-6.9994062196652017E-15</v>
      </c>
      <c r="B33" t="s">
        <v>52</v>
      </c>
    </row>
    <row r="34" spans="1:3">
      <c r="A34" s="11"/>
    </row>
    <row r="35" spans="1:3">
      <c r="A35" s="15">
        <f>A28*J16</f>
        <v>5665000</v>
      </c>
      <c r="B35" t="s">
        <v>44</v>
      </c>
      <c r="C35" t="s">
        <v>54</v>
      </c>
    </row>
    <row r="37" spans="1:3">
      <c r="A37">
        <v>5.0330000000000004</v>
      </c>
      <c r="B37" t="s">
        <v>48</v>
      </c>
      <c r="C37" t="s">
        <v>49</v>
      </c>
    </row>
    <row r="38" spans="1:3">
      <c r="A38" s="15">
        <f>A37*A24</f>
        <v>251650000.00000003</v>
      </c>
      <c r="B38" t="s">
        <v>44</v>
      </c>
      <c r="C38" t="s">
        <v>66</v>
      </c>
    </row>
    <row r="40" spans="1:3">
      <c r="A40">
        <v>50000000</v>
      </c>
      <c r="B40" t="s">
        <v>67</v>
      </c>
      <c r="C40" t="s">
        <v>68</v>
      </c>
    </row>
    <row r="41" spans="1:3">
      <c r="A41">
        <v>1</v>
      </c>
      <c r="B41" t="s">
        <v>35</v>
      </c>
      <c r="C41" t="s">
        <v>69</v>
      </c>
    </row>
    <row r="42" spans="1:3">
      <c r="A42">
        <f>A40*A41</f>
        <v>50000000</v>
      </c>
      <c r="B42" t="s">
        <v>39</v>
      </c>
      <c r="C42" t="s">
        <v>70</v>
      </c>
    </row>
    <row r="43" spans="1:3">
      <c r="A43" s="15">
        <f>A42*A20</f>
        <v>12868820</v>
      </c>
      <c r="B43" t="s">
        <v>71</v>
      </c>
      <c r="C43" t="s">
        <v>72</v>
      </c>
    </row>
    <row r="44" spans="1:3">
      <c r="A44" s="17">
        <v>12868820</v>
      </c>
    </row>
    <row r="46" spans="1:3">
      <c r="A46" s="10" t="s">
        <v>75</v>
      </c>
    </row>
    <row r="47" spans="1:3">
      <c r="A47" s="17">
        <v>6434410</v>
      </c>
      <c r="B47" t="s">
        <v>83</v>
      </c>
      <c r="C47" t="s">
        <v>76</v>
      </c>
    </row>
    <row r="48" spans="1:3">
      <c r="A48">
        <f>A47/A20</f>
        <v>25000000</v>
      </c>
      <c r="B48" t="s">
        <v>9</v>
      </c>
    </row>
    <row r="49" spans="1:5">
      <c r="A49">
        <v>50000000</v>
      </c>
      <c r="B49" t="s">
        <v>67</v>
      </c>
      <c r="C49" t="s">
        <v>77</v>
      </c>
    </row>
    <row r="50" spans="1:5">
      <c r="A50" s="18">
        <v>1</v>
      </c>
      <c r="B50" s="18" t="s">
        <v>35</v>
      </c>
      <c r="C50" s="18" t="s">
        <v>81</v>
      </c>
    </row>
    <row r="51" spans="1:5">
      <c r="A51">
        <v>1</v>
      </c>
      <c r="B51" t="s">
        <v>35</v>
      </c>
      <c r="C51" t="s">
        <v>79</v>
      </c>
    </row>
    <row r="52" spans="1:5">
      <c r="A52">
        <v>50</v>
      </c>
      <c r="B52" t="s">
        <v>78</v>
      </c>
      <c r="C52" t="s">
        <v>80</v>
      </c>
    </row>
    <row r="53" spans="1:5">
      <c r="A53">
        <f>A51*(A52/100)</f>
        <v>0.5</v>
      </c>
      <c r="B53" t="s">
        <v>35</v>
      </c>
      <c r="C53" t="s">
        <v>85</v>
      </c>
    </row>
    <row r="54" spans="1:5">
      <c r="A54">
        <f>A49*(A53)</f>
        <v>25000000</v>
      </c>
      <c r="B54" t="s">
        <v>39</v>
      </c>
      <c r="C54" t="s">
        <v>82</v>
      </c>
      <c r="E54" s="18" t="s">
        <v>86</v>
      </c>
    </row>
    <row r="55" spans="1:5">
      <c r="A55">
        <f>A54*A20</f>
        <v>6434410</v>
      </c>
      <c r="B55" t="s">
        <v>83</v>
      </c>
      <c r="C55" t="s">
        <v>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2023-04-25T22:11:19Z</dcterms:created>
  <dcterms:modified xsi:type="dcterms:W3CDTF">2023-04-27T23:11:14Z</dcterms:modified>
</cp:coreProperties>
</file>